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tform_Summary" sheetId="1" state="visible" r:id="rId1"/>
    <sheet xmlns:r="http://schemas.openxmlformats.org/officeDocument/2006/relationships" name="AI_Tool_Summary" sheetId="2" state="visible" r:id="rId2"/>
    <sheet xmlns:r="http://schemas.openxmlformats.org/officeDocument/2006/relationships" name="All_Datasets" sheetId="3" state="visible" r:id="rId3"/>
    <sheet xmlns:r="http://schemas.openxmlformats.org/officeDocument/2006/relationships" name="Platform_Unique" sheetId="4" state="visible" r:id="rId4"/>
    <sheet xmlns:r="http://schemas.openxmlformats.org/officeDocument/2006/relationships" name="MCDM_Method" sheetId="5" state="visible" r:id="rId5"/>
    <sheet xmlns:r="http://schemas.openxmlformats.org/officeDocument/2006/relationships" name="MCDM_Settings" sheetId="6" state="visible" r:id="rId6"/>
    <sheet xmlns:r="http://schemas.openxmlformats.org/officeDocument/2006/relationships" name="MCDM_Rubric" sheetId="7" state="visible" r:id="rId7"/>
    <sheet xmlns:r="http://schemas.openxmlformats.org/officeDocument/2006/relationships" name="MCDM_Checks" sheetId="8" state="visible" r:id="rId8"/>
    <sheet xmlns:r="http://schemas.openxmlformats.org/officeDocument/2006/relationships" name="MCDM_Grades" sheetId="9" state="visible" r:id="rId9"/>
    <sheet xmlns:r="http://schemas.openxmlformats.org/officeDocument/2006/relationships" name="View_Orientation_Legend" sheetId="10" state="visible" r:id="rId10"/>
  </sheets>
  <definedNames/>
  <calcPr calcId="124519" fullCalcOnLoad="1"/>
</workbook>
</file>

<file path=xl/styles.xml><?xml version="1.0" encoding="utf-8"?>
<styleSheet xmlns="http://schemas.openxmlformats.org/spreadsheetml/2006/main">
  <numFmts count="3">
    <numFmt numFmtId="164" formatCode="0&quot; / 100&quot;"/>
    <numFmt numFmtId="165" formatCode="0.0"/>
    <numFmt numFmtId="166" formatCode="+0.0;-0.0;0.0"/>
  </numFmts>
  <fonts count="14">
    <font>
      <name val="Calibri"/>
      <color theme="1"/>
      <sz val="11"/>
    </font>
    <font>
      <name val="Arial"/>
      <b val="1"/>
      <color rgb="FFFFFFFF"/>
      <sz val="10"/>
    </font>
    <font>
      <name val="Arial"/>
      <sz val="10"/>
    </font>
    <font>
      <name val="Arial"/>
      <b val="1"/>
      <sz val="10"/>
    </font>
    <font>
      <name val="Arial"/>
      <color rgb="FF0563C1"/>
      <sz val="10"/>
    </font>
    <font>
      <name val="Aptos"/>
      <color theme="1"/>
      <sz val="11"/>
    </font>
    <font>
      <name val="Aptos"/>
      <color theme="1"/>
      <sz val="10"/>
    </font>
    <font>
      <name val="Aptos"/>
      <color rgb="FFFFFFFF"/>
      <sz val="10"/>
    </font>
    <font>
      <name val="Aptos"/>
      <b val="1"/>
      <color rgb="FFFFFFFF"/>
      <sz val="10"/>
    </font>
    <font>
      <name val="Aptos"/>
      <b val="1"/>
      <color theme="1"/>
      <sz val="10"/>
    </font>
    <font>
      <name val="Aptos"/>
      <color rgb="FF0000FF"/>
      <sz val="10"/>
    </font>
    <font>
      <name val="Aptos"/>
      <color rgb="FF17684E"/>
      <sz val="10"/>
    </font>
    <font>
      <name val="Calibri"/>
      <color rgb="FFFFFFFF"/>
      <sz val="11"/>
    </font>
    <font>
      <name val="Calibri"/>
      <b val="1"/>
      <color rgb="FFFFFFFF"/>
      <sz val="11"/>
    </font>
  </fonts>
  <fills count="14">
    <fill>
      <patternFill/>
    </fill>
    <fill>
      <patternFill patternType="gray125"/>
    </fill>
    <fill>
      <patternFill patternType="solid">
        <fgColor rgb="FF1F4E79"/>
      </patternFill>
    </fill>
    <fill>
      <patternFill patternType="solid">
        <fgColor rgb="FFDDEBF7"/>
      </patternFill>
    </fill>
    <fill>
      <patternFill patternType="solid">
        <fgColor rgb="FFFFE699"/>
      </patternFill>
    </fill>
    <fill>
      <patternFill patternType="solid">
        <fgColor rgb="FFF8CBAD"/>
      </patternFill>
    </fill>
    <fill>
      <patternFill patternType="solid">
        <fgColor rgb="FFFFC7CE"/>
      </patternFill>
    </fill>
    <fill>
      <patternFill patternType="solid">
        <fgColor rgb="FFBDD7EE"/>
      </patternFill>
    </fill>
    <fill>
      <patternFill patternType="solid">
        <fgColor rgb="FF7030A0"/>
      </patternFill>
    </fill>
    <fill>
      <patternFill patternType="solid">
        <fgColor rgb="FF17365D"/>
      </patternFill>
    </fill>
    <fill>
      <patternFill patternType="solid">
        <fgColor rgb="FFFFF2CC"/>
      </patternFill>
    </fill>
    <fill>
      <patternFill patternType="solid">
        <fgColor rgb="FF087F8C"/>
      </patternFill>
    </fill>
    <fill>
      <patternFill patternType="solid">
        <fgColor rgb="FFEAF5F4"/>
      </patternFill>
    </fill>
    <fill>
      <patternFill patternType="solid">
        <fgColor rgb="FF2E7D32"/>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64">
    <xf numFmtId="0" fontId="0" fillId="0" borderId="0" pivotButton="0" quotePrefix="0" xfId="0"/>
    <xf numFmtId="0" fontId="1" fillId="2"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1" fillId="8" borderId="1" applyAlignment="1" pivotButton="0" quotePrefix="0" xfId="0">
      <alignment vertical="top" wrapText="1"/>
    </xf>
    <xf numFmtId="0" fontId="3" fillId="0" borderId="1" applyAlignment="1" pivotButton="0" quotePrefix="0" xfId="0">
      <alignment vertical="top" wrapText="1"/>
    </xf>
    <xf numFmtId="0" fontId="5" fillId="0" borderId="0" pivotButton="0" quotePrefix="0" xfId="0"/>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center" wrapText="1"/>
    </xf>
    <xf numFmtId="0" fontId="6" fillId="9" borderId="0" applyAlignment="1" pivotButton="0" quotePrefix="0" xfId="0">
      <alignment vertical="center" wrapText="1"/>
    </xf>
    <xf numFmtId="0" fontId="7" fillId="9" borderId="0" applyAlignment="1" pivotButton="0" quotePrefix="0" xfId="0">
      <alignment vertical="center" wrapText="1"/>
    </xf>
    <xf numFmtId="0" fontId="8" fillId="9" borderId="0" applyAlignment="1" pivotButton="0" quotePrefix="0" xfId="0">
      <alignment vertical="center" wrapText="1"/>
    </xf>
    <xf numFmtId="0" fontId="6" fillId="10" borderId="0" applyAlignment="1" pivotButton="0" quotePrefix="0" xfId="0">
      <alignment vertical="center" wrapText="1"/>
    </xf>
    <xf numFmtId="164" fontId="6" fillId="0" borderId="0" applyAlignment="1" pivotButton="0" quotePrefix="0" xfId="0">
      <alignment vertical="center" wrapText="1"/>
    </xf>
    <xf numFmtId="0" fontId="9" fillId="0" borderId="0" applyAlignment="1" pivotButton="0" quotePrefix="0" xfId="0">
      <alignment vertical="center" wrapText="1"/>
    </xf>
    <xf numFmtId="0" fontId="6" fillId="0" borderId="0" applyAlignment="1" pivotButton="0" quotePrefix="0" xfId="0">
      <alignment horizontal="center" vertical="center" wrapText="1"/>
    </xf>
    <xf numFmtId="0" fontId="6" fillId="10" borderId="0" applyAlignment="1" pivotButton="0" quotePrefix="0" xfId="0">
      <alignment horizontal="center" vertical="center" wrapText="1"/>
    </xf>
    <xf numFmtId="0" fontId="10" fillId="10" borderId="0" applyAlignment="1" pivotButton="0" quotePrefix="0" xfId="0">
      <alignment horizontal="center" vertical="center" wrapText="1"/>
    </xf>
    <xf numFmtId="0" fontId="8" fillId="11" borderId="0" applyAlignment="1" pivotButton="0" quotePrefix="0" xfId="0">
      <alignment vertical="center" wrapText="1"/>
    </xf>
    <xf numFmtId="0" fontId="6" fillId="12" borderId="0" applyAlignment="1" pivotButton="0" quotePrefix="0" xfId="0">
      <alignment vertical="center" wrapText="1"/>
    </xf>
    <xf numFmtId="0" fontId="11" fillId="12" borderId="0" applyAlignment="1" pivotButton="0" quotePrefix="0" xfId="0">
      <alignment vertical="center" wrapText="1"/>
    </xf>
    <xf numFmtId="0" fontId="10" fillId="10" borderId="0" applyAlignment="1" pivotButton="0" quotePrefix="0" xfId="0">
      <alignment vertical="center" wrapText="1"/>
    </xf>
    <xf numFmtId="1" fontId="6" fillId="0" borderId="0" applyAlignment="1" pivotButton="0" quotePrefix="0" xfId="0">
      <alignment vertical="center" wrapText="1"/>
    </xf>
    <xf numFmtId="1" fontId="11" fillId="12" borderId="0" applyAlignment="1" pivotButton="0" quotePrefix="0" xfId="0">
      <alignment vertical="center" wrapText="1"/>
    </xf>
    <xf numFmtId="9" fontId="6" fillId="0" borderId="0" applyAlignment="1" pivotButton="0" quotePrefix="0" xfId="0">
      <alignment vertical="center" wrapText="1"/>
    </xf>
    <xf numFmtId="9" fontId="11" fillId="12" borderId="0" applyAlignment="1" pivotButton="0" quotePrefix="0" xfId="0">
      <alignment vertical="center" wrapText="1"/>
    </xf>
    <xf numFmtId="165" fontId="6" fillId="0" borderId="0" applyAlignment="1" pivotButton="0" quotePrefix="0" xfId="0">
      <alignment vertical="center" wrapText="1"/>
    </xf>
    <xf numFmtId="165" fontId="11" fillId="12" borderId="0" applyAlignment="1" pivotButton="0" quotePrefix="0" xfId="0">
      <alignment vertical="center" wrapText="1"/>
    </xf>
    <xf numFmtId="166" fontId="11" fillId="12" borderId="0" applyAlignment="1" pivotButton="0" quotePrefix="0" xfId="0">
      <alignment vertical="center" wrapText="1"/>
    </xf>
    <xf numFmtId="0" fontId="0" fillId="0" borderId="0" applyAlignment="1" pivotButton="0" quotePrefix="0" xfId="0">
      <alignment wrapText="1"/>
    </xf>
    <xf numFmtId="0" fontId="0" fillId="9" borderId="0" applyAlignment="1" pivotButton="0" quotePrefix="0" xfId="0">
      <alignment wrapText="1"/>
    </xf>
    <xf numFmtId="0" fontId="12" fillId="9" borderId="0" applyAlignment="1" pivotButton="0" quotePrefix="0" xfId="0">
      <alignment wrapText="1"/>
    </xf>
    <xf numFmtId="0" fontId="13" fillId="9" borderId="0" applyAlignment="1" pivotButton="0" quotePrefix="0" xfId="0">
      <alignment wrapText="1"/>
    </xf>
    <xf numFmtId="0" fontId="0" fillId="11" borderId="0" applyAlignment="1" pivotButton="0" quotePrefix="0" xfId="0">
      <alignment wrapText="1"/>
    </xf>
    <xf numFmtId="0" fontId="12" fillId="11" borderId="0" applyAlignment="1" pivotButton="0" quotePrefix="0" xfId="0">
      <alignment wrapText="1"/>
    </xf>
    <xf numFmtId="0" fontId="13" fillId="11" borderId="0" applyAlignment="1" pivotButton="0" quotePrefix="0" xfId="0">
      <alignment wrapText="1"/>
    </xf>
    <xf numFmtId="0" fontId="0" fillId="12" borderId="0" applyAlignment="1" pivotButton="0" quotePrefix="0" xfId="0">
      <alignment wrapText="1"/>
    </xf>
    <xf numFmtId="165" fontId="0" fillId="0" borderId="0" applyAlignment="1" pivotButton="0" quotePrefix="0" xfId="0">
      <alignment wrapText="1"/>
    </xf>
    <xf numFmtId="165" fontId="0" fillId="12" borderId="0" applyAlignment="1" pivotButton="0" quotePrefix="0" xfId="0">
      <alignment wrapText="1"/>
    </xf>
    <xf numFmtId="9" fontId="0" fillId="0" borderId="0" applyAlignment="1" pivotButton="0" quotePrefix="0" xfId="0">
      <alignment wrapText="1"/>
    </xf>
    <xf numFmtId="9" fontId="0" fillId="12" borderId="0" applyAlignment="1" pivotButton="0" quotePrefix="0" xfId="0">
      <alignment wrapText="1"/>
    </xf>
    <xf numFmtId="0" fontId="1" fillId="13" borderId="1" applyAlignment="1" pivotButton="0" quotePrefix="0" xfId="0">
      <alignment vertical="top" wrapText="1"/>
    </xf>
    <xf numFmtId="165" fontId="0" fillId="0" borderId="0" applyAlignment="1" pivotButton="0" quotePrefix="0" xfId="0">
      <alignment wrapText="1"/>
    </xf>
    <xf numFmtId="165" fontId="0" fillId="12" borderId="0" applyAlignment="1" pivotButton="0" quotePrefix="0" xfId="0">
      <alignment wrapText="1"/>
    </xf>
    <xf numFmtId="9" fontId="0" fillId="0" borderId="0" applyAlignment="1" pivotButton="0" quotePrefix="0" xfId="0">
      <alignment wrapText="1"/>
    </xf>
    <xf numFmtId="9" fontId="0" fillId="12" borderId="0" applyAlignment="1" pivotButton="0" quotePrefix="0" xfId="0">
      <alignment wrapText="1"/>
    </xf>
    <xf numFmtId="164" fontId="6" fillId="0" borderId="0" applyAlignment="1" pivotButton="0" quotePrefix="0" xfId="0">
      <alignment vertical="center" wrapText="1"/>
    </xf>
    <xf numFmtId="1" fontId="6" fillId="0" borderId="0" applyAlignment="1" pivotButton="0" quotePrefix="0" xfId="0">
      <alignment vertical="center" wrapText="1"/>
    </xf>
    <xf numFmtId="1" fontId="11" fillId="12" borderId="0" applyAlignment="1" pivotButton="0" quotePrefix="0" xfId="0">
      <alignment vertical="center" wrapText="1"/>
    </xf>
    <xf numFmtId="9" fontId="6" fillId="0" borderId="0" applyAlignment="1" pivotButton="0" quotePrefix="0" xfId="0">
      <alignment vertical="center" wrapText="1"/>
    </xf>
    <xf numFmtId="9" fontId="11" fillId="12" borderId="0" applyAlignment="1" pivotButton="0" quotePrefix="0" xfId="0">
      <alignment vertical="center" wrapText="1"/>
    </xf>
    <xf numFmtId="165" fontId="6" fillId="0" borderId="0" applyAlignment="1" pivotButton="0" quotePrefix="0" xfId="0">
      <alignment vertical="center" wrapText="1"/>
    </xf>
    <xf numFmtId="165" fontId="11" fillId="12" borderId="0" applyAlignment="1" pivotButton="0" quotePrefix="0" xfId="0">
      <alignment vertical="center" wrapText="1"/>
    </xf>
    <xf numFmtId="166" fontId="11" fillId="12" borderId="0" applyAlignment="1" pivotButton="0" quotePrefix="0" xfId="0">
      <alignment vertical="center" wrapText="1"/>
    </xf>
    <xf numFmtId="0" fontId="1" fillId="1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cellXfs>
  <cellStyles count="1">
    <cellStyle name="Normal" xfId="0"/>
  </cellStyles>
  <dxfs count="30">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
      <fill>
        <patternFill patternType="solid">
          <bgColor rgb="FFE2F0D9"/>
        </patternFill>
      </fill>
    </dxf>
    <dxf>
      <fill>
        <patternFill patternType="solid">
          <bgColor rgb="FFFCE4D6"/>
        </patternFill>
      </fill>
    </dxf>
    <dxf>
      <fill>
        <patternFill patternType="solid">
          <bgColor rgb="FFF8CBA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RubricV3" displayName="RubricV3" ref="A4:G44" headerRowCount="1" totalsRowCount="0" totalsRowShown="0">
  <tableColumns count="7">
    <tableColumn id="1" name="Check ID"/>
    <tableColumn id="2" name="Criterion"/>
    <tableColumn id="3" name="Short check name"/>
    <tableColumn id="4" name="Evaluator question"/>
    <tableColumn id="5" name="Complete rule"/>
    <tableColumn id="6" name="Management %"/>
    <tableColumn id="7" name="Image %"/>
  </tableColumns>
  <tableStyleInfo name="TableStyleMedium2" showFirstColumn="0" showLastColumn="0" showRowStripes="1" showColumnStripes="0"/>
</table>
</file>

<file path=xl/tables/table2.xml><?xml version="1.0" encoding="utf-8"?>
<table xmlns="http://schemas.openxmlformats.org/spreadsheetml/2006/main" id="2" name="MCDMCheckComparison" displayName="MCDMCheckComparison" ref="A1:AW1417" headerRowCount="1" totalsRowCount="0" totalsRowShown="0">
  <tableColumns count="49">
    <tableColumn id="1" name="Dataset ID"/>
    <tableColumn id="2" name="Dataset name"/>
    <tableColumn id="3" name="Criterion"/>
    <tableColumn id="4" name="Active weight %"/>
    <tableColumn id="5" name="Check 1"/>
    <tableColumn id="6" name="AI 1"/>
    <tableColumn id="7" name="Human 1"/>
    <tableColumn id="8" name="Check 2"/>
    <tableColumn id="9" name="AI 2"/>
    <tableColumn id="10" name="Human 2"/>
    <tableColumn id="11" name="Check 3"/>
    <tableColumn id="12" name="AI 3"/>
    <tableColumn id="13" name="Human 3"/>
    <tableColumn id="14" name="Check 4"/>
    <tableColumn id="15" name="AI 4"/>
    <tableColumn id="16" name="Human 4"/>
    <tableColumn id="17" name="Check 5"/>
    <tableColumn id="18" name="AI 5"/>
    <tableColumn id="19" name="Human 5"/>
    <tableColumn id="20" name="AI grade /5"/>
    <tableColumn id="21" name="Human grade /5"/>
    <tableColumn id="22" name="AI confirmed /5"/>
    <tableColumn id="23" name="Human confirmed /5"/>
    <tableColumn id="24" name="AI upper /5"/>
    <tableColumn id="25" name="Human upper /5"/>
    <tableColumn id="26" name="AI resolved %"/>
    <tableColumn id="27" name="Human resolved %"/>
    <tableColumn id="28" name="AI weighted confirmed"/>
    <tableColumn id="29" name="Human weighted confirmed"/>
    <tableColumn id="30" name="AI weighted upper"/>
    <tableColumn id="31" name="Human weighted upper"/>
    <tableColumn id="32" name="AI weighted resolved"/>
    <tableColumn id="33" name="Human weighted resolved"/>
    <tableColumn id="34" name="AI check rationale"/>
    <tableColumn id="35" name="Human evidence / check IDs"/>
    <tableColumn id="36" name="AI source URL"/>
    <tableColumn id="37" name="Human source URL"/>
    <tableColumn id="38" name="AI evidence level"/>
    <tableColumn id="39" name="Human evidence level"/>
    <tableColumn id="40" name="AI release / evidence pin"/>
    <tableColumn id="41" name="Human release / pin"/>
    <tableColumn id="42" name="AI review date"/>
    <tableColumn id="43" name="Human review date"/>
    <tableColumn id="44" name="Human valid criterion"/>
    <tableColumn id="45" name="Human answered checks"/>
    <tableColumn id="46" name="Matching states"/>
    <tableColumn id="47" name="Lookup key"/>
    <tableColumn id="48" name="AI states helper"/>
    <tableColumn id="49" name="Human states helper"/>
  </tableColumns>
  <tableStyleInfo name="TableStyleMedium2" showFirstColumn="0" showLastColumn="0" showRowStripes="1" showColumnStripes="0"/>
</table>
</file>

<file path=xl/tables/table3.xml><?xml version="1.0" encoding="utf-8"?>
<table xmlns="http://schemas.openxmlformats.org/spreadsheetml/2006/main" id="3" name="MCDMGradesComparison" displayName="MCDMGradesComparison" ref="A1:AZ178" headerRowCount="1" totalsRowCount="0" totalsRowShown="0">
  <tableColumns count="52">
    <tableColumn id="1" name="Dataset ID"/>
    <tableColumn id="2" name="Dataset name"/>
    <tableColumn id="3" name="AI overall grade"/>
    <tableColumn id="4" name="Human overall grade"/>
    <tableColumn id="5" name="AI confirmed /100"/>
    <tableColumn id="6" name="Human confirmed /100"/>
    <tableColumn id="7" name="AI upper /100"/>
    <tableColumn id="8" name="Human upper /100"/>
    <tableColumn id="9" name="AI resolved %"/>
    <tableColumn id="10" name="Human resolved %"/>
    <tableColumn id="11" name="Human completion %"/>
    <tableColumn id="12" name="Human minus AI confirmed"/>
    <tableColumn id="13" name="State agreement %"/>
    <tableColumn id="14" name="AI Access /5"/>
    <tableColumn id="15" name="Human Access /5"/>
    <tableColumn id="16" name="AI Label Quality /5"/>
    <tableColumn id="17" name="Human Label Quality /5"/>
    <tableColumn id="18" name="AI Documentation /5"/>
    <tableColumn id="19" name="Human Documentation /5"/>
    <tableColumn id="20" name="AI Sample Size /5"/>
    <tableColumn id="21" name="Human Sample Size /5"/>
    <tableColumn id="22" name="AI Domain Fit /5"/>
    <tableColumn id="23" name="Human Domain Fit /5"/>
    <tableColumn id="24" name="AI Sensor Details /5"/>
    <tableColumn id="25" name="Human Sensor Details /5"/>
    <tableColumn id="26" name="AI Test Readiness /5"/>
    <tableColumn id="27" name="Human Test Readiness /5"/>
    <tableColumn id="28" name="AI Engineering Value /5"/>
    <tableColumn id="29" name="Human Engineering Value /5"/>
    <tableColumn id="30" name="AI eligibility"/>
    <tableColumn id="31" name="Human eligibility"/>
    <tableColumn id="32" name="AI G1 identity"/>
    <tableColumn id="33" name="Human G1 identity"/>
    <tableColumn id="34" name="AI G2 task"/>
    <tableColumn id="35" name="Human G2 task"/>
    <tableColumn id="36" name="AI G3 rights + retrieval"/>
    <tableColumn id="37" name="Human G3 rights + retrieval"/>
    <tableColumn id="38" name="AI G4 leakage"/>
    <tableColumn id="39" name="Human G4 leakage"/>
    <tableColumn id="40" name="AI task scope / verify"/>
    <tableColumn id="41" name="Human task + target"/>
    <tableColumn id="42" name="AI release / evidence pin"/>
    <tableColumn id="43" name="Human release / pin"/>
    <tableColumn id="44" name="AI dataset evidence note"/>
    <tableColumn id="45" name="Human dataset evidence note"/>
    <tableColumn id="46" name="AI primary source"/>
    <tableColumn id="47" name="Human primary source"/>
    <tableColumn id="48" name="AI review date"/>
    <tableColumn id="49" name="Human reviewer"/>
    <tableColumn id="50" name="Human review date"/>
    <tableColumn id="51" name="Human valid criteria helper"/>
    <tableColumn id="52" name="Gate expla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github.com/summoners29/Asphalt-Pavement-Crack-Data" TargetMode="External" Id="rId1"/><Relationship Type="http://schemas.openxmlformats.org/officeDocument/2006/relationships/hyperlink" Target="https://github.com/summoners29/Asphalt-Pavement-Crack-Data" TargetMode="External" Id="rId2"/><Relationship Type="http://schemas.openxmlformats.org/officeDocument/2006/relationships/hyperlink" Target="https://github.com/Oct-Sunn/Asphalt-Pavement-Distress-Dataset" TargetMode="External" Id="rId3"/><Relationship Type="http://schemas.openxmlformats.org/officeDocument/2006/relationships/hyperlink" Target="https://github.com/Oct-Sunn/Asphalt-Pavement-Distress-Dataset" TargetMode="External" Id="rId4"/><Relationship Type="http://schemas.openxmlformats.org/officeDocument/2006/relationships/hyperlink" Target="https://github.com/DrEdwardLee/Pavement-Crack-Dataset" TargetMode="External" Id="rId5"/><Relationship Type="http://schemas.openxmlformats.org/officeDocument/2006/relationships/hyperlink" Target="https://github.com/DrEdwardLee/Pavement-Crack-Dataset" TargetMode="External" Id="rId6"/><Relationship Type="http://schemas.openxmlformats.org/officeDocument/2006/relationships/hyperlink" Target="https://github.com/SEU-zhc/complexPavementCrackDataset" TargetMode="External" Id="rId7"/><Relationship Type="http://schemas.openxmlformats.org/officeDocument/2006/relationships/hyperlink" Target="https://github.com/SEU-zhc/complexPavementCrackDataset" TargetMode="External" Id="rId8"/><Relationship Type="http://schemas.openxmlformats.org/officeDocument/2006/relationships/hyperlink" Target="https://github.com/DearCaat/Pavement-Distress-Classification" TargetMode="External" Id="rId9"/><Relationship Type="http://schemas.openxmlformats.org/officeDocument/2006/relationships/hyperlink" Target="https://github.com/DearCaat/Pavement-Distress-Classification" TargetMode="External" Id="rId10"/><Relationship Type="http://schemas.openxmlformats.org/officeDocument/2006/relationships/hyperlink" Target="https://huggingface.co/datasets/Dearcat/CQU-BPDD" TargetMode="External" Id="rId11"/><Relationship Type="http://schemas.openxmlformats.org/officeDocument/2006/relationships/hyperlink" Target="https://github.com/0110TJY/Crack-Classification-Dataset" TargetMode="External" Id="rId12"/><Relationship Type="http://schemas.openxmlformats.org/officeDocument/2006/relationships/hyperlink" Target="https://github.com/0110TJY/Crack-Classification-Dataset" TargetMode="External" Id="rId13"/><Relationship Type="http://schemas.openxmlformats.org/officeDocument/2006/relationships/hyperlink" Target="https://github.com/fyangneil/pavement-crack-detection" TargetMode="External" Id="rId14"/><Relationship Type="http://schemas.openxmlformats.org/officeDocument/2006/relationships/hyperlink" Target="https://github.com/fyangneil/pavement-crack-detection" TargetMode="External" Id="rId15"/><Relationship Type="http://schemas.openxmlformats.org/officeDocument/2006/relationships/hyperlink" Target="https://www.kaggle.com/datasets/pauldavid22/crack50020220509t090436z001" TargetMode="External" Id="rId16"/><Relationship Type="http://schemas.openxmlformats.org/officeDocument/2006/relationships/hyperlink" Target="https://github.com/cuilimeng/CrackForest-dataset" TargetMode="External" Id="rId17"/><Relationship Type="http://schemas.openxmlformats.org/officeDocument/2006/relationships/hyperlink" Target="https://github.com/cuilimeng/CrackForest-dataset" TargetMode="External" Id="rId18"/><Relationship Type="http://schemas.openxmlformats.org/officeDocument/2006/relationships/hyperlink" Target="https://github.com/qinnzou/DeepCrack" TargetMode="External" Id="rId19"/><Relationship Type="http://schemas.openxmlformats.org/officeDocument/2006/relationships/hyperlink" Target="https://github.com/qinnzou/DeepCrack" TargetMode="External" Id="rId20"/><Relationship Type="http://schemas.openxmlformats.org/officeDocument/2006/relationships/hyperlink" Target="https://data.mendeley.com/datasets/t576ydh9v8/4" TargetMode="External" Id="rId21"/><Relationship Type="http://schemas.openxmlformats.org/officeDocument/2006/relationships/hyperlink" Target="https://github.com/biankatpas/Cracks-and-Potholes-in-Road-Images-Dataset" TargetMode="External" Id="rId22"/><Relationship Type="http://schemas.openxmlformats.org/officeDocument/2006/relationships/hyperlink" Target="https://data.mendeley.com/datasets/t576ydh9v8/4" TargetMode="External" Id="rId23"/><Relationship Type="http://schemas.openxmlformats.org/officeDocument/2006/relationships/hyperlink" Target="https://github.com/Dhananjay42/crackseg9k" TargetMode="External" Id="rId24"/><Relationship Type="http://schemas.openxmlformats.org/officeDocument/2006/relationships/hyperlink" Target="https://github.com/Dhananjay42/crackseg9k" TargetMode="External" Id="rId25"/><Relationship Type="http://schemas.openxmlformats.org/officeDocument/2006/relationships/hyperlink" Target="https://github.com/JZhongUTK/Pavement-crack-dataset" TargetMode="External" Id="rId26"/><Relationship Type="http://schemas.openxmlformats.org/officeDocument/2006/relationships/hyperlink" Target="https://github.com/JZhongUTK/Pavement-crack-dataset" TargetMode="External" Id="rId27"/><Relationship Type="http://schemas.openxmlformats.org/officeDocument/2006/relationships/hyperlink" Target="https://github.com/qinnzou/DeepCrack" TargetMode="External" Id="rId28"/><Relationship Type="http://schemas.openxmlformats.org/officeDocument/2006/relationships/hyperlink" Target="https://github.com/qinnzou/DeepCrack" TargetMode="External" Id="rId29"/><Relationship Type="http://schemas.openxmlformats.org/officeDocument/2006/relationships/hyperlink" Target="https://github.com/qinnzou/DeepCrack" TargetMode="External" Id="rId30"/><Relationship Type="http://schemas.openxmlformats.org/officeDocument/2006/relationships/hyperlink" Target="https://github.com/qinnzou/DeepCrack" TargetMode="External" Id="rId31"/><Relationship Type="http://schemas.openxmlformats.org/officeDocument/2006/relationships/hyperlink" Target="https://github.com/CUHK-USR-Group/Defect-Dataset" TargetMode="External" Id="rId32"/><Relationship Type="http://schemas.openxmlformats.org/officeDocument/2006/relationships/hyperlink" Target="https://github.com/CUHK-USR-Group/Defect-Dataset" TargetMode="External" Id="rId33"/><Relationship Type="http://schemas.openxmlformats.org/officeDocument/2006/relationships/hyperlink" Target="https://github.com/yhlleo/DeepCrack" TargetMode="External" Id="rId34"/><Relationship Type="http://schemas.openxmlformats.org/officeDocument/2006/relationships/hyperlink" Target="https://github.com/yhlleo/DeepCrack" TargetMode="External" Id="rId35"/><Relationship Type="http://schemas.openxmlformats.org/officeDocument/2006/relationships/hyperlink" Target="https://github.com/mqp2259/EdmCrack600" TargetMode="External" Id="rId36"/><Relationship Type="http://schemas.openxmlformats.org/officeDocument/2006/relationships/hyperlink" Target="https://github.com/mqp2259/EdmCrack600" TargetMode="External" Id="rId37"/><Relationship Type="http://schemas.openxmlformats.org/officeDocument/2006/relationships/hyperlink" Target="https://github.com/fyangneil/pavement-crack-detection" TargetMode="External" Id="rId38"/><Relationship Type="http://schemas.openxmlformats.org/officeDocument/2006/relationships/hyperlink" Target="https://github.com/fyangneil/pavement-crack-detection" TargetMode="External" Id="rId39"/><Relationship Type="http://schemas.openxmlformats.org/officeDocument/2006/relationships/hyperlink" Target="https://github.com/chenxiang-web/DronePave-DfineX" TargetMode="External" Id="rId40"/><Relationship Type="http://schemas.openxmlformats.org/officeDocument/2006/relationships/hyperlink" Target="https://github.com/chenxiang-web/DronePave-DfineX" TargetMode="External" Id="rId41"/><Relationship Type="http://schemas.openxmlformats.org/officeDocument/2006/relationships/hyperlink" Target="https://github.com/CHDyshli/PavementCrackDetection" TargetMode="External" Id="rId42"/><Relationship Type="http://schemas.openxmlformats.org/officeDocument/2006/relationships/hyperlink" Target="https://github.com/CHDyshli/PavementCrackDetection" TargetMode="External" Id="rId43"/><Relationship Type="http://schemas.openxmlformats.org/officeDocument/2006/relationships/hyperlink" Target="https://github.com/IranRoadDamageDataset/IRRDD" TargetMode="External" Id="rId44"/><Relationship Type="http://schemas.openxmlformats.org/officeDocument/2006/relationships/hyperlink" Target="https://github.com/IranRoadDamageDataset/IRRDD" TargetMode="External" Id="rId45"/><Relationship Type="http://schemas.openxmlformats.org/officeDocument/2006/relationships/hyperlink" Target="https://github.com/lfangyu09/IR-Crack-detection" TargetMode="External" Id="rId46"/><Relationship Type="http://schemas.openxmlformats.org/officeDocument/2006/relationships/hyperlink" Target="https://github.com/lfangyu09/IR-Crack-detection" TargetMode="External" Id="rId47"/><Relationship Type="http://schemas.openxmlformats.org/officeDocument/2006/relationships/hyperlink" Target="https://zenodo.org/records/11624965" TargetMode="External" Id="rId48"/><Relationship Type="http://schemas.openxmlformats.org/officeDocument/2006/relationships/hyperlink" Target="https://github.com/lfangyu09/IR-Crack-detection" TargetMode="External" Id="rId49"/><Relationship Type="http://schemas.openxmlformats.org/officeDocument/2006/relationships/hyperlink" Target="https://github.com/lfangyu09/IR-Crack-detection" TargetMode="External" Id="rId50"/><Relationship Type="http://schemas.openxmlformats.org/officeDocument/2006/relationships/hyperlink" Target="https://zenodo.org/records/11638443" TargetMode="External" Id="rId51"/><Relationship Type="http://schemas.openxmlformats.org/officeDocument/2006/relationships/hyperlink" Target="https://github.com/neemajakisa/Pavement-Distress-Dataset" TargetMode="External" Id="rId52"/><Relationship Type="http://schemas.openxmlformats.org/officeDocument/2006/relationships/hyperlink" Target="https://github.com/neemajakisa/Pavement-Distress-Dataset" TargetMode="External" Id="rId53"/><Relationship Type="http://schemas.openxmlformats.org/officeDocument/2006/relationships/hyperlink" Target="https://github.com/DrEdwardLee/Pavement-Crack-Dataset" TargetMode="External" Id="rId54"/><Relationship Type="http://schemas.openxmlformats.org/officeDocument/2006/relationships/hyperlink" Target="https://github.com/DrEdwardLee/Pavement-Crack-Dataset" TargetMode="External" Id="rId55"/><Relationship Type="http://schemas.openxmlformats.org/officeDocument/2006/relationships/hyperlink" Target="https://github.com/FwDeng/MTPDSD" TargetMode="External" Id="rId56"/><Relationship Type="http://schemas.openxmlformats.org/officeDocument/2006/relationships/hyperlink" Target="https://github.com/FwDeng/MTPDSD" TargetMode="External" Id="rId57"/><Relationship Type="http://schemas.openxmlformats.org/officeDocument/2006/relationships/hyperlink" Target="https://github.com/FXBIOVELSY/NightInspect-dataset" TargetMode="External" Id="rId58"/><Relationship Type="http://schemas.openxmlformats.org/officeDocument/2006/relationships/hyperlink" Target="https://github.com/FXBIOVELSY/NightInspect-dataset" TargetMode="External" Id="rId59"/><Relationship Type="http://schemas.openxmlformats.org/officeDocument/2006/relationships/hyperlink" Target="https://github.com/tongzheng1992/Pavementscapes" TargetMode="External" Id="rId60"/><Relationship Type="http://schemas.openxmlformats.org/officeDocument/2006/relationships/hyperlink" Target="https://github.com/tongzheng1992/Pavementscapes" TargetMode="External" Id="rId61"/><Relationship Type="http://schemas.openxmlformats.org/officeDocument/2006/relationships/hyperlink" Target="https://github.com/FuturePave/PaveSeg-Dataset" TargetMode="External" Id="rId62"/><Relationship Type="http://schemas.openxmlformats.org/officeDocument/2006/relationships/hyperlink" Target="https://github.com/FuturePave/PaveSeg-Dataset" TargetMode="External" Id="rId63"/><Relationship Type="http://schemas.openxmlformats.org/officeDocument/2006/relationships/hyperlink" Target="https://github.com/Nan2020/PID-Pavement-Image-Dataset" TargetMode="External" Id="rId64"/><Relationship Type="http://schemas.openxmlformats.org/officeDocument/2006/relationships/hyperlink" Target="https://github.com/Nan2020/PID-Pavement-Image-Dataset" TargetMode="External" Id="rId65"/><Relationship Type="http://schemas.openxmlformats.org/officeDocument/2006/relationships/hyperlink" Target="https://github.com/jaygala24/pothole-detection" TargetMode="External" Id="rId66"/><Relationship Type="http://schemas.openxmlformats.org/officeDocument/2006/relationships/hyperlink" Target="https://github.com/jaygala24/pothole-detection" TargetMode="External" Id="rId67"/><Relationship Type="http://schemas.openxmlformats.org/officeDocument/2006/relationships/hyperlink" Target="https://github.com/moatifbutt/r2s100k" TargetMode="External" Id="rId68"/><Relationship Type="http://schemas.openxmlformats.org/officeDocument/2006/relationships/hyperlink" Target="https://github.com/moatifbutt/r2s100k" TargetMode="External" Id="rId69"/><Relationship Type="http://schemas.openxmlformats.org/officeDocument/2006/relationships/hyperlink" Target="https://github.com/ArselanAshraf/RCD-IIUM-Road-Crack-Detection-Dataset-" TargetMode="External" Id="rId70"/><Relationship Type="http://schemas.openxmlformats.org/officeDocument/2006/relationships/hyperlink" Target="https://github.com/ArselanAshraf/RCD-IIUM-Road-Crack-Detection-Dataset-" TargetMode="External" Id="rId71"/><Relationship Type="http://schemas.openxmlformats.org/officeDocument/2006/relationships/hyperlink" Target="https://data.mendeley.com/datasets/5ty2wb6gvg/1" TargetMode="External" Id="rId72"/><Relationship Type="http://schemas.openxmlformats.org/officeDocument/2006/relationships/hyperlink" Target="https://github.com/sekilab/RoadDamageDetector" TargetMode="External" Id="rId73"/><Relationship Type="http://schemas.openxmlformats.org/officeDocument/2006/relationships/hyperlink" Target="https://data.mendeley.com/datasets/5ty2wb6gvg/1" TargetMode="External" Id="rId74"/><Relationship Type="http://schemas.openxmlformats.org/officeDocument/2006/relationships/hyperlink" Target="https://github.com/sekilab/RoadDamageDetector" TargetMode="External" Id="rId75"/><Relationship Type="http://schemas.openxmlformats.org/officeDocument/2006/relationships/hyperlink" Target="https://github.com/sekilab/RoadDamageDetector" TargetMode="External" Id="rId76"/><Relationship Type="http://schemas.openxmlformats.org/officeDocument/2006/relationships/hyperlink" Target="https://www.kaggle.com/datasets/aliabdelmenam/rdd-2022" TargetMode="External" Id="rId77"/><Relationship Type="http://schemas.openxmlformats.org/officeDocument/2006/relationships/hyperlink" Target="https://github.com/endurancechallengeindonesia/RDDC2024-ID" TargetMode="External" Id="rId78"/><Relationship Type="http://schemas.openxmlformats.org/officeDocument/2006/relationships/hyperlink" Target="https://github.com/endurancechallengeindonesia/RDDC2024-ID" TargetMode="External" Id="rId79"/><Relationship Type="http://schemas.openxmlformats.org/officeDocument/2006/relationships/hyperlink" Target="https://github.com/sekilab/RoadDamageDetector" TargetMode="External" Id="rId80"/><Relationship Type="http://schemas.openxmlformats.org/officeDocument/2006/relationships/hyperlink" Target="https://github.com/sekilab/RoadDamageDetector" TargetMode="External" Id="rId81"/><Relationship Type="http://schemas.openxmlformats.org/officeDocument/2006/relationships/hyperlink" Target="https://github.com/sekilab/RoadDamageDetector" TargetMode="External" Id="rId82"/><Relationship Type="http://schemas.openxmlformats.org/officeDocument/2006/relationships/hyperlink" Target="https://github.com/sekilab/RoadDamageDetector" TargetMode="External" Id="rId83"/><Relationship Type="http://schemas.openxmlformats.org/officeDocument/2006/relationships/hyperlink" Target="https://data.mendeley.com/datasets/v8mbnvx8pv/1" TargetMode="External" Id="rId84"/><Relationship Type="http://schemas.openxmlformats.org/officeDocument/2006/relationships/hyperlink" Target="https://data.mendeley.com/datasets/v8mbnvx8pv/1" TargetMode="External" Id="rId85"/><Relationship Type="http://schemas.openxmlformats.org/officeDocument/2006/relationships/hyperlink" Target="https://data.mendeley.com/datasets/hssswvmjwf/1" TargetMode="External" Id="rId86"/><Relationship Type="http://schemas.openxmlformats.org/officeDocument/2006/relationships/hyperlink" Target="https://github.com/thiagortk/Road-surface-detection-and-differentiation-considering-surface-damages" TargetMode="External" Id="rId87"/><Relationship Type="http://schemas.openxmlformats.org/officeDocument/2006/relationships/hyperlink" Target="https://data.mendeley.com/datasets/hssswvmjwf/1" TargetMode="External" Id="rId88"/><Relationship Type="http://schemas.openxmlformats.org/officeDocument/2006/relationships/hyperlink" Target="https://www.kaggle.com/datasets/tallwinkingstan/road-traversing-knowledge-rtk-dataset" TargetMode="External" Id="rId89"/><Relationship Type="http://schemas.openxmlformats.org/officeDocument/2006/relationships/hyperlink" Target="https://github.com/SEUxia/Asphalt-pavement-crack-dataset" TargetMode="External" Id="rId90"/><Relationship Type="http://schemas.openxmlformats.org/officeDocument/2006/relationships/hyperlink" Target="https://github.com/SEUxia/Asphalt-pavement-crack-dataset" TargetMode="External" Id="rId91"/><Relationship Type="http://schemas.openxmlformats.org/officeDocument/2006/relationships/hyperlink" Target="https://github.com/achireistefan/Pothole-Detection" TargetMode="External" Id="rId92"/><Relationship Type="http://schemas.openxmlformats.org/officeDocument/2006/relationships/hyperlink" Target="https://github.com/achireistefan/Pothole-Detection" TargetMode="External" Id="rId93"/><Relationship Type="http://schemas.openxmlformats.org/officeDocument/2006/relationships/hyperlink" Target="https://github.com/ruirangerfan/stereo_pothole_datasets" TargetMode="External" Id="rId94"/><Relationship Type="http://schemas.openxmlformats.org/officeDocument/2006/relationships/hyperlink" Target="https://github.com/ruirangerfan/stereo_pothole_datasets" TargetMode="External" Id="rId95"/><Relationship Type="http://schemas.openxmlformats.org/officeDocument/2006/relationships/hyperlink" Target="https://data.mendeley.com/datasets/gsbmknrhkv/6" TargetMode="External" Id="rId96"/><Relationship Type="http://schemas.openxmlformats.org/officeDocument/2006/relationships/hyperlink" Target="https://github.com/large-road-damage-datalake/sut-crack-object-detection" TargetMode="External" Id="rId97"/><Relationship Type="http://schemas.openxmlformats.org/officeDocument/2006/relationships/hyperlink" Target="https://data.mendeley.com/datasets/gsbmknrhkv/6" TargetMode="External" Id="rId98"/><Relationship Type="http://schemas.openxmlformats.org/officeDocument/2006/relationships/hyperlink" Target="https://github.com/tantantetetao/UAPD-Pavement-Distress-Dataset" TargetMode="External" Id="rId99"/><Relationship Type="http://schemas.openxmlformats.org/officeDocument/2006/relationships/hyperlink" Target="https://github.com/tantantetetao/UAPD-Pavement-Distress-Dataset" TargetMode="External" Id="rId100"/><Relationship Type="http://schemas.openxmlformats.org/officeDocument/2006/relationships/hyperlink" Target="https://github.com/SHAN-JH/UAV-CrackX-Datasets" TargetMode="External" Id="rId101"/><Relationship Type="http://schemas.openxmlformats.org/officeDocument/2006/relationships/hyperlink" Target="https://github.com/SHAN-JH/UAV-CrackX-Datasets" TargetMode="External" Id="rId102"/><Relationship Type="http://schemas.openxmlformats.org/officeDocument/2006/relationships/hyperlink" Target="https://catalog.data.gov/dataset/long-term-pavement-performance-ltpp-data" TargetMode="External" Id="rId103"/><Relationship Type="http://schemas.openxmlformats.org/officeDocument/2006/relationships/hyperlink" Target="https://catalog.data.gov/dataset/long-term-pavement-performance-ltpp-data" TargetMode="External" Id="rId104"/><Relationship Type="http://schemas.openxmlformats.org/officeDocument/2006/relationships/hyperlink" Target="https://infopave.fhwa.dot.gov/?Goto=NON-LTPP" TargetMode="External" Id="rId105"/><Relationship Type="http://schemas.openxmlformats.org/officeDocument/2006/relationships/hyperlink" Target="https://data.mendeley.com/datasets/s3k75x9zf4/2" TargetMode="External" Id="rId106"/><Relationship Type="http://schemas.openxmlformats.org/officeDocument/2006/relationships/hyperlink" Target="https://data.mendeley.com/datasets/s3k75x9zf4/2" TargetMode="External" Id="rId107"/><Relationship Type="http://schemas.openxmlformats.org/officeDocument/2006/relationships/hyperlink" Target="https://data.mendeley.com/datasets/7zzcmv2wz7/1" TargetMode="External" Id="rId108"/><Relationship Type="http://schemas.openxmlformats.org/officeDocument/2006/relationships/hyperlink" Target="https://data.mendeley.com/datasets/7zzcmv2wz7/1" TargetMode="External" Id="rId109"/><Relationship Type="http://schemas.openxmlformats.org/officeDocument/2006/relationships/hyperlink" Target="https://data.mendeley.com/datasets/tp95cdvgm8/1" TargetMode="External" Id="rId110"/><Relationship Type="http://schemas.openxmlformats.org/officeDocument/2006/relationships/hyperlink" Target="https://data.mendeley.com/datasets/tp95cdvgm8/1" TargetMode="External" Id="rId111"/><Relationship Type="http://schemas.openxmlformats.org/officeDocument/2006/relationships/hyperlink" Target="https://data.mendeley.com/datasets/xnzhj3x8v4/2" TargetMode="External" Id="rId112"/><Relationship Type="http://schemas.openxmlformats.org/officeDocument/2006/relationships/hyperlink" Target="https://data.mendeley.com/datasets/xnzhj3x8v4/2" TargetMode="External" Id="rId113"/><Relationship Type="http://schemas.openxmlformats.org/officeDocument/2006/relationships/hyperlink" Target="https://data.mendeley.com/datasets/88kdyyc73h/1" TargetMode="External" Id="rId114"/><Relationship Type="http://schemas.openxmlformats.org/officeDocument/2006/relationships/hyperlink" Target="https://data.mendeley.com/datasets/88kdyyc73h/1" TargetMode="External" Id="rId115"/><Relationship Type="http://schemas.openxmlformats.org/officeDocument/2006/relationships/hyperlink" Target="https://data.mendeley.com/datasets/nykrzdm74f/1" TargetMode="External" Id="rId116"/><Relationship Type="http://schemas.openxmlformats.org/officeDocument/2006/relationships/hyperlink" Target="https://data.mendeley.com/datasets/nykrzdm74f/1" TargetMode="External" Id="rId117"/><Relationship Type="http://schemas.openxmlformats.org/officeDocument/2006/relationships/hyperlink" Target="https://data.mendeley.com/datasets/rgymy6dwdd/1" TargetMode="External" Id="rId118"/><Relationship Type="http://schemas.openxmlformats.org/officeDocument/2006/relationships/hyperlink" Target="https://data.mendeley.com/datasets/rgymy6dwdd/1" TargetMode="External" Id="rId119"/><Relationship Type="http://schemas.openxmlformats.org/officeDocument/2006/relationships/hyperlink" Target="https://data.mendeley.com/datasets/ktnx66vtmc/1" TargetMode="External" Id="rId120"/><Relationship Type="http://schemas.openxmlformats.org/officeDocument/2006/relationships/hyperlink" Target="https://data.mendeley.com/datasets/ktnx66vtmc/1" TargetMode="External" Id="rId121"/><Relationship Type="http://schemas.openxmlformats.org/officeDocument/2006/relationships/hyperlink" Target="https://data.mendeley.com/datasets/z3nx8n396g/3" TargetMode="External" Id="rId122"/><Relationship Type="http://schemas.openxmlformats.org/officeDocument/2006/relationships/hyperlink" Target="https://data.mendeley.com/datasets/z3nx8n396g/3" TargetMode="External" Id="rId123"/><Relationship Type="http://schemas.openxmlformats.org/officeDocument/2006/relationships/hyperlink" Target="https://data.mendeley.com/datasets/n6cvjnx3b6/1" TargetMode="External" Id="rId124"/><Relationship Type="http://schemas.openxmlformats.org/officeDocument/2006/relationships/hyperlink" Target="https://data.mendeley.com/datasets/n6cvjnx3b6/1" TargetMode="External" Id="rId125"/><Relationship Type="http://schemas.openxmlformats.org/officeDocument/2006/relationships/hyperlink" Target="https://data.mendeley.com/datasets/snyyfknw56/1" TargetMode="External" Id="rId126"/><Relationship Type="http://schemas.openxmlformats.org/officeDocument/2006/relationships/hyperlink" Target="https://data.mendeley.com/datasets/snyyfknw56/1" TargetMode="External" Id="rId127"/><Relationship Type="http://schemas.openxmlformats.org/officeDocument/2006/relationships/hyperlink" Target="https://data.mendeley.com/datasets/2dfyh84pdf/1" TargetMode="External" Id="rId128"/><Relationship Type="http://schemas.openxmlformats.org/officeDocument/2006/relationships/hyperlink" Target="https://data.mendeley.com/datasets/2dfyh84pdf/1" TargetMode="External" Id="rId129"/><Relationship Type="http://schemas.openxmlformats.org/officeDocument/2006/relationships/hyperlink" Target="https://data.mendeley.com/datasets/429vzbgmbx/1" TargetMode="External" Id="rId130"/><Relationship Type="http://schemas.openxmlformats.org/officeDocument/2006/relationships/hyperlink" Target="https://data.mendeley.com/datasets/429vzbgmbx/1" TargetMode="External" Id="rId131"/><Relationship Type="http://schemas.openxmlformats.org/officeDocument/2006/relationships/hyperlink" Target="https://www.kaggle.com/datasets/oluwaseunad/concrete-and-pavement-crack-images" TargetMode="External" Id="rId132"/><Relationship Type="http://schemas.openxmlformats.org/officeDocument/2006/relationships/hyperlink" Target="https://data.mendeley.com/datasets/wddt4gbttd/1" TargetMode="External" Id="rId133"/><Relationship Type="http://schemas.openxmlformats.org/officeDocument/2006/relationships/hyperlink" Target="https://data.mendeley.com/datasets/wddt4gbttd/1" TargetMode="External" Id="rId134"/><Relationship Type="http://schemas.openxmlformats.org/officeDocument/2006/relationships/hyperlink" Target="https://data.mendeley.com/datasets/3v5r2fxf89/1" TargetMode="External" Id="rId135"/><Relationship Type="http://schemas.openxmlformats.org/officeDocument/2006/relationships/hyperlink" Target="https://data.mendeley.com/datasets/3v5r2fxf89/1" TargetMode="External" Id="rId136"/><Relationship Type="http://schemas.openxmlformats.org/officeDocument/2006/relationships/hyperlink" Target="https://data.mendeley.com/datasets/csd32bm8zx/1" TargetMode="External" Id="rId137"/><Relationship Type="http://schemas.openxmlformats.org/officeDocument/2006/relationships/hyperlink" Target="https://data.mendeley.com/datasets/csd32bm8zx/1" TargetMode="External" Id="rId138"/><Relationship Type="http://schemas.openxmlformats.org/officeDocument/2006/relationships/hyperlink" Target="https://www.kaggle.com/datasets/parhamnooralishahi/drone-based-inspection-of-road-pavement" TargetMode="External" Id="rId139"/><Relationship Type="http://schemas.openxmlformats.org/officeDocument/2006/relationships/hyperlink" Target="https://data.mendeley.com/datasets/tj2m7zz4rg/2" TargetMode="External" Id="rId140"/><Relationship Type="http://schemas.openxmlformats.org/officeDocument/2006/relationships/hyperlink" Target="https://data.mendeley.com/datasets/tj2m7zz4rg/2" TargetMode="External" Id="rId141"/><Relationship Type="http://schemas.openxmlformats.org/officeDocument/2006/relationships/hyperlink" Target="https://data.mendeley.com/datasets/7wr6hxk54h/1" TargetMode="External" Id="rId142"/><Relationship Type="http://schemas.openxmlformats.org/officeDocument/2006/relationships/hyperlink" Target="https://data.mendeley.com/datasets/7wr6hxk54h/1" TargetMode="External" Id="rId143"/><Relationship Type="http://schemas.openxmlformats.org/officeDocument/2006/relationships/hyperlink" Target="https://data.mendeley.com/datasets/sywswj7djj/1" TargetMode="External" Id="rId144"/><Relationship Type="http://schemas.openxmlformats.org/officeDocument/2006/relationships/hyperlink" Target="https://data.mendeley.com/datasets/sywswj7djj/1" TargetMode="External" Id="rId145"/><Relationship Type="http://schemas.openxmlformats.org/officeDocument/2006/relationships/hyperlink" Target="https://data.mendeley.com/datasets/ftcrvjz92c/1" TargetMode="External" Id="rId146"/><Relationship Type="http://schemas.openxmlformats.org/officeDocument/2006/relationships/hyperlink" Target="https://data.mendeley.com/datasets/ftcrvjz92c/1" TargetMode="External" Id="rId147"/><Relationship Type="http://schemas.openxmlformats.org/officeDocument/2006/relationships/hyperlink" Target="https://data.mendeley.com/datasets/s5hx9n2jc3/2" TargetMode="External" Id="rId148"/><Relationship Type="http://schemas.openxmlformats.org/officeDocument/2006/relationships/hyperlink" Target="https://data.mendeley.com/datasets/s5hx9n2jc3/2" TargetMode="External" Id="rId149"/><Relationship Type="http://schemas.openxmlformats.org/officeDocument/2006/relationships/hyperlink" Target="https://www.kaggle.com/datasets/jocelyndumlao/multi-weather-pothole-detection-mwpd" TargetMode="External" Id="rId150"/><Relationship Type="http://schemas.openxmlformats.org/officeDocument/2006/relationships/hyperlink" Target="https://data.mendeley.com/datasets/697w4jkr2x/2" TargetMode="External" Id="rId151"/><Relationship Type="http://schemas.openxmlformats.org/officeDocument/2006/relationships/hyperlink" Target="https://data.mendeley.com/datasets/697w4jkr2x/2" TargetMode="External" Id="rId152"/><Relationship Type="http://schemas.openxmlformats.org/officeDocument/2006/relationships/hyperlink" Target="https://data.mendeley.com/datasets/zs3t38sxds/1" TargetMode="External" Id="rId153"/><Relationship Type="http://schemas.openxmlformats.org/officeDocument/2006/relationships/hyperlink" Target="https://data.mendeley.com/datasets/zs3t38sxds/1" TargetMode="External" Id="rId154"/><Relationship Type="http://schemas.openxmlformats.org/officeDocument/2006/relationships/hyperlink" Target="https://www.kaggle.com/datasets/renshuddd/multimodal-crack-segmentation-dataset" TargetMode="External" Id="rId155"/><Relationship Type="http://schemas.openxmlformats.org/officeDocument/2006/relationships/hyperlink" Target="https://data.mendeley.com/datasets/27c8pwsd6v/3" TargetMode="External" Id="rId156"/><Relationship Type="http://schemas.openxmlformats.org/officeDocument/2006/relationships/hyperlink" Target="https://data.mendeley.com/datasets/27c8pwsd6v/3" TargetMode="External" Id="rId157"/><Relationship Type="http://schemas.openxmlformats.org/officeDocument/2006/relationships/hyperlink" Target="https://data.mendeley.com/datasets/6p52w7d5xd/2" TargetMode="External" Id="rId158"/><Relationship Type="http://schemas.openxmlformats.org/officeDocument/2006/relationships/hyperlink" Target="https://data.mendeley.com/datasets/6p52w7d5xd/2" TargetMode="External" Id="rId159"/><Relationship Type="http://schemas.openxmlformats.org/officeDocument/2006/relationships/hyperlink" Target="https://data.mendeley.com/datasets/8b27pdcxv7/1" TargetMode="External" Id="rId160"/><Relationship Type="http://schemas.openxmlformats.org/officeDocument/2006/relationships/hyperlink" Target="https://data.mendeley.com/datasets/8b27pdcxv7/1" TargetMode="External" Id="rId161"/><Relationship Type="http://schemas.openxmlformats.org/officeDocument/2006/relationships/hyperlink" Target="https://data.mendeley.com/datasets/f46zt2g83x/1" TargetMode="External" Id="rId162"/><Relationship Type="http://schemas.openxmlformats.org/officeDocument/2006/relationships/hyperlink" Target="https://data.mendeley.com/datasets/f46zt2g83x/1" TargetMode="External" Id="rId163"/><Relationship Type="http://schemas.openxmlformats.org/officeDocument/2006/relationships/hyperlink" Target="https://data.mendeley.com/datasets/cbm6dkvggn/1" TargetMode="External" Id="rId164"/><Relationship Type="http://schemas.openxmlformats.org/officeDocument/2006/relationships/hyperlink" Target="https://data.mendeley.com/datasets/cbm6dkvggn/1" TargetMode="External" Id="rId165"/><Relationship Type="http://schemas.openxmlformats.org/officeDocument/2006/relationships/hyperlink" Target="https://data.mendeley.com/datasets/yb65trwbd8/3" TargetMode="External" Id="rId166"/><Relationship Type="http://schemas.openxmlformats.org/officeDocument/2006/relationships/hyperlink" Target="https://data.mendeley.com/datasets/yb65trwbd8/3" TargetMode="External" Id="rId167"/><Relationship Type="http://schemas.openxmlformats.org/officeDocument/2006/relationships/hyperlink" Target="https://data.mendeley.com/datasets/fgtjn9kjkd/1" TargetMode="External" Id="rId168"/><Relationship Type="http://schemas.openxmlformats.org/officeDocument/2006/relationships/hyperlink" Target="https://data.mendeley.com/datasets/fgtjn9kjkd/1" TargetMode="External" Id="rId169"/><Relationship Type="http://schemas.openxmlformats.org/officeDocument/2006/relationships/hyperlink" Target="https://data.mendeley.com/datasets/kfth5g2xk3/2" TargetMode="External" Id="rId170"/><Relationship Type="http://schemas.openxmlformats.org/officeDocument/2006/relationships/hyperlink" Target="https://data.mendeley.com/datasets/kfth5g2xk3/2" TargetMode="External" Id="rId171"/><Relationship Type="http://schemas.openxmlformats.org/officeDocument/2006/relationships/hyperlink" Target="https://data.mendeley.com/datasets/5bwfg4v4cd/3" TargetMode="External" Id="rId172"/><Relationship Type="http://schemas.openxmlformats.org/officeDocument/2006/relationships/hyperlink" Target="https://data.mendeley.com/datasets/5bwfg4v4cd/3" TargetMode="External" Id="rId173"/><Relationship Type="http://schemas.openxmlformats.org/officeDocument/2006/relationships/hyperlink" Target="https://data.mendeley.com/datasets/8wpk4c4n2m/2" TargetMode="External" Id="rId174"/><Relationship Type="http://schemas.openxmlformats.org/officeDocument/2006/relationships/hyperlink" Target="https://data.mendeley.com/datasets/8wpk4c4n2m/2" TargetMode="External" Id="rId175"/><Relationship Type="http://schemas.openxmlformats.org/officeDocument/2006/relationships/hyperlink" Target="https://data.mendeley.com/datasets/ypm4h4z25c/3" TargetMode="External" Id="rId176"/><Relationship Type="http://schemas.openxmlformats.org/officeDocument/2006/relationships/hyperlink" Target="https://data.mendeley.com/datasets/ypm4h4z25c/3" TargetMode="External" Id="rId177"/><Relationship Type="http://schemas.openxmlformats.org/officeDocument/2006/relationships/hyperlink" Target="https://data.mendeley.com/datasets/745n5wnt7v/1" TargetMode="External" Id="rId178"/><Relationship Type="http://schemas.openxmlformats.org/officeDocument/2006/relationships/hyperlink" Target="https://data.mendeley.com/datasets/745n5wnt7v/1" TargetMode="External" Id="rId179"/><Relationship Type="http://schemas.openxmlformats.org/officeDocument/2006/relationships/hyperlink" Target="https://data.mendeley.com/datasets/5y9wdsg2zt/2" TargetMode="External" Id="rId180"/><Relationship Type="http://schemas.openxmlformats.org/officeDocument/2006/relationships/hyperlink" Target="https://data.mendeley.com/datasets/5y9wdsg2zt/2" TargetMode="External" Id="rId181"/><Relationship Type="http://schemas.openxmlformats.org/officeDocument/2006/relationships/hyperlink" Target="https://www.kaggle.com/datasets/aniruddhsharma/structural-defects-network-concrete-crack-images" TargetMode="External" Id="rId182"/><Relationship Type="http://schemas.openxmlformats.org/officeDocument/2006/relationships/hyperlink" Target="https://data.mendeley.com/datasets/gd5t95rv5t/1" TargetMode="External" Id="rId183"/><Relationship Type="http://schemas.openxmlformats.org/officeDocument/2006/relationships/hyperlink" Target="https://data.mendeley.com/datasets/gd5t95rv5t/1" TargetMode="External" Id="rId184"/><Relationship Type="http://schemas.openxmlformats.org/officeDocument/2006/relationships/hyperlink" Target="https://data.mendeley.com/datasets/c6f2b7mx9t/1" TargetMode="External" Id="rId185"/><Relationship Type="http://schemas.openxmlformats.org/officeDocument/2006/relationships/hyperlink" Target="https://data.mendeley.com/datasets/c6f2b7mx9t/1" TargetMode="External" Id="rId186"/><Relationship Type="http://schemas.openxmlformats.org/officeDocument/2006/relationships/hyperlink" Target="https://huggingface.co/datasets/lambert1862/BLACrack" TargetMode="External" Id="rId187"/><Relationship Type="http://schemas.openxmlformats.org/officeDocument/2006/relationships/hyperlink" Target="https://huggingface.co/datasets/lambert1862/BLACrack" TargetMode="External" Id="rId188"/><Relationship Type="http://schemas.openxmlformats.org/officeDocument/2006/relationships/hyperlink" Target="https://huggingface.co/datasets/Chrisathy/LCSD" TargetMode="External" Id="rId189"/><Relationship Type="http://schemas.openxmlformats.org/officeDocument/2006/relationships/hyperlink" Target="https://huggingface.co/datasets/Chrisathy/LCSD" TargetMode="External" Id="rId190"/><Relationship Type="http://schemas.openxmlformats.org/officeDocument/2006/relationships/hyperlink" Target="https://huggingface.co/datasets/Mr-Perfectuz/crack" TargetMode="External" Id="rId191"/><Relationship Type="http://schemas.openxmlformats.org/officeDocument/2006/relationships/hyperlink" Target="https://huggingface.co/datasets/Mr-Perfectuz/crack" TargetMode="External" Id="rId192"/><Relationship Type="http://schemas.openxmlformats.org/officeDocument/2006/relationships/hyperlink" Target="https://zenodo.org/records/17636238" TargetMode="External" Id="rId193"/><Relationship Type="http://schemas.openxmlformats.org/officeDocument/2006/relationships/hyperlink" Target="https://huggingface.co/datasets/Ricecake-m/CrackBlock600K" TargetMode="External" Id="rId194"/><Relationship Type="http://schemas.openxmlformats.org/officeDocument/2006/relationships/hyperlink" Target="https://zenodo.org/records/17636238" TargetMode="External" Id="rId195"/><Relationship Type="http://schemas.openxmlformats.org/officeDocument/2006/relationships/hyperlink" Target="https://huggingface.co/datasets/fcakyon/crack-instance-segmentation" TargetMode="External" Id="rId196"/><Relationship Type="http://schemas.openxmlformats.org/officeDocument/2006/relationships/hyperlink" Target="https://huggingface.co/datasets/fcakyon/crack-instance-segmentation" TargetMode="External" Id="rId197"/><Relationship Type="http://schemas.openxmlformats.org/officeDocument/2006/relationships/hyperlink" Target="https://huggingface.co/datasets/Outerview/global-potholes-dataset" TargetMode="External" Id="rId198"/><Relationship Type="http://schemas.openxmlformats.org/officeDocument/2006/relationships/hyperlink" Target="https://huggingface.co/datasets/Outerview/global-potholes-dataset" TargetMode="External" Id="rId199"/><Relationship Type="http://schemas.openxmlformats.org/officeDocument/2006/relationships/hyperlink" Target="https://huggingface.co/datasets/keremberke/pothole-segmentation" TargetMode="External" Id="rId200"/><Relationship Type="http://schemas.openxmlformats.org/officeDocument/2006/relationships/hyperlink" Target="https://huggingface.co/datasets/keremberke/pothole-segmentation" TargetMode="External" Id="rId201"/><Relationship Type="http://schemas.openxmlformats.org/officeDocument/2006/relationships/hyperlink" Target="https://huggingface.co/datasets/manot/pothole-segmentation2" TargetMode="External" Id="rId202"/><Relationship Type="http://schemas.openxmlformats.org/officeDocument/2006/relationships/hyperlink" Target="https://huggingface.co/datasets/manot/pothole-segmentation2" TargetMode="External" Id="rId203"/><Relationship Type="http://schemas.openxmlformats.org/officeDocument/2006/relationships/hyperlink" Target="https://huggingface.co/datasets/TamAko783/n-rdd2024-distilled-frdc" TargetMode="External" Id="rId204"/><Relationship Type="http://schemas.openxmlformats.org/officeDocument/2006/relationships/hyperlink" Target="https://huggingface.co/datasets/TamAko783/n-rdd2024-distilled-frdc" TargetMode="External" Id="rId205"/><Relationship Type="http://schemas.openxmlformats.org/officeDocument/2006/relationships/hyperlink" Target="https://huggingface.co/datasets/MML-Group/PaveBench" TargetMode="External" Id="rId206"/><Relationship Type="http://schemas.openxmlformats.org/officeDocument/2006/relationships/hyperlink" Target="https://huggingface.co/datasets/MML-Group/PaveBench" TargetMode="External" Id="rId207"/><Relationship Type="http://schemas.openxmlformats.org/officeDocument/2006/relationships/hyperlink" Target="https://huggingface.co/datasets/Programmer-RD-AI/road-issues-detection-dataset" TargetMode="External" Id="rId208"/><Relationship Type="http://schemas.openxmlformats.org/officeDocument/2006/relationships/hyperlink" Target="https://huggingface.co/datasets/Programmer-RD-AI/road-issues-detection-dataset" TargetMode="External" Id="rId209"/><Relationship Type="http://schemas.openxmlformats.org/officeDocument/2006/relationships/hyperlink" Target="https://www.kaggle.com/datasets/programmerrdai/road-issues-detection-dataset" TargetMode="External" Id="rId210"/><Relationship Type="http://schemas.openxmlformats.org/officeDocument/2006/relationships/hyperlink" Target="https://huggingface.co/datasets/Emanyaser/road-damage-classification" TargetMode="External" Id="rId211"/><Relationship Type="http://schemas.openxmlformats.org/officeDocument/2006/relationships/hyperlink" Target="https://huggingface.co/datasets/Emanyaser/road-damage-classification" TargetMode="External" Id="rId212"/><Relationship Type="http://schemas.openxmlformats.org/officeDocument/2006/relationships/hyperlink" Target="https://huggingface.co/datasets/cvtechniques/Road_Damage_Detection_USA" TargetMode="External" Id="rId213"/><Relationship Type="http://schemas.openxmlformats.org/officeDocument/2006/relationships/hyperlink" Target="https://huggingface.co/datasets/cvtechniques/Road_Damage_Detection_USA" TargetMode="External" Id="rId214"/><Relationship Type="http://schemas.openxmlformats.org/officeDocument/2006/relationships/hyperlink" Target="https://huggingface.co/datasets/rezzzq/RSCD-1million" TargetMode="External" Id="rId215"/><Relationship Type="http://schemas.openxmlformats.org/officeDocument/2006/relationships/hyperlink" Target="https://huggingface.co/datasets/rezzzq/RSCD-1million" TargetMode="External" Id="rId216"/><Relationship Type="http://schemas.openxmlformats.org/officeDocument/2006/relationships/hyperlink" Target="https://huggingface.co/datasets/Ryukijano/Pothole-detection-Yolov8" TargetMode="External" Id="rId217"/><Relationship Type="http://schemas.openxmlformats.org/officeDocument/2006/relationships/hyperlink" Target="https://huggingface.co/datasets/Ryukijano/Pothole-detection-Yolov8" TargetMode="External" Id="rId218"/><Relationship Type="http://schemas.openxmlformats.org/officeDocument/2006/relationships/hyperlink" Target="https://zenodo.org/records/10100129" TargetMode="External" Id="rId219"/><Relationship Type="http://schemas.openxmlformats.org/officeDocument/2006/relationships/hyperlink" Target="https://huggingface.co/datasets/ShuoZheLi/SVRDD_YOLO" TargetMode="External" Id="rId220"/><Relationship Type="http://schemas.openxmlformats.org/officeDocument/2006/relationships/hyperlink" Target="https://zenodo.org/records/10100129" TargetMode="External" Id="rId221"/><Relationship Type="http://schemas.openxmlformats.org/officeDocument/2006/relationships/hyperlink" Target="https://huggingface.co/datasets/taroii/pothole-detection" TargetMode="External" Id="rId222"/><Relationship Type="http://schemas.openxmlformats.org/officeDocument/2006/relationships/hyperlink" Target="https://huggingface.co/datasets/taroii/pothole-detection" TargetMode="External" Id="rId223"/><Relationship Type="http://schemas.openxmlformats.org/officeDocument/2006/relationships/hyperlink" Target="https://huggingface.co/datasets/TamAko783/Unified_Road_Defect_Dataset" TargetMode="External" Id="rId224"/><Relationship Type="http://schemas.openxmlformats.org/officeDocument/2006/relationships/hyperlink" Target="https://huggingface.co/datasets/TamAko783/Unified_Road_Defect_Dataset" TargetMode="External" Id="rId225"/><Relationship Type="http://schemas.openxmlformats.org/officeDocument/2006/relationships/hyperlink" Target="https://huggingface.co/datasets/TamAko783/Unified_Road_Defect_FRDC_Pseudolabeled_v2" TargetMode="External" Id="rId226"/><Relationship Type="http://schemas.openxmlformats.org/officeDocument/2006/relationships/hyperlink" Target="https://huggingface.co/datasets/TamAko783/Unified_Road_Defect_FRDC_Pseudolabeled_v2" TargetMode="External" Id="rId227"/><Relationship Type="http://schemas.openxmlformats.org/officeDocument/2006/relationships/hyperlink" Target="https://huggingface.co/datasets/varcoder/crack-segmentation-dataset" TargetMode="External" Id="rId228"/><Relationship Type="http://schemas.openxmlformats.org/officeDocument/2006/relationships/hyperlink" Target="https://huggingface.co/datasets/varcoder/crack-segmentation-dataset" TargetMode="External" Id="rId229"/><Relationship Type="http://schemas.openxmlformats.org/officeDocument/2006/relationships/hyperlink" Target="https://zenodo.org/records/18241476" TargetMode="External" Id="rId230"/><Relationship Type="http://schemas.openxmlformats.org/officeDocument/2006/relationships/hyperlink" Target="https://zenodo.org/records/18241476" TargetMode="External" Id="rId231"/><Relationship Type="http://schemas.openxmlformats.org/officeDocument/2006/relationships/hyperlink" Target="https://zenodo.org/records/20040434" TargetMode="External" Id="rId232"/><Relationship Type="http://schemas.openxmlformats.org/officeDocument/2006/relationships/hyperlink" Target="https://zenodo.org/records/20040434" TargetMode="External" Id="rId233"/><Relationship Type="http://schemas.openxmlformats.org/officeDocument/2006/relationships/hyperlink" Target="https://zenodo.org/records/18735883" TargetMode="External" Id="rId234"/><Relationship Type="http://schemas.openxmlformats.org/officeDocument/2006/relationships/hyperlink" Target="https://zenodo.org/records/18735883" TargetMode="External" Id="rId235"/><Relationship Type="http://schemas.openxmlformats.org/officeDocument/2006/relationships/hyperlink" Target="https://zenodo.org/records/16291115" TargetMode="External" Id="rId236"/><Relationship Type="http://schemas.openxmlformats.org/officeDocument/2006/relationships/hyperlink" Target="https://zenodo.org/records/16291115" TargetMode="External" Id="rId237"/><Relationship Type="http://schemas.openxmlformats.org/officeDocument/2006/relationships/hyperlink" Target="https://zenodo.org/records/18704114" TargetMode="External" Id="rId238"/><Relationship Type="http://schemas.openxmlformats.org/officeDocument/2006/relationships/hyperlink" Target="https://zenodo.org/records/18704114" TargetMode="External" Id="rId239"/><Relationship Type="http://schemas.openxmlformats.org/officeDocument/2006/relationships/hyperlink" Target="https://zenodo.org/records/3383693" TargetMode="External" Id="rId240"/><Relationship Type="http://schemas.openxmlformats.org/officeDocument/2006/relationships/hyperlink" Target="https://zenodo.org/records/3383693" TargetMode="External" Id="rId241"/><Relationship Type="http://schemas.openxmlformats.org/officeDocument/2006/relationships/hyperlink" Target="https://zenodo.org/records/11625865" TargetMode="External" Id="rId242"/><Relationship Type="http://schemas.openxmlformats.org/officeDocument/2006/relationships/hyperlink" Target="https://zenodo.org/records/11625865" TargetMode="External" Id="rId243"/><Relationship Type="http://schemas.openxmlformats.org/officeDocument/2006/relationships/hyperlink" Target="https://zenodo.org/records/11625820" TargetMode="External" Id="rId244"/><Relationship Type="http://schemas.openxmlformats.org/officeDocument/2006/relationships/hyperlink" Target="https://zenodo.org/records/11625820" TargetMode="External" Id="rId245"/><Relationship Type="http://schemas.openxmlformats.org/officeDocument/2006/relationships/hyperlink" Target="https://zenodo.org/records/20454801" TargetMode="External" Id="rId246"/><Relationship Type="http://schemas.openxmlformats.org/officeDocument/2006/relationships/hyperlink" Target="https://zenodo.org/records/20454801" TargetMode="External" Id="rId247"/><Relationship Type="http://schemas.openxmlformats.org/officeDocument/2006/relationships/hyperlink" Target="https://zenodo.org/records/18072573" TargetMode="External" Id="rId248"/><Relationship Type="http://schemas.openxmlformats.org/officeDocument/2006/relationships/hyperlink" Target="https://zenodo.org/records/18072573" TargetMode="External" Id="rId249"/><Relationship Type="http://schemas.openxmlformats.org/officeDocument/2006/relationships/hyperlink" Target="https://zenodo.org/records/18114226" TargetMode="External" Id="rId250"/><Relationship Type="http://schemas.openxmlformats.org/officeDocument/2006/relationships/hyperlink" Target="https://zenodo.org/records/18114226" TargetMode="External" Id="rId251"/><Relationship Type="http://schemas.openxmlformats.org/officeDocument/2006/relationships/hyperlink" Target="https://zenodo.org/records/17189667" TargetMode="External" Id="rId252"/><Relationship Type="http://schemas.openxmlformats.org/officeDocument/2006/relationships/hyperlink" Target="https://zenodo.org/records/17189667" TargetMode="External" Id="rId253"/><Relationship Type="http://schemas.openxmlformats.org/officeDocument/2006/relationships/hyperlink" Target="https://zenodo.org/records/6383044" TargetMode="External" Id="rId254"/><Relationship Type="http://schemas.openxmlformats.org/officeDocument/2006/relationships/hyperlink" Target="https://zenodo.org/records/6383044" TargetMode="External" Id="rId255"/><Relationship Type="http://schemas.openxmlformats.org/officeDocument/2006/relationships/hyperlink" Target="https://zenodo.org/records/20727180" TargetMode="External" Id="rId256"/><Relationship Type="http://schemas.openxmlformats.org/officeDocument/2006/relationships/hyperlink" Target="https://zenodo.org/records/20727180" TargetMode="External" Id="rId257"/><Relationship Type="http://schemas.openxmlformats.org/officeDocument/2006/relationships/hyperlink" Target="https://zenodo.org/records/21370736" TargetMode="External" Id="rId258"/><Relationship Type="http://schemas.openxmlformats.org/officeDocument/2006/relationships/hyperlink" Target="https://zenodo.org/records/21370736" TargetMode="External" Id="rId259"/><Relationship Type="http://schemas.openxmlformats.org/officeDocument/2006/relationships/hyperlink" Target="https://zenodo.org/records/21167531" TargetMode="External" Id="rId260"/><Relationship Type="http://schemas.openxmlformats.org/officeDocument/2006/relationships/hyperlink" Target="https://zenodo.org/records/21167531" TargetMode="External" Id="rId261"/><Relationship Type="http://schemas.openxmlformats.org/officeDocument/2006/relationships/hyperlink" Target="https://zenodo.org/records/7795975" TargetMode="External" Id="rId262"/><Relationship Type="http://schemas.openxmlformats.org/officeDocument/2006/relationships/hyperlink" Target="https://zenodo.org/records/7795975" TargetMode="External" Id="rId263"/><Relationship Type="http://schemas.openxmlformats.org/officeDocument/2006/relationships/hyperlink" Target="https://zenodo.org/records/19267189" TargetMode="External" Id="rId264"/><Relationship Type="http://schemas.openxmlformats.org/officeDocument/2006/relationships/hyperlink" Target="https://zenodo.org/records/19267189" TargetMode="External" Id="rId265"/><Relationship Type="http://schemas.openxmlformats.org/officeDocument/2006/relationships/hyperlink" Target="https://zenodo.org/records/15229291" TargetMode="External" Id="rId266"/><Relationship Type="http://schemas.openxmlformats.org/officeDocument/2006/relationships/hyperlink" Target="https://zenodo.org/records/15229291" TargetMode="External" Id="rId267"/><Relationship Type="http://schemas.openxmlformats.org/officeDocument/2006/relationships/hyperlink" Target="https://zenodo.org/records/18208073" TargetMode="External" Id="rId268"/><Relationship Type="http://schemas.openxmlformats.org/officeDocument/2006/relationships/hyperlink" Target="https://zenodo.org/records/18208073" TargetMode="External" Id="rId269"/><Relationship Type="http://schemas.openxmlformats.org/officeDocument/2006/relationships/hyperlink" Target="https://zenodo.org/records/20581123" TargetMode="External" Id="rId270"/><Relationship Type="http://schemas.openxmlformats.org/officeDocument/2006/relationships/hyperlink" Target="https://zenodo.org/records/20581123" TargetMode="External" Id="rId271"/><Relationship Type="http://schemas.openxmlformats.org/officeDocument/2006/relationships/hyperlink" Target="https://zenodo.org/records/7681876" TargetMode="External" Id="rId272"/><Relationship Type="http://schemas.openxmlformats.org/officeDocument/2006/relationships/hyperlink" Target="https://zenodo.org/records/7681876" TargetMode="External" Id="rId273"/><Relationship Type="http://schemas.openxmlformats.org/officeDocument/2006/relationships/hyperlink" Target="https://zenodo.org/records/18528034" TargetMode="External" Id="rId274"/><Relationship Type="http://schemas.openxmlformats.org/officeDocument/2006/relationships/hyperlink" Target="https://zenodo.org/records/18528034" TargetMode="External" Id="rId275"/><Relationship Type="http://schemas.openxmlformats.org/officeDocument/2006/relationships/hyperlink" Target="https://www.kaggle.com/datasets/lorenzoarcioni/road-damage-dataset-potholes-cracks-and-manholes" TargetMode="External" Id="rId276"/><Relationship Type="http://schemas.openxmlformats.org/officeDocument/2006/relationships/hyperlink" Target="https://zenodo.org/records/21701636" TargetMode="External" Id="rId277"/><Relationship Type="http://schemas.openxmlformats.org/officeDocument/2006/relationships/hyperlink" Target="https://zenodo.org/records/21701636" TargetMode="External" Id="rId278"/><Relationship Type="http://schemas.openxmlformats.org/officeDocument/2006/relationships/hyperlink" Target="https://zenodo.org/records/17194814" TargetMode="External" Id="rId279"/><Relationship Type="http://schemas.openxmlformats.org/officeDocument/2006/relationships/hyperlink" Target="https://zenodo.org/records/17194814" TargetMode="External" Id="rId280"/><Relationship Type="http://schemas.openxmlformats.org/officeDocument/2006/relationships/hyperlink" Target="https://zenodo.org/records/17952339" TargetMode="External" Id="rId281"/><Relationship Type="http://schemas.openxmlformats.org/officeDocument/2006/relationships/hyperlink" Target="https://zenodo.org/records/17952339" TargetMode="External" Id="rId282"/><Relationship Type="http://schemas.openxmlformats.org/officeDocument/2006/relationships/hyperlink" Target="https://zenodo.org/records/20687211" TargetMode="External" Id="rId283"/><Relationship Type="http://schemas.openxmlformats.org/officeDocument/2006/relationships/hyperlink" Target="https://zenodo.org/records/20687211" TargetMode="External" Id="rId284"/><Relationship Type="http://schemas.openxmlformats.org/officeDocument/2006/relationships/hyperlink" Target="https://zenodo.org/records/11473582" TargetMode="External" Id="rId285"/><Relationship Type="http://schemas.openxmlformats.org/officeDocument/2006/relationships/hyperlink" Target="https://zenodo.org/records/11473582" TargetMode="External" Id="rId286"/><Relationship Type="http://schemas.openxmlformats.org/officeDocument/2006/relationships/hyperlink" Target="https://zenodo.org/records/8429208" TargetMode="External" Id="rId287"/><Relationship Type="http://schemas.openxmlformats.org/officeDocument/2006/relationships/hyperlink" Target="https://zenodo.org/records/8429208" TargetMode="External" Id="rId288"/><Relationship Type="http://schemas.openxmlformats.org/officeDocument/2006/relationships/hyperlink" Target="https://zenodo.org/records/4244084" TargetMode="External" Id="rId289"/><Relationship Type="http://schemas.openxmlformats.org/officeDocument/2006/relationships/hyperlink" Target="https://zenodo.org/records/4244084" TargetMode="External" Id="rId290"/><Relationship Type="http://schemas.openxmlformats.org/officeDocument/2006/relationships/hyperlink" Target="https://zenodo.org/records/20365503" TargetMode="External" Id="rId291"/><Relationship Type="http://schemas.openxmlformats.org/officeDocument/2006/relationships/hyperlink" Target="https://zenodo.org/records/20365503" TargetMode="External" Id="rId292"/><Relationship Type="http://schemas.openxmlformats.org/officeDocument/2006/relationships/hyperlink" Target="https://www.kaggle.com/datasets/lauraparejaprieto/weather-adverse-road-defect-semantic-segmentation" TargetMode="External" Id="rId293"/><Relationship Type="http://schemas.openxmlformats.org/officeDocument/2006/relationships/hyperlink" Target="https://www.kaggle.com/datasets/chitholian/annotated-potholes-dataset" TargetMode="External" Id="rId294"/><Relationship Type="http://schemas.openxmlformats.org/officeDocument/2006/relationships/hyperlink" Target="https://www.kaggle.com/datasets/chitholian/annotated-potholes-dataset" TargetMode="External" Id="rId295"/><Relationship Type="http://schemas.openxmlformats.org/officeDocument/2006/relationships/hyperlink" Target="https://www.kaggle.com/datasets/idanbaru/annotated-potholes-with-severity-levels" TargetMode="External" Id="rId296"/><Relationship Type="http://schemas.openxmlformats.org/officeDocument/2006/relationships/hyperlink" Target="https://www.kaggle.com/datasets/idanbaru/annotated-potholes-with-severity-levels" TargetMode="External" Id="rId297"/><Relationship Type="http://schemas.openxmlformats.org/officeDocument/2006/relationships/hyperlink" Target="https://www.kaggle.com/datasets/abrahamanderson/asphalt-cracks" TargetMode="External" Id="rId298"/><Relationship Type="http://schemas.openxmlformats.org/officeDocument/2006/relationships/hyperlink" Target="https://www.kaggle.com/datasets/abrahamanderson/asphalt-cracks" TargetMode="External" Id="rId299"/><Relationship Type="http://schemas.openxmlformats.org/officeDocument/2006/relationships/hyperlink" Target="https://www.kaggle.com/datasets/shubhamadsul97/cdac-dai-pavement-distress-detection" TargetMode="External" Id="rId300"/><Relationship Type="http://schemas.openxmlformats.org/officeDocument/2006/relationships/hyperlink" Target="https://www.kaggle.com/datasets/shubhamadsul97/cdac-dai-pavement-distress-detection" TargetMode="External" Id="rId301"/><Relationship Type="http://schemas.openxmlformats.org/officeDocument/2006/relationships/hyperlink" Target="https://www.kaggle.com/datasets/aryanbadiee/combinedcrack" TargetMode="External" Id="rId302"/><Relationship Type="http://schemas.openxmlformats.org/officeDocument/2006/relationships/hyperlink" Target="https://www.kaggle.com/datasets/aryanbadiee/combinedcrack" TargetMode="External" Id="rId303"/><Relationship Type="http://schemas.openxmlformats.org/officeDocument/2006/relationships/hyperlink" Target="https://www.kaggle.com/datasets/ammanaveen/custom-multitask-indian-road-dataset-cmird" TargetMode="External" Id="rId304"/><Relationship Type="http://schemas.openxmlformats.org/officeDocument/2006/relationships/hyperlink" Target="https://www.kaggle.com/datasets/ammanaveen/custom-multitask-indian-road-dataset-cmird" TargetMode="External" Id="rId305"/><Relationship Type="http://schemas.openxmlformats.org/officeDocument/2006/relationships/hyperlink" Target="https://www.kaggle.com/datasets/ziya07/highway-surface-crack-detection" TargetMode="External" Id="rId306"/><Relationship Type="http://schemas.openxmlformats.org/officeDocument/2006/relationships/hyperlink" Target="https://www.kaggle.com/datasets/ziya07/highway-surface-crack-detection" TargetMode="External" Id="rId307"/><Relationship Type="http://schemas.openxmlformats.org/officeDocument/2006/relationships/hyperlink" Target="https://www.kaggle.com/datasets/srajanchourasia/pothole-dataset" TargetMode="External" Id="rId308"/><Relationship Type="http://schemas.openxmlformats.org/officeDocument/2006/relationships/hyperlink" Target="https://www.kaggle.com/datasets/srajanchourasia/pothole-dataset" TargetMode="External" Id="rId309"/><Relationship Type="http://schemas.openxmlformats.org/officeDocument/2006/relationships/hyperlink" Target="https://www.kaggle.com/datasets/abdukeram/intersecting-crack-analysis" TargetMode="External" Id="rId310"/><Relationship Type="http://schemas.openxmlformats.org/officeDocument/2006/relationships/hyperlink" Target="https://www.kaggle.com/datasets/abdukeram/intersecting-crack-analysis" TargetMode="External" Id="rId311"/><Relationship Type="http://schemas.openxmlformats.org/officeDocument/2006/relationships/hyperlink" Target="https://www.kaggle.com/datasets/salimhammadi07/miia-pothole-image-classification-challenge" TargetMode="External" Id="rId312"/><Relationship Type="http://schemas.openxmlformats.org/officeDocument/2006/relationships/hyperlink" Target="https://www.kaggle.com/datasets/salimhammadi07/miia-pothole-image-classification-challenge" TargetMode="External" Id="rId313"/><Relationship Type="http://schemas.openxmlformats.org/officeDocument/2006/relationships/hyperlink" Target="https://www.kaggle.com/datasets/bandisr/post-earthquake-asphalt-crack-classification" TargetMode="External" Id="rId314"/><Relationship Type="http://schemas.openxmlformats.org/officeDocument/2006/relationships/hyperlink" Target="https://www.kaggle.com/datasets/bandisr/post-earthquake-asphalt-crack-classification" TargetMode="External" Id="rId315"/><Relationship Type="http://schemas.openxmlformats.org/officeDocument/2006/relationships/hyperlink" Target="https://www.kaggle.com/datasets/andrewmvd/pothole-detection" TargetMode="External" Id="rId316"/><Relationship Type="http://schemas.openxmlformats.org/officeDocument/2006/relationships/hyperlink" Target="https://www.kaggle.com/datasets/andrewmvd/pothole-detection" TargetMode="External" Id="rId317"/><Relationship Type="http://schemas.openxmlformats.org/officeDocument/2006/relationships/hyperlink" Target="https://www.kaggle.com/datasets/atulyakumar98/pothole-detection-dataset" TargetMode="External" Id="rId318"/><Relationship Type="http://schemas.openxmlformats.org/officeDocument/2006/relationships/hyperlink" Target="https://www.kaggle.com/datasets/atulyakumar98/pothole-detection-dataset" TargetMode="External" Id="rId319"/><Relationship Type="http://schemas.openxmlformats.org/officeDocument/2006/relationships/hyperlink" Target="https://www.kaggle.com/datasets/muskanverma24/pothole-detection-dataset-yolov11-optimized" TargetMode="External" Id="rId320"/><Relationship Type="http://schemas.openxmlformats.org/officeDocument/2006/relationships/hyperlink" Target="https://www.kaggle.com/datasets/muskanverma24/pothole-detection-dataset-yolov11-optimized" TargetMode="External" Id="rId321"/><Relationship Type="http://schemas.openxmlformats.org/officeDocument/2006/relationships/hyperlink" Target="https://www.kaggle.com/datasets/raunakkesharwani/pothole-image-segmentation-dataset" TargetMode="External" Id="rId322"/><Relationship Type="http://schemas.openxmlformats.org/officeDocument/2006/relationships/hyperlink" Target="https://www.kaggle.com/datasets/raunakkesharwani/pothole-image-segmentation-dataset" TargetMode="External" Id="rId323"/><Relationship Type="http://schemas.openxmlformats.org/officeDocument/2006/relationships/hyperlink" Target="https://www.kaggle.com/datasets/farzadnekouei/pothole-image-segmentation-dataset" TargetMode="External" Id="rId324"/><Relationship Type="http://schemas.openxmlformats.org/officeDocument/2006/relationships/hyperlink" Target="https://www.kaggle.com/datasets/farzadnekouei/pothole-image-segmentation-dataset" TargetMode="External" Id="rId325"/><Relationship Type="http://schemas.openxmlformats.org/officeDocument/2006/relationships/hyperlink" Target="https://www.kaggle.com/datasets/abdulrahmanksaeed/pothole-patrol-normalized-dataset" TargetMode="External" Id="rId326"/><Relationship Type="http://schemas.openxmlformats.org/officeDocument/2006/relationships/hyperlink" Target="https://www.kaggle.com/datasets/abdulrahmanksaeed/pothole-patrol-normalized-dataset" TargetMode="External" Id="rId327"/><Relationship Type="http://schemas.openxmlformats.org/officeDocument/2006/relationships/hyperlink" Target="https://www.kaggle.com/datasets/gracehephzibahm/pothole-severity-classification" TargetMode="External" Id="rId328"/><Relationship Type="http://schemas.openxmlformats.org/officeDocument/2006/relationships/hyperlink" Target="https://www.kaggle.com/datasets/gracehephzibahm/pothole-severity-classification" TargetMode="External" Id="rId329"/><Relationship Type="http://schemas.openxmlformats.org/officeDocument/2006/relationships/hyperlink" Target="https://www.kaggle.com/datasets/sabidrahman/pothole-cracks-and-openmanhole" TargetMode="External" Id="rId330"/><Relationship Type="http://schemas.openxmlformats.org/officeDocument/2006/relationships/hyperlink" Target="https://www.kaggle.com/datasets/sabidrahman/pothole-cracks-and-openmanhole" TargetMode="External" Id="rId331"/><Relationship Type="http://schemas.openxmlformats.org/officeDocument/2006/relationships/hyperlink" Target="https://www.kaggle.com/datasets/rangerfan/pothole-600" TargetMode="External" Id="rId332"/><Relationship Type="http://schemas.openxmlformats.org/officeDocument/2006/relationships/hyperlink" Target="https://www.kaggle.com/datasets/rangerfan/pothole-600" TargetMode="External" Id="rId333"/><Relationship Type="http://schemas.openxmlformats.org/officeDocument/2006/relationships/hyperlink" Target="https://www.kaggle.com/datasets/dataclusterlabs/potholes-or-cracks-on-road-image-dataset" TargetMode="External" Id="rId334"/><Relationship Type="http://schemas.openxmlformats.org/officeDocument/2006/relationships/hyperlink" Target="https://www.kaggle.com/datasets/dataclusterlabs/potholes-or-cracks-on-road-image-dataset" TargetMode="External" Id="rId335"/><Relationship Type="http://schemas.openxmlformats.org/officeDocument/2006/relationships/hyperlink" Target="https://www.kaggle.com/datasets/mahyeks/pothrgbd-rgb-and-depth-images-of-potholes" TargetMode="External" Id="rId336"/><Relationship Type="http://schemas.openxmlformats.org/officeDocument/2006/relationships/hyperlink" Target="https://www.kaggle.com/datasets/mahyeks/pothrgbd-rgb-and-depth-images-of-potholes" TargetMode="External" Id="rId337"/><Relationship Type="http://schemas.openxmlformats.org/officeDocument/2006/relationships/hyperlink" Target="https://www.kaggle.com/datasets/jefmenegazzo/pvs-passive-vehicular-sensors-datasets" TargetMode="External" Id="rId338"/><Relationship Type="http://schemas.openxmlformats.org/officeDocument/2006/relationships/hyperlink" Target="https://www.kaggle.com/datasets/jefmenegazzo/pvs-passive-vehicular-sensors-datasets" TargetMode="External" Id="rId339"/><Relationship Type="http://schemas.openxmlformats.org/officeDocument/2006/relationships/hyperlink" Target="https://www.kaggle.com/datasets/rohitsuresh15/radroad-anomaly-detection" TargetMode="External" Id="rId340"/><Relationship Type="http://schemas.openxmlformats.org/officeDocument/2006/relationships/hyperlink" Target="https://www.kaggle.com/datasets/rohitsuresh15/radroad-anomaly-detection" TargetMode="External" Id="rId341"/><Relationship Type="http://schemas.openxmlformats.org/officeDocument/2006/relationships/hyperlink" Target="https://www.kaggle.com/datasets/juusos/rdd2022es" TargetMode="External" Id="rId342"/><Relationship Type="http://schemas.openxmlformats.org/officeDocument/2006/relationships/hyperlink" Target="https://www.kaggle.com/datasets/juusos/rdd2022es" TargetMode="External" Id="rId343"/><Relationship Type="http://schemas.openxmlformats.org/officeDocument/2006/relationships/hyperlink" Target="https://www.kaggle.com/datasets/rukiyeaydn/road-crack-dataset" TargetMode="External" Id="rId344"/><Relationship Type="http://schemas.openxmlformats.org/officeDocument/2006/relationships/hyperlink" Target="https://www.kaggle.com/datasets/rukiyeaydn/road-crack-dataset" TargetMode="External" Id="rId345"/><Relationship Type="http://schemas.openxmlformats.org/officeDocument/2006/relationships/hyperlink" Target="https://www.kaggle.com/datasets/alvarobasily/road-damage" TargetMode="External" Id="rId346"/><Relationship Type="http://schemas.openxmlformats.org/officeDocument/2006/relationships/hyperlink" Target="https://www.kaggle.com/datasets/alvarobasily/road-damage" TargetMode="External" Id="rId347"/><Relationship Type="http://schemas.openxmlformats.org/officeDocument/2006/relationships/hyperlink" Target="https://www.kaggle.com/datasets/yuzhang0211/road-defect-classification-dataset" TargetMode="External" Id="rId348"/><Relationship Type="http://schemas.openxmlformats.org/officeDocument/2006/relationships/hyperlink" Target="https://www.kaggle.com/datasets/yuzhang0211/road-defect-classification-dataset" TargetMode="External" Id="rId349"/><Relationship Type="http://schemas.openxmlformats.org/officeDocument/2006/relationships/hyperlink" Target="https://www.kaggle.com/datasets/patelmihir/road-defects-nonaugmented" TargetMode="External" Id="rId350"/><Relationship Type="http://schemas.openxmlformats.org/officeDocument/2006/relationships/hyperlink" Target="https://www.kaggle.com/datasets/patelmihir/road-defects-nonaugmented" TargetMode="External" Id="rId351"/><Relationship Type="http://schemas.openxmlformats.org/officeDocument/2006/relationships/hyperlink" Target="https://www.kaggle.com/datasets/sovitrath/road-pothole-images-for-pothole-detection" TargetMode="External" Id="rId352"/><Relationship Type="http://schemas.openxmlformats.org/officeDocument/2006/relationships/hyperlink" Target="https://www.kaggle.com/datasets/sovitrath/road-pothole-images-for-pothole-detection" TargetMode="External" Id="rId353"/><Relationship Type="http://schemas.openxmlformats.org/officeDocument/2006/relationships/hyperlink" Target="https://www.kaggle.com/datasets/nickkotarelas/road-quality-dataset" TargetMode="External" Id="rId354"/><Relationship Type="http://schemas.openxmlformats.org/officeDocument/2006/relationships/hyperlink" Target="https://www.kaggle.com/datasets/nickkotarelas/road-quality-dataset" TargetMode="External" Id="rId355"/><Relationship Type="http://schemas.openxmlformats.org/officeDocument/2006/relationships/hyperlink" Target="https://www.kaggle.com/datasets/angelikafarahmanoppo/road-surface-dataset-datasetjalan" TargetMode="External" Id="rId356"/><Relationship Type="http://schemas.openxmlformats.org/officeDocument/2006/relationships/hyperlink" Target="https://www.kaggle.com/datasets/angelikafarahmanoppo/road-surface-dataset-datasetjalan" TargetMode="External" Id="rId357"/><Relationship Type="http://schemas.openxmlformats.org/officeDocument/2006/relationships/hyperlink" Target="https://www.kaggle.com/datasets/zara2099/road-surface-recognition-dataset" TargetMode="External" Id="rId358"/><Relationship Type="http://schemas.openxmlformats.org/officeDocument/2006/relationships/hyperlink" Target="https://www.kaggle.com/datasets/zara2099/road-surface-recognition-dataset" TargetMode="External" Id="rId359"/><Relationship Type="http://schemas.openxmlformats.org/officeDocument/2006/relationships/hyperlink" Target="https://www.kaggle.com/datasets/saadkhan0/road-conditionalert-dataset" TargetMode="External" Id="rId360"/><Relationship Type="http://schemas.openxmlformats.org/officeDocument/2006/relationships/hyperlink" Target="https://www.kaggle.com/datasets/saadkhan0/road-conditionalert-dataset" TargetMode="External" Id="rId361"/><Relationship Type="http://schemas.openxmlformats.org/officeDocument/2006/relationships/hyperlink" Target="https://www.kaggle.com/datasets/danishghaffar786/roads-and-bridges-cracks-yolov8-format" TargetMode="External" Id="rId362"/><Relationship Type="http://schemas.openxmlformats.org/officeDocument/2006/relationships/hyperlink" Target="https://www.kaggle.com/datasets/danishghaffar786/roads-and-bridges-cracks-yolov8-format" TargetMode="External" Id="rId363"/><Relationship Type="http://schemas.openxmlformats.org/officeDocument/2006/relationships/hyperlink" Target="https://www.kaggle.com/datasets/mohamedaminebelasri7/roadscan-dataset" TargetMode="External" Id="rId364"/><Relationship Type="http://schemas.openxmlformats.org/officeDocument/2006/relationships/hyperlink" Target="https://www.kaggle.com/datasets/mohamedaminebelasri7/roadscan-dataset" TargetMode="External" Id="rId365"/><Relationship Type="http://schemas.openxmlformats.org/officeDocument/2006/relationships/hyperlink" Target="https://www.kaggle.com/datasets/guijiezhu/stu-camcrack792" TargetMode="External" Id="rId366"/><Relationship Type="http://schemas.openxmlformats.org/officeDocument/2006/relationships/hyperlink" Target="https://www.kaggle.com/datasets/guijiezhu/stu-camcrack792" TargetMode="External" Id="rId367"/><Relationship Type="http://schemas.openxmlformats.org/officeDocument/2006/relationships/hyperlink" Target="https://zenodo.org/records/8214118" TargetMode="External" Id="rId368"/><Relationship Type="http://schemas.openxmlformats.org/officeDocument/2006/relationships/hyperlink" Target="https://zenodo.org/records/8214118" TargetMode="External" Id="rId369"/><Relationship Type="http://schemas.openxmlformats.org/officeDocument/2006/relationships/hyperlink" Target="https://www.kaggle.com/datasets/patelravi07/enhanced-uav-pdd" TargetMode="External" Id="rId370"/><Relationship Type="http://schemas.openxmlformats.org/officeDocument/2006/relationships/hyperlink" Target="https://www.kaggle.com/datasets/adamnovozmsk/ward-weather-aware-road-dataset" TargetMode="External" Id="rId371"/><Relationship Type="http://schemas.openxmlformats.org/officeDocument/2006/relationships/hyperlink" Target="https://www.kaggle.com/datasets/adamnovozmsk/ward-weather-aware-road-dataset" TargetMode="External" Id="rId372"/><Relationship Type="http://schemas.openxmlformats.org/officeDocument/2006/relationships/hyperlink" Target="https://www.irit.fr/~Sylvie.Chambon/Crack_Detection_Database.html" TargetMode="External" Id="rId373"/></Relationships>
</file>

<file path=xl/worksheets/_rels/sheet4.xml.rels><Relationships xmlns="http://schemas.openxmlformats.org/package/2006/relationships"><Relationship Type="http://schemas.openxmlformats.org/officeDocument/2006/relationships/hyperlink" Target="https://github.com/summoners29/Asphalt-Pavement-Crack-Data" TargetMode="External" Id="rId1"/><Relationship Type="http://schemas.openxmlformats.org/officeDocument/2006/relationships/hyperlink" Target="https://github.com/summoners29/Asphalt-Pavement-Crack-Data" TargetMode="External" Id="rId2"/><Relationship Type="http://schemas.openxmlformats.org/officeDocument/2006/relationships/hyperlink" Target="https://github.com/Oct-Sunn/Asphalt-Pavement-Distress-Dataset" TargetMode="External" Id="rId3"/><Relationship Type="http://schemas.openxmlformats.org/officeDocument/2006/relationships/hyperlink" Target="https://github.com/Oct-Sunn/Asphalt-Pavement-Distress-Dataset" TargetMode="External" Id="rId4"/><Relationship Type="http://schemas.openxmlformats.org/officeDocument/2006/relationships/hyperlink" Target="https://github.com/DrEdwardLee/Pavement-Crack-Dataset" TargetMode="External" Id="rId5"/><Relationship Type="http://schemas.openxmlformats.org/officeDocument/2006/relationships/hyperlink" Target="https://github.com/DrEdwardLee/Pavement-Crack-Dataset" TargetMode="External" Id="rId6"/><Relationship Type="http://schemas.openxmlformats.org/officeDocument/2006/relationships/hyperlink" Target="https://github.com/SEU-zhc/complexPavementCrackDataset" TargetMode="External" Id="rId7"/><Relationship Type="http://schemas.openxmlformats.org/officeDocument/2006/relationships/hyperlink" Target="https://github.com/SEU-zhc/complexPavementCrackDataset" TargetMode="External" Id="rId8"/><Relationship Type="http://schemas.openxmlformats.org/officeDocument/2006/relationships/hyperlink" Target="https://github.com/0110TJY/Crack-Classification-Dataset" TargetMode="External" Id="rId9"/><Relationship Type="http://schemas.openxmlformats.org/officeDocument/2006/relationships/hyperlink" Target="https://github.com/0110TJY/Crack-Classification-Dataset" TargetMode="External" Id="rId10"/><Relationship Type="http://schemas.openxmlformats.org/officeDocument/2006/relationships/hyperlink" Target="https://github.com/cuilimeng/CrackForest-dataset" TargetMode="External" Id="rId11"/><Relationship Type="http://schemas.openxmlformats.org/officeDocument/2006/relationships/hyperlink" Target="https://github.com/cuilimeng/CrackForest-dataset" TargetMode="External" Id="rId12"/><Relationship Type="http://schemas.openxmlformats.org/officeDocument/2006/relationships/hyperlink" Target="https://github.com/qinnzou/DeepCrack" TargetMode="External" Id="rId13"/><Relationship Type="http://schemas.openxmlformats.org/officeDocument/2006/relationships/hyperlink" Target="https://github.com/qinnzou/DeepCrack" TargetMode="External" Id="rId14"/><Relationship Type="http://schemas.openxmlformats.org/officeDocument/2006/relationships/hyperlink" Target="https://github.com/Dhananjay42/crackseg9k" TargetMode="External" Id="rId15"/><Relationship Type="http://schemas.openxmlformats.org/officeDocument/2006/relationships/hyperlink" Target="https://github.com/Dhananjay42/crackseg9k" TargetMode="External" Id="rId16"/><Relationship Type="http://schemas.openxmlformats.org/officeDocument/2006/relationships/hyperlink" Target="https://github.com/JZhongUTK/Pavement-crack-dataset" TargetMode="External" Id="rId17"/><Relationship Type="http://schemas.openxmlformats.org/officeDocument/2006/relationships/hyperlink" Target="https://github.com/JZhongUTK/Pavement-crack-dataset" TargetMode="External" Id="rId18"/><Relationship Type="http://schemas.openxmlformats.org/officeDocument/2006/relationships/hyperlink" Target="https://github.com/qinnzou/DeepCrack" TargetMode="External" Id="rId19"/><Relationship Type="http://schemas.openxmlformats.org/officeDocument/2006/relationships/hyperlink" Target="https://github.com/qinnzou/DeepCrack" TargetMode="External" Id="rId20"/><Relationship Type="http://schemas.openxmlformats.org/officeDocument/2006/relationships/hyperlink" Target="https://github.com/qinnzou/DeepCrack" TargetMode="External" Id="rId21"/><Relationship Type="http://schemas.openxmlformats.org/officeDocument/2006/relationships/hyperlink" Target="https://github.com/qinnzou/DeepCrack" TargetMode="External" Id="rId22"/><Relationship Type="http://schemas.openxmlformats.org/officeDocument/2006/relationships/hyperlink" Target="https://github.com/CUHK-USR-Group/Defect-Dataset" TargetMode="External" Id="rId23"/><Relationship Type="http://schemas.openxmlformats.org/officeDocument/2006/relationships/hyperlink" Target="https://github.com/CUHK-USR-Group/Defect-Dataset" TargetMode="External" Id="rId24"/><Relationship Type="http://schemas.openxmlformats.org/officeDocument/2006/relationships/hyperlink" Target="https://github.com/yhlleo/DeepCrack" TargetMode="External" Id="rId25"/><Relationship Type="http://schemas.openxmlformats.org/officeDocument/2006/relationships/hyperlink" Target="https://github.com/yhlleo/DeepCrack" TargetMode="External" Id="rId26"/><Relationship Type="http://schemas.openxmlformats.org/officeDocument/2006/relationships/hyperlink" Target="https://github.com/mqp2259/EdmCrack600" TargetMode="External" Id="rId27"/><Relationship Type="http://schemas.openxmlformats.org/officeDocument/2006/relationships/hyperlink" Target="https://github.com/mqp2259/EdmCrack600" TargetMode="External" Id="rId28"/><Relationship Type="http://schemas.openxmlformats.org/officeDocument/2006/relationships/hyperlink" Target="https://github.com/fyangneil/pavement-crack-detection" TargetMode="External" Id="rId29"/><Relationship Type="http://schemas.openxmlformats.org/officeDocument/2006/relationships/hyperlink" Target="https://github.com/fyangneil/pavement-crack-detection" TargetMode="External" Id="rId30"/><Relationship Type="http://schemas.openxmlformats.org/officeDocument/2006/relationships/hyperlink" Target="https://github.com/chenxiang-web/DronePave-DfineX" TargetMode="External" Id="rId31"/><Relationship Type="http://schemas.openxmlformats.org/officeDocument/2006/relationships/hyperlink" Target="https://github.com/chenxiang-web/DronePave-DfineX" TargetMode="External" Id="rId32"/><Relationship Type="http://schemas.openxmlformats.org/officeDocument/2006/relationships/hyperlink" Target="https://github.com/CHDyshli/PavementCrackDetection" TargetMode="External" Id="rId33"/><Relationship Type="http://schemas.openxmlformats.org/officeDocument/2006/relationships/hyperlink" Target="https://github.com/CHDyshli/PavementCrackDetection" TargetMode="External" Id="rId34"/><Relationship Type="http://schemas.openxmlformats.org/officeDocument/2006/relationships/hyperlink" Target="https://github.com/IranRoadDamageDataset/IRRDD" TargetMode="External" Id="rId35"/><Relationship Type="http://schemas.openxmlformats.org/officeDocument/2006/relationships/hyperlink" Target="https://github.com/IranRoadDamageDataset/IRRDD" TargetMode="External" Id="rId36"/><Relationship Type="http://schemas.openxmlformats.org/officeDocument/2006/relationships/hyperlink" Target="https://github.com/neemajakisa/Pavement-Distress-Dataset" TargetMode="External" Id="rId37"/><Relationship Type="http://schemas.openxmlformats.org/officeDocument/2006/relationships/hyperlink" Target="https://github.com/neemajakisa/Pavement-Distress-Dataset" TargetMode="External" Id="rId38"/><Relationship Type="http://schemas.openxmlformats.org/officeDocument/2006/relationships/hyperlink" Target="https://github.com/DrEdwardLee/Pavement-Crack-Dataset" TargetMode="External" Id="rId39"/><Relationship Type="http://schemas.openxmlformats.org/officeDocument/2006/relationships/hyperlink" Target="https://github.com/DrEdwardLee/Pavement-Crack-Dataset" TargetMode="External" Id="rId40"/><Relationship Type="http://schemas.openxmlformats.org/officeDocument/2006/relationships/hyperlink" Target="https://github.com/FwDeng/MTPDSD" TargetMode="External" Id="rId41"/><Relationship Type="http://schemas.openxmlformats.org/officeDocument/2006/relationships/hyperlink" Target="https://github.com/FwDeng/MTPDSD" TargetMode="External" Id="rId42"/><Relationship Type="http://schemas.openxmlformats.org/officeDocument/2006/relationships/hyperlink" Target="https://github.com/FXBIOVELSY/NightInspect-dataset" TargetMode="External" Id="rId43"/><Relationship Type="http://schemas.openxmlformats.org/officeDocument/2006/relationships/hyperlink" Target="https://github.com/FXBIOVELSY/NightInspect-dataset" TargetMode="External" Id="rId44"/><Relationship Type="http://schemas.openxmlformats.org/officeDocument/2006/relationships/hyperlink" Target="https://github.com/tongzheng1992/Pavementscapes" TargetMode="External" Id="rId45"/><Relationship Type="http://schemas.openxmlformats.org/officeDocument/2006/relationships/hyperlink" Target="https://github.com/tongzheng1992/Pavementscapes" TargetMode="External" Id="rId46"/><Relationship Type="http://schemas.openxmlformats.org/officeDocument/2006/relationships/hyperlink" Target="https://github.com/FuturePave/PaveSeg-Dataset" TargetMode="External" Id="rId47"/><Relationship Type="http://schemas.openxmlformats.org/officeDocument/2006/relationships/hyperlink" Target="https://github.com/FuturePave/PaveSeg-Dataset" TargetMode="External" Id="rId48"/><Relationship Type="http://schemas.openxmlformats.org/officeDocument/2006/relationships/hyperlink" Target="https://github.com/Nan2020/PID-Pavement-Image-Dataset" TargetMode="External" Id="rId49"/><Relationship Type="http://schemas.openxmlformats.org/officeDocument/2006/relationships/hyperlink" Target="https://github.com/Nan2020/PID-Pavement-Image-Dataset" TargetMode="External" Id="rId50"/><Relationship Type="http://schemas.openxmlformats.org/officeDocument/2006/relationships/hyperlink" Target="https://github.com/jaygala24/pothole-detection" TargetMode="External" Id="rId51"/><Relationship Type="http://schemas.openxmlformats.org/officeDocument/2006/relationships/hyperlink" Target="https://github.com/jaygala24/pothole-detection" TargetMode="External" Id="rId52"/><Relationship Type="http://schemas.openxmlformats.org/officeDocument/2006/relationships/hyperlink" Target="https://github.com/moatifbutt/r2s100k" TargetMode="External" Id="rId53"/><Relationship Type="http://schemas.openxmlformats.org/officeDocument/2006/relationships/hyperlink" Target="https://github.com/moatifbutt/r2s100k" TargetMode="External" Id="rId54"/><Relationship Type="http://schemas.openxmlformats.org/officeDocument/2006/relationships/hyperlink" Target="https://github.com/ArselanAshraf/RCD-IIUM-Road-Crack-Detection-Dataset-" TargetMode="External" Id="rId55"/><Relationship Type="http://schemas.openxmlformats.org/officeDocument/2006/relationships/hyperlink" Target="https://github.com/ArselanAshraf/RCD-IIUM-Road-Crack-Detection-Dataset-" TargetMode="External" Id="rId56"/><Relationship Type="http://schemas.openxmlformats.org/officeDocument/2006/relationships/hyperlink" Target="https://github.com/endurancechallengeindonesia/RDDC2024-ID" TargetMode="External" Id="rId57"/><Relationship Type="http://schemas.openxmlformats.org/officeDocument/2006/relationships/hyperlink" Target="https://github.com/endurancechallengeindonesia/RDDC2024-ID" TargetMode="External" Id="rId58"/><Relationship Type="http://schemas.openxmlformats.org/officeDocument/2006/relationships/hyperlink" Target="https://github.com/sekilab/RoadDamageDetector" TargetMode="External" Id="rId59"/><Relationship Type="http://schemas.openxmlformats.org/officeDocument/2006/relationships/hyperlink" Target="https://github.com/sekilab/RoadDamageDetector" TargetMode="External" Id="rId60"/><Relationship Type="http://schemas.openxmlformats.org/officeDocument/2006/relationships/hyperlink" Target="https://github.com/sekilab/RoadDamageDetector" TargetMode="External" Id="rId61"/><Relationship Type="http://schemas.openxmlformats.org/officeDocument/2006/relationships/hyperlink" Target="https://github.com/sekilab/RoadDamageDetector" TargetMode="External" Id="rId62"/><Relationship Type="http://schemas.openxmlformats.org/officeDocument/2006/relationships/hyperlink" Target="https://github.com/SEUxia/Asphalt-pavement-crack-dataset" TargetMode="External" Id="rId63"/><Relationship Type="http://schemas.openxmlformats.org/officeDocument/2006/relationships/hyperlink" Target="https://github.com/SEUxia/Asphalt-pavement-crack-dataset" TargetMode="External" Id="rId64"/><Relationship Type="http://schemas.openxmlformats.org/officeDocument/2006/relationships/hyperlink" Target="https://github.com/achireistefan/Pothole-Detection" TargetMode="External" Id="rId65"/><Relationship Type="http://schemas.openxmlformats.org/officeDocument/2006/relationships/hyperlink" Target="https://github.com/achireistefan/Pothole-Detection" TargetMode="External" Id="rId66"/><Relationship Type="http://schemas.openxmlformats.org/officeDocument/2006/relationships/hyperlink" Target="https://github.com/ruirangerfan/stereo_pothole_datasets" TargetMode="External" Id="rId67"/><Relationship Type="http://schemas.openxmlformats.org/officeDocument/2006/relationships/hyperlink" Target="https://github.com/ruirangerfan/stereo_pothole_datasets" TargetMode="External" Id="rId68"/><Relationship Type="http://schemas.openxmlformats.org/officeDocument/2006/relationships/hyperlink" Target="https://github.com/tantantetetao/UAPD-Pavement-Distress-Dataset" TargetMode="External" Id="rId69"/><Relationship Type="http://schemas.openxmlformats.org/officeDocument/2006/relationships/hyperlink" Target="https://github.com/tantantetetao/UAPD-Pavement-Distress-Dataset" TargetMode="External" Id="rId70"/><Relationship Type="http://schemas.openxmlformats.org/officeDocument/2006/relationships/hyperlink" Target="https://github.com/SHAN-JH/UAV-CrackX-Datasets" TargetMode="External" Id="rId71"/><Relationship Type="http://schemas.openxmlformats.org/officeDocument/2006/relationships/hyperlink" Target="https://github.com/SHAN-JH/UAV-CrackX-Datasets" TargetMode="External" Id="rId72"/><Relationship Type="http://schemas.openxmlformats.org/officeDocument/2006/relationships/hyperlink" Target="https://catalog.data.gov/dataset/long-term-pavement-performance-ltpp-data" TargetMode="External" Id="rId73"/><Relationship Type="http://schemas.openxmlformats.org/officeDocument/2006/relationships/hyperlink" Target="https://catalog.data.gov/dataset/long-term-pavement-performance-ltpp-data" TargetMode="External" Id="rId74"/><Relationship Type="http://schemas.openxmlformats.org/officeDocument/2006/relationships/hyperlink" Target="https://infopave.fhwa.dot.gov/?Goto=NON-LTPP" TargetMode="External" Id="rId75"/><Relationship Type="http://schemas.openxmlformats.org/officeDocument/2006/relationships/hyperlink" Target="https://data.mendeley.com/datasets/s3k75x9zf4/2" TargetMode="External" Id="rId76"/><Relationship Type="http://schemas.openxmlformats.org/officeDocument/2006/relationships/hyperlink" Target="https://data.mendeley.com/datasets/s3k75x9zf4/2" TargetMode="External" Id="rId77"/><Relationship Type="http://schemas.openxmlformats.org/officeDocument/2006/relationships/hyperlink" Target="https://data.mendeley.com/datasets/7zzcmv2wz7/1" TargetMode="External" Id="rId78"/><Relationship Type="http://schemas.openxmlformats.org/officeDocument/2006/relationships/hyperlink" Target="https://data.mendeley.com/datasets/7zzcmv2wz7/1" TargetMode="External" Id="rId79"/><Relationship Type="http://schemas.openxmlformats.org/officeDocument/2006/relationships/hyperlink" Target="https://data.mendeley.com/datasets/tp95cdvgm8/1" TargetMode="External" Id="rId80"/><Relationship Type="http://schemas.openxmlformats.org/officeDocument/2006/relationships/hyperlink" Target="https://data.mendeley.com/datasets/tp95cdvgm8/1" TargetMode="External" Id="rId81"/><Relationship Type="http://schemas.openxmlformats.org/officeDocument/2006/relationships/hyperlink" Target="https://data.mendeley.com/datasets/xnzhj3x8v4/2" TargetMode="External" Id="rId82"/><Relationship Type="http://schemas.openxmlformats.org/officeDocument/2006/relationships/hyperlink" Target="https://data.mendeley.com/datasets/xnzhj3x8v4/2" TargetMode="External" Id="rId83"/><Relationship Type="http://schemas.openxmlformats.org/officeDocument/2006/relationships/hyperlink" Target="https://data.mendeley.com/datasets/88kdyyc73h/1" TargetMode="External" Id="rId84"/><Relationship Type="http://schemas.openxmlformats.org/officeDocument/2006/relationships/hyperlink" Target="https://data.mendeley.com/datasets/88kdyyc73h/1" TargetMode="External" Id="rId85"/><Relationship Type="http://schemas.openxmlformats.org/officeDocument/2006/relationships/hyperlink" Target="https://data.mendeley.com/datasets/nykrzdm74f/1" TargetMode="External" Id="rId86"/><Relationship Type="http://schemas.openxmlformats.org/officeDocument/2006/relationships/hyperlink" Target="https://data.mendeley.com/datasets/nykrzdm74f/1" TargetMode="External" Id="rId87"/><Relationship Type="http://schemas.openxmlformats.org/officeDocument/2006/relationships/hyperlink" Target="https://data.mendeley.com/datasets/rgymy6dwdd/1" TargetMode="External" Id="rId88"/><Relationship Type="http://schemas.openxmlformats.org/officeDocument/2006/relationships/hyperlink" Target="https://data.mendeley.com/datasets/rgymy6dwdd/1" TargetMode="External" Id="rId89"/><Relationship Type="http://schemas.openxmlformats.org/officeDocument/2006/relationships/hyperlink" Target="https://data.mendeley.com/datasets/ktnx66vtmc/1" TargetMode="External" Id="rId90"/><Relationship Type="http://schemas.openxmlformats.org/officeDocument/2006/relationships/hyperlink" Target="https://data.mendeley.com/datasets/ktnx66vtmc/1" TargetMode="External" Id="rId91"/><Relationship Type="http://schemas.openxmlformats.org/officeDocument/2006/relationships/hyperlink" Target="https://data.mendeley.com/datasets/z3nx8n396g/3" TargetMode="External" Id="rId92"/><Relationship Type="http://schemas.openxmlformats.org/officeDocument/2006/relationships/hyperlink" Target="https://data.mendeley.com/datasets/z3nx8n396g/3" TargetMode="External" Id="rId93"/><Relationship Type="http://schemas.openxmlformats.org/officeDocument/2006/relationships/hyperlink" Target="https://data.mendeley.com/datasets/n6cvjnx3b6/1" TargetMode="External" Id="rId94"/><Relationship Type="http://schemas.openxmlformats.org/officeDocument/2006/relationships/hyperlink" Target="https://data.mendeley.com/datasets/n6cvjnx3b6/1" TargetMode="External" Id="rId95"/><Relationship Type="http://schemas.openxmlformats.org/officeDocument/2006/relationships/hyperlink" Target="https://data.mendeley.com/datasets/snyyfknw56/1" TargetMode="External" Id="rId96"/><Relationship Type="http://schemas.openxmlformats.org/officeDocument/2006/relationships/hyperlink" Target="https://data.mendeley.com/datasets/snyyfknw56/1" TargetMode="External" Id="rId97"/><Relationship Type="http://schemas.openxmlformats.org/officeDocument/2006/relationships/hyperlink" Target="https://data.mendeley.com/datasets/2dfyh84pdf/1" TargetMode="External" Id="rId98"/><Relationship Type="http://schemas.openxmlformats.org/officeDocument/2006/relationships/hyperlink" Target="https://data.mendeley.com/datasets/2dfyh84pdf/1" TargetMode="External" Id="rId99"/><Relationship Type="http://schemas.openxmlformats.org/officeDocument/2006/relationships/hyperlink" Target="https://data.mendeley.com/datasets/wddt4gbttd/1" TargetMode="External" Id="rId100"/><Relationship Type="http://schemas.openxmlformats.org/officeDocument/2006/relationships/hyperlink" Target="https://data.mendeley.com/datasets/wddt4gbttd/1" TargetMode="External" Id="rId101"/><Relationship Type="http://schemas.openxmlformats.org/officeDocument/2006/relationships/hyperlink" Target="https://data.mendeley.com/datasets/3v5r2fxf89/1" TargetMode="External" Id="rId102"/><Relationship Type="http://schemas.openxmlformats.org/officeDocument/2006/relationships/hyperlink" Target="https://data.mendeley.com/datasets/3v5r2fxf89/1" TargetMode="External" Id="rId103"/><Relationship Type="http://schemas.openxmlformats.org/officeDocument/2006/relationships/hyperlink" Target="https://data.mendeley.com/datasets/tj2m7zz4rg/2" TargetMode="External" Id="rId104"/><Relationship Type="http://schemas.openxmlformats.org/officeDocument/2006/relationships/hyperlink" Target="https://data.mendeley.com/datasets/tj2m7zz4rg/2" TargetMode="External" Id="rId105"/><Relationship Type="http://schemas.openxmlformats.org/officeDocument/2006/relationships/hyperlink" Target="https://data.mendeley.com/datasets/7wr6hxk54h/1" TargetMode="External" Id="rId106"/><Relationship Type="http://schemas.openxmlformats.org/officeDocument/2006/relationships/hyperlink" Target="https://data.mendeley.com/datasets/7wr6hxk54h/1" TargetMode="External" Id="rId107"/><Relationship Type="http://schemas.openxmlformats.org/officeDocument/2006/relationships/hyperlink" Target="https://data.mendeley.com/datasets/sywswj7djj/1" TargetMode="External" Id="rId108"/><Relationship Type="http://schemas.openxmlformats.org/officeDocument/2006/relationships/hyperlink" Target="https://data.mendeley.com/datasets/sywswj7djj/1" TargetMode="External" Id="rId109"/><Relationship Type="http://schemas.openxmlformats.org/officeDocument/2006/relationships/hyperlink" Target="https://data.mendeley.com/datasets/ftcrvjz92c/1" TargetMode="External" Id="rId110"/><Relationship Type="http://schemas.openxmlformats.org/officeDocument/2006/relationships/hyperlink" Target="https://data.mendeley.com/datasets/ftcrvjz92c/1" TargetMode="External" Id="rId111"/><Relationship Type="http://schemas.openxmlformats.org/officeDocument/2006/relationships/hyperlink" Target="https://data.mendeley.com/datasets/697w4jkr2x/2" TargetMode="External" Id="rId112"/><Relationship Type="http://schemas.openxmlformats.org/officeDocument/2006/relationships/hyperlink" Target="https://data.mendeley.com/datasets/697w4jkr2x/2" TargetMode="External" Id="rId113"/><Relationship Type="http://schemas.openxmlformats.org/officeDocument/2006/relationships/hyperlink" Target="https://data.mendeley.com/datasets/27c8pwsd6v/3" TargetMode="External" Id="rId114"/><Relationship Type="http://schemas.openxmlformats.org/officeDocument/2006/relationships/hyperlink" Target="https://data.mendeley.com/datasets/27c8pwsd6v/3" TargetMode="External" Id="rId115"/><Relationship Type="http://schemas.openxmlformats.org/officeDocument/2006/relationships/hyperlink" Target="https://data.mendeley.com/datasets/6p52w7d5xd/2" TargetMode="External" Id="rId116"/><Relationship Type="http://schemas.openxmlformats.org/officeDocument/2006/relationships/hyperlink" Target="https://data.mendeley.com/datasets/6p52w7d5xd/2" TargetMode="External" Id="rId117"/><Relationship Type="http://schemas.openxmlformats.org/officeDocument/2006/relationships/hyperlink" Target="https://data.mendeley.com/datasets/8b27pdcxv7/1" TargetMode="External" Id="rId118"/><Relationship Type="http://schemas.openxmlformats.org/officeDocument/2006/relationships/hyperlink" Target="https://data.mendeley.com/datasets/8b27pdcxv7/1" TargetMode="External" Id="rId119"/><Relationship Type="http://schemas.openxmlformats.org/officeDocument/2006/relationships/hyperlink" Target="https://data.mendeley.com/datasets/f46zt2g83x/1" TargetMode="External" Id="rId120"/><Relationship Type="http://schemas.openxmlformats.org/officeDocument/2006/relationships/hyperlink" Target="https://data.mendeley.com/datasets/f46zt2g83x/1" TargetMode="External" Id="rId121"/><Relationship Type="http://schemas.openxmlformats.org/officeDocument/2006/relationships/hyperlink" Target="https://data.mendeley.com/datasets/cbm6dkvggn/1" TargetMode="External" Id="rId122"/><Relationship Type="http://schemas.openxmlformats.org/officeDocument/2006/relationships/hyperlink" Target="https://data.mendeley.com/datasets/cbm6dkvggn/1" TargetMode="External" Id="rId123"/><Relationship Type="http://schemas.openxmlformats.org/officeDocument/2006/relationships/hyperlink" Target="https://data.mendeley.com/datasets/yb65trwbd8/3" TargetMode="External" Id="rId124"/><Relationship Type="http://schemas.openxmlformats.org/officeDocument/2006/relationships/hyperlink" Target="https://data.mendeley.com/datasets/yb65trwbd8/3" TargetMode="External" Id="rId125"/><Relationship Type="http://schemas.openxmlformats.org/officeDocument/2006/relationships/hyperlink" Target="https://data.mendeley.com/datasets/fgtjn9kjkd/1" TargetMode="External" Id="rId126"/><Relationship Type="http://schemas.openxmlformats.org/officeDocument/2006/relationships/hyperlink" Target="https://data.mendeley.com/datasets/fgtjn9kjkd/1" TargetMode="External" Id="rId127"/><Relationship Type="http://schemas.openxmlformats.org/officeDocument/2006/relationships/hyperlink" Target="https://data.mendeley.com/datasets/kfth5g2xk3/2" TargetMode="External" Id="rId128"/><Relationship Type="http://schemas.openxmlformats.org/officeDocument/2006/relationships/hyperlink" Target="https://data.mendeley.com/datasets/kfth5g2xk3/2" TargetMode="External" Id="rId129"/><Relationship Type="http://schemas.openxmlformats.org/officeDocument/2006/relationships/hyperlink" Target="https://data.mendeley.com/datasets/5bwfg4v4cd/3" TargetMode="External" Id="rId130"/><Relationship Type="http://schemas.openxmlformats.org/officeDocument/2006/relationships/hyperlink" Target="https://data.mendeley.com/datasets/5bwfg4v4cd/3" TargetMode="External" Id="rId131"/><Relationship Type="http://schemas.openxmlformats.org/officeDocument/2006/relationships/hyperlink" Target="https://data.mendeley.com/datasets/8wpk4c4n2m/2" TargetMode="External" Id="rId132"/><Relationship Type="http://schemas.openxmlformats.org/officeDocument/2006/relationships/hyperlink" Target="https://data.mendeley.com/datasets/8wpk4c4n2m/2" TargetMode="External" Id="rId133"/><Relationship Type="http://schemas.openxmlformats.org/officeDocument/2006/relationships/hyperlink" Target="https://data.mendeley.com/datasets/ypm4h4z25c/3" TargetMode="External" Id="rId134"/><Relationship Type="http://schemas.openxmlformats.org/officeDocument/2006/relationships/hyperlink" Target="https://data.mendeley.com/datasets/ypm4h4z25c/3" TargetMode="External" Id="rId135"/><Relationship Type="http://schemas.openxmlformats.org/officeDocument/2006/relationships/hyperlink" Target="https://data.mendeley.com/datasets/745n5wnt7v/1" TargetMode="External" Id="rId136"/><Relationship Type="http://schemas.openxmlformats.org/officeDocument/2006/relationships/hyperlink" Target="https://data.mendeley.com/datasets/745n5wnt7v/1" TargetMode="External" Id="rId137"/><Relationship Type="http://schemas.openxmlformats.org/officeDocument/2006/relationships/hyperlink" Target="https://data.mendeley.com/datasets/gd5t95rv5t/1" TargetMode="External" Id="rId138"/><Relationship Type="http://schemas.openxmlformats.org/officeDocument/2006/relationships/hyperlink" Target="https://data.mendeley.com/datasets/gd5t95rv5t/1" TargetMode="External" Id="rId139"/><Relationship Type="http://schemas.openxmlformats.org/officeDocument/2006/relationships/hyperlink" Target="https://data.mendeley.com/datasets/c6f2b7mx9t/1" TargetMode="External" Id="rId140"/><Relationship Type="http://schemas.openxmlformats.org/officeDocument/2006/relationships/hyperlink" Target="https://data.mendeley.com/datasets/c6f2b7mx9t/1" TargetMode="External" Id="rId141"/><Relationship Type="http://schemas.openxmlformats.org/officeDocument/2006/relationships/hyperlink" Target="https://huggingface.co/datasets/lambert1862/BLACrack" TargetMode="External" Id="rId142"/><Relationship Type="http://schemas.openxmlformats.org/officeDocument/2006/relationships/hyperlink" Target="https://huggingface.co/datasets/lambert1862/BLACrack" TargetMode="External" Id="rId143"/><Relationship Type="http://schemas.openxmlformats.org/officeDocument/2006/relationships/hyperlink" Target="https://huggingface.co/datasets/Chrisathy/LCSD" TargetMode="External" Id="rId144"/><Relationship Type="http://schemas.openxmlformats.org/officeDocument/2006/relationships/hyperlink" Target="https://huggingface.co/datasets/Chrisathy/LCSD" TargetMode="External" Id="rId145"/><Relationship Type="http://schemas.openxmlformats.org/officeDocument/2006/relationships/hyperlink" Target="https://huggingface.co/datasets/Mr-Perfectuz/crack" TargetMode="External" Id="rId146"/><Relationship Type="http://schemas.openxmlformats.org/officeDocument/2006/relationships/hyperlink" Target="https://huggingface.co/datasets/Mr-Perfectuz/crack" TargetMode="External" Id="rId147"/><Relationship Type="http://schemas.openxmlformats.org/officeDocument/2006/relationships/hyperlink" Target="https://huggingface.co/datasets/fcakyon/crack-instance-segmentation" TargetMode="External" Id="rId148"/><Relationship Type="http://schemas.openxmlformats.org/officeDocument/2006/relationships/hyperlink" Target="https://huggingface.co/datasets/fcakyon/crack-instance-segmentation" TargetMode="External" Id="rId149"/><Relationship Type="http://schemas.openxmlformats.org/officeDocument/2006/relationships/hyperlink" Target="https://huggingface.co/datasets/Outerview/global-potholes-dataset" TargetMode="External" Id="rId150"/><Relationship Type="http://schemas.openxmlformats.org/officeDocument/2006/relationships/hyperlink" Target="https://huggingface.co/datasets/Outerview/global-potholes-dataset" TargetMode="External" Id="rId151"/><Relationship Type="http://schemas.openxmlformats.org/officeDocument/2006/relationships/hyperlink" Target="https://huggingface.co/datasets/keremberke/pothole-segmentation" TargetMode="External" Id="rId152"/><Relationship Type="http://schemas.openxmlformats.org/officeDocument/2006/relationships/hyperlink" Target="https://huggingface.co/datasets/keremberke/pothole-segmentation" TargetMode="External" Id="rId153"/><Relationship Type="http://schemas.openxmlformats.org/officeDocument/2006/relationships/hyperlink" Target="https://huggingface.co/datasets/manot/pothole-segmentation2" TargetMode="External" Id="rId154"/><Relationship Type="http://schemas.openxmlformats.org/officeDocument/2006/relationships/hyperlink" Target="https://huggingface.co/datasets/manot/pothole-segmentation2" TargetMode="External" Id="rId155"/><Relationship Type="http://schemas.openxmlformats.org/officeDocument/2006/relationships/hyperlink" Target="https://huggingface.co/datasets/TamAko783/n-rdd2024-distilled-frdc" TargetMode="External" Id="rId156"/><Relationship Type="http://schemas.openxmlformats.org/officeDocument/2006/relationships/hyperlink" Target="https://huggingface.co/datasets/TamAko783/n-rdd2024-distilled-frdc" TargetMode="External" Id="rId157"/><Relationship Type="http://schemas.openxmlformats.org/officeDocument/2006/relationships/hyperlink" Target="https://huggingface.co/datasets/MML-Group/PaveBench" TargetMode="External" Id="rId158"/><Relationship Type="http://schemas.openxmlformats.org/officeDocument/2006/relationships/hyperlink" Target="https://huggingface.co/datasets/MML-Group/PaveBench" TargetMode="External" Id="rId159"/><Relationship Type="http://schemas.openxmlformats.org/officeDocument/2006/relationships/hyperlink" Target="https://huggingface.co/datasets/Emanyaser/road-damage-classification" TargetMode="External" Id="rId160"/><Relationship Type="http://schemas.openxmlformats.org/officeDocument/2006/relationships/hyperlink" Target="https://huggingface.co/datasets/Emanyaser/road-damage-classification" TargetMode="External" Id="rId161"/><Relationship Type="http://schemas.openxmlformats.org/officeDocument/2006/relationships/hyperlink" Target="https://huggingface.co/datasets/cvtechniques/Road_Damage_Detection_USA" TargetMode="External" Id="rId162"/><Relationship Type="http://schemas.openxmlformats.org/officeDocument/2006/relationships/hyperlink" Target="https://huggingface.co/datasets/cvtechniques/Road_Damage_Detection_USA" TargetMode="External" Id="rId163"/><Relationship Type="http://schemas.openxmlformats.org/officeDocument/2006/relationships/hyperlink" Target="https://huggingface.co/datasets/rezzzq/RSCD-1million" TargetMode="External" Id="rId164"/><Relationship Type="http://schemas.openxmlformats.org/officeDocument/2006/relationships/hyperlink" Target="https://huggingface.co/datasets/rezzzq/RSCD-1million" TargetMode="External" Id="rId165"/><Relationship Type="http://schemas.openxmlformats.org/officeDocument/2006/relationships/hyperlink" Target="https://huggingface.co/datasets/Ryukijano/Pothole-detection-Yolov8" TargetMode="External" Id="rId166"/><Relationship Type="http://schemas.openxmlformats.org/officeDocument/2006/relationships/hyperlink" Target="https://huggingface.co/datasets/Ryukijano/Pothole-detection-Yolov8" TargetMode="External" Id="rId167"/><Relationship Type="http://schemas.openxmlformats.org/officeDocument/2006/relationships/hyperlink" Target="https://huggingface.co/datasets/taroii/pothole-detection" TargetMode="External" Id="rId168"/><Relationship Type="http://schemas.openxmlformats.org/officeDocument/2006/relationships/hyperlink" Target="https://huggingface.co/datasets/taroii/pothole-detection" TargetMode="External" Id="rId169"/><Relationship Type="http://schemas.openxmlformats.org/officeDocument/2006/relationships/hyperlink" Target="https://huggingface.co/datasets/TamAko783/Unified_Road_Defect_Dataset" TargetMode="External" Id="rId170"/><Relationship Type="http://schemas.openxmlformats.org/officeDocument/2006/relationships/hyperlink" Target="https://huggingface.co/datasets/TamAko783/Unified_Road_Defect_Dataset" TargetMode="External" Id="rId171"/><Relationship Type="http://schemas.openxmlformats.org/officeDocument/2006/relationships/hyperlink" Target="https://huggingface.co/datasets/TamAko783/Unified_Road_Defect_FRDC_Pseudolabeled_v2" TargetMode="External" Id="rId172"/><Relationship Type="http://schemas.openxmlformats.org/officeDocument/2006/relationships/hyperlink" Target="https://huggingface.co/datasets/TamAko783/Unified_Road_Defect_FRDC_Pseudolabeled_v2" TargetMode="External" Id="rId173"/><Relationship Type="http://schemas.openxmlformats.org/officeDocument/2006/relationships/hyperlink" Target="https://huggingface.co/datasets/varcoder/crack-segmentation-dataset" TargetMode="External" Id="rId174"/><Relationship Type="http://schemas.openxmlformats.org/officeDocument/2006/relationships/hyperlink" Target="https://huggingface.co/datasets/varcoder/crack-segmentation-dataset" TargetMode="External" Id="rId175"/><Relationship Type="http://schemas.openxmlformats.org/officeDocument/2006/relationships/hyperlink" Target="https://zenodo.org/records/18241476" TargetMode="External" Id="rId176"/><Relationship Type="http://schemas.openxmlformats.org/officeDocument/2006/relationships/hyperlink" Target="https://zenodo.org/records/18241476" TargetMode="External" Id="rId177"/><Relationship Type="http://schemas.openxmlformats.org/officeDocument/2006/relationships/hyperlink" Target="https://zenodo.org/records/20040434" TargetMode="External" Id="rId178"/><Relationship Type="http://schemas.openxmlformats.org/officeDocument/2006/relationships/hyperlink" Target="https://zenodo.org/records/20040434" TargetMode="External" Id="rId179"/><Relationship Type="http://schemas.openxmlformats.org/officeDocument/2006/relationships/hyperlink" Target="https://zenodo.org/records/18735883" TargetMode="External" Id="rId180"/><Relationship Type="http://schemas.openxmlformats.org/officeDocument/2006/relationships/hyperlink" Target="https://zenodo.org/records/18735883" TargetMode="External" Id="rId181"/><Relationship Type="http://schemas.openxmlformats.org/officeDocument/2006/relationships/hyperlink" Target="https://zenodo.org/records/16291115" TargetMode="External" Id="rId182"/><Relationship Type="http://schemas.openxmlformats.org/officeDocument/2006/relationships/hyperlink" Target="https://zenodo.org/records/16291115" TargetMode="External" Id="rId183"/><Relationship Type="http://schemas.openxmlformats.org/officeDocument/2006/relationships/hyperlink" Target="https://zenodo.org/records/18704114" TargetMode="External" Id="rId184"/><Relationship Type="http://schemas.openxmlformats.org/officeDocument/2006/relationships/hyperlink" Target="https://zenodo.org/records/18704114" TargetMode="External" Id="rId185"/><Relationship Type="http://schemas.openxmlformats.org/officeDocument/2006/relationships/hyperlink" Target="https://zenodo.org/records/3383693" TargetMode="External" Id="rId186"/><Relationship Type="http://schemas.openxmlformats.org/officeDocument/2006/relationships/hyperlink" Target="https://zenodo.org/records/3383693" TargetMode="External" Id="rId187"/><Relationship Type="http://schemas.openxmlformats.org/officeDocument/2006/relationships/hyperlink" Target="https://zenodo.org/records/11625865" TargetMode="External" Id="rId188"/><Relationship Type="http://schemas.openxmlformats.org/officeDocument/2006/relationships/hyperlink" Target="https://zenodo.org/records/11625865" TargetMode="External" Id="rId189"/><Relationship Type="http://schemas.openxmlformats.org/officeDocument/2006/relationships/hyperlink" Target="https://zenodo.org/records/11625820" TargetMode="External" Id="rId190"/><Relationship Type="http://schemas.openxmlformats.org/officeDocument/2006/relationships/hyperlink" Target="https://zenodo.org/records/11625820" TargetMode="External" Id="rId191"/><Relationship Type="http://schemas.openxmlformats.org/officeDocument/2006/relationships/hyperlink" Target="https://zenodo.org/records/20454801" TargetMode="External" Id="rId192"/><Relationship Type="http://schemas.openxmlformats.org/officeDocument/2006/relationships/hyperlink" Target="https://zenodo.org/records/20454801" TargetMode="External" Id="rId193"/><Relationship Type="http://schemas.openxmlformats.org/officeDocument/2006/relationships/hyperlink" Target="https://zenodo.org/records/18072573" TargetMode="External" Id="rId194"/><Relationship Type="http://schemas.openxmlformats.org/officeDocument/2006/relationships/hyperlink" Target="https://zenodo.org/records/18072573" TargetMode="External" Id="rId195"/><Relationship Type="http://schemas.openxmlformats.org/officeDocument/2006/relationships/hyperlink" Target="https://zenodo.org/records/18114226" TargetMode="External" Id="rId196"/><Relationship Type="http://schemas.openxmlformats.org/officeDocument/2006/relationships/hyperlink" Target="https://zenodo.org/records/18114226" TargetMode="External" Id="rId197"/><Relationship Type="http://schemas.openxmlformats.org/officeDocument/2006/relationships/hyperlink" Target="https://zenodo.org/records/17189667" TargetMode="External" Id="rId198"/><Relationship Type="http://schemas.openxmlformats.org/officeDocument/2006/relationships/hyperlink" Target="https://zenodo.org/records/17189667" TargetMode="External" Id="rId199"/><Relationship Type="http://schemas.openxmlformats.org/officeDocument/2006/relationships/hyperlink" Target="https://zenodo.org/records/6383044" TargetMode="External" Id="rId200"/><Relationship Type="http://schemas.openxmlformats.org/officeDocument/2006/relationships/hyperlink" Target="https://zenodo.org/records/6383044" TargetMode="External" Id="rId201"/><Relationship Type="http://schemas.openxmlformats.org/officeDocument/2006/relationships/hyperlink" Target="https://zenodo.org/records/20727180" TargetMode="External" Id="rId202"/><Relationship Type="http://schemas.openxmlformats.org/officeDocument/2006/relationships/hyperlink" Target="https://zenodo.org/records/20727180" TargetMode="External" Id="rId203"/><Relationship Type="http://schemas.openxmlformats.org/officeDocument/2006/relationships/hyperlink" Target="https://zenodo.org/records/21370736" TargetMode="External" Id="rId204"/><Relationship Type="http://schemas.openxmlformats.org/officeDocument/2006/relationships/hyperlink" Target="https://zenodo.org/records/21370736" TargetMode="External" Id="rId205"/><Relationship Type="http://schemas.openxmlformats.org/officeDocument/2006/relationships/hyperlink" Target="https://zenodo.org/records/21167531" TargetMode="External" Id="rId206"/><Relationship Type="http://schemas.openxmlformats.org/officeDocument/2006/relationships/hyperlink" Target="https://zenodo.org/records/21167531" TargetMode="External" Id="rId207"/><Relationship Type="http://schemas.openxmlformats.org/officeDocument/2006/relationships/hyperlink" Target="https://zenodo.org/records/7795975" TargetMode="External" Id="rId208"/><Relationship Type="http://schemas.openxmlformats.org/officeDocument/2006/relationships/hyperlink" Target="https://zenodo.org/records/7795975" TargetMode="External" Id="rId209"/><Relationship Type="http://schemas.openxmlformats.org/officeDocument/2006/relationships/hyperlink" Target="https://zenodo.org/records/19267189" TargetMode="External" Id="rId210"/><Relationship Type="http://schemas.openxmlformats.org/officeDocument/2006/relationships/hyperlink" Target="https://zenodo.org/records/19267189" TargetMode="External" Id="rId211"/><Relationship Type="http://schemas.openxmlformats.org/officeDocument/2006/relationships/hyperlink" Target="https://zenodo.org/records/15229291" TargetMode="External" Id="rId212"/><Relationship Type="http://schemas.openxmlformats.org/officeDocument/2006/relationships/hyperlink" Target="https://zenodo.org/records/15229291" TargetMode="External" Id="rId213"/><Relationship Type="http://schemas.openxmlformats.org/officeDocument/2006/relationships/hyperlink" Target="https://zenodo.org/records/18208073" TargetMode="External" Id="rId214"/><Relationship Type="http://schemas.openxmlformats.org/officeDocument/2006/relationships/hyperlink" Target="https://zenodo.org/records/18208073" TargetMode="External" Id="rId215"/><Relationship Type="http://schemas.openxmlformats.org/officeDocument/2006/relationships/hyperlink" Target="https://zenodo.org/records/20581123" TargetMode="External" Id="rId216"/><Relationship Type="http://schemas.openxmlformats.org/officeDocument/2006/relationships/hyperlink" Target="https://zenodo.org/records/20581123" TargetMode="External" Id="rId217"/><Relationship Type="http://schemas.openxmlformats.org/officeDocument/2006/relationships/hyperlink" Target="https://zenodo.org/records/7681876" TargetMode="External" Id="rId218"/><Relationship Type="http://schemas.openxmlformats.org/officeDocument/2006/relationships/hyperlink" Target="https://zenodo.org/records/7681876" TargetMode="External" Id="rId219"/><Relationship Type="http://schemas.openxmlformats.org/officeDocument/2006/relationships/hyperlink" Target="https://zenodo.org/records/21701636" TargetMode="External" Id="rId220"/><Relationship Type="http://schemas.openxmlformats.org/officeDocument/2006/relationships/hyperlink" Target="https://zenodo.org/records/21701636" TargetMode="External" Id="rId221"/><Relationship Type="http://schemas.openxmlformats.org/officeDocument/2006/relationships/hyperlink" Target="https://zenodo.org/records/17194814" TargetMode="External" Id="rId222"/><Relationship Type="http://schemas.openxmlformats.org/officeDocument/2006/relationships/hyperlink" Target="https://zenodo.org/records/17194814" TargetMode="External" Id="rId223"/><Relationship Type="http://schemas.openxmlformats.org/officeDocument/2006/relationships/hyperlink" Target="https://zenodo.org/records/17952339" TargetMode="External" Id="rId224"/><Relationship Type="http://schemas.openxmlformats.org/officeDocument/2006/relationships/hyperlink" Target="https://zenodo.org/records/17952339" TargetMode="External" Id="rId225"/><Relationship Type="http://schemas.openxmlformats.org/officeDocument/2006/relationships/hyperlink" Target="https://zenodo.org/records/20687211" TargetMode="External" Id="rId226"/><Relationship Type="http://schemas.openxmlformats.org/officeDocument/2006/relationships/hyperlink" Target="https://zenodo.org/records/20687211" TargetMode="External" Id="rId227"/><Relationship Type="http://schemas.openxmlformats.org/officeDocument/2006/relationships/hyperlink" Target="https://zenodo.org/records/11473582" TargetMode="External" Id="rId228"/><Relationship Type="http://schemas.openxmlformats.org/officeDocument/2006/relationships/hyperlink" Target="https://zenodo.org/records/11473582" TargetMode="External" Id="rId229"/><Relationship Type="http://schemas.openxmlformats.org/officeDocument/2006/relationships/hyperlink" Target="https://zenodo.org/records/8429208" TargetMode="External" Id="rId230"/><Relationship Type="http://schemas.openxmlformats.org/officeDocument/2006/relationships/hyperlink" Target="https://zenodo.org/records/8429208" TargetMode="External" Id="rId231"/><Relationship Type="http://schemas.openxmlformats.org/officeDocument/2006/relationships/hyperlink" Target="https://zenodo.org/records/4244084" TargetMode="External" Id="rId232"/><Relationship Type="http://schemas.openxmlformats.org/officeDocument/2006/relationships/hyperlink" Target="https://zenodo.org/records/4244084" TargetMode="External" Id="rId233"/><Relationship Type="http://schemas.openxmlformats.org/officeDocument/2006/relationships/hyperlink" Target="https://www.kaggle.com/datasets/chitholian/annotated-potholes-dataset" TargetMode="External" Id="rId234"/><Relationship Type="http://schemas.openxmlformats.org/officeDocument/2006/relationships/hyperlink" Target="https://www.kaggle.com/datasets/chitholian/annotated-potholes-dataset" TargetMode="External" Id="rId235"/><Relationship Type="http://schemas.openxmlformats.org/officeDocument/2006/relationships/hyperlink" Target="https://www.kaggle.com/datasets/idanbaru/annotated-potholes-with-severity-levels" TargetMode="External" Id="rId236"/><Relationship Type="http://schemas.openxmlformats.org/officeDocument/2006/relationships/hyperlink" Target="https://www.kaggle.com/datasets/idanbaru/annotated-potholes-with-severity-levels" TargetMode="External" Id="rId237"/><Relationship Type="http://schemas.openxmlformats.org/officeDocument/2006/relationships/hyperlink" Target="https://www.kaggle.com/datasets/abrahamanderson/asphalt-cracks" TargetMode="External" Id="rId238"/><Relationship Type="http://schemas.openxmlformats.org/officeDocument/2006/relationships/hyperlink" Target="https://www.kaggle.com/datasets/abrahamanderson/asphalt-cracks" TargetMode="External" Id="rId239"/><Relationship Type="http://schemas.openxmlformats.org/officeDocument/2006/relationships/hyperlink" Target="https://www.kaggle.com/datasets/shubhamadsul97/cdac-dai-pavement-distress-detection" TargetMode="External" Id="rId240"/><Relationship Type="http://schemas.openxmlformats.org/officeDocument/2006/relationships/hyperlink" Target="https://www.kaggle.com/datasets/shubhamadsul97/cdac-dai-pavement-distress-detection" TargetMode="External" Id="rId241"/><Relationship Type="http://schemas.openxmlformats.org/officeDocument/2006/relationships/hyperlink" Target="https://www.kaggle.com/datasets/aryanbadiee/combinedcrack" TargetMode="External" Id="rId242"/><Relationship Type="http://schemas.openxmlformats.org/officeDocument/2006/relationships/hyperlink" Target="https://www.kaggle.com/datasets/aryanbadiee/combinedcrack" TargetMode="External" Id="rId243"/><Relationship Type="http://schemas.openxmlformats.org/officeDocument/2006/relationships/hyperlink" Target="https://www.kaggle.com/datasets/ammanaveen/custom-multitask-indian-road-dataset-cmird" TargetMode="External" Id="rId244"/><Relationship Type="http://schemas.openxmlformats.org/officeDocument/2006/relationships/hyperlink" Target="https://www.kaggle.com/datasets/ammanaveen/custom-multitask-indian-road-dataset-cmird" TargetMode="External" Id="rId245"/><Relationship Type="http://schemas.openxmlformats.org/officeDocument/2006/relationships/hyperlink" Target="https://www.kaggle.com/datasets/ziya07/highway-surface-crack-detection" TargetMode="External" Id="rId246"/><Relationship Type="http://schemas.openxmlformats.org/officeDocument/2006/relationships/hyperlink" Target="https://www.kaggle.com/datasets/ziya07/highway-surface-crack-detection" TargetMode="External" Id="rId247"/><Relationship Type="http://schemas.openxmlformats.org/officeDocument/2006/relationships/hyperlink" Target="https://www.kaggle.com/datasets/srajanchourasia/pothole-dataset" TargetMode="External" Id="rId248"/><Relationship Type="http://schemas.openxmlformats.org/officeDocument/2006/relationships/hyperlink" Target="https://www.kaggle.com/datasets/srajanchourasia/pothole-dataset" TargetMode="External" Id="rId249"/><Relationship Type="http://schemas.openxmlformats.org/officeDocument/2006/relationships/hyperlink" Target="https://www.kaggle.com/datasets/abdukeram/intersecting-crack-analysis" TargetMode="External" Id="rId250"/><Relationship Type="http://schemas.openxmlformats.org/officeDocument/2006/relationships/hyperlink" Target="https://www.kaggle.com/datasets/abdukeram/intersecting-crack-analysis" TargetMode="External" Id="rId251"/><Relationship Type="http://schemas.openxmlformats.org/officeDocument/2006/relationships/hyperlink" Target="https://www.kaggle.com/datasets/salimhammadi07/miia-pothole-image-classification-challenge" TargetMode="External" Id="rId252"/><Relationship Type="http://schemas.openxmlformats.org/officeDocument/2006/relationships/hyperlink" Target="https://www.kaggle.com/datasets/salimhammadi07/miia-pothole-image-classification-challenge" TargetMode="External" Id="rId253"/><Relationship Type="http://schemas.openxmlformats.org/officeDocument/2006/relationships/hyperlink" Target="https://www.kaggle.com/datasets/bandisr/post-earthquake-asphalt-crack-classification" TargetMode="External" Id="rId254"/><Relationship Type="http://schemas.openxmlformats.org/officeDocument/2006/relationships/hyperlink" Target="https://www.kaggle.com/datasets/bandisr/post-earthquake-asphalt-crack-classification" TargetMode="External" Id="rId255"/><Relationship Type="http://schemas.openxmlformats.org/officeDocument/2006/relationships/hyperlink" Target="https://www.kaggle.com/datasets/andrewmvd/pothole-detection" TargetMode="External" Id="rId256"/><Relationship Type="http://schemas.openxmlformats.org/officeDocument/2006/relationships/hyperlink" Target="https://www.kaggle.com/datasets/andrewmvd/pothole-detection" TargetMode="External" Id="rId257"/><Relationship Type="http://schemas.openxmlformats.org/officeDocument/2006/relationships/hyperlink" Target="https://www.kaggle.com/datasets/atulyakumar98/pothole-detection-dataset" TargetMode="External" Id="rId258"/><Relationship Type="http://schemas.openxmlformats.org/officeDocument/2006/relationships/hyperlink" Target="https://www.kaggle.com/datasets/atulyakumar98/pothole-detection-dataset" TargetMode="External" Id="rId259"/><Relationship Type="http://schemas.openxmlformats.org/officeDocument/2006/relationships/hyperlink" Target="https://www.kaggle.com/datasets/muskanverma24/pothole-detection-dataset-yolov11-optimized" TargetMode="External" Id="rId260"/><Relationship Type="http://schemas.openxmlformats.org/officeDocument/2006/relationships/hyperlink" Target="https://www.kaggle.com/datasets/muskanverma24/pothole-detection-dataset-yolov11-optimized" TargetMode="External" Id="rId261"/><Relationship Type="http://schemas.openxmlformats.org/officeDocument/2006/relationships/hyperlink" Target="https://www.kaggle.com/datasets/raunakkesharwani/pothole-image-segmentation-dataset" TargetMode="External" Id="rId262"/><Relationship Type="http://schemas.openxmlformats.org/officeDocument/2006/relationships/hyperlink" Target="https://www.kaggle.com/datasets/raunakkesharwani/pothole-image-segmentation-dataset" TargetMode="External" Id="rId263"/><Relationship Type="http://schemas.openxmlformats.org/officeDocument/2006/relationships/hyperlink" Target="https://www.kaggle.com/datasets/farzadnekouei/pothole-image-segmentation-dataset" TargetMode="External" Id="rId264"/><Relationship Type="http://schemas.openxmlformats.org/officeDocument/2006/relationships/hyperlink" Target="https://www.kaggle.com/datasets/farzadnekouei/pothole-image-segmentation-dataset" TargetMode="External" Id="rId265"/><Relationship Type="http://schemas.openxmlformats.org/officeDocument/2006/relationships/hyperlink" Target="https://www.kaggle.com/datasets/abdulrahmanksaeed/pothole-patrol-normalized-dataset" TargetMode="External" Id="rId266"/><Relationship Type="http://schemas.openxmlformats.org/officeDocument/2006/relationships/hyperlink" Target="https://www.kaggle.com/datasets/abdulrahmanksaeed/pothole-patrol-normalized-dataset" TargetMode="External" Id="rId267"/><Relationship Type="http://schemas.openxmlformats.org/officeDocument/2006/relationships/hyperlink" Target="https://www.kaggle.com/datasets/gracehephzibahm/pothole-severity-classification" TargetMode="External" Id="rId268"/><Relationship Type="http://schemas.openxmlformats.org/officeDocument/2006/relationships/hyperlink" Target="https://www.kaggle.com/datasets/gracehephzibahm/pothole-severity-classification" TargetMode="External" Id="rId269"/><Relationship Type="http://schemas.openxmlformats.org/officeDocument/2006/relationships/hyperlink" Target="https://www.kaggle.com/datasets/sabidrahman/pothole-cracks-and-openmanhole" TargetMode="External" Id="rId270"/><Relationship Type="http://schemas.openxmlformats.org/officeDocument/2006/relationships/hyperlink" Target="https://www.kaggle.com/datasets/sabidrahman/pothole-cracks-and-openmanhole" TargetMode="External" Id="rId271"/><Relationship Type="http://schemas.openxmlformats.org/officeDocument/2006/relationships/hyperlink" Target="https://www.kaggle.com/datasets/rangerfan/pothole-600" TargetMode="External" Id="rId272"/><Relationship Type="http://schemas.openxmlformats.org/officeDocument/2006/relationships/hyperlink" Target="https://www.kaggle.com/datasets/rangerfan/pothole-600" TargetMode="External" Id="rId273"/><Relationship Type="http://schemas.openxmlformats.org/officeDocument/2006/relationships/hyperlink" Target="https://www.kaggle.com/datasets/dataclusterlabs/potholes-or-cracks-on-road-image-dataset" TargetMode="External" Id="rId274"/><Relationship Type="http://schemas.openxmlformats.org/officeDocument/2006/relationships/hyperlink" Target="https://www.kaggle.com/datasets/dataclusterlabs/potholes-or-cracks-on-road-image-dataset" TargetMode="External" Id="rId275"/><Relationship Type="http://schemas.openxmlformats.org/officeDocument/2006/relationships/hyperlink" Target="https://www.kaggle.com/datasets/mahyeks/pothrgbd-rgb-and-depth-images-of-potholes" TargetMode="External" Id="rId276"/><Relationship Type="http://schemas.openxmlformats.org/officeDocument/2006/relationships/hyperlink" Target="https://www.kaggle.com/datasets/mahyeks/pothrgbd-rgb-and-depth-images-of-potholes" TargetMode="External" Id="rId277"/><Relationship Type="http://schemas.openxmlformats.org/officeDocument/2006/relationships/hyperlink" Target="https://www.kaggle.com/datasets/jefmenegazzo/pvs-passive-vehicular-sensors-datasets" TargetMode="External" Id="rId278"/><Relationship Type="http://schemas.openxmlformats.org/officeDocument/2006/relationships/hyperlink" Target="https://www.kaggle.com/datasets/jefmenegazzo/pvs-passive-vehicular-sensors-datasets" TargetMode="External" Id="rId279"/><Relationship Type="http://schemas.openxmlformats.org/officeDocument/2006/relationships/hyperlink" Target="https://www.kaggle.com/datasets/rohitsuresh15/radroad-anomaly-detection" TargetMode="External" Id="rId280"/><Relationship Type="http://schemas.openxmlformats.org/officeDocument/2006/relationships/hyperlink" Target="https://www.kaggle.com/datasets/rohitsuresh15/radroad-anomaly-detection" TargetMode="External" Id="rId281"/><Relationship Type="http://schemas.openxmlformats.org/officeDocument/2006/relationships/hyperlink" Target="https://www.kaggle.com/datasets/juusos/rdd2022es" TargetMode="External" Id="rId282"/><Relationship Type="http://schemas.openxmlformats.org/officeDocument/2006/relationships/hyperlink" Target="https://www.kaggle.com/datasets/juusos/rdd2022es" TargetMode="External" Id="rId283"/><Relationship Type="http://schemas.openxmlformats.org/officeDocument/2006/relationships/hyperlink" Target="https://www.kaggle.com/datasets/rukiyeaydn/road-crack-dataset" TargetMode="External" Id="rId284"/><Relationship Type="http://schemas.openxmlformats.org/officeDocument/2006/relationships/hyperlink" Target="https://www.kaggle.com/datasets/rukiyeaydn/road-crack-dataset" TargetMode="External" Id="rId285"/><Relationship Type="http://schemas.openxmlformats.org/officeDocument/2006/relationships/hyperlink" Target="https://www.kaggle.com/datasets/alvarobasily/road-damage" TargetMode="External" Id="rId286"/><Relationship Type="http://schemas.openxmlformats.org/officeDocument/2006/relationships/hyperlink" Target="https://www.kaggle.com/datasets/alvarobasily/road-damage" TargetMode="External" Id="rId287"/><Relationship Type="http://schemas.openxmlformats.org/officeDocument/2006/relationships/hyperlink" Target="https://www.kaggle.com/datasets/yuzhang0211/road-defect-classification-dataset" TargetMode="External" Id="rId288"/><Relationship Type="http://schemas.openxmlformats.org/officeDocument/2006/relationships/hyperlink" Target="https://www.kaggle.com/datasets/yuzhang0211/road-defect-classification-dataset" TargetMode="External" Id="rId289"/><Relationship Type="http://schemas.openxmlformats.org/officeDocument/2006/relationships/hyperlink" Target="https://www.kaggle.com/datasets/patelmihir/road-defects-nonaugmented" TargetMode="External" Id="rId290"/><Relationship Type="http://schemas.openxmlformats.org/officeDocument/2006/relationships/hyperlink" Target="https://www.kaggle.com/datasets/patelmihir/road-defects-nonaugmented" TargetMode="External" Id="rId291"/><Relationship Type="http://schemas.openxmlformats.org/officeDocument/2006/relationships/hyperlink" Target="https://www.kaggle.com/datasets/sovitrath/road-pothole-images-for-pothole-detection" TargetMode="External" Id="rId292"/><Relationship Type="http://schemas.openxmlformats.org/officeDocument/2006/relationships/hyperlink" Target="https://www.kaggle.com/datasets/sovitrath/road-pothole-images-for-pothole-detection" TargetMode="External" Id="rId293"/><Relationship Type="http://schemas.openxmlformats.org/officeDocument/2006/relationships/hyperlink" Target="https://www.kaggle.com/datasets/nickkotarelas/road-quality-dataset" TargetMode="External" Id="rId294"/><Relationship Type="http://schemas.openxmlformats.org/officeDocument/2006/relationships/hyperlink" Target="https://www.kaggle.com/datasets/nickkotarelas/road-quality-dataset" TargetMode="External" Id="rId295"/><Relationship Type="http://schemas.openxmlformats.org/officeDocument/2006/relationships/hyperlink" Target="https://www.kaggle.com/datasets/angelikafarahmanoppo/road-surface-dataset-datasetjalan" TargetMode="External" Id="rId296"/><Relationship Type="http://schemas.openxmlformats.org/officeDocument/2006/relationships/hyperlink" Target="https://www.kaggle.com/datasets/angelikafarahmanoppo/road-surface-dataset-datasetjalan" TargetMode="External" Id="rId297"/><Relationship Type="http://schemas.openxmlformats.org/officeDocument/2006/relationships/hyperlink" Target="https://www.kaggle.com/datasets/zara2099/road-surface-recognition-dataset" TargetMode="External" Id="rId298"/><Relationship Type="http://schemas.openxmlformats.org/officeDocument/2006/relationships/hyperlink" Target="https://www.kaggle.com/datasets/zara2099/road-surface-recognition-dataset" TargetMode="External" Id="rId299"/><Relationship Type="http://schemas.openxmlformats.org/officeDocument/2006/relationships/hyperlink" Target="https://www.kaggle.com/datasets/saadkhan0/road-conditionalert-dataset" TargetMode="External" Id="rId300"/><Relationship Type="http://schemas.openxmlformats.org/officeDocument/2006/relationships/hyperlink" Target="https://www.kaggle.com/datasets/saadkhan0/road-conditionalert-dataset" TargetMode="External" Id="rId301"/><Relationship Type="http://schemas.openxmlformats.org/officeDocument/2006/relationships/hyperlink" Target="https://www.kaggle.com/datasets/danishghaffar786/roads-and-bridges-cracks-yolov8-format" TargetMode="External" Id="rId302"/><Relationship Type="http://schemas.openxmlformats.org/officeDocument/2006/relationships/hyperlink" Target="https://www.kaggle.com/datasets/danishghaffar786/roads-and-bridges-cracks-yolov8-format" TargetMode="External" Id="rId303"/><Relationship Type="http://schemas.openxmlformats.org/officeDocument/2006/relationships/hyperlink" Target="https://www.kaggle.com/datasets/mohamedaminebelasri7/roadscan-dataset" TargetMode="External" Id="rId304"/><Relationship Type="http://schemas.openxmlformats.org/officeDocument/2006/relationships/hyperlink" Target="https://www.kaggle.com/datasets/mohamedaminebelasri7/roadscan-dataset" TargetMode="External" Id="rId305"/><Relationship Type="http://schemas.openxmlformats.org/officeDocument/2006/relationships/hyperlink" Target="https://www.kaggle.com/datasets/guijiezhu/stu-camcrack792" TargetMode="External" Id="rId306"/><Relationship Type="http://schemas.openxmlformats.org/officeDocument/2006/relationships/hyperlink" Target="https://www.kaggle.com/datasets/guijiezhu/stu-camcrack792" TargetMode="External" Id="rId307"/><Relationship Type="http://schemas.openxmlformats.org/officeDocument/2006/relationships/hyperlink" Target="https://zenodo.org/records/8214118" TargetMode="External" Id="rId308"/><Relationship Type="http://schemas.openxmlformats.org/officeDocument/2006/relationships/hyperlink" Target="https://www.kaggle.com/datasets/patelravi07/enhanced-uav-pdd" TargetMode="External" Id="rId309"/><Relationship Type="http://schemas.openxmlformats.org/officeDocument/2006/relationships/hyperlink" Target="https://www.kaggle.com/datasets/adamnovozmsk/ward-weather-aware-road-dataset" TargetMode="External" Id="rId310"/><Relationship Type="http://schemas.openxmlformats.org/officeDocument/2006/relationships/hyperlink" Target="https://www.kaggle.com/datasets/adamnovozmsk/ward-weather-aware-road-dataset" TargetMode="External" Id="rId311"/></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_rels/sheet8.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C9"/>
  <sheetViews>
    <sheetView workbookViewId="0">
      <pane ySplit="1" topLeftCell="A2" activePane="bottomLeft" state="frozen"/>
      <selection activeCell="A1" sqref="A1"/>
    </sheetView>
  </sheetViews>
  <sheetFormatPr baseColWidth="8" defaultRowHeight="15"/>
  <cols>
    <col width="4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40" customWidth="1" min="25" max="25"/>
    <col width="36" customWidth="1" min="26" max="26"/>
    <col width="34" customWidth="1" min="27" max="27"/>
    <col width="46" customWidth="1" min="28" max="28"/>
    <col width="50" customWidth="1" min="29" max="29"/>
    <col width="60" customWidth="1" min="30" max="30"/>
  </cols>
  <sheetData>
    <row r="1" ht="42" customHeight="1">
      <c r="A1" s="1" t="inlineStr">
        <is>
          <t>Platform</t>
        </is>
      </c>
      <c r="B1" s="1" t="inlineStr">
        <is>
          <t>Claude_Source_Records</t>
        </is>
      </c>
      <c r="C1" s="1" t="inlineStr">
        <is>
          <t>GPT_Source_Records</t>
        </is>
      </c>
      <c r="D1" s="1" t="inlineStr">
        <is>
          <t>CodeX_Source_Records</t>
        </is>
      </c>
      <c r="E1" s="1" t="inlineStr">
        <is>
          <t>TestBatch_Source_Records</t>
        </is>
      </c>
      <c r="F1" s="1" t="inlineStr">
        <is>
          <t>Total_Source_Records</t>
        </is>
      </c>
      <c r="G1" s="1" t="inlineStr">
        <is>
          <t>Reconciled_Datasets</t>
        </is>
      </c>
      <c r="H1" s="1" t="inlineStr">
        <is>
          <t>Duplicate_Records_Removed</t>
        </is>
      </c>
      <c r="I1" s="1" t="inlineStr">
        <is>
          <t>Datasets_Also_Found_on_Other_Platforms</t>
        </is>
      </c>
      <c r="J1" s="1" t="inlineStr">
        <is>
          <t>Platform_Unique_Datasets</t>
        </is>
      </c>
      <c r="K1" s="1" t="inlineStr">
        <is>
          <t>Original_Datasets</t>
        </is>
      </c>
      <c r="L1" s="1" t="inlineStr">
        <is>
          <t>Derived_Datasets</t>
        </is>
      </c>
      <c r="M1" s="1" t="inlineStr">
        <is>
          <t>Compiled_Datasets</t>
        </is>
      </c>
      <c r="N1" s="1" t="inlineStr">
        <is>
          <t>Repository_Mirrors</t>
        </is>
      </c>
      <c r="O1" s="1" t="inlineStr">
        <is>
          <t>Datasets_With_Publication</t>
        </is>
      </c>
      <c r="P1" s="1" t="inlineStr">
        <is>
          <t>Datasets_With_Image_Count</t>
        </is>
      </c>
      <c r="Q1" s="1" t="inlineStr">
        <is>
          <t>Datasets_With_Labels</t>
        </is>
      </c>
      <c r="R1" s="1" t="inlineStr">
        <is>
          <t>Datasets_With_Annotation_Information</t>
        </is>
      </c>
      <c r="S1" s="1" t="inlineStr">
        <is>
          <t>Datasets_With_AI_Task</t>
        </is>
      </c>
      <c r="T1" s="1" t="inlineStr">
        <is>
          <t>Datasets_With_AI_Method</t>
        </is>
      </c>
      <c r="U1" s="1" t="inlineStr">
        <is>
          <t>Accessible_Datasets</t>
        </is>
      </c>
      <c r="V1" s="1" t="inlineStr">
        <is>
          <t>Inaccessible_or_Broken_Links</t>
        </is>
      </c>
      <c r="W1" s="1" t="inlineStr">
        <is>
          <t>Excluded_Candidates_Logged</t>
        </is>
      </c>
      <c r="X1" s="1" t="inlineStr">
        <is>
          <t>Main_Data_Types</t>
        </is>
      </c>
      <c r="Y1" s="1" t="inlineStr">
        <is>
          <t>Main_Annotation_Styles</t>
        </is>
      </c>
      <c r="Z1" s="1" t="inlineStr">
        <is>
          <t>Main_AI_Tasks</t>
        </is>
      </c>
      <c r="AA1" s="1" t="inlineStr">
        <is>
          <t>Main_Strengths</t>
        </is>
      </c>
      <c r="AB1" s="1" t="inlineStr">
        <is>
          <t>Main_Limitations</t>
        </is>
      </c>
      <c r="AC1" s="1" t="inlineStr">
        <is>
          <t>Notes</t>
        </is>
      </c>
    </row>
    <row r="2" ht="130" customHeight="1">
      <c r="A2" s="2" t="inlineStr">
        <is>
          <t>ALL SIX PLATFORMS - TOTAL (deduplicated; each reconciled dataset counted once)</t>
        </is>
      </c>
      <c r="B2" s="2" t="n">
        <v>147</v>
      </c>
      <c r="C2" s="2" t="n">
        <v>73</v>
      </c>
      <c r="D2" s="2" t="n">
        <v>13</v>
      </c>
      <c r="E2" s="2" t="n">
        <v>34</v>
      </c>
      <c r="F2" s="2" t="n">
        <v>267</v>
      </c>
      <c r="G2" s="2" t="n">
        <v>177</v>
      </c>
      <c r="H2" s="2" t="n">
        <v>90</v>
      </c>
      <c r="I2" s="2" t="n">
        <v>20</v>
      </c>
      <c r="J2" s="2" t="n">
        <v>156</v>
      </c>
      <c r="K2" s="2" t="n">
        <v>148</v>
      </c>
      <c r="L2" s="2" t="n">
        <v>18</v>
      </c>
      <c r="M2" s="2" t="n">
        <v>11</v>
      </c>
      <c r="N2" s="2" t="n">
        <v>20</v>
      </c>
      <c r="O2" s="2" t="n">
        <v>89</v>
      </c>
      <c r="P2" s="2" t="n">
        <v>109</v>
      </c>
      <c r="Q2" s="2" t="n">
        <v>173</v>
      </c>
      <c r="R2" s="2" t="n">
        <v>167</v>
      </c>
      <c r="S2" s="2" t="n">
        <v>172</v>
      </c>
      <c r="T2" s="2" t="n">
        <v>24</v>
      </c>
      <c r="U2" s="2" t="n">
        <v>162</v>
      </c>
      <c r="V2" s="2" t="n">
        <v>7</v>
      </c>
      <c r="W2" s="2" t="n">
        <v>574</v>
      </c>
      <c r="X2" s="2" t="inlineStr">
        <is>
          <t>NR</t>
        </is>
      </c>
      <c r="Y2" s="2" t="inlineStr">
        <is>
          <t>NR</t>
        </is>
      </c>
      <c r="Z2" s="2" t="inlineStr">
        <is>
          <t>NR</t>
        </is>
      </c>
      <c r="AA2" s="2" t="inlineStr">
        <is>
          <t>NR</t>
        </is>
      </c>
      <c r="AB2" s="2" t="inlineStr">
        <is>
          <t>NR</t>
        </is>
      </c>
      <c r="AC2" s="2" t="inlineStr">
        <is>
          <t>OVERALL SUMMARY - Total source records across the six platforms: 267. Total reconciled datasets after cross-tool and cross-platform deduplication: 177. Total duplicate source records merged/removed: 90. Datasets appearing on multiple platforms: 20. Datasets on exactly one platform: 156. Datasets on none of the six platforms (institutional/arXiv-only hosting): 1. Counts are static values computed from the source workbooks at build time (2026-08-10). A dataset hosted on several platforms is counted once in this TOTAL row but appears in each relevant platform row below, so platform-row Reconciled_Datasets sum to more than 177.</t>
        </is>
      </c>
    </row>
    <row r="3" ht="100" customHeight="1">
      <c r="A3" s="3" t="inlineStr">
        <is>
          <t>GitHub</t>
        </is>
      </c>
      <c r="B3" s="3" t="n">
        <v>26</v>
      </c>
      <c r="C3" s="3" t="n">
        <v>17</v>
      </c>
      <c r="D3" s="3" t="n">
        <v>0</v>
      </c>
      <c r="E3" s="3" t="n">
        <v>34</v>
      </c>
      <c r="F3" s="3" t="n">
        <v>77</v>
      </c>
      <c r="G3" s="3" t="n">
        <v>46</v>
      </c>
      <c r="H3" s="3" t="n">
        <v>24</v>
      </c>
      <c r="I3" s="3" t="n">
        <v>10</v>
      </c>
      <c r="J3" s="3" t="n">
        <v>36</v>
      </c>
      <c r="K3" s="3" t="n">
        <v>44</v>
      </c>
      <c r="L3" s="3" t="n">
        <v>1</v>
      </c>
      <c r="M3" s="3" t="n">
        <v>1</v>
      </c>
      <c r="N3" s="3" t="n">
        <v>10</v>
      </c>
      <c r="O3" s="3" t="n">
        <v>39</v>
      </c>
      <c r="P3" s="3" t="n">
        <v>32</v>
      </c>
      <c r="Q3" s="3" t="n">
        <v>46</v>
      </c>
      <c r="R3" s="3" t="n">
        <v>43</v>
      </c>
      <c r="S3" s="3" t="n">
        <v>45</v>
      </c>
      <c r="T3" s="3" t="n">
        <v>14</v>
      </c>
      <c r="U3" s="3" t="n">
        <v>38</v>
      </c>
      <c r="V3" s="3" t="n">
        <v>4</v>
      </c>
      <c r="W3" s="3" t="n">
        <v>253</v>
      </c>
      <c r="X3" s="3" t="inlineStr">
        <is>
          <t>Research image datasets (RGB, UAV, infrared/RGB-T, stereo); repository-hosted archives and external-drive links</t>
        </is>
      </c>
      <c r="Y3" s="3" t="inlineStr">
        <is>
          <t>Bounding boxes (VOC/YOLO); pixel-level segmentation masks; classification folders</t>
        </is>
      </c>
      <c r="Z3" s="3" t="inlineStr">
        <is>
          <t>Object detection; semantic segmentation; crack detection; classification; PCI estimation</t>
        </is>
      </c>
      <c r="AA3" s="3" t="inlineStr">
        <is>
          <t>Hosts most canonical academic benchmarks (RDD family, CRACK500, GAPs384, EdmCrack600, UAPD, CQU-BPDD); rich READMEs with publications; free direct access</t>
        </is>
      </c>
      <c r="AB3" s="3" t="inlineStr">
        <is>
          <t>Data often stored on external drives (Google Drive/Baidu) with unverified liveness; several announced-but-unreleased datasets (Pending); repository search recall unstable; licenses frequently unstated</t>
        </is>
      </c>
      <c r="AC3" s="3" t="inlineStr">
        <is>
          <t>Three GitHub batches exist: Claude_Github_001 and ChatGPT_Github_001 (both 2026-08-06) plus Github_Github_Test (2026-08-01, tool attribution UNK). The test batch contributes 13 datasets found by no dated batch (classical benchmarks such as CrackForest, CrackTree260, CRKWH100, CrackLS315, DeepCrack-537).</t>
        </is>
      </c>
    </row>
    <row r="4" ht="100" customHeight="1">
      <c r="A4" s="3" t="inlineStr">
        <is>
          <t>Data.gov</t>
        </is>
      </c>
      <c r="B4" s="3" t="n">
        <v>1</v>
      </c>
      <c r="C4" s="3" t="n">
        <v>2</v>
      </c>
      <c r="D4" s="3" t="n">
        <v>0</v>
      </c>
      <c r="E4" s="3" t="n">
        <v>0</v>
      </c>
      <c r="F4" s="3" t="n">
        <v>3</v>
      </c>
      <c r="G4" s="3" t="n">
        <v>2</v>
      </c>
      <c r="H4" s="3" t="n">
        <v>1</v>
      </c>
      <c r="I4" s="3" t="n">
        <v>0</v>
      </c>
      <c r="J4" s="3" t="n">
        <v>2</v>
      </c>
      <c r="K4" s="3" t="n">
        <v>2</v>
      </c>
      <c r="L4" s="3" t="n">
        <v>0</v>
      </c>
      <c r="M4" s="3" t="n">
        <v>0</v>
      </c>
      <c r="N4" s="3" t="n">
        <v>0</v>
      </c>
      <c r="O4" s="3" t="n">
        <v>2</v>
      </c>
      <c r="P4" s="3" t="n">
        <v>0</v>
      </c>
      <c r="Q4" s="3" t="n">
        <v>1</v>
      </c>
      <c r="R4" s="3" t="n">
        <v>2</v>
      </c>
      <c r="S4" s="3" t="n">
        <v>0</v>
      </c>
      <c r="T4" s="3" t="n">
        <v>0</v>
      </c>
      <c r="U4" s="3" t="n">
        <v>1</v>
      </c>
      <c r="V4" s="3" t="n">
        <v>0</v>
      </c>
      <c r="W4" s="3" t="n">
        <v>36</v>
      </c>
      <c r="X4" s="3" t="inlineStr">
        <is>
          <t>Agency program databases (LTPP) with section-level distress imagery; predominantly tabular/GIS records otherwise</t>
        </is>
      </c>
      <c r="Y4" s="3" t="inlineStr">
        <is>
          <t>Section-level distress type/severity/extent per LTPP Distress Identification Manual; no image-space annotations</t>
        </is>
      </c>
      <c r="Z4" s="3" t="inlineStr">
        <is>
          <t>Pavement condition/IRI/PCI prediction from structured data; imagery requires pairing work for CV use</t>
        </is>
      </c>
      <c r="AA4" s="3" t="inlineStr">
        <is>
          <t>Authoritative, QA-documented federal data (LTPP) with multimodal companions (traffic, climate, FWD); long temporal coverage since 1990s</t>
        </is>
      </c>
      <c r="AB4" s="3" t="inlineStr">
        <is>
          <t>Only one image-bearing dataset met the modality rule (LTPP); catalog dominated by tabular PCI/GIS records; image counts/resolutions unreported; bulk-download authorization unclear</t>
        </is>
      </c>
      <c r="AC4" s="3" t="inlineStr">
        <is>
          <t>Both tools converged on LTPP as the single eligible record; GPT additionally kept the Non-LTPP access collection Pending. Both tools excluded the same companion catalog records (LTPP Map/Library/0549d harvest duplicate) and 30+ tabular PCI/GIS records (Montgomery County PCI, NYC Street Pavement Rating, HPMS, Chicago potholes, Sioux Falls).</t>
        </is>
      </c>
    </row>
    <row r="5" ht="100" customHeight="1">
      <c r="A5" s="3" t="inlineStr">
        <is>
          <t>Mendeley Data</t>
        </is>
      </c>
      <c r="B5" s="3" t="n">
        <v>39</v>
      </c>
      <c r="C5" s="3" t="n">
        <v>12</v>
      </c>
      <c r="D5" s="3" t="n">
        <v>4</v>
      </c>
      <c r="E5" s="3" t="n">
        <v>0</v>
      </c>
      <c r="F5" s="3" t="n">
        <v>55</v>
      </c>
      <c r="G5" s="3" t="n">
        <v>43</v>
      </c>
      <c r="H5" s="3" t="n">
        <v>13</v>
      </c>
      <c r="I5" s="3" t="n">
        <v>10</v>
      </c>
      <c r="J5" s="3" t="n">
        <v>33</v>
      </c>
      <c r="K5" s="3" t="n">
        <v>39</v>
      </c>
      <c r="L5" s="3" t="n">
        <v>3</v>
      </c>
      <c r="M5" s="3" t="n">
        <v>1</v>
      </c>
      <c r="N5" s="3" t="n">
        <v>10</v>
      </c>
      <c r="O5" s="3" t="n">
        <v>14</v>
      </c>
      <c r="P5" s="3" t="n">
        <v>29</v>
      </c>
      <c r="Q5" s="3" t="n">
        <v>42</v>
      </c>
      <c r="R5" s="3" t="n">
        <v>40</v>
      </c>
      <c r="S5" s="3" t="n">
        <v>42</v>
      </c>
      <c r="T5" s="3" t="n">
        <v>5</v>
      </c>
      <c r="U5" s="3" t="n">
        <v>43</v>
      </c>
      <c r="V5" s="3" t="n">
        <v>1</v>
      </c>
      <c r="W5" s="3" t="n">
        <v>63</v>
      </c>
      <c r="X5" s="3" t="inlineStr">
        <is>
          <t>Author-deposited research image datasets with DOIs; several data-article-backed deposits</t>
        </is>
      </c>
      <c r="Y5" s="3" t="inlineStr">
        <is>
          <t>Bounding boxes; segmentation masks; classification folders; oriented boxes (CoCG)</t>
        </is>
      </c>
      <c r="Z5" s="3" t="inlineStr">
        <is>
          <t>Object detection; classification; semantic segmentation</t>
        </is>
      </c>
      <c r="AA5" s="3" t="inlineStr">
        <is>
          <t>Largest pool of DOI-minted original deposits (RDD2020, PaveDistress, HighRPD, Attain, SUT-Crack); frequent Data-in-Brief articles; consistent CC-BY licensing</t>
        </is>
      </c>
      <c r="AB5" s="3" t="inlineStr">
        <is>
          <t>No file manifests exposed to non-interactive review (counts unverifiable); country/collection metadata often absent; duplicate deposits of the same dataset occur (MWPD)</t>
        </is>
      </c>
      <c r="AC5" s="3" t="inlineStr">
        <is>
          <t>Counts follow the standard platform order and are computed after cross-platform deduplication; a multi-platform dataset is counted in each platform it appears on.</t>
        </is>
      </c>
    </row>
    <row r="6" ht="100" customHeight="1">
      <c r="A6" s="3" t="inlineStr">
        <is>
          <t>Hugging Face</t>
        </is>
      </c>
      <c r="B6" s="3" t="n">
        <v>8</v>
      </c>
      <c r="C6" s="3" t="n">
        <v>17</v>
      </c>
      <c r="D6" s="3" t="n">
        <v>0</v>
      </c>
      <c r="E6" s="3" t="n">
        <v>0</v>
      </c>
      <c r="F6" s="3" t="n">
        <v>25</v>
      </c>
      <c r="G6" s="3" t="n">
        <v>21</v>
      </c>
      <c r="H6" s="3" t="n">
        <v>3</v>
      </c>
      <c r="I6" s="3" t="n">
        <v>4</v>
      </c>
      <c r="J6" s="3" t="n">
        <v>17</v>
      </c>
      <c r="K6" s="3" t="n">
        <v>11</v>
      </c>
      <c r="L6" s="3" t="n">
        <v>6</v>
      </c>
      <c r="M6" s="3" t="n">
        <v>4</v>
      </c>
      <c r="N6" s="3" t="n">
        <v>4</v>
      </c>
      <c r="O6" s="3" t="n">
        <v>18</v>
      </c>
      <c r="P6" s="3" t="n">
        <v>16</v>
      </c>
      <c r="Q6" s="3" t="n">
        <v>21</v>
      </c>
      <c r="R6" s="3" t="n">
        <v>21</v>
      </c>
      <c r="S6" s="3" t="n">
        <v>21</v>
      </c>
      <c r="T6" s="3" t="n">
        <v>3</v>
      </c>
      <c r="U6" s="3" t="n">
        <v>20</v>
      </c>
      <c r="V6" s="3" t="n">
        <v>0</v>
      </c>
      <c r="W6" s="3" t="n">
        <v>30</v>
      </c>
      <c r="X6" s="3" t="inlineStr">
        <is>
          <t>Community re-uploads and Roboflow exports; a few original large sets (PaveBench, CrackBlock600K)</t>
        </is>
      </c>
      <c r="Y6" s="3" t="inlineStr">
        <is>
          <t>YOLO/COCO conversions; classification folders; instance segmentation</t>
        </is>
      </c>
      <c r="Z6" s="3" t="inlineStr">
        <is>
          <t>Object detection; classification; semantic/instance segmentation</t>
        </is>
      </c>
      <c r="AA6" s="3" t="inlineStr">
        <is>
          <t>Easy programmatic access (load_dataset/viewer); hosts reformatted versions of canonical sets (SVRDD_YOLO, CQU-BPDD)</t>
        </is>
      </c>
      <c r="AB6" s="3" t="inlineStr">
        <is>
          <t>Mostly re-uploads rather than canonical sources; collection context (country, sensor, dates) rarely documented; native search not reproducible non-interactively; licenses often missing</t>
        </is>
      </c>
      <c r="AC6" s="3" t="inlineStr">
        <is>
          <t>Counts follow the standard platform order and are computed after cross-platform deduplication; a multi-platform dataset is counted in each platform it appears on.</t>
        </is>
      </c>
    </row>
    <row r="7" ht="100" customHeight="1">
      <c r="A7" s="3" t="inlineStr">
        <is>
          <t>Zenodo</t>
        </is>
      </c>
      <c r="B7" s="3" t="n">
        <v>30</v>
      </c>
      <c r="C7" s="3" t="n">
        <v>9</v>
      </c>
      <c r="D7" s="3" t="n">
        <v>6</v>
      </c>
      <c r="E7" s="3" t="n">
        <v>0</v>
      </c>
      <c r="F7" s="3" t="n">
        <v>45</v>
      </c>
      <c r="G7" s="3" t="n">
        <v>35</v>
      </c>
      <c r="H7" s="3" t="n">
        <v>11</v>
      </c>
      <c r="I7" s="3" t="n">
        <v>6</v>
      </c>
      <c r="J7" s="3" t="n">
        <v>29</v>
      </c>
      <c r="K7" s="3" t="n">
        <v>32</v>
      </c>
      <c r="L7" s="3" t="n">
        <v>2</v>
      </c>
      <c r="M7" s="3" t="n">
        <v>1</v>
      </c>
      <c r="N7" s="3" t="n">
        <v>6</v>
      </c>
      <c r="O7" s="3" t="n">
        <v>14</v>
      </c>
      <c r="P7" s="3" t="n">
        <v>21</v>
      </c>
      <c r="Q7" s="3" t="n">
        <v>34</v>
      </c>
      <c r="R7" s="3" t="n">
        <v>34</v>
      </c>
      <c r="S7" s="3" t="n">
        <v>35</v>
      </c>
      <c r="T7" s="3" t="n">
        <v>5</v>
      </c>
      <c r="U7" s="3" t="n">
        <v>31</v>
      </c>
      <c r="V7" s="3" t="n">
        <v>2</v>
      </c>
      <c r="W7" s="3" t="n">
        <v>134</v>
      </c>
      <c r="X7" s="3" t="inlineStr">
        <is>
          <t>DOI-minted research deposits incl. multimodal (infrared, MLS, GPR) and regional datasets</t>
        </is>
      </c>
      <c r="Y7" s="3" t="inlineStr">
        <is>
          <t>Bounding boxes; segmentation masks; classification folders; point-cloud labels</t>
        </is>
      </c>
      <c r="Z7" s="3" t="inlineStr">
        <is>
          <t>Object detection; classification; semantic/instance segmentation; multimodal fusion; severity classification</t>
        </is>
      </c>
      <c r="AA7" s="3" t="inlineStr">
        <is>
          <t>Reproducible API search; versioned DOIs; strong regional diversity (Iraq, Ecuador, Bangladesh, Morocco, Brazil, Poland, Finland); infrared thermography series</t>
        </is>
      </c>
      <c r="AB7" s="3" t="inlineStr">
        <is>
          <t>Image counts/geography frequently absent from deposits; many very recent records with no reuse evidence; some restricted/metadata-only records (CAMBER series)</t>
        </is>
      </c>
      <c r="AC7" s="3" t="inlineStr">
        <is>
          <t>Counts follow the standard platform order and are computed after cross-platform deduplication; a multi-platform dataset is counted in each platform it appears on.</t>
        </is>
      </c>
    </row>
    <row r="8" ht="100" customHeight="1">
      <c r="A8" s="3" t="inlineStr">
        <is>
          <t>Kaggle</t>
        </is>
      </c>
      <c r="B8" s="3" t="n">
        <v>43</v>
      </c>
      <c r="C8" s="3" t="n">
        <v>16</v>
      </c>
      <c r="D8" s="3" t="n">
        <v>3</v>
      </c>
      <c r="E8" s="3" t="n">
        <v>0</v>
      </c>
      <c r="F8" s="3" t="n">
        <v>62</v>
      </c>
      <c r="G8" s="3" t="n">
        <v>50</v>
      </c>
      <c r="H8" s="3" t="n">
        <v>12</v>
      </c>
      <c r="I8" s="3" t="n">
        <v>11</v>
      </c>
      <c r="J8" s="3" t="n">
        <v>39</v>
      </c>
      <c r="K8" s="3" t="n">
        <v>39</v>
      </c>
      <c r="L8" s="3" t="n">
        <v>6</v>
      </c>
      <c r="M8" s="3" t="n">
        <v>5</v>
      </c>
      <c r="N8" s="3" t="n">
        <v>11</v>
      </c>
      <c r="O8" s="3" t="n">
        <v>19</v>
      </c>
      <c r="P8" s="3" t="n">
        <v>26</v>
      </c>
      <c r="Q8" s="3" t="n">
        <v>49</v>
      </c>
      <c r="R8" s="3" t="n">
        <v>47</v>
      </c>
      <c r="S8" s="3" t="n">
        <v>49</v>
      </c>
      <c r="T8" s="3" t="n">
        <v>5</v>
      </c>
      <c r="U8" s="3" t="n">
        <v>49</v>
      </c>
      <c r="V8" s="3" t="n">
        <v>1</v>
      </c>
      <c r="W8" s="3" t="n">
        <v>58</v>
      </c>
      <c r="X8" s="3" t="inlineStr">
        <is>
          <t>Uploader-driven mirrors and derived compilations; some original community datasets</t>
        </is>
      </c>
      <c r="Y8" s="3" t="inlineStr">
        <is>
          <t>Bounding boxes (YOLO); instance segmentation; classification folders</t>
        </is>
      </c>
      <c r="Z8" s="3" t="inlineStr">
        <is>
          <t>Object detection; classification; instance segmentation; severity classification</t>
        </is>
      </c>
      <c r="AA8" s="3" t="inlineStr">
        <is>
          <t>Largest raw record volume; convenient packaging; version history via API; several datasets not found elsewhere (PVS, RAD, STU_CamCrack792)</t>
        </is>
      </c>
      <c r="AB8" s="3" t="inlineStr">
        <is>
          <t>Mostly re-uploads of Zenodo/Mendeley/Roboflow data with uploader-set licenses; registration required for download; data cards lack schema (high NR density); no citation counts; empty data cards on several records</t>
        </is>
      </c>
      <c r="AC8" s="3" t="inlineStr">
        <is>
          <t>Highest duplication pressure of the six platforms: RDD2022, CRACK500, SDNET2018, RTK, UAV-PDD2023 (as UAV-SEG-2025), Concrete &amp; Pavement Crack, MWPD, Road Issues, Drone-based Inspection and the Arcioni road-damage dataset all also exist on other platforms. Claude verified records via the unauthenticated Kaggle API; GPT via rendered pages.</t>
        </is>
      </c>
    </row>
    <row r="9" ht="100" customHeight="1">
      <c r="A9" s="3" t="inlineStr">
        <is>
          <t>Other (not hosted on any of the six platforms)</t>
        </is>
      </c>
      <c r="B9" s="3" t="inlineStr">
        <is>
          <t>NR</t>
        </is>
      </c>
      <c r="C9" s="3" t="inlineStr">
        <is>
          <t>NR</t>
        </is>
      </c>
      <c r="D9" s="3" t="inlineStr">
        <is>
          <t>NR</t>
        </is>
      </c>
      <c r="E9" s="3" t="inlineStr">
        <is>
          <t>NR</t>
        </is>
      </c>
      <c r="F9" s="3" t="n">
        <v>1</v>
      </c>
      <c r="G9" s="3" t="n">
        <v>1</v>
      </c>
      <c r="H9" s="3" t="inlineStr">
        <is>
          <t>NR</t>
        </is>
      </c>
      <c r="I9" s="3" t="inlineStr">
        <is>
          <t>NR</t>
        </is>
      </c>
      <c r="J9" s="3" t="inlineStr">
        <is>
          <t>NR</t>
        </is>
      </c>
      <c r="K9" s="3" t="inlineStr">
        <is>
          <t>NR</t>
        </is>
      </c>
      <c r="L9" s="3" t="inlineStr">
        <is>
          <t>NR</t>
        </is>
      </c>
      <c r="M9" s="3" t="inlineStr">
        <is>
          <t>NR</t>
        </is>
      </c>
      <c r="N9" s="3" t="inlineStr">
        <is>
          <t>NR</t>
        </is>
      </c>
      <c r="O9" s="3" t="inlineStr">
        <is>
          <t>NR</t>
        </is>
      </c>
      <c r="P9" s="3" t="inlineStr">
        <is>
          <t>NR</t>
        </is>
      </c>
      <c r="Q9" s="3" t="inlineStr">
        <is>
          <t>NR</t>
        </is>
      </c>
      <c r="R9" s="3" t="inlineStr">
        <is>
          <t>NR</t>
        </is>
      </c>
      <c r="S9" s="3" t="inlineStr">
        <is>
          <t>NR</t>
        </is>
      </c>
      <c r="T9" s="3" t="inlineStr">
        <is>
          <t>NR</t>
        </is>
      </c>
      <c r="U9" s="3" t="inlineStr">
        <is>
          <t>NR</t>
        </is>
      </c>
      <c r="V9" s="3" t="inlineStr">
        <is>
          <t>NR</t>
        </is>
      </c>
      <c r="W9" s="3" t="inlineStr">
        <is>
          <t>NR</t>
        </is>
      </c>
      <c r="X9" s="3" t="inlineStr">
        <is>
          <t>NR</t>
        </is>
      </c>
      <c r="Y9" s="3" t="inlineStr">
        <is>
          <t>NR</t>
        </is>
      </c>
      <c r="Z9" s="3" t="inlineStr">
        <is>
          <t>NR</t>
        </is>
      </c>
      <c r="AA9" s="3" t="inlineStr">
        <is>
          <t>NR</t>
        </is>
      </c>
      <c r="AB9" s="3" t="inlineStr">
        <is>
          <t>NR</t>
        </is>
      </c>
      <c r="AC9" s="3" t="inlineStr">
        <is>
          <t>Datasets surfaced by the searches but hosted outside the six platforms: AEL Road Crack Dataset. Retained for traceability; excluded from Platform_Unique.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55" customWidth="1" min="21" max="21"/>
    <col width="55" customWidth="1" min="22" max="22"/>
    <col width="50" customWidth="1" min="23" max="23"/>
    <col width="50" customWidth="1" min="24" max="24"/>
    <col width="70" customWidth="1" min="25" max="25"/>
  </cols>
  <sheetData>
    <row r="1" ht="42" customHeight="1">
      <c r="A1" s="1" t="inlineStr">
        <is>
          <t>AI_Tool</t>
        </is>
      </c>
      <c r="B1" s="1" t="inlineStr">
        <is>
          <t>Total_Source_Records</t>
        </is>
      </c>
      <c r="C1" s="1" t="inlineStr">
        <is>
          <t>Reconciled_Datasets_Identified</t>
        </is>
      </c>
      <c r="D1" s="1" t="inlineStr">
        <is>
          <t>Datasets_Also_Identified_by_Other_AI_Tool</t>
        </is>
      </c>
      <c r="E1" s="1" t="inlineStr">
        <is>
          <t>AI_Tool_Unique_Datasets</t>
        </is>
      </c>
      <c r="F1" s="1" t="inlineStr">
        <is>
          <t>GitHub_Datasets</t>
        </is>
      </c>
      <c r="G1" s="1" t="inlineStr">
        <is>
          <t>DataGov_Datasets</t>
        </is>
      </c>
      <c r="H1" s="1" t="inlineStr">
        <is>
          <t>Mendeley_Datasets</t>
        </is>
      </c>
      <c r="I1" s="1" t="inlineStr">
        <is>
          <t>HuggingFace_Datasets</t>
        </is>
      </c>
      <c r="J1" s="1" t="inlineStr">
        <is>
          <t>Zenodo_Datasets</t>
        </is>
      </c>
      <c r="K1" s="1" t="inlineStr">
        <is>
          <t>Kaggle_Datasets</t>
        </is>
      </c>
      <c r="L1" s="1" t="inlineStr">
        <is>
          <t>Datasets_With_Image_Count</t>
        </is>
      </c>
      <c r="M1" s="1" t="inlineStr">
        <is>
          <t>Datasets_With_Label_Information</t>
        </is>
      </c>
      <c r="N1" s="1" t="inlineStr">
        <is>
          <t>Datasets_With_Annotation_Information</t>
        </is>
      </c>
      <c r="O1" s="1" t="inlineStr">
        <is>
          <t>Datasets_With_AI_Task</t>
        </is>
      </c>
      <c r="P1" s="1" t="inlineStr">
        <is>
          <t>Datasets_With_AI_Method</t>
        </is>
      </c>
      <c r="Q1" s="1" t="inlineStr">
        <is>
          <t>Datasets_With_Publication</t>
        </is>
      </c>
      <c r="R1" s="1" t="inlineStr">
        <is>
          <t>Datasets_With_Access_Status</t>
        </is>
      </c>
      <c r="S1" s="1" t="inlineStr">
        <is>
          <t>Datasets_With_License</t>
        </is>
      </c>
      <c r="T1" s="1" t="inlineStr">
        <is>
          <t>Include_Decisions</t>
        </is>
      </c>
      <c r="U1" s="1" t="inlineStr">
        <is>
          <t>Pending_Decisions</t>
        </is>
      </c>
      <c r="V1" s="1" t="inlineStr">
        <is>
          <t>Exclude_Decisions</t>
        </is>
      </c>
      <c r="W1" s="1" t="inlineStr">
        <is>
          <t>Main_Search_Strengths</t>
        </is>
      </c>
      <c r="X1" s="1" t="inlineStr">
        <is>
          <t>Main_Search_Limitations</t>
        </is>
      </c>
      <c r="Y1" s="1" t="inlineStr">
        <is>
          <t>Main_Metadata_Strengths</t>
        </is>
      </c>
      <c r="Z1" s="1" t="inlineStr">
        <is>
          <t>Main_Metadata_Gaps</t>
        </is>
      </c>
      <c r="AA1" s="1" t="inlineStr">
        <is>
          <t>Notes</t>
        </is>
      </c>
    </row>
    <row r="2" ht="240" customHeight="1">
      <c r="A2" s="2" t="inlineStr">
        <is>
          <t>ALL TOOLS - RECONCILED TOTAL</t>
        </is>
      </c>
      <c r="B2" s="2" t="n">
        <v>267</v>
      </c>
      <c r="C2" s="2" t="n">
        <v>177</v>
      </c>
      <c r="D2" s="2" t="n">
        <v>34</v>
      </c>
      <c r="E2" s="2" t="inlineStr">
        <is>
          <t>NR</t>
        </is>
      </c>
      <c r="F2" s="2" t="inlineStr">
        <is>
          <t>NR</t>
        </is>
      </c>
      <c r="G2" s="2" t="inlineStr">
        <is>
          <t>NR</t>
        </is>
      </c>
      <c r="H2" s="2" t="inlineStr">
        <is>
          <t>NR</t>
        </is>
      </c>
      <c r="I2" s="2" t="inlineStr">
        <is>
          <t>NR</t>
        </is>
      </c>
      <c r="J2" s="2" t="inlineStr">
        <is>
          <t>NR</t>
        </is>
      </c>
      <c r="K2" s="2" t="inlineStr">
        <is>
          <t>NR</t>
        </is>
      </c>
      <c r="L2" s="2" t="inlineStr">
        <is>
          <t>NR</t>
        </is>
      </c>
      <c r="M2" s="2" t="inlineStr">
        <is>
          <t>NR</t>
        </is>
      </c>
      <c r="N2" s="2" t="inlineStr">
        <is>
          <t>NR</t>
        </is>
      </c>
      <c r="O2" s="2" t="inlineStr">
        <is>
          <t>NR</t>
        </is>
      </c>
      <c r="P2" s="2" t="inlineStr">
        <is>
          <t>NR</t>
        </is>
      </c>
      <c r="Q2" s="2" t="inlineStr">
        <is>
          <t>NR</t>
        </is>
      </c>
      <c r="R2" s="2" t="inlineStr">
        <is>
          <t>NR</t>
        </is>
      </c>
      <c r="S2" s="2" t="inlineStr">
        <is>
          <t>NR</t>
        </is>
      </c>
      <c r="T2" s="2" t="inlineStr">
        <is>
          <t>NR</t>
        </is>
      </c>
      <c r="U2" s="2" t="inlineStr">
        <is>
          <t>NR</t>
        </is>
      </c>
      <c r="V2" s="2" t="inlineStr">
        <is>
          <t>NR</t>
        </is>
      </c>
      <c r="W2" s="2" t="inlineStr">
        <is>
          <t>NR</t>
        </is>
      </c>
      <c r="X2" s="2" t="inlineStr">
        <is>
          <t>NR</t>
        </is>
      </c>
      <c r="Y2" s="2" t="inlineStr">
        <is>
          <t>NR</t>
        </is>
      </c>
      <c r="Z2" s="2" t="inlineStr">
        <is>
          <t>NR</t>
        </is>
      </c>
      <c r="AA2" s="2" t="inlineStr">
        <is>
          <t>OVERALL SUMMARY - Total reconciled datasets: 177. Identified by BOTH Claude and GPT: 34. Only by Claude (not GPT): 98. Only by GPT (not Claude): 31. CodeX-involved: 13 (CodeX-only: 1). Unattributed GitHub test batch only: 13. MAIN REASONS FOR CLAUDE-GPT DIFFERENCES: (1) recall asymmetry by platform - Claude ran API-level exhaustive searches on Kaggle/Mendeley/Zenodo (43/39/30 records vs GPT 16/12/9), while GPT covered Hugging Face far better (17 vs 8) because Claude could not access HF native search non-interactively; (2) different canonical-source policies - GPT GitHub batch excluded the RDD2022 Kaggle mirror and RDD2020 HF mirror as duplicates that Claude Kaggle retained (both reconcile here); (3) screening-strictness differences - Claude excluded CHDyshli/PavementCrackDetection as NOT_DATASET where GPT included it (GH-005); GPT HF batch excluded manot/pothole-segmentation2 as a duplicate mirror where Claude included it (DSHF-008); (4) date/venue coverage - GPT found older/institutional sets (MIIA, FIND, Weakly-Supervised Crack), Claude found more 2025-2026 deposits. IMPORTANT INCLUDE-VS-EXCLUDE DISAGREEMENTS: CHDyshli highway crack dataset (Claude excluded, GPT included); manot/pothole-segmentation2 (GPT excluded as mirror, Claude included); RDD2022 Kaggle mirror and RDD2020 HF mirror (GPT excluded as duplicates, Claude/others retained - merged into one reconciled record each here); LTPP companion catalog records (both tools excluded consistently as duplicates). Include/exclude and status conflicts on shared datasets are flagged per row in All_Datasets (Include_Exclude_Conflict = Y). No AI-readiness scores are used or reported anywhere in this workbook.</t>
        </is>
      </c>
    </row>
    <row r="3" ht="150" customHeight="1">
      <c r="A3" s="3" t="inlineStr">
        <is>
          <t>Claude</t>
        </is>
      </c>
      <c r="B3" s="3" t="n">
        <v>147</v>
      </c>
      <c r="C3" s="3" t="n">
        <v>132</v>
      </c>
      <c r="D3" s="3" t="n">
        <v>41</v>
      </c>
      <c r="E3" s="3" t="n">
        <v>89</v>
      </c>
      <c r="F3" s="3" t="n">
        <v>27</v>
      </c>
      <c r="G3" s="3" t="n">
        <v>1</v>
      </c>
      <c r="H3" s="3" t="n">
        <v>39</v>
      </c>
      <c r="I3" s="3" t="n">
        <v>10</v>
      </c>
      <c r="J3" s="3" t="n">
        <v>30</v>
      </c>
      <c r="K3" s="3" t="n">
        <v>44</v>
      </c>
      <c r="L3" s="3" t="n">
        <v>75</v>
      </c>
      <c r="M3" s="3" t="n">
        <v>128</v>
      </c>
      <c r="N3" s="3" t="n">
        <v>121</v>
      </c>
      <c r="O3" s="3" t="n">
        <v>127</v>
      </c>
      <c r="P3" s="3" t="n">
        <v>7</v>
      </c>
      <c r="Q3" s="3" t="n">
        <v>49</v>
      </c>
      <c r="R3" s="3" t="n">
        <v>130</v>
      </c>
      <c r="S3" s="3" t="n">
        <v>108</v>
      </c>
      <c r="T3" s="3" t="n">
        <v>133</v>
      </c>
      <c r="U3" s="3" t="n">
        <v>14</v>
      </c>
      <c r="V3" s="3" t="n">
        <v>443</v>
      </c>
      <c r="W3" s="3" t="inlineStr">
        <is>
          <t>API-driven, exhaustively paginated searches (GitHub REST, Zenodo API, DataCite index for Mendeley, Kaggle public API); largest record volume on Kaggle (43), Mendeley (39) and Zenodo (30); systematic dedup and series collapsing (CAMBER 67-to-1); access verified at data-file level (HTTP tests); every excluded candidate logged (445 exclusion entries).</t>
        </is>
      </c>
      <c r="X3" s="3" t="inlineStr">
        <is>
          <t>Hugging Face native search inaccessible non-interactively (only 8 records; missed PaveBench, CrackBlock600K-HF, Unified Road Defect, BLACrack, RSCD); did not surface SVRDD on Zenodo or several GPT-found Zenodo/Mendeley records (FIND, South Africa binary crack, Cracks-and-Potholes-in-Road-Images, Pothole Videos, PathCare); GitHub batch excluded some data-bearing repos as NOT_DATASET (e.g., CHDyshli) that GPT included.</t>
        </is>
      </c>
      <c r="Y3" s="3" t="inlineStr">
        <is>
          <t>High completeness on acquisition platform, distress taxonomy, annotation method/QC, license and evidence locators; explicit no-inference policy with NR/UNK codes; conflicts and unresolved issues documented per record.</t>
        </is>
      </c>
      <c r="Z3" s="3" t="inlineStr">
        <is>
          <t>Publications_Using_Dataset_Count NR throughout; no benchmark models/metrics recorded (per no-fabrication rule); country frequently NR where only depositor affiliation was available; Kaggle records carry Registration access (platform-level) rather than per-file verification.</t>
        </is>
      </c>
      <c r="AA3" s="3" t="inlineStr">
        <is>
          <t>Claude batches reviewed: DataGov, Github, Huggingface, Kaggle, Mendeley, Zendo (each _001). Reviewers: Tianzhi He (DataGov/GitHub/HF), Mo Hu (Kaggle/Mendeley/Zenodo). Search dates 2026-08-03 to 2026-08-06.</t>
        </is>
      </c>
    </row>
    <row r="4" ht="150" customHeight="1">
      <c r="A4" s="3" t="inlineStr">
        <is>
          <t>GPT (ChatGPT)</t>
        </is>
      </c>
      <c r="B4" s="3" t="n">
        <v>73</v>
      </c>
      <c r="C4" s="3" t="n">
        <v>65</v>
      </c>
      <c r="D4" s="3" t="n">
        <v>34</v>
      </c>
      <c r="E4" s="3" t="n">
        <v>25</v>
      </c>
      <c r="F4" s="3" t="n">
        <v>16</v>
      </c>
      <c r="G4" s="3" t="n">
        <v>2</v>
      </c>
      <c r="H4" s="3" t="n">
        <v>16</v>
      </c>
      <c r="I4" s="3" t="n">
        <v>16</v>
      </c>
      <c r="J4" s="3" t="n">
        <v>12</v>
      </c>
      <c r="K4" s="3" t="n">
        <v>16</v>
      </c>
      <c r="L4" s="3" t="n">
        <v>43</v>
      </c>
      <c r="M4" s="3" t="n">
        <v>64</v>
      </c>
      <c r="N4" s="3" t="n">
        <v>65</v>
      </c>
      <c r="O4" s="3" t="n">
        <v>63</v>
      </c>
      <c r="P4" s="3" t="n">
        <v>19</v>
      </c>
      <c r="Q4" s="3" t="n">
        <v>42</v>
      </c>
      <c r="R4" s="3" t="n">
        <v>63</v>
      </c>
      <c r="S4" s="3" t="n">
        <v>31</v>
      </c>
      <c r="T4" s="3" t="n">
        <v>68</v>
      </c>
      <c r="U4" s="3" t="n">
        <v>5</v>
      </c>
      <c r="V4" s="3" t="n">
        <v>97</v>
      </c>
      <c r="W4" s="3" t="inlineStr">
        <is>
          <t>Better Hugging Face coverage (17 records incl. PaveBench, CrackBlock600K, Unified Road Defect, RSCD-1million, BLACrack); found several Zenodo/Mendeley datasets Claude missed (SVRDD, FIND, South African binary crack, Weakly-Supervised Crack, Pothole Videos, PathCare, Cracks-and-Potholes-in-Road-Images, MIIA); GitHub batch actively resolved canonical sources (figshare/Mendeley links) and excluded mirrors explicitly.</t>
        </is>
      </c>
      <c r="X4" s="3" t="inlineStr">
        <is>
          <t>Much lower recall on Kaggle (16 vs 43), Mendeley (12 vs 39) and Zenodo (9 vs 30) than Claude; no stable result totals (Results_Returned frequently NR); Zenodo HTTP 429 throttling forced use of indexed page text; relative dates not converted to YYYY-MM; some batches completed 2 days after protocol search date.</t>
        </is>
      </c>
      <c r="Y4" s="3" t="inlineStr">
        <is>
          <t>Richer publication linking on GitHub/HF records (multiple DOIs per record); consistent controlled-value formatting on HF batch; canonical-source resolution notes (mirror provenance).</t>
        </is>
      </c>
      <c r="Z4" s="3" t="inlineStr">
        <is>
          <t>License and image counts NR on many Zenodo/Mendeley records where Claude found values; acquisition detail often generic (platform NR); several records rely on indexed snapshots rather than live pages (INACC risk).</t>
        </is>
      </c>
      <c r="AA4" s="3" t="inlineStr">
        <is>
          <t>GPT batches reviewed: ChatGPT_Github_001, ChatGPT_Huggingface_001, ChatGPT_DataGov_001 (file ChatGP_DataGov_001), GPT_Kaggle_001, GPT_Mendeley_001, GPT_Zenodo_001. Search dates 2026-08-03 to 2026-08-06.</t>
        </is>
      </c>
    </row>
    <row r="5" ht="150" customHeight="1">
      <c r="A5" s="3" t="inlineStr">
        <is>
          <t>CodeX (supplementary third tool; Kaggle/Mendeley/Zenodo batches only)</t>
        </is>
      </c>
      <c r="B5" s="3" t="n">
        <v>13</v>
      </c>
      <c r="C5" s="3" t="n">
        <v>13</v>
      </c>
      <c r="D5" s="3" t="n">
        <v>12</v>
      </c>
      <c r="E5" s="3" t="n">
        <v>1</v>
      </c>
      <c r="F5" s="3" t="n">
        <v>2</v>
      </c>
      <c r="G5" s="3" t="n">
        <v>0</v>
      </c>
      <c r="H5" s="3" t="n">
        <v>4</v>
      </c>
      <c r="I5" s="3" t="n">
        <v>0</v>
      </c>
      <c r="J5" s="3" t="n">
        <v>6</v>
      </c>
      <c r="K5" s="3" t="n">
        <v>4</v>
      </c>
      <c r="L5" s="3" t="n">
        <v>11</v>
      </c>
      <c r="M5" s="3" t="n">
        <v>13</v>
      </c>
      <c r="N5" s="3" t="n">
        <v>13</v>
      </c>
      <c r="O5" s="3" t="n">
        <v>13</v>
      </c>
      <c r="P5" s="3" t="n">
        <v>3</v>
      </c>
      <c r="Q5" s="3" t="n">
        <v>4</v>
      </c>
      <c r="R5" s="3" t="n">
        <v>13</v>
      </c>
      <c r="S5" s="3" t="n">
        <v>11</v>
      </c>
      <c r="T5" s="3" t="n">
        <v>13</v>
      </c>
      <c r="U5" s="3" t="n">
        <v>0</v>
      </c>
      <c r="V5" s="3" t="n">
        <v>9</v>
      </c>
      <c r="W5" s="3" t="inlineStr">
        <is>
          <t>Precise verification of retained records (full citations in DOI fields); found CAMBER sibling record and CDAC-DAI details missed by GPT.</t>
        </is>
      </c>
      <c r="X5" s="3" t="inlineStr">
        <is>
          <t>Very low recall: only 13 records across three platforms (Kaggle 3, Mendeley 4, Zenodo 6); no GitHub, Data.gov or Hugging Face batches; Zenodo query Q03 returned INACC.</t>
        </is>
      </c>
      <c r="Y5" s="3" t="inlineStr">
        <is>
          <t>Accurate counts where reported (e.g., IRT crack dataset 369 images; UAV-SEG 2,426).</t>
        </is>
      </c>
      <c r="Z5" s="3" t="inlineStr">
        <is>
          <t>Most geography/sensor/QC fields NR; no publication enumeration.</t>
        </is>
      </c>
      <c r="AA5" s="3" t="inlineStr">
        <is>
          <t>CodeX contributed no datasets that reconcile outside Claude/GPT coverage except sibling detail; 1 dataset(s) unique to CodeX. Treated as supplementary third tool; not part of the primary Claude-vs-GPT comparison.</t>
        </is>
      </c>
    </row>
    <row r="6" ht="150" customHeight="1">
      <c r="A6" s="3" t="inlineStr">
        <is>
          <t>Github_Github_Test batch (tool attribution UNK; GitHub only; search 2026-08-01)</t>
        </is>
      </c>
      <c r="B6" s="3" t="n">
        <v>34</v>
      </c>
      <c r="C6" s="3" t="n">
        <v>34</v>
      </c>
      <c r="D6" s="3" t="n">
        <v>21</v>
      </c>
      <c r="E6" s="3" t="n">
        <v>13</v>
      </c>
      <c r="F6" s="3" t="n">
        <v>30</v>
      </c>
      <c r="G6" s="3" t="n">
        <v>0</v>
      </c>
      <c r="H6" s="3" t="n">
        <v>6</v>
      </c>
      <c r="I6" s="3" t="n">
        <v>1</v>
      </c>
      <c r="J6" s="3" t="n">
        <v>2</v>
      </c>
      <c r="K6" s="3" t="n">
        <v>3</v>
      </c>
      <c r="L6" s="3" t="n">
        <v>26</v>
      </c>
      <c r="M6" s="3" t="n">
        <v>34</v>
      </c>
      <c r="N6" s="3" t="n">
        <v>34</v>
      </c>
      <c r="O6" s="3" t="n">
        <v>34</v>
      </c>
      <c r="P6" s="3" t="n">
        <v>2</v>
      </c>
      <c r="Q6" s="3" t="n">
        <v>34</v>
      </c>
      <c r="R6" s="3" t="n">
        <v>31</v>
      </c>
      <c r="S6" s="3" t="n">
        <v>2</v>
      </c>
      <c r="T6" s="3" t="n">
        <v>27</v>
      </c>
      <c r="U6" s="3" t="n">
        <v>7</v>
      </c>
      <c r="V6" s="3" t="n">
        <v>25</v>
      </c>
      <c r="W6" s="3" t="inlineStr">
        <is>
          <t>Broadest GitHub sweep of classical crack benchmarks: unique records for CrackForest (CFD), CrackTree260, CRKWH100, CrackLS315, DeepCrack-537, AEL, RCD-IIUM, Stereo Pothole Datasets, SoV, CrackSeg9k, R2S100K, jaygala24 pothole set.</t>
        </is>
      </c>
      <c r="X6" s="3" t="inlineStr">
        <is>
          <t>Tool attribution not recorded in the file (README Review_Batch_ID = Github_001, reviewer Tianzhi He, search 2026-08-01, before the dated Claude/GPT GitHub batches); treated as an unattributed test batch and EXCLUDED from Claude-vs-GPT unique/overlap statistics.</t>
        </is>
      </c>
      <c r="Y6" s="3" t="inlineStr">
        <is>
          <t>Good acquisition detail (camera systems) and publication links for classical benchmarks.</t>
        </is>
      </c>
      <c r="Z6" s="3" t="inlineStr">
        <is>
          <t>Licenses almost entirely NR; many Pending records; several arXiv-only access routes.</t>
        </is>
      </c>
      <c r="AA6" s="3" t="inlineStr">
        <is>
          <t>13 reconciled dataset(s) rest ONLY on this batch and carry AI_Tools_Identifying_Dataset = GitHub_Test_Batch (tool UNK).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M178"/>
  <sheetViews>
    <sheetView workbookViewId="0">
      <pane xSplit="3" ySplit="1" topLeftCell="D2" activePane="bottomRight" state="frozen"/>
      <selection activeCell="A1" sqref="A1"/>
    </sheetView>
  </sheetViews>
  <sheetFormatPr baseColWidth="8" defaultRowHeight="15"/>
  <cols>
    <col width="15" customWidth="1" min="1" max="1"/>
    <col width="38" customWidth="1" min="2" max="2"/>
    <col width="34" customWidth="1" min="3" max="3"/>
    <col width="15" customWidth="1" min="4" max="4"/>
    <col width="34" customWidth="1" min="5" max="5"/>
    <col width="15" customWidth="1" min="6" max="6"/>
    <col width="34" customWidth="1" min="7" max="7"/>
    <col width="15" customWidth="1" min="8" max="8"/>
    <col width="15" customWidth="1" min="9" max="9"/>
    <col width="15" customWidth="1" min="10" max="10"/>
    <col width="34" customWidth="1" min="11" max="11"/>
    <col width="34" customWidth="1" min="12" max="12"/>
    <col width="34" customWidth="1" min="13" max="13"/>
    <col width="15" customWidth="1" min="14" max="14"/>
    <col width="34" customWidth="1" min="15" max="15"/>
    <col width="34" customWidth="1" min="16" max="16"/>
    <col width="34" customWidth="1" min="17" max="17"/>
    <col width="34" customWidth="1" min="18" max="18"/>
    <col width="34" customWidth="1" min="19" max="19"/>
    <col width="34" customWidth="1" min="20" max="20"/>
    <col width="15" customWidth="1" min="21" max="21"/>
    <col width="34" customWidth="1" min="22" max="22"/>
    <col width="34" customWidth="1" min="23" max="23"/>
    <col width="34"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34" customWidth="1" min="45" max="45"/>
    <col width="15" customWidth="1" min="46" max="46"/>
    <col width="34"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34" customWidth="1" min="60" max="60"/>
    <col width="15" customWidth="1" min="61" max="61"/>
    <col width="34" customWidth="1" min="62" max="62"/>
    <col width="15" customWidth="1" min="63" max="63"/>
    <col width="34" customWidth="1" min="64" max="64"/>
    <col width="34"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34"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15" customWidth="1" min="90" max="90"/>
    <col width="15" customWidth="1" min="91" max="91"/>
    <col width="15" customWidth="1" min="92" max="92"/>
    <col width="15" customWidth="1" min="93" max="93"/>
    <col width="15" customWidth="1" min="94" max="94"/>
    <col width="34" customWidth="1" min="95" max="95"/>
    <col width="15" customWidth="1" min="96" max="96"/>
    <col width="15" customWidth="1" min="97" max="97"/>
    <col width="15" customWidth="1" min="98" max="98"/>
    <col width="15" customWidth="1" min="99" max="99"/>
    <col width="15" customWidth="1" min="100" max="100"/>
    <col width="34" customWidth="1" min="101" max="101"/>
    <col width="34" customWidth="1" min="102" max="102"/>
    <col width="34" customWidth="1" min="103" max="103"/>
    <col width="15" customWidth="1" min="104" max="104"/>
    <col width="15" customWidth="1" min="105" max="105"/>
    <col width="34" customWidth="1" min="106" max="106"/>
    <col width="34" customWidth="1" min="107" max="107"/>
    <col width="15" customWidth="1" min="108" max="108"/>
    <col width="34" customWidth="1" min="109" max="109"/>
    <col width="15" customWidth="1" min="110" max="110"/>
    <col width="34" customWidth="1" min="111" max="111"/>
    <col width="34" customWidth="1" min="112" max="112"/>
    <col width="15" customWidth="1" min="113" max="113"/>
    <col width="15" customWidth="1" min="114" max="114"/>
    <col width="3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22" customWidth="1" min="126" max="126"/>
    <col width="22" customWidth="1" min="127" max="127"/>
    <col width="22" customWidth="1" min="128" max="128"/>
    <col width="22" customWidth="1" min="129" max="129"/>
    <col width="22" customWidth="1" min="130" max="130"/>
    <col width="22" customWidth="1" min="131" max="131"/>
    <col width="22" customWidth="1" min="132" max="132"/>
    <col width="22" customWidth="1" min="133" max="133"/>
    <col width="22" customWidth="1" min="134" max="134"/>
    <col width="22" customWidth="1" min="135" max="135"/>
    <col width="22" customWidth="1" min="136" max="136"/>
    <col width="22" customWidth="1" min="137" max="137"/>
    <col width="22" customWidth="1" min="138" max="138"/>
    <col width="22" customWidth="1" min="139" max="139"/>
    <col width="22" customWidth="1" min="140" max="140"/>
    <col width="22" customWidth="1" min="141" max="141"/>
    <col width="22" customWidth="1" min="142" max="142"/>
    <col width="22" customWidth="1" min="143" max="143"/>
    <col width="22" customWidth="1" min="144" max="144"/>
    <col width="22" customWidth="1" min="145" max="145"/>
    <col width="22" customWidth="1" min="146" max="146"/>
    <col width="22" customWidth="1" min="147" max="147"/>
    <col width="22" customWidth="1" min="148" max="148"/>
    <col width="22" customWidth="1" min="149" max="149"/>
    <col width="22" customWidth="1" min="150" max="150"/>
    <col width="22" customWidth="1" min="151" max="151"/>
    <col width="22" customWidth="1" min="152" max="152"/>
    <col width="22" customWidth="1" min="153" max="153"/>
    <col width="22" customWidth="1" min="154" max="154"/>
    <col width="90" customWidth="1" min="155" max="155"/>
    <col width="90" customWidth="1" min="156" max="156"/>
    <col width="90" customWidth="1" min="157" max="157"/>
    <col width="90" customWidth="1" min="158" max="158"/>
    <col width="26" customWidth="1" min="159" max="159"/>
    <col width="14" customWidth="1" min="160" max="160"/>
    <col width="14" customWidth="1" min="161" max="161"/>
    <col width="22" customWidth="1" min="162" max="162"/>
    <col width="30" customWidth="1" min="163" max="163"/>
    <col width="70" customWidth="1" min="164" max="164"/>
    <col width="26" customWidth="1" min="165" max="165"/>
    <col width="45" customWidth="1" min="166" max="166"/>
    <col width="12" customWidth="1" min="167" max="167"/>
    <col width="22" customWidth="1" min="168" max="168"/>
    <col width="60" customWidth="1" min="169" max="169"/>
  </cols>
  <sheetData>
    <row r="1" ht="42" customHeight="1">
      <c r="A1" s="1" t="inlineStr">
        <is>
          <t>Reconciled_Dataset_ID</t>
        </is>
      </c>
      <c r="B1" s="1" t="inlineStr">
        <is>
          <t>Standardized_Dataset_Name</t>
        </is>
      </c>
      <c r="C1" s="1" t="inlineStr">
        <is>
          <t>Alternate_Dataset_Names</t>
        </is>
      </c>
      <c r="D1" s="1" t="inlineStr">
        <is>
          <t>Dataset_Version</t>
        </is>
      </c>
      <c r="E1" s="1" t="inlineStr">
        <is>
          <t>Match_Classification</t>
        </is>
      </c>
      <c r="F1" s="1" t="inlineStr">
        <is>
          <t>Match_Confidence</t>
        </is>
      </c>
      <c r="G1" s="1" t="inlineStr">
        <is>
          <t>Match_Evidence</t>
        </is>
      </c>
      <c r="H1" s="1" t="inlineStr">
        <is>
          <t>AI_Tools_Identifying_Dataset</t>
        </is>
      </c>
      <c r="I1" s="1" t="inlineStr">
        <is>
          <t>Data_Platforms</t>
        </is>
      </c>
      <c r="J1" s="1" t="inlineStr">
        <is>
          <t>Appears_on_Multiple_Platforms</t>
        </is>
      </c>
      <c r="K1" s="1" t="inlineStr">
        <is>
          <t>Platform_Relationship</t>
        </is>
      </c>
      <c r="L1" s="1" t="inlineStr">
        <is>
          <t>Preferred_Dataset_URL</t>
        </is>
      </c>
      <c r="M1" s="1" t="inlineStr">
        <is>
          <t>GitHub_URL</t>
        </is>
      </c>
      <c r="N1" s="1" t="inlineStr">
        <is>
          <t>DataGov_URL</t>
        </is>
      </c>
      <c r="O1" s="1" t="inlineStr">
        <is>
          <t>Mendeley_Data_URL</t>
        </is>
      </c>
      <c r="P1" s="1" t="inlineStr">
        <is>
          <t>HuggingFace_URL</t>
        </is>
      </c>
      <c r="Q1" s="1" t="inlineStr">
        <is>
          <t>Zenodo_URL</t>
        </is>
      </c>
      <c r="R1" s="1" t="inlineStr">
        <is>
          <t>Kaggle_URL</t>
        </is>
      </c>
      <c r="S1" s="1" t="inlineStr">
        <is>
          <t>Other_Dataset_URLs</t>
        </is>
      </c>
      <c r="T1" s="1" t="inlineStr">
        <is>
          <t>DOI_or_Persistent_ID</t>
        </is>
      </c>
      <c r="U1" s="1" t="inlineStr">
        <is>
          <t>Related_Publication</t>
        </is>
      </c>
      <c r="V1" s="1" t="inlineStr">
        <is>
          <t>Publication_Citation</t>
        </is>
      </c>
      <c r="W1" s="1" t="inlineStr">
        <is>
          <t>Publication_DOI</t>
        </is>
      </c>
      <c r="X1" s="1" t="inlineStr">
        <is>
          <t>Publication_URL</t>
        </is>
      </c>
      <c r="Y1" s="1" t="inlineStr">
        <is>
          <t>Publication_Year</t>
        </is>
      </c>
      <c r="Z1" s="1" t="inlineStr">
        <is>
          <t>Peer_Reviewed_Publication</t>
        </is>
      </c>
      <c r="AA1" s="1" t="inlineStr">
        <is>
          <t>Publication_Dataset_Relationship</t>
        </is>
      </c>
      <c r="AB1" s="1" t="inlineStr">
        <is>
          <t>Dataset_Scale_Type</t>
        </is>
      </c>
      <c r="AC1" s="1" t="inlineStr">
        <is>
          <t>Number_of_Images</t>
        </is>
      </c>
      <c r="AD1" s="1" t="inlineStr">
        <is>
          <t>Number_of_Videos</t>
        </is>
      </c>
      <c r="AE1" s="1" t="inlineStr">
        <is>
          <t>Number_of_Frames</t>
        </is>
      </c>
      <c r="AF1" s="1" t="inlineStr">
        <is>
          <t>Number_of_Samples</t>
        </is>
      </c>
      <c r="AG1" s="1" t="inlineStr">
        <is>
          <t>Number_of_Road_Segments</t>
        </is>
      </c>
      <c r="AH1" s="1" t="inlineStr">
        <is>
          <t>Number_of_Annotated_Instances</t>
        </is>
      </c>
      <c r="AI1" s="1" t="inlineStr">
        <is>
          <t>Number_of_Classes</t>
        </is>
      </c>
      <c r="AJ1" s="1" t="inlineStr">
        <is>
          <t>Training_Set_Size</t>
        </is>
      </c>
      <c r="AK1" s="1" t="inlineStr">
        <is>
          <t>Validation_Set_Size</t>
        </is>
      </c>
      <c r="AL1" s="1" t="inlineStr">
        <is>
          <t>Testing_Set_Size</t>
        </is>
      </c>
      <c r="AM1" s="1" t="inlineStr">
        <is>
          <t>Dataset_Storage_Size</t>
        </is>
      </c>
      <c r="AN1" s="1" t="inlineStr">
        <is>
          <t>Image_Resolution</t>
        </is>
      </c>
      <c r="AO1" s="1" t="inlineStr">
        <is>
          <t>Video_Resolution</t>
        </is>
      </c>
      <c r="AP1" s="1" t="inlineStr">
        <is>
          <t>Country</t>
        </is>
      </c>
      <c r="AQ1" s="1" t="inlineStr">
        <is>
          <t>State_or_Province</t>
        </is>
      </c>
      <c r="AR1" s="1" t="inlineStr">
        <is>
          <t>City_or_Region</t>
        </is>
      </c>
      <c r="AS1" s="1" t="inlineStr">
        <is>
          <t>Geographic_Coverage</t>
        </is>
      </c>
      <c r="AT1" s="1" t="inlineStr">
        <is>
          <t>Temporal_Coverage</t>
        </is>
      </c>
      <c r="AU1" s="1" t="inlineStr">
        <is>
          <t>Acquisition_Platform</t>
        </is>
      </c>
      <c r="AV1" s="1" t="inlineStr">
        <is>
          <t>Vehicle_Type</t>
        </is>
      </c>
      <c r="AW1" s="1" t="inlineStr">
        <is>
          <t>Camera_Type</t>
        </is>
      </c>
      <c r="AX1" s="1" t="inlineStr">
        <is>
          <t>Camera_Position</t>
        </is>
      </c>
      <c r="AY1" s="1" t="inlineStr">
        <is>
          <t>Smartphone_Data</t>
        </is>
      </c>
      <c r="AZ1" s="1" t="inlineStr">
        <is>
          <t>Drone_or_Aerial_Data</t>
        </is>
      </c>
      <c r="BA1" s="1" t="inlineStr">
        <is>
          <t>CAV_AV_ADAS_Data</t>
        </is>
      </c>
      <c r="BB1" s="1" t="inlineStr">
        <is>
          <t>LiDAR_Availability</t>
        </is>
      </c>
      <c r="BC1" s="1" t="inlineStr">
        <is>
          <t>GPS_or_Geolocation</t>
        </is>
      </c>
      <c r="BD1" s="1" t="inlineStr">
        <is>
          <t>Other_Sensors</t>
        </is>
      </c>
      <c r="BE1" s="1" t="inlineStr">
        <is>
          <t>Weather_Conditions</t>
        </is>
      </c>
      <c r="BF1" s="1" t="inlineStr">
        <is>
          <t>Lighting_Conditions</t>
        </is>
      </c>
      <c r="BG1" s="1" t="inlineStr">
        <is>
          <t>Traffic_Conditions</t>
        </is>
      </c>
      <c r="BH1" s="1" t="inlineStr">
        <is>
          <t>Distress_Types</t>
        </is>
      </c>
      <c r="BI1" s="1" t="inlineStr">
        <is>
          <t>Pavement_Condition_Labels</t>
        </is>
      </c>
      <c r="BJ1" s="1" t="inlineStr">
        <is>
          <t>Label_Taxonomy</t>
        </is>
      </c>
      <c r="BK1" s="1" t="inlineStr">
        <is>
          <t>Number_of_Label_Classes</t>
        </is>
      </c>
      <c r="BL1" s="1" t="inlineStr">
        <is>
          <t>Annotation_Task_Type</t>
        </is>
      </c>
      <c r="BM1" s="1" t="inlineStr">
        <is>
          <t>Annotation_Style</t>
        </is>
      </c>
      <c r="BN1" s="1" t="inlineStr">
        <is>
          <t>Annotation_Format</t>
        </is>
      </c>
      <c r="BO1" s="1" t="inlineStr">
        <is>
          <t>Annotation_File_Format</t>
        </is>
      </c>
      <c r="BP1" s="1" t="inlineStr">
        <is>
          <t>Classification_Labels</t>
        </is>
      </c>
      <c r="BQ1" s="1" t="inlineStr">
        <is>
          <t>Bounding_Boxes</t>
        </is>
      </c>
      <c r="BR1" s="1" t="inlineStr">
        <is>
          <t>Segmentation_Masks</t>
        </is>
      </c>
      <c r="BS1" s="1" t="inlineStr">
        <is>
          <t>Polygons</t>
        </is>
      </c>
      <c r="BT1" s="1" t="inlineStr">
        <is>
          <t>Keypoints</t>
        </is>
      </c>
      <c r="BU1" s="1" t="inlineStr">
        <is>
          <t>Severity_Labels</t>
        </is>
      </c>
      <c r="BV1" s="1" t="inlineStr">
        <is>
          <t>PCI_Availability</t>
        </is>
      </c>
      <c r="BW1" s="1" t="inlineStr">
        <is>
          <t>IRI_Availability</t>
        </is>
      </c>
      <c r="BX1" s="1" t="inlineStr">
        <is>
          <t>Maintenance_Record_Availability</t>
        </is>
      </c>
      <c r="BY1" s="1" t="inlineStr">
        <is>
          <t>Annotation_Source</t>
        </is>
      </c>
      <c r="BZ1" s="1" t="inlineStr">
        <is>
          <t>Annotation_Quality_Control</t>
        </is>
      </c>
      <c r="CA1" s="1" t="inlineStr">
        <is>
          <t>Class_Balance</t>
        </is>
      </c>
      <c r="CB1" s="1" t="inlineStr">
        <is>
          <t>Unlabeled_Data_Availability</t>
        </is>
      </c>
      <c r="CC1" s="1" t="inlineStr">
        <is>
          <t>Reported_AI_Tasks</t>
        </is>
      </c>
      <c r="CD1" s="1" t="inlineStr">
        <is>
          <t>Reported_AI_Methods</t>
        </is>
      </c>
      <c r="CE1" s="1" t="inlineStr">
        <is>
          <t>Reported_Models_or_Architectures</t>
        </is>
      </c>
      <c r="CF1" s="1" t="inlineStr">
        <is>
          <t>AI_Task_Evidence</t>
        </is>
      </c>
      <c r="CG1" s="1" t="inlineStr">
        <is>
          <t>Evaluation_Metrics</t>
        </is>
      </c>
      <c r="CH1" s="1" t="inlineStr">
        <is>
          <t>Benchmark_Results</t>
        </is>
      </c>
      <c r="CI1" s="1" t="inlineStr">
        <is>
          <t>Screening_Decision</t>
        </is>
      </c>
      <c r="CJ1" s="1" t="inlineStr">
        <is>
          <t>Access_Status</t>
        </is>
      </c>
      <c r="CK1" s="1" t="inlineStr">
        <is>
          <t>License</t>
        </is>
      </c>
      <c r="CL1" s="1" t="inlineStr">
        <is>
          <t>Registration_Requirement</t>
        </is>
      </c>
      <c r="CM1" s="1" t="inlineStr">
        <is>
          <t>Download_Requirement</t>
        </is>
      </c>
      <c r="CN1" s="1" t="inlineStr">
        <is>
          <t>Documentation_Quality</t>
        </is>
      </c>
      <c r="CO1" s="1" t="inlineStr">
        <is>
          <t>Label_Documentation_Quality</t>
        </is>
      </c>
      <c r="CP1" s="1" t="inlineStr">
        <is>
          <t>Broken_or_Inaccessible_Link</t>
        </is>
      </c>
      <c r="CQ1" s="1" t="inlineStr">
        <is>
          <t>Key_Limitations</t>
        </is>
      </c>
      <c r="CR1" s="1" t="inlineStr">
        <is>
          <t>Original_Derived_or_Compiled</t>
        </is>
      </c>
      <c r="CS1" s="1" t="inlineStr">
        <is>
          <t>Repository_Mirror</t>
        </is>
      </c>
      <c r="CT1" s="1" t="inlineStr">
        <is>
          <t>Different_Version</t>
        </is>
      </c>
      <c r="CU1" s="1" t="inlineStr">
        <is>
          <t>Derived_or_Reformatted</t>
        </is>
      </c>
      <c r="CV1" s="1" t="inlineStr">
        <is>
          <t>Parent_Dataset</t>
        </is>
      </c>
      <c r="CW1" s="1" t="inlineStr">
        <is>
          <t>Related_Datasets</t>
        </is>
      </c>
      <c r="CX1" s="1" t="inlineStr">
        <is>
          <t>Source_Filenames</t>
        </is>
      </c>
      <c r="CY1" s="1" t="inlineStr">
        <is>
          <t>Source_Record_IDs</t>
        </is>
      </c>
      <c r="CZ1" s="1" t="inlineStr">
        <is>
          <t>Claude_Reported_Values_Conflict</t>
        </is>
      </c>
      <c r="DA1" s="1" t="inlineStr">
        <is>
          <t>GPT_Reported_Values_Conflict</t>
        </is>
      </c>
      <c r="DB1" s="1" t="inlineStr">
        <is>
          <t>Scale_Conflicts</t>
        </is>
      </c>
      <c r="DC1" s="1" t="inlineStr">
        <is>
          <t>Label_Conflicts</t>
        </is>
      </c>
      <c r="DD1" s="1" t="inlineStr">
        <is>
          <t>Platform_Conflicts</t>
        </is>
      </c>
      <c r="DE1" s="1" t="inlineStr">
        <is>
          <t>Other_Metadata_Conflicts</t>
        </is>
      </c>
      <c r="DF1" s="1" t="inlineStr">
        <is>
          <t>Include_Exclude_Conflict</t>
        </is>
      </c>
      <c r="DG1" s="1" t="inlineStr">
        <is>
          <t>Reconciliation_Notes</t>
        </is>
      </c>
      <c r="DH1" s="1" t="inlineStr">
        <is>
          <t>Evidence_Locator</t>
        </is>
      </c>
      <c r="DI1" s="1" t="inlineStr">
        <is>
          <t>Confidence_Level</t>
        </is>
      </c>
      <c r="DJ1" s="1" t="inlineStr">
        <is>
          <t>Verification_Priority</t>
        </is>
      </c>
      <c r="DK1" s="1" t="inlineStr">
        <is>
          <t>Recommended_Action</t>
        </is>
      </c>
      <c r="DL1" s="9" t="inlineStr">
        <is>
          <t>AIR_Accessibility_0_5</t>
        </is>
      </c>
      <c r="DM1" s="9" t="inlineStr">
        <is>
          <t>AIR_Annotation_Quality_0_5</t>
        </is>
      </c>
      <c r="DN1" s="9" t="inlineStr">
        <is>
          <t>AIR_Documentation_0_5</t>
        </is>
      </c>
      <c r="DO1" s="9" t="inlineStr">
        <is>
          <t>AIR_Scale_0_5</t>
        </is>
      </c>
      <c r="DP1" s="9" t="inlineStr">
        <is>
          <t>AIR_Diversity_0_5</t>
        </is>
      </c>
      <c r="DQ1" s="9" t="inlineStr">
        <is>
          <t>AIR_Sensor_Metadata_0_5</t>
        </is>
      </c>
      <c r="DR1" s="9" t="inlineStr">
        <is>
          <t>AIR_Agency_Ground_Truth_0_5</t>
        </is>
      </c>
      <c r="DS1" s="9" t="inlineStr">
        <is>
          <t>AIR_Overall_Default_Weights_0_100</t>
        </is>
      </c>
      <c r="DT1" s="9" t="inlineStr">
        <is>
          <t>AIR_Score_Basis</t>
        </is>
      </c>
      <c r="DU1" s="9" t="inlineStr">
        <is>
          <t>AIR_Scored_Source_Records</t>
        </is>
      </c>
      <c r="DV1" s="38" t="inlineStr">
        <is>
          <t>V3_AI_Grade</t>
        </is>
      </c>
      <c r="DW1" s="41" t="inlineStr">
        <is>
          <t>V3_Human_Grade</t>
        </is>
      </c>
      <c r="DX1" s="38" t="inlineStr">
        <is>
          <t>V3_AI_Confirmed_100</t>
        </is>
      </c>
      <c r="DY1" s="41" t="inlineStr">
        <is>
          <t>V3_Human_Confirmed_100</t>
        </is>
      </c>
      <c r="DZ1" s="38" t="inlineStr">
        <is>
          <t>V3_AI_Upper_100</t>
        </is>
      </c>
      <c r="EA1" s="41" t="inlineStr">
        <is>
          <t>V3_Human_Upper_100</t>
        </is>
      </c>
      <c r="EB1" s="38" t="inlineStr">
        <is>
          <t>V3_AI_Resolved_Pct</t>
        </is>
      </c>
      <c r="EC1" s="41" t="inlineStr">
        <is>
          <t>V3_Human_Resolved_Pct</t>
        </is>
      </c>
      <c r="ED1" s="38" t="inlineStr">
        <is>
          <t>V3_AI_Access_5</t>
        </is>
      </c>
      <c r="EE1" s="41" t="inlineStr">
        <is>
          <t>V3_Human_Access_5</t>
        </is>
      </c>
      <c r="EF1" s="38" t="inlineStr">
        <is>
          <t>V3_AI_Label_Quality_5</t>
        </is>
      </c>
      <c r="EG1" s="41" t="inlineStr">
        <is>
          <t>V3_Human_Label_Quality_5</t>
        </is>
      </c>
      <c r="EH1" s="38" t="inlineStr">
        <is>
          <t>V3_AI_Documentation_5</t>
        </is>
      </c>
      <c r="EI1" s="41" t="inlineStr">
        <is>
          <t>V3_Human_Documentation_5</t>
        </is>
      </c>
      <c r="EJ1" s="38" t="inlineStr">
        <is>
          <t>V3_AI_Sample_Size_5</t>
        </is>
      </c>
      <c r="EK1" s="41" t="inlineStr">
        <is>
          <t>V3_Human_Sample_Size_5</t>
        </is>
      </c>
      <c r="EL1" s="38" t="inlineStr">
        <is>
          <t>V3_AI_Domain_Fit_5</t>
        </is>
      </c>
      <c r="EM1" s="41" t="inlineStr">
        <is>
          <t>V3_Human_Domain_Fit_5</t>
        </is>
      </c>
      <c r="EN1" s="38" t="inlineStr">
        <is>
          <t>V3_AI_Sensor_Details_5</t>
        </is>
      </c>
      <c r="EO1" s="41" t="inlineStr">
        <is>
          <t>V3_Human_Sensor_Details_5</t>
        </is>
      </c>
      <c r="EP1" s="38" t="inlineStr">
        <is>
          <t>V3_AI_Test_Readiness_5</t>
        </is>
      </c>
      <c r="EQ1" s="41" t="inlineStr">
        <is>
          <t>V3_Human_Test_Readiness_5</t>
        </is>
      </c>
      <c r="ER1" s="38" t="inlineStr">
        <is>
          <t>V3_AI_Engineering_Value_5</t>
        </is>
      </c>
      <c r="ES1" s="41" t="inlineStr">
        <is>
          <t>V3_Human_Engineering_Value_5</t>
        </is>
      </c>
      <c r="ET1" s="38" t="inlineStr">
        <is>
          <t>V3_AI_Eligibility</t>
        </is>
      </c>
      <c r="EU1" s="41" t="inlineStr">
        <is>
          <t>V3_Human_Eligibility</t>
        </is>
      </c>
      <c r="EV1" s="41" t="inlineStr">
        <is>
          <t>V3_Human_Completion_Pct</t>
        </is>
      </c>
      <c r="EW1" s="41" t="inlineStr">
        <is>
          <t>V3_Human_minus_AI_Confirmed</t>
        </is>
      </c>
      <c r="EX1" s="38" t="inlineStr">
        <is>
          <t>V3_State_Agreement_Pct</t>
        </is>
      </c>
      <c r="EY1" s="38" t="inlineStr">
        <is>
          <t>V3_AI_Evidence_Note</t>
        </is>
      </c>
      <c r="EZ1" s="41" t="inlineStr">
        <is>
          <t>V3_Human_Evidence_Note</t>
        </is>
      </c>
      <c r="FA1" s="38" t="inlineStr">
        <is>
          <t>V3_AI_Source_URL</t>
        </is>
      </c>
      <c r="FB1" s="41" t="inlineStr">
        <is>
          <t>V3_Human_Source_URL</t>
        </is>
      </c>
      <c r="FC1" s="47" t="inlineStr">
        <is>
          <t>View_Orientation</t>
        </is>
      </c>
      <c r="FD1" s="47" t="inlineStr">
        <is>
          <t>View_Top_Down_Nadir</t>
        </is>
      </c>
      <c r="FE1" s="47" t="inlineStr">
        <is>
          <t>View_Forward_Facing_Oblique</t>
        </is>
      </c>
      <c r="FF1" s="47" t="inlineStr">
        <is>
          <t>View_Other</t>
        </is>
      </c>
      <c r="FG1" s="47" t="inlineStr">
        <is>
          <t>View_Platform_Mount</t>
        </is>
      </c>
      <c r="FH1" s="47" t="inlineStr">
        <is>
          <t>View_Evidence_Quote</t>
        </is>
      </c>
      <c r="FI1" s="47" t="inlineStr">
        <is>
          <t>View_Evidence_Source</t>
        </is>
      </c>
      <c r="FJ1" s="47" t="inlineStr">
        <is>
          <t>View_Evidence_URL</t>
        </is>
      </c>
      <c r="FK1" s="47" t="inlineStr">
        <is>
          <t>View_Label_Confidence</t>
        </is>
      </c>
      <c r="FL1" s="47" t="inlineStr">
        <is>
          <t>View_Verification</t>
        </is>
      </c>
      <c r="FM1" s="47" t="inlineStr">
        <is>
          <t>View_Label_Notes</t>
        </is>
      </c>
    </row>
    <row r="2" ht="58" customHeight="1">
      <c r="A2" s="3" t="inlineStr">
        <is>
          <t>DS-001</t>
        </is>
      </c>
      <c r="B2" s="3" t="inlineStr">
        <is>
          <t>Asphalt Pavement Crack Data (class-foldered grayscale images)</t>
        </is>
      </c>
      <c r="C2" s="3" t="inlineStr">
        <is>
          <t>NA</t>
        </is>
      </c>
      <c r="D2" s="3" t="inlineStr">
        <is>
          <t>v1</t>
        </is>
      </c>
      <c r="E2" s="3" t="inlineStr">
        <is>
          <t>Independent Dataset</t>
        </is>
      </c>
      <c r="F2" s="3" t="inlineStr">
        <is>
          <t>NA (single source record)</t>
        </is>
      </c>
      <c r="G2" s="3" t="inlineStr">
        <is>
          <t>Single source record; no matching record found in any other file after cross-file and cross-platform comparison.</t>
        </is>
      </c>
      <c r="H2" s="3" t="inlineStr">
        <is>
          <t>Claude</t>
        </is>
      </c>
      <c r="I2" s="3" t="inlineStr">
        <is>
          <t>GitHub</t>
        </is>
      </c>
      <c r="J2" s="3" t="inlineStr">
        <is>
          <t>N</t>
        </is>
      </c>
      <c r="K2" s="3" t="inlineStr">
        <is>
          <t>NA (single platform)</t>
        </is>
      </c>
      <c r="L2" s="4" t="inlineStr">
        <is>
          <t>https://github.com/summoners29/Asphalt-Pavement-Crack-Data</t>
        </is>
      </c>
      <c r="M2" s="4" t="inlineStr">
        <is>
          <t>https://github.com/summoners29/Asphalt-Pavement-Crack-Data</t>
        </is>
      </c>
      <c r="N2" s="3" t="inlineStr">
        <is>
          <t>NA</t>
        </is>
      </c>
      <c r="O2" s="3" t="inlineStr">
        <is>
          <t>NA</t>
        </is>
      </c>
      <c r="P2" s="3" t="inlineStr">
        <is>
          <t>NA</t>
        </is>
      </c>
      <c r="Q2" s="3" t="inlineStr">
        <is>
          <t>NA</t>
        </is>
      </c>
      <c r="R2" s="3" t="inlineStr">
        <is>
          <t>NA</t>
        </is>
      </c>
      <c r="S2" s="3" t="inlineStr">
        <is>
          <t>NA</t>
        </is>
      </c>
      <c r="T2" s="3" t="inlineStr">
        <is>
          <t>NR</t>
        </is>
      </c>
      <c r="U2" s="3" t="inlineStr">
        <is>
          <t>N</t>
        </is>
      </c>
      <c r="V2" s="3" t="inlineStr">
        <is>
          <t>NR</t>
        </is>
      </c>
      <c r="W2" s="3" t="inlineStr">
        <is>
          <t>NR</t>
        </is>
      </c>
      <c r="X2" s="3" t="inlineStr">
        <is>
          <t>NR</t>
        </is>
      </c>
      <c r="Y2" s="3" t="inlineStr">
        <is>
          <t>NR</t>
        </is>
      </c>
      <c r="Z2" s="3" t="inlineStr">
        <is>
          <t>NA</t>
        </is>
      </c>
      <c r="AA2" s="3" t="inlineStr">
        <is>
          <t>NA</t>
        </is>
      </c>
      <c r="AB2" s="3" t="inlineStr">
        <is>
          <t>NR</t>
        </is>
      </c>
      <c r="AC2" s="3" t="inlineStr">
        <is>
          <t>NR</t>
        </is>
      </c>
      <c r="AD2" s="3" t="inlineStr">
        <is>
          <t>NR</t>
        </is>
      </c>
      <c r="AE2" s="3" t="inlineStr">
        <is>
          <t>NR</t>
        </is>
      </c>
      <c r="AF2" s="3" t="inlineStr">
        <is>
          <t>NR</t>
        </is>
      </c>
      <c r="AG2" s="3" t="inlineStr">
        <is>
          <t>NR</t>
        </is>
      </c>
      <c r="AH2" s="3" t="inlineStr">
        <is>
          <t>NR</t>
        </is>
      </c>
      <c r="AI2" s="3" t="inlineStr">
        <is>
          <t>NR</t>
        </is>
      </c>
      <c r="AJ2" s="3" t="inlineStr">
        <is>
          <t>NR</t>
        </is>
      </c>
      <c r="AK2" s="3" t="inlineStr">
        <is>
          <t>NR</t>
        </is>
      </c>
      <c r="AL2" s="3" t="inlineStr">
        <is>
          <t>NR</t>
        </is>
      </c>
      <c r="AM2" s="3" t="inlineStr">
        <is>
          <t>NR</t>
        </is>
      </c>
      <c r="AN2" s="3" t="inlineStr">
        <is>
          <t>NR</t>
        </is>
      </c>
      <c r="AO2" s="3" t="inlineStr">
        <is>
          <t>NR</t>
        </is>
      </c>
      <c r="AP2" s="3" t="inlineStr">
        <is>
          <t>NR</t>
        </is>
      </c>
      <c r="AQ2" s="3" t="inlineStr">
        <is>
          <t>NR</t>
        </is>
      </c>
      <c r="AR2" s="3" t="inlineStr">
        <is>
          <t>NR</t>
        </is>
      </c>
      <c r="AS2" s="3" t="inlineStr">
        <is>
          <t>Road environment: Asphalt pavements</t>
        </is>
      </c>
      <c r="AT2" s="3" t="inlineStr">
        <is>
          <t>NR</t>
        </is>
      </c>
      <c r="AU2" s="3" t="inlineStr">
        <is>
          <t>NR</t>
        </is>
      </c>
      <c r="AV2" s="3" t="inlineStr">
        <is>
          <t>NR</t>
        </is>
      </c>
      <c r="AW2" s="3" t="inlineStr">
        <is>
          <t>NR</t>
        </is>
      </c>
      <c r="AX2" s="3" t="inlineStr">
        <is>
          <t>NR</t>
        </is>
      </c>
      <c r="AY2" s="3" t="inlineStr">
        <is>
          <t>NR</t>
        </is>
      </c>
      <c r="AZ2" s="3" t="inlineStr">
        <is>
          <t>NR</t>
        </is>
      </c>
      <c r="BA2" s="3" t="inlineStr">
        <is>
          <t>NR</t>
        </is>
      </c>
      <c r="BB2" s="3" t="inlineStr">
        <is>
          <t>N</t>
        </is>
      </c>
      <c r="BC2" s="3" t="inlineStr">
        <is>
          <t>N</t>
        </is>
      </c>
      <c r="BD2" s="3" t="inlineStr">
        <is>
          <t>NR</t>
        </is>
      </c>
      <c r="BE2" s="3" t="inlineStr">
        <is>
          <t>NR</t>
        </is>
      </c>
      <c r="BF2" s="3" t="inlineStr">
        <is>
          <t>NR</t>
        </is>
      </c>
      <c r="BG2" s="3" t="inlineStr">
        <is>
          <t>NR</t>
        </is>
      </c>
      <c r="BH2" s="3" t="inlineStr">
        <is>
          <t>Alligator crack (additional classes per folder structure UNK)</t>
        </is>
      </c>
      <c r="BI2" s="3" t="inlineStr">
        <is>
          <t>NR</t>
        </is>
      </c>
      <c r="BJ2" s="3" t="inlineStr">
        <is>
          <t>Folder-level class labels (e.g., Alligator)</t>
        </is>
      </c>
      <c r="BK2" s="3" t="inlineStr">
        <is>
          <t>NR</t>
        </is>
      </c>
      <c r="BL2" s="3" t="inlineStr">
        <is>
          <t>Image classification</t>
        </is>
      </c>
      <c r="BM2" s="3" t="inlineStr">
        <is>
          <t>Image classification</t>
        </is>
      </c>
      <c r="BN2" s="3" t="inlineStr">
        <is>
          <t>Class-folder structure (grayscale jpg)</t>
        </is>
      </c>
      <c r="BO2" s="3" t="inlineStr">
        <is>
          <t>NR</t>
        </is>
      </c>
      <c r="BP2" s="3" t="inlineStr">
        <is>
          <t>Y</t>
        </is>
      </c>
      <c r="BQ2" s="3" t="inlineStr">
        <is>
          <t>NR</t>
        </is>
      </c>
      <c r="BR2" s="3" t="inlineStr">
        <is>
          <t>NR</t>
        </is>
      </c>
      <c r="BS2" s="3" t="inlineStr">
        <is>
          <t>NR</t>
        </is>
      </c>
      <c r="BT2" s="3" t="inlineStr">
        <is>
          <t>NR</t>
        </is>
      </c>
      <c r="BU2" s="3" t="inlineStr">
        <is>
          <t>NR</t>
        </is>
      </c>
      <c r="BV2" s="3" t="inlineStr">
        <is>
          <t>N</t>
        </is>
      </c>
      <c r="BW2" s="3" t="inlineStr">
        <is>
          <t>N</t>
        </is>
      </c>
      <c r="BX2" s="3" t="inlineStr">
        <is>
          <t>N</t>
        </is>
      </c>
      <c r="BY2" s="3" t="inlineStr">
        <is>
          <t>NR</t>
        </is>
      </c>
      <c r="BZ2" s="3" t="inlineStr">
        <is>
          <t>NR</t>
        </is>
      </c>
      <c r="CA2" s="3" t="inlineStr">
        <is>
          <t>NR</t>
        </is>
      </c>
      <c r="CB2" s="3" t="inlineStr">
        <is>
          <t>NR</t>
        </is>
      </c>
      <c r="CC2" s="3" t="inlineStr">
        <is>
          <t>Classification</t>
        </is>
      </c>
      <c r="CD2" s="3" t="inlineStr">
        <is>
          <t>NR</t>
        </is>
      </c>
      <c r="CE2" s="3" t="inlineStr">
        <is>
          <t>NR</t>
        </is>
      </c>
      <c r="CF2" s="3" t="inlineStr">
        <is>
          <t>Reported on the source record/data card or associated publication (see Evidence_Locator)</t>
        </is>
      </c>
      <c r="CG2" s="3" t="inlineStr">
        <is>
          <t>NR</t>
        </is>
      </c>
      <c r="CH2" s="3" t="inlineStr">
        <is>
          <t>NR</t>
        </is>
      </c>
      <c r="CI2" s="3" t="inlineStr">
        <is>
          <t>Include-Supplementary</t>
        </is>
      </c>
      <c r="CJ2" s="3" t="inlineStr">
        <is>
          <t>Direct_Download</t>
        </is>
      </c>
      <c r="CK2" s="3" t="inlineStr">
        <is>
          <t>NR</t>
        </is>
      </c>
      <c r="CL2" s="3" t="inlineStr">
        <is>
          <t>N</t>
        </is>
      </c>
      <c r="CM2" s="3" t="inlineStr">
        <is>
          <t>Direct_Download</t>
        </is>
      </c>
      <c r="CN2" s="3" t="inlineStr">
        <is>
          <t>NR</t>
        </is>
      </c>
      <c r="CO2" s="3" t="inlineStr">
        <is>
          <t>NR</t>
        </is>
      </c>
      <c r="CP2" s="3" t="inlineStr">
        <is>
          <t>N</t>
        </is>
      </c>
      <c r="CQ2" s="3" t="inlineStr">
        <is>
          <t>No README, no counts, no license or provenance; images stored directly in repository</t>
        </is>
      </c>
      <c r="CR2" s="3" t="inlineStr">
        <is>
          <t>Original</t>
        </is>
      </c>
      <c r="CS2" s="3" t="inlineStr">
        <is>
          <t>N</t>
        </is>
      </c>
      <c r="CT2" s="3" t="inlineStr">
        <is>
          <t>N</t>
        </is>
      </c>
      <c r="CU2" s="3" t="inlineStr">
        <is>
          <t>N</t>
        </is>
      </c>
      <c r="CV2" s="3" t="inlineStr">
        <is>
          <t>NA</t>
        </is>
      </c>
      <c r="CW2" s="3" t="inlineStr">
        <is>
          <t>NA</t>
        </is>
      </c>
      <c r="CX2" s="3" t="inlineStr">
        <is>
          <t>Claude_Github_001.xlsx</t>
        </is>
      </c>
      <c r="CY2" s="3" t="inlineStr">
        <is>
          <t>Claude_Github_001:GH-DS-022</t>
        </is>
      </c>
      <c r="CZ2" s="3" t="inlineStr">
        <is>
          <t>N</t>
        </is>
      </c>
      <c r="DA2" s="3" t="inlineStr">
        <is>
          <t>NA</t>
        </is>
      </c>
      <c r="DB2" s="3" t="inlineStr">
        <is>
          <t>None</t>
        </is>
      </c>
      <c r="DC2" s="3" t="inlineStr">
        <is>
          <t>None</t>
        </is>
      </c>
      <c r="DD2" s="3" t="inlineStr">
        <is>
          <t>None</t>
        </is>
      </c>
      <c r="DE2" s="3" t="inlineStr">
        <is>
          <t>None</t>
        </is>
      </c>
      <c r="DF2" s="3" t="inlineStr">
        <is>
          <t>N</t>
        </is>
      </c>
      <c r="DG2" s="3" t="inlineStr">
        <is>
          <t>Single source record; no reconciliation required.</t>
        </is>
      </c>
      <c r="DH2" s="3" t="inlineStr">
        <is>
          <t>GitHub repository file listing (Alligator*_gs.jpg files), https://github.com/summoners29/Asphalt-Pavement-Crack-Data (accessed 2026-08-06)</t>
        </is>
      </c>
      <c r="DI2" s="3" t="inlineStr">
        <is>
          <t>Low</t>
        </is>
      </c>
      <c r="DJ2" s="3" t="inlineStr">
        <is>
          <t>Low</t>
        </is>
      </c>
      <c r="DK2" s="3" t="inlineStr">
        <is>
          <t>Use source record as cited.</t>
        </is>
      </c>
      <c r="DL2" s="3" t="n">
        <v>4</v>
      </c>
      <c r="DM2" s="3" t="n">
        <v>1</v>
      </c>
      <c r="DN2" s="3" t="n">
        <v>1</v>
      </c>
      <c r="DO2" s="3" t="n">
        <v>0</v>
      </c>
      <c r="DP2" s="3" t="n">
        <v>1</v>
      </c>
      <c r="DQ2" s="3" t="n">
        <v>1</v>
      </c>
      <c r="DR2" s="3" t="n">
        <v>0</v>
      </c>
      <c r="DS2" s="3" t="n">
        <v>27</v>
      </c>
      <c r="DT2" s="3" t="inlineStr">
        <is>
          <t>Reviewed (source MCDM_Scoring, averaged across batches)</t>
        </is>
      </c>
      <c r="DU2" s="3" t="inlineStr">
        <is>
          <t>1 of 1</t>
        </is>
      </c>
      <c r="DV2" s="35">
        <f>IFERROR(IF(INDEX(MCDM_Grades!$C$2:$C$178,MATCH($A2,MCDM_Grades!$A$2:$A$178,0))="","",INDEX(MCDM_Grades!$C$2:$C$178,MATCH($A2,MCDM_Grades!$A$2:$A$178,0))),"")</f>
        <v/>
      </c>
      <c r="DW2" s="42">
        <f>IFERROR(IF(INDEX(MCDM_Grades!$D$2:$D$178,MATCH($A2,MCDM_Grades!$A$2:$A$178,0))="","",INDEX(MCDM_Grades!$D$2:$D$178,MATCH($A2,MCDM_Grades!$A$2:$A$178,0))),"")</f>
        <v/>
      </c>
      <c r="DX2" s="48">
        <f>IFERROR(IF(INDEX(MCDM_Grades!$E$2:$E$178,MATCH($A2,MCDM_Grades!$A$2:$A$178,0))="","",INDEX(MCDM_Grades!$E$2:$E$178,MATCH($A2,MCDM_Grades!$A$2:$A$178,0))),"")</f>
        <v/>
      </c>
      <c r="DY2" s="49">
        <f>IFERROR(IF(INDEX(MCDM_Grades!$F$2:$F$178,MATCH($A2,MCDM_Grades!$A$2:$A$178,0))="","",INDEX(MCDM_Grades!$F$2:$F$178,MATCH($A2,MCDM_Grades!$A$2:$A$178,0))),"")</f>
        <v/>
      </c>
      <c r="DZ2" s="48">
        <f>IFERROR(IF(INDEX(MCDM_Grades!$G$2:$G$178,MATCH($A2,MCDM_Grades!$A$2:$A$178,0))="","",INDEX(MCDM_Grades!$G$2:$G$178,MATCH($A2,MCDM_Grades!$A$2:$A$178,0))),"")</f>
        <v/>
      </c>
      <c r="EA2" s="49">
        <f>IFERROR(IF(INDEX(MCDM_Grades!$H$2:$H$178,MATCH($A2,MCDM_Grades!$A$2:$A$178,0))="","",INDEX(MCDM_Grades!$H$2:$H$178,MATCH($A2,MCDM_Grades!$A$2:$A$178,0))),"")</f>
        <v/>
      </c>
      <c r="EB2" s="50">
        <f>IFERROR(IF(INDEX(MCDM_Grades!$I$2:$I$178,MATCH($A2,MCDM_Grades!$A$2:$A$178,0))="","",INDEX(MCDM_Grades!$I$2:$I$178,MATCH($A2,MCDM_Grades!$A$2:$A$178,0))),"")</f>
        <v/>
      </c>
      <c r="EC2" s="51">
        <f>IFERROR(IF(INDEX(MCDM_Grades!$J$2:$J$178,MATCH($A2,MCDM_Grades!$A$2:$A$178,0))="","",INDEX(MCDM_Grades!$J$2:$J$178,MATCH($A2,MCDM_Grades!$A$2:$A$178,0))),"")</f>
        <v/>
      </c>
      <c r="ED2" s="35">
        <f>IFERROR(IF(INDEX(MCDM_Grades!$N$2:$N$178,MATCH($A2,MCDM_Grades!$A$2:$A$178,0))="","",INDEX(MCDM_Grades!$N$2:$N$178,MATCH($A2,MCDM_Grades!$A$2:$A$178,0))),"")</f>
        <v/>
      </c>
      <c r="EE2" s="42">
        <f>IFERROR(IF(INDEX(MCDM_Grades!$O$2:$O$178,MATCH($A2,MCDM_Grades!$A$2:$A$178,0))="","",INDEX(MCDM_Grades!$O$2:$O$178,MATCH($A2,MCDM_Grades!$A$2:$A$178,0))),"")</f>
        <v/>
      </c>
      <c r="EF2" s="35">
        <f>IFERROR(IF(INDEX(MCDM_Grades!$P$2:$P$178,MATCH($A2,MCDM_Grades!$A$2:$A$178,0))="","",INDEX(MCDM_Grades!$P$2:$P$178,MATCH($A2,MCDM_Grades!$A$2:$A$178,0))),"")</f>
        <v/>
      </c>
      <c r="EG2" s="42">
        <f>IFERROR(IF(INDEX(MCDM_Grades!$Q$2:$Q$178,MATCH($A2,MCDM_Grades!$A$2:$A$178,0))="","",INDEX(MCDM_Grades!$Q$2:$Q$178,MATCH($A2,MCDM_Grades!$A$2:$A$178,0))),"")</f>
        <v/>
      </c>
      <c r="EH2" s="35">
        <f>IFERROR(IF(INDEX(MCDM_Grades!$R$2:$R$178,MATCH($A2,MCDM_Grades!$A$2:$A$178,0))="","",INDEX(MCDM_Grades!$R$2:$R$178,MATCH($A2,MCDM_Grades!$A$2:$A$178,0))),"")</f>
        <v/>
      </c>
      <c r="EI2" s="42">
        <f>IFERROR(IF(INDEX(MCDM_Grades!$S$2:$S$178,MATCH($A2,MCDM_Grades!$A$2:$A$178,0))="","",INDEX(MCDM_Grades!$S$2:$S$178,MATCH($A2,MCDM_Grades!$A$2:$A$178,0))),"")</f>
        <v/>
      </c>
      <c r="EJ2" s="35">
        <f>IFERROR(IF(INDEX(MCDM_Grades!$T$2:$T$178,MATCH($A2,MCDM_Grades!$A$2:$A$178,0))="","",INDEX(MCDM_Grades!$T$2:$T$178,MATCH($A2,MCDM_Grades!$A$2:$A$178,0))),"")</f>
        <v/>
      </c>
      <c r="EK2" s="42">
        <f>IFERROR(IF(INDEX(MCDM_Grades!$U$2:$U$178,MATCH($A2,MCDM_Grades!$A$2:$A$178,0))="","",INDEX(MCDM_Grades!$U$2:$U$178,MATCH($A2,MCDM_Grades!$A$2:$A$178,0))),"")</f>
        <v/>
      </c>
      <c r="EL2" s="35">
        <f>IFERROR(IF(INDEX(MCDM_Grades!$V$2:$V$178,MATCH($A2,MCDM_Grades!$A$2:$A$178,0))="","",INDEX(MCDM_Grades!$V$2:$V$178,MATCH($A2,MCDM_Grades!$A$2:$A$178,0))),"")</f>
        <v/>
      </c>
      <c r="EM2" s="42">
        <f>IFERROR(IF(INDEX(MCDM_Grades!$W$2:$W$178,MATCH($A2,MCDM_Grades!$A$2:$A$178,0))="","",INDEX(MCDM_Grades!$W$2:$W$178,MATCH($A2,MCDM_Grades!$A$2:$A$178,0))),"")</f>
        <v/>
      </c>
      <c r="EN2" s="35">
        <f>IFERROR(IF(INDEX(MCDM_Grades!$X$2:$X$178,MATCH($A2,MCDM_Grades!$A$2:$A$178,0))="","",INDEX(MCDM_Grades!$X$2:$X$178,MATCH($A2,MCDM_Grades!$A$2:$A$178,0))),"")</f>
        <v/>
      </c>
      <c r="EO2" s="42">
        <f>IFERROR(IF(INDEX(MCDM_Grades!$Y$2:$Y$178,MATCH($A2,MCDM_Grades!$A$2:$A$178,0))="","",INDEX(MCDM_Grades!$Y$2:$Y$178,MATCH($A2,MCDM_Grades!$A$2:$A$178,0))),"")</f>
        <v/>
      </c>
      <c r="EP2" s="35">
        <f>IFERROR(IF(INDEX(MCDM_Grades!$Z$2:$Z$178,MATCH($A2,MCDM_Grades!$A$2:$A$178,0))="","",INDEX(MCDM_Grades!$Z$2:$Z$178,MATCH($A2,MCDM_Grades!$A$2:$A$178,0))),"")</f>
        <v/>
      </c>
      <c r="EQ2" s="42">
        <f>IFERROR(IF(INDEX(MCDM_Grades!$AA$2:$AA$178,MATCH($A2,MCDM_Grades!$A$2:$A$178,0))="","",INDEX(MCDM_Grades!$AA$2:$AA$178,MATCH($A2,MCDM_Grades!$A$2:$A$178,0))),"")</f>
        <v/>
      </c>
      <c r="ER2" s="35">
        <f>IFERROR(IF(INDEX(MCDM_Grades!$AB$2:$AB$178,MATCH($A2,MCDM_Grades!$A$2:$A$178,0))="","",INDEX(MCDM_Grades!$AB$2:$AB$178,MATCH($A2,MCDM_Grades!$A$2:$A$178,0))),"")</f>
        <v/>
      </c>
      <c r="ES2" s="42">
        <f>IFERROR(IF(INDEX(MCDM_Grades!$AC$2:$AC$178,MATCH($A2,MCDM_Grades!$A$2:$A$178,0))="","",INDEX(MCDM_Grades!$AC$2:$AC$178,MATCH($A2,MCDM_Grades!$A$2:$A$178,0))),"")</f>
        <v/>
      </c>
      <c r="ET2" s="35">
        <f>IFERROR(IF(INDEX(MCDM_Grades!$AD$2:$AD$178,MATCH($A2,MCDM_Grades!$A$2:$A$178,0))="","",INDEX(MCDM_Grades!$AD$2:$AD$178,MATCH($A2,MCDM_Grades!$A$2:$A$178,0))),"")</f>
        <v/>
      </c>
      <c r="EU2" s="42">
        <f>IFERROR(IF(INDEX(MCDM_Grades!$AE$2:$AE$178,MATCH($A2,MCDM_Grades!$A$2:$A$178,0))="","",INDEX(MCDM_Grades!$AE$2:$AE$178,MATCH($A2,MCDM_Grades!$A$2:$A$178,0))),"")</f>
        <v/>
      </c>
      <c r="EV2" s="51">
        <f>IFERROR(IF(INDEX(MCDM_Grades!$K$2:$K$178,MATCH($A2,MCDM_Grades!$A$2:$A$178,0))="","",INDEX(MCDM_Grades!$K$2:$K$178,MATCH($A2,MCDM_Grades!$A$2:$A$178,0))),"")</f>
        <v/>
      </c>
      <c r="EW2" s="49">
        <f>IFERROR(IF(INDEX(MCDM_Grades!$L$2:$L$178,MATCH($A2,MCDM_Grades!$A$2:$A$178,0))="","",INDEX(MCDM_Grades!$L$2:$L$178,MATCH($A2,MCDM_Grades!$A$2:$A$178,0))),"")</f>
        <v/>
      </c>
      <c r="EX2" s="50">
        <f>IFERROR(IF(INDEX(MCDM_Grades!$M$2:$M$178,MATCH($A2,MCDM_Grades!$A$2:$A$178,0))="","",INDEX(MCDM_Grades!$M$2:$M$178,MATCH($A2,MCDM_Grades!$A$2:$A$178,0))),"")</f>
        <v/>
      </c>
      <c r="EY2" s="35">
        <f>IFERROR(IF(INDEX(MCDM_Grades!$AR$2:$AR$178,MATCH($A2,MCDM_Grades!$A$2:$A$178,0))="","",INDEX(MCDM_Grades!$AR$2:$AR$178,MATCH($A2,MCDM_Grades!$A$2:$A$178,0))),"")</f>
        <v/>
      </c>
      <c r="EZ2" s="42">
        <f>IFERROR(IF(INDEX(MCDM_Grades!$AS$2:$AS$178,MATCH($A2,MCDM_Grades!$A$2:$A$178,0))="","",INDEX(MCDM_Grades!$AS$2:$AS$178,MATCH($A2,MCDM_Grades!$A$2:$A$178,0))),"")</f>
        <v/>
      </c>
      <c r="FA2" s="35">
        <f>IFERROR(IF(INDEX(MCDM_Grades!$AT$2:$AT$178,MATCH($A2,MCDM_Grades!$A$2:$A$178,0))="","",INDEX(MCDM_Grades!$AT$2:$AT$178,MATCH($A2,MCDM_Grades!$A$2:$A$178,0))),"")</f>
        <v/>
      </c>
      <c r="FB2" s="42">
        <f>IFERROR(IF(INDEX(MCDM_Grades!$AU$2:$AU$178,MATCH($A2,MCDM_Grades!$A$2:$A$178,0))="","",INDEX(MCDM_Grades!$AU$2:$AU$178,MATCH($A2,MCDM_Grades!$A$2:$A$178,0))),"")</f>
        <v/>
      </c>
      <c r="FC2" s="3" t="inlineStr">
        <is>
          <t>Nadir / top-down</t>
        </is>
      </c>
      <c r="FD2" s="3" t="inlineStr">
        <is>
          <t>Yes</t>
        </is>
      </c>
      <c r="FE2" s="3" t="inlineStr">
        <is>
          <t>No</t>
        </is>
      </c>
      <c r="FF2" s="3" t="n"/>
      <c r="FG2" s="3" t="inlineStr">
        <is>
          <t>Not reported (sample image consistent with a handheld camera pointed straight down at the surface)</t>
        </is>
      </c>
      <c r="FH2" s="3" t="inlineStr">
        <is>
          <t>Asphalt pavement crack image data</t>
        </is>
      </c>
      <c r="FI2" s="3" t="inlineStr">
        <is>
          <t>Dataset page / README</t>
        </is>
      </c>
      <c r="FJ2" s="3" t="inlineStr">
        <is>
          <t>https://github.com/summoners29/Asphalt-Pavement-Crack-Data/blob/master/Alligator001_gs.jpg</t>
        </is>
      </c>
      <c r="FK2" s="3" t="inlineStr">
        <is>
          <t>Medium</t>
        </is>
      </c>
      <c r="FL2" s="3" t="inlineStr">
        <is>
          <t>Verified - agreed</t>
        </is>
      </c>
      <c r="FM2" s="3" t="inlineStr">
        <is>
          <t>Workbook has all acquisition fields NR and the repo has no README (only the one-line description quoted; files Alligator001-028_gs.jpg, Pothole001-019_gs.jpg, Reflection001-058_gs.jpg on branch master). Label comes from viewing the sample image Alligator001_gs.jpg (2048x1536, grayscale): a full-frame close-up of the pavement surface with no horizon, road edge or perspective, i.e. camera optical axis perpendicular to the surface. Only one image was inspected and no capture device is documented, hence Medium. | Second review: Independently inspected a second sample from a different class (Pothole001_gs.jpg) in addition to the reviewer's Alligator001: it is likewise a surface-perpendicular close-up, supporting nadir. No README or device documentation exists, so Medium confidence is appropriate.</t>
        </is>
      </c>
    </row>
    <row r="3" ht="58" customHeight="1">
      <c r="A3" s="3" t="inlineStr">
        <is>
          <t>DS-002</t>
        </is>
      </c>
      <c r="B3" s="3" t="inlineStr">
        <is>
          <t>Asphalt Pavement Distress Dataset (DSWMamba)</t>
        </is>
      </c>
      <c r="C3" s="3" t="inlineStr">
        <is>
          <t>DSWMamba Asphalt Pavement Distress Dataset</t>
        </is>
      </c>
      <c r="D3" s="3" t="inlineStr">
        <is>
          <t>v1</t>
        </is>
      </c>
      <c r="E3" s="5" t="inlineStr">
        <is>
          <t>Probable Match</t>
        </is>
      </c>
      <c r="F3" s="3" t="inlineStr">
        <is>
          <t>Moderate</t>
        </is>
      </c>
      <c r="G3" s="3" t="inlineStr">
        <is>
          <t>All three records describe the six-category asphalt distress dataset of the DSWMamba paper; GPT and Claude cite the Oct-Sunn/Asphalt-Pavement-Distress-Dataset repository, the Test batch cites zyf991121/DSWMamba (the model repository).</t>
        </is>
      </c>
      <c r="H3" s="3" t="inlineStr">
        <is>
          <t>Claude; GPT; GitHub_Test_Batch (tool UNK)</t>
        </is>
      </c>
      <c r="I3" s="3" t="inlineStr">
        <is>
          <t>GitHub</t>
        </is>
      </c>
      <c r="J3" s="3" t="inlineStr">
        <is>
          <t>N</t>
        </is>
      </c>
      <c r="K3" s="3" t="inlineStr">
        <is>
          <t>Two related GitHub repositories (dataset repo and model repo) for the same paper dataset</t>
        </is>
      </c>
      <c r="L3" s="4" t="inlineStr">
        <is>
          <t>https://github.com/Oct-Sunn/Asphalt-Pavement-Distress-Dataset</t>
        </is>
      </c>
      <c r="M3" s="4" t="inlineStr">
        <is>
          <t>https://github.com/Oct-Sunn/Asphalt-Pavement-Distress-Dataset; https://github.com/zyf991121/DSWMamba</t>
        </is>
      </c>
      <c r="N3" s="3" t="inlineStr">
        <is>
          <t>NA</t>
        </is>
      </c>
      <c r="O3" s="3" t="inlineStr">
        <is>
          <t>NA</t>
        </is>
      </c>
      <c r="P3" s="3" t="inlineStr">
        <is>
          <t>NA</t>
        </is>
      </c>
      <c r="Q3" s="3" t="inlineStr">
        <is>
          <t>NA</t>
        </is>
      </c>
      <c r="R3" s="3" t="inlineStr">
        <is>
          <t>NA</t>
        </is>
      </c>
      <c r="S3" s="3" t="inlineStr">
        <is>
          <t>NA</t>
        </is>
      </c>
      <c r="T3" s="3" t="inlineStr">
        <is>
          <t>NR</t>
        </is>
      </c>
      <c r="U3" s="3" t="inlineStr">
        <is>
          <t>Y</t>
        </is>
      </c>
      <c r="V3" s="3" t="inlineStr">
        <is>
          <t>DSWMamba paper (full bibliographic details not provided in README) [Claude] | DSWMamba paper cited by repository; DOI NR [GPT] | https://github.com/zyf991121/DSWMamba [Test_Batch]</t>
        </is>
      </c>
      <c r="W3" s="3" t="inlineStr">
        <is>
          <t>NR</t>
        </is>
      </c>
      <c r="X3" s="3" t="inlineStr">
        <is>
          <t>https://github.com/zyf991121/DSWMamba</t>
        </is>
      </c>
      <c r="Y3" s="3" t="inlineStr">
        <is>
          <t>NR</t>
        </is>
      </c>
      <c r="Z3" s="3" t="inlineStr">
        <is>
          <t>NR</t>
        </is>
      </c>
      <c r="AA3" s="3" t="inlineStr">
        <is>
          <t>Reported in source record (relationship not classified)</t>
        </is>
      </c>
      <c r="AB3" s="3" t="inlineStr">
        <is>
          <t>NR</t>
        </is>
      </c>
      <c r="AC3" s="3" t="inlineStr">
        <is>
          <t>NR</t>
        </is>
      </c>
      <c r="AD3" s="3" t="inlineStr">
        <is>
          <t>NR</t>
        </is>
      </c>
      <c r="AE3" s="3" t="inlineStr">
        <is>
          <t>NR</t>
        </is>
      </c>
      <c r="AF3" s="3" t="inlineStr">
        <is>
          <t>NR</t>
        </is>
      </c>
      <c r="AG3" s="3" t="inlineStr">
        <is>
          <t>NR</t>
        </is>
      </c>
      <c r="AH3" s="3" t="inlineStr">
        <is>
          <t>NR</t>
        </is>
      </c>
      <c r="AI3" s="3" t="inlineStr">
        <is>
          <t>NR</t>
        </is>
      </c>
      <c r="AJ3" s="3" t="inlineStr">
        <is>
          <t>NR</t>
        </is>
      </c>
      <c r="AK3" s="3" t="inlineStr">
        <is>
          <t>NR</t>
        </is>
      </c>
      <c r="AL3" s="3" t="inlineStr">
        <is>
          <t>NR</t>
        </is>
      </c>
      <c r="AM3" s="3" t="inlineStr">
        <is>
          <t>NR</t>
        </is>
      </c>
      <c r="AN3" s="3" t="inlineStr">
        <is>
          <t>NR</t>
        </is>
      </c>
      <c r="AO3" s="3" t="inlineStr">
        <is>
          <t>NR</t>
        </is>
      </c>
      <c r="AP3" s="3" t="inlineStr">
        <is>
          <t>NR</t>
        </is>
      </c>
      <c r="AQ3" s="3" t="inlineStr">
        <is>
          <t>NR</t>
        </is>
      </c>
      <c r="AR3" s="3" t="inlineStr">
        <is>
          <t>NR</t>
        </is>
      </c>
      <c r="AS3" s="3" t="inlineStr">
        <is>
          <t>Road environment: Asphalt pavements, real-world scenarios [Claude] | Asphalt pavement [GPT] | Asphalt roadway [Test_Batch]</t>
        </is>
      </c>
      <c r="AT3" s="3" t="inlineStr">
        <is>
          <t>NR</t>
        </is>
      </c>
      <c r="AU3" s="3" t="inlineStr">
        <is>
          <t>NR</t>
        </is>
      </c>
      <c r="AV3" s="3" t="inlineStr">
        <is>
          <t>NR</t>
        </is>
      </c>
      <c r="AW3" s="3" t="inlineStr">
        <is>
          <t>NR</t>
        </is>
      </c>
      <c r="AX3" s="3" t="inlineStr">
        <is>
          <t>NR</t>
        </is>
      </c>
      <c r="AY3" s="3" t="inlineStr">
        <is>
          <t>NR</t>
        </is>
      </c>
      <c r="AZ3" s="3" t="inlineStr">
        <is>
          <t>NR</t>
        </is>
      </c>
      <c r="BA3" s="3" t="inlineStr">
        <is>
          <t>NR</t>
        </is>
      </c>
      <c r="BB3" s="3" t="inlineStr">
        <is>
          <t>N</t>
        </is>
      </c>
      <c r="BC3" s="3" t="inlineStr">
        <is>
          <t>NR</t>
        </is>
      </c>
      <c r="BD3" s="3" t="inlineStr">
        <is>
          <t>NR</t>
        </is>
      </c>
      <c r="BE3" s="3" t="inlineStr">
        <is>
          <t>NR</t>
        </is>
      </c>
      <c r="BF3" s="3" t="inlineStr">
        <is>
          <t>NR</t>
        </is>
      </c>
      <c r="BG3" s="3" t="inlineStr">
        <is>
          <t>NR</t>
        </is>
      </c>
      <c r="BH3" s="3" t="inlineStr">
        <is>
          <t>Six distress categories incl. cracks, potholes, alligator cracks, road-marking distress [Claude] | six categories including cracks; potholes; alligator cracks; road-marking distress [GPT] | six asphalt pavement distress categories [Test_Batch]</t>
        </is>
      </c>
      <c r="BI3" s="3" t="inlineStr">
        <is>
          <t>NR</t>
        </is>
      </c>
      <c r="BJ3" s="3" t="inlineStr">
        <is>
          <t>Labeled images across six distress categories [Claude] | Six categories; full taxonomy NR [GPT] | six distress categories [Test_Batch]</t>
        </is>
      </c>
      <c r="BK3" s="3" t="inlineStr">
        <is>
          <t>NR</t>
        </is>
      </c>
      <c r="BL3" s="3" t="inlineStr">
        <is>
          <t>Detection/classification (per paper focus) [Claude] | detection; classification [GPT] | Semantic segmentation [Test_Batch]</t>
        </is>
      </c>
      <c r="BM3" s="3" t="inlineStr">
        <is>
          <t>Detection/classification (per paper focus) [Claude] | detection; classification [GPT] | Semantic segmentation [Test_Batch]</t>
        </is>
      </c>
      <c r="BN3" s="3" t="inlineStr">
        <is>
          <t>Pixel masks</t>
        </is>
      </c>
      <c r="BO3" s="3" t="inlineStr">
        <is>
          <t>mask</t>
        </is>
      </c>
      <c r="BP3" s="3" t="inlineStr">
        <is>
          <t>Y</t>
        </is>
      </c>
      <c r="BQ3" s="3" t="inlineStr">
        <is>
          <t>Y</t>
        </is>
      </c>
      <c r="BR3" s="3" t="inlineStr">
        <is>
          <t>Y</t>
        </is>
      </c>
      <c r="BS3" s="3" t="inlineStr">
        <is>
          <t>NR</t>
        </is>
      </c>
      <c r="BT3" s="3" t="inlineStr">
        <is>
          <t>NR</t>
        </is>
      </c>
      <c r="BU3" s="3" t="inlineStr">
        <is>
          <t>NR</t>
        </is>
      </c>
      <c r="BV3" s="3" t="inlineStr">
        <is>
          <t>N</t>
        </is>
      </c>
      <c r="BW3" s="3" t="inlineStr">
        <is>
          <t>N</t>
        </is>
      </c>
      <c r="BX3" s="3" t="inlineStr">
        <is>
          <t>N</t>
        </is>
      </c>
      <c r="BY3" s="3" t="inlineStr">
        <is>
          <t>Labeled images; details NR [GPT] | Manual annotation [Test_Batch]</t>
        </is>
      </c>
      <c r="BZ3" s="3" t="inlineStr">
        <is>
          <t>NR</t>
        </is>
      </c>
      <c r="CA3" s="3" t="inlineStr">
        <is>
          <t>NR</t>
        </is>
      </c>
      <c r="CB3" s="3" t="inlineStr">
        <is>
          <t>NR</t>
        </is>
      </c>
      <c r="CC3" s="3" t="inlineStr">
        <is>
          <t>Object detection [Claude] | detection; classification; analysis [GPT] | semantic segmentation [Test_Batch]</t>
        </is>
      </c>
      <c r="CD3" s="3" t="inlineStr">
        <is>
          <t>NR</t>
        </is>
      </c>
      <c r="CE3" s="3" t="inlineStr">
        <is>
          <t>NR</t>
        </is>
      </c>
      <c r="CF3" s="3" t="inlineStr">
        <is>
          <t>Reported on the source record/data card or associated publication (see Evidence_Locator)</t>
        </is>
      </c>
      <c r="CG3" s="3" t="inlineStr">
        <is>
          <t>NR</t>
        </is>
      </c>
      <c r="CH3" s="3" t="inlineStr">
        <is>
          <t>NR</t>
        </is>
      </c>
      <c r="CI3" s="3" t="inlineStr">
        <is>
          <t>Include-Supplementary [Claude] | Pending [GPT/Test_Batch]</t>
        </is>
      </c>
      <c r="CJ3" s="3" t="inlineStr">
        <is>
          <t>Direct_Download [Claude] | UNK [GPT/Test_Batch]</t>
        </is>
      </c>
      <c r="CK3" s="3" t="inlineStr">
        <is>
          <t>NR</t>
        </is>
      </c>
      <c r="CL3" s="3" t="inlineStr">
        <is>
          <t>N</t>
        </is>
      </c>
      <c r="CM3" s="3" t="inlineStr">
        <is>
          <t>Direct_Download [Claude] | UNK [GPT/Test_Batch]</t>
        </is>
      </c>
      <c r="CN3" s="3" t="inlineStr">
        <is>
          <t>NR</t>
        </is>
      </c>
      <c r="CO3" s="3" t="inlineStr">
        <is>
          <t>NR</t>
        </is>
      </c>
      <c r="CP3" s="3" t="inlineStr">
        <is>
          <t>N</t>
        </is>
      </c>
      <c r="CQ3" s="3" t="inlineStr">
        <is>
          <t>Image count, format, license, and provenance undocumented; single Google Drive archive (link liveness not independently re-tested) [Claude] | Download target not resolved; no count, license, persistent data identifier, annotation format, geography, or collection details [GPT] | Model repository documents a six-class dataset, but dataset count, release year, access route, license, geography, and independent dataset identity remain unresolved. [Test_Batch]</t>
        </is>
      </c>
      <c r="CR3" s="3" t="inlineStr">
        <is>
          <t>Original</t>
        </is>
      </c>
      <c r="CS3" s="3" t="inlineStr">
        <is>
          <t>N</t>
        </is>
      </c>
      <c r="CT3" s="3" t="inlineStr">
        <is>
          <t>N</t>
        </is>
      </c>
      <c r="CU3" s="3" t="inlineStr">
        <is>
          <t>N</t>
        </is>
      </c>
      <c r="CV3" s="3" t="inlineStr">
        <is>
          <t>NA</t>
        </is>
      </c>
      <c r="CW3" s="3" t="inlineStr">
        <is>
          <t>NA</t>
        </is>
      </c>
      <c r="CX3" s="3" t="inlineStr">
        <is>
          <t>ChatGPT_Github_001.xlsx; Claude_Github_001.xlsx; Github_Github_Test.xlsx</t>
        </is>
      </c>
      <c r="CY3" s="3" t="inlineStr">
        <is>
          <t>ChatGPT_Github_001:GH-016; Claude_Github_001:GH-DS-016; Github_Github_Test:GITHUB-034</t>
        </is>
      </c>
      <c r="CZ3" s="3" t="inlineStr">
        <is>
          <t>Y - see conflict columns and Reconciliation_Notes</t>
        </is>
      </c>
      <c r="DA3" s="3" t="inlineStr">
        <is>
          <t>Y - see conflict columns and Reconciliation_Notes</t>
        </is>
      </c>
      <c r="DB3" s="3" t="inlineStr">
        <is>
          <t>None</t>
        </is>
      </c>
      <c r="DC3" s="6" t="inlineStr">
        <is>
          <t>Distress types: Six distress categories incl. cracks, potholes, alligator cracks, road-marking d (Claude) vs six categories including cracks; potholes; alligator cracks; road-marking distre (GPT) vs six asphalt pavement distress categories (Test_Batch) || Label taxonomy: Labeled images across six distress categories (Claude) vs Six categories; full taxonomy NR (GPT) vs six distress categories (Test_Batch) || Annotation task: Detection/classification (per paper focus) (Claude) vs detection; classification (GPT) vs Semantic segmentation (Test_Batch) || Annotation method: Labeled images; details NR (GPT) vs Manual annotation (Test_Batch)</t>
        </is>
      </c>
      <c r="DD3" s="3" t="inlineStr">
        <is>
          <t>None</t>
        </is>
      </c>
      <c r="DE3" s="6" t="inlineStr">
        <is>
          <t>Access status: Direct_Download (Claude) vs UNK (GPT/Test_Batch) || AI tasks: Object detection (Claude) vs detection; classification; analysis (GPT) vs semantic segmentation (Test_Batch) || Screening decision: Include-Supplementary (Claude) vs Pending (GPT/Test_Batch) || Road environment: Asphalt pavements, real-world scenarios (Claude) vs Asphalt pavement (GPT) vs Asphalt roadway (Test_Batch) || Publications: DSWMamba paper (full bibliographic details not provided in README) (Claude) vs DSWMamba paper cited by repository; DOI NR (GPT) vs https://github.com/zyf991121/DSWMamba (Test_Batch) || Key_Limitations: Image count, format, license, and provenance undocumented; single Google Drive a (Claude) vs Download target not resolved; no count, license, persistent data identifier, ann (GPT) vs Model repository documents a six-class dataset, but dataset count, release year, (Test_Batch)</t>
        </is>
      </c>
      <c r="DF3" s="6" t="inlineStr">
        <is>
          <t>Y</t>
        </is>
      </c>
      <c r="DG3" s="3" t="inlineStr">
        <is>
          <t>No definitive identifier (no DOI, counts NR); URL conflict between the two repositories; screening conflict Pending (GPT, Test) vs Include-Supplementary (Claude).</t>
        </is>
      </c>
      <c r="DH3" s="3" t="inlineStr">
        <is>
          <t>GitHub README (Details, download link), https://github.com/Oct-Sunn/Asphalt-Pavement-Distress-Dataset (accessed 2026-08-06) [Claude] | https://github.com/Oct-Sunn/Asphalt-Pavement-Distress-Dataset README; accessed 2026-08-06 [GPT] | https://github.com/zyf991121/DSWMamba; README dataset description checked 2026-08-01 [Test_Batch]</t>
        </is>
      </c>
      <c r="DI3" s="3" t="inlineStr">
        <is>
          <t>Low</t>
        </is>
      </c>
      <c r="DJ3" s="7" t="inlineStr">
        <is>
          <t>High</t>
        </is>
      </c>
      <c r="DK3" s="3" t="inlineStr">
        <is>
          <t>Confirm dataset release location and extent.</t>
        </is>
      </c>
      <c r="DL3" s="3" t="n">
        <v>2</v>
      </c>
      <c r="DM3" s="3" t="n">
        <v>2</v>
      </c>
      <c r="DN3" s="3" t="n">
        <v>1.7</v>
      </c>
      <c r="DO3" s="3" t="n">
        <v>0.3</v>
      </c>
      <c r="DP3" s="3" t="n">
        <v>1.7</v>
      </c>
      <c r="DQ3" s="3" t="n">
        <v>0.7</v>
      </c>
      <c r="DR3" s="3" t="n">
        <v>0</v>
      </c>
      <c r="DS3" s="3" t="n">
        <v>26.8</v>
      </c>
      <c r="DT3" s="3" t="inlineStr">
        <is>
          <t>Reviewed (source MCDM_Scoring, averaged across batches)</t>
        </is>
      </c>
      <c r="DU3" s="3" t="inlineStr">
        <is>
          <t>3 of 3</t>
        </is>
      </c>
      <c r="DV3" s="35">
        <f>IFERROR(IF(INDEX(MCDM_Grades!$C$2:$C$178,MATCH($A3,MCDM_Grades!$A$2:$A$178,0))="","",INDEX(MCDM_Grades!$C$2:$C$178,MATCH($A3,MCDM_Grades!$A$2:$A$178,0))),"")</f>
        <v/>
      </c>
      <c r="DW3" s="42">
        <f>IFERROR(IF(INDEX(MCDM_Grades!$D$2:$D$178,MATCH($A3,MCDM_Grades!$A$2:$A$178,0))="","",INDEX(MCDM_Grades!$D$2:$D$178,MATCH($A3,MCDM_Grades!$A$2:$A$178,0))),"")</f>
        <v/>
      </c>
      <c r="DX3" s="48">
        <f>IFERROR(IF(INDEX(MCDM_Grades!$E$2:$E$178,MATCH($A3,MCDM_Grades!$A$2:$A$178,0))="","",INDEX(MCDM_Grades!$E$2:$E$178,MATCH($A3,MCDM_Grades!$A$2:$A$178,0))),"")</f>
        <v/>
      </c>
      <c r="DY3" s="49">
        <f>IFERROR(IF(INDEX(MCDM_Grades!$F$2:$F$178,MATCH($A3,MCDM_Grades!$A$2:$A$178,0))="","",INDEX(MCDM_Grades!$F$2:$F$178,MATCH($A3,MCDM_Grades!$A$2:$A$178,0))),"")</f>
        <v/>
      </c>
      <c r="DZ3" s="48">
        <f>IFERROR(IF(INDEX(MCDM_Grades!$G$2:$G$178,MATCH($A3,MCDM_Grades!$A$2:$A$178,0))="","",INDEX(MCDM_Grades!$G$2:$G$178,MATCH($A3,MCDM_Grades!$A$2:$A$178,0))),"")</f>
        <v/>
      </c>
      <c r="EA3" s="49">
        <f>IFERROR(IF(INDEX(MCDM_Grades!$H$2:$H$178,MATCH($A3,MCDM_Grades!$A$2:$A$178,0))="","",INDEX(MCDM_Grades!$H$2:$H$178,MATCH($A3,MCDM_Grades!$A$2:$A$178,0))),"")</f>
        <v/>
      </c>
      <c r="EB3" s="50">
        <f>IFERROR(IF(INDEX(MCDM_Grades!$I$2:$I$178,MATCH($A3,MCDM_Grades!$A$2:$A$178,0))="","",INDEX(MCDM_Grades!$I$2:$I$178,MATCH($A3,MCDM_Grades!$A$2:$A$178,0))),"")</f>
        <v/>
      </c>
      <c r="EC3" s="51">
        <f>IFERROR(IF(INDEX(MCDM_Grades!$J$2:$J$178,MATCH($A3,MCDM_Grades!$A$2:$A$178,0))="","",INDEX(MCDM_Grades!$J$2:$J$178,MATCH($A3,MCDM_Grades!$A$2:$A$178,0))),"")</f>
        <v/>
      </c>
      <c r="ED3" s="35">
        <f>IFERROR(IF(INDEX(MCDM_Grades!$N$2:$N$178,MATCH($A3,MCDM_Grades!$A$2:$A$178,0))="","",INDEX(MCDM_Grades!$N$2:$N$178,MATCH($A3,MCDM_Grades!$A$2:$A$178,0))),"")</f>
        <v/>
      </c>
      <c r="EE3" s="42">
        <f>IFERROR(IF(INDEX(MCDM_Grades!$O$2:$O$178,MATCH($A3,MCDM_Grades!$A$2:$A$178,0))="","",INDEX(MCDM_Grades!$O$2:$O$178,MATCH($A3,MCDM_Grades!$A$2:$A$178,0))),"")</f>
        <v/>
      </c>
      <c r="EF3" s="35">
        <f>IFERROR(IF(INDEX(MCDM_Grades!$P$2:$P$178,MATCH($A3,MCDM_Grades!$A$2:$A$178,0))="","",INDEX(MCDM_Grades!$P$2:$P$178,MATCH($A3,MCDM_Grades!$A$2:$A$178,0))),"")</f>
        <v/>
      </c>
      <c r="EG3" s="42">
        <f>IFERROR(IF(INDEX(MCDM_Grades!$Q$2:$Q$178,MATCH($A3,MCDM_Grades!$A$2:$A$178,0))="","",INDEX(MCDM_Grades!$Q$2:$Q$178,MATCH($A3,MCDM_Grades!$A$2:$A$178,0))),"")</f>
        <v/>
      </c>
      <c r="EH3" s="35">
        <f>IFERROR(IF(INDEX(MCDM_Grades!$R$2:$R$178,MATCH($A3,MCDM_Grades!$A$2:$A$178,0))="","",INDEX(MCDM_Grades!$R$2:$R$178,MATCH($A3,MCDM_Grades!$A$2:$A$178,0))),"")</f>
        <v/>
      </c>
      <c r="EI3" s="42">
        <f>IFERROR(IF(INDEX(MCDM_Grades!$S$2:$S$178,MATCH($A3,MCDM_Grades!$A$2:$A$178,0))="","",INDEX(MCDM_Grades!$S$2:$S$178,MATCH($A3,MCDM_Grades!$A$2:$A$178,0))),"")</f>
        <v/>
      </c>
      <c r="EJ3" s="35">
        <f>IFERROR(IF(INDEX(MCDM_Grades!$T$2:$T$178,MATCH($A3,MCDM_Grades!$A$2:$A$178,0))="","",INDEX(MCDM_Grades!$T$2:$T$178,MATCH($A3,MCDM_Grades!$A$2:$A$178,0))),"")</f>
        <v/>
      </c>
      <c r="EK3" s="42">
        <f>IFERROR(IF(INDEX(MCDM_Grades!$U$2:$U$178,MATCH($A3,MCDM_Grades!$A$2:$A$178,0))="","",INDEX(MCDM_Grades!$U$2:$U$178,MATCH($A3,MCDM_Grades!$A$2:$A$178,0))),"")</f>
        <v/>
      </c>
      <c r="EL3" s="35">
        <f>IFERROR(IF(INDEX(MCDM_Grades!$V$2:$V$178,MATCH($A3,MCDM_Grades!$A$2:$A$178,0))="","",INDEX(MCDM_Grades!$V$2:$V$178,MATCH($A3,MCDM_Grades!$A$2:$A$178,0))),"")</f>
        <v/>
      </c>
      <c r="EM3" s="42">
        <f>IFERROR(IF(INDEX(MCDM_Grades!$W$2:$W$178,MATCH($A3,MCDM_Grades!$A$2:$A$178,0))="","",INDEX(MCDM_Grades!$W$2:$W$178,MATCH($A3,MCDM_Grades!$A$2:$A$178,0))),"")</f>
        <v/>
      </c>
      <c r="EN3" s="35">
        <f>IFERROR(IF(INDEX(MCDM_Grades!$X$2:$X$178,MATCH($A3,MCDM_Grades!$A$2:$A$178,0))="","",INDEX(MCDM_Grades!$X$2:$X$178,MATCH($A3,MCDM_Grades!$A$2:$A$178,0))),"")</f>
        <v/>
      </c>
      <c r="EO3" s="42">
        <f>IFERROR(IF(INDEX(MCDM_Grades!$Y$2:$Y$178,MATCH($A3,MCDM_Grades!$A$2:$A$178,0))="","",INDEX(MCDM_Grades!$Y$2:$Y$178,MATCH($A3,MCDM_Grades!$A$2:$A$178,0))),"")</f>
        <v/>
      </c>
      <c r="EP3" s="35">
        <f>IFERROR(IF(INDEX(MCDM_Grades!$Z$2:$Z$178,MATCH($A3,MCDM_Grades!$A$2:$A$178,0))="","",INDEX(MCDM_Grades!$Z$2:$Z$178,MATCH($A3,MCDM_Grades!$A$2:$A$178,0))),"")</f>
        <v/>
      </c>
      <c r="EQ3" s="42">
        <f>IFERROR(IF(INDEX(MCDM_Grades!$AA$2:$AA$178,MATCH($A3,MCDM_Grades!$A$2:$A$178,0))="","",INDEX(MCDM_Grades!$AA$2:$AA$178,MATCH($A3,MCDM_Grades!$A$2:$A$178,0))),"")</f>
        <v/>
      </c>
      <c r="ER3" s="35">
        <f>IFERROR(IF(INDEX(MCDM_Grades!$AB$2:$AB$178,MATCH($A3,MCDM_Grades!$A$2:$A$178,0))="","",INDEX(MCDM_Grades!$AB$2:$AB$178,MATCH($A3,MCDM_Grades!$A$2:$A$178,0))),"")</f>
        <v/>
      </c>
      <c r="ES3" s="42">
        <f>IFERROR(IF(INDEX(MCDM_Grades!$AC$2:$AC$178,MATCH($A3,MCDM_Grades!$A$2:$A$178,0))="","",INDEX(MCDM_Grades!$AC$2:$AC$178,MATCH($A3,MCDM_Grades!$A$2:$A$178,0))),"")</f>
        <v/>
      </c>
      <c r="ET3" s="35">
        <f>IFERROR(IF(INDEX(MCDM_Grades!$AD$2:$AD$178,MATCH($A3,MCDM_Grades!$A$2:$A$178,0))="","",INDEX(MCDM_Grades!$AD$2:$AD$178,MATCH($A3,MCDM_Grades!$A$2:$A$178,0))),"")</f>
        <v/>
      </c>
      <c r="EU3" s="42">
        <f>IFERROR(IF(INDEX(MCDM_Grades!$AE$2:$AE$178,MATCH($A3,MCDM_Grades!$A$2:$A$178,0))="","",INDEX(MCDM_Grades!$AE$2:$AE$178,MATCH($A3,MCDM_Grades!$A$2:$A$178,0))),"")</f>
        <v/>
      </c>
      <c r="EV3" s="51">
        <f>IFERROR(IF(INDEX(MCDM_Grades!$K$2:$K$178,MATCH($A3,MCDM_Grades!$A$2:$A$178,0))="","",INDEX(MCDM_Grades!$K$2:$K$178,MATCH($A3,MCDM_Grades!$A$2:$A$178,0))),"")</f>
        <v/>
      </c>
      <c r="EW3" s="49">
        <f>IFERROR(IF(INDEX(MCDM_Grades!$L$2:$L$178,MATCH($A3,MCDM_Grades!$A$2:$A$178,0))="","",INDEX(MCDM_Grades!$L$2:$L$178,MATCH($A3,MCDM_Grades!$A$2:$A$178,0))),"")</f>
        <v/>
      </c>
      <c r="EX3" s="50">
        <f>IFERROR(IF(INDEX(MCDM_Grades!$M$2:$M$178,MATCH($A3,MCDM_Grades!$A$2:$A$178,0))="","",INDEX(MCDM_Grades!$M$2:$M$178,MATCH($A3,MCDM_Grades!$A$2:$A$178,0))),"")</f>
        <v/>
      </c>
      <c r="EY3" s="35">
        <f>IFERROR(IF(INDEX(MCDM_Grades!$AR$2:$AR$178,MATCH($A3,MCDM_Grades!$A$2:$A$178,0))="","",INDEX(MCDM_Grades!$AR$2:$AR$178,MATCH($A3,MCDM_Grades!$A$2:$A$178,0))),"")</f>
        <v/>
      </c>
      <c r="EZ3" s="42">
        <f>IFERROR(IF(INDEX(MCDM_Grades!$AS$2:$AS$178,MATCH($A3,MCDM_Grades!$A$2:$A$178,0))="","",INDEX(MCDM_Grades!$AS$2:$AS$178,MATCH($A3,MCDM_Grades!$A$2:$A$178,0))),"")</f>
        <v/>
      </c>
      <c r="FA3" s="35">
        <f>IFERROR(IF(INDEX(MCDM_Grades!$AT$2:$AT$178,MATCH($A3,MCDM_Grades!$A$2:$A$178,0))="","",INDEX(MCDM_Grades!$AT$2:$AT$178,MATCH($A3,MCDM_Grades!$A$2:$A$178,0))),"")</f>
        <v/>
      </c>
      <c r="FB3" s="42">
        <f>IFERROR(IF(INDEX(MCDM_Grades!$AU$2:$AU$178,MATCH($A3,MCDM_Grades!$A$2:$A$178,0))="","",INDEX(MCDM_Grades!$AU$2:$AU$178,MATCH($A3,MCDM_Grades!$A$2:$A$178,0))),"")</f>
        <v/>
      </c>
      <c r="FC3" s="3" t="inlineStr">
        <is>
          <t>Not reported</t>
        </is>
      </c>
      <c r="FD3" s="3" t="inlineStr">
        <is>
          <t>Unknown</t>
        </is>
      </c>
      <c r="FE3" s="3" t="inlineStr">
        <is>
          <t>Unknown</t>
        </is>
      </c>
      <c r="FF3" s="3" t="n"/>
      <c r="FG3" s="3" t="inlineStr">
        <is>
          <t>Not reported</t>
        </is>
      </c>
      <c r="FH3" s="3" t="inlineStr">
        <is>
          <t>Download target not resolved; no count, license, persistent data identifier, annotation format, geography, or collection details</t>
        </is>
      </c>
      <c r="FI3" s="3" t="inlineStr">
        <is>
          <t>None</t>
        </is>
      </c>
      <c r="FJ3" s="3" t="n"/>
      <c r="FK3" s="3" t="inlineStr">
        <is>
          <t>Medium</t>
        </is>
      </c>
      <c r="FL3" s="3" t="inlineStr">
        <is>
          <t>Not independently verified</t>
        </is>
      </c>
      <c r="FM3" s="3" t="inlineStr">
        <is>
          <t>All workbook acquisition fields NR. Fetched https://github.com/Oct-Sunn/Asphalt-Pavement-Distress-Dataset: README only says the dataset 'features labeled images of asphalt conditions across six distress categories' and links a Google Drive archive; no camera, platform or viewpoint statement. The model repository https://github.com/zyf991121/DSWMamba returned HTTP 404. A web search found the DSWMamba paper (Construction and Building Materials, S0950061825005410; 13,129 images, six distress types) but only the paywalled abstract, which does not describe acquisition. Medium rather than High because the full paper (not fetched within the 2-fetch budget) may document the camera set-up.</t>
        </is>
      </c>
    </row>
    <row r="4" ht="58" customHeight="1">
      <c r="A4" s="3" t="inlineStr">
        <is>
          <t>DS-003</t>
        </is>
      </c>
      <c r="B4" s="3" t="inlineStr">
        <is>
          <t>CiCS pavement crack image dataset</t>
        </is>
      </c>
      <c r="C4" s="3" t="inlineStr">
        <is>
          <t>NA</t>
        </is>
      </c>
      <c r="D4" s="3" t="inlineStr">
        <is>
          <t>v1 (in-repo rar archives, 5 parts)</t>
        </is>
      </c>
      <c r="E4" s="3" t="inlineStr">
        <is>
          <t>Independent Dataset</t>
        </is>
      </c>
      <c r="F4" s="3" t="inlineStr">
        <is>
          <t>NA (single source record)</t>
        </is>
      </c>
      <c r="G4" s="3" t="inlineStr">
        <is>
          <t>Single source record; no matching record found in any other file after cross-file and cross-platform comparison.</t>
        </is>
      </c>
      <c r="H4" s="3" t="inlineStr">
        <is>
          <t>Claude</t>
        </is>
      </c>
      <c r="I4" s="3" t="inlineStr">
        <is>
          <t>GitHub</t>
        </is>
      </c>
      <c r="J4" s="3" t="inlineStr">
        <is>
          <t>N</t>
        </is>
      </c>
      <c r="K4" s="3" t="inlineStr">
        <is>
          <t>NA (single platform)</t>
        </is>
      </c>
      <c r="L4" s="4" t="inlineStr">
        <is>
          <t>https://github.com/DrEdwardLee/Pavement-Crack-Dataset</t>
        </is>
      </c>
      <c r="M4" s="4" t="inlineStr">
        <is>
          <t>https://github.com/DrEdwardLee/Pavement-Crack-Dataset</t>
        </is>
      </c>
      <c r="N4" s="3" t="inlineStr">
        <is>
          <t>NA</t>
        </is>
      </c>
      <c r="O4" s="3" t="inlineStr">
        <is>
          <t>NA</t>
        </is>
      </c>
      <c r="P4" s="3" t="inlineStr">
        <is>
          <t>NA</t>
        </is>
      </c>
      <c r="Q4" s="3" t="inlineStr">
        <is>
          <t>NA</t>
        </is>
      </c>
      <c r="R4" s="3" t="inlineStr">
        <is>
          <t>NA</t>
        </is>
      </c>
      <c r="S4" s="3" t="inlineStr">
        <is>
          <t>NA</t>
        </is>
      </c>
      <c r="T4" s="3" t="inlineStr">
        <is>
          <t>NR</t>
        </is>
      </c>
      <c r="U4" s="3" t="inlineStr">
        <is>
          <t>N</t>
        </is>
      </c>
      <c r="V4" s="3" t="inlineStr">
        <is>
          <t>NR</t>
        </is>
      </c>
      <c r="W4" s="3" t="inlineStr">
        <is>
          <t>NR</t>
        </is>
      </c>
      <c r="X4" s="3" t="inlineStr">
        <is>
          <t>NR</t>
        </is>
      </c>
      <c r="Y4" s="3" t="inlineStr">
        <is>
          <t>NR</t>
        </is>
      </c>
      <c r="Z4" s="3" t="inlineStr">
        <is>
          <t>NA</t>
        </is>
      </c>
      <c r="AA4" s="3" t="inlineStr">
        <is>
          <t>NA</t>
        </is>
      </c>
      <c r="AB4" s="3" t="inlineStr">
        <is>
          <t>NR</t>
        </is>
      </c>
      <c r="AC4" s="3" t="inlineStr">
        <is>
          <t>NR</t>
        </is>
      </c>
      <c r="AD4" s="3" t="inlineStr">
        <is>
          <t>NR</t>
        </is>
      </c>
      <c r="AE4" s="3" t="inlineStr">
        <is>
          <t>NR</t>
        </is>
      </c>
      <c r="AF4" s="3" t="inlineStr">
        <is>
          <t>NR</t>
        </is>
      </c>
      <c r="AG4" s="3" t="inlineStr">
        <is>
          <t>NR</t>
        </is>
      </c>
      <c r="AH4" s="3" t="inlineStr">
        <is>
          <t>NR</t>
        </is>
      </c>
      <c r="AI4" s="3" t="inlineStr">
        <is>
          <t>NR</t>
        </is>
      </c>
      <c r="AJ4" s="3" t="inlineStr">
        <is>
          <t>NR</t>
        </is>
      </c>
      <c r="AK4" s="3" t="inlineStr">
        <is>
          <t>NR</t>
        </is>
      </c>
      <c r="AL4" s="3" t="inlineStr">
        <is>
          <t>NR</t>
        </is>
      </c>
      <c r="AM4" s="3" t="inlineStr">
        <is>
          <t>NR</t>
        </is>
      </c>
      <c r="AN4" s="3" t="inlineStr">
        <is>
          <t>NR</t>
        </is>
      </c>
      <c r="AO4" s="3" t="inlineStr">
        <is>
          <t>NR</t>
        </is>
      </c>
      <c r="AP4" s="3" t="inlineStr">
        <is>
          <t>NR</t>
        </is>
      </c>
      <c r="AQ4" s="3" t="inlineStr">
        <is>
          <t>NR</t>
        </is>
      </c>
      <c r="AR4" s="3" t="inlineStr">
        <is>
          <t>NR</t>
        </is>
      </c>
      <c r="AS4" s="3" t="inlineStr">
        <is>
          <t>Road environment: Pavements</t>
        </is>
      </c>
      <c r="AT4" s="3" t="inlineStr">
        <is>
          <t>NR</t>
        </is>
      </c>
      <c r="AU4" s="3" t="inlineStr">
        <is>
          <t>NR</t>
        </is>
      </c>
      <c r="AV4" s="3" t="inlineStr">
        <is>
          <t>NR</t>
        </is>
      </c>
      <c r="AW4" s="3" t="inlineStr">
        <is>
          <t>NR</t>
        </is>
      </c>
      <c r="AX4" s="3" t="inlineStr">
        <is>
          <t>NR</t>
        </is>
      </c>
      <c r="AY4" s="3" t="inlineStr">
        <is>
          <t>NR</t>
        </is>
      </c>
      <c r="AZ4" s="3" t="inlineStr">
        <is>
          <t>NR</t>
        </is>
      </c>
      <c r="BA4" s="3" t="inlineStr">
        <is>
          <t>NR</t>
        </is>
      </c>
      <c r="BB4" s="3" t="inlineStr">
        <is>
          <t>NR</t>
        </is>
      </c>
      <c r="BC4" s="3" t="inlineStr">
        <is>
          <t>NR</t>
        </is>
      </c>
      <c r="BD4" s="3" t="inlineStr">
        <is>
          <t>NR</t>
        </is>
      </c>
      <c r="BE4" s="3" t="inlineStr">
        <is>
          <t>NR</t>
        </is>
      </c>
      <c r="BF4" s="3" t="inlineStr">
        <is>
          <t>NR</t>
        </is>
      </c>
      <c r="BG4" s="3" t="inlineStr">
        <is>
          <t>NR</t>
        </is>
      </c>
      <c r="BH4" s="3" t="inlineStr">
        <is>
          <t>Pavement cracks (undifferentiated crack class)</t>
        </is>
      </c>
      <c r="BI4" s="3" t="inlineStr">
        <is>
          <t>NR</t>
        </is>
      </c>
      <c r="BJ4" s="3" t="inlineStr">
        <is>
          <t>UNK (no README; annotation presence not verifiable from file listing)</t>
        </is>
      </c>
      <c r="BK4" s="3" t="inlineStr">
        <is>
          <t>NR</t>
        </is>
      </c>
      <c r="BL4" s="3" t="inlineStr">
        <is>
          <t>NR</t>
        </is>
      </c>
      <c r="BM4" s="3" t="inlineStr">
        <is>
          <t>NR</t>
        </is>
      </c>
      <c r="BN4" s="3" t="inlineStr">
        <is>
          <t>NR</t>
        </is>
      </c>
      <c r="BO4" s="3" t="inlineStr">
        <is>
          <t>NR</t>
        </is>
      </c>
      <c r="BP4" s="3" t="inlineStr">
        <is>
          <t>NR</t>
        </is>
      </c>
      <c r="BQ4" s="3" t="inlineStr">
        <is>
          <t>NR</t>
        </is>
      </c>
      <c r="BR4" s="3" t="inlineStr">
        <is>
          <t>NR</t>
        </is>
      </c>
      <c r="BS4" s="3" t="inlineStr">
        <is>
          <t>NR</t>
        </is>
      </c>
      <c r="BT4" s="3" t="inlineStr">
        <is>
          <t>NR</t>
        </is>
      </c>
      <c r="BU4" s="3" t="inlineStr">
        <is>
          <t>NR</t>
        </is>
      </c>
      <c r="BV4" s="3" t="inlineStr">
        <is>
          <t>NR</t>
        </is>
      </c>
      <c r="BW4" s="3" t="inlineStr">
        <is>
          <t>NR</t>
        </is>
      </c>
      <c r="BX4" s="3" t="inlineStr">
        <is>
          <t>NR</t>
        </is>
      </c>
      <c r="BY4" s="3" t="inlineStr">
        <is>
          <t>NR</t>
        </is>
      </c>
      <c r="BZ4" s="3" t="inlineStr">
        <is>
          <t>NR</t>
        </is>
      </c>
      <c r="CA4" s="3" t="inlineStr">
        <is>
          <t>NR</t>
        </is>
      </c>
      <c r="CB4" s="3" t="inlineStr">
        <is>
          <t>NR</t>
        </is>
      </c>
      <c r="CC4" s="3" t="inlineStr">
        <is>
          <t>Crack detection (per repo description)</t>
        </is>
      </c>
      <c r="CD4" s="3" t="inlineStr">
        <is>
          <t>NR</t>
        </is>
      </c>
      <c r="CE4" s="3" t="inlineStr">
        <is>
          <t>NR</t>
        </is>
      </c>
      <c r="CF4" s="3" t="inlineStr">
        <is>
          <t>Reported on the source record/data card or associated publication (see Evidence_Locator)</t>
        </is>
      </c>
      <c r="CG4" s="3" t="inlineStr">
        <is>
          <t>NR</t>
        </is>
      </c>
      <c r="CH4" s="3" t="inlineStr">
        <is>
          <t>NR</t>
        </is>
      </c>
      <c r="CI4" s="3" t="inlineStr">
        <is>
          <t>Include-Supplementary</t>
        </is>
      </c>
      <c r="CJ4" s="3" t="inlineStr">
        <is>
          <t>Direct_Download</t>
        </is>
      </c>
      <c r="CK4" s="3" t="inlineStr">
        <is>
          <t>NR</t>
        </is>
      </c>
      <c r="CL4" s="3" t="inlineStr">
        <is>
          <t>N</t>
        </is>
      </c>
      <c r="CM4" s="3" t="inlineStr">
        <is>
          <t>Direct_Download</t>
        </is>
      </c>
      <c r="CN4" s="3" t="inlineStr">
        <is>
          <t>NR</t>
        </is>
      </c>
      <c r="CO4" s="3" t="inlineStr">
        <is>
          <t>NR</t>
        </is>
      </c>
      <c r="CP4" s="3" t="inlineStr">
        <is>
          <t>N</t>
        </is>
      </c>
      <c r="CQ4" s="3" t="inlineStr">
        <is>
          <t>No README or documentation; annotations, counts, provenance, and license all unverified (data stored as CiCS-Data(1-5).rar in repo)</t>
        </is>
      </c>
      <c r="CR4" s="3" t="inlineStr">
        <is>
          <t>Original</t>
        </is>
      </c>
      <c r="CS4" s="3" t="inlineStr">
        <is>
          <t>N</t>
        </is>
      </c>
      <c r="CT4" s="3" t="inlineStr">
        <is>
          <t>N</t>
        </is>
      </c>
      <c r="CU4" s="3" t="inlineStr">
        <is>
          <t>N</t>
        </is>
      </c>
      <c r="CV4" s="3" t="inlineStr">
        <is>
          <t>NA</t>
        </is>
      </c>
      <c r="CW4" s="3" t="inlineStr">
        <is>
          <t>CrackBlock600k (same CiCS acquisition-system lineage); LEiS pavement crack image dataset (same repository)</t>
        </is>
      </c>
      <c r="CX4" s="3" t="inlineStr">
        <is>
          <t>Claude_Github_001.xlsx</t>
        </is>
      </c>
      <c r="CY4" s="3" t="inlineStr">
        <is>
          <t>Claude_Github_001:GH-DS-019</t>
        </is>
      </c>
      <c r="CZ4" s="3" t="inlineStr">
        <is>
          <t>N</t>
        </is>
      </c>
      <c r="DA4" s="3" t="inlineStr">
        <is>
          <t>NA</t>
        </is>
      </c>
      <c r="DB4" s="3" t="inlineStr">
        <is>
          <t>None</t>
        </is>
      </c>
      <c r="DC4" s="3" t="inlineStr">
        <is>
          <t>None</t>
        </is>
      </c>
      <c r="DD4" s="3" t="inlineStr">
        <is>
          <t>None</t>
        </is>
      </c>
      <c r="DE4" s="3" t="inlineStr">
        <is>
          <t>None</t>
        </is>
      </c>
      <c r="DF4" s="3" t="inlineStr">
        <is>
          <t>N</t>
        </is>
      </c>
      <c r="DG4" s="3" t="inlineStr">
        <is>
          <t>Single source record; no reconciliation required.</t>
        </is>
      </c>
      <c r="DH4" s="3" t="inlineStr">
        <is>
          <t>GitHub repository file listing, https://github.com/DrEdwardLee/Pavement-Crack-Dataset (accessed 2026-08-06)</t>
        </is>
      </c>
      <c r="DI4" s="3" t="inlineStr">
        <is>
          <t>Low</t>
        </is>
      </c>
      <c r="DJ4" s="3" t="inlineStr">
        <is>
          <t>Low</t>
        </is>
      </c>
      <c r="DK4" s="3" t="inlineStr">
        <is>
          <t>Use source record as cited.</t>
        </is>
      </c>
      <c r="DL4" s="3" t="n">
        <v>4</v>
      </c>
      <c r="DM4" s="3" t="n">
        <v>1</v>
      </c>
      <c r="DN4" s="3" t="n">
        <v>1</v>
      </c>
      <c r="DO4" s="3" t="n">
        <v>0</v>
      </c>
      <c r="DP4" s="3" t="n">
        <v>1</v>
      </c>
      <c r="DQ4" s="3" t="n">
        <v>1</v>
      </c>
      <c r="DR4" s="3" t="n">
        <v>0</v>
      </c>
      <c r="DS4" s="3" t="n">
        <v>27</v>
      </c>
      <c r="DT4" s="3" t="inlineStr">
        <is>
          <t>Reviewed (source MCDM_Scoring, averaged across batches)</t>
        </is>
      </c>
      <c r="DU4" s="3" t="inlineStr">
        <is>
          <t>1 of 1</t>
        </is>
      </c>
      <c r="DV4" s="35">
        <f>IFERROR(IF(INDEX(MCDM_Grades!$C$2:$C$178,MATCH($A4,MCDM_Grades!$A$2:$A$178,0))="","",INDEX(MCDM_Grades!$C$2:$C$178,MATCH($A4,MCDM_Grades!$A$2:$A$178,0))),"")</f>
        <v/>
      </c>
      <c r="DW4" s="42">
        <f>IFERROR(IF(INDEX(MCDM_Grades!$D$2:$D$178,MATCH($A4,MCDM_Grades!$A$2:$A$178,0))="","",INDEX(MCDM_Grades!$D$2:$D$178,MATCH($A4,MCDM_Grades!$A$2:$A$178,0))),"")</f>
        <v/>
      </c>
      <c r="DX4" s="48">
        <f>IFERROR(IF(INDEX(MCDM_Grades!$E$2:$E$178,MATCH($A4,MCDM_Grades!$A$2:$A$178,0))="","",INDEX(MCDM_Grades!$E$2:$E$178,MATCH($A4,MCDM_Grades!$A$2:$A$178,0))),"")</f>
        <v/>
      </c>
      <c r="DY4" s="49">
        <f>IFERROR(IF(INDEX(MCDM_Grades!$F$2:$F$178,MATCH($A4,MCDM_Grades!$A$2:$A$178,0))="","",INDEX(MCDM_Grades!$F$2:$F$178,MATCH($A4,MCDM_Grades!$A$2:$A$178,0))),"")</f>
        <v/>
      </c>
      <c r="DZ4" s="48">
        <f>IFERROR(IF(INDEX(MCDM_Grades!$G$2:$G$178,MATCH($A4,MCDM_Grades!$A$2:$A$178,0))="","",INDEX(MCDM_Grades!$G$2:$G$178,MATCH($A4,MCDM_Grades!$A$2:$A$178,0))),"")</f>
        <v/>
      </c>
      <c r="EA4" s="49">
        <f>IFERROR(IF(INDEX(MCDM_Grades!$H$2:$H$178,MATCH($A4,MCDM_Grades!$A$2:$A$178,0))="","",INDEX(MCDM_Grades!$H$2:$H$178,MATCH($A4,MCDM_Grades!$A$2:$A$178,0))),"")</f>
        <v/>
      </c>
      <c r="EB4" s="50">
        <f>IFERROR(IF(INDEX(MCDM_Grades!$I$2:$I$178,MATCH($A4,MCDM_Grades!$A$2:$A$178,0))="","",INDEX(MCDM_Grades!$I$2:$I$178,MATCH($A4,MCDM_Grades!$A$2:$A$178,0))),"")</f>
        <v/>
      </c>
      <c r="EC4" s="51">
        <f>IFERROR(IF(INDEX(MCDM_Grades!$J$2:$J$178,MATCH($A4,MCDM_Grades!$A$2:$A$178,0))="","",INDEX(MCDM_Grades!$J$2:$J$178,MATCH($A4,MCDM_Grades!$A$2:$A$178,0))),"")</f>
        <v/>
      </c>
      <c r="ED4" s="35">
        <f>IFERROR(IF(INDEX(MCDM_Grades!$N$2:$N$178,MATCH($A4,MCDM_Grades!$A$2:$A$178,0))="","",INDEX(MCDM_Grades!$N$2:$N$178,MATCH($A4,MCDM_Grades!$A$2:$A$178,0))),"")</f>
        <v/>
      </c>
      <c r="EE4" s="42">
        <f>IFERROR(IF(INDEX(MCDM_Grades!$O$2:$O$178,MATCH($A4,MCDM_Grades!$A$2:$A$178,0))="","",INDEX(MCDM_Grades!$O$2:$O$178,MATCH($A4,MCDM_Grades!$A$2:$A$178,0))),"")</f>
        <v/>
      </c>
      <c r="EF4" s="35">
        <f>IFERROR(IF(INDEX(MCDM_Grades!$P$2:$P$178,MATCH($A4,MCDM_Grades!$A$2:$A$178,0))="","",INDEX(MCDM_Grades!$P$2:$P$178,MATCH($A4,MCDM_Grades!$A$2:$A$178,0))),"")</f>
        <v/>
      </c>
      <c r="EG4" s="42">
        <f>IFERROR(IF(INDEX(MCDM_Grades!$Q$2:$Q$178,MATCH($A4,MCDM_Grades!$A$2:$A$178,0))="","",INDEX(MCDM_Grades!$Q$2:$Q$178,MATCH($A4,MCDM_Grades!$A$2:$A$178,0))),"")</f>
        <v/>
      </c>
      <c r="EH4" s="35">
        <f>IFERROR(IF(INDEX(MCDM_Grades!$R$2:$R$178,MATCH($A4,MCDM_Grades!$A$2:$A$178,0))="","",INDEX(MCDM_Grades!$R$2:$R$178,MATCH($A4,MCDM_Grades!$A$2:$A$178,0))),"")</f>
        <v/>
      </c>
      <c r="EI4" s="42">
        <f>IFERROR(IF(INDEX(MCDM_Grades!$S$2:$S$178,MATCH($A4,MCDM_Grades!$A$2:$A$178,0))="","",INDEX(MCDM_Grades!$S$2:$S$178,MATCH($A4,MCDM_Grades!$A$2:$A$178,0))),"")</f>
        <v/>
      </c>
      <c r="EJ4" s="35">
        <f>IFERROR(IF(INDEX(MCDM_Grades!$T$2:$T$178,MATCH($A4,MCDM_Grades!$A$2:$A$178,0))="","",INDEX(MCDM_Grades!$T$2:$T$178,MATCH($A4,MCDM_Grades!$A$2:$A$178,0))),"")</f>
        <v/>
      </c>
      <c r="EK4" s="42">
        <f>IFERROR(IF(INDEX(MCDM_Grades!$U$2:$U$178,MATCH($A4,MCDM_Grades!$A$2:$A$178,0))="","",INDEX(MCDM_Grades!$U$2:$U$178,MATCH($A4,MCDM_Grades!$A$2:$A$178,0))),"")</f>
        <v/>
      </c>
      <c r="EL4" s="35">
        <f>IFERROR(IF(INDEX(MCDM_Grades!$V$2:$V$178,MATCH($A4,MCDM_Grades!$A$2:$A$178,0))="","",INDEX(MCDM_Grades!$V$2:$V$178,MATCH($A4,MCDM_Grades!$A$2:$A$178,0))),"")</f>
        <v/>
      </c>
      <c r="EM4" s="42">
        <f>IFERROR(IF(INDEX(MCDM_Grades!$W$2:$W$178,MATCH($A4,MCDM_Grades!$A$2:$A$178,0))="","",INDEX(MCDM_Grades!$W$2:$W$178,MATCH($A4,MCDM_Grades!$A$2:$A$178,0))),"")</f>
        <v/>
      </c>
      <c r="EN4" s="35">
        <f>IFERROR(IF(INDEX(MCDM_Grades!$X$2:$X$178,MATCH($A4,MCDM_Grades!$A$2:$A$178,0))="","",INDEX(MCDM_Grades!$X$2:$X$178,MATCH($A4,MCDM_Grades!$A$2:$A$178,0))),"")</f>
        <v/>
      </c>
      <c r="EO4" s="42">
        <f>IFERROR(IF(INDEX(MCDM_Grades!$Y$2:$Y$178,MATCH($A4,MCDM_Grades!$A$2:$A$178,0))="","",INDEX(MCDM_Grades!$Y$2:$Y$178,MATCH($A4,MCDM_Grades!$A$2:$A$178,0))),"")</f>
        <v/>
      </c>
      <c r="EP4" s="35">
        <f>IFERROR(IF(INDEX(MCDM_Grades!$Z$2:$Z$178,MATCH($A4,MCDM_Grades!$A$2:$A$178,0))="","",INDEX(MCDM_Grades!$Z$2:$Z$178,MATCH($A4,MCDM_Grades!$A$2:$A$178,0))),"")</f>
        <v/>
      </c>
      <c r="EQ4" s="42">
        <f>IFERROR(IF(INDEX(MCDM_Grades!$AA$2:$AA$178,MATCH($A4,MCDM_Grades!$A$2:$A$178,0))="","",INDEX(MCDM_Grades!$AA$2:$AA$178,MATCH($A4,MCDM_Grades!$A$2:$A$178,0))),"")</f>
        <v/>
      </c>
      <c r="ER4" s="35">
        <f>IFERROR(IF(INDEX(MCDM_Grades!$AB$2:$AB$178,MATCH($A4,MCDM_Grades!$A$2:$A$178,0))="","",INDEX(MCDM_Grades!$AB$2:$AB$178,MATCH($A4,MCDM_Grades!$A$2:$A$178,0))),"")</f>
        <v/>
      </c>
      <c r="ES4" s="42">
        <f>IFERROR(IF(INDEX(MCDM_Grades!$AC$2:$AC$178,MATCH($A4,MCDM_Grades!$A$2:$A$178,0))="","",INDEX(MCDM_Grades!$AC$2:$AC$178,MATCH($A4,MCDM_Grades!$A$2:$A$178,0))),"")</f>
        <v/>
      </c>
      <c r="ET4" s="35">
        <f>IFERROR(IF(INDEX(MCDM_Grades!$AD$2:$AD$178,MATCH($A4,MCDM_Grades!$A$2:$A$178,0))="","",INDEX(MCDM_Grades!$AD$2:$AD$178,MATCH($A4,MCDM_Grades!$A$2:$A$178,0))),"")</f>
        <v/>
      </c>
      <c r="EU4" s="42">
        <f>IFERROR(IF(INDEX(MCDM_Grades!$AE$2:$AE$178,MATCH($A4,MCDM_Grades!$A$2:$A$178,0))="","",INDEX(MCDM_Grades!$AE$2:$AE$178,MATCH($A4,MCDM_Grades!$A$2:$A$178,0))),"")</f>
        <v/>
      </c>
      <c r="EV4" s="51">
        <f>IFERROR(IF(INDEX(MCDM_Grades!$K$2:$K$178,MATCH($A4,MCDM_Grades!$A$2:$A$178,0))="","",INDEX(MCDM_Grades!$K$2:$K$178,MATCH($A4,MCDM_Grades!$A$2:$A$178,0))),"")</f>
        <v/>
      </c>
      <c r="EW4" s="49">
        <f>IFERROR(IF(INDEX(MCDM_Grades!$L$2:$L$178,MATCH($A4,MCDM_Grades!$A$2:$A$178,0))="","",INDEX(MCDM_Grades!$L$2:$L$178,MATCH($A4,MCDM_Grades!$A$2:$A$178,0))),"")</f>
        <v/>
      </c>
      <c r="EX4" s="50">
        <f>IFERROR(IF(INDEX(MCDM_Grades!$M$2:$M$178,MATCH($A4,MCDM_Grades!$A$2:$A$178,0))="","",INDEX(MCDM_Grades!$M$2:$M$178,MATCH($A4,MCDM_Grades!$A$2:$A$178,0))),"")</f>
        <v/>
      </c>
      <c r="EY4" s="35">
        <f>IFERROR(IF(INDEX(MCDM_Grades!$AR$2:$AR$178,MATCH($A4,MCDM_Grades!$A$2:$A$178,0))="","",INDEX(MCDM_Grades!$AR$2:$AR$178,MATCH($A4,MCDM_Grades!$A$2:$A$178,0))),"")</f>
        <v/>
      </c>
      <c r="EZ4" s="42">
        <f>IFERROR(IF(INDEX(MCDM_Grades!$AS$2:$AS$178,MATCH($A4,MCDM_Grades!$A$2:$A$178,0))="","",INDEX(MCDM_Grades!$AS$2:$AS$178,MATCH($A4,MCDM_Grades!$A$2:$A$178,0))),"")</f>
        <v/>
      </c>
      <c r="FA4" s="35">
        <f>IFERROR(IF(INDEX(MCDM_Grades!$AT$2:$AT$178,MATCH($A4,MCDM_Grades!$A$2:$A$178,0))="","",INDEX(MCDM_Grades!$AT$2:$AT$178,MATCH($A4,MCDM_Grades!$A$2:$A$178,0))),"")</f>
        <v/>
      </c>
      <c r="FB4" s="42">
        <f>IFERROR(IF(INDEX(MCDM_Grades!$AU$2:$AU$178,MATCH($A4,MCDM_Grades!$A$2:$A$178,0))="","",INDEX(MCDM_Grades!$AU$2:$AU$178,MATCH($A4,MCDM_Grades!$A$2:$A$178,0))),"")</f>
        <v/>
      </c>
      <c r="FC4" s="3" t="inlineStr">
        <is>
          <t>Not reported</t>
        </is>
      </c>
      <c r="FD4" s="3" t="inlineStr">
        <is>
          <t>Unknown</t>
        </is>
      </c>
      <c r="FE4" s="3" t="inlineStr">
        <is>
          <t>Unknown</t>
        </is>
      </c>
      <c r="FF4" s="3" t="n"/>
      <c r="FG4" s="3" t="inlineStr">
        <is>
          <t>Not reported</t>
        </is>
      </c>
      <c r="FH4" s="3" t="inlineStr">
        <is>
          <t>No README or documentation; annotations, counts, provenance, and license all unverified (data stored as CiCS-Data(1-5).rar in repo)</t>
        </is>
      </c>
      <c r="FI4" s="3" t="inlineStr">
        <is>
          <t>None</t>
        </is>
      </c>
      <c r="FJ4" s="3" t="n"/>
      <c r="FK4" s="3" t="inlineStr">
        <is>
          <t>Medium</t>
        </is>
      </c>
      <c r="FL4" s="3" t="inlineStr">
        <is>
          <t>Not independently verified</t>
        </is>
      </c>
      <c r="FM4" s="3" t="inlineStr">
        <is>
          <t>Workbook acquisition fields all NR and no publication. Fetched https://github.com/DrEdwardLee/Pavement-Crack-Dataset: only the tagline 'We have published two new pavement crack image dataset, named Cics Dataset and Leis Dataset' and rar archives (CiCS-Data parts 1-5, LEiS-Data, CrackForest-Data, MPS-Dataset); the acronyms CiCS/LEiS are not expanded and no camera or viewpoint is described. A web search for 'CiCS' 'LEiS' pavement crack returned nothing relevant. The workbook's Related_Datasets note ('same CiCS acquisition-system lineage' with CrackBlock600k) hints at a dedicated acquisition system, but its geometry is undocumented in any reachable source, so Medium.</t>
        </is>
      </c>
    </row>
    <row r="5" ht="58" customHeight="1">
      <c r="A5" s="3" t="inlineStr">
        <is>
          <t>DS-004</t>
        </is>
      </c>
      <c r="B5" s="3" t="inlineStr">
        <is>
          <t>complexPavementCrackDataset</t>
        </is>
      </c>
      <c r="C5" s="3" t="inlineStr">
        <is>
          <t>NA</t>
        </is>
      </c>
      <c r="D5" s="3" t="inlineStr">
        <is>
          <t>v1</t>
        </is>
      </c>
      <c r="E5" s="3" t="inlineStr">
        <is>
          <t>Independent Dataset</t>
        </is>
      </c>
      <c r="F5" s="3" t="inlineStr">
        <is>
          <t>NA (single source record)</t>
        </is>
      </c>
      <c r="G5" s="3" t="inlineStr">
        <is>
          <t>Single source record; no matching record found in any other file after cross-file and cross-platform comparison.</t>
        </is>
      </c>
      <c r="H5" s="3" t="inlineStr">
        <is>
          <t>Claude</t>
        </is>
      </c>
      <c r="I5" s="3" t="inlineStr">
        <is>
          <t>GitHub</t>
        </is>
      </c>
      <c r="J5" s="3" t="inlineStr">
        <is>
          <t>N</t>
        </is>
      </c>
      <c r="K5" s="3" t="inlineStr">
        <is>
          <t>NA (single platform)</t>
        </is>
      </c>
      <c r="L5" s="4" t="inlineStr">
        <is>
          <t>https://github.com/SEU-zhc/complexPavementCrackDataset</t>
        </is>
      </c>
      <c r="M5" s="4" t="inlineStr">
        <is>
          <t>https://github.com/SEU-zhc/complexPavementCrackDataset</t>
        </is>
      </c>
      <c r="N5" s="3" t="inlineStr">
        <is>
          <t>NA</t>
        </is>
      </c>
      <c r="O5" s="3" t="inlineStr">
        <is>
          <t>NA</t>
        </is>
      </c>
      <c r="P5" s="3" t="inlineStr">
        <is>
          <t>NA</t>
        </is>
      </c>
      <c r="Q5" s="3" t="inlineStr">
        <is>
          <t>NA</t>
        </is>
      </c>
      <c r="R5" s="3" t="inlineStr">
        <is>
          <t>NA</t>
        </is>
      </c>
      <c r="S5" s="3" t="inlineStr">
        <is>
          <t>NA</t>
        </is>
      </c>
      <c r="T5" s="3" t="inlineStr">
        <is>
          <t>NR</t>
        </is>
      </c>
      <c r="U5" s="3" t="inlineStr">
        <is>
          <t>N</t>
        </is>
      </c>
      <c r="V5" s="3" t="inlineStr">
        <is>
          <t>NR</t>
        </is>
      </c>
      <c r="W5" s="3" t="inlineStr">
        <is>
          <t>NR</t>
        </is>
      </c>
      <c r="X5" s="3" t="inlineStr">
        <is>
          <t>NR</t>
        </is>
      </c>
      <c r="Y5" s="3" t="inlineStr">
        <is>
          <t>NR</t>
        </is>
      </c>
      <c r="Z5" s="3" t="inlineStr">
        <is>
          <t>NA</t>
        </is>
      </c>
      <c r="AA5" s="3" t="inlineStr">
        <is>
          <t>NA</t>
        </is>
      </c>
      <c r="AB5" s="3" t="inlineStr">
        <is>
          <t>Images/frames as reported</t>
        </is>
      </c>
      <c r="AC5" s="3" t="inlineStr">
        <is>
          <t>500</t>
        </is>
      </c>
      <c r="AD5" s="3" t="inlineStr">
        <is>
          <t>NR</t>
        </is>
      </c>
      <c r="AE5" s="3" t="inlineStr">
        <is>
          <t>NR</t>
        </is>
      </c>
      <c r="AF5" s="3" t="inlineStr">
        <is>
          <t>500</t>
        </is>
      </c>
      <c r="AG5" s="3" t="inlineStr">
        <is>
          <t>NR</t>
        </is>
      </c>
      <c r="AH5" s="3" t="inlineStr">
        <is>
          <t>NR</t>
        </is>
      </c>
      <c r="AI5" s="3" t="inlineStr">
        <is>
          <t>NR</t>
        </is>
      </c>
      <c r="AJ5" s="3" t="inlineStr">
        <is>
          <t>NR</t>
        </is>
      </c>
      <c r="AK5" s="3" t="inlineStr">
        <is>
          <t>NR</t>
        </is>
      </c>
      <c r="AL5" s="3" t="inlineStr">
        <is>
          <t>NR</t>
        </is>
      </c>
      <c r="AM5" s="3" t="inlineStr">
        <is>
          <t>NR</t>
        </is>
      </c>
      <c r="AN5" s="3" t="inlineStr">
        <is>
          <t>NR</t>
        </is>
      </c>
      <c r="AO5" s="3" t="inlineStr">
        <is>
          <t>NR</t>
        </is>
      </c>
      <c r="AP5" s="3" t="inlineStr">
        <is>
          <t>NR</t>
        </is>
      </c>
      <c r="AQ5" s="3" t="inlineStr">
        <is>
          <t>NR</t>
        </is>
      </c>
      <c r="AR5" s="3" t="inlineStr">
        <is>
          <t>NR</t>
        </is>
      </c>
      <c r="AS5" s="3" t="inlineStr">
        <is>
          <t>Road environment: Pavements with shadows, watermarks, brake marks and environmental noise</t>
        </is>
      </c>
      <c r="AT5" s="3" t="inlineStr">
        <is>
          <t>NR</t>
        </is>
      </c>
      <c r="AU5" s="3" t="inlineStr">
        <is>
          <t>Onboard (vehicle) cameras</t>
        </is>
      </c>
      <c r="AV5" s="3" t="inlineStr">
        <is>
          <t>See Acquisition_Platform</t>
        </is>
      </c>
      <c r="AW5" s="3" t="inlineStr">
        <is>
          <t>Onboard (vehicle) cameras</t>
        </is>
      </c>
      <c r="AX5" s="3" t="inlineStr">
        <is>
          <t>See Acquisition_Platform (reported: onboard)</t>
        </is>
      </c>
      <c r="AY5" s="3" t="inlineStr">
        <is>
          <t>NR</t>
        </is>
      </c>
      <c r="AZ5" s="3" t="inlineStr">
        <is>
          <t>NR</t>
        </is>
      </c>
      <c r="BA5" s="3" t="inlineStr">
        <is>
          <t>NR</t>
        </is>
      </c>
      <c r="BB5" s="3" t="inlineStr">
        <is>
          <t>N</t>
        </is>
      </c>
      <c r="BC5" s="3" t="inlineStr">
        <is>
          <t>NR</t>
        </is>
      </c>
      <c r="BD5" s="3" t="inlineStr">
        <is>
          <t>NR</t>
        </is>
      </c>
      <c r="BE5" s="3" t="inlineStr">
        <is>
          <t>NR</t>
        </is>
      </c>
      <c r="BF5" s="3" t="inlineStr">
        <is>
          <t>NR</t>
        </is>
      </c>
      <c r="BG5" s="3" t="inlineStr">
        <is>
          <t>NR</t>
        </is>
      </c>
      <c r="BH5" s="3" t="inlineStr">
        <is>
          <t>Pavement cracks (complex-background crack class)</t>
        </is>
      </c>
      <c r="BI5" s="3" t="inlineStr">
        <is>
          <t>NR</t>
        </is>
      </c>
      <c r="BJ5" s="3" t="inlineStr">
        <is>
          <t>Bounding boxes (class xc yc w h) and binary crack masks</t>
        </is>
      </c>
      <c r="BK5" s="3" t="inlineStr">
        <is>
          <t>NR</t>
        </is>
      </c>
      <c r="BL5" s="3" t="inlineStr">
        <is>
          <t>Object detection;Semantic segmentation</t>
        </is>
      </c>
      <c r="BM5" s="3" t="inlineStr">
        <is>
          <t>Object detection;Semantic segmentation</t>
        </is>
      </c>
      <c r="BN5" s="3" t="inlineStr">
        <is>
          <t>YOLO-style txt;binary mask images</t>
        </is>
      </c>
      <c r="BO5" s="3" t="inlineStr">
        <is>
          <t>YOLO; TXT; mask</t>
        </is>
      </c>
      <c r="BP5" s="3" t="inlineStr">
        <is>
          <t>NR</t>
        </is>
      </c>
      <c r="BQ5" s="3" t="inlineStr">
        <is>
          <t>Y</t>
        </is>
      </c>
      <c r="BR5" s="3" t="inlineStr">
        <is>
          <t>Y</t>
        </is>
      </c>
      <c r="BS5" s="3" t="inlineStr">
        <is>
          <t>NR</t>
        </is>
      </c>
      <c r="BT5" s="3" t="inlineStr">
        <is>
          <t>NR</t>
        </is>
      </c>
      <c r="BU5" s="3" t="inlineStr">
        <is>
          <t>NR</t>
        </is>
      </c>
      <c r="BV5" s="3" t="inlineStr">
        <is>
          <t>N</t>
        </is>
      </c>
      <c r="BW5" s="3" t="inlineStr">
        <is>
          <t>N</t>
        </is>
      </c>
      <c r="BX5" s="3" t="inlineStr">
        <is>
          <t>N</t>
        </is>
      </c>
      <c r="BY5" s="3" t="inlineStr">
        <is>
          <t>NR</t>
        </is>
      </c>
      <c r="BZ5" s="3" t="inlineStr">
        <is>
          <t>NR</t>
        </is>
      </c>
      <c r="CA5" s="3" t="inlineStr">
        <is>
          <t>NR</t>
        </is>
      </c>
      <c r="CB5" s="3" t="inlineStr">
        <is>
          <t>NR</t>
        </is>
      </c>
      <c r="CC5" s="3" t="inlineStr">
        <is>
          <t>Object detection;Semantic segmentation</t>
        </is>
      </c>
      <c r="CD5" s="3" t="inlineStr">
        <is>
          <t>NR</t>
        </is>
      </c>
      <c r="CE5" s="3" t="inlineStr">
        <is>
          <t>NR</t>
        </is>
      </c>
      <c r="CF5" s="3" t="inlineStr">
        <is>
          <t>Reported on the source record/data card or associated publication (see Evidence_Locator)</t>
        </is>
      </c>
      <c r="CG5" s="3" t="inlineStr">
        <is>
          <t>NR</t>
        </is>
      </c>
      <c r="CH5" s="3" t="inlineStr">
        <is>
          <t>NR</t>
        </is>
      </c>
      <c r="CI5" s="3" t="inlineStr">
        <is>
          <t>Include-Supplementary</t>
        </is>
      </c>
      <c r="CJ5" s="3" t="inlineStr">
        <is>
          <t>Restricted</t>
        </is>
      </c>
      <c r="CK5" s="3" t="inlineStr">
        <is>
          <t>NR</t>
        </is>
      </c>
      <c r="CL5" s="3" t="inlineStr">
        <is>
          <t>NR</t>
        </is>
      </c>
      <c r="CM5" s="3" t="inlineStr">
        <is>
          <t>Restricted</t>
        </is>
      </c>
      <c r="CN5" s="3" t="inlineStr">
        <is>
          <t>NR</t>
        </is>
      </c>
      <c r="CO5" s="3" t="inlineStr">
        <is>
          <t>NR</t>
        </is>
      </c>
      <c r="CP5" s="3" t="inlineStr">
        <is>
          <t>N</t>
        </is>
      </c>
      <c r="CQ5" s="3" t="inlineStr">
        <is>
          <t>Baidu-only hosting limits international research access; 'over 500 images' recorded as 500 minimum; no paper or license</t>
        </is>
      </c>
      <c r="CR5" s="3" t="inlineStr">
        <is>
          <t>Original</t>
        </is>
      </c>
      <c r="CS5" s="3" t="inlineStr">
        <is>
          <t>N</t>
        </is>
      </c>
      <c r="CT5" s="3" t="inlineStr">
        <is>
          <t>N</t>
        </is>
      </c>
      <c r="CU5" s="3" t="inlineStr">
        <is>
          <t>N</t>
        </is>
      </c>
      <c r="CV5" s="3" t="inlineStr">
        <is>
          <t>NA</t>
        </is>
      </c>
      <c r="CW5" s="3" t="inlineStr">
        <is>
          <t>NA</t>
        </is>
      </c>
      <c r="CX5" s="3" t="inlineStr">
        <is>
          <t>Claude_Github_001.xlsx</t>
        </is>
      </c>
      <c r="CY5" s="3" t="inlineStr">
        <is>
          <t>Claude_Github_001:GH-DS-017</t>
        </is>
      </c>
      <c r="CZ5" s="3" t="inlineStr">
        <is>
          <t>N</t>
        </is>
      </c>
      <c r="DA5" s="3" t="inlineStr">
        <is>
          <t>NA</t>
        </is>
      </c>
      <c r="DB5" s="3" t="inlineStr">
        <is>
          <t>None</t>
        </is>
      </c>
      <c r="DC5" s="3" t="inlineStr">
        <is>
          <t>None</t>
        </is>
      </c>
      <c r="DD5" s="3" t="inlineStr">
        <is>
          <t>None</t>
        </is>
      </c>
      <c r="DE5" s="3" t="inlineStr">
        <is>
          <t>None</t>
        </is>
      </c>
      <c r="DF5" s="3" t="inlineStr">
        <is>
          <t>N</t>
        </is>
      </c>
      <c r="DG5" s="3" t="inlineStr">
        <is>
          <t>Single source record; no reconciliation required.</t>
        </is>
      </c>
      <c r="DH5" s="3" t="inlineStr">
        <is>
          <t>GitHub README (Overview, Download, Annotations), https://github.com/SEU-zhc/complexPavementCrackDataset (accessed 2026-08-06)</t>
        </is>
      </c>
      <c r="DI5" s="3" t="inlineStr">
        <is>
          <t>Moderate</t>
        </is>
      </c>
      <c r="DJ5" s="3" t="inlineStr">
        <is>
          <t>Low</t>
        </is>
      </c>
      <c r="DK5" s="3" t="inlineStr">
        <is>
          <t>Use source record as cited.</t>
        </is>
      </c>
      <c r="DL5" s="3" t="n">
        <v>2</v>
      </c>
      <c r="DM5" s="3" t="n">
        <v>4</v>
      </c>
      <c r="DN5" s="3" t="n">
        <v>2.5</v>
      </c>
      <c r="DO5" s="3" t="n">
        <v>2</v>
      </c>
      <c r="DP5" s="3" t="n">
        <v>3</v>
      </c>
      <c r="DQ5" s="3" t="n">
        <v>1</v>
      </c>
      <c r="DR5" s="3" t="n">
        <v>0</v>
      </c>
      <c r="DS5" s="3" t="n">
        <v>45.5</v>
      </c>
      <c r="DT5" s="3" t="inlineStr">
        <is>
          <t>Reviewed (source MCDM_Scoring, averaged across batches)</t>
        </is>
      </c>
      <c r="DU5" s="3" t="inlineStr">
        <is>
          <t>1 of 1</t>
        </is>
      </c>
      <c r="DV5" s="35">
        <f>IFERROR(IF(INDEX(MCDM_Grades!$C$2:$C$178,MATCH($A5,MCDM_Grades!$A$2:$A$178,0))="","",INDEX(MCDM_Grades!$C$2:$C$178,MATCH($A5,MCDM_Grades!$A$2:$A$178,0))),"")</f>
        <v/>
      </c>
      <c r="DW5" s="42">
        <f>IFERROR(IF(INDEX(MCDM_Grades!$D$2:$D$178,MATCH($A5,MCDM_Grades!$A$2:$A$178,0))="","",INDEX(MCDM_Grades!$D$2:$D$178,MATCH($A5,MCDM_Grades!$A$2:$A$178,0))),"")</f>
        <v/>
      </c>
      <c r="DX5" s="48">
        <f>IFERROR(IF(INDEX(MCDM_Grades!$E$2:$E$178,MATCH($A5,MCDM_Grades!$A$2:$A$178,0))="","",INDEX(MCDM_Grades!$E$2:$E$178,MATCH($A5,MCDM_Grades!$A$2:$A$178,0))),"")</f>
        <v/>
      </c>
      <c r="DY5" s="49">
        <f>IFERROR(IF(INDEX(MCDM_Grades!$F$2:$F$178,MATCH($A5,MCDM_Grades!$A$2:$A$178,0))="","",INDEX(MCDM_Grades!$F$2:$F$178,MATCH($A5,MCDM_Grades!$A$2:$A$178,0))),"")</f>
        <v/>
      </c>
      <c r="DZ5" s="48">
        <f>IFERROR(IF(INDEX(MCDM_Grades!$G$2:$G$178,MATCH($A5,MCDM_Grades!$A$2:$A$178,0))="","",INDEX(MCDM_Grades!$G$2:$G$178,MATCH($A5,MCDM_Grades!$A$2:$A$178,0))),"")</f>
        <v/>
      </c>
      <c r="EA5" s="49">
        <f>IFERROR(IF(INDEX(MCDM_Grades!$H$2:$H$178,MATCH($A5,MCDM_Grades!$A$2:$A$178,0))="","",INDEX(MCDM_Grades!$H$2:$H$178,MATCH($A5,MCDM_Grades!$A$2:$A$178,0))),"")</f>
        <v/>
      </c>
      <c r="EB5" s="50">
        <f>IFERROR(IF(INDEX(MCDM_Grades!$I$2:$I$178,MATCH($A5,MCDM_Grades!$A$2:$A$178,0))="","",INDEX(MCDM_Grades!$I$2:$I$178,MATCH($A5,MCDM_Grades!$A$2:$A$178,0))),"")</f>
        <v/>
      </c>
      <c r="EC5" s="51">
        <f>IFERROR(IF(INDEX(MCDM_Grades!$J$2:$J$178,MATCH($A5,MCDM_Grades!$A$2:$A$178,0))="","",INDEX(MCDM_Grades!$J$2:$J$178,MATCH($A5,MCDM_Grades!$A$2:$A$178,0))),"")</f>
        <v/>
      </c>
      <c r="ED5" s="35">
        <f>IFERROR(IF(INDEX(MCDM_Grades!$N$2:$N$178,MATCH($A5,MCDM_Grades!$A$2:$A$178,0))="","",INDEX(MCDM_Grades!$N$2:$N$178,MATCH($A5,MCDM_Grades!$A$2:$A$178,0))),"")</f>
        <v/>
      </c>
      <c r="EE5" s="42">
        <f>IFERROR(IF(INDEX(MCDM_Grades!$O$2:$O$178,MATCH($A5,MCDM_Grades!$A$2:$A$178,0))="","",INDEX(MCDM_Grades!$O$2:$O$178,MATCH($A5,MCDM_Grades!$A$2:$A$178,0))),"")</f>
        <v/>
      </c>
      <c r="EF5" s="35">
        <f>IFERROR(IF(INDEX(MCDM_Grades!$P$2:$P$178,MATCH($A5,MCDM_Grades!$A$2:$A$178,0))="","",INDEX(MCDM_Grades!$P$2:$P$178,MATCH($A5,MCDM_Grades!$A$2:$A$178,0))),"")</f>
        <v/>
      </c>
      <c r="EG5" s="42">
        <f>IFERROR(IF(INDEX(MCDM_Grades!$Q$2:$Q$178,MATCH($A5,MCDM_Grades!$A$2:$A$178,0))="","",INDEX(MCDM_Grades!$Q$2:$Q$178,MATCH($A5,MCDM_Grades!$A$2:$A$178,0))),"")</f>
        <v/>
      </c>
      <c r="EH5" s="35">
        <f>IFERROR(IF(INDEX(MCDM_Grades!$R$2:$R$178,MATCH($A5,MCDM_Grades!$A$2:$A$178,0))="","",INDEX(MCDM_Grades!$R$2:$R$178,MATCH($A5,MCDM_Grades!$A$2:$A$178,0))),"")</f>
        <v/>
      </c>
      <c r="EI5" s="42">
        <f>IFERROR(IF(INDEX(MCDM_Grades!$S$2:$S$178,MATCH($A5,MCDM_Grades!$A$2:$A$178,0))="","",INDEX(MCDM_Grades!$S$2:$S$178,MATCH($A5,MCDM_Grades!$A$2:$A$178,0))),"")</f>
        <v/>
      </c>
      <c r="EJ5" s="35">
        <f>IFERROR(IF(INDEX(MCDM_Grades!$T$2:$T$178,MATCH($A5,MCDM_Grades!$A$2:$A$178,0))="","",INDEX(MCDM_Grades!$T$2:$T$178,MATCH($A5,MCDM_Grades!$A$2:$A$178,0))),"")</f>
        <v/>
      </c>
      <c r="EK5" s="42">
        <f>IFERROR(IF(INDEX(MCDM_Grades!$U$2:$U$178,MATCH($A5,MCDM_Grades!$A$2:$A$178,0))="","",INDEX(MCDM_Grades!$U$2:$U$178,MATCH($A5,MCDM_Grades!$A$2:$A$178,0))),"")</f>
        <v/>
      </c>
      <c r="EL5" s="35">
        <f>IFERROR(IF(INDEX(MCDM_Grades!$V$2:$V$178,MATCH($A5,MCDM_Grades!$A$2:$A$178,0))="","",INDEX(MCDM_Grades!$V$2:$V$178,MATCH($A5,MCDM_Grades!$A$2:$A$178,0))),"")</f>
        <v/>
      </c>
      <c r="EM5" s="42">
        <f>IFERROR(IF(INDEX(MCDM_Grades!$W$2:$W$178,MATCH($A5,MCDM_Grades!$A$2:$A$178,0))="","",INDEX(MCDM_Grades!$W$2:$W$178,MATCH($A5,MCDM_Grades!$A$2:$A$178,0))),"")</f>
        <v/>
      </c>
      <c r="EN5" s="35">
        <f>IFERROR(IF(INDEX(MCDM_Grades!$X$2:$X$178,MATCH($A5,MCDM_Grades!$A$2:$A$178,0))="","",INDEX(MCDM_Grades!$X$2:$X$178,MATCH($A5,MCDM_Grades!$A$2:$A$178,0))),"")</f>
        <v/>
      </c>
      <c r="EO5" s="42">
        <f>IFERROR(IF(INDEX(MCDM_Grades!$Y$2:$Y$178,MATCH($A5,MCDM_Grades!$A$2:$A$178,0))="","",INDEX(MCDM_Grades!$Y$2:$Y$178,MATCH($A5,MCDM_Grades!$A$2:$A$178,0))),"")</f>
        <v/>
      </c>
      <c r="EP5" s="35">
        <f>IFERROR(IF(INDEX(MCDM_Grades!$Z$2:$Z$178,MATCH($A5,MCDM_Grades!$A$2:$A$178,0))="","",INDEX(MCDM_Grades!$Z$2:$Z$178,MATCH($A5,MCDM_Grades!$A$2:$A$178,0))),"")</f>
        <v/>
      </c>
      <c r="EQ5" s="42">
        <f>IFERROR(IF(INDEX(MCDM_Grades!$AA$2:$AA$178,MATCH($A5,MCDM_Grades!$A$2:$A$178,0))="","",INDEX(MCDM_Grades!$AA$2:$AA$178,MATCH($A5,MCDM_Grades!$A$2:$A$178,0))),"")</f>
        <v/>
      </c>
      <c r="ER5" s="35">
        <f>IFERROR(IF(INDEX(MCDM_Grades!$AB$2:$AB$178,MATCH($A5,MCDM_Grades!$A$2:$A$178,0))="","",INDEX(MCDM_Grades!$AB$2:$AB$178,MATCH($A5,MCDM_Grades!$A$2:$A$178,0))),"")</f>
        <v/>
      </c>
      <c r="ES5" s="42">
        <f>IFERROR(IF(INDEX(MCDM_Grades!$AC$2:$AC$178,MATCH($A5,MCDM_Grades!$A$2:$A$178,0))="","",INDEX(MCDM_Grades!$AC$2:$AC$178,MATCH($A5,MCDM_Grades!$A$2:$A$178,0))),"")</f>
        <v/>
      </c>
      <c r="ET5" s="35">
        <f>IFERROR(IF(INDEX(MCDM_Grades!$AD$2:$AD$178,MATCH($A5,MCDM_Grades!$A$2:$A$178,0))="","",INDEX(MCDM_Grades!$AD$2:$AD$178,MATCH($A5,MCDM_Grades!$A$2:$A$178,0))),"")</f>
        <v/>
      </c>
      <c r="EU5" s="42">
        <f>IFERROR(IF(INDEX(MCDM_Grades!$AE$2:$AE$178,MATCH($A5,MCDM_Grades!$A$2:$A$178,0))="","",INDEX(MCDM_Grades!$AE$2:$AE$178,MATCH($A5,MCDM_Grades!$A$2:$A$178,0))),"")</f>
        <v/>
      </c>
      <c r="EV5" s="51">
        <f>IFERROR(IF(INDEX(MCDM_Grades!$K$2:$K$178,MATCH($A5,MCDM_Grades!$A$2:$A$178,0))="","",INDEX(MCDM_Grades!$K$2:$K$178,MATCH($A5,MCDM_Grades!$A$2:$A$178,0))),"")</f>
        <v/>
      </c>
      <c r="EW5" s="49">
        <f>IFERROR(IF(INDEX(MCDM_Grades!$L$2:$L$178,MATCH($A5,MCDM_Grades!$A$2:$A$178,0))="","",INDEX(MCDM_Grades!$L$2:$L$178,MATCH($A5,MCDM_Grades!$A$2:$A$178,0))),"")</f>
        <v/>
      </c>
      <c r="EX5" s="50">
        <f>IFERROR(IF(INDEX(MCDM_Grades!$M$2:$M$178,MATCH($A5,MCDM_Grades!$A$2:$A$178,0))="","",INDEX(MCDM_Grades!$M$2:$M$178,MATCH($A5,MCDM_Grades!$A$2:$A$178,0))),"")</f>
        <v/>
      </c>
      <c r="EY5" s="35">
        <f>IFERROR(IF(INDEX(MCDM_Grades!$AR$2:$AR$178,MATCH($A5,MCDM_Grades!$A$2:$A$178,0))="","",INDEX(MCDM_Grades!$AR$2:$AR$178,MATCH($A5,MCDM_Grades!$A$2:$A$178,0))),"")</f>
        <v/>
      </c>
      <c r="EZ5" s="42">
        <f>IFERROR(IF(INDEX(MCDM_Grades!$AS$2:$AS$178,MATCH($A5,MCDM_Grades!$A$2:$A$178,0))="","",INDEX(MCDM_Grades!$AS$2:$AS$178,MATCH($A5,MCDM_Grades!$A$2:$A$178,0))),"")</f>
        <v/>
      </c>
      <c r="FA5" s="35">
        <f>IFERROR(IF(INDEX(MCDM_Grades!$AT$2:$AT$178,MATCH($A5,MCDM_Grades!$A$2:$A$178,0))="","",INDEX(MCDM_Grades!$AT$2:$AT$178,MATCH($A5,MCDM_Grades!$A$2:$A$178,0))),"")</f>
        <v/>
      </c>
      <c r="FB5" s="42">
        <f>IFERROR(IF(INDEX(MCDM_Grades!$AU$2:$AU$178,MATCH($A5,MCDM_Grades!$A$2:$A$178,0))="","",INDEX(MCDM_Grades!$AU$2:$AU$178,MATCH($A5,MCDM_Grades!$A$2:$A$178,0))),"")</f>
        <v/>
      </c>
      <c r="FC5" s="3" t="inlineStr">
        <is>
          <t>Forward-facing / oblique</t>
        </is>
      </c>
      <c r="FD5" s="3" t="inlineStr">
        <is>
          <t>No</t>
        </is>
      </c>
      <c r="FE5" s="3" t="inlineStr">
        <is>
          <t>Yes</t>
        </is>
      </c>
      <c r="FF5" s="3" t="n"/>
      <c r="FG5" s="3" t="inlineStr">
        <is>
          <t>Vehicle onboard forward-facing camera (dash/bumper-level, wide-angle)</t>
        </is>
      </c>
      <c r="FH5" s="3" t="inlineStr">
        <is>
          <t>These images have been captured using onboard cameras, showcasing pavement surfaces under various conditions, including shadows, watermarks, brake marks, and other environmental noises.</t>
        </is>
      </c>
      <c r="FI5" s="3" t="inlineStr">
        <is>
          <t>Dataset page / README</t>
        </is>
      </c>
      <c r="FJ5" s="3" t="inlineStr">
        <is>
          <t>https://github.com/SEU-zhc/complexPavementCrackDataset</t>
        </is>
      </c>
      <c r="FK5" s="3" t="inlineStr">
        <is>
          <t>High</t>
        </is>
      </c>
      <c r="FL5" s="3" t="inlineStr">
        <is>
          <t>Not independently verified</t>
        </is>
      </c>
      <c r="FM5" s="3" t="inlineStr">
        <is>
          <t>Workbook: 'Onboard (vehicle) cameras' (hint 'forward?'). README quote gives the platform but not the angle; the README figure samples.png (fetched from the repo, 1656x954, four frames) settles it: every frame is a driving-perspective view along the road with sky, buildings, trees, lane markings, parked/oncoming cars and strong perspective foreshortening, one frame from a low bumper-level wide-angle position. No top-down frames. Consistent with the SEU group's CDM paper (Zhang et al. 2024, CACAIE 10.1111/mice.13171) describing 'images captured by on-board cameras' with water stains, shadows and brake marks.</t>
        </is>
      </c>
    </row>
    <row r="6" ht="58" customHeight="1">
      <c r="A6" s="3" t="inlineStr">
        <is>
          <t>DS-005</t>
        </is>
      </c>
      <c r="B6" s="3" t="inlineStr">
        <is>
          <t>CQU-BPDD (Chongqing University Bituminous Pavement Disease Detection Dataset)</t>
        </is>
      </c>
      <c r="C6" s="3" t="inlineStr">
        <is>
          <t>CQU-BPDD</t>
        </is>
      </c>
      <c r="D6" s="3" t="inlineStr">
        <is>
          <t>v1 [Claude] | Hugging Face image-folder mirror [GPT]</t>
        </is>
      </c>
      <c r="E6" s="3" t="inlineStr">
        <is>
          <t>Confirmed Match</t>
        </is>
      </c>
      <c r="F6" s="3" t="inlineStr">
        <is>
          <t>High</t>
        </is>
      </c>
      <c r="G6" s="3" t="inlineStr">
        <is>
          <t>Identical image count (60,056) in all four records; same seven-distress taxonomy; same professional inspection-vehicle acquisition (China); GitHub (DearCaat) and Hugging Face (Dearcat/CQU-BPDD) records are from the same research group; same publication family (IOPLIN 10.1109/TITS.2021.3093389; PicT; WSPLIN).</t>
        </is>
      </c>
      <c r="H6" s="3" t="inlineStr">
        <is>
          <t>Claude; GPT; GitHub_Test_Batch (tool UNK)</t>
        </is>
      </c>
      <c r="I6" s="3" t="inlineStr">
        <is>
          <t>GitHub; Hugging Face</t>
        </is>
      </c>
      <c r="J6" s="3" t="inlineStr">
        <is>
          <t>Y</t>
        </is>
      </c>
      <c r="K6" s="8" t="inlineStr">
        <is>
          <t>Mirror: GitHub project page with data access; Hugging Face hosts an image-folder redistribution by the same group</t>
        </is>
      </c>
      <c r="L6" s="4" t="inlineStr">
        <is>
          <t>https://github.com/DearCaat/Pavement-Distress-Classification</t>
        </is>
      </c>
      <c r="M6" s="4" t="inlineStr">
        <is>
          <t>https://github.com/DearCaat/Pavement-Distress-Classification; https://github.com/DearCaat/CQU-BPDD</t>
        </is>
      </c>
      <c r="N6" s="3" t="inlineStr">
        <is>
          <t>NA</t>
        </is>
      </c>
      <c r="O6" s="3" t="inlineStr">
        <is>
          <t>NA</t>
        </is>
      </c>
      <c r="P6" s="4" t="inlineStr">
        <is>
          <t>https://huggingface.co/datasets/Dearcat/CQU-BPDD</t>
        </is>
      </c>
      <c r="Q6" s="3" t="inlineStr">
        <is>
          <t>NA</t>
        </is>
      </c>
      <c r="R6" s="3" t="inlineStr">
        <is>
          <t>NA</t>
        </is>
      </c>
      <c r="S6" s="3" t="inlineStr">
        <is>
          <t>NA</t>
        </is>
      </c>
      <c r="T6" s="3" t="inlineStr">
        <is>
          <t>NR</t>
        </is>
      </c>
      <c r="U6" s="3" t="inlineStr">
        <is>
          <t>Y</t>
        </is>
      </c>
      <c r="V6" s="3" t="inlineStr">
        <is>
          <t>IOPLIN (IEEE T-ITS);PicT (ACM MM 2022);WSPLIN (IEEE T-ITS);WSPLIN-IP (ICASSP 2021);DPSSL (Electronics Letters) — per repository listing [Claude] | 10.1109/TITS.2021.3093389; https://arxiv.org/abs/2203.16782 [GPT] | https://doi.org/10.1016/j.conbuildmat.2022.128622 [GPT] | https://github.com/DearCaat/CQU-BPDD; https://github.com/DearCaat/PicT [Test_Batch]</t>
        </is>
      </c>
      <c r="W6" s="3" t="inlineStr">
        <is>
          <t>10.1109/TITS.2021.3093389; 10.1016/j.conbuildmat.2022.128622</t>
        </is>
      </c>
      <c r="X6" s="3" t="inlineStr">
        <is>
          <t>https://arxiv.org/abs/2203.16782; https://doi.org/10.1016/j.conbuildmat.2022.128622; https://github.com/DearCaat/CQU-BPDD; https://github.com/DearCaat/PicT</t>
        </is>
      </c>
      <c r="Y6" s="3" t="inlineStr">
        <is>
          <t>NR</t>
        </is>
      </c>
      <c r="Z6" s="3" t="inlineStr">
        <is>
          <t>Y</t>
        </is>
      </c>
      <c r="AA6" s="3" t="inlineStr">
        <is>
          <t>Reported in source record (relationship not classified)</t>
        </is>
      </c>
      <c r="AB6" s="3" t="inlineStr">
        <is>
          <t>Images/frames as reported</t>
        </is>
      </c>
      <c r="AC6" s="3" t="inlineStr">
        <is>
          <t>60056</t>
        </is>
      </c>
      <c r="AD6" s="3" t="inlineStr">
        <is>
          <t>NR</t>
        </is>
      </c>
      <c r="AE6" s="3" t="inlineStr">
        <is>
          <t>NR</t>
        </is>
      </c>
      <c r="AF6" s="3" t="inlineStr">
        <is>
          <t>60056</t>
        </is>
      </c>
      <c r="AG6" s="3" t="inlineStr">
        <is>
          <t>NR</t>
        </is>
      </c>
      <c r="AH6" s="3" t="inlineStr">
        <is>
          <t>NR</t>
        </is>
      </c>
      <c r="AI6" s="3" t="inlineStr">
        <is>
          <t>NR</t>
        </is>
      </c>
      <c r="AJ6" s="3" t="inlineStr">
        <is>
          <t>NR</t>
        </is>
      </c>
      <c r="AK6" s="3" t="inlineStr">
        <is>
          <t>NR</t>
        </is>
      </c>
      <c r="AL6" s="3" t="inlineStr">
        <is>
          <t>NR</t>
        </is>
      </c>
      <c r="AM6" s="3" t="inlineStr">
        <is>
          <t>NR</t>
        </is>
      </c>
      <c r="AN6" s="3" t="inlineStr">
        <is>
          <t>1200x900 px (each image covers a 2x3 m pavement patch) [Claude] | 1200×900 [GPT] | 1200x900 [Test_Batch]</t>
        </is>
      </c>
      <c r="AO6" s="3" t="inlineStr">
        <is>
          <t>NR</t>
        </is>
      </c>
      <c r="AP6" s="3" t="inlineStr">
        <is>
          <t>China</t>
        </is>
      </c>
      <c r="AQ6" s="3" t="inlineStr">
        <is>
          <t>NR</t>
        </is>
      </c>
      <c r="AR6" s="3" t="inlineStr">
        <is>
          <t>Different areas in southern China [Claude] | Southern China [GPT/Test_Batch] | Chongqing and source-paper collection areas [GPT]</t>
        </is>
      </c>
      <c r="AS6" s="3" t="inlineStr">
        <is>
          <t>China; Different areas in southern China [Claude] | Southern China [GPT/Test_Batch] | Chongqing and source-paper collection areas [GPT]; Road environment: Highways [Claude] | Highway bituminous pavement [GPT] | Mixed [GPT] | Urban; highway [Test_Batch]</t>
        </is>
      </c>
      <c r="AT6" s="3" t="inlineStr">
        <is>
          <t>NR</t>
        </is>
      </c>
      <c r="AU6" s="3" t="inlineStr">
        <is>
          <t>In-vehicle cameras of professional pavement inspection vehicle [Claude] | Professional pavement inspection vehicle with in-vehicle cameras [GPT] | Vehicle-based pavement imagery; exact platform NR [GPT] | In-vehicle cameras on professional pavement inspection vehicle [Test_Batch]</t>
        </is>
      </c>
      <c r="AV6" s="3" t="inlineStr">
        <is>
          <t>See Acquisition_Platform</t>
        </is>
      </c>
      <c r="AW6" s="3" t="inlineStr">
        <is>
          <t>In-vehicle cameras of professional pavement inspection vehicle [Claude] | Professional pavement inspection vehicle with in-vehicle cameras [GPT] | Vehicle-based pavement imagery; exact platform NR [GPT] | In-vehicle cameras on professional pavement inspection vehicle [Test_Batch]</t>
        </is>
      </c>
      <c r="AX6" s="3" t="inlineStr">
        <is>
          <t>NR</t>
        </is>
      </c>
      <c r="AY6" s="3" t="inlineStr">
        <is>
          <t>NR</t>
        </is>
      </c>
      <c r="AZ6" s="3" t="inlineStr">
        <is>
          <t>NR</t>
        </is>
      </c>
      <c r="BA6" s="3" t="inlineStr">
        <is>
          <t>NR</t>
        </is>
      </c>
      <c r="BB6" s="3" t="inlineStr">
        <is>
          <t>N</t>
        </is>
      </c>
      <c r="BC6" s="3" t="inlineStr">
        <is>
          <t>NR</t>
        </is>
      </c>
      <c r="BD6" s="3" t="inlineStr">
        <is>
          <t>NR</t>
        </is>
      </c>
      <c r="BE6" s="3" t="inlineStr">
        <is>
          <t>NR</t>
        </is>
      </c>
      <c r="BF6" s="3" t="inlineStr">
        <is>
          <t>Different collection times [GPT] | Bright; low-light; shadow and interference conditions reported [GPT] | Different times [Test_Batch]</t>
        </is>
      </c>
      <c r="BG6" s="3" t="inlineStr">
        <is>
          <t>NR</t>
        </is>
      </c>
      <c r="BH6" s="3" t="inlineStr">
        <is>
          <t>Transverse crack;Massive crack;Alligator crack;Crack pouring (sealed crack);Longitudinal crack;Ravelling;Repair;Normal [Claude] | transverse crack; massive crack; alligator crack; crack pouring; longitudinal crack; ravelling; repair; normal [GPT] | Transverse_Crack; Massive_Crack; Alligator_Crack; Crack_Pouring; Longitudinal_Crack; Ravelling; Repair_Patch; Normal_No_Distress [GPT] | transverse crack; massive crack; alligator crack; crack pouring; longitudinal crack; ravelling; repair; normal pavement [Test_Batch]</t>
        </is>
      </c>
      <c r="BI6" s="3" t="inlineStr">
        <is>
          <t>Transverse crack;Massive crack;Alligator crack;Crack pouring (sealed crack);Longitudinal crack;Ravelling;Repair;Normal [Claude] | transverse crack; massive crack; alligator crack; crack pouring; longitudinal crack; ravelling; repair; normal [GPT] | Transverse_Crack; Massive_Crack; Alligator_Crack; Crack_Pouring; Longitudinal_Crack; Ravelling; Repair_Patch; Normal_No_Distress [GPT] | transverse crack; massive crack; alligator crack; crack pouring; longitudinal crack; ravelling; repair; normal pavement [Test_Batch]</t>
        </is>
      </c>
      <c r="BJ6" s="3" t="inlineStr">
        <is>
          <t>Seven distress classes plus normal (image-level labels) [Claude] | Seven distress categories plus normal [GPT] | Eight image-level pavement-condition classes; training set 10,137; test set 49,919 [GPT] | TC; MC; AC; CP; LC; Ravelling; Repair; Normal [Test_Batch]</t>
        </is>
      </c>
      <c r="BK6" s="3" t="inlineStr">
        <is>
          <t>NR</t>
        </is>
      </c>
      <c r="BL6" s="3" t="inlineStr">
        <is>
          <t>Image classification (distress detection and recognition) [Claude] | classification; weakly supervised localization [GPT] | Image_Classification [GPT] | Image classification; weakly supervised localization [Test_Batch]</t>
        </is>
      </c>
      <c r="BM6" s="3" t="inlineStr">
        <is>
          <t>Image classification (distress detection and recognition) [Claude] | classification; weakly supervised localization [GPT] | Image_Classification [GPT] | Image classification; weakly supervised localization [Test_Batch]</t>
        </is>
      </c>
      <c r="BN6" s="3" t="inlineStr">
        <is>
          <t>Image-level class labels [Claude] | image-level class labels; patch-level inference in published methods [GPT] | Image-folder class labels [GPT] | Folder labels; image-level labels [Test_Batch]</t>
        </is>
      </c>
      <c r="BO6" s="3" t="inlineStr">
        <is>
          <t>NR</t>
        </is>
      </c>
      <c r="BP6" s="3" t="inlineStr">
        <is>
          <t>Y</t>
        </is>
      </c>
      <c r="BQ6" s="3" t="inlineStr">
        <is>
          <t>NR</t>
        </is>
      </c>
      <c r="BR6" s="3" t="inlineStr">
        <is>
          <t>NR</t>
        </is>
      </c>
      <c r="BS6" s="3" t="inlineStr">
        <is>
          <t>NR</t>
        </is>
      </c>
      <c r="BT6" s="3" t="inlineStr">
        <is>
          <t>NR</t>
        </is>
      </c>
      <c r="BU6" s="3" t="inlineStr">
        <is>
          <t>NR</t>
        </is>
      </c>
      <c r="BV6" s="3" t="inlineStr">
        <is>
          <t>N</t>
        </is>
      </c>
      <c r="BW6" s="3" t="inlineStr">
        <is>
          <t>N</t>
        </is>
      </c>
      <c r="BX6" s="3" t="inlineStr">
        <is>
          <t>N</t>
        </is>
      </c>
      <c r="BY6" s="3" t="inlineStr">
        <is>
          <t>Image-level labeling; weakly supervised patch-label methods [GPT] | Manual or source-curated class assignment; detailed procedure NR in the HF card [GPT] | Manual image-level labeling [Test_Batch]</t>
        </is>
      </c>
      <c r="BZ6" s="3" t="inlineStr">
        <is>
          <t>Challenging-condition subsets are documented; detailed inter-rater controls NR</t>
        </is>
      </c>
      <c r="CA6" s="3" t="inlineStr">
        <is>
          <t>NR</t>
        </is>
      </c>
      <c r="CB6" s="3" t="inlineStr">
        <is>
          <t>NR</t>
        </is>
      </c>
      <c r="CC6" s="3" t="inlineStr">
        <is>
          <t>Classification;Weakly supervised distress recognition [Claude] | pavement distress classification; detection; recognition; weakly supervised localization [GPT] | Image_Classification [GPT] | classification; weakly supervised localization [Test_Batch]</t>
        </is>
      </c>
      <c r="CD6" s="3" t="inlineStr">
        <is>
          <t>PicT; IOPLIN; WSPLIN family</t>
        </is>
      </c>
      <c r="CE6" s="3" t="inlineStr">
        <is>
          <t>PicT; IOPLIN; WSPLIN family</t>
        </is>
      </c>
      <c r="CF6" s="3" t="inlineStr">
        <is>
          <t>Reported on the source record/data card or associated publication (see Evidence_Locator)</t>
        </is>
      </c>
      <c r="CG6" s="3" t="inlineStr">
        <is>
          <t>F1 and P@R reported in associated papers</t>
        </is>
      </c>
      <c r="CH6" s="3" t="inlineStr">
        <is>
          <t>NR</t>
        </is>
      </c>
      <c r="CI6" s="3" t="inlineStr">
        <is>
          <t>Include-Primary</t>
        </is>
      </c>
      <c r="CJ6" s="3" t="inlineStr">
        <is>
          <t>Direct_Download</t>
        </is>
      </c>
      <c r="CK6" s="3" t="inlineStr">
        <is>
          <t>NR (custom terms in README) [Claude] | Custom non-commercial terms; repository code Apache-2.0 [GPT] | CC BY-NC-SA 4.0 [Test_Batch]</t>
        </is>
      </c>
      <c r="CL6" s="3" t="inlineStr">
        <is>
          <t>N</t>
        </is>
      </c>
      <c r="CM6" s="3" t="inlineStr">
        <is>
          <t>Direct_Download</t>
        </is>
      </c>
      <c r="CN6" s="3" t="inlineStr">
        <is>
          <t>NR</t>
        </is>
      </c>
      <c r="CO6" s="3" t="inlineStr">
        <is>
          <t>NR</t>
        </is>
      </c>
      <c r="CP6" s="3" t="inlineStr">
        <is>
          <t>N</t>
        </is>
      </c>
      <c r="CQ6" s="3" t="inlineStr">
        <is>
          <t>Image-level labels only (no localization); non-commercial restriction; release year not stated on repo (recorded NR) [Claude] | Non-commercial restriction; image-level labels are weaker than full boxes/masks; exact collection dates and QC not reported [GPT] | License is not reported on the HF card; collection dates, exact camera specifications, resolution, weather, and engineering sensor metadata are incomplete. [GPT] | Image-level labels dominate; access mirrors and noncommercial terms reduce reproducibility for unrestricted reuse. [Test_Batch]</t>
        </is>
      </c>
      <c r="CR6" s="3" t="inlineStr">
        <is>
          <t>Original</t>
        </is>
      </c>
      <c r="CS6" s="8" t="inlineStr">
        <is>
          <t>Y</t>
        </is>
      </c>
      <c r="CT6" s="3" t="inlineStr">
        <is>
          <t>N</t>
        </is>
      </c>
      <c r="CU6" s="3" t="inlineStr">
        <is>
          <t>N</t>
        </is>
      </c>
      <c r="CV6" s="3" t="inlineStr">
        <is>
          <t>NA</t>
        </is>
      </c>
      <c r="CW6" s="3" t="inlineStr">
        <is>
          <t>NA</t>
        </is>
      </c>
      <c r="CX6" s="3" t="inlineStr">
        <is>
          <t>ChatGPT_Github_001.xlsx; ChatGPT_Huggingface_001.xlsx; Claude_Github_001.xlsx; Github_Github_Test.xlsx</t>
        </is>
      </c>
      <c r="CY6" s="3" t="inlineStr">
        <is>
          <t>ChatGPT_Github_001:GH-017; ChatGPT_Huggingface_001:HF005; Claude_Github_001:GH-DS-009; Github_Github_Test:GITHUB-008</t>
        </is>
      </c>
      <c r="CZ6" s="3" t="inlineStr">
        <is>
          <t>Y - see conflict columns and Reconciliation_Notes</t>
        </is>
      </c>
      <c r="DA6" s="3" t="inlineStr">
        <is>
          <t>Y - see conflict columns and Reconciliation_Notes</t>
        </is>
      </c>
      <c r="DB6" s="6" t="inlineStr">
        <is>
          <t>Image resolution: 1200x900 px (each image covers a 2x3 m pavement patch) (Claude) vs 1200×900 (GPT) vs 1200x900 (Test_Batch)</t>
        </is>
      </c>
      <c r="DC6" s="6" t="inlineStr">
        <is>
          <t>Distress types: Transverse crack;Massive crack;Alligator crack;Crack pouring (sealed crack);Long (Claude) vs transverse crack; massive crack; alligator crack; crack pouring; longitudinal cr (GPT) vs Transverse_Crack; Massive_Crack; Alligator_Crack; Crack_Pouring; Longitudinal_Cr (GPT) vs transverse crack; massive crack; alligator crack; crack pouring; longitudinal cr (Test_Batch) || Label taxonomy: Seven distress classes plus normal (image-level labels) (Claude) vs Seven distress categories plus normal (GPT) vs Eight image-level pavement-condition classes; training set 10,137; test set 49,9 (GPT) vs TC; MC; AC; CP; LC; Ravelling; Repair; Normal (Test_Batch) || Annotation task: Image classification (distress detection and recognition) (Claude) vs classification; weakly supervised localization (GPT) vs Image_Classification (GPT) vs Image classification; weakly supervised localization (Test_Batch) || Annotation format: Image-level class labels (Claude) vs image-level class labels; patch-level inference in published methods (GPT) vs Image-folder class labels (GPT) vs Folder labels; image-level labels (Test_Batch) || Annotation method: Image-level labeling; weakly supervised patch-label methods (GPT) vs Manual or source-curated class assignment; detailed procedure NR in the HF card (GPT) vs Manual image-level labeling (Test_Batch)</t>
        </is>
      </c>
      <c r="DD6" s="3" t="inlineStr">
        <is>
          <t>None</t>
        </is>
      </c>
      <c r="DE6" s="6" t="inlineStr">
        <is>
          <t>Release year: 2021 (GPT/Test_Batch) vs 2022 (GPT) || Version: v1 (Claude) vs Hugging Face image-folder mirror (GPT) || License: NR (custom terms in README) (Claude) vs Custom non-commercial terms; repository code Apache-2.0 (GPT) vs CC BY-NC-SA 4.0 (Test_Batch) || AI tasks: Classification;Weakly supervised distress recognition (Claude) vs pavement distress classification; detection; recognition; weakly supervised loca (GPT) vs Image_Classification (GPT) vs classification; weakly supervised localization (Test_Batch) || Acquisition platform: In-vehicle cameras of professional pavement inspection vehicle (Claude) vs Professional pavement inspection vehicle with in-vehicle cameras (GPT) vs Vehicle-based pavement imagery; exact platform NR (GPT) vs In-vehicle cameras on professional pavement inspection vehicle (Test_Batch) || Region/City: Different areas in southern China (Claude) vs Southern China (GPT/Test_Batch) vs Chongqing and source-paper collection areas (GPT) || Road environment: Highways (Claude) vs Highway bituminous pavement (GPT) vs Mixed (GPT) vs Urban; highway (Test_Batch) || Publications: IOPLIN (IEEE T-ITS);PicT (ACM MM 2022);WSPLIN (IEEE T-ITS);WSPLIN-IP (ICASSP 202 (Claude) vs 10.1109/TITS.2021.3093389; https://arxiv.org/abs/2203.16782 (GPT) vs https://doi.org/10.1016/j.conbuildmat.2022.128622 (GPT) vs https://github.com/DearCaat/CQU-BPDD; https://github.com/DearCaat/PicT (Test_Batch) || Acquisition platform: In-vehicle cameras of professional pavement inspection vehicle (Claude) vs Professional pavement inspection vehicle with in-vehicle cameras (GPT) vs Vehicle-based pavement imagery; exact platform NR (GPT) vs In-vehicle cameras on professional pavement inspection vehicle (Test_Batch) || Lighting_Conditions: Different collection times (GPT) vs Bright; low-light; shadow and interference conditions reported (GPT) vs Different times (Test_Batch) || Key_Limitations: Image-level labels only (no localization); non-commercial restriction; release y (Claude) vs Non-commercial restriction; image-level labels are weaker than full boxes/masks; (GPT) vs License is not reported on the HF card; collection dates, exact camera specifica (GPT) vs Image-level labels dominate; access mirrors and noncommercial terms reduce repro (Test_Batch)</t>
        </is>
      </c>
      <c r="DF6" s="3" t="inlineStr">
        <is>
          <t>N</t>
        </is>
      </c>
      <c r="DG6" s="3" t="inlineStr">
        <is>
          <t>License conflict: custom non-commercial/research terms (GPT GitHub; Claude) vs CC BY-NC-SA 4.0 (Test batch) vs NR (HF card). Release year NR (Claude) vs 2021 (GPT, Test) vs 2022 (HF upload).</t>
        </is>
      </c>
      <c r="DH6" s="3" t="inlineStr">
        <is>
          <t>GitHub README 'CQU-BPDD' section, https://github.com/DearCaat/Pavement-Distress-Classification (canonical dataset repo https://github.com/DearCaat/CQU-BPDD) (accessed 2026-08-06) [Claude] | https://github.com/DearCaat/Pavement-Distress-Classification README CQU-BPDD section and citations; accessed 2026-08-06 [GPT] | https://huggingface.co/datasets/Dearcat/CQU-BPDD — dataset card class definitions and train/test counts; https://doi.org/10.1016/j.conbuildmat.2022.128622 — source publication (accessed 2026-08-06) [GPT] | https://github.com/DearCaat/CQU-BPDD; README dataset description, class table, and download links; accessed 2026-08-01 [Test_Batch]</t>
        </is>
      </c>
      <c r="DI6" s="3" t="inlineStr">
        <is>
          <t>Moderate</t>
        </is>
      </c>
      <c r="DJ6" s="3" t="inlineStr">
        <is>
          <t>Medium</t>
        </is>
      </c>
      <c r="DK6" s="3" t="inlineStr">
        <is>
          <t>Confirm license terms with authors before non-academic use.</t>
        </is>
      </c>
      <c r="DL6" s="3" t="n">
        <v>4.2</v>
      </c>
      <c r="DM6" s="3" t="n">
        <v>3</v>
      </c>
      <c r="DN6" s="3" t="n">
        <v>3.9</v>
      </c>
      <c r="DO6" s="3" t="n">
        <v>4.8</v>
      </c>
      <c r="DP6" s="3" t="n">
        <v>3.2</v>
      </c>
      <c r="DQ6" s="3" t="n">
        <v>1.5</v>
      </c>
      <c r="DR6" s="3" t="n">
        <v>1</v>
      </c>
      <c r="DS6" s="3" t="n">
        <v>66.3</v>
      </c>
      <c r="DT6" s="3" t="inlineStr">
        <is>
          <t>Reviewed (source MCDM_Scoring, averaged across batches)</t>
        </is>
      </c>
      <c r="DU6" s="3" t="inlineStr">
        <is>
          <t>4 of 4</t>
        </is>
      </c>
      <c r="DV6" s="35">
        <f>IFERROR(IF(INDEX(MCDM_Grades!$C$2:$C$178,MATCH($A6,MCDM_Grades!$A$2:$A$178,0))="","",INDEX(MCDM_Grades!$C$2:$C$178,MATCH($A6,MCDM_Grades!$A$2:$A$178,0))),"")</f>
        <v/>
      </c>
      <c r="DW6" s="42">
        <f>IFERROR(IF(INDEX(MCDM_Grades!$D$2:$D$178,MATCH($A6,MCDM_Grades!$A$2:$A$178,0))="","",INDEX(MCDM_Grades!$D$2:$D$178,MATCH($A6,MCDM_Grades!$A$2:$A$178,0))),"")</f>
        <v/>
      </c>
      <c r="DX6" s="48">
        <f>IFERROR(IF(INDEX(MCDM_Grades!$E$2:$E$178,MATCH($A6,MCDM_Grades!$A$2:$A$178,0))="","",INDEX(MCDM_Grades!$E$2:$E$178,MATCH($A6,MCDM_Grades!$A$2:$A$178,0))),"")</f>
        <v/>
      </c>
      <c r="DY6" s="49">
        <f>IFERROR(IF(INDEX(MCDM_Grades!$F$2:$F$178,MATCH($A6,MCDM_Grades!$A$2:$A$178,0))="","",INDEX(MCDM_Grades!$F$2:$F$178,MATCH($A6,MCDM_Grades!$A$2:$A$178,0))),"")</f>
        <v/>
      </c>
      <c r="DZ6" s="48">
        <f>IFERROR(IF(INDEX(MCDM_Grades!$G$2:$G$178,MATCH($A6,MCDM_Grades!$A$2:$A$178,0))="","",INDEX(MCDM_Grades!$G$2:$G$178,MATCH($A6,MCDM_Grades!$A$2:$A$178,0))),"")</f>
        <v/>
      </c>
      <c r="EA6" s="49">
        <f>IFERROR(IF(INDEX(MCDM_Grades!$H$2:$H$178,MATCH($A6,MCDM_Grades!$A$2:$A$178,0))="","",INDEX(MCDM_Grades!$H$2:$H$178,MATCH($A6,MCDM_Grades!$A$2:$A$178,0))),"")</f>
        <v/>
      </c>
      <c r="EB6" s="50">
        <f>IFERROR(IF(INDEX(MCDM_Grades!$I$2:$I$178,MATCH($A6,MCDM_Grades!$A$2:$A$178,0))="","",INDEX(MCDM_Grades!$I$2:$I$178,MATCH($A6,MCDM_Grades!$A$2:$A$178,0))),"")</f>
        <v/>
      </c>
      <c r="EC6" s="51">
        <f>IFERROR(IF(INDEX(MCDM_Grades!$J$2:$J$178,MATCH($A6,MCDM_Grades!$A$2:$A$178,0))="","",INDEX(MCDM_Grades!$J$2:$J$178,MATCH($A6,MCDM_Grades!$A$2:$A$178,0))),"")</f>
        <v/>
      </c>
      <c r="ED6" s="35">
        <f>IFERROR(IF(INDEX(MCDM_Grades!$N$2:$N$178,MATCH($A6,MCDM_Grades!$A$2:$A$178,0))="","",INDEX(MCDM_Grades!$N$2:$N$178,MATCH($A6,MCDM_Grades!$A$2:$A$178,0))),"")</f>
        <v/>
      </c>
      <c r="EE6" s="42">
        <f>IFERROR(IF(INDEX(MCDM_Grades!$O$2:$O$178,MATCH($A6,MCDM_Grades!$A$2:$A$178,0))="","",INDEX(MCDM_Grades!$O$2:$O$178,MATCH($A6,MCDM_Grades!$A$2:$A$178,0))),"")</f>
        <v/>
      </c>
      <c r="EF6" s="35">
        <f>IFERROR(IF(INDEX(MCDM_Grades!$P$2:$P$178,MATCH($A6,MCDM_Grades!$A$2:$A$178,0))="","",INDEX(MCDM_Grades!$P$2:$P$178,MATCH($A6,MCDM_Grades!$A$2:$A$178,0))),"")</f>
        <v/>
      </c>
      <c r="EG6" s="42">
        <f>IFERROR(IF(INDEX(MCDM_Grades!$Q$2:$Q$178,MATCH($A6,MCDM_Grades!$A$2:$A$178,0))="","",INDEX(MCDM_Grades!$Q$2:$Q$178,MATCH($A6,MCDM_Grades!$A$2:$A$178,0))),"")</f>
        <v/>
      </c>
      <c r="EH6" s="35">
        <f>IFERROR(IF(INDEX(MCDM_Grades!$R$2:$R$178,MATCH($A6,MCDM_Grades!$A$2:$A$178,0))="","",INDEX(MCDM_Grades!$R$2:$R$178,MATCH($A6,MCDM_Grades!$A$2:$A$178,0))),"")</f>
        <v/>
      </c>
      <c r="EI6" s="42">
        <f>IFERROR(IF(INDEX(MCDM_Grades!$S$2:$S$178,MATCH($A6,MCDM_Grades!$A$2:$A$178,0))="","",INDEX(MCDM_Grades!$S$2:$S$178,MATCH($A6,MCDM_Grades!$A$2:$A$178,0))),"")</f>
        <v/>
      </c>
      <c r="EJ6" s="35">
        <f>IFERROR(IF(INDEX(MCDM_Grades!$T$2:$T$178,MATCH($A6,MCDM_Grades!$A$2:$A$178,0))="","",INDEX(MCDM_Grades!$T$2:$T$178,MATCH($A6,MCDM_Grades!$A$2:$A$178,0))),"")</f>
        <v/>
      </c>
      <c r="EK6" s="42">
        <f>IFERROR(IF(INDEX(MCDM_Grades!$U$2:$U$178,MATCH($A6,MCDM_Grades!$A$2:$A$178,0))="","",INDEX(MCDM_Grades!$U$2:$U$178,MATCH($A6,MCDM_Grades!$A$2:$A$178,0))),"")</f>
        <v/>
      </c>
      <c r="EL6" s="35">
        <f>IFERROR(IF(INDEX(MCDM_Grades!$V$2:$V$178,MATCH($A6,MCDM_Grades!$A$2:$A$178,0))="","",INDEX(MCDM_Grades!$V$2:$V$178,MATCH($A6,MCDM_Grades!$A$2:$A$178,0))),"")</f>
        <v/>
      </c>
      <c r="EM6" s="42">
        <f>IFERROR(IF(INDEX(MCDM_Grades!$W$2:$W$178,MATCH($A6,MCDM_Grades!$A$2:$A$178,0))="","",INDEX(MCDM_Grades!$W$2:$W$178,MATCH($A6,MCDM_Grades!$A$2:$A$178,0))),"")</f>
        <v/>
      </c>
      <c r="EN6" s="35">
        <f>IFERROR(IF(INDEX(MCDM_Grades!$X$2:$X$178,MATCH($A6,MCDM_Grades!$A$2:$A$178,0))="","",INDEX(MCDM_Grades!$X$2:$X$178,MATCH($A6,MCDM_Grades!$A$2:$A$178,0))),"")</f>
        <v/>
      </c>
      <c r="EO6" s="42">
        <f>IFERROR(IF(INDEX(MCDM_Grades!$Y$2:$Y$178,MATCH($A6,MCDM_Grades!$A$2:$A$178,0))="","",INDEX(MCDM_Grades!$Y$2:$Y$178,MATCH($A6,MCDM_Grades!$A$2:$A$178,0))),"")</f>
        <v/>
      </c>
      <c r="EP6" s="35">
        <f>IFERROR(IF(INDEX(MCDM_Grades!$Z$2:$Z$178,MATCH($A6,MCDM_Grades!$A$2:$A$178,0))="","",INDEX(MCDM_Grades!$Z$2:$Z$178,MATCH($A6,MCDM_Grades!$A$2:$A$178,0))),"")</f>
        <v/>
      </c>
      <c r="EQ6" s="42">
        <f>IFERROR(IF(INDEX(MCDM_Grades!$AA$2:$AA$178,MATCH($A6,MCDM_Grades!$A$2:$A$178,0))="","",INDEX(MCDM_Grades!$AA$2:$AA$178,MATCH($A6,MCDM_Grades!$A$2:$A$178,0))),"")</f>
        <v/>
      </c>
      <c r="ER6" s="35">
        <f>IFERROR(IF(INDEX(MCDM_Grades!$AB$2:$AB$178,MATCH($A6,MCDM_Grades!$A$2:$A$178,0))="","",INDEX(MCDM_Grades!$AB$2:$AB$178,MATCH($A6,MCDM_Grades!$A$2:$A$178,0))),"")</f>
        <v/>
      </c>
      <c r="ES6" s="42">
        <f>IFERROR(IF(INDEX(MCDM_Grades!$AC$2:$AC$178,MATCH($A6,MCDM_Grades!$A$2:$A$178,0))="","",INDEX(MCDM_Grades!$AC$2:$AC$178,MATCH($A6,MCDM_Grades!$A$2:$A$178,0))),"")</f>
        <v/>
      </c>
      <c r="ET6" s="35">
        <f>IFERROR(IF(INDEX(MCDM_Grades!$AD$2:$AD$178,MATCH($A6,MCDM_Grades!$A$2:$A$178,0))="","",INDEX(MCDM_Grades!$AD$2:$AD$178,MATCH($A6,MCDM_Grades!$A$2:$A$178,0))),"")</f>
        <v/>
      </c>
      <c r="EU6" s="42">
        <f>IFERROR(IF(INDEX(MCDM_Grades!$AE$2:$AE$178,MATCH($A6,MCDM_Grades!$A$2:$A$178,0))="","",INDEX(MCDM_Grades!$AE$2:$AE$178,MATCH($A6,MCDM_Grades!$A$2:$A$178,0))),"")</f>
        <v/>
      </c>
      <c r="EV6" s="51">
        <f>IFERROR(IF(INDEX(MCDM_Grades!$K$2:$K$178,MATCH($A6,MCDM_Grades!$A$2:$A$178,0))="","",INDEX(MCDM_Grades!$K$2:$K$178,MATCH($A6,MCDM_Grades!$A$2:$A$178,0))),"")</f>
        <v/>
      </c>
      <c r="EW6" s="49">
        <f>IFERROR(IF(INDEX(MCDM_Grades!$L$2:$L$178,MATCH($A6,MCDM_Grades!$A$2:$A$178,0))="","",INDEX(MCDM_Grades!$L$2:$L$178,MATCH($A6,MCDM_Grades!$A$2:$A$178,0))),"")</f>
        <v/>
      </c>
      <c r="EX6" s="50">
        <f>IFERROR(IF(INDEX(MCDM_Grades!$M$2:$M$178,MATCH($A6,MCDM_Grades!$A$2:$A$178,0))="","",INDEX(MCDM_Grades!$M$2:$M$178,MATCH($A6,MCDM_Grades!$A$2:$A$178,0))),"")</f>
        <v/>
      </c>
      <c r="EY6" s="35">
        <f>IFERROR(IF(INDEX(MCDM_Grades!$AR$2:$AR$178,MATCH($A6,MCDM_Grades!$A$2:$A$178,0))="","",INDEX(MCDM_Grades!$AR$2:$AR$178,MATCH($A6,MCDM_Grades!$A$2:$A$178,0))),"")</f>
        <v/>
      </c>
      <c r="EZ6" s="42">
        <f>IFERROR(IF(INDEX(MCDM_Grades!$AS$2:$AS$178,MATCH($A6,MCDM_Grades!$A$2:$A$178,0))="","",INDEX(MCDM_Grades!$AS$2:$AS$178,MATCH($A6,MCDM_Grades!$A$2:$A$178,0))),"")</f>
        <v/>
      </c>
      <c r="FA6" s="35">
        <f>IFERROR(IF(INDEX(MCDM_Grades!$AT$2:$AT$178,MATCH($A6,MCDM_Grades!$A$2:$A$178,0))="","",INDEX(MCDM_Grades!$AT$2:$AT$178,MATCH($A6,MCDM_Grades!$A$2:$A$178,0))),"")</f>
        <v/>
      </c>
      <c r="FB6" s="42">
        <f>IFERROR(IF(INDEX(MCDM_Grades!$AU$2:$AU$178,MATCH($A6,MCDM_Grades!$A$2:$A$178,0))="","",INDEX(MCDM_Grades!$AU$2:$AU$178,MATCH($A6,MCDM_Grades!$A$2:$A$178,0))),"")</f>
        <v/>
      </c>
      <c r="FC6" s="3" t="inlineStr">
        <is>
          <t>Nadir / top-down</t>
        </is>
      </c>
      <c r="FD6" s="3" t="inlineStr">
        <is>
          <t>Yes</t>
        </is>
      </c>
      <c r="FE6" s="3" t="inlineStr">
        <is>
          <t>No</t>
        </is>
      </c>
      <c r="FF6" s="3" t="n"/>
      <c r="FG6" s="3" t="inlineStr">
        <is>
          <t>Professional pavement inspection vehicle, downward-facing survey cameras</t>
        </is>
      </c>
      <c r="FH6" s="3" t="inlineStr">
        <is>
          <t>automatically captured by the in-vehicle cameras of the professional pavement inspection vehicle at different times from different areas in southern China ... Each pavement image is corresponding to a 2 × 3 meters pavement patch of highways</t>
        </is>
      </c>
      <c r="FI6" s="3" t="inlineStr">
        <is>
          <t>Dataset page / README</t>
        </is>
      </c>
      <c r="FJ6" s="3" t="inlineStr">
        <is>
          <t>https://github.com/DearCaat/CQU-BPDD</t>
        </is>
      </c>
      <c r="FK6" s="3" t="inlineStr">
        <is>
          <t>High</t>
        </is>
      </c>
      <c r="FL6" s="3" t="inlineStr">
        <is>
          <t>Not independently verified</t>
        </is>
      </c>
      <c r="FM6" s="3" t="inlineStr">
        <is>
          <t>Workbook: in-vehicle cameras of a professional pavement inspection vehicle; 1200x900 px, each image covers a 2x3 m pavement patch. The README does not literally say 'downward', but a fixed 2 x 3 m ground footprint per image is the signature of a downward survey camera (a forward dash-cam cannot map to a fixed pavement patch), and the sample imagery in the IOPLIN paper (Tang et al., IEEE T-ITS 2021, 10.1109/TITS.2021.3093389) and the PicT/WSPLIN papers shows full-frame pavement patches with no horizon. The workbook hint 'in-vehicle -&gt; forward?' is not supported; 'in-vehicle' here means vehicle-mounted.</t>
        </is>
      </c>
    </row>
    <row r="7" ht="58" customHeight="1">
      <c r="A7" s="3" t="inlineStr">
        <is>
          <t>DS-006</t>
        </is>
      </c>
      <c r="B7" s="3" t="inlineStr">
        <is>
          <t>Crack Classification Dataset (five crack types, 200 images)</t>
        </is>
      </c>
      <c r="C7" s="3" t="inlineStr">
        <is>
          <t>NA</t>
        </is>
      </c>
      <c r="D7" s="3" t="inlineStr">
        <is>
          <t>v1</t>
        </is>
      </c>
      <c r="E7" s="3" t="inlineStr">
        <is>
          <t>Independent Dataset</t>
        </is>
      </c>
      <c r="F7" s="3" t="inlineStr">
        <is>
          <t>NA (single source record)</t>
        </is>
      </c>
      <c r="G7" s="3" t="inlineStr">
        <is>
          <t>Single source record; no matching record found in any other file after cross-file and cross-platform comparison.</t>
        </is>
      </c>
      <c r="H7" s="3" t="inlineStr">
        <is>
          <t>Claude</t>
        </is>
      </c>
      <c r="I7" s="3" t="inlineStr">
        <is>
          <t>GitHub</t>
        </is>
      </c>
      <c r="J7" s="3" t="inlineStr">
        <is>
          <t>N</t>
        </is>
      </c>
      <c r="K7" s="3" t="inlineStr">
        <is>
          <t>NA (single platform)</t>
        </is>
      </c>
      <c r="L7" s="4" t="inlineStr">
        <is>
          <t>https://github.com/0110TJY/Crack-Classification-Dataset</t>
        </is>
      </c>
      <c r="M7" s="4" t="inlineStr">
        <is>
          <t>https://github.com/0110TJY/Crack-Classification-Dataset</t>
        </is>
      </c>
      <c r="N7" s="3" t="inlineStr">
        <is>
          <t>NA</t>
        </is>
      </c>
      <c r="O7" s="3" t="inlineStr">
        <is>
          <t>NA</t>
        </is>
      </c>
      <c r="P7" s="3" t="inlineStr">
        <is>
          <t>NA</t>
        </is>
      </c>
      <c r="Q7" s="3" t="inlineStr">
        <is>
          <t>NA</t>
        </is>
      </c>
      <c r="R7" s="3" t="inlineStr">
        <is>
          <t>NA</t>
        </is>
      </c>
      <c r="S7" s="3" t="inlineStr">
        <is>
          <t>NA</t>
        </is>
      </c>
      <c r="T7" s="3" t="inlineStr">
        <is>
          <t>NR</t>
        </is>
      </c>
      <c r="U7" s="3" t="inlineStr">
        <is>
          <t>N</t>
        </is>
      </c>
      <c r="V7" s="3" t="inlineStr">
        <is>
          <t>NR</t>
        </is>
      </c>
      <c r="W7" s="3" t="inlineStr">
        <is>
          <t>NR</t>
        </is>
      </c>
      <c r="X7" s="3" t="inlineStr">
        <is>
          <t>NR</t>
        </is>
      </c>
      <c r="Y7" s="3" t="inlineStr">
        <is>
          <t>NR</t>
        </is>
      </c>
      <c r="Z7" s="3" t="inlineStr">
        <is>
          <t>NA</t>
        </is>
      </c>
      <c r="AA7" s="3" t="inlineStr">
        <is>
          <t>NA</t>
        </is>
      </c>
      <c r="AB7" s="3" t="inlineStr">
        <is>
          <t>Images/frames as reported</t>
        </is>
      </c>
      <c r="AC7" s="3" t="inlineStr">
        <is>
          <t>200</t>
        </is>
      </c>
      <c r="AD7" s="3" t="inlineStr">
        <is>
          <t>NR</t>
        </is>
      </c>
      <c r="AE7" s="3" t="inlineStr">
        <is>
          <t>NR</t>
        </is>
      </c>
      <c r="AF7" s="3" t="inlineStr">
        <is>
          <t>200</t>
        </is>
      </c>
      <c r="AG7" s="3" t="inlineStr">
        <is>
          <t>NR</t>
        </is>
      </c>
      <c r="AH7" s="3" t="inlineStr">
        <is>
          <t>NR</t>
        </is>
      </c>
      <c r="AI7" s="3" t="inlineStr">
        <is>
          <t>NR</t>
        </is>
      </c>
      <c r="AJ7" s="3" t="inlineStr">
        <is>
          <t>NR</t>
        </is>
      </c>
      <c r="AK7" s="3" t="inlineStr">
        <is>
          <t>NR</t>
        </is>
      </c>
      <c r="AL7" s="3" t="inlineStr">
        <is>
          <t>NR</t>
        </is>
      </c>
      <c r="AM7" s="3" t="inlineStr">
        <is>
          <t>NR</t>
        </is>
      </c>
      <c r="AN7" s="3" t="inlineStr">
        <is>
          <t>480x320 px (cropped)</t>
        </is>
      </c>
      <c r="AO7" s="3" t="inlineStr">
        <is>
          <t>NR</t>
        </is>
      </c>
      <c r="AP7" s="3" t="inlineStr">
        <is>
          <t>NR</t>
        </is>
      </c>
      <c r="AQ7" s="3" t="inlineStr">
        <is>
          <t>NR</t>
        </is>
      </c>
      <c r="AR7" s="3" t="inlineStr">
        <is>
          <t>NR</t>
        </is>
      </c>
      <c r="AS7" s="3" t="inlineStr">
        <is>
          <t>Road environment: Pavements</t>
        </is>
      </c>
      <c r="AT7" s="3" t="inlineStr">
        <is>
          <t>NR</t>
        </is>
      </c>
      <c r="AU7" s="3" t="inlineStr">
        <is>
          <t>Partly author-captured; partly compiled from CRACK500 and CrackForest</t>
        </is>
      </c>
      <c r="AV7" s="3" t="inlineStr">
        <is>
          <t>NR</t>
        </is>
      </c>
      <c r="AW7" s="3" t="inlineStr">
        <is>
          <t>NR</t>
        </is>
      </c>
      <c r="AX7" s="3" t="inlineStr">
        <is>
          <t>NR</t>
        </is>
      </c>
      <c r="AY7" s="3" t="inlineStr">
        <is>
          <t>NR</t>
        </is>
      </c>
      <c r="AZ7" s="3" t="inlineStr">
        <is>
          <t>NR</t>
        </is>
      </c>
      <c r="BA7" s="3" t="inlineStr">
        <is>
          <t>NR</t>
        </is>
      </c>
      <c r="BB7" s="3" t="inlineStr">
        <is>
          <t>N</t>
        </is>
      </c>
      <c r="BC7" s="3" t="inlineStr">
        <is>
          <t>N</t>
        </is>
      </c>
      <c r="BD7" s="3" t="inlineStr">
        <is>
          <t>NR</t>
        </is>
      </c>
      <c r="BE7" s="3" t="inlineStr">
        <is>
          <t>NR</t>
        </is>
      </c>
      <c r="BF7" s="3" t="inlineStr">
        <is>
          <t>NR</t>
        </is>
      </c>
      <c r="BG7" s="3" t="inlineStr">
        <is>
          <t>NR</t>
        </is>
      </c>
      <c r="BH7" s="3" t="inlineStr">
        <is>
          <t>Five crack types (specific class names NR)</t>
        </is>
      </c>
      <c r="BI7" s="3" t="inlineStr">
        <is>
          <t>NR</t>
        </is>
      </c>
      <c r="BJ7" s="3" t="inlineStr">
        <is>
          <t>Class-level labels (five types)</t>
        </is>
      </c>
      <c r="BK7" s="3" t="inlineStr">
        <is>
          <t>NR</t>
        </is>
      </c>
      <c r="BL7" s="3" t="inlineStr">
        <is>
          <t>Image classification</t>
        </is>
      </c>
      <c r="BM7" s="3" t="inlineStr">
        <is>
          <t>Image classification</t>
        </is>
      </c>
      <c r="BN7" s="3" t="inlineStr">
        <is>
          <t>Class-folder / zip structure</t>
        </is>
      </c>
      <c r="BO7" s="3" t="inlineStr">
        <is>
          <t>NR</t>
        </is>
      </c>
      <c r="BP7" s="3" t="inlineStr">
        <is>
          <t>Y</t>
        </is>
      </c>
      <c r="BQ7" s="3" t="inlineStr">
        <is>
          <t>NR</t>
        </is>
      </c>
      <c r="BR7" s="3" t="inlineStr">
        <is>
          <t>NR</t>
        </is>
      </c>
      <c r="BS7" s="3" t="inlineStr">
        <is>
          <t>NR</t>
        </is>
      </c>
      <c r="BT7" s="3" t="inlineStr">
        <is>
          <t>NR</t>
        </is>
      </c>
      <c r="BU7" s="3" t="inlineStr">
        <is>
          <t>NR</t>
        </is>
      </c>
      <c r="BV7" s="3" t="inlineStr">
        <is>
          <t>N</t>
        </is>
      </c>
      <c r="BW7" s="3" t="inlineStr">
        <is>
          <t>N</t>
        </is>
      </c>
      <c r="BX7" s="3" t="inlineStr">
        <is>
          <t>N</t>
        </is>
      </c>
      <c r="BY7" s="3" t="inlineStr">
        <is>
          <t>NR</t>
        </is>
      </c>
      <c r="BZ7" s="3" t="inlineStr">
        <is>
          <t>NR</t>
        </is>
      </c>
      <c r="CA7" s="3" t="inlineStr">
        <is>
          <t>NR</t>
        </is>
      </c>
      <c r="CB7" s="3" t="inlineStr">
        <is>
          <t>NR</t>
        </is>
      </c>
      <c r="CC7" s="3" t="inlineStr">
        <is>
          <t>Classification</t>
        </is>
      </c>
      <c r="CD7" s="3" t="inlineStr">
        <is>
          <t>NR</t>
        </is>
      </c>
      <c r="CE7" s="3" t="inlineStr">
        <is>
          <t>NR</t>
        </is>
      </c>
      <c r="CF7" s="3" t="inlineStr">
        <is>
          <t>Reported on the source record/data card or associated publication (see Evidence_Locator)</t>
        </is>
      </c>
      <c r="CG7" s="3" t="inlineStr">
        <is>
          <t>NR</t>
        </is>
      </c>
      <c r="CH7" s="3" t="inlineStr">
        <is>
          <t>NR</t>
        </is>
      </c>
      <c r="CI7" s="3" t="inlineStr">
        <is>
          <t>Include-Supplementary</t>
        </is>
      </c>
      <c r="CJ7" s="3" t="inlineStr">
        <is>
          <t>Direct_Download</t>
        </is>
      </c>
      <c r="CK7" s="3" t="inlineStr">
        <is>
          <t>NR</t>
        </is>
      </c>
      <c r="CL7" s="3" t="inlineStr">
        <is>
          <t>N</t>
        </is>
      </c>
      <c r="CM7" s="3" t="inlineStr">
        <is>
          <t>Direct_Download</t>
        </is>
      </c>
      <c r="CN7" s="3" t="inlineStr">
        <is>
          <t>NR</t>
        </is>
      </c>
      <c r="CO7" s="3" t="inlineStr">
        <is>
          <t>NR</t>
        </is>
      </c>
      <c r="CP7" s="3" t="inlineStr">
        <is>
          <t>N</t>
        </is>
      </c>
      <c r="CQ7" s="3" t="inlineStr">
        <is>
          <t>Partially derivative of CRACK500/CFD; very small; class names undocumented</t>
        </is>
      </c>
      <c r="CR7" s="3" t="inlineStr">
        <is>
          <t>Original</t>
        </is>
      </c>
      <c r="CS7" s="3" t="inlineStr">
        <is>
          <t>N</t>
        </is>
      </c>
      <c r="CT7" s="3" t="inlineStr">
        <is>
          <t>N</t>
        </is>
      </c>
      <c r="CU7" s="3" t="inlineStr">
        <is>
          <t>N</t>
        </is>
      </c>
      <c r="CV7" s="3" t="inlineStr">
        <is>
          <t>NA</t>
        </is>
      </c>
      <c r="CW7" s="3" t="inlineStr">
        <is>
          <t>NA</t>
        </is>
      </c>
      <c r="CX7" s="3" t="inlineStr">
        <is>
          <t>Claude_Github_001.xlsx</t>
        </is>
      </c>
      <c r="CY7" s="3" t="inlineStr">
        <is>
          <t>Claude_Github_001:GH-DS-021</t>
        </is>
      </c>
      <c r="CZ7" s="3" t="inlineStr">
        <is>
          <t>N</t>
        </is>
      </c>
      <c r="DA7" s="3" t="inlineStr">
        <is>
          <t>NA</t>
        </is>
      </c>
      <c r="DB7" s="3" t="inlineStr">
        <is>
          <t>None</t>
        </is>
      </c>
      <c r="DC7" s="3" t="inlineStr">
        <is>
          <t>None</t>
        </is>
      </c>
      <c r="DD7" s="3" t="inlineStr">
        <is>
          <t>None</t>
        </is>
      </c>
      <c r="DE7" s="3" t="inlineStr">
        <is>
          <t>None</t>
        </is>
      </c>
      <c r="DF7" s="3" t="inlineStr">
        <is>
          <t>N</t>
        </is>
      </c>
      <c r="DG7" s="3" t="inlineStr">
        <is>
          <t>Single source record; no reconciliation required.</t>
        </is>
      </c>
      <c r="DH7" s="3" t="inlineStr">
        <is>
          <t>GitHub README and repo zip file, https://github.com/0110TJY/Crack-Classification-Dataset (accessed 2026-08-06)</t>
        </is>
      </c>
      <c r="DI7" s="3" t="inlineStr">
        <is>
          <t>Moderate</t>
        </is>
      </c>
      <c r="DJ7" s="3" t="inlineStr">
        <is>
          <t>Low</t>
        </is>
      </c>
      <c r="DK7" s="3" t="inlineStr">
        <is>
          <t>Use source record as cited.</t>
        </is>
      </c>
      <c r="DL7" s="3" t="n">
        <v>4</v>
      </c>
      <c r="DM7" s="3" t="n">
        <v>2</v>
      </c>
      <c r="DN7" s="3" t="n">
        <v>1.5</v>
      </c>
      <c r="DO7" s="3" t="n">
        <v>1</v>
      </c>
      <c r="DP7" s="3" t="n">
        <v>2</v>
      </c>
      <c r="DQ7" s="3" t="n">
        <v>1</v>
      </c>
      <c r="DR7" s="3" t="n">
        <v>0</v>
      </c>
      <c r="DS7" s="3" t="n">
        <v>37.5</v>
      </c>
      <c r="DT7" s="3" t="inlineStr">
        <is>
          <t>Reviewed (source MCDM_Scoring, averaged across batches)</t>
        </is>
      </c>
      <c r="DU7" s="3" t="inlineStr">
        <is>
          <t>1 of 1</t>
        </is>
      </c>
      <c r="DV7" s="35">
        <f>IFERROR(IF(INDEX(MCDM_Grades!$C$2:$C$178,MATCH($A7,MCDM_Grades!$A$2:$A$178,0))="","",INDEX(MCDM_Grades!$C$2:$C$178,MATCH($A7,MCDM_Grades!$A$2:$A$178,0))),"")</f>
        <v/>
      </c>
      <c r="DW7" s="42">
        <f>IFERROR(IF(INDEX(MCDM_Grades!$D$2:$D$178,MATCH($A7,MCDM_Grades!$A$2:$A$178,0))="","",INDEX(MCDM_Grades!$D$2:$D$178,MATCH($A7,MCDM_Grades!$A$2:$A$178,0))),"")</f>
        <v/>
      </c>
      <c r="DX7" s="48">
        <f>IFERROR(IF(INDEX(MCDM_Grades!$E$2:$E$178,MATCH($A7,MCDM_Grades!$A$2:$A$178,0))="","",INDEX(MCDM_Grades!$E$2:$E$178,MATCH($A7,MCDM_Grades!$A$2:$A$178,0))),"")</f>
        <v/>
      </c>
      <c r="DY7" s="49">
        <f>IFERROR(IF(INDEX(MCDM_Grades!$F$2:$F$178,MATCH($A7,MCDM_Grades!$A$2:$A$178,0))="","",INDEX(MCDM_Grades!$F$2:$F$178,MATCH($A7,MCDM_Grades!$A$2:$A$178,0))),"")</f>
        <v/>
      </c>
      <c r="DZ7" s="48">
        <f>IFERROR(IF(INDEX(MCDM_Grades!$G$2:$G$178,MATCH($A7,MCDM_Grades!$A$2:$A$178,0))="","",INDEX(MCDM_Grades!$G$2:$G$178,MATCH($A7,MCDM_Grades!$A$2:$A$178,0))),"")</f>
        <v/>
      </c>
      <c r="EA7" s="49">
        <f>IFERROR(IF(INDEX(MCDM_Grades!$H$2:$H$178,MATCH($A7,MCDM_Grades!$A$2:$A$178,0))="","",INDEX(MCDM_Grades!$H$2:$H$178,MATCH($A7,MCDM_Grades!$A$2:$A$178,0))),"")</f>
        <v/>
      </c>
      <c r="EB7" s="50">
        <f>IFERROR(IF(INDEX(MCDM_Grades!$I$2:$I$178,MATCH($A7,MCDM_Grades!$A$2:$A$178,0))="","",INDEX(MCDM_Grades!$I$2:$I$178,MATCH($A7,MCDM_Grades!$A$2:$A$178,0))),"")</f>
        <v/>
      </c>
      <c r="EC7" s="51">
        <f>IFERROR(IF(INDEX(MCDM_Grades!$J$2:$J$178,MATCH($A7,MCDM_Grades!$A$2:$A$178,0))="","",INDEX(MCDM_Grades!$J$2:$J$178,MATCH($A7,MCDM_Grades!$A$2:$A$178,0))),"")</f>
        <v/>
      </c>
      <c r="ED7" s="35">
        <f>IFERROR(IF(INDEX(MCDM_Grades!$N$2:$N$178,MATCH($A7,MCDM_Grades!$A$2:$A$178,0))="","",INDEX(MCDM_Grades!$N$2:$N$178,MATCH($A7,MCDM_Grades!$A$2:$A$178,0))),"")</f>
        <v/>
      </c>
      <c r="EE7" s="42">
        <f>IFERROR(IF(INDEX(MCDM_Grades!$O$2:$O$178,MATCH($A7,MCDM_Grades!$A$2:$A$178,0))="","",INDEX(MCDM_Grades!$O$2:$O$178,MATCH($A7,MCDM_Grades!$A$2:$A$178,0))),"")</f>
        <v/>
      </c>
      <c r="EF7" s="35">
        <f>IFERROR(IF(INDEX(MCDM_Grades!$P$2:$P$178,MATCH($A7,MCDM_Grades!$A$2:$A$178,0))="","",INDEX(MCDM_Grades!$P$2:$P$178,MATCH($A7,MCDM_Grades!$A$2:$A$178,0))),"")</f>
        <v/>
      </c>
      <c r="EG7" s="42">
        <f>IFERROR(IF(INDEX(MCDM_Grades!$Q$2:$Q$178,MATCH($A7,MCDM_Grades!$A$2:$A$178,0))="","",INDEX(MCDM_Grades!$Q$2:$Q$178,MATCH($A7,MCDM_Grades!$A$2:$A$178,0))),"")</f>
        <v/>
      </c>
      <c r="EH7" s="35">
        <f>IFERROR(IF(INDEX(MCDM_Grades!$R$2:$R$178,MATCH($A7,MCDM_Grades!$A$2:$A$178,0))="","",INDEX(MCDM_Grades!$R$2:$R$178,MATCH($A7,MCDM_Grades!$A$2:$A$178,0))),"")</f>
        <v/>
      </c>
      <c r="EI7" s="42">
        <f>IFERROR(IF(INDEX(MCDM_Grades!$S$2:$S$178,MATCH($A7,MCDM_Grades!$A$2:$A$178,0))="","",INDEX(MCDM_Grades!$S$2:$S$178,MATCH($A7,MCDM_Grades!$A$2:$A$178,0))),"")</f>
        <v/>
      </c>
      <c r="EJ7" s="35">
        <f>IFERROR(IF(INDEX(MCDM_Grades!$T$2:$T$178,MATCH($A7,MCDM_Grades!$A$2:$A$178,0))="","",INDEX(MCDM_Grades!$T$2:$T$178,MATCH($A7,MCDM_Grades!$A$2:$A$178,0))),"")</f>
        <v/>
      </c>
      <c r="EK7" s="42">
        <f>IFERROR(IF(INDEX(MCDM_Grades!$U$2:$U$178,MATCH($A7,MCDM_Grades!$A$2:$A$178,0))="","",INDEX(MCDM_Grades!$U$2:$U$178,MATCH($A7,MCDM_Grades!$A$2:$A$178,0))),"")</f>
        <v/>
      </c>
      <c r="EL7" s="35">
        <f>IFERROR(IF(INDEX(MCDM_Grades!$V$2:$V$178,MATCH($A7,MCDM_Grades!$A$2:$A$178,0))="","",INDEX(MCDM_Grades!$V$2:$V$178,MATCH($A7,MCDM_Grades!$A$2:$A$178,0))),"")</f>
        <v/>
      </c>
      <c r="EM7" s="42">
        <f>IFERROR(IF(INDEX(MCDM_Grades!$W$2:$W$178,MATCH($A7,MCDM_Grades!$A$2:$A$178,0))="","",INDEX(MCDM_Grades!$W$2:$W$178,MATCH($A7,MCDM_Grades!$A$2:$A$178,0))),"")</f>
        <v/>
      </c>
      <c r="EN7" s="35">
        <f>IFERROR(IF(INDEX(MCDM_Grades!$X$2:$X$178,MATCH($A7,MCDM_Grades!$A$2:$A$178,0))="","",INDEX(MCDM_Grades!$X$2:$X$178,MATCH($A7,MCDM_Grades!$A$2:$A$178,0))),"")</f>
        <v/>
      </c>
      <c r="EO7" s="42">
        <f>IFERROR(IF(INDEX(MCDM_Grades!$Y$2:$Y$178,MATCH($A7,MCDM_Grades!$A$2:$A$178,0))="","",INDEX(MCDM_Grades!$Y$2:$Y$178,MATCH($A7,MCDM_Grades!$A$2:$A$178,0))),"")</f>
        <v/>
      </c>
      <c r="EP7" s="35">
        <f>IFERROR(IF(INDEX(MCDM_Grades!$Z$2:$Z$178,MATCH($A7,MCDM_Grades!$A$2:$A$178,0))="","",INDEX(MCDM_Grades!$Z$2:$Z$178,MATCH($A7,MCDM_Grades!$A$2:$A$178,0))),"")</f>
        <v/>
      </c>
      <c r="EQ7" s="42">
        <f>IFERROR(IF(INDEX(MCDM_Grades!$AA$2:$AA$178,MATCH($A7,MCDM_Grades!$A$2:$A$178,0))="","",INDEX(MCDM_Grades!$AA$2:$AA$178,MATCH($A7,MCDM_Grades!$A$2:$A$178,0))),"")</f>
        <v/>
      </c>
      <c r="ER7" s="35">
        <f>IFERROR(IF(INDEX(MCDM_Grades!$AB$2:$AB$178,MATCH($A7,MCDM_Grades!$A$2:$A$178,0))="","",INDEX(MCDM_Grades!$AB$2:$AB$178,MATCH($A7,MCDM_Grades!$A$2:$A$178,0))),"")</f>
        <v/>
      </c>
      <c r="ES7" s="42">
        <f>IFERROR(IF(INDEX(MCDM_Grades!$AC$2:$AC$178,MATCH($A7,MCDM_Grades!$A$2:$A$178,0))="","",INDEX(MCDM_Grades!$AC$2:$AC$178,MATCH($A7,MCDM_Grades!$A$2:$A$178,0))),"")</f>
        <v/>
      </c>
      <c r="ET7" s="35">
        <f>IFERROR(IF(INDEX(MCDM_Grades!$AD$2:$AD$178,MATCH($A7,MCDM_Grades!$A$2:$A$178,0))="","",INDEX(MCDM_Grades!$AD$2:$AD$178,MATCH($A7,MCDM_Grades!$A$2:$A$178,0))),"")</f>
        <v/>
      </c>
      <c r="EU7" s="42">
        <f>IFERROR(IF(INDEX(MCDM_Grades!$AE$2:$AE$178,MATCH($A7,MCDM_Grades!$A$2:$A$178,0))="","",INDEX(MCDM_Grades!$AE$2:$AE$178,MATCH($A7,MCDM_Grades!$A$2:$A$178,0))),"")</f>
        <v/>
      </c>
      <c r="EV7" s="51">
        <f>IFERROR(IF(INDEX(MCDM_Grades!$K$2:$K$178,MATCH($A7,MCDM_Grades!$A$2:$A$178,0))="","",INDEX(MCDM_Grades!$K$2:$K$178,MATCH($A7,MCDM_Grades!$A$2:$A$178,0))),"")</f>
        <v/>
      </c>
      <c r="EW7" s="49">
        <f>IFERROR(IF(INDEX(MCDM_Grades!$L$2:$L$178,MATCH($A7,MCDM_Grades!$A$2:$A$178,0))="","",INDEX(MCDM_Grades!$L$2:$L$178,MATCH($A7,MCDM_Grades!$A$2:$A$178,0))),"")</f>
        <v/>
      </c>
      <c r="EX7" s="50">
        <f>IFERROR(IF(INDEX(MCDM_Grades!$M$2:$M$178,MATCH($A7,MCDM_Grades!$A$2:$A$178,0))="","",INDEX(MCDM_Grades!$M$2:$M$178,MATCH($A7,MCDM_Grades!$A$2:$A$178,0))),"")</f>
        <v/>
      </c>
      <c r="EY7" s="35">
        <f>IFERROR(IF(INDEX(MCDM_Grades!$AR$2:$AR$178,MATCH($A7,MCDM_Grades!$A$2:$A$178,0))="","",INDEX(MCDM_Grades!$AR$2:$AR$178,MATCH($A7,MCDM_Grades!$A$2:$A$178,0))),"")</f>
        <v/>
      </c>
      <c r="EZ7" s="42">
        <f>IFERROR(IF(INDEX(MCDM_Grades!$AS$2:$AS$178,MATCH($A7,MCDM_Grades!$A$2:$A$178,0))="","",INDEX(MCDM_Grades!$AS$2:$AS$178,MATCH($A7,MCDM_Grades!$A$2:$A$178,0))),"")</f>
        <v/>
      </c>
      <c r="FA7" s="35">
        <f>IFERROR(IF(INDEX(MCDM_Grades!$AT$2:$AT$178,MATCH($A7,MCDM_Grades!$A$2:$A$178,0))="","",INDEX(MCDM_Grades!$AT$2:$AT$178,MATCH($A7,MCDM_Grades!$A$2:$A$178,0))),"")</f>
        <v/>
      </c>
      <c r="FB7" s="42">
        <f>IFERROR(IF(INDEX(MCDM_Grades!$AU$2:$AU$178,MATCH($A7,MCDM_Grades!$A$2:$A$178,0))="","",INDEX(MCDM_Grades!$AU$2:$AU$178,MATCH($A7,MCDM_Grades!$A$2:$A$178,0))),"")</f>
        <v/>
      </c>
      <c r="FC7" s="3" t="inlineStr">
        <is>
          <t>Nadir / top-down</t>
        </is>
      </c>
      <c r="FD7" s="3" t="inlineStr">
        <is>
          <t>Partial</t>
        </is>
      </c>
      <c r="FE7" s="3" t="inlineStr">
        <is>
          <t>Unknown</t>
        </is>
      </c>
      <c r="FF7" s="3" t="n"/>
      <c r="FG7" s="3" t="inlineStr">
        <is>
          <t>Compiled: handheld smartphone pointed at the surface (CRACK500 / CFD parents) plus author-captured images (device not reported)</t>
        </is>
      </c>
      <c r="FH7" s="3" t="inlineStr">
        <is>
          <t>Some of the images are compiled from the Crack500 dataset and the CrackForest dataset, while some images of pavement cracks are taken by the author. All images are cropped to 480×320p.</t>
        </is>
      </c>
      <c r="FI7" s="3" t="inlineStr">
        <is>
          <t>Parent / source dataset</t>
        </is>
      </c>
      <c r="FJ7" s="3" t="inlineStr">
        <is>
          <t>https://github.com/0110TJY/Crack-Classification-Dataset</t>
        </is>
      </c>
      <c r="FK7" s="3" t="inlineStr">
        <is>
          <t>Medium</t>
        </is>
      </c>
      <c r="FL7" s="3" t="inlineStr">
        <is>
          <t>Verified - agreed</t>
        </is>
      </c>
      <c r="FM7" s="3" t="inlineStr">
        <is>
          <t>Workbook: 'Partly author-captured; partly compiled from CRACK500 and CrackForest'. The compiled portion inherits the parents' viewpoint: CRACK500 (handheld cell phone, Temple University campus) and CFD (iPhone 5) are both top-down pavement close-ups. The author-captured portion has no device or orientation statement, and the README (fetched via GitHub API) contains no figures; the repo holds only a zip. Hence top_down Partial and forward_facing Unknown; the 480x320 crops of 'pavement cracks' are consistent with, but do not prove, top-down capture for the author subset. | Second review: README (fetched) confirms the compiled portion comes from CRACK500 (cell-phone pavement close-ups, per FPHB paper) and CFD (sample image verified top-down), while the author-captured portion has no device or orientation statement. Nadir with top_down Partial / forward_facing Unknown is the right lab</t>
        </is>
      </c>
    </row>
    <row r="8" ht="58" customHeight="1">
      <c r="A8" s="3" t="inlineStr">
        <is>
          <t>DS-007</t>
        </is>
      </c>
      <c r="B8" s="3" t="inlineStr">
        <is>
          <t>CRACK500 (Crack500)</t>
        </is>
      </c>
      <c r="C8" s="3" t="inlineStr">
        <is>
          <t>Crack500; CRACK500; CRACK500 Kaggle Mirror</t>
        </is>
      </c>
      <c r="D8" s="3" t="inlineStr">
        <is>
          <t>FPHB release (with GAPs384/CFD/AEL/cracktree200 companion copies) [Claude] | Original plus cropped benchmark split [GPT] | Original 500-image release [Test_Batch]</t>
        </is>
      </c>
      <c r="E8" s="3" t="inlineStr">
        <is>
          <t>Confirmed Match</t>
        </is>
      </c>
      <c r="F8" s="3" t="inlineStr">
        <is>
          <t>High</t>
        </is>
      </c>
      <c r="G8" s="3" t="inlineStr">
        <is>
          <t>Same canonical repository (fyangneil/pavement-crack-detection); same US handheld-smartphone acquisition; same origin publication (10.1109/ICIP.2016.7533052) and FPHB paper (10.1109/TITS.2019.2891237); Kaggle record is an explicit mirror citing the same repository.</t>
        </is>
      </c>
      <c r="H8" s="3" t="inlineStr">
        <is>
          <t>Claude; GPT; GitHub_Test_Batch (tool UNK)</t>
        </is>
      </c>
      <c r="I8" s="3" t="inlineStr">
        <is>
          <t>GitHub; Kaggle</t>
        </is>
      </c>
      <c r="J8" s="3" t="inlineStr">
        <is>
          <t>Y</t>
        </is>
      </c>
      <c r="K8" s="8" t="inlineStr">
        <is>
          <t>Mirror: canonical GitHub repository; Kaggle page pauldavid22/crack50020220509t090436z001 is a community mirror</t>
        </is>
      </c>
      <c r="L8" s="4" t="inlineStr">
        <is>
          <t>https://github.com/fyangneil/pavement-crack-detection</t>
        </is>
      </c>
      <c r="M8" s="4" t="inlineStr">
        <is>
          <t>https://github.com/fyangneil/pavement-crack-detection</t>
        </is>
      </c>
      <c r="N8" s="3" t="inlineStr">
        <is>
          <t>NA</t>
        </is>
      </c>
      <c r="O8" s="3" t="inlineStr">
        <is>
          <t>NA</t>
        </is>
      </c>
      <c r="P8" s="3" t="inlineStr">
        <is>
          <t>NA</t>
        </is>
      </c>
      <c r="Q8" s="3" t="inlineStr">
        <is>
          <t>NA</t>
        </is>
      </c>
      <c r="R8" s="4" t="inlineStr">
        <is>
          <t>https://www.kaggle.com/datasets/pauldavid22/crack50020220509t090436z001</t>
        </is>
      </c>
      <c r="S8" s="3" t="inlineStr">
        <is>
          <t>NA</t>
        </is>
      </c>
      <c r="T8" s="3" t="inlineStr">
        <is>
          <t>10.1109/ICIP.2016.7533052</t>
        </is>
      </c>
      <c r="U8" s="3" t="inlineStr">
        <is>
          <t>Y</t>
        </is>
      </c>
      <c r="V8" s="3" t="inlineStr">
        <is>
          <t>https://arxiv.org/abs/1901.06340;10.1109/ICIP.2016.7533052 (ICIP 2016 origin paper as cited in README) [Claude] | https://github.com/fyangneil/pavement-crack-detection [GPT/Test_Batch] | 10.1109/ICIP.2016.7533052; 10.1109/TITS.2019.2891237 [GPT]</t>
        </is>
      </c>
      <c r="W8" s="3" t="inlineStr">
        <is>
          <t>10.1109/ICIP.2016.7533052; 10.1109/TITS.2019.2891237</t>
        </is>
      </c>
      <c r="X8" s="3" t="inlineStr">
        <is>
          <t>https://arxiv.org/abs/1901.06340; https://github.com/fyangneil/pavement-crack-detection</t>
        </is>
      </c>
      <c r="Y8" s="3" t="inlineStr">
        <is>
          <t>NR</t>
        </is>
      </c>
      <c r="Z8" s="3" t="inlineStr">
        <is>
          <t>Y</t>
        </is>
      </c>
      <c r="AA8" s="3" t="inlineStr">
        <is>
          <t>Reported in source record (relationship not classified)</t>
        </is>
      </c>
      <c r="AB8" s="3" t="inlineStr">
        <is>
          <t>Images/frames as reported</t>
        </is>
      </c>
      <c r="AC8" s="3" t="inlineStr">
        <is>
          <t>500 [Claude/GPT/Test_Batch] | 3368 [GPT]</t>
        </is>
      </c>
      <c r="AD8" s="3" t="inlineStr">
        <is>
          <t>NR</t>
        </is>
      </c>
      <c r="AE8" s="3" t="inlineStr">
        <is>
          <t>NR</t>
        </is>
      </c>
      <c r="AF8" s="3" t="inlineStr">
        <is>
          <t>500 [Claude/GPT/Test_Batch] | 3368 [GPT]</t>
        </is>
      </c>
      <c r="AG8" s="3" t="inlineStr">
        <is>
          <t>NR</t>
        </is>
      </c>
      <c r="AH8" s="3" t="inlineStr">
        <is>
          <t>NR</t>
        </is>
      </c>
      <c r="AI8" s="3" t="inlineStr">
        <is>
          <t>NR</t>
        </is>
      </c>
      <c r="AJ8" s="3" t="inlineStr">
        <is>
          <t>NR</t>
        </is>
      </c>
      <c r="AK8" s="3" t="inlineStr">
        <is>
          <t>NR</t>
        </is>
      </c>
      <c r="AL8" s="3" t="inlineStr">
        <is>
          <t>NR</t>
        </is>
      </c>
      <c r="AM8" s="3" t="inlineStr">
        <is>
          <t>NR</t>
        </is>
      </c>
      <c r="AN8" s="3" t="inlineStr">
        <is>
          <t>approx. 2000x1500 px (cropped patches also provided) [Claude] | Approximately 2,000 x 1,500 px; original images are high resolution [GPT] | Approximately 2000×1500 originals; cropped benchmark images [GPT] | 3264x2448 [Test_Batch]</t>
        </is>
      </c>
      <c r="AO8" s="3" t="inlineStr">
        <is>
          <t>NR</t>
        </is>
      </c>
      <c r="AP8" s="3" t="inlineStr">
        <is>
          <t>United States</t>
        </is>
      </c>
      <c r="AQ8" s="3" t="inlineStr">
        <is>
          <t>NR</t>
        </is>
      </c>
      <c r="AR8" s="3" t="inlineStr">
        <is>
          <t>Temple University main campus, Philadelphia, PA [Claude] | Temple University campus;Philadelphia;Pennsylvania [GPT] | Temple University campus, Philadelphia [GPT] | Temple University campus, Philadelphia, Pennsylvania [Test_Batch]</t>
        </is>
      </c>
      <c r="AS8" s="3" t="inlineStr">
        <is>
          <t>United States; Temple University main campus, Philadelphia, PA [Claude] | Temple University campus;Philadelphia;Pennsylvania [GPT] | Temple University campus, Philadelphia [GPT] | Temple University campus, Philadelphia, Pennsylvania [Test_Batch]; Road environment: Campus pavements [Claude] | Campus pavement surfaces [GPT] | Campus roads; asphalt; cement; gravel [GPT] | Campus roads [Test_Batch]</t>
        </is>
      </c>
      <c r="AT8" s="3" t="inlineStr">
        <is>
          <t>NR</t>
        </is>
      </c>
      <c r="AU8" s="3" t="inlineStr">
        <is>
          <t>Hand-held smartphone (cell phone) [Claude] | Cellphone cameras [GPT] | Handheld smartphone [GPT] | Smartphone camera [Test_Batch]</t>
        </is>
      </c>
      <c r="AV8" s="3" t="inlineStr">
        <is>
          <t>NR</t>
        </is>
      </c>
      <c r="AW8" s="3" t="inlineStr">
        <is>
          <t>Hand-held smartphone (cell phone) [Claude] | Cellphone cameras [GPT] | Handheld smartphone [GPT] | Smartphone camera [Test_Batch]</t>
        </is>
      </c>
      <c r="AX8" s="3" t="inlineStr">
        <is>
          <t>See Acquisition_Platform (reported: handheld)</t>
        </is>
      </c>
      <c r="AY8" s="3" t="inlineStr">
        <is>
          <t>Y</t>
        </is>
      </c>
      <c r="AZ8" s="3" t="inlineStr">
        <is>
          <t>NR</t>
        </is>
      </c>
      <c r="BA8" s="3" t="inlineStr">
        <is>
          <t>NR</t>
        </is>
      </c>
      <c r="BB8" s="3" t="inlineStr">
        <is>
          <t>N</t>
        </is>
      </c>
      <c r="BC8" s="3" t="inlineStr">
        <is>
          <t>N</t>
        </is>
      </c>
      <c r="BD8" s="3" t="inlineStr">
        <is>
          <t>NR</t>
        </is>
      </c>
      <c r="BE8" s="3" t="inlineStr">
        <is>
          <t>NR</t>
        </is>
      </c>
      <c r="BF8" s="3" t="inlineStr">
        <is>
          <t>Natural lighting;shadows [GPT] | Natural outdoor lighting [Test_Batch]</t>
        </is>
      </c>
      <c r="BG8" s="3" t="inlineStr">
        <is>
          <t>NR</t>
        </is>
      </c>
      <c r="BH8" s="3" t="inlineStr">
        <is>
          <t>Pavement cracks (undifferentiated crack class) [Claude] | Crack [GPT] | pavement crack [GPT/Test_Batch]</t>
        </is>
      </c>
      <c r="BI8" s="3" t="inlineStr">
        <is>
          <t>NR</t>
        </is>
      </c>
      <c r="BJ8" s="3" t="inlineStr">
        <is>
          <t>Binary crack vs background [Claude] | Pixel-level pavement-crack masks [GPT] | crack pixels; background pixels [GPT] | crack pixel mask [Test_Batch]</t>
        </is>
      </c>
      <c r="BK8" s="3" t="inlineStr">
        <is>
          <t>NR</t>
        </is>
      </c>
      <c r="BL8" s="3" t="inlineStr">
        <is>
          <t>Semantic segmentation (pixel-level) [Claude] | Semantic segmentation [GPT/Test_Batch]</t>
        </is>
      </c>
      <c r="BM8" s="3" t="inlineStr">
        <is>
          <t>Semantic segmentation (pixel-level) [Claude] | Semantic segmentation [GPT/Test_Batch]</t>
        </is>
      </c>
      <c r="BN8" s="3" t="inlineStr">
        <is>
          <t>Binary mask images [Claude] | Images and pixel-level ground-truth masks; cropped derivatives also commonly distributed [GPT] | pixel masks [GPT/Test_Batch]</t>
        </is>
      </c>
      <c r="BO8" s="3" t="inlineStr">
        <is>
          <t>mask</t>
        </is>
      </c>
      <c r="BP8" s="3" t="inlineStr">
        <is>
          <t>NR</t>
        </is>
      </c>
      <c r="BQ8" s="3" t="inlineStr">
        <is>
          <t>NR</t>
        </is>
      </c>
      <c r="BR8" s="3" t="inlineStr">
        <is>
          <t>Y</t>
        </is>
      </c>
      <c r="BS8" s="3" t="inlineStr">
        <is>
          <t>NR</t>
        </is>
      </c>
      <c r="BT8" s="3" t="inlineStr">
        <is>
          <t>NR</t>
        </is>
      </c>
      <c r="BU8" s="3" t="inlineStr">
        <is>
          <t>NR</t>
        </is>
      </c>
      <c r="BV8" s="3" t="inlineStr">
        <is>
          <t>N</t>
        </is>
      </c>
      <c r="BW8" s="3" t="inlineStr">
        <is>
          <t>N</t>
        </is>
      </c>
      <c r="BX8" s="3" t="inlineStr">
        <is>
          <t>N</t>
        </is>
      </c>
      <c r="BY8" s="3" t="inlineStr">
        <is>
          <t>Manual pixel-level annotation [Claude] | Manual pixel-level annotation by multiple annotators [GPT] | Manual annotation by multiple annotators [GPT] | Manual pixel annotation [Test_Batch]</t>
        </is>
      </c>
      <c r="BZ8" s="3" t="inlineStr">
        <is>
          <t>Multiple annotators reported in original dataset documentation; exact agreement protocol NR [GPT] | Multiple annotators; standardized train/validation/test crops [GPT] | Multiple annotators reported [Test_Batch]</t>
        </is>
      </c>
      <c r="CA8" s="3" t="inlineStr">
        <is>
          <t>NR</t>
        </is>
      </c>
      <c r="CB8" s="3" t="inlineStr">
        <is>
          <t>NR</t>
        </is>
      </c>
      <c r="CC8" s="3" t="inlineStr">
        <is>
          <t>Semantic segmentation;Crack detection [Claude/GPT/Test_Batch] | crack segmentation; crack detection [GPT]</t>
        </is>
      </c>
      <c r="CD8" s="3" t="inlineStr">
        <is>
          <t>FPHBN (paper-reported) [Claude] | Feature Pyramid and Hierarchical Boosting Network [GPT]</t>
        </is>
      </c>
      <c r="CE8" s="3" t="inlineStr">
        <is>
          <t>FPHBN (paper-reported) [Claude] | Feature Pyramid and Hierarchical Boosting Network [GPT]</t>
        </is>
      </c>
      <c r="CF8" s="3" t="inlineStr">
        <is>
          <t>Reported on the source record/data card or associated publication (see Evidence_Locator)</t>
        </is>
      </c>
      <c r="CG8" s="3" t="inlineStr">
        <is>
          <t>AIU (CRACK500 test)</t>
        </is>
      </c>
      <c r="CH8" s="3" t="inlineStr">
        <is>
          <t>FPHBN (paper-reported) [Claude] | Feature Pyramid and Hierarchical Boosting Network [GPT]: AIU (CRACK500 test) = 0.560</t>
        </is>
      </c>
      <c r="CI8" s="3" t="inlineStr">
        <is>
          <t>Include-Primary [Claude/GPT/Test_Batch] | Include-Supplementary [GPT]</t>
        </is>
      </c>
      <c r="CJ8" s="3" t="inlineStr">
        <is>
          <t>Direct_Download [Claude/GPT/Test_Batch] | Registration [GPT]</t>
        </is>
      </c>
      <c r="CK8" s="3" t="inlineStr">
        <is>
          <t>NR</t>
        </is>
      </c>
      <c r="CL8" s="3" t="inlineStr">
        <is>
          <t>Y</t>
        </is>
      </c>
      <c r="CM8" s="3" t="inlineStr">
        <is>
          <t>Direct_Download [Claude/GPT/Test_Batch] | Registration [GPT]</t>
        </is>
      </c>
      <c r="CN8" s="3" t="inlineStr">
        <is>
          <t>NR</t>
        </is>
      </c>
      <c r="CO8" s="3" t="inlineStr">
        <is>
          <t>NR</t>
        </is>
      </c>
      <c r="CP8" s="3" t="inlineStr">
        <is>
          <t>N</t>
        </is>
      </c>
      <c r="CQ8" s="3" t="inlineStr">
        <is>
          <t>No explicit license; single-location smartphone capture limits diversity; data hosted on Google Drive/OneDrive/Baidu (link liveness not independently re-tested) [Claude] | Kaggle is a mirror; original dataset predates the Kaggle upload, licensing is unclear on the mirror, and cropped-patch counts should not be confused with the 500 original images. [GPT] | Crack-only; campus-scale geography; sparse engineering metadata; download links are maintained through code repositories [GPT] | Small original set from one campus; later cropped-image totals should not be confused with unique source-image count. [Test_Batch]</t>
        </is>
      </c>
      <c r="CR8" s="3" t="inlineStr">
        <is>
          <t>Original</t>
        </is>
      </c>
      <c r="CS8" s="8" t="inlineStr">
        <is>
          <t>Y</t>
        </is>
      </c>
      <c r="CT8" s="3" t="inlineStr">
        <is>
          <t>N</t>
        </is>
      </c>
      <c r="CU8" s="3" t="inlineStr">
        <is>
          <t>N</t>
        </is>
      </c>
      <c r="CV8" s="3" t="inlineStr">
        <is>
          <t>NA</t>
        </is>
      </c>
      <c r="CW8" s="3" t="inlineStr">
        <is>
          <t>GAPs384 (companion release in same repository); CRACK500 with noisy annotation masks (derived); CombinedCrack and CrackSeg9k (compiled users)</t>
        </is>
      </c>
      <c r="CX8" s="3" t="inlineStr">
        <is>
          <t>ChatGPT_Github_001.xlsx; Claude_Github_001.xlsx; GPT_Kaggle_001.xlsx; Github_Github_Test.xlsx</t>
        </is>
      </c>
      <c r="CY8" s="3" t="inlineStr">
        <is>
          <t>ChatGPT_Github_001:GH-011; Claude_Github_001:GH-DS-003; GPT_Kaggle_001:KAG-014; Github_Github_Test:GITHUB-013</t>
        </is>
      </c>
      <c r="CZ8" s="3" t="inlineStr">
        <is>
          <t>Y - see conflict columns and Reconciliation_Notes</t>
        </is>
      </c>
      <c r="DA8" s="3" t="inlineStr">
        <is>
          <t>Y - see conflict columns and Reconciliation_Notes</t>
        </is>
      </c>
      <c r="DB8" s="6" t="inlineStr">
        <is>
          <t>Image count: 500 (Claude/GPT/Test_Batch) vs 3368 (GPT) || Image resolution: approx. 2000x1500 px (cropped patches also provided) (Claude) vs Approximately 2,000 x 1,500 px; original images are high resolution (GPT) vs Approximately 2000×1500 originals; cropped benchmark images (GPT) vs 3264x2448 (Test_Batch)</t>
        </is>
      </c>
      <c r="DC8" s="6" t="inlineStr">
        <is>
          <t>Distress types: Pavement cracks (undifferentiated crack class) (Claude) vs Crack (GPT) vs pavement crack (GPT/Test_Batch) || Label taxonomy: Binary crack vs background (Claude) vs Pixel-level pavement-crack masks (GPT) vs crack pixels; background pixels (GPT) vs crack pixel mask (Test_Batch) || Annotation task: Semantic segmentation (pixel-level) (Claude) vs Semantic segmentation (GPT/Test_Batch) || Annotation format: Binary mask images (Claude) vs Images and pixel-level ground-truth masks; cropped derivatives also commonly dis (GPT) vs pixel masks (GPT/Test_Batch) || Annotation method: Manual pixel-level annotation (Claude) vs Manual pixel-level annotation by multiple annotators (GPT) vs Manual annotation by multiple annotators (GPT) vs Manual pixel annotation (Test_Batch) || Annotation QC: Multiple annotators reported in original dataset documentation; exact agreement  (GPT) vs Multiple annotators; standardized train/validation/test crops (GPT) vs Multiple annotators reported (Test_Batch)</t>
        </is>
      </c>
      <c r="DD8" s="3" t="inlineStr">
        <is>
          <t>None</t>
        </is>
      </c>
      <c r="DE8" s="6" t="inlineStr">
        <is>
          <t>Release year: 2019 (Claude) vs 2022 (GPT) vs 2016 (GPT/Test_Batch) || Version: FPHB release (with GAPs384/CFD/AEL/cracktree200 companion copies) (Claude) vs Original plus cropped benchmark split (GPT) vs Original 500-image release (Test_Batch) || Access status: Direct_Download (Claude/GPT/Test_Batch) vs Registration (GPT) || AI tasks: Semantic segmentation;Crack detection (Claude/GPT/Test_Batch) vs crack segmentation; crack detection (GPT) || Acquisition platform: Hand-held smartphone (cell phone) (Claude) vs Cellphone cameras (GPT) vs Handheld smartphone (GPT) vs Smartphone camera (Test_Batch) || Reported model: FPHBN (paper-reported) (Claude) vs Feature Pyramid and Hierarchical Boosting Network (GPT) || Screening decision: Include-Primary (Claude/GPT/Test_Batch) vs Include-Supplementary (GPT) || Region/City: Temple University main campus, Philadelphia, PA (Claude) vs Temple University campus;Philadelphia;Pennsylvania (GPT) vs Temple University campus, Philadelphia (GPT) vs Temple University campus, Philadelphia, Pennsylvania (Test_Batch) || Road environment: Campus pavements (Claude) vs Campus pavement surfaces (GPT) vs Campus roads; asphalt; cement; gravel (GPT) vs Campus roads (Test_Batch) || Publications: https://arxiv.org/abs/1901.06340;10.1109/ICIP.2016.7533052 (ICIP 2016 origin pap (Claude) vs https://github.com/fyangneil/pavement-crack-detection (GPT/Test_Batch) vs 10.1109/ICIP.2016.7533052; 10.1109/TITS.2019.2891237 (GPT) || Acquisition platform: Hand-held smartphone (cell phone) (Claude) vs Cellphone cameras (GPT) vs Handheld smartphone (GPT) vs Smartphone camera (Test_Batch) || Lighting_Conditions: Natural lighting;shadows (GPT) vs Natural outdoor lighting (Test_Batch) || Key_Limitations: No explicit license; single-location smartphone capture limits diversity; data h (Claude) vs Kaggle is a mirror; original dataset predates the Kaggle upload, licensing is un (GPT) vs Crack-only; campus-scale geography; sparse engineering metadata; download links  (GPT) vs Small original set from one campus; later cropped-image totals should not be con (Test_Batch)</t>
        </is>
      </c>
      <c r="DF8" s="6" t="inlineStr">
        <is>
          <t>Y</t>
        </is>
      </c>
      <c r="DG8" s="3" t="inlineStr">
        <is>
          <t>Image-count convention conflict: 500 original images (Claude; GPT Kaggle; Test batch; literature workbooks 02/12/14/15) vs 3,368 including patch crops (GPT GitHub batch). Release year reported variously 2016/2019/2020/2022 (paper vs release vs mirror upload dates).</t>
        </is>
      </c>
      <c r="DH8" s="3" t="inlineStr">
        <is>
          <t>GitHub README (dataset links, citations), https://github.com/fyangneil/pavement-crack-detection; FPHB paper arXiv:1901.06340 dataset section (accessed 2026-08-06) [Claude] | Kaggle mirror page; original CRACK500 project repository and published dataset descriptions, accessed 2026-08-06 [GPT] | https://github.com/fyangneil/pavement-crack-detection README CRACK500 citation/download instructions; GitHub benchmark descriptions; accessed 2026-08-06 [GPT] | https://github.com/fyangneil/pavement-crack-detection; README Crack500 dataset and download description; accessed 2026-08-01 [Test_Batch]</t>
        </is>
      </c>
      <c r="DI8" s="3" t="inlineStr">
        <is>
          <t>Moderate</t>
        </is>
      </c>
      <c r="DJ8" s="3" t="inlineStr">
        <is>
          <t>Medium</t>
        </is>
      </c>
      <c r="DK8" s="3" t="inlineStr">
        <is>
          <t>State counting convention (originals vs crops) when using.</t>
        </is>
      </c>
      <c r="DL8" s="3" t="n">
        <v>3.8</v>
      </c>
      <c r="DM8" s="3" t="n">
        <v>4.5</v>
      </c>
      <c r="DN8" s="3" t="n">
        <v>4.4</v>
      </c>
      <c r="DO8" s="3" t="n">
        <v>3</v>
      </c>
      <c r="DP8" s="3" t="n">
        <v>2.5</v>
      </c>
      <c r="DQ8" s="3" t="n">
        <v>1</v>
      </c>
      <c r="DR8" s="3" t="n">
        <v>0</v>
      </c>
      <c r="DS8" s="3" t="n">
        <v>62.4</v>
      </c>
      <c r="DT8" s="3" t="inlineStr">
        <is>
          <t>Reviewed (source MCDM_Scoring, averaged across batches)</t>
        </is>
      </c>
      <c r="DU8" s="3" t="inlineStr">
        <is>
          <t>4 of 4</t>
        </is>
      </c>
      <c r="DV8" s="35">
        <f>IFERROR(IF(INDEX(MCDM_Grades!$C$2:$C$178,MATCH($A8,MCDM_Grades!$A$2:$A$178,0))="","",INDEX(MCDM_Grades!$C$2:$C$178,MATCH($A8,MCDM_Grades!$A$2:$A$178,0))),"")</f>
        <v/>
      </c>
      <c r="DW8" s="42">
        <f>IFERROR(IF(INDEX(MCDM_Grades!$D$2:$D$178,MATCH($A8,MCDM_Grades!$A$2:$A$178,0))="","",INDEX(MCDM_Grades!$D$2:$D$178,MATCH($A8,MCDM_Grades!$A$2:$A$178,0))),"")</f>
        <v/>
      </c>
      <c r="DX8" s="48">
        <f>IFERROR(IF(INDEX(MCDM_Grades!$E$2:$E$178,MATCH($A8,MCDM_Grades!$A$2:$A$178,0))="","",INDEX(MCDM_Grades!$E$2:$E$178,MATCH($A8,MCDM_Grades!$A$2:$A$178,0))),"")</f>
        <v/>
      </c>
      <c r="DY8" s="49">
        <f>IFERROR(IF(INDEX(MCDM_Grades!$F$2:$F$178,MATCH($A8,MCDM_Grades!$A$2:$A$178,0))="","",INDEX(MCDM_Grades!$F$2:$F$178,MATCH($A8,MCDM_Grades!$A$2:$A$178,0))),"")</f>
        <v/>
      </c>
      <c r="DZ8" s="48">
        <f>IFERROR(IF(INDEX(MCDM_Grades!$G$2:$G$178,MATCH($A8,MCDM_Grades!$A$2:$A$178,0))="","",INDEX(MCDM_Grades!$G$2:$G$178,MATCH($A8,MCDM_Grades!$A$2:$A$178,0))),"")</f>
        <v/>
      </c>
      <c r="EA8" s="49">
        <f>IFERROR(IF(INDEX(MCDM_Grades!$H$2:$H$178,MATCH($A8,MCDM_Grades!$A$2:$A$178,0))="","",INDEX(MCDM_Grades!$H$2:$H$178,MATCH($A8,MCDM_Grades!$A$2:$A$178,0))),"")</f>
        <v/>
      </c>
      <c r="EB8" s="50">
        <f>IFERROR(IF(INDEX(MCDM_Grades!$I$2:$I$178,MATCH($A8,MCDM_Grades!$A$2:$A$178,0))="","",INDEX(MCDM_Grades!$I$2:$I$178,MATCH($A8,MCDM_Grades!$A$2:$A$178,0))),"")</f>
        <v/>
      </c>
      <c r="EC8" s="51">
        <f>IFERROR(IF(INDEX(MCDM_Grades!$J$2:$J$178,MATCH($A8,MCDM_Grades!$A$2:$A$178,0))="","",INDEX(MCDM_Grades!$J$2:$J$178,MATCH($A8,MCDM_Grades!$A$2:$A$178,0))),"")</f>
        <v/>
      </c>
      <c r="ED8" s="35">
        <f>IFERROR(IF(INDEX(MCDM_Grades!$N$2:$N$178,MATCH($A8,MCDM_Grades!$A$2:$A$178,0))="","",INDEX(MCDM_Grades!$N$2:$N$178,MATCH($A8,MCDM_Grades!$A$2:$A$178,0))),"")</f>
        <v/>
      </c>
      <c r="EE8" s="42">
        <f>IFERROR(IF(INDEX(MCDM_Grades!$O$2:$O$178,MATCH($A8,MCDM_Grades!$A$2:$A$178,0))="","",INDEX(MCDM_Grades!$O$2:$O$178,MATCH($A8,MCDM_Grades!$A$2:$A$178,0))),"")</f>
        <v/>
      </c>
      <c r="EF8" s="35">
        <f>IFERROR(IF(INDEX(MCDM_Grades!$P$2:$P$178,MATCH($A8,MCDM_Grades!$A$2:$A$178,0))="","",INDEX(MCDM_Grades!$P$2:$P$178,MATCH($A8,MCDM_Grades!$A$2:$A$178,0))),"")</f>
        <v/>
      </c>
      <c r="EG8" s="42">
        <f>IFERROR(IF(INDEX(MCDM_Grades!$Q$2:$Q$178,MATCH($A8,MCDM_Grades!$A$2:$A$178,0))="","",INDEX(MCDM_Grades!$Q$2:$Q$178,MATCH($A8,MCDM_Grades!$A$2:$A$178,0))),"")</f>
        <v/>
      </c>
      <c r="EH8" s="35">
        <f>IFERROR(IF(INDEX(MCDM_Grades!$R$2:$R$178,MATCH($A8,MCDM_Grades!$A$2:$A$178,0))="","",INDEX(MCDM_Grades!$R$2:$R$178,MATCH($A8,MCDM_Grades!$A$2:$A$178,0))),"")</f>
        <v/>
      </c>
      <c r="EI8" s="42">
        <f>IFERROR(IF(INDEX(MCDM_Grades!$S$2:$S$178,MATCH($A8,MCDM_Grades!$A$2:$A$178,0))="","",INDEX(MCDM_Grades!$S$2:$S$178,MATCH($A8,MCDM_Grades!$A$2:$A$178,0))),"")</f>
        <v/>
      </c>
      <c r="EJ8" s="35">
        <f>IFERROR(IF(INDEX(MCDM_Grades!$T$2:$T$178,MATCH($A8,MCDM_Grades!$A$2:$A$178,0))="","",INDEX(MCDM_Grades!$T$2:$T$178,MATCH($A8,MCDM_Grades!$A$2:$A$178,0))),"")</f>
        <v/>
      </c>
      <c r="EK8" s="42">
        <f>IFERROR(IF(INDEX(MCDM_Grades!$U$2:$U$178,MATCH($A8,MCDM_Grades!$A$2:$A$178,0))="","",INDEX(MCDM_Grades!$U$2:$U$178,MATCH($A8,MCDM_Grades!$A$2:$A$178,0))),"")</f>
        <v/>
      </c>
      <c r="EL8" s="35">
        <f>IFERROR(IF(INDEX(MCDM_Grades!$V$2:$V$178,MATCH($A8,MCDM_Grades!$A$2:$A$178,0))="","",INDEX(MCDM_Grades!$V$2:$V$178,MATCH($A8,MCDM_Grades!$A$2:$A$178,0))),"")</f>
        <v/>
      </c>
      <c r="EM8" s="42">
        <f>IFERROR(IF(INDEX(MCDM_Grades!$W$2:$W$178,MATCH($A8,MCDM_Grades!$A$2:$A$178,0))="","",INDEX(MCDM_Grades!$W$2:$W$178,MATCH($A8,MCDM_Grades!$A$2:$A$178,0))),"")</f>
        <v/>
      </c>
      <c r="EN8" s="35">
        <f>IFERROR(IF(INDEX(MCDM_Grades!$X$2:$X$178,MATCH($A8,MCDM_Grades!$A$2:$A$178,0))="","",INDEX(MCDM_Grades!$X$2:$X$178,MATCH($A8,MCDM_Grades!$A$2:$A$178,0))),"")</f>
        <v/>
      </c>
      <c r="EO8" s="42">
        <f>IFERROR(IF(INDEX(MCDM_Grades!$Y$2:$Y$178,MATCH($A8,MCDM_Grades!$A$2:$A$178,0))="","",INDEX(MCDM_Grades!$Y$2:$Y$178,MATCH($A8,MCDM_Grades!$A$2:$A$178,0))),"")</f>
        <v/>
      </c>
      <c r="EP8" s="35">
        <f>IFERROR(IF(INDEX(MCDM_Grades!$Z$2:$Z$178,MATCH($A8,MCDM_Grades!$A$2:$A$178,0))="","",INDEX(MCDM_Grades!$Z$2:$Z$178,MATCH($A8,MCDM_Grades!$A$2:$A$178,0))),"")</f>
        <v/>
      </c>
      <c r="EQ8" s="42">
        <f>IFERROR(IF(INDEX(MCDM_Grades!$AA$2:$AA$178,MATCH($A8,MCDM_Grades!$A$2:$A$178,0))="","",INDEX(MCDM_Grades!$AA$2:$AA$178,MATCH($A8,MCDM_Grades!$A$2:$A$178,0))),"")</f>
        <v/>
      </c>
      <c r="ER8" s="35">
        <f>IFERROR(IF(INDEX(MCDM_Grades!$AB$2:$AB$178,MATCH($A8,MCDM_Grades!$A$2:$A$178,0))="","",INDEX(MCDM_Grades!$AB$2:$AB$178,MATCH($A8,MCDM_Grades!$A$2:$A$178,0))),"")</f>
        <v/>
      </c>
      <c r="ES8" s="42">
        <f>IFERROR(IF(INDEX(MCDM_Grades!$AC$2:$AC$178,MATCH($A8,MCDM_Grades!$A$2:$A$178,0))="","",INDEX(MCDM_Grades!$AC$2:$AC$178,MATCH($A8,MCDM_Grades!$A$2:$A$178,0))),"")</f>
        <v/>
      </c>
      <c r="ET8" s="35">
        <f>IFERROR(IF(INDEX(MCDM_Grades!$AD$2:$AD$178,MATCH($A8,MCDM_Grades!$A$2:$A$178,0))="","",INDEX(MCDM_Grades!$AD$2:$AD$178,MATCH($A8,MCDM_Grades!$A$2:$A$178,0))),"")</f>
        <v/>
      </c>
      <c r="EU8" s="42">
        <f>IFERROR(IF(INDEX(MCDM_Grades!$AE$2:$AE$178,MATCH($A8,MCDM_Grades!$A$2:$A$178,0))="","",INDEX(MCDM_Grades!$AE$2:$AE$178,MATCH($A8,MCDM_Grades!$A$2:$A$178,0))),"")</f>
        <v/>
      </c>
      <c r="EV8" s="51">
        <f>IFERROR(IF(INDEX(MCDM_Grades!$K$2:$K$178,MATCH($A8,MCDM_Grades!$A$2:$A$178,0))="","",INDEX(MCDM_Grades!$K$2:$K$178,MATCH($A8,MCDM_Grades!$A$2:$A$178,0))),"")</f>
        <v/>
      </c>
      <c r="EW8" s="49">
        <f>IFERROR(IF(INDEX(MCDM_Grades!$L$2:$L$178,MATCH($A8,MCDM_Grades!$A$2:$A$178,0))="","",INDEX(MCDM_Grades!$L$2:$L$178,MATCH($A8,MCDM_Grades!$A$2:$A$178,0))),"")</f>
        <v/>
      </c>
      <c r="EX8" s="50">
        <f>IFERROR(IF(INDEX(MCDM_Grades!$M$2:$M$178,MATCH($A8,MCDM_Grades!$A$2:$A$178,0))="","",INDEX(MCDM_Grades!$M$2:$M$178,MATCH($A8,MCDM_Grades!$A$2:$A$178,0))),"")</f>
        <v/>
      </c>
      <c r="EY8" s="35">
        <f>IFERROR(IF(INDEX(MCDM_Grades!$AR$2:$AR$178,MATCH($A8,MCDM_Grades!$A$2:$A$178,0))="","",INDEX(MCDM_Grades!$AR$2:$AR$178,MATCH($A8,MCDM_Grades!$A$2:$A$178,0))),"")</f>
        <v/>
      </c>
      <c r="EZ8" s="42">
        <f>IFERROR(IF(INDEX(MCDM_Grades!$AS$2:$AS$178,MATCH($A8,MCDM_Grades!$A$2:$A$178,0))="","",INDEX(MCDM_Grades!$AS$2:$AS$178,MATCH($A8,MCDM_Grades!$A$2:$A$178,0))),"")</f>
        <v/>
      </c>
      <c r="FA8" s="35">
        <f>IFERROR(IF(INDEX(MCDM_Grades!$AT$2:$AT$178,MATCH($A8,MCDM_Grades!$A$2:$A$178,0))="","",INDEX(MCDM_Grades!$AT$2:$AT$178,MATCH($A8,MCDM_Grades!$A$2:$A$178,0))),"")</f>
        <v/>
      </c>
      <c r="FB8" s="42">
        <f>IFERROR(IF(INDEX(MCDM_Grades!$AU$2:$AU$178,MATCH($A8,MCDM_Grades!$A$2:$A$178,0))="","",INDEX(MCDM_Grades!$AU$2:$AU$178,MATCH($A8,MCDM_Grades!$A$2:$A$178,0))),"")</f>
        <v/>
      </c>
      <c r="FC8" s="3" t="inlineStr">
        <is>
          <t>Nadir / top-down</t>
        </is>
      </c>
      <c r="FD8" s="3" t="inlineStr">
        <is>
          <t>Yes</t>
        </is>
      </c>
      <c r="FE8" s="3" t="inlineStr">
        <is>
          <t>No</t>
        </is>
      </c>
      <c r="FF8" s="3" t="n"/>
      <c r="FG8" s="3" t="inlineStr">
        <is>
          <t>Handheld smartphone pointed at the surface</t>
        </is>
      </c>
      <c r="FH8" s="3" t="inlineStr">
        <is>
          <t>We collect a pavement crack dataset with 500 images of size around 2,000 x 1,500 pixels on main campus of Temple University using cell phones.</t>
        </is>
      </c>
      <c r="FI8" s="3" t="inlineStr">
        <is>
          <t>Publication</t>
        </is>
      </c>
      <c r="FJ8" s="3" t="inlineStr">
        <is>
          <t>https://arxiv.org/abs/1901.06340</t>
        </is>
      </c>
      <c r="FK8" s="3" t="inlineStr">
        <is>
          <t>High</t>
        </is>
      </c>
      <c r="FL8" s="3" t="inlineStr">
        <is>
          <t>Verified - agreed</t>
        </is>
      </c>
      <c r="FM8" s="3" t="inlineStr">
        <is>
          <t>Workbook: 'Hand-held smartphone (cell phone)', Camera_Position 'handheld', Smartphone_Data Y. The GitHub README (fetched) only cites the ICIP 2016 origin paper and gives no collection paragraph; the arXiv PDF was fetched but did not convert to readable text and no local PDF tooling is available. Orientation therefore rests on the well-documented benchmark: FPHB paper describes cell-phone capture and every CRACK500 image is a full-frame pavement close-up (no horizon), as also reflected in the ICIP 2016 paper (10.1109/ICIP.2016.7533052). Confidence capped at Medium per the prior-knowledge rule. | Second review replaced the evidence (was: Known dataset (prior knowledge)). | Second review: Extracted this sentence from the FPHB paper PDF (arXiv 1901.06340, Sec. B Datasets); it confirms handheld cell-phone capture of pavement crack images, which with the full-frame pavement close-ups of the benchmark supports nadir. The paper does not state the pointing angle explicitly, so Medium confi</t>
        </is>
      </c>
    </row>
    <row r="9" ht="58" customHeight="1">
      <c r="A9" s="3" t="inlineStr">
        <is>
          <t>DS-008</t>
        </is>
      </c>
      <c r="B9" s="3" t="inlineStr">
        <is>
          <t>CrackForest Dataset (CFD)</t>
        </is>
      </c>
      <c r="C9" s="3" t="inlineStr">
        <is>
          <t>NA</t>
        </is>
      </c>
      <c r="D9" s="3" t="inlineStr">
        <is>
          <t>NR</t>
        </is>
      </c>
      <c r="E9" s="3" t="inlineStr">
        <is>
          <t>Independent Dataset</t>
        </is>
      </c>
      <c r="F9" s="3" t="inlineStr">
        <is>
          <t>NA (single source record)</t>
        </is>
      </c>
      <c r="G9" s="3" t="inlineStr">
        <is>
          <t>Single source record; no matching record found in any other file after cross-file and cross-platform comparison.</t>
        </is>
      </c>
      <c r="H9" s="3" t="inlineStr">
        <is>
          <t>GitHub_Test_Batch (tool UNK)</t>
        </is>
      </c>
      <c r="I9" s="3" t="inlineStr">
        <is>
          <t>GitHub</t>
        </is>
      </c>
      <c r="J9" s="3" t="inlineStr">
        <is>
          <t>N</t>
        </is>
      </c>
      <c r="K9" s="3" t="inlineStr">
        <is>
          <t>NA (single platform)</t>
        </is>
      </c>
      <c r="L9" s="4" t="inlineStr">
        <is>
          <t>https://github.com/cuilimeng/CrackForest-dataset</t>
        </is>
      </c>
      <c r="M9" s="4" t="inlineStr">
        <is>
          <t>https://github.com/cuilimeng/CrackForest-dataset</t>
        </is>
      </c>
      <c r="N9" s="3" t="inlineStr">
        <is>
          <t>NA</t>
        </is>
      </c>
      <c r="O9" s="3" t="inlineStr">
        <is>
          <t>NA</t>
        </is>
      </c>
      <c r="P9" s="3" t="inlineStr">
        <is>
          <t>NA</t>
        </is>
      </c>
      <c r="Q9" s="3" t="inlineStr">
        <is>
          <t>NA</t>
        </is>
      </c>
      <c r="R9" s="3" t="inlineStr">
        <is>
          <t>NA</t>
        </is>
      </c>
      <c r="S9" s="3" t="inlineStr">
        <is>
          <t>NA</t>
        </is>
      </c>
      <c r="T9" s="3" t="inlineStr">
        <is>
          <t>NR</t>
        </is>
      </c>
      <c r="U9" s="3" t="inlineStr">
        <is>
          <t>Y</t>
        </is>
      </c>
      <c r="V9" s="3" t="inlineStr">
        <is>
          <t>https://github.com/cuilimeng/CrackForest-dataset</t>
        </is>
      </c>
      <c r="W9" s="3" t="inlineStr">
        <is>
          <t>NR</t>
        </is>
      </c>
      <c r="X9" s="3" t="inlineStr">
        <is>
          <t>https://github.com/cuilimeng/CrackForest-dataset</t>
        </is>
      </c>
      <c r="Y9" s="3" t="inlineStr">
        <is>
          <t>NR</t>
        </is>
      </c>
      <c r="Z9" s="3" t="inlineStr">
        <is>
          <t>NR</t>
        </is>
      </c>
      <c r="AA9" s="3" t="inlineStr">
        <is>
          <t>Reported in source record (relationship not classified)</t>
        </is>
      </c>
      <c r="AB9" s="3" t="inlineStr">
        <is>
          <t>Images/frames as reported</t>
        </is>
      </c>
      <c r="AC9" s="3" t="inlineStr">
        <is>
          <t>118</t>
        </is>
      </c>
      <c r="AD9" s="3" t="inlineStr">
        <is>
          <t>NR</t>
        </is>
      </c>
      <c r="AE9" s="3" t="inlineStr">
        <is>
          <t>NR</t>
        </is>
      </c>
      <c r="AF9" s="3" t="inlineStr">
        <is>
          <t>118</t>
        </is>
      </c>
      <c r="AG9" s="3" t="inlineStr">
        <is>
          <t>NR</t>
        </is>
      </c>
      <c r="AH9" s="3" t="inlineStr">
        <is>
          <t>NR</t>
        </is>
      </c>
      <c r="AI9" s="3" t="inlineStr">
        <is>
          <t>NR</t>
        </is>
      </c>
      <c r="AJ9" s="3" t="inlineStr">
        <is>
          <t>NR</t>
        </is>
      </c>
      <c r="AK9" s="3" t="inlineStr">
        <is>
          <t>NR</t>
        </is>
      </c>
      <c r="AL9" s="3" t="inlineStr">
        <is>
          <t>NR</t>
        </is>
      </c>
      <c r="AM9" s="3" t="inlineStr">
        <is>
          <t>NR</t>
        </is>
      </c>
      <c r="AN9" s="3" t="inlineStr">
        <is>
          <t>NR</t>
        </is>
      </c>
      <c r="AO9" s="3" t="inlineStr">
        <is>
          <t>NR</t>
        </is>
      </c>
      <c r="AP9" s="3" t="inlineStr">
        <is>
          <t>China</t>
        </is>
      </c>
      <c r="AQ9" s="3" t="inlineStr">
        <is>
          <t>NR</t>
        </is>
      </c>
      <c r="AR9" s="3" t="inlineStr">
        <is>
          <t>Beijing</t>
        </is>
      </c>
      <c r="AS9" s="3" t="inlineStr">
        <is>
          <t>China; Beijing; Road environment: Urban</t>
        </is>
      </c>
      <c r="AT9" s="3" t="inlineStr">
        <is>
          <t>NR</t>
        </is>
      </c>
      <c r="AU9" s="3" t="inlineStr">
        <is>
          <t>iPhone 5 smartphone camera</t>
        </is>
      </c>
      <c r="AV9" s="3" t="inlineStr">
        <is>
          <t>NR</t>
        </is>
      </c>
      <c r="AW9" s="3" t="inlineStr">
        <is>
          <t>iPhone 5 smartphone camera</t>
        </is>
      </c>
      <c r="AX9" s="3" t="inlineStr">
        <is>
          <t>NR</t>
        </is>
      </c>
      <c r="AY9" s="3" t="inlineStr">
        <is>
          <t>Y</t>
        </is>
      </c>
      <c r="AZ9" s="3" t="inlineStr">
        <is>
          <t>NR</t>
        </is>
      </c>
      <c r="BA9" s="3" t="inlineStr">
        <is>
          <t>NR</t>
        </is>
      </c>
      <c r="BB9" s="3" t="inlineStr">
        <is>
          <t>NR</t>
        </is>
      </c>
      <c r="BC9" s="3" t="inlineStr">
        <is>
          <t>NR</t>
        </is>
      </c>
      <c r="BD9" s="3" t="inlineStr">
        <is>
          <t>NR</t>
        </is>
      </c>
      <c r="BE9" s="3" t="inlineStr">
        <is>
          <t>NR</t>
        </is>
      </c>
      <c r="BF9" s="3" t="inlineStr">
        <is>
          <t>NR</t>
        </is>
      </c>
      <c r="BG9" s="3" t="inlineStr">
        <is>
          <t>NR</t>
        </is>
      </c>
      <c r="BH9" s="3" t="inlineStr">
        <is>
          <t>pavement crack</t>
        </is>
      </c>
      <c r="BI9" s="3" t="inlineStr">
        <is>
          <t>NR</t>
        </is>
      </c>
      <c r="BJ9" s="3" t="inlineStr">
        <is>
          <t>crack contour; crack pixel mask</t>
        </is>
      </c>
      <c r="BK9" s="3" t="inlineStr">
        <is>
          <t>NR</t>
        </is>
      </c>
      <c r="BL9" s="3" t="inlineStr">
        <is>
          <t>Semantic segmentation</t>
        </is>
      </c>
      <c r="BM9" s="3" t="inlineStr">
        <is>
          <t>Semantic segmentation</t>
        </is>
      </c>
      <c r="BN9" s="3" t="inlineStr">
        <is>
          <t>Ground-truth contour images</t>
        </is>
      </c>
      <c r="BO9" s="3" t="inlineStr">
        <is>
          <t>NR</t>
        </is>
      </c>
      <c r="BP9" s="3" t="inlineStr">
        <is>
          <t>NR</t>
        </is>
      </c>
      <c r="BQ9" s="3" t="inlineStr">
        <is>
          <t>NR</t>
        </is>
      </c>
      <c r="BR9" s="3" t="inlineStr">
        <is>
          <t>Y</t>
        </is>
      </c>
      <c r="BS9" s="3" t="inlineStr">
        <is>
          <t>NR</t>
        </is>
      </c>
      <c r="BT9" s="3" t="inlineStr">
        <is>
          <t>NR</t>
        </is>
      </c>
      <c r="BU9" s="3" t="inlineStr">
        <is>
          <t>NR</t>
        </is>
      </c>
      <c r="BV9" s="3" t="inlineStr">
        <is>
          <t>NR</t>
        </is>
      </c>
      <c r="BW9" s="3" t="inlineStr">
        <is>
          <t>NR</t>
        </is>
      </c>
      <c r="BX9" s="3" t="inlineStr">
        <is>
          <t>NR</t>
        </is>
      </c>
      <c r="BY9" s="3" t="inlineStr">
        <is>
          <t>Manual contour annotation</t>
        </is>
      </c>
      <c r="BZ9" s="3" t="inlineStr">
        <is>
          <t>NR</t>
        </is>
      </c>
      <c r="CA9" s="3" t="inlineStr">
        <is>
          <t>NR</t>
        </is>
      </c>
      <c r="CB9" s="3" t="inlineStr">
        <is>
          <t>NR</t>
        </is>
      </c>
      <c r="CC9" s="3" t="inlineStr">
        <is>
          <t>semantic segmentation; crack detection</t>
        </is>
      </c>
      <c r="CD9" s="3" t="inlineStr">
        <is>
          <t>NR</t>
        </is>
      </c>
      <c r="CE9" s="3" t="inlineStr">
        <is>
          <t>NR</t>
        </is>
      </c>
      <c r="CF9" s="3" t="inlineStr">
        <is>
          <t>Reported on the source record/data card or associated publication (see Evidence_Locator)</t>
        </is>
      </c>
      <c r="CG9" s="3" t="inlineStr">
        <is>
          <t>NR</t>
        </is>
      </c>
      <c r="CH9" s="3" t="inlineStr">
        <is>
          <t>NR</t>
        </is>
      </c>
      <c r="CI9" s="3" t="inlineStr">
        <is>
          <t>Include-Primary</t>
        </is>
      </c>
      <c r="CJ9" s="3" t="inlineStr">
        <is>
          <t>Direct_Download</t>
        </is>
      </c>
      <c r="CK9" s="3" t="inlineStr">
        <is>
          <t>NR</t>
        </is>
      </c>
      <c r="CL9" s="3" t="inlineStr">
        <is>
          <t>N</t>
        </is>
      </c>
      <c r="CM9" s="3" t="inlineStr">
        <is>
          <t>Direct_Download</t>
        </is>
      </c>
      <c r="CN9" s="3" t="inlineStr">
        <is>
          <t>NR</t>
        </is>
      </c>
      <c r="CO9" s="3" t="inlineStr">
        <is>
          <t>NR</t>
        </is>
      </c>
      <c r="CP9" s="3" t="inlineStr">
        <is>
          <t>N</t>
        </is>
      </c>
      <c r="CQ9" s="3" t="inlineStr">
        <is>
          <t>Very small single-city benchmark and limited collection-condition metadata.</t>
        </is>
      </c>
      <c r="CR9" s="3" t="inlineStr">
        <is>
          <t>Original</t>
        </is>
      </c>
      <c r="CS9" s="3" t="inlineStr">
        <is>
          <t>N</t>
        </is>
      </c>
      <c r="CT9" s="3" t="inlineStr">
        <is>
          <t>N</t>
        </is>
      </c>
      <c r="CU9" s="3" t="inlineStr">
        <is>
          <t>N</t>
        </is>
      </c>
      <c r="CV9" s="3" t="inlineStr">
        <is>
          <t>NA</t>
        </is>
      </c>
      <c r="CW9" s="3" t="inlineStr">
        <is>
          <t>NA</t>
        </is>
      </c>
      <c r="CX9" s="3" t="inlineStr">
        <is>
          <t>Github_Github_Test.xlsx</t>
        </is>
      </c>
      <c r="CY9" s="3" t="inlineStr">
        <is>
          <t>Github_Github_Test:GITHUB-015</t>
        </is>
      </c>
      <c r="CZ9" s="3" t="inlineStr">
        <is>
          <t>NA</t>
        </is>
      </c>
      <c r="DA9" s="3" t="inlineStr">
        <is>
          <t>NA</t>
        </is>
      </c>
      <c r="DB9" s="3" t="inlineStr">
        <is>
          <t>None</t>
        </is>
      </c>
      <c r="DC9" s="3" t="inlineStr">
        <is>
          <t>None</t>
        </is>
      </c>
      <c r="DD9" s="3" t="inlineStr">
        <is>
          <t>None</t>
        </is>
      </c>
      <c r="DE9" s="3" t="inlineStr">
        <is>
          <t>None</t>
        </is>
      </c>
      <c r="DF9" s="3" t="inlineStr">
        <is>
          <t>N</t>
        </is>
      </c>
      <c r="DG9" s="3" t="inlineStr">
        <is>
          <t>Single source record; no reconciliation required.</t>
        </is>
      </c>
      <c r="DH9" s="3" t="inlineStr">
        <is>
          <t>https://github.com/cuilimeng/CrackForest-dataset; repository README and data files; accessed 2026-08-01</t>
        </is>
      </c>
      <c r="DI9" s="3" t="inlineStr">
        <is>
          <t>High</t>
        </is>
      </c>
      <c r="DJ9" s="3" t="inlineStr">
        <is>
          <t>Low</t>
        </is>
      </c>
      <c r="DK9" s="3" t="inlineStr">
        <is>
          <t>Use source record as cited.</t>
        </is>
      </c>
      <c r="DL9" s="3" t="n">
        <v>4</v>
      </c>
      <c r="DM9" s="3" t="n">
        <v>4</v>
      </c>
      <c r="DN9" s="3" t="n">
        <v>4.5</v>
      </c>
      <c r="DO9" s="3" t="n">
        <v>1</v>
      </c>
      <c r="DP9" s="3" t="n">
        <v>2</v>
      </c>
      <c r="DQ9" s="3" t="n">
        <v>1</v>
      </c>
      <c r="DR9" s="3" t="n">
        <v>0</v>
      </c>
      <c r="DS9" s="3" t="n">
        <v>54.5</v>
      </c>
      <c r="DT9" s="3" t="inlineStr">
        <is>
          <t>Reviewed (source MCDM_Scoring, averaged across batches)</t>
        </is>
      </c>
      <c r="DU9" s="3" t="inlineStr">
        <is>
          <t>1 of 1</t>
        </is>
      </c>
      <c r="DV9" s="35">
        <f>IFERROR(IF(INDEX(MCDM_Grades!$C$2:$C$178,MATCH($A9,MCDM_Grades!$A$2:$A$178,0))="","",INDEX(MCDM_Grades!$C$2:$C$178,MATCH($A9,MCDM_Grades!$A$2:$A$178,0))),"")</f>
        <v/>
      </c>
      <c r="DW9" s="42">
        <f>IFERROR(IF(INDEX(MCDM_Grades!$D$2:$D$178,MATCH($A9,MCDM_Grades!$A$2:$A$178,0))="","",INDEX(MCDM_Grades!$D$2:$D$178,MATCH($A9,MCDM_Grades!$A$2:$A$178,0))),"")</f>
        <v/>
      </c>
      <c r="DX9" s="48">
        <f>IFERROR(IF(INDEX(MCDM_Grades!$E$2:$E$178,MATCH($A9,MCDM_Grades!$A$2:$A$178,0))="","",INDEX(MCDM_Grades!$E$2:$E$178,MATCH($A9,MCDM_Grades!$A$2:$A$178,0))),"")</f>
        <v/>
      </c>
      <c r="DY9" s="49">
        <f>IFERROR(IF(INDEX(MCDM_Grades!$F$2:$F$178,MATCH($A9,MCDM_Grades!$A$2:$A$178,0))="","",INDEX(MCDM_Grades!$F$2:$F$178,MATCH($A9,MCDM_Grades!$A$2:$A$178,0))),"")</f>
        <v/>
      </c>
      <c r="DZ9" s="48">
        <f>IFERROR(IF(INDEX(MCDM_Grades!$G$2:$G$178,MATCH($A9,MCDM_Grades!$A$2:$A$178,0))="","",INDEX(MCDM_Grades!$G$2:$G$178,MATCH($A9,MCDM_Grades!$A$2:$A$178,0))),"")</f>
        <v/>
      </c>
      <c r="EA9" s="49">
        <f>IFERROR(IF(INDEX(MCDM_Grades!$H$2:$H$178,MATCH($A9,MCDM_Grades!$A$2:$A$178,0))="","",INDEX(MCDM_Grades!$H$2:$H$178,MATCH($A9,MCDM_Grades!$A$2:$A$178,0))),"")</f>
        <v/>
      </c>
      <c r="EB9" s="50">
        <f>IFERROR(IF(INDEX(MCDM_Grades!$I$2:$I$178,MATCH($A9,MCDM_Grades!$A$2:$A$178,0))="","",INDEX(MCDM_Grades!$I$2:$I$178,MATCH($A9,MCDM_Grades!$A$2:$A$178,0))),"")</f>
        <v/>
      </c>
      <c r="EC9" s="51">
        <f>IFERROR(IF(INDEX(MCDM_Grades!$J$2:$J$178,MATCH($A9,MCDM_Grades!$A$2:$A$178,0))="","",INDEX(MCDM_Grades!$J$2:$J$178,MATCH($A9,MCDM_Grades!$A$2:$A$178,0))),"")</f>
        <v/>
      </c>
      <c r="ED9" s="35">
        <f>IFERROR(IF(INDEX(MCDM_Grades!$N$2:$N$178,MATCH($A9,MCDM_Grades!$A$2:$A$178,0))="","",INDEX(MCDM_Grades!$N$2:$N$178,MATCH($A9,MCDM_Grades!$A$2:$A$178,0))),"")</f>
        <v/>
      </c>
      <c r="EE9" s="42">
        <f>IFERROR(IF(INDEX(MCDM_Grades!$O$2:$O$178,MATCH($A9,MCDM_Grades!$A$2:$A$178,0))="","",INDEX(MCDM_Grades!$O$2:$O$178,MATCH($A9,MCDM_Grades!$A$2:$A$178,0))),"")</f>
        <v/>
      </c>
      <c r="EF9" s="35">
        <f>IFERROR(IF(INDEX(MCDM_Grades!$P$2:$P$178,MATCH($A9,MCDM_Grades!$A$2:$A$178,0))="","",INDEX(MCDM_Grades!$P$2:$P$178,MATCH($A9,MCDM_Grades!$A$2:$A$178,0))),"")</f>
        <v/>
      </c>
      <c r="EG9" s="42">
        <f>IFERROR(IF(INDEX(MCDM_Grades!$Q$2:$Q$178,MATCH($A9,MCDM_Grades!$A$2:$A$178,0))="","",INDEX(MCDM_Grades!$Q$2:$Q$178,MATCH($A9,MCDM_Grades!$A$2:$A$178,0))),"")</f>
        <v/>
      </c>
      <c r="EH9" s="35">
        <f>IFERROR(IF(INDEX(MCDM_Grades!$R$2:$R$178,MATCH($A9,MCDM_Grades!$A$2:$A$178,0))="","",INDEX(MCDM_Grades!$R$2:$R$178,MATCH($A9,MCDM_Grades!$A$2:$A$178,0))),"")</f>
        <v/>
      </c>
      <c r="EI9" s="42">
        <f>IFERROR(IF(INDEX(MCDM_Grades!$S$2:$S$178,MATCH($A9,MCDM_Grades!$A$2:$A$178,0))="","",INDEX(MCDM_Grades!$S$2:$S$178,MATCH($A9,MCDM_Grades!$A$2:$A$178,0))),"")</f>
        <v/>
      </c>
      <c r="EJ9" s="35">
        <f>IFERROR(IF(INDEX(MCDM_Grades!$T$2:$T$178,MATCH($A9,MCDM_Grades!$A$2:$A$178,0))="","",INDEX(MCDM_Grades!$T$2:$T$178,MATCH($A9,MCDM_Grades!$A$2:$A$178,0))),"")</f>
        <v/>
      </c>
      <c r="EK9" s="42">
        <f>IFERROR(IF(INDEX(MCDM_Grades!$U$2:$U$178,MATCH($A9,MCDM_Grades!$A$2:$A$178,0))="","",INDEX(MCDM_Grades!$U$2:$U$178,MATCH($A9,MCDM_Grades!$A$2:$A$178,0))),"")</f>
        <v/>
      </c>
      <c r="EL9" s="35">
        <f>IFERROR(IF(INDEX(MCDM_Grades!$V$2:$V$178,MATCH($A9,MCDM_Grades!$A$2:$A$178,0))="","",INDEX(MCDM_Grades!$V$2:$V$178,MATCH($A9,MCDM_Grades!$A$2:$A$178,0))),"")</f>
        <v/>
      </c>
      <c r="EM9" s="42">
        <f>IFERROR(IF(INDEX(MCDM_Grades!$W$2:$W$178,MATCH($A9,MCDM_Grades!$A$2:$A$178,0))="","",INDEX(MCDM_Grades!$W$2:$W$178,MATCH($A9,MCDM_Grades!$A$2:$A$178,0))),"")</f>
        <v/>
      </c>
      <c r="EN9" s="35">
        <f>IFERROR(IF(INDEX(MCDM_Grades!$X$2:$X$178,MATCH($A9,MCDM_Grades!$A$2:$A$178,0))="","",INDEX(MCDM_Grades!$X$2:$X$178,MATCH($A9,MCDM_Grades!$A$2:$A$178,0))),"")</f>
        <v/>
      </c>
      <c r="EO9" s="42">
        <f>IFERROR(IF(INDEX(MCDM_Grades!$Y$2:$Y$178,MATCH($A9,MCDM_Grades!$A$2:$A$178,0))="","",INDEX(MCDM_Grades!$Y$2:$Y$178,MATCH($A9,MCDM_Grades!$A$2:$A$178,0))),"")</f>
        <v/>
      </c>
      <c r="EP9" s="35">
        <f>IFERROR(IF(INDEX(MCDM_Grades!$Z$2:$Z$178,MATCH($A9,MCDM_Grades!$A$2:$A$178,0))="","",INDEX(MCDM_Grades!$Z$2:$Z$178,MATCH($A9,MCDM_Grades!$A$2:$A$178,0))),"")</f>
        <v/>
      </c>
      <c r="EQ9" s="42">
        <f>IFERROR(IF(INDEX(MCDM_Grades!$AA$2:$AA$178,MATCH($A9,MCDM_Grades!$A$2:$A$178,0))="","",INDEX(MCDM_Grades!$AA$2:$AA$178,MATCH($A9,MCDM_Grades!$A$2:$A$178,0))),"")</f>
        <v/>
      </c>
      <c r="ER9" s="35">
        <f>IFERROR(IF(INDEX(MCDM_Grades!$AB$2:$AB$178,MATCH($A9,MCDM_Grades!$A$2:$A$178,0))="","",INDEX(MCDM_Grades!$AB$2:$AB$178,MATCH($A9,MCDM_Grades!$A$2:$A$178,0))),"")</f>
        <v/>
      </c>
      <c r="ES9" s="42">
        <f>IFERROR(IF(INDEX(MCDM_Grades!$AC$2:$AC$178,MATCH($A9,MCDM_Grades!$A$2:$A$178,0))="","",INDEX(MCDM_Grades!$AC$2:$AC$178,MATCH($A9,MCDM_Grades!$A$2:$A$178,0))),"")</f>
        <v/>
      </c>
      <c r="ET9" s="35">
        <f>IFERROR(IF(INDEX(MCDM_Grades!$AD$2:$AD$178,MATCH($A9,MCDM_Grades!$A$2:$A$178,0))="","",INDEX(MCDM_Grades!$AD$2:$AD$178,MATCH($A9,MCDM_Grades!$A$2:$A$178,0))),"")</f>
        <v/>
      </c>
      <c r="EU9" s="42">
        <f>IFERROR(IF(INDEX(MCDM_Grades!$AE$2:$AE$178,MATCH($A9,MCDM_Grades!$A$2:$A$178,0))="","",INDEX(MCDM_Grades!$AE$2:$AE$178,MATCH($A9,MCDM_Grades!$A$2:$A$178,0))),"")</f>
        <v/>
      </c>
      <c r="EV9" s="51">
        <f>IFERROR(IF(INDEX(MCDM_Grades!$K$2:$K$178,MATCH($A9,MCDM_Grades!$A$2:$A$178,0))="","",INDEX(MCDM_Grades!$K$2:$K$178,MATCH($A9,MCDM_Grades!$A$2:$A$178,0))),"")</f>
        <v/>
      </c>
      <c r="EW9" s="49">
        <f>IFERROR(IF(INDEX(MCDM_Grades!$L$2:$L$178,MATCH($A9,MCDM_Grades!$A$2:$A$178,0))="","",INDEX(MCDM_Grades!$L$2:$L$178,MATCH($A9,MCDM_Grades!$A$2:$A$178,0))),"")</f>
        <v/>
      </c>
      <c r="EX9" s="50">
        <f>IFERROR(IF(INDEX(MCDM_Grades!$M$2:$M$178,MATCH($A9,MCDM_Grades!$A$2:$A$178,0))="","",INDEX(MCDM_Grades!$M$2:$M$178,MATCH($A9,MCDM_Grades!$A$2:$A$178,0))),"")</f>
        <v/>
      </c>
      <c r="EY9" s="35">
        <f>IFERROR(IF(INDEX(MCDM_Grades!$AR$2:$AR$178,MATCH($A9,MCDM_Grades!$A$2:$A$178,0))="","",INDEX(MCDM_Grades!$AR$2:$AR$178,MATCH($A9,MCDM_Grades!$A$2:$A$178,0))),"")</f>
        <v/>
      </c>
      <c r="EZ9" s="42">
        <f>IFERROR(IF(INDEX(MCDM_Grades!$AS$2:$AS$178,MATCH($A9,MCDM_Grades!$A$2:$A$178,0))="","",INDEX(MCDM_Grades!$AS$2:$AS$178,MATCH($A9,MCDM_Grades!$A$2:$A$178,0))),"")</f>
        <v/>
      </c>
      <c r="FA9" s="35">
        <f>IFERROR(IF(INDEX(MCDM_Grades!$AT$2:$AT$178,MATCH($A9,MCDM_Grades!$A$2:$A$178,0))="","",INDEX(MCDM_Grades!$AT$2:$AT$178,MATCH($A9,MCDM_Grades!$A$2:$A$178,0))),"")</f>
        <v/>
      </c>
      <c r="FB9" s="42">
        <f>IFERROR(IF(INDEX(MCDM_Grades!$AU$2:$AU$178,MATCH($A9,MCDM_Grades!$A$2:$A$178,0))="","",INDEX(MCDM_Grades!$AU$2:$AU$178,MATCH($A9,MCDM_Grades!$A$2:$A$178,0))),"")</f>
        <v/>
      </c>
      <c r="FC9" s="3" t="inlineStr">
        <is>
          <t>Nadir / top-down</t>
        </is>
      </c>
      <c r="FD9" s="3" t="inlineStr">
        <is>
          <t>Yes</t>
        </is>
      </c>
      <c r="FE9" s="3" t="inlineStr">
        <is>
          <t>No</t>
        </is>
      </c>
      <c r="FF9" s="3" t="n"/>
      <c r="FG9" s="3" t="inlineStr">
        <is>
          <t>Handheld smartphone (iPhone 5) pointed at the surface</t>
        </is>
      </c>
      <c r="FH9" s="3" t="inlineStr">
        <is>
          <t>Sample image image/001.jpg (480x320) from the CFD repository: full-frame asphalt surface with a single meandering crack, no horizon, road edge or perspective convergence. | Shi et al. (2016), IEEE T-ITS, doi 10.1109/TITS.2016.2552248</t>
        </is>
      </c>
      <c r="FI9" s="3" t="inlineStr">
        <is>
          <t>Dataset page / README</t>
        </is>
      </c>
      <c r="FJ9" s="3" t="inlineStr">
        <is>
          <t>https://raw.githubusercontent.com/cuilimeng/CrackForest-dataset/master/image/001.jpg</t>
        </is>
      </c>
      <c r="FK9" s="3" t="inlineStr">
        <is>
          <t>High</t>
        </is>
      </c>
      <c r="FL9" s="3" t="inlineStr">
        <is>
          <t>Verified - agreed</t>
        </is>
      </c>
      <c r="FM9" s="3" t="inlineStr">
        <is>
          <t>Workbook: 'iPhone 5 smartphone camera', Smartphone_Data Y, Camera_Position NR. The GitHub README (fetched twice, page and raw) only says CFD is 'an annotated road crack image database which can reflect urban road surface condition in general' and gives citations/licence; no camera-orientation sentence. Orientation rests on the well-known benchmark: the 118 CFD images (480x320) are full-frame pavement close-ups taken with the phone pointed at the road surface, as shown in the Shi et al. paper figures. Confidence capped at Medium per the prior-knowledge rule. | Second review replaced the evidence (was: Known dataset (prior knowledge)). | Second review: Inspected a sample CFD image downloaded from the repository: it is a surface-perpendicular close-up of pavement, confirming the top-down label. Workbook records iPhone 5 capture; the Shi et al. abstract could not be retrieved (Semantic Scholar elided it).</t>
        </is>
      </c>
    </row>
    <row r="10" ht="58" customHeight="1">
      <c r="A10" s="3" t="inlineStr">
        <is>
          <t>DS-009</t>
        </is>
      </c>
      <c r="B10" s="3" t="inlineStr">
        <is>
          <t>CrackLS315</t>
        </is>
      </c>
      <c r="C10" s="3" t="inlineStr">
        <is>
          <t>NA</t>
        </is>
      </c>
      <c r="D10" s="3" t="inlineStr">
        <is>
          <t>CrackLS315</t>
        </is>
      </c>
      <c r="E10" s="3" t="inlineStr">
        <is>
          <t>Independent Dataset</t>
        </is>
      </c>
      <c r="F10" s="3" t="inlineStr">
        <is>
          <t>NA (single source record)</t>
        </is>
      </c>
      <c r="G10" s="3" t="inlineStr">
        <is>
          <t>Single source record; no matching record found in any other file after cross-file and cross-platform comparison.</t>
        </is>
      </c>
      <c r="H10" s="3" t="inlineStr">
        <is>
          <t>GitHub_Test_Batch (tool UNK)</t>
        </is>
      </c>
      <c r="I10" s="3" t="inlineStr">
        <is>
          <t>GitHub</t>
        </is>
      </c>
      <c r="J10" s="3" t="inlineStr">
        <is>
          <t>N</t>
        </is>
      </c>
      <c r="K10" s="3" t="inlineStr">
        <is>
          <t>NA (single platform)</t>
        </is>
      </c>
      <c r="L10" s="4" t="inlineStr">
        <is>
          <t>https://github.com/qinnzou/DeepCrack</t>
        </is>
      </c>
      <c r="M10" s="4" t="inlineStr">
        <is>
          <t>https://github.com/qinnzou/DeepCrack</t>
        </is>
      </c>
      <c r="N10" s="3" t="inlineStr">
        <is>
          <t>NA</t>
        </is>
      </c>
      <c r="O10" s="3" t="inlineStr">
        <is>
          <t>NA</t>
        </is>
      </c>
      <c r="P10" s="3" t="inlineStr">
        <is>
          <t>NA</t>
        </is>
      </c>
      <c r="Q10" s="3" t="inlineStr">
        <is>
          <t>NA</t>
        </is>
      </c>
      <c r="R10" s="3" t="inlineStr">
        <is>
          <t>NA</t>
        </is>
      </c>
      <c r="S10" s="3" t="inlineStr">
        <is>
          <t>NA</t>
        </is>
      </c>
      <c r="T10" s="3" t="inlineStr">
        <is>
          <t>NR</t>
        </is>
      </c>
      <c r="U10" s="3" t="inlineStr">
        <is>
          <t>Y</t>
        </is>
      </c>
      <c r="V10" s="3" t="inlineStr">
        <is>
          <t>https://github.com/qinnzou/DeepCrack</t>
        </is>
      </c>
      <c r="W10" s="3" t="inlineStr">
        <is>
          <t>NR</t>
        </is>
      </c>
      <c r="X10" s="3" t="inlineStr">
        <is>
          <t>https://github.com/qinnzou/DeepCrack</t>
        </is>
      </c>
      <c r="Y10" s="3" t="inlineStr">
        <is>
          <t>NR</t>
        </is>
      </c>
      <c r="Z10" s="3" t="inlineStr">
        <is>
          <t>NR</t>
        </is>
      </c>
      <c r="AA10" s="3" t="inlineStr">
        <is>
          <t>Reported in source record (relationship not classified)</t>
        </is>
      </c>
      <c r="AB10" s="3" t="inlineStr">
        <is>
          <t>Images/frames as reported</t>
        </is>
      </c>
      <c r="AC10" s="3" t="inlineStr">
        <is>
          <t>315</t>
        </is>
      </c>
      <c r="AD10" s="3" t="inlineStr">
        <is>
          <t>NR</t>
        </is>
      </c>
      <c r="AE10" s="3" t="inlineStr">
        <is>
          <t>NR</t>
        </is>
      </c>
      <c r="AF10" s="3" t="inlineStr">
        <is>
          <t>315</t>
        </is>
      </c>
      <c r="AG10" s="3" t="inlineStr">
        <is>
          <t>NR</t>
        </is>
      </c>
      <c r="AH10" s="3" t="inlineStr">
        <is>
          <t>NR</t>
        </is>
      </c>
      <c r="AI10" s="3" t="inlineStr">
        <is>
          <t>NR</t>
        </is>
      </c>
      <c r="AJ10" s="3" t="inlineStr">
        <is>
          <t>NR</t>
        </is>
      </c>
      <c r="AK10" s="3" t="inlineStr">
        <is>
          <t>NR</t>
        </is>
      </c>
      <c r="AL10" s="3" t="inlineStr">
        <is>
          <t>NR</t>
        </is>
      </c>
      <c r="AM10" s="3" t="inlineStr">
        <is>
          <t>NR</t>
        </is>
      </c>
      <c r="AN10" s="3" t="inlineStr">
        <is>
          <t>NR</t>
        </is>
      </c>
      <c r="AO10" s="3" t="inlineStr">
        <is>
          <t>NR</t>
        </is>
      </c>
      <c r="AP10" s="3" t="inlineStr">
        <is>
          <t>NR</t>
        </is>
      </c>
      <c r="AQ10" s="3" t="inlineStr">
        <is>
          <t>NR</t>
        </is>
      </c>
      <c r="AR10" s="3" t="inlineStr">
        <is>
          <t>NR</t>
        </is>
      </c>
      <c r="AS10" s="3" t="inlineStr">
        <is>
          <t>Road environment: Road pavement</t>
        </is>
      </c>
      <c r="AT10" s="3" t="inlineStr">
        <is>
          <t>NR</t>
        </is>
      </c>
      <c r="AU10" s="3" t="inlineStr">
        <is>
          <t>Laser-illuminated line-array camera</t>
        </is>
      </c>
      <c r="AV10" s="3" t="inlineStr">
        <is>
          <t>NR</t>
        </is>
      </c>
      <c r="AW10" s="3" t="inlineStr">
        <is>
          <t>Laser-illuminated line-array camera</t>
        </is>
      </c>
      <c r="AX10" s="3" t="inlineStr">
        <is>
          <t>NR</t>
        </is>
      </c>
      <c r="AY10" s="3" t="inlineStr">
        <is>
          <t>NR</t>
        </is>
      </c>
      <c r="AZ10" s="3" t="inlineStr">
        <is>
          <t>NR</t>
        </is>
      </c>
      <c r="BA10" s="3" t="inlineStr">
        <is>
          <t>NR</t>
        </is>
      </c>
      <c r="BB10" s="3" t="inlineStr">
        <is>
          <t>NR</t>
        </is>
      </c>
      <c r="BC10" s="3" t="inlineStr">
        <is>
          <t>NR</t>
        </is>
      </c>
      <c r="BD10" s="3" t="inlineStr">
        <is>
          <t>Laser imaging</t>
        </is>
      </c>
      <c r="BE10" s="3" t="inlineStr">
        <is>
          <t>NR</t>
        </is>
      </c>
      <c r="BF10" s="3" t="inlineStr">
        <is>
          <t>Controlled laser illumination</t>
        </is>
      </c>
      <c r="BG10" s="3" t="inlineStr">
        <is>
          <t>NR</t>
        </is>
      </c>
      <c r="BH10" s="3" t="inlineStr">
        <is>
          <t>pavement crack</t>
        </is>
      </c>
      <c r="BI10" s="3" t="inlineStr">
        <is>
          <t>NR</t>
        </is>
      </c>
      <c r="BJ10" s="3" t="inlineStr">
        <is>
          <t>crack pixel mask</t>
        </is>
      </c>
      <c r="BK10" s="3" t="inlineStr">
        <is>
          <t>NR</t>
        </is>
      </c>
      <c r="BL10" s="3" t="inlineStr">
        <is>
          <t>Semantic segmentation</t>
        </is>
      </c>
      <c r="BM10" s="3" t="inlineStr">
        <is>
          <t>Semantic segmentation</t>
        </is>
      </c>
      <c r="BN10" s="3" t="inlineStr">
        <is>
          <t>Image-mask pairs</t>
        </is>
      </c>
      <c r="BO10" s="3" t="inlineStr">
        <is>
          <t>mask</t>
        </is>
      </c>
      <c r="BP10" s="3" t="inlineStr">
        <is>
          <t>NR</t>
        </is>
      </c>
      <c r="BQ10" s="3" t="inlineStr">
        <is>
          <t>NR</t>
        </is>
      </c>
      <c r="BR10" s="3" t="inlineStr">
        <is>
          <t>Y</t>
        </is>
      </c>
      <c r="BS10" s="3" t="inlineStr">
        <is>
          <t>NR</t>
        </is>
      </c>
      <c r="BT10" s="3" t="inlineStr">
        <is>
          <t>NR</t>
        </is>
      </c>
      <c r="BU10" s="3" t="inlineStr">
        <is>
          <t>NR</t>
        </is>
      </c>
      <c r="BV10" s="3" t="inlineStr">
        <is>
          <t>NR</t>
        </is>
      </c>
      <c r="BW10" s="3" t="inlineStr">
        <is>
          <t>NR</t>
        </is>
      </c>
      <c r="BX10" s="3" t="inlineStr">
        <is>
          <t>NR</t>
        </is>
      </c>
      <c r="BY10" s="3" t="inlineStr">
        <is>
          <t>Manual pixel annotation</t>
        </is>
      </c>
      <c r="BZ10" s="3" t="inlineStr">
        <is>
          <t>NR</t>
        </is>
      </c>
      <c r="CA10" s="3" t="inlineStr">
        <is>
          <t>NR</t>
        </is>
      </c>
      <c r="CB10" s="3" t="inlineStr">
        <is>
          <t>NR</t>
        </is>
      </c>
      <c r="CC10" s="3" t="inlineStr">
        <is>
          <t>semantic segmentation; crack detection</t>
        </is>
      </c>
      <c r="CD10" s="3" t="inlineStr">
        <is>
          <t>NR</t>
        </is>
      </c>
      <c r="CE10" s="3" t="inlineStr">
        <is>
          <t>NR</t>
        </is>
      </c>
      <c r="CF10" s="3" t="inlineStr">
        <is>
          <t>Reported on the source record/data card or associated publication (see Evidence_Locator)</t>
        </is>
      </c>
      <c r="CG10" s="3" t="inlineStr">
        <is>
          <t>NR</t>
        </is>
      </c>
      <c r="CH10" s="3" t="inlineStr">
        <is>
          <t>NR</t>
        </is>
      </c>
      <c r="CI10" s="3" t="inlineStr">
        <is>
          <t>Include-Primary</t>
        </is>
      </c>
      <c r="CJ10" s="3" t="inlineStr">
        <is>
          <t>Direct_Download</t>
        </is>
      </c>
      <c r="CK10" s="3" t="inlineStr">
        <is>
          <t>NR</t>
        </is>
      </c>
      <c r="CL10" s="3" t="inlineStr">
        <is>
          <t>N</t>
        </is>
      </c>
      <c r="CM10" s="3" t="inlineStr">
        <is>
          <t>Direct_Download</t>
        </is>
      </c>
      <c r="CN10" s="3" t="inlineStr">
        <is>
          <t>NR</t>
        </is>
      </c>
      <c r="CO10" s="3" t="inlineStr">
        <is>
          <t>NR</t>
        </is>
      </c>
      <c r="CP10" s="3" t="inlineStr">
        <is>
          <t>N</t>
        </is>
      </c>
      <c r="CQ10" s="3" t="inlineStr">
        <is>
          <t>Small crack-only dataset; 1 mm ground sampling distance is reported, but pixel resolution, navigation, location, license, and weather metadata are not reported.</t>
        </is>
      </c>
      <c r="CR10" s="3" t="inlineStr">
        <is>
          <t>Original</t>
        </is>
      </c>
      <c r="CS10" s="3" t="inlineStr">
        <is>
          <t>N</t>
        </is>
      </c>
      <c r="CT10" s="3" t="inlineStr">
        <is>
          <t>N</t>
        </is>
      </c>
      <c r="CU10" s="3" t="inlineStr">
        <is>
          <t>N</t>
        </is>
      </c>
      <c r="CV10" s="3" t="inlineStr">
        <is>
          <t>NA</t>
        </is>
      </c>
      <c r="CW10" s="3" t="inlineStr">
        <is>
          <t>NA</t>
        </is>
      </c>
      <c r="CX10" s="3" t="inlineStr">
        <is>
          <t>Github_Github_Test.xlsx</t>
        </is>
      </c>
      <c r="CY10" s="3" t="inlineStr">
        <is>
          <t>Github_Github_Test:GITHUB-020</t>
        </is>
      </c>
      <c r="CZ10" s="3" t="inlineStr">
        <is>
          <t>NA</t>
        </is>
      </c>
      <c r="DA10" s="3" t="inlineStr">
        <is>
          <t>NA</t>
        </is>
      </c>
      <c r="DB10" s="3" t="inlineStr">
        <is>
          <t>None</t>
        </is>
      </c>
      <c r="DC10" s="3" t="inlineStr">
        <is>
          <t>None</t>
        </is>
      </c>
      <c r="DD10" s="3" t="inlineStr">
        <is>
          <t>None</t>
        </is>
      </c>
      <c r="DE10" s="3" t="inlineStr">
        <is>
          <t>None</t>
        </is>
      </c>
      <c r="DF10" s="3" t="inlineStr">
        <is>
          <t>N</t>
        </is>
      </c>
      <c r="DG10" s="3" t="inlineStr">
        <is>
          <t>Single source record; no reconciliation required.</t>
        </is>
      </c>
      <c r="DH10" s="3" t="inlineStr">
        <is>
          <t>https://github.com/qinnzou/DeepCrack; README dataset table and download links; accessed 2026-08-01</t>
        </is>
      </c>
      <c r="DI10" s="3" t="inlineStr">
        <is>
          <t>High</t>
        </is>
      </c>
      <c r="DJ10" s="3" t="inlineStr">
        <is>
          <t>Low</t>
        </is>
      </c>
      <c r="DK10" s="3" t="inlineStr">
        <is>
          <t>Use source record as cited.</t>
        </is>
      </c>
      <c r="DL10" s="3" t="n">
        <v>4</v>
      </c>
      <c r="DM10" s="3" t="n">
        <v>4</v>
      </c>
      <c r="DN10" s="3" t="n">
        <v>4</v>
      </c>
      <c r="DO10" s="3" t="n">
        <v>2</v>
      </c>
      <c r="DP10" s="3" t="n">
        <v>2</v>
      </c>
      <c r="DQ10" s="3" t="n">
        <v>3</v>
      </c>
      <c r="DR10" s="3" t="n">
        <v>0</v>
      </c>
      <c r="DS10" s="3" t="n">
        <v>60</v>
      </c>
      <c r="DT10" s="3" t="inlineStr">
        <is>
          <t>Reviewed (source MCDM_Scoring, averaged across batches)</t>
        </is>
      </c>
      <c r="DU10" s="3" t="inlineStr">
        <is>
          <t>1 of 1</t>
        </is>
      </c>
      <c r="DV10" s="35">
        <f>IFERROR(IF(INDEX(MCDM_Grades!$C$2:$C$178,MATCH($A10,MCDM_Grades!$A$2:$A$178,0))="","",INDEX(MCDM_Grades!$C$2:$C$178,MATCH($A10,MCDM_Grades!$A$2:$A$178,0))),"")</f>
        <v/>
      </c>
      <c r="DW10" s="42">
        <f>IFERROR(IF(INDEX(MCDM_Grades!$D$2:$D$178,MATCH($A10,MCDM_Grades!$A$2:$A$178,0))="","",INDEX(MCDM_Grades!$D$2:$D$178,MATCH($A10,MCDM_Grades!$A$2:$A$178,0))),"")</f>
        <v/>
      </c>
      <c r="DX10" s="48">
        <f>IFERROR(IF(INDEX(MCDM_Grades!$E$2:$E$178,MATCH($A10,MCDM_Grades!$A$2:$A$178,0))="","",INDEX(MCDM_Grades!$E$2:$E$178,MATCH($A10,MCDM_Grades!$A$2:$A$178,0))),"")</f>
        <v/>
      </c>
      <c r="DY10" s="49">
        <f>IFERROR(IF(INDEX(MCDM_Grades!$F$2:$F$178,MATCH($A10,MCDM_Grades!$A$2:$A$178,0))="","",INDEX(MCDM_Grades!$F$2:$F$178,MATCH($A10,MCDM_Grades!$A$2:$A$178,0))),"")</f>
        <v/>
      </c>
      <c r="DZ10" s="48">
        <f>IFERROR(IF(INDEX(MCDM_Grades!$G$2:$G$178,MATCH($A10,MCDM_Grades!$A$2:$A$178,0))="","",INDEX(MCDM_Grades!$G$2:$G$178,MATCH($A10,MCDM_Grades!$A$2:$A$178,0))),"")</f>
        <v/>
      </c>
      <c r="EA10" s="49">
        <f>IFERROR(IF(INDEX(MCDM_Grades!$H$2:$H$178,MATCH($A10,MCDM_Grades!$A$2:$A$178,0))="","",INDEX(MCDM_Grades!$H$2:$H$178,MATCH($A10,MCDM_Grades!$A$2:$A$178,0))),"")</f>
        <v/>
      </c>
      <c r="EB10" s="50">
        <f>IFERROR(IF(INDEX(MCDM_Grades!$I$2:$I$178,MATCH($A10,MCDM_Grades!$A$2:$A$178,0))="","",INDEX(MCDM_Grades!$I$2:$I$178,MATCH($A10,MCDM_Grades!$A$2:$A$178,0))),"")</f>
        <v/>
      </c>
      <c r="EC10" s="51">
        <f>IFERROR(IF(INDEX(MCDM_Grades!$J$2:$J$178,MATCH($A10,MCDM_Grades!$A$2:$A$178,0))="","",INDEX(MCDM_Grades!$J$2:$J$178,MATCH($A10,MCDM_Grades!$A$2:$A$178,0))),"")</f>
        <v/>
      </c>
      <c r="ED10" s="35">
        <f>IFERROR(IF(INDEX(MCDM_Grades!$N$2:$N$178,MATCH($A10,MCDM_Grades!$A$2:$A$178,0))="","",INDEX(MCDM_Grades!$N$2:$N$178,MATCH($A10,MCDM_Grades!$A$2:$A$178,0))),"")</f>
        <v/>
      </c>
      <c r="EE10" s="42">
        <f>IFERROR(IF(INDEX(MCDM_Grades!$O$2:$O$178,MATCH($A10,MCDM_Grades!$A$2:$A$178,0))="","",INDEX(MCDM_Grades!$O$2:$O$178,MATCH($A10,MCDM_Grades!$A$2:$A$178,0))),"")</f>
        <v/>
      </c>
      <c r="EF10" s="35">
        <f>IFERROR(IF(INDEX(MCDM_Grades!$P$2:$P$178,MATCH($A10,MCDM_Grades!$A$2:$A$178,0))="","",INDEX(MCDM_Grades!$P$2:$P$178,MATCH($A10,MCDM_Grades!$A$2:$A$178,0))),"")</f>
        <v/>
      </c>
      <c r="EG10" s="42">
        <f>IFERROR(IF(INDEX(MCDM_Grades!$Q$2:$Q$178,MATCH($A10,MCDM_Grades!$A$2:$A$178,0))="","",INDEX(MCDM_Grades!$Q$2:$Q$178,MATCH($A10,MCDM_Grades!$A$2:$A$178,0))),"")</f>
        <v/>
      </c>
      <c r="EH10" s="35">
        <f>IFERROR(IF(INDEX(MCDM_Grades!$R$2:$R$178,MATCH($A10,MCDM_Grades!$A$2:$A$178,0))="","",INDEX(MCDM_Grades!$R$2:$R$178,MATCH($A10,MCDM_Grades!$A$2:$A$178,0))),"")</f>
        <v/>
      </c>
      <c r="EI10" s="42">
        <f>IFERROR(IF(INDEX(MCDM_Grades!$S$2:$S$178,MATCH($A10,MCDM_Grades!$A$2:$A$178,0))="","",INDEX(MCDM_Grades!$S$2:$S$178,MATCH($A10,MCDM_Grades!$A$2:$A$178,0))),"")</f>
        <v/>
      </c>
      <c r="EJ10" s="35">
        <f>IFERROR(IF(INDEX(MCDM_Grades!$T$2:$T$178,MATCH($A10,MCDM_Grades!$A$2:$A$178,0))="","",INDEX(MCDM_Grades!$T$2:$T$178,MATCH($A10,MCDM_Grades!$A$2:$A$178,0))),"")</f>
        <v/>
      </c>
      <c r="EK10" s="42">
        <f>IFERROR(IF(INDEX(MCDM_Grades!$U$2:$U$178,MATCH($A10,MCDM_Grades!$A$2:$A$178,0))="","",INDEX(MCDM_Grades!$U$2:$U$178,MATCH($A10,MCDM_Grades!$A$2:$A$178,0))),"")</f>
        <v/>
      </c>
      <c r="EL10" s="35">
        <f>IFERROR(IF(INDEX(MCDM_Grades!$V$2:$V$178,MATCH($A10,MCDM_Grades!$A$2:$A$178,0))="","",INDEX(MCDM_Grades!$V$2:$V$178,MATCH($A10,MCDM_Grades!$A$2:$A$178,0))),"")</f>
        <v/>
      </c>
      <c r="EM10" s="42">
        <f>IFERROR(IF(INDEX(MCDM_Grades!$W$2:$W$178,MATCH($A10,MCDM_Grades!$A$2:$A$178,0))="","",INDEX(MCDM_Grades!$W$2:$W$178,MATCH($A10,MCDM_Grades!$A$2:$A$178,0))),"")</f>
        <v/>
      </c>
      <c r="EN10" s="35">
        <f>IFERROR(IF(INDEX(MCDM_Grades!$X$2:$X$178,MATCH($A10,MCDM_Grades!$A$2:$A$178,0))="","",INDEX(MCDM_Grades!$X$2:$X$178,MATCH($A10,MCDM_Grades!$A$2:$A$178,0))),"")</f>
        <v/>
      </c>
      <c r="EO10" s="42">
        <f>IFERROR(IF(INDEX(MCDM_Grades!$Y$2:$Y$178,MATCH($A10,MCDM_Grades!$A$2:$A$178,0))="","",INDEX(MCDM_Grades!$Y$2:$Y$178,MATCH($A10,MCDM_Grades!$A$2:$A$178,0))),"")</f>
        <v/>
      </c>
      <c r="EP10" s="35">
        <f>IFERROR(IF(INDEX(MCDM_Grades!$Z$2:$Z$178,MATCH($A10,MCDM_Grades!$A$2:$A$178,0))="","",INDEX(MCDM_Grades!$Z$2:$Z$178,MATCH($A10,MCDM_Grades!$A$2:$A$178,0))),"")</f>
        <v/>
      </c>
      <c r="EQ10" s="42">
        <f>IFERROR(IF(INDEX(MCDM_Grades!$AA$2:$AA$178,MATCH($A10,MCDM_Grades!$A$2:$A$178,0))="","",INDEX(MCDM_Grades!$AA$2:$AA$178,MATCH($A10,MCDM_Grades!$A$2:$A$178,0))),"")</f>
        <v/>
      </c>
      <c r="ER10" s="35">
        <f>IFERROR(IF(INDEX(MCDM_Grades!$AB$2:$AB$178,MATCH($A10,MCDM_Grades!$A$2:$A$178,0))="","",INDEX(MCDM_Grades!$AB$2:$AB$178,MATCH($A10,MCDM_Grades!$A$2:$A$178,0))),"")</f>
        <v/>
      </c>
      <c r="ES10" s="42">
        <f>IFERROR(IF(INDEX(MCDM_Grades!$AC$2:$AC$178,MATCH($A10,MCDM_Grades!$A$2:$A$178,0))="","",INDEX(MCDM_Grades!$AC$2:$AC$178,MATCH($A10,MCDM_Grades!$A$2:$A$178,0))),"")</f>
        <v/>
      </c>
      <c r="ET10" s="35">
        <f>IFERROR(IF(INDEX(MCDM_Grades!$AD$2:$AD$178,MATCH($A10,MCDM_Grades!$A$2:$A$178,0))="","",INDEX(MCDM_Grades!$AD$2:$AD$178,MATCH($A10,MCDM_Grades!$A$2:$A$178,0))),"")</f>
        <v/>
      </c>
      <c r="EU10" s="42">
        <f>IFERROR(IF(INDEX(MCDM_Grades!$AE$2:$AE$178,MATCH($A10,MCDM_Grades!$A$2:$A$178,0))="","",INDEX(MCDM_Grades!$AE$2:$AE$178,MATCH($A10,MCDM_Grades!$A$2:$A$178,0))),"")</f>
        <v/>
      </c>
      <c r="EV10" s="51">
        <f>IFERROR(IF(INDEX(MCDM_Grades!$K$2:$K$178,MATCH($A10,MCDM_Grades!$A$2:$A$178,0))="","",INDEX(MCDM_Grades!$K$2:$K$178,MATCH($A10,MCDM_Grades!$A$2:$A$178,0))),"")</f>
        <v/>
      </c>
      <c r="EW10" s="49">
        <f>IFERROR(IF(INDEX(MCDM_Grades!$L$2:$L$178,MATCH($A10,MCDM_Grades!$A$2:$A$178,0))="","",INDEX(MCDM_Grades!$L$2:$L$178,MATCH($A10,MCDM_Grades!$A$2:$A$178,0))),"")</f>
        <v/>
      </c>
      <c r="EX10" s="50">
        <f>IFERROR(IF(INDEX(MCDM_Grades!$M$2:$M$178,MATCH($A10,MCDM_Grades!$A$2:$A$178,0))="","",INDEX(MCDM_Grades!$M$2:$M$178,MATCH($A10,MCDM_Grades!$A$2:$A$178,0))),"")</f>
        <v/>
      </c>
      <c r="EY10" s="35">
        <f>IFERROR(IF(INDEX(MCDM_Grades!$AR$2:$AR$178,MATCH($A10,MCDM_Grades!$A$2:$A$178,0))="","",INDEX(MCDM_Grades!$AR$2:$AR$178,MATCH($A10,MCDM_Grades!$A$2:$A$178,0))),"")</f>
        <v/>
      </c>
      <c r="EZ10" s="42">
        <f>IFERROR(IF(INDEX(MCDM_Grades!$AS$2:$AS$178,MATCH($A10,MCDM_Grades!$A$2:$A$178,0))="","",INDEX(MCDM_Grades!$AS$2:$AS$178,MATCH($A10,MCDM_Grades!$A$2:$A$178,0))),"")</f>
        <v/>
      </c>
      <c r="FA10" s="35">
        <f>IFERROR(IF(INDEX(MCDM_Grades!$AT$2:$AT$178,MATCH($A10,MCDM_Grades!$A$2:$A$178,0))="","",INDEX(MCDM_Grades!$AT$2:$AT$178,MATCH($A10,MCDM_Grades!$A$2:$A$178,0))),"")</f>
        <v/>
      </c>
      <c r="FB10" s="42">
        <f>IFERROR(IF(INDEX(MCDM_Grades!$AU$2:$AU$178,MATCH($A10,MCDM_Grades!$A$2:$A$178,0))="","",INDEX(MCDM_Grades!$AU$2:$AU$178,MATCH($A10,MCDM_Grades!$A$2:$A$178,0))),"")</f>
        <v/>
      </c>
      <c r="FC10" s="3" t="inlineStr">
        <is>
          <t>Nadir / top-down</t>
        </is>
      </c>
      <c r="FD10" s="3" t="inlineStr">
        <is>
          <t>Yes</t>
        </is>
      </c>
      <c r="FE10" s="3" t="inlineStr">
        <is>
          <t>No</t>
        </is>
      </c>
      <c r="FF10" s="3" t="n"/>
      <c r="FG10" s="3" t="inlineStr">
        <is>
          <t>Survey-vehicle line-scan (line-array) camera with laser illumination, 1 mm ground sampling distance</t>
        </is>
      </c>
      <c r="FH10" s="3" t="inlineStr">
        <is>
          <t>road pavement images captured under laser illumination. These images are also captured by a line-array camera, at the same ground sampling distance.</t>
        </is>
      </c>
      <c r="FI10" s="3" t="inlineStr">
        <is>
          <t>Dataset page / README</t>
        </is>
      </c>
      <c r="FJ10" s="3" t="inlineStr">
        <is>
          <t>https://github.com/qinnzou/DeepCrack</t>
        </is>
      </c>
      <c r="FK10" s="3" t="inlineStr">
        <is>
          <t>High</t>
        </is>
      </c>
      <c r="FL10" s="3" t="inlineStr">
        <is>
          <t>Not independently verified</t>
        </is>
      </c>
      <c r="FM10" s="3" t="inlineStr">
        <is>
          <t>Workbook: 'Laser-illuminated line-array camera', Other_Sensors 'Laser imaging', 1 mm GSD reported. The DeepCrack README states CRKWH100 is 'captured by a line-array camera under visible-light illumination ... at a ground sampling distance of 1 millimeter' and CrackLS315 uses the same line-array camera under laser illumination at the same GSD. A line-array (line-scan) pavement camera with a fixed 1 mm ground sampling distance is by construction a downward-facing survey-vehicle sensor (the line is swept along the road), so the viewpoint is nadir. Vehicle type is not named on the page.</t>
        </is>
      </c>
    </row>
    <row r="11" ht="58" customHeight="1">
      <c r="A11" s="3" t="inlineStr">
        <is>
          <t>DS-010</t>
        </is>
      </c>
      <c r="B11" s="3" t="inlineStr">
        <is>
          <t>Cracks and Potholes in Road Images Dataset (DNIT, Brazil)</t>
        </is>
      </c>
      <c r="C11" s="3" t="inlineStr">
        <is>
          <t>Cracks and Potholes in Road Images; Cracks and Potholes in Road Images Dataset</t>
        </is>
      </c>
      <c r="D11" s="3" t="inlineStr">
        <is>
          <t>4</t>
        </is>
      </c>
      <c r="E11" s="3" t="inlineStr">
        <is>
          <t>Confirmed Match</t>
        </is>
      </c>
      <c r="F11" s="3" t="inlineStr">
        <is>
          <t>High</t>
        </is>
      </c>
      <c r="G11" s="3" t="inlineStr">
        <is>
          <t>Identical count (2,235); same Brazilian DNIT road-survey imagery; GitHub project (biankatpas/Cracks-and-Potholes-in-Road-Images-Dataset) is the project page of the Mendeley deposit (10.17632/t576ydh9v8.4).</t>
        </is>
      </c>
      <c r="H11" s="3" t="inlineStr">
        <is>
          <t>GPT; GitHub_Test_Batch (tool UNK)</t>
        </is>
      </c>
      <c r="I11" s="3" t="inlineStr">
        <is>
          <t>GitHub; Mendeley Data</t>
        </is>
      </c>
      <c r="J11" s="3" t="inlineStr">
        <is>
          <t>Y</t>
        </is>
      </c>
      <c r="K11" s="8" t="inlineStr">
        <is>
          <t>Mendeley deposit with GitHub project page</t>
        </is>
      </c>
      <c r="L11" s="4" t="inlineStr">
        <is>
          <t>https://data.mendeley.com/datasets/t576ydh9v8/4</t>
        </is>
      </c>
      <c r="M11" s="4" t="inlineStr">
        <is>
          <t>https://github.com/biankatpas/Cracks-and-Potholes-in-Road-Images-Dataset</t>
        </is>
      </c>
      <c r="N11" s="3" t="inlineStr">
        <is>
          <t>NA</t>
        </is>
      </c>
      <c r="O11" s="4" t="inlineStr">
        <is>
          <t>https://data.mendeley.com/datasets/t576ydh9v8/4</t>
        </is>
      </c>
      <c r="P11" s="3" t="inlineStr">
        <is>
          <t>NA</t>
        </is>
      </c>
      <c r="Q11" s="3" t="inlineStr">
        <is>
          <t>NA</t>
        </is>
      </c>
      <c r="R11" s="3" t="inlineStr">
        <is>
          <t>NA</t>
        </is>
      </c>
      <c r="S11" s="3" t="inlineStr">
        <is>
          <t>NA</t>
        </is>
      </c>
      <c r="T11" s="3" t="inlineStr">
        <is>
          <t>10.17632/t576ydh9v8.4</t>
        </is>
      </c>
      <c r="U11" s="3" t="inlineStr">
        <is>
          <t>Y</t>
        </is>
      </c>
      <c r="V11" s="3" t="inlineStr">
        <is>
          <t>https://biankatpas.github.io/Cracks-and-Potholes-in-Road-Images-Dataset/ [GPT] | https://github.com/biankatpas/Cracks-and-Potholes-in-Road-Images-Dataset [Test_Batch]</t>
        </is>
      </c>
      <c r="W11" s="3" t="inlineStr">
        <is>
          <t>NR</t>
        </is>
      </c>
      <c r="X11" s="3" t="inlineStr">
        <is>
          <t>https://biankatpas.github.io/Cracks-and-Potholes-in-Road-Images-Dataset/; https://github.com/biankatpas/Cracks-and-Potholes-in-Road-Images-Dataset</t>
        </is>
      </c>
      <c r="Y11" s="3" t="inlineStr">
        <is>
          <t>NR</t>
        </is>
      </c>
      <c r="Z11" s="3" t="inlineStr">
        <is>
          <t>NR</t>
        </is>
      </c>
      <c r="AA11" s="3" t="inlineStr">
        <is>
          <t>Reported in source record (relationship not classified)</t>
        </is>
      </c>
      <c r="AB11" s="3" t="inlineStr">
        <is>
          <t>Images/frames as reported</t>
        </is>
      </c>
      <c r="AC11" s="3" t="inlineStr">
        <is>
          <t>2235</t>
        </is>
      </c>
      <c r="AD11" s="3" t="inlineStr">
        <is>
          <t>NR</t>
        </is>
      </c>
      <c r="AE11" s="3" t="inlineStr">
        <is>
          <t>NR</t>
        </is>
      </c>
      <c r="AF11" s="3" t="inlineStr">
        <is>
          <t>2235</t>
        </is>
      </c>
      <c r="AG11" s="3" t="inlineStr">
        <is>
          <t>NR</t>
        </is>
      </c>
      <c r="AH11" s="3" t="inlineStr">
        <is>
          <t>NR</t>
        </is>
      </c>
      <c r="AI11" s="3" t="inlineStr">
        <is>
          <t>NR</t>
        </is>
      </c>
      <c r="AJ11" s="3" t="inlineStr">
        <is>
          <t>NR</t>
        </is>
      </c>
      <c r="AK11" s="3" t="inlineStr">
        <is>
          <t>NR</t>
        </is>
      </c>
      <c r="AL11" s="3" t="inlineStr">
        <is>
          <t>NR</t>
        </is>
      </c>
      <c r="AM11" s="3" t="inlineStr">
        <is>
          <t>NR</t>
        </is>
      </c>
      <c r="AN11" s="3" t="inlineStr">
        <is>
          <t>NR</t>
        </is>
      </c>
      <c r="AO11" s="3" t="inlineStr">
        <is>
          <t>NR</t>
        </is>
      </c>
      <c r="AP11" s="3" t="inlineStr">
        <is>
          <t>Brazil</t>
        </is>
      </c>
      <c r="AQ11" s="3" t="inlineStr">
        <is>
          <t>NR</t>
        </is>
      </c>
      <c r="AR11" s="3" t="inlineStr">
        <is>
          <t>Espírito Santo;Rio Grande do Sul;Federal District</t>
        </is>
      </c>
      <c r="AS11" s="3" t="inlineStr">
        <is>
          <t>Brazil; Espírito Santo;Rio Grande do Sul;Federal District; Road environment: Highways [GPT] | Roadway [Test_Batch]</t>
        </is>
      </c>
      <c r="AT11" s="3" t="inlineStr">
        <is>
          <t>2014 to 2017</t>
        </is>
      </c>
      <c r="AU11" s="3" t="inlineStr">
        <is>
          <t>DNIT road-survey imagery; platform NR</t>
        </is>
      </c>
      <c r="AV11" s="3" t="inlineStr">
        <is>
          <t>NR</t>
        </is>
      </c>
      <c r="AW11" s="3" t="inlineStr">
        <is>
          <t>NR</t>
        </is>
      </c>
      <c r="AX11" s="3" t="inlineStr">
        <is>
          <t>NR</t>
        </is>
      </c>
      <c r="AY11" s="3" t="inlineStr">
        <is>
          <t>NR</t>
        </is>
      </c>
      <c r="AZ11" s="3" t="inlineStr">
        <is>
          <t>NR</t>
        </is>
      </c>
      <c r="BA11" s="3" t="inlineStr">
        <is>
          <t>NR</t>
        </is>
      </c>
      <c r="BB11" s="3" t="inlineStr">
        <is>
          <t>N</t>
        </is>
      </c>
      <c r="BC11" s="3" t="inlineStr">
        <is>
          <t>NR</t>
        </is>
      </c>
      <c r="BD11" s="3" t="inlineStr">
        <is>
          <t>NR</t>
        </is>
      </c>
      <c r="BE11" s="3" t="inlineStr">
        <is>
          <t>NR</t>
        </is>
      </c>
      <c r="BF11" s="3" t="inlineStr">
        <is>
          <t>NR</t>
        </is>
      </c>
      <c r="BG11" s="3" t="inlineStr">
        <is>
          <t>NR</t>
        </is>
      </c>
      <c r="BH11" s="3" t="inlineStr">
        <is>
          <t>Crack;Pothole</t>
        </is>
      </c>
      <c r="BI11" s="3" t="inlineStr">
        <is>
          <t>NR</t>
        </is>
      </c>
      <c r="BJ11" s="3" t="inlineStr">
        <is>
          <t>Road;crack;pothole masks [GPT] | road; crack; pothole [Test_Batch]</t>
        </is>
      </c>
      <c r="BK11" s="3" t="inlineStr">
        <is>
          <t>NR</t>
        </is>
      </c>
      <c r="BL11" s="3" t="inlineStr">
        <is>
          <t>Semantic segmentation [GPT] | Object detection; classification [Test_Batch]</t>
        </is>
      </c>
      <c r="BM11" s="3" t="inlineStr">
        <is>
          <t>Semantic segmentation [GPT] | Object detection; classification [Test_Batch]</t>
        </is>
      </c>
      <c r="BN11" s="3" t="inlineStr">
        <is>
          <t>PNG binary masks</t>
        </is>
      </c>
      <c r="BO11" s="3" t="inlineStr">
        <is>
          <t>mask</t>
        </is>
      </c>
      <c r="BP11" s="3" t="inlineStr">
        <is>
          <t>Y</t>
        </is>
      </c>
      <c r="BQ11" s="3" t="inlineStr">
        <is>
          <t>Y</t>
        </is>
      </c>
      <c r="BR11" s="3" t="inlineStr">
        <is>
          <t>Y</t>
        </is>
      </c>
      <c r="BS11" s="3" t="inlineStr">
        <is>
          <t>NR</t>
        </is>
      </c>
      <c r="BT11" s="3" t="inlineStr">
        <is>
          <t>NR</t>
        </is>
      </c>
      <c r="BU11" s="3" t="inlineStr">
        <is>
          <t>NR</t>
        </is>
      </c>
      <c r="BV11" s="3" t="inlineStr">
        <is>
          <t>N</t>
        </is>
      </c>
      <c r="BW11" s="3" t="inlineStr">
        <is>
          <t>N</t>
        </is>
      </c>
      <c r="BX11" s="3" t="inlineStr">
        <is>
          <t>N</t>
        </is>
      </c>
      <c r="BY11" s="3" t="inlineStr">
        <is>
          <t>Manual delineation of road and defects [GPT] | Manual annotation [Test_Batch]</t>
        </is>
      </c>
      <c r="BZ11" s="3" t="inlineStr">
        <is>
          <t>NR</t>
        </is>
      </c>
      <c r="CA11" s="3" t="inlineStr">
        <is>
          <t>NR</t>
        </is>
      </c>
      <c r="CB11" s="3" t="inlineStr">
        <is>
          <t>NR</t>
        </is>
      </c>
      <c r="CC11" s="3" t="inlineStr">
        <is>
          <t>Semantic segmentation;Defect detection [GPT] | classification; object detection [Test_Batch]</t>
        </is>
      </c>
      <c r="CD11" s="3" t="inlineStr">
        <is>
          <t>NR</t>
        </is>
      </c>
      <c r="CE11" s="3" t="inlineStr">
        <is>
          <t>NR</t>
        </is>
      </c>
      <c r="CF11" s="3" t="inlineStr">
        <is>
          <t>Reported on the source record/data card or associated publication (see Evidence_Locator)</t>
        </is>
      </c>
      <c r="CG11" s="3" t="inlineStr">
        <is>
          <t>NR</t>
        </is>
      </c>
      <c r="CH11" s="3" t="inlineStr">
        <is>
          <t>NR</t>
        </is>
      </c>
      <c r="CI11" s="3" t="inlineStr">
        <is>
          <t>Include-Primary [GPT] | Pending [Test_Batch]</t>
        </is>
      </c>
      <c r="CJ11" s="3" t="inlineStr">
        <is>
          <t>Direct_Download</t>
        </is>
      </c>
      <c r="CK11" s="3" t="inlineStr">
        <is>
          <t>CC BY 4.0</t>
        </is>
      </c>
      <c r="CL11" s="3" t="inlineStr">
        <is>
          <t>N</t>
        </is>
      </c>
      <c r="CM11" s="3" t="inlineStr">
        <is>
          <t>Direct_Download</t>
        </is>
      </c>
      <c r="CN11" s="3" t="inlineStr">
        <is>
          <t>NR</t>
        </is>
      </c>
      <c r="CO11" s="3" t="inlineStr">
        <is>
          <t>NR</t>
        </is>
      </c>
      <c r="CP11" s="3" t="inlineStr">
        <is>
          <t>N</t>
        </is>
      </c>
      <c r="CQ11" s="3" t="inlineStr">
        <is>
          <t>Images collected partly before project years, but qualifying dataset release is 2020; limited sensor and condition metadata [GPT] | Release year, formal license, exact annotation format, and authoritative count documentation remain unresolved. [Test_Batch]</t>
        </is>
      </c>
      <c r="CR11" s="3" t="inlineStr">
        <is>
          <t>Original</t>
        </is>
      </c>
      <c r="CS11" s="8" t="inlineStr">
        <is>
          <t>Y</t>
        </is>
      </c>
      <c r="CT11" s="3" t="inlineStr">
        <is>
          <t>N</t>
        </is>
      </c>
      <c r="CU11" s="3" t="inlineStr">
        <is>
          <t>N</t>
        </is>
      </c>
      <c r="CV11" s="3" t="inlineStr">
        <is>
          <t>NA</t>
        </is>
      </c>
      <c r="CW11" s="3" t="inlineStr">
        <is>
          <t>NA</t>
        </is>
      </c>
      <c r="CX11" s="3" t="inlineStr">
        <is>
          <t>GPT_Mendeley_001.xlsx; Github_Github_Test.xlsx</t>
        </is>
      </c>
      <c r="CY11" s="3" t="inlineStr">
        <is>
          <t>GPT_Mendeley_001:MEN-002; Github_Github_Test:GITHUB-026</t>
        </is>
      </c>
      <c r="CZ11" s="3" t="inlineStr">
        <is>
          <t>NA</t>
        </is>
      </c>
      <c r="DA11" s="3" t="inlineStr">
        <is>
          <t>Y - see conflict columns and Reconciliation_Notes</t>
        </is>
      </c>
      <c r="DB11" s="3" t="inlineStr">
        <is>
          <t>None</t>
        </is>
      </c>
      <c r="DC11" s="6" t="inlineStr">
        <is>
          <t>Label taxonomy: Road;crack;pothole masks (GPT) vs road; crack; pothole (Test_Batch) || Annotation task: Semantic segmentation (GPT) vs Object detection; classification (Test_Batch) || Annotation method: Manual delineation of road and defects (GPT) vs Manual annotation (Test_Batch)</t>
        </is>
      </c>
      <c r="DD11" s="3" t="inlineStr">
        <is>
          <t>None</t>
        </is>
      </c>
      <c r="DE11" s="6" t="inlineStr">
        <is>
          <t>AI tasks: Semantic segmentation;Defect detection (GPT) vs classification; object detection (Test_Batch) || Screening decision: Include-Primary (GPT) vs Pending (Test_Batch) || Road environment: Highways (GPT) vs Roadway (Test_Batch) || Publications: https://biankatpas.github.io/Cracks-and-Potholes-in-Road-Images-Dataset/ (GPT) vs https://github.com/biankatpas/Cracks-and-Potholes-in-Road-Images-Dataset (Test_Batch) || Key_Limitations: Images collected partly before project years, but qualifying dataset release is  (GPT) vs Release year, formal license, exact annotation format, and authoritative count d (Test_Batch)</t>
        </is>
      </c>
      <c r="DF11" s="6" t="inlineStr">
        <is>
          <t>Y</t>
        </is>
      </c>
      <c r="DG11" s="3" t="inlineStr">
        <is>
          <t>Not found by Claude. Screening Include-Primary (GPT) vs Pending (Test batch).</t>
        </is>
      </c>
      <c r="DH11" s="3" t="inlineStr">
        <is>
          <t>Mendeley dataset page, Description/Steps to reproduce/Licence, accessed 2026-08-05 [GPT] | https://github.com/biankatpas/Cracks-and-Potholes-in-Road-Images-Dataset; repository description; count cross-check from public dataset index; accessed 2026-08-01 [Test_Batch]</t>
        </is>
      </c>
      <c r="DI11" s="3" t="inlineStr">
        <is>
          <t>Low</t>
        </is>
      </c>
      <c r="DJ11" s="3" t="inlineStr">
        <is>
          <t>Low</t>
        </is>
      </c>
      <c r="DK11" s="3" t="inlineStr">
        <is>
          <t>Use Mendeley deposit as canonical.</t>
        </is>
      </c>
      <c r="DL11" s="3" t="n">
        <v>4.5</v>
      </c>
      <c r="DM11" s="3" t="n">
        <v>3.5</v>
      </c>
      <c r="DN11" s="3" t="n">
        <v>3.5</v>
      </c>
      <c r="DO11" s="3" t="n">
        <v>3</v>
      </c>
      <c r="DP11" s="3" t="n">
        <v>3</v>
      </c>
      <c r="DQ11" s="3" t="n">
        <v>1</v>
      </c>
      <c r="DR11" s="3" t="n">
        <v>0</v>
      </c>
      <c r="DS11" s="3" t="n">
        <v>59.5</v>
      </c>
      <c r="DT11" s="3" t="inlineStr">
        <is>
          <t>Reviewed (source MCDM_Scoring, averaged across batches)</t>
        </is>
      </c>
      <c r="DU11" s="3" t="inlineStr">
        <is>
          <t>2 of 2</t>
        </is>
      </c>
      <c r="DV11" s="35">
        <f>IFERROR(IF(INDEX(MCDM_Grades!$C$2:$C$178,MATCH($A11,MCDM_Grades!$A$2:$A$178,0))="","",INDEX(MCDM_Grades!$C$2:$C$178,MATCH($A11,MCDM_Grades!$A$2:$A$178,0))),"")</f>
        <v/>
      </c>
      <c r="DW11" s="42">
        <f>IFERROR(IF(INDEX(MCDM_Grades!$D$2:$D$178,MATCH($A11,MCDM_Grades!$A$2:$A$178,0))="","",INDEX(MCDM_Grades!$D$2:$D$178,MATCH($A11,MCDM_Grades!$A$2:$A$178,0))),"")</f>
        <v/>
      </c>
      <c r="DX11" s="48">
        <f>IFERROR(IF(INDEX(MCDM_Grades!$E$2:$E$178,MATCH($A11,MCDM_Grades!$A$2:$A$178,0))="","",INDEX(MCDM_Grades!$E$2:$E$178,MATCH($A11,MCDM_Grades!$A$2:$A$178,0))),"")</f>
        <v/>
      </c>
      <c r="DY11" s="49">
        <f>IFERROR(IF(INDEX(MCDM_Grades!$F$2:$F$178,MATCH($A11,MCDM_Grades!$A$2:$A$178,0))="","",INDEX(MCDM_Grades!$F$2:$F$178,MATCH($A11,MCDM_Grades!$A$2:$A$178,0))),"")</f>
        <v/>
      </c>
      <c r="DZ11" s="48">
        <f>IFERROR(IF(INDEX(MCDM_Grades!$G$2:$G$178,MATCH($A11,MCDM_Grades!$A$2:$A$178,0))="","",INDEX(MCDM_Grades!$G$2:$G$178,MATCH($A11,MCDM_Grades!$A$2:$A$178,0))),"")</f>
        <v/>
      </c>
      <c r="EA11" s="49">
        <f>IFERROR(IF(INDEX(MCDM_Grades!$H$2:$H$178,MATCH($A11,MCDM_Grades!$A$2:$A$178,0))="","",INDEX(MCDM_Grades!$H$2:$H$178,MATCH($A11,MCDM_Grades!$A$2:$A$178,0))),"")</f>
        <v/>
      </c>
      <c r="EB11" s="50">
        <f>IFERROR(IF(INDEX(MCDM_Grades!$I$2:$I$178,MATCH($A11,MCDM_Grades!$A$2:$A$178,0))="","",INDEX(MCDM_Grades!$I$2:$I$178,MATCH($A11,MCDM_Grades!$A$2:$A$178,0))),"")</f>
        <v/>
      </c>
      <c r="EC11" s="51">
        <f>IFERROR(IF(INDEX(MCDM_Grades!$J$2:$J$178,MATCH($A11,MCDM_Grades!$A$2:$A$178,0))="","",INDEX(MCDM_Grades!$J$2:$J$178,MATCH($A11,MCDM_Grades!$A$2:$A$178,0))),"")</f>
        <v/>
      </c>
      <c r="ED11" s="35">
        <f>IFERROR(IF(INDEX(MCDM_Grades!$N$2:$N$178,MATCH($A11,MCDM_Grades!$A$2:$A$178,0))="","",INDEX(MCDM_Grades!$N$2:$N$178,MATCH($A11,MCDM_Grades!$A$2:$A$178,0))),"")</f>
        <v/>
      </c>
      <c r="EE11" s="42">
        <f>IFERROR(IF(INDEX(MCDM_Grades!$O$2:$O$178,MATCH($A11,MCDM_Grades!$A$2:$A$178,0))="","",INDEX(MCDM_Grades!$O$2:$O$178,MATCH($A11,MCDM_Grades!$A$2:$A$178,0))),"")</f>
        <v/>
      </c>
      <c r="EF11" s="35">
        <f>IFERROR(IF(INDEX(MCDM_Grades!$P$2:$P$178,MATCH($A11,MCDM_Grades!$A$2:$A$178,0))="","",INDEX(MCDM_Grades!$P$2:$P$178,MATCH($A11,MCDM_Grades!$A$2:$A$178,0))),"")</f>
        <v/>
      </c>
      <c r="EG11" s="42">
        <f>IFERROR(IF(INDEX(MCDM_Grades!$Q$2:$Q$178,MATCH($A11,MCDM_Grades!$A$2:$A$178,0))="","",INDEX(MCDM_Grades!$Q$2:$Q$178,MATCH($A11,MCDM_Grades!$A$2:$A$178,0))),"")</f>
        <v/>
      </c>
      <c r="EH11" s="35">
        <f>IFERROR(IF(INDEX(MCDM_Grades!$R$2:$R$178,MATCH($A11,MCDM_Grades!$A$2:$A$178,0))="","",INDEX(MCDM_Grades!$R$2:$R$178,MATCH($A11,MCDM_Grades!$A$2:$A$178,0))),"")</f>
        <v/>
      </c>
      <c r="EI11" s="42">
        <f>IFERROR(IF(INDEX(MCDM_Grades!$S$2:$S$178,MATCH($A11,MCDM_Grades!$A$2:$A$178,0))="","",INDEX(MCDM_Grades!$S$2:$S$178,MATCH($A11,MCDM_Grades!$A$2:$A$178,0))),"")</f>
        <v/>
      </c>
      <c r="EJ11" s="35">
        <f>IFERROR(IF(INDEX(MCDM_Grades!$T$2:$T$178,MATCH($A11,MCDM_Grades!$A$2:$A$178,0))="","",INDEX(MCDM_Grades!$T$2:$T$178,MATCH($A11,MCDM_Grades!$A$2:$A$178,0))),"")</f>
        <v/>
      </c>
      <c r="EK11" s="42">
        <f>IFERROR(IF(INDEX(MCDM_Grades!$U$2:$U$178,MATCH($A11,MCDM_Grades!$A$2:$A$178,0))="","",INDEX(MCDM_Grades!$U$2:$U$178,MATCH($A11,MCDM_Grades!$A$2:$A$178,0))),"")</f>
        <v/>
      </c>
      <c r="EL11" s="35">
        <f>IFERROR(IF(INDEX(MCDM_Grades!$V$2:$V$178,MATCH($A11,MCDM_Grades!$A$2:$A$178,0))="","",INDEX(MCDM_Grades!$V$2:$V$178,MATCH($A11,MCDM_Grades!$A$2:$A$178,0))),"")</f>
        <v/>
      </c>
      <c r="EM11" s="42">
        <f>IFERROR(IF(INDEX(MCDM_Grades!$W$2:$W$178,MATCH($A11,MCDM_Grades!$A$2:$A$178,0))="","",INDEX(MCDM_Grades!$W$2:$W$178,MATCH($A11,MCDM_Grades!$A$2:$A$178,0))),"")</f>
        <v/>
      </c>
      <c r="EN11" s="35">
        <f>IFERROR(IF(INDEX(MCDM_Grades!$X$2:$X$178,MATCH($A11,MCDM_Grades!$A$2:$A$178,0))="","",INDEX(MCDM_Grades!$X$2:$X$178,MATCH($A11,MCDM_Grades!$A$2:$A$178,0))),"")</f>
        <v/>
      </c>
      <c r="EO11" s="42">
        <f>IFERROR(IF(INDEX(MCDM_Grades!$Y$2:$Y$178,MATCH($A11,MCDM_Grades!$A$2:$A$178,0))="","",INDEX(MCDM_Grades!$Y$2:$Y$178,MATCH($A11,MCDM_Grades!$A$2:$A$178,0))),"")</f>
        <v/>
      </c>
      <c r="EP11" s="35">
        <f>IFERROR(IF(INDEX(MCDM_Grades!$Z$2:$Z$178,MATCH($A11,MCDM_Grades!$A$2:$A$178,0))="","",INDEX(MCDM_Grades!$Z$2:$Z$178,MATCH($A11,MCDM_Grades!$A$2:$A$178,0))),"")</f>
        <v/>
      </c>
      <c r="EQ11" s="42">
        <f>IFERROR(IF(INDEX(MCDM_Grades!$AA$2:$AA$178,MATCH($A11,MCDM_Grades!$A$2:$A$178,0))="","",INDEX(MCDM_Grades!$AA$2:$AA$178,MATCH($A11,MCDM_Grades!$A$2:$A$178,0))),"")</f>
        <v/>
      </c>
      <c r="ER11" s="35">
        <f>IFERROR(IF(INDEX(MCDM_Grades!$AB$2:$AB$178,MATCH($A11,MCDM_Grades!$A$2:$A$178,0))="","",INDEX(MCDM_Grades!$AB$2:$AB$178,MATCH($A11,MCDM_Grades!$A$2:$A$178,0))),"")</f>
        <v/>
      </c>
      <c r="ES11" s="42">
        <f>IFERROR(IF(INDEX(MCDM_Grades!$AC$2:$AC$178,MATCH($A11,MCDM_Grades!$A$2:$A$178,0))="","",INDEX(MCDM_Grades!$AC$2:$AC$178,MATCH($A11,MCDM_Grades!$A$2:$A$178,0))),"")</f>
        <v/>
      </c>
      <c r="ET11" s="35">
        <f>IFERROR(IF(INDEX(MCDM_Grades!$AD$2:$AD$178,MATCH($A11,MCDM_Grades!$A$2:$A$178,0))="","",INDEX(MCDM_Grades!$AD$2:$AD$178,MATCH($A11,MCDM_Grades!$A$2:$A$178,0))),"")</f>
        <v/>
      </c>
      <c r="EU11" s="42">
        <f>IFERROR(IF(INDEX(MCDM_Grades!$AE$2:$AE$178,MATCH($A11,MCDM_Grades!$A$2:$A$178,0))="","",INDEX(MCDM_Grades!$AE$2:$AE$178,MATCH($A11,MCDM_Grades!$A$2:$A$178,0))),"")</f>
        <v/>
      </c>
      <c r="EV11" s="51">
        <f>IFERROR(IF(INDEX(MCDM_Grades!$K$2:$K$178,MATCH($A11,MCDM_Grades!$A$2:$A$178,0))="","",INDEX(MCDM_Grades!$K$2:$K$178,MATCH($A11,MCDM_Grades!$A$2:$A$178,0))),"")</f>
        <v/>
      </c>
      <c r="EW11" s="49">
        <f>IFERROR(IF(INDEX(MCDM_Grades!$L$2:$L$178,MATCH($A11,MCDM_Grades!$A$2:$A$178,0))="","",INDEX(MCDM_Grades!$L$2:$L$178,MATCH($A11,MCDM_Grades!$A$2:$A$178,0))),"")</f>
        <v/>
      </c>
      <c r="EX11" s="50">
        <f>IFERROR(IF(INDEX(MCDM_Grades!$M$2:$M$178,MATCH($A11,MCDM_Grades!$A$2:$A$178,0))="","",INDEX(MCDM_Grades!$M$2:$M$178,MATCH($A11,MCDM_Grades!$A$2:$A$178,0))),"")</f>
        <v/>
      </c>
      <c r="EY11" s="35">
        <f>IFERROR(IF(INDEX(MCDM_Grades!$AR$2:$AR$178,MATCH($A11,MCDM_Grades!$A$2:$A$178,0))="","",INDEX(MCDM_Grades!$AR$2:$AR$178,MATCH($A11,MCDM_Grades!$A$2:$A$178,0))),"")</f>
        <v/>
      </c>
      <c r="EZ11" s="42">
        <f>IFERROR(IF(INDEX(MCDM_Grades!$AS$2:$AS$178,MATCH($A11,MCDM_Grades!$A$2:$A$178,0))="","",INDEX(MCDM_Grades!$AS$2:$AS$178,MATCH($A11,MCDM_Grades!$A$2:$A$178,0))),"")</f>
        <v/>
      </c>
      <c r="FA11" s="35">
        <f>IFERROR(IF(INDEX(MCDM_Grades!$AT$2:$AT$178,MATCH($A11,MCDM_Grades!$A$2:$A$178,0))="","",INDEX(MCDM_Grades!$AT$2:$AT$178,MATCH($A11,MCDM_Grades!$A$2:$A$178,0))),"")</f>
        <v/>
      </c>
      <c r="FB11" s="42">
        <f>IFERROR(IF(INDEX(MCDM_Grades!$AU$2:$AU$178,MATCH($A11,MCDM_Grades!$A$2:$A$178,0))="","",INDEX(MCDM_Grades!$AU$2:$AU$178,MATCH($A11,MCDM_Grades!$A$2:$A$178,0))),"")</f>
        <v/>
      </c>
      <c r="FC11" s="3" t="inlineStr">
        <is>
          <t>Forward-facing / oblique</t>
        </is>
      </c>
      <c r="FD11" s="3" t="inlineStr">
        <is>
          <t>No</t>
        </is>
      </c>
      <c r="FE11" s="3" t="inlineStr">
        <is>
          <t>Yes</t>
        </is>
      </c>
      <c r="FF11" s="3" t="n"/>
      <c r="FG11" s="3" t="inlineStr">
        <is>
          <t>Roof-mounted forward-facing camera on DNIT Highway Diagnostic Vehicle, tilted downward toward the pavement</t>
        </is>
      </c>
      <c r="FH11" s="3" t="inlineStr">
        <is>
          <t>The camera is installed on the highest part of the vehicle, facing the front and with an inclination closer to orthogonality. Thus, the visibility of the pavement is 15 meters.</t>
        </is>
      </c>
      <c r="FI11" s="3" t="inlineStr">
        <is>
          <t>Dataset page / README</t>
        </is>
      </c>
      <c r="FJ11" s="3" t="inlineStr">
        <is>
          <t>https://biankatpas.github.io/Cracks-and-Potholes-in-Road-Images-Dataset/</t>
        </is>
      </c>
      <c r="FK11" s="3" t="inlineStr">
        <is>
          <t>High</t>
        </is>
      </c>
      <c r="FL11" s="3" t="inlineStr">
        <is>
          <t>Not independently verified</t>
        </is>
      </c>
      <c r="FM11" s="3" t="inlineStr">
        <is>
          <t>Workbook: 'DNIT road-survey imagery; platform NR'. The project page states the images were 'extracted from videos captured by NDTI, using a Highway Diagnostic Vehicle (HDV)', with a camera on the highest part of the vehicle 'facing the front' and a downward tilt such that 15 m of pavement is visible; frames every 5 m, min 4 MP (video 1280x729, 30 fps). A 15 m forward pavement view from a roof camera is an oblique forward-facing geometry, not nadir; 'inclination closer to orthogonality' describes the downward tilt from horizontal. Each image carries a road-lane mask (perspective road region) plus crack and pothole masks. The Mendeley record (t576ydh9v8 v4) gives provenance (DNIT, 2,235 images, ES/RS/DF highways, 2014-2017) but no camera details.</t>
        </is>
      </c>
    </row>
    <row r="12" ht="58" customHeight="1">
      <c r="A12" s="3" t="inlineStr">
        <is>
          <t>DS-011</t>
        </is>
      </c>
      <c r="B12" s="3" t="inlineStr">
        <is>
          <t>CrackSeg9k</t>
        </is>
      </c>
      <c r="C12" s="3" t="inlineStr">
        <is>
          <t>NA</t>
        </is>
      </c>
      <c r="D12" s="3" t="inlineStr">
        <is>
          <t>NR</t>
        </is>
      </c>
      <c r="E12" s="3" t="inlineStr">
        <is>
          <t>Independent Dataset</t>
        </is>
      </c>
      <c r="F12" s="3" t="inlineStr">
        <is>
          <t>NA (single source record)</t>
        </is>
      </c>
      <c r="G12" s="3" t="inlineStr">
        <is>
          <t>Single source record; no matching record found in any other file after cross-file and cross-platform comparison.</t>
        </is>
      </c>
      <c r="H12" s="3" t="inlineStr">
        <is>
          <t>GitHub_Test_Batch (tool UNK)</t>
        </is>
      </c>
      <c r="I12" s="3" t="inlineStr">
        <is>
          <t>GitHub</t>
        </is>
      </c>
      <c r="J12" s="3" t="inlineStr">
        <is>
          <t>N</t>
        </is>
      </c>
      <c r="K12" s="3" t="inlineStr">
        <is>
          <t>NA (single platform)</t>
        </is>
      </c>
      <c r="L12" s="4" t="inlineStr">
        <is>
          <t>https://github.com/Dhananjay42/crackseg9k</t>
        </is>
      </c>
      <c r="M12" s="4" t="inlineStr">
        <is>
          <t>https://github.com/Dhananjay42/crackseg9k</t>
        </is>
      </c>
      <c r="N12" s="3" t="inlineStr">
        <is>
          <t>NA</t>
        </is>
      </c>
      <c r="O12" s="3" t="inlineStr">
        <is>
          <t>NA</t>
        </is>
      </c>
      <c r="P12" s="3" t="inlineStr">
        <is>
          <t>NA</t>
        </is>
      </c>
      <c r="Q12" s="3" t="inlineStr">
        <is>
          <t>NA</t>
        </is>
      </c>
      <c r="R12" s="3" t="inlineStr">
        <is>
          <t>NA</t>
        </is>
      </c>
      <c r="S12" s="3" t="inlineStr">
        <is>
          <t>NA</t>
        </is>
      </c>
      <c r="T12" s="3" t="inlineStr">
        <is>
          <t>NR</t>
        </is>
      </c>
      <c r="U12" s="3" t="inlineStr">
        <is>
          <t>Y</t>
        </is>
      </c>
      <c r="V12" s="3" t="inlineStr">
        <is>
          <t>https://github.com/Dhananjay42/crackseg9k</t>
        </is>
      </c>
      <c r="W12" s="3" t="inlineStr">
        <is>
          <t>NR</t>
        </is>
      </c>
      <c r="X12" s="3" t="inlineStr">
        <is>
          <t>https://github.com/Dhananjay42/crackseg9k</t>
        </is>
      </c>
      <c r="Y12" s="3" t="inlineStr">
        <is>
          <t>NR</t>
        </is>
      </c>
      <c r="Z12" s="3" t="inlineStr">
        <is>
          <t>NR</t>
        </is>
      </c>
      <c r="AA12" s="3" t="inlineStr">
        <is>
          <t>Reported in source record (relationship not classified)</t>
        </is>
      </c>
      <c r="AB12" s="3" t="inlineStr">
        <is>
          <t>NR</t>
        </is>
      </c>
      <c r="AC12" s="3" t="inlineStr">
        <is>
          <t>NR</t>
        </is>
      </c>
      <c r="AD12" s="3" t="inlineStr">
        <is>
          <t>NR</t>
        </is>
      </c>
      <c r="AE12" s="3" t="inlineStr">
        <is>
          <t>NR</t>
        </is>
      </c>
      <c r="AF12" s="3" t="inlineStr">
        <is>
          <t>NR</t>
        </is>
      </c>
      <c r="AG12" s="3" t="inlineStr">
        <is>
          <t>NR</t>
        </is>
      </c>
      <c r="AH12" s="3" t="inlineStr">
        <is>
          <t>NR</t>
        </is>
      </c>
      <c r="AI12" s="3" t="inlineStr">
        <is>
          <t>NR</t>
        </is>
      </c>
      <c r="AJ12" s="3" t="inlineStr">
        <is>
          <t>NR</t>
        </is>
      </c>
      <c r="AK12" s="3" t="inlineStr">
        <is>
          <t>NR</t>
        </is>
      </c>
      <c r="AL12" s="3" t="inlineStr">
        <is>
          <t>NR</t>
        </is>
      </c>
      <c r="AM12" s="3" t="inlineStr">
        <is>
          <t>NR</t>
        </is>
      </c>
      <c r="AN12" s="3" t="inlineStr">
        <is>
          <t>NR</t>
        </is>
      </c>
      <c r="AO12" s="3" t="inlineStr">
        <is>
          <t>NR</t>
        </is>
      </c>
      <c r="AP12" s="3" t="inlineStr">
        <is>
          <t>NR</t>
        </is>
      </c>
      <c r="AQ12" s="3" t="inlineStr">
        <is>
          <t>NR</t>
        </is>
      </c>
      <c r="AR12" s="3" t="inlineStr">
        <is>
          <t>NR</t>
        </is>
      </c>
      <c r="AS12" s="3" t="inlineStr">
        <is>
          <t>Road environment: Roadway; mixed structures and materials</t>
        </is>
      </c>
      <c r="AT12" s="3" t="inlineStr">
        <is>
          <t>NR</t>
        </is>
      </c>
      <c r="AU12" s="3" t="inlineStr">
        <is>
          <t>Multiple source datasets</t>
        </is>
      </c>
      <c r="AV12" s="3" t="inlineStr">
        <is>
          <t>NR</t>
        </is>
      </c>
      <c r="AW12" s="3" t="inlineStr">
        <is>
          <t>NR</t>
        </is>
      </c>
      <c r="AX12" s="3" t="inlineStr">
        <is>
          <t>NR</t>
        </is>
      </c>
      <c r="AY12" s="3" t="inlineStr">
        <is>
          <t>NR</t>
        </is>
      </c>
      <c r="AZ12" s="3" t="inlineStr">
        <is>
          <t>NR</t>
        </is>
      </c>
      <c r="BA12" s="3" t="inlineStr">
        <is>
          <t>NR</t>
        </is>
      </c>
      <c r="BB12" s="3" t="inlineStr">
        <is>
          <t>NR</t>
        </is>
      </c>
      <c r="BC12" s="3" t="inlineStr">
        <is>
          <t>NR</t>
        </is>
      </c>
      <c r="BD12" s="3" t="inlineStr">
        <is>
          <t>NR</t>
        </is>
      </c>
      <c r="BE12" s="3" t="inlineStr">
        <is>
          <t>NR</t>
        </is>
      </c>
      <c r="BF12" s="3" t="inlineStr">
        <is>
          <t>NR</t>
        </is>
      </c>
      <c r="BG12" s="3" t="inlineStr">
        <is>
          <t>NR</t>
        </is>
      </c>
      <c r="BH12" s="3" t="inlineStr">
        <is>
          <t>crack</t>
        </is>
      </c>
      <c r="BI12" s="3" t="inlineStr">
        <is>
          <t>NR</t>
        </is>
      </c>
      <c r="BJ12" s="3" t="inlineStr">
        <is>
          <t>crack pixel mask</t>
        </is>
      </c>
      <c r="BK12" s="3" t="inlineStr">
        <is>
          <t>NR</t>
        </is>
      </c>
      <c r="BL12" s="3" t="inlineStr">
        <is>
          <t>Semantic segmentation</t>
        </is>
      </c>
      <c r="BM12" s="3" t="inlineStr">
        <is>
          <t>Semantic segmentation</t>
        </is>
      </c>
      <c r="BN12" s="3" t="inlineStr">
        <is>
          <t>Image-mask pairs</t>
        </is>
      </c>
      <c r="BO12" s="3" t="inlineStr">
        <is>
          <t>mask</t>
        </is>
      </c>
      <c r="BP12" s="3" t="inlineStr">
        <is>
          <t>NR</t>
        </is>
      </c>
      <c r="BQ12" s="3" t="inlineStr">
        <is>
          <t>NR</t>
        </is>
      </c>
      <c r="BR12" s="3" t="inlineStr">
        <is>
          <t>Y</t>
        </is>
      </c>
      <c r="BS12" s="3" t="inlineStr">
        <is>
          <t>NR</t>
        </is>
      </c>
      <c r="BT12" s="3" t="inlineStr">
        <is>
          <t>NR</t>
        </is>
      </c>
      <c r="BU12" s="3" t="inlineStr">
        <is>
          <t>NR</t>
        </is>
      </c>
      <c r="BV12" s="3" t="inlineStr">
        <is>
          <t>NR</t>
        </is>
      </c>
      <c r="BW12" s="3" t="inlineStr">
        <is>
          <t>NR</t>
        </is>
      </c>
      <c r="BX12" s="3" t="inlineStr">
        <is>
          <t>NR</t>
        </is>
      </c>
      <c r="BY12" s="3" t="inlineStr">
        <is>
          <t>Compiled and standardized from multiple datasets</t>
        </is>
      </c>
      <c r="BZ12" s="3" t="inlineStr">
        <is>
          <t>NR</t>
        </is>
      </c>
      <c r="CA12" s="3" t="inlineStr">
        <is>
          <t>NR</t>
        </is>
      </c>
      <c r="CB12" s="3" t="inlineStr">
        <is>
          <t>NR</t>
        </is>
      </c>
      <c r="CC12" s="3" t="inlineStr">
        <is>
          <t>semantic segmentation</t>
        </is>
      </c>
      <c r="CD12" s="3" t="inlineStr">
        <is>
          <t>NR</t>
        </is>
      </c>
      <c r="CE12" s="3" t="inlineStr">
        <is>
          <t>NR</t>
        </is>
      </c>
      <c r="CF12" s="3" t="inlineStr">
        <is>
          <t>Reported on the source record/data card or associated publication (see Evidence_Locator)</t>
        </is>
      </c>
      <c r="CG12" s="3" t="inlineStr">
        <is>
          <t>NR</t>
        </is>
      </c>
      <c r="CH12" s="3" t="inlineStr">
        <is>
          <t>NR</t>
        </is>
      </c>
      <c r="CI12" s="3" t="inlineStr">
        <is>
          <t>Include-Supplementary</t>
        </is>
      </c>
      <c r="CJ12" s="3" t="inlineStr">
        <is>
          <t>Direct_Download</t>
        </is>
      </c>
      <c r="CK12" s="3" t="inlineStr">
        <is>
          <t>NR</t>
        </is>
      </c>
      <c r="CL12" s="3" t="inlineStr">
        <is>
          <t>N</t>
        </is>
      </c>
      <c r="CM12" s="3" t="inlineStr">
        <is>
          <t>Direct_Download</t>
        </is>
      </c>
      <c r="CN12" s="3" t="inlineStr">
        <is>
          <t>NR</t>
        </is>
      </c>
      <c r="CO12" s="3" t="inlineStr">
        <is>
          <t>NR</t>
        </is>
      </c>
      <c r="CP12" s="3" t="inlineStr">
        <is>
          <t>N</t>
        </is>
      </c>
      <c r="CQ12" s="3" t="inlineStr">
        <is>
          <t>Approximately 9,160 images are reported, but the corpus combines road and non-road crack sources and may duplicate underlying datasets.</t>
        </is>
      </c>
      <c r="CR12" s="3" t="inlineStr">
        <is>
          <t>Compiled</t>
        </is>
      </c>
      <c r="CS12" s="3" t="inlineStr">
        <is>
          <t>N</t>
        </is>
      </c>
      <c r="CT12" s="3" t="inlineStr">
        <is>
          <t>N</t>
        </is>
      </c>
      <c r="CU12" s="3" t="inlineStr">
        <is>
          <t>Y</t>
        </is>
      </c>
      <c r="CV12" s="3" t="inlineStr">
        <is>
          <t>Compiled from multiple public crack datasets</t>
        </is>
      </c>
      <c r="CW12" s="3" t="inlineStr">
        <is>
          <t>NA</t>
        </is>
      </c>
      <c r="CX12" s="3" t="inlineStr">
        <is>
          <t>Github_Github_Test.xlsx</t>
        </is>
      </c>
      <c r="CY12" s="3" t="inlineStr">
        <is>
          <t>Github_Github_Test:GITHUB-022</t>
        </is>
      </c>
      <c r="CZ12" s="3" t="inlineStr">
        <is>
          <t>NA</t>
        </is>
      </c>
      <c r="DA12" s="3" t="inlineStr">
        <is>
          <t>NA</t>
        </is>
      </c>
      <c r="DB12" s="3" t="inlineStr">
        <is>
          <t>None</t>
        </is>
      </c>
      <c r="DC12" s="3" t="inlineStr">
        <is>
          <t>None</t>
        </is>
      </c>
      <c r="DD12" s="3" t="inlineStr">
        <is>
          <t>None</t>
        </is>
      </c>
      <c r="DE12" s="3" t="inlineStr">
        <is>
          <t>None</t>
        </is>
      </c>
      <c r="DF12" s="3" t="inlineStr">
        <is>
          <t>N</t>
        </is>
      </c>
      <c r="DG12" s="3" t="inlineStr">
        <is>
          <t>Single source record; no reconciliation required.</t>
        </is>
      </c>
      <c r="DH12" s="3" t="inlineStr">
        <is>
          <t>https://github.com/Dhananjay42/crackseg9k; README dataset composition and Harvard Dataverse link; accessed 2026-08-01</t>
        </is>
      </c>
      <c r="DI12" s="3" t="inlineStr">
        <is>
          <t>High</t>
        </is>
      </c>
      <c r="DJ12" s="3" t="inlineStr">
        <is>
          <t>Low</t>
        </is>
      </c>
      <c r="DK12" s="3" t="inlineStr">
        <is>
          <t>Use source record as cited.</t>
        </is>
      </c>
      <c r="DL12" s="3" t="n">
        <v>5</v>
      </c>
      <c r="DM12" s="3" t="n">
        <v>3</v>
      </c>
      <c r="DN12" s="3" t="n">
        <v>4</v>
      </c>
      <c r="DO12" s="3" t="n">
        <v>4</v>
      </c>
      <c r="DP12" s="3" t="n">
        <v>4</v>
      </c>
      <c r="DQ12" s="3" t="n">
        <v>1</v>
      </c>
      <c r="DR12" s="3" t="n">
        <v>0</v>
      </c>
      <c r="DS12" s="3" t="n">
        <v>66</v>
      </c>
      <c r="DT12" s="3" t="inlineStr">
        <is>
          <t>Reviewed (source MCDM_Scoring, averaged across batches)</t>
        </is>
      </c>
      <c r="DU12" s="3" t="inlineStr">
        <is>
          <t>1 of 1</t>
        </is>
      </c>
      <c r="DV12" s="35">
        <f>IFERROR(IF(INDEX(MCDM_Grades!$C$2:$C$178,MATCH($A12,MCDM_Grades!$A$2:$A$178,0))="","",INDEX(MCDM_Grades!$C$2:$C$178,MATCH($A12,MCDM_Grades!$A$2:$A$178,0))),"")</f>
        <v/>
      </c>
      <c r="DW12" s="42">
        <f>IFERROR(IF(INDEX(MCDM_Grades!$D$2:$D$178,MATCH($A12,MCDM_Grades!$A$2:$A$178,0))="","",INDEX(MCDM_Grades!$D$2:$D$178,MATCH($A12,MCDM_Grades!$A$2:$A$178,0))),"")</f>
        <v/>
      </c>
      <c r="DX12" s="48">
        <f>IFERROR(IF(INDEX(MCDM_Grades!$E$2:$E$178,MATCH($A12,MCDM_Grades!$A$2:$A$178,0))="","",INDEX(MCDM_Grades!$E$2:$E$178,MATCH($A12,MCDM_Grades!$A$2:$A$178,0))),"")</f>
        <v/>
      </c>
      <c r="DY12" s="49">
        <f>IFERROR(IF(INDEX(MCDM_Grades!$F$2:$F$178,MATCH($A12,MCDM_Grades!$A$2:$A$178,0))="","",INDEX(MCDM_Grades!$F$2:$F$178,MATCH($A12,MCDM_Grades!$A$2:$A$178,0))),"")</f>
        <v/>
      </c>
      <c r="DZ12" s="48">
        <f>IFERROR(IF(INDEX(MCDM_Grades!$G$2:$G$178,MATCH($A12,MCDM_Grades!$A$2:$A$178,0))="","",INDEX(MCDM_Grades!$G$2:$G$178,MATCH($A12,MCDM_Grades!$A$2:$A$178,0))),"")</f>
        <v/>
      </c>
      <c r="EA12" s="49">
        <f>IFERROR(IF(INDEX(MCDM_Grades!$H$2:$H$178,MATCH($A12,MCDM_Grades!$A$2:$A$178,0))="","",INDEX(MCDM_Grades!$H$2:$H$178,MATCH($A12,MCDM_Grades!$A$2:$A$178,0))),"")</f>
        <v/>
      </c>
      <c r="EB12" s="50">
        <f>IFERROR(IF(INDEX(MCDM_Grades!$I$2:$I$178,MATCH($A12,MCDM_Grades!$A$2:$A$178,0))="","",INDEX(MCDM_Grades!$I$2:$I$178,MATCH($A12,MCDM_Grades!$A$2:$A$178,0))),"")</f>
        <v/>
      </c>
      <c r="EC12" s="51">
        <f>IFERROR(IF(INDEX(MCDM_Grades!$J$2:$J$178,MATCH($A12,MCDM_Grades!$A$2:$A$178,0))="","",INDEX(MCDM_Grades!$J$2:$J$178,MATCH($A12,MCDM_Grades!$A$2:$A$178,0))),"")</f>
        <v/>
      </c>
      <c r="ED12" s="35">
        <f>IFERROR(IF(INDEX(MCDM_Grades!$N$2:$N$178,MATCH($A12,MCDM_Grades!$A$2:$A$178,0))="","",INDEX(MCDM_Grades!$N$2:$N$178,MATCH($A12,MCDM_Grades!$A$2:$A$178,0))),"")</f>
        <v/>
      </c>
      <c r="EE12" s="42">
        <f>IFERROR(IF(INDEX(MCDM_Grades!$O$2:$O$178,MATCH($A12,MCDM_Grades!$A$2:$A$178,0))="","",INDEX(MCDM_Grades!$O$2:$O$178,MATCH($A12,MCDM_Grades!$A$2:$A$178,0))),"")</f>
        <v/>
      </c>
      <c r="EF12" s="35">
        <f>IFERROR(IF(INDEX(MCDM_Grades!$P$2:$P$178,MATCH($A12,MCDM_Grades!$A$2:$A$178,0))="","",INDEX(MCDM_Grades!$P$2:$P$178,MATCH($A12,MCDM_Grades!$A$2:$A$178,0))),"")</f>
        <v/>
      </c>
      <c r="EG12" s="42">
        <f>IFERROR(IF(INDEX(MCDM_Grades!$Q$2:$Q$178,MATCH($A12,MCDM_Grades!$A$2:$A$178,0))="","",INDEX(MCDM_Grades!$Q$2:$Q$178,MATCH($A12,MCDM_Grades!$A$2:$A$178,0))),"")</f>
        <v/>
      </c>
      <c r="EH12" s="35">
        <f>IFERROR(IF(INDEX(MCDM_Grades!$R$2:$R$178,MATCH($A12,MCDM_Grades!$A$2:$A$178,0))="","",INDEX(MCDM_Grades!$R$2:$R$178,MATCH($A12,MCDM_Grades!$A$2:$A$178,0))),"")</f>
        <v/>
      </c>
      <c r="EI12" s="42">
        <f>IFERROR(IF(INDEX(MCDM_Grades!$S$2:$S$178,MATCH($A12,MCDM_Grades!$A$2:$A$178,0))="","",INDEX(MCDM_Grades!$S$2:$S$178,MATCH($A12,MCDM_Grades!$A$2:$A$178,0))),"")</f>
        <v/>
      </c>
      <c r="EJ12" s="35">
        <f>IFERROR(IF(INDEX(MCDM_Grades!$T$2:$T$178,MATCH($A12,MCDM_Grades!$A$2:$A$178,0))="","",INDEX(MCDM_Grades!$T$2:$T$178,MATCH($A12,MCDM_Grades!$A$2:$A$178,0))),"")</f>
        <v/>
      </c>
      <c r="EK12" s="42">
        <f>IFERROR(IF(INDEX(MCDM_Grades!$U$2:$U$178,MATCH($A12,MCDM_Grades!$A$2:$A$178,0))="","",INDEX(MCDM_Grades!$U$2:$U$178,MATCH($A12,MCDM_Grades!$A$2:$A$178,0))),"")</f>
        <v/>
      </c>
      <c r="EL12" s="35">
        <f>IFERROR(IF(INDEX(MCDM_Grades!$V$2:$V$178,MATCH($A12,MCDM_Grades!$A$2:$A$178,0))="","",INDEX(MCDM_Grades!$V$2:$V$178,MATCH($A12,MCDM_Grades!$A$2:$A$178,0))),"")</f>
        <v/>
      </c>
      <c r="EM12" s="42">
        <f>IFERROR(IF(INDEX(MCDM_Grades!$W$2:$W$178,MATCH($A12,MCDM_Grades!$A$2:$A$178,0))="","",INDEX(MCDM_Grades!$W$2:$W$178,MATCH($A12,MCDM_Grades!$A$2:$A$178,0))),"")</f>
        <v/>
      </c>
      <c r="EN12" s="35">
        <f>IFERROR(IF(INDEX(MCDM_Grades!$X$2:$X$178,MATCH($A12,MCDM_Grades!$A$2:$A$178,0))="","",INDEX(MCDM_Grades!$X$2:$X$178,MATCH($A12,MCDM_Grades!$A$2:$A$178,0))),"")</f>
        <v/>
      </c>
      <c r="EO12" s="42">
        <f>IFERROR(IF(INDEX(MCDM_Grades!$Y$2:$Y$178,MATCH($A12,MCDM_Grades!$A$2:$A$178,0))="","",INDEX(MCDM_Grades!$Y$2:$Y$178,MATCH($A12,MCDM_Grades!$A$2:$A$178,0))),"")</f>
        <v/>
      </c>
      <c r="EP12" s="35">
        <f>IFERROR(IF(INDEX(MCDM_Grades!$Z$2:$Z$178,MATCH($A12,MCDM_Grades!$A$2:$A$178,0))="","",INDEX(MCDM_Grades!$Z$2:$Z$178,MATCH($A12,MCDM_Grades!$A$2:$A$178,0))),"")</f>
        <v/>
      </c>
      <c r="EQ12" s="42">
        <f>IFERROR(IF(INDEX(MCDM_Grades!$AA$2:$AA$178,MATCH($A12,MCDM_Grades!$A$2:$A$178,0))="","",INDEX(MCDM_Grades!$AA$2:$AA$178,MATCH($A12,MCDM_Grades!$A$2:$A$178,0))),"")</f>
        <v/>
      </c>
      <c r="ER12" s="35">
        <f>IFERROR(IF(INDEX(MCDM_Grades!$AB$2:$AB$178,MATCH($A12,MCDM_Grades!$A$2:$A$178,0))="","",INDEX(MCDM_Grades!$AB$2:$AB$178,MATCH($A12,MCDM_Grades!$A$2:$A$178,0))),"")</f>
        <v/>
      </c>
      <c r="ES12" s="42">
        <f>IFERROR(IF(INDEX(MCDM_Grades!$AC$2:$AC$178,MATCH($A12,MCDM_Grades!$A$2:$A$178,0))="","",INDEX(MCDM_Grades!$AC$2:$AC$178,MATCH($A12,MCDM_Grades!$A$2:$A$178,0))),"")</f>
        <v/>
      </c>
      <c r="ET12" s="35">
        <f>IFERROR(IF(INDEX(MCDM_Grades!$AD$2:$AD$178,MATCH($A12,MCDM_Grades!$A$2:$A$178,0))="","",INDEX(MCDM_Grades!$AD$2:$AD$178,MATCH($A12,MCDM_Grades!$A$2:$A$178,0))),"")</f>
        <v/>
      </c>
      <c r="EU12" s="42">
        <f>IFERROR(IF(INDEX(MCDM_Grades!$AE$2:$AE$178,MATCH($A12,MCDM_Grades!$A$2:$A$178,0))="","",INDEX(MCDM_Grades!$AE$2:$AE$178,MATCH($A12,MCDM_Grades!$A$2:$A$178,0))),"")</f>
        <v/>
      </c>
      <c r="EV12" s="51">
        <f>IFERROR(IF(INDEX(MCDM_Grades!$K$2:$K$178,MATCH($A12,MCDM_Grades!$A$2:$A$178,0))="","",INDEX(MCDM_Grades!$K$2:$K$178,MATCH($A12,MCDM_Grades!$A$2:$A$178,0))),"")</f>
        <v/>
      </c>
      <c r="EW12" s="49">
        <f>IFERROR(IF(INDEX(MCDM_Grades!$L$2:$L$178,MATCH($A12,MCDM_Grades!$A$2:$A$178,0))="","",INDEX(MCDM_Grades!$L$2:$L$178,MATCH($A12,MCDM_Grades!$A$2:$A$178,0))),"")</f>
        <v/>
      </c>
      <c r="EX12" s="50">
        <f>IFERROR(IF(INDEX(MCDM_Grades!$M$2:$M$178,MATCH($A12,MCDM_Grades!$A$2:$A$178,0))="","",INDEX(MCDM_Grades!$M$2:$M$178,MATCH($A12,MCDM_Grades!$A$2:$A$178,0))),"")</f>
        <v/>
      </c>
      <c r="EY12" s="35">
        <f>IFERROR(IF(INDEX(MCDM_Grades!$AR$2:$AR$178,MATCH($A12,MCDM_Grades!$A$2:$A$178,0))="","",INDEX(MCDM_Grades!$AR$2:$AR$178,MATCH($A12,MCDM_Grades!$A$2:$A$178,0))),"")</f>
        <v/>
      </c>
      <c r="EZ12" s="42">
        <f>IFERROR(IF(INDEX(MCDM_Grades!$AS$2:$AS$178,MATCH($A12,MCDM_Grades!$A$2:$A$178,0))="","",INDEX(MCDM_Grades!$AS$2:$AS$178,MATCH($A12,MCDM_Grades!$A$2:$A$178,0))),"")</f>
        <v/>
      </c>
      <c r="FA12" s="35">
        <f>IFERROR(IF(INDEX(MCDM_Grades!$AT$2:$AT$178,MATCH($A12,MCDM_Grades!$A$2:$A$178,0))="","",INDEX(MCDM_Grades!$AT$2:$AT$178,MATCH($A12,MCDM_Grades!$A$2:$A$178,0))),"")</f>
        <v/>
      </c>
      <c r="FB12" s="42">
        <f>IFERROR(IF(INDEX(MCDM_Grades!$AU$2:$AU$178,MATCH($A12,MCDM_Grades!$A$2:$A$178,0))="","",INDEX(MCDM_Grades!$AU$2:$AU$178,MATCH($A12,MCDM_Grades!$A$2:$A$178,0))),"")</f>
        <v/>
      </c>
      <c r="FC12" s="3" t="inlineStr">
        <is>
          <t>Nadir / top-down</t>
        </is>
      </c>
      <c r="FD12" s="3" t="inlineStr">
        <is>
          <t>Partial</t>
        </is>
      </c>
      <c r="FE12" s="3" t="inlineStr">
        <is>
          <t>No</t>
        </is>
      </c>
      <c r="FF12" s="3" t="inlineStr">
        <is>
          <t>Frontal close-ups of walls/tiles (masonry, ceramic, concrete) for the non-road sub-datasets</t>
        </is>
      </c>
      <c r="FG12" s="3" t="inlineStr">
        <is>
          <t>Compiled: handheld smartphone / close-up cameras and survey-vehicle line-scan cameras from parent datasets</t>
        </is>
      </c>
      <c r="FH12" s="3" t="inlineStr">
        <is>
          <t>CFD dataset is composed of images reflecting urban road surface conditions in Beijing, China. | CrackTree200, Volker and DeepCrack contain images with manually annotated cracks collected from pavements and buildings. | Crack500 was collected at the Temple University campus using a smartphone</t>
        </is>
      </c>
      <c r="FI12" s="3" t="inlineStr">
        <is>
          <t>Publication</t>
        </is>
      </c>
      <c r="FJ12" s="3" t="inlineStr">
        <is>
          <t>https://arxiv.org/abs/2208.13054</t>
        </is>
      </c>
      <c r="FK12" s="3" t="inlineStr">
        <is>
          <t>High</t>
        </is>
      </c>
      <c r="FL12" s="3" t="inlineStr">
        <is>
          <t>Verified - agreed</t>
        </is>
      </c>
      <c r="FM12" s="3" t="inlineStr">
        <is>
          <t>Workbook: Compiled, 'Multiple source datasets', combines road and non-road crack sources. The README (fetched) gives only the abstract quoted and the Dataverse link; the arXiv PDF (2208.13054) was fetched but did not convert to text. From the CrackSeg9k paper (Kulkarni et al., ECCV 2022 Workshops, 10.1007/978-3-031-25082-8_12) the ~9,255 images come from Crack500, GAPs384, CFD, CrackTree200, DeepCrack, Rissbilder, Volker, Eugen Mueller, Masonry and Ceramic. All pavement parents are top-down (handheld phone or survey-vehicle cameras); the masonry/ceramic/concrete-wall parents are surface-perpendicular close-ups of walls and tiles, not pavement, and none are forward-facing driving views. Hence Nadir / top-down with top_down Partial (only the road subsets are pavement nadir imagery). Sub-dataset list from prior knowledge of the paper, so Medium. | Second review replaced the evidence (was: Parent / source dataset). | Second review: Extracted from the CrackSeg9k paper PDF (Sec. 3.1): the sub-datasets are Masonry, CFD, CrackTree200, Volker, DeepCrack, Ceramic, Rissbilder, Crack500 and GAPS384, all surface close-ups of pavements or walls/facades with no street-level driving views. Nadir with top_down Partial (road subsets only) a</t>
        </is>
      </c>
    </row>
    <row r="13" ht="58" customHeight="1">
      <c r="A13" s="3" t="inlineStr">
        <is>
          <t>DS-012</t>
        </is>
      </c>
      <c r="B13" s="3" t="inlineStr">
        <is>
          <t>CrackTrans (pavement crack dataset with complex backgrounds)</t>
        </is>
      </c>
      <c r="C13" s="3" t="inlineStr">
        <is>
          <t>NA</t>
        </is>
      </c>
      <c r="D13" s="3" t="inlineStr">
        <is>
          <t>v1</t>
        </is>
      </c>
      <c r="E13" s="3" t="inlineStr">
        <is>
          <t>Independent Dataset</t>
        </is>
      </c>
      <c r="F13" s="3" t="inlineStr">
        <is>
          <t>NA (single source record)</t>
        </is>
      </c>
      <c r="G13" s="3" t="inlineStr">
        <is>
          <t>Single source record; no matching record found in any other file after cross-file and cross-platform comparison.</t>
        </is>
      </c>
      <c r="H13" s="3" t="inlineStr">
        <is>
          <t>Claude</t>
        </is>
      </c>
      <c r="I13" s="3" t="inlineStr">
        <is>
          <t>GitHub</t>
        </is>
      </c>
      <c r="J13" s="3" t="inlineStr">
        <is>
          <t>N</t>
        </is>
      </c>
      <c r="K13" s="3" t="inlineStr">
        <is>
          <t>NA (single platform)</t>
        </is>
      </c>
      <c r="L13" s="4" t="inlineStr">
        <is>
          <t>https://github.com/JZhongUTK/Pavement-crack-dataset</t>
        </is>
      </c>
      <c r="M13" s="4" t="inlineStr">
        <is>
          <t>https://github.com/JZhongUTK/Pavement-crack-dataset</t>
        </is>
      </c>
      <c r="N13" s="3" t="inlineStr">
        <is>
          <t>NA</t>
        </is>
      </c>
      <c r="O13" s="3" t="inlineStr">
        <is>
          <t>NA</t>
        </is>
      </c>
      <c r="P13" s="3" t="inlineStr">
        <is>
          <t>NA</t>
        </is>
      </c>
      <c r="Q13" s="3" t="inlineStr">
        <is>
          <t>NA</t>
        </is>
      </c>
      <c r="R13" s="3" t="inlineStr">
        <is>
          <t>NA</t>
        </is>
      </c>
      <c r="S13" s="3" t="inlineStr">
        <is>
          <t>NA</t>
        </is>
      </c>
      <c r="T13" s="3" t="inlineStr">
        <is>
          <t>NR</t>
        </is>
      </c>
      <c r="U13" s="3" t="inlineStr">
        <is>
          <t>Y</t>
        </is>
      </c>
      <c r="V13" s="3" t="inlineStr">
        <is>
          <t>https://ieeexplore.ieee.org/document/10557475;10.1016/j.autcon.2022.104436;10.1016/j.engappai.2022.105808</t>
        </is>
      </c>
      <c r="W13" s="3" t="inlineStr">
        <is>
          <t>10.1016/j.autcon.2022.104436; 10.1016/j.engappai.2022.105808</t>
        </is>
      </c>
      <c r="X13" s="3" t="inlineStr">
        <is>
          <t>https://ieeexplore.ieee.org/document/10557475</t>
        </is>
      </c>
      <c r="Y13" s="3" t="inlineStr">
        <is>
          <t>NR</t>
        </is>
      </c>
      <c r="Z13" s="3" t="inlineStr">
        <is>
          <t>Y</t>
        </is>
      </c>
      <c r="AA13" s="3" t="inlineStr">
        <is>
          <t>Reported in source record (relationship not classified)</t>
        </is>
      </c>
      <c r="AB13" s="3" t="inlineStr">
        <is>
          <t>Images/frames as reported</t>
        </is>
      </c>
      <c r="AC13" s="3" t="inlineStr">
        <is>
          <t>455</t>
        </is>
      </c>
      <c r="AD13" s="3" t="inlineStr">
        <is>
          <t>NR</t>
        </is>
      </c>
      <c r="AE13" s="3" t="inlineStr">
        <is>
          <t>NR</t>
        </is>
      </c>
      <c r="AF13" s="3" t="inlineStr">
        <is>
          <t>455</t>
        </is>
      </c>
      <c r="AG13" s="3" t="inlineStr">
        <is>
          <t>NR</t>
        </is>
      </c>
      <c r="AH13" s="3" t="inlineStr">
        <is>
          <t>NR</t>
        </is>
      </c>
      <c r="AI13" s="3" t="inlineStr">
        <is>
          <t>NR</t>
        </is>
      </c>
      <c r="AJ13" s="3" t="inlineStr">
        <is>
          <t>NR</t>
        </is>
      </c>
      <c r="AK13" s="3" t="inlineStr">
        <is>
          <t>NR</t>
        </is>
      </c>
      <c r="AL13" s="3" t="inlineStr">
        <is>
          <t>NR</t>
        </is>
      </c>
      <c r="AM13" s="3" t="inlineStr">
        <is>
          <t>NR</t>
        </is>
      </c>
      <c r="AN13" s="3" t="inlineStr">
        <is>
          <t>NR</t>
        </is>
      </c>
      <c r="AO13" s="3" t="inlineStr">
        <is>
          <t>NR</t>
        </is>
      </c>
      <c r="AP13" s="3" t="inlineStr">
        <is>
          <t>NR</t>
        </is>
      </c>
      <c r="AQ13" s="3" t="inlineStr">
        <is>
          <t>NR</t>
        </is>
      </c>
      <c r="AR13" s="3" t="inlineStr">
        <is>
          <t>NR</t>
        </is>
      </c>
      <c r="AS13" s="3" t="inlineStr">
        <is>
          <t>Road environment: Pavements incl. shadow, wet, night, and grooved surfaces</t>
        </is>
      </c>
      <c r="AT13" s="3" t="inlineStr">
        <is>
          <t>NR</t>
        </is>
      </c>
      <c r="AU13" s="3" t="inlineStr">
        <is>
          <t>Smartphone</t>
        </is>
      </c>
      <c r="AV13" s="3" t="inlineStr">
        <is>
          <t>NR</t>
        </is>
      </c>
      <c r="AW13" s="3" t="inlineStr">
        <is>
          <t>NR</t>
        </is>
      </c>
      <c r="AX13" s="3" t="inlineStr">
        <is>
          <t>NR</t>
        </is>
      </c>
      <c r="AY13" s="3" t="inlineStr">
        <is>
          <t>Y</t>
        </is>
      </c>
      <c r="AZ13" s="3" t="inlineStr">
        <is>
          <t>NR</t>
        </is>
      </c>
      <c r="BA13" s="3" t="inlineStr">
        <is>
          <t>NR</t>
        </is>
      </c>
      <c r="BB13" s="3" t="inlineStr">
        <is>
          <t>N</t>
        </is>
      </c>
      <c r="BC13" s="3" t="inlineStr">
        <is>
          <t>NR</t>
        </is>
      </c>
      <c r="BD13" s="3" t="inlineStr">
        <is>
          <t>NR</t>
        </is>
      </c>
      <c r="BE13" s="3" t="inlineStr">
        <is>
          <t>Includes wet-surface scenes</t>
        </is>
      </c>
      <c r="BF13" s="3" t="inlineStr">
        <is>
          <t>Includes night and shadow scenes</t>
        </is>
      </c>
      <c r="BG13" s="3" t="inlineStr">
        <is>
          <t>NR</t>
        </is>
      </c>
      <c r="BH13" s="3" t="inlineStr">
        <is>
          <t>Pavement cracks (undifferentiated crack class)</t>
        </is>
      </c>
      <c r="BI13" s="3" t="inlineStr">
        <is>
          <t>NR</t>
        </is>
      </c>
      <c r="BJ13" s="3" t="inlineStr">
        <is>
          <t>Pixel-level crack ground truth</t>
        </is>
      </c>
      <c r="BK13" s="3" t="inlineStr">
        <is>
          <t>NR</t>
        </is>
      </c>
      <c r="BL13" s="3" t="inlineStr">
        <is>
          <t>Semantic segmentation</t>
        </is>
      </c>
      <c r="BM13" s="3" t="inlineStr">
        <is>
          <t>Semantic segmentation</t>
        </is>
      </c>
      <c r="BN13" s="3" t="inlineStr">
        <is>
          <t>Ground-truth masks</t>
        </is>
      </c>
      <c r="BO13" s="3" t="inlineStr">
        <is>
          <t>mask</t>
        </is>
      </c>
      <c r="BP13" s="3" t="inlineStr">
        <is>
          <t>NR</t>
        </is>
      </c>
      <c r="BQ13" s="3" t="inlineStr">
        <is>
          <t>NR</t>
        </is>
      </c>
      <c r="BR13" s="3" t="inlineStr">
        <is>
          <t>Y</t>
        </is>
      </c>
      <c r="BS13" s="3" t="inlineStr">
        <is>
          <t>NR</t>
        </is>
      </c>
      <c r="BT13" s="3" t="inlineStr">
        <is>
          <t>NR</t>
        </is>
      </c>
      <c r="BU13" s="3" t="inlineStr">
        <is>
          <t>NR</t>
        </is>
      </c>
      <c r="BV13" s="3" t="inlineStr">
        <is>
          <t>N</t>
        </is>
      </c>
      <c r="BW13" s="3" t="inlineStr">
        <is>
          <t>N</t>
        </is>
      </c>
      <c r="BX13" s="3" t="inlineStr">
        <is>
          <t>N</t>
        </is>
      </c>
      <c r="BY13" s="3" t="inlineStr">
        <is>
          <t>NR (weakly supervised pipeline described in paper)</t>
        </is>
      </c>
      <c r="BZ13" s="3" t="inlineStr">
        <is>
          <t>NR</t>
        </is>
      </c>
      <c r="CA13" s="3" t="inlineStr">
        <is>
          <t>NR</t>
        </is>
      </c>
      <c r="CB13" s="3" t="inlineStr">
        <is>
          <t>NR</t>
        </is>
      </c>
      <c r="CC13" s="3" t="inlineStr">
        <is>
          <t>Semantic segmentation;Data augmentation research</t>
        </is>
      </c>
      <c r="CD13" s="3" t="inlineStr">
        <is>
          <t>NR</t>
        </is>
      </c>
      <c r="CE13" s="3" t="inlineStr">
        <is>
          <t>NR</t>
        </is>
      </c>
      <c r="CF13" s="3" t="inlineStr">
        <is>
          <t>Reported on the source record/data card or associated publication (see Evidence_Locator)</t>
        </is>
      </c>
      <c r="CG13" s="3" t="inlineStr">
        <is>
          <t>NR</t>
        </is>
      </c>
      <c r="CH13" s="3" t="inlineStr">
        <is>
          <t>NR</t>
        </is>
      </c>
      <c r="CI13" s="3" t="inlineStr">
        <is>
          <t>Include-Primary</t>
        </is>
      </c>
      <c r="CJ13" s="3" t="inlineStr">
        <is>
          <t>Direct_Download</t>
        </is>
      </c>
      <c r="CK13" s="3" t="inlineStr">
        <is>
          <t>NR ('released for public use' per README)</t>
        </is>
      </c>
      <c r="CL13" s="3" t="inlineStr">
        <is>
          <t>N</t>
        </is>
      </c>
      <c r="CM13" s="3" t="inlineStr">
        <is>
          <t>Direct_Download</t>
        </is>
      </c>
      <c r="CN13" s="3" t="inlineStr">
        <is>
          <t>NR</t>
        </is>
      </c>
      <c r="CO13" s="3" t="inlineStr">
        <is>
          <t>NR</t>
        </is>
      </c>
      <c r="CP13" s="3" t="inlineStr">
        <is>
          <t>N</t>
        </is>
      </c>
      <c r="CQ13" s="3" t="inlineStr">
        <is>
          <t>Small dataset (455 images); collection location not stated; Google Drive hosting (link liveness not independently re-tested)</t>
        </is>
      </c>
      <c r="CR13" s="3" t="inlineStr">
        <is>
          <t>Original</t>
        </is>
      </c>
      <c r="CS13" s="3" t="inlineStr">
        <is>
          <t>N</t>
        </is>
      </c>
      <c r="CT13" s="3" t="inlineStr">
        <is>
          <t>N</t>
        </is>
      </c>
      <c r="CU13" s="3" t="inlineStr">
        <is>
          <t>N</t>
        </is>
      </c>
      <c r="CV13" s="3" t="inlineStr">
        <is>
          <t>NA</t>
        </is>
      </c>
      <c r="CW13" s="3" t="inlineStr">
        <is>
          <t>NA</t>
        </is>
      </c>
      <c r="CX13" s="3" t="inlineStr">
        <is>
          <t>Claude_Github_001.xlsx</t>
        </is>
      </c>
      <c r="CY13" s="3" t="inlineStr">
        <is>
          <t>Claude_Github_001:GH-DS-011</t>
        </is>
      </c>
      <c r="CZ13" s="3" t="inlineStr">
        <is>
          <t>N</t>
        </is>
      </c>
      <c r="DA13" s="3" t="inlineStr">
        <is>
          <t>NA</t>
        </is>
      </c>
      <c r="DB13" s="3" t="inlineStr">
        <is>
          <t>None</t>
        </is>
      </c>
      <c r="DC13" s="3" t="inlineStr">
        <is>
          <t>None</t>
        </is>
      </c>
      <c r="DD13" s="3" t="inlineStr">
        <is>
          <t>None</t>
        </is>
      </c>
      <c r="DE13" s="3" t="inlineStr">
        <is>
          <t>None</t>
        </is>
      </c>
      <c r="DF13" s="3" t="inlineStr">
        <is>
          <t>N</t>
        </is>
      </c>
      <c r="DG13" s="3" t="inlineStr">
        <is>
          <t>Single source record; no reconciliation required.</t>
        </is>
      </c>
      <c r="DH13" s="3" t="inlineStr">
        <is>
          <t>GitHub README (description, download, citations), https://github.com/JZhongUTK/Pavement-crack-dataset (accessed 2026-08-06)</t>
        </is>
      </c>
      <c r="DI13" s="3" t="inlineStr">
        <is>
          <t>Moderate</t>
        </is>
      </c>
      <c r="DJ13" s="3" t="inlineStr">
        <is>
          <t>Low</t>
        </is>
      </c>
      <c r="DK13" s="3" t="inlineStr">
        <is>
          <t>Use source record as cited.</t>
        </is>
      </c>
      <c r="DL13" s="3" t="n">
        <v>4</v>
      </c>
      <c r="DM13" s="3" t="n">
        <v>4</v>
      </c>
      <c r="DN13" s="3" t="n">
        <v>3</v>
      </c>
      <c r="DO13" s="3" t="n">
        <v>2</v>
      </c>
      <c r="DP13" s="3" t="n">
        <v>3</v>
      </c>
      <c r="DQ13" s="3" t="n">
        <v>1</v>
      </c>
      <c r="DR13" s="3" t="n">
        <v>0</v>
      </c>
      <c r="DS13" s="3" t="n">
        <v>55</v>
      </c>
      <c r="DT13" s="3" t="inlineStr">
        <is>
          <t>Reviewed (source MCDM_Scoring, averaged across batches)</t>
        </is>
      </c>
      <c r="DU13" s="3" t="inlineStr">
        <is>
          <t>1 of 1</t>
        </is>
      </c>
      <c r="DV13" s="35">
        <f>IFERROR(IF(INDEX(MCDM_Grades!$C$2:$C$178,MATCH($A13,MCDM_Grades!$A$2:$A$178,0))="","",INDEX(MCDM_Grades!$C$2:$C$178,MATCH($A13,MCDM_Grades!$A$2:$A$178,0))),"")</f>
        <v/>
      </c>
      <c r="DW13" s="42">
        <f>IFERROR(IF(INDEX(MCDM_Grades!$D$2:$D$178,MATCH($A13,MCDM_Grades!$A$2:$A$178,0))="","",INDEX(MCDM_Grades!$D$2:$D$178,MATCH($A13,MCDM_Grades!$A$2:$A$178,0))),"")</f>
        <v/>
      </c>
      <c r="DX13" s="48">
        <f>IFERROR(IF(INDEX(MCDM_Grades!$E$2:$E$178,MATCH($A13,MCDM_Grades!$A$2:$A$178,0))="","",INDEX(MCDM_Grades!$E$2:$E$178,MATCH($A13,MCDM_Grades!$A$2:$A$178,0))),"")</f>
        <v/>
      </c>
      <c r="DY13" s="49">
        <f>IFERROR(IF(INDEX(MCDM_Grades!$F$2:$F$178,MATCH($A13,MCDM_Grades!$A$2:$A$178,0))="","",INDEX(MCDM_Grades!$F$2:$F$178,MATCH($A13,MCDM_Grades!$A$2:$A$178,0))),"")</f>
        <v/>
      </c>
      <c r="DZ13" s="48">
        <f>IFERROR(IF(INDEX(MCDM_Grades!$G$2:$G$178,MATCH($A13,MCDM_Grades!$A$2:$A$178,0))="","",INDEX(MCDM_Grades!$G$2:$G$178,MATCH($A13,MCDM_Grades!$A$2:$A$178,0))),"")</f>
        <v/>
      </c>
      <c r="EA13" s="49">
        <f>IFERROR(IF(INDEX(MCDM_Grades!$H$2:$H$178,MATCH($A13,MCDM_Grades!$A$2:$A$178,0))="","",INDEX(MCDM_Grades!$H$2:$H$178,MATCH($A13,MCDM_Grades!$A$2:$A$178,0))),"")</f>
        <v/>
      </c>
      <c r="EB13" s="50">
        <f>IFERROR(IF(INDEX(MCDM_Grades!$I$2:$I$178,MATCH($A13,MCDM_Grades!$A$2:$A$178,0))="","",INDEX(MCDM_Grades!$I$2:$I$178,MATCH($A13,MCDM_Grades!$A$2:$A$178,0))),"")</f>
        <v/>
      </c>
      <c r="EC13" s="51">
        <f>IFERROR(IF(INDEX(MCDM_Grades!$J$2:$J$178,MATCH($A13,MCDM_Grades!$A$2:$A$178,0))="","",INDEX(MCDM_Grades!$J$2:$J$178,MATCH($A13,MCDM_Grades!$A$2:$A$178,0))),"")</f>
        <v/>
      </c>
      <c r="ED13" s="35">
        <f>IFERROR(IF(INDEX(MCDM_Grades!$N$2:$N$178,MATCH($A13,MCDM_Grades!$A$2:$A$178,0))="","",INDEX(MCDM_Grades!$N$2:$N$178,MATCH($A13,MCDM_Grades!$A$2:$A$178,0))),"")</f>
        <v/>
      </c>
      <c r="EE13" s="42">
        <f>IFERROR(IF(INDEX(MCDM_Grades!$O$2:$O$178,MATCH($A13,MCDM_Grades!$A$2:$A$178,0))="","",INDEX(MCDM_Grades!$O$2:$O$178,MATCH($A13,MCDM_Grades!$A$2:$A$178,0))),"")</f>
        <v/>
      </c>
      <c r="EF13" s="35">
        <f>IFERROR(IF(INDEX(MCDM_Grades!$P$2:$P$178,MATCH($A13,MCDM_Grades!$A$2:$A$178,0))="","",INDEX(MCDM_Grades!$P$2:$P$178,MATCH($A13,MCDM_Grades!$A$2:$A$178,0))),"")</f>
        <v/>
      </c>
      <c r="EG13" s="42">
        <f>IFERROR(IF(INDEX(MCDM_Grades!$Q$2:$Q$178,MATCH($A13,MCDM_Grades!$A$2:$A$178,0))="","",INDEX(MCDM_Grades!$Q$2:$Q$178,MATCH($A13,MCDM_Grades!$A$2:$A$178,0))),"")</f>
        <v/>
      </c>
      <c r="EH13" s="35">
        <f>IFERROR(IF(INDEX(MCDM_Grades!$R$2:$R$178,MATCH($A13,MCDM_Grades!$A$2:$A$178,0))="","",INDEX(MCDM_Grades!$R$2:$R$178,MATCH($A13,MCDM_Grades!$A$2:$A$178,0))),"")</f>
        <v/>
      </c>
      <c r="EI13" s="42">
        <f>IFERROR(IF(INDEX(MCDM_Grades!$S$2:$S$178,MATCH($A13,MCDM_Grades!$A$2:$A$178,0))="","",INDEX(MCDM_Grades!$S$2:$S$178,MATCH($A13,MCDM_Grades!$A$2:$A$178,0))),"")</f>
        <v/>
      </c>
      <c r="EJ13" s="35">
        <f>IFERROR(IF(INDEX(MCDM_Grades!$T$2:$T$178,MATCH($A13,MCDM_Grades!$A$2:$A$178,0))="","",INDEX(MCDM_Grades!$T$2:$T$178,MATCH($A13,MCDM_Grades!$A$2:$A$178,0))),"")</f>
        <v/>
      </c>
      <c r="EK13" s="42">
        <f>IFERROR(IF(INDEX(MCDM_Grades!$U$2:$U$178,MATCH($A13,MCDM_Grades!$A$2:$A$178,0))="","",INDEX(MCDM_Grades!$U$2:$U$178,MATCH($A13,MCDM_Grades!$A$2:$A$178,0))),"")</f>
        <v/>
      </c>
      <c r="EL13" s="35">
        <f>IFERROR(IF(INDEX(MCDM_Grades!$V$2:$V$178,MATCH($A13,MCDM_Grades!$A$2:$A$178,0))="","",INDEX(MCDM_Grades!$V$2:$V$178,MATCH($A13,MCDM_Grades!$A$2:$A$178,0))),"")</f>
        <v/>
      </c>
      <c r="EM13" s="42">
        <f>IFERROR(IF(INDEX(MCDM_Grades!$W$2:$W$178,MATCH($A13,MCDM_Grades!$A$2:$A$178,0))="","",INDEX(MCDM_Grades!$W$2:$W$178,MATCH($A13,MCDM_Grades!$A$2:$A$178,0))),"")</f>
        <v/>
      </c>
      <c r="EN13" s="35">
        <f>IFERROR(IF(INDEX(MCDM_Grades!$X$2:$X$178,MATCH($A13,MCDM_Grades!$A$2:$A$178,0))="","",INDEX(MCDM_Grades!$X$2:$X$178,MATCH($A13,MCDM_Grades!$A$2:$A$178,0))),"")</f>
        <v/>
      </c>
      <c r="EO13" s="42">
        <f>IFERROR(IF(INDEX(MCDM_Grades!$Y$2:$Y$178,MATCH($A13,MCDM_Grades!$A$2:$A$178,0))="","",INDEX(MCDM_Grades!$Y$2:$Y$178,MATCH($A13,MCDM_Grades!$A$2:$A$178,0))),"")</f>
        <v/>
      </c>
      <c r="EP13" s="35">
        <f>IFERROR(IF(INDEX(MCDM_Grades!$Z$2:$Z$178,MATCH($A13,MCDM_Grades!$A$2:$A$178,0))="","",INDEX(MCDM_Grades!$Z$2:$Z$178,MATCH($A13,MCDM_Grades!$A$2:$A$178,0))),"")</f>
        <v/>
      </c>
      <c r="EQ13" s="42">
        <f>IFERROR(IF(INDEX(MCDM_Grades!$AA$2:$AA$178,MATCH($A13,MCDM_Grades!$A$2:$A$178,0))="","",INDEX(MCDM_Grades!$AA$2:$AA$178,MATCH($A13,MCDM_Grades!$A$2:$A$178,0))),"")</f>
        <v/>
      </c>
      <c r="ER13" s="35">
        <f>IFERROR(IF(INDEX(MCDM_Grades!$AB$2:$AB$178,MATCH($A13,MCDM_Grades!$A$2:$A$178,0))="","",INDEX(MCDM_Grades!$AB$2:$AB$178,MATCH($A13,MCDM_Grades!$A$2:$A$178,0))),"")</f>
        <v/>
      </c>
      <c r="ES13" s="42">
        <f>IFERROR(IF(INDEX(MCDM_Grades!$AC$2:$AC$178,MATCH($A13,MCDM_Grades!$A$2:$A$178,0))="","",INDEX(MCDM_Grades!$AC$2:$AC$178,MATCH($A13,MCDM_Grades!$A$2:$A$178,0))),"")</f>
        <v/>
      </c>
      <c r="ET13" s="35">
        <f>IFERROR(IF(INDEX(MCDM_Grades!$AD$2:$AD$178,MATCH($A13,MCDM_Grades!$A$2:$A$178,0))="","",INDEX(MCDM_Grades!$AD$2:$AD$178,MATCH($A13,MCDM_Grades!$A$2:$A$178,0))),"")</f>
        <v/>
      </c>
      <c r="EU13" s="42">
        <f>IFERROR(IF(INDEX(MCDM_Grades!$AE$2:$AE$178,MATCH($A13,MCDM_Grades!$A$2:$A$178,0))="","",INDEX(MCDM_Grades!$AE$2:$AE$178,MATCH($A13,MCDM_Grades!$A$2:$A$178,0))),"")</f>
        <v/>
      </c>
      <c r="EV13" s="51">
        <f>IFERROR(IF(INDEX(MCDM_Grades!$K$2:$K$178,MATCH($A13,MCDM_Grades!$A$2:$A$178,0))="","",INDEX(MCDM_Grades!$K$2:$K$178,MATCH($A13,MCDM_Grades!$A$2:$A$178,0))),"")</f>
        <v/>
      </c>
      <c r="EW13" s="49">
        <f>IFERROR(IF(INDEX(MCDM_Grades!$L$2:$L$178,MATCH($A13,MCDM_Grades!$A$2:$A$178,0))="","",INDEX(MCDM_Grades!$L$2:$L$178,MATCH($A13,MCDM_Grades!$A$2:$A$178,0))),"")</f>
        <v/>
      </c>
      <c r="EX13" s="50">
        <f>IFERROR(IF(INDEX(MCDM_Grades!$M$2:$M$178,MATCH($A13,MCDM_Grades!$A$2:$A$178,0))="","",INDEX(MCDM_Grades!$M$2:$M$178,MATCH($A13,MCDM_Grades!$A$2:$A$178,0))),"")</f>
        <v/>
      </c>
      <c r="EY13" s="35">
        <f>IFERROR(IF(INDEX(MCDM_Grades!$AR$2:$AR$178,MATCH($A13,MCDM_Grades!$A$2:$A$178,0))="","",INDEX(MCDM_Grades!$AR$2:$AR$178,MATCH($A13,MCDM_Grades!$A$2:$A$178,0))),"")</f>
        <v/>
      </c>
      <c r="EZ13" s="42">
        <f>IFERROR(IF(INDEX(MCDM_Grades!$AS$2:$AS$178,MATCH($A13,MCDM_Grades!$A$2:$A$178,0))="","",INDEX(MCDM_Grades!$AS$2:$AS$178,MATCH($A13,MCDM_Grades!$A$2:$A$178,0))),"")</f>
        <v/>
      </c>
      <c r="FA13" s="35">
        <f>IFERROR(IF(INDEX(MCDM_Grades!$AT$2:$AT$178,MATCH($A13,MCDM_Grades!$A$2:$A$178,0))="","",INDEX(MCDM_Grades!$AT$2:$AT$178,MATCH($A13,MCDM_Grades!$A$2:$A$178,0))),"")</f>
        <v/>
      </c>
      <c r="FB13" s="42">
        <f>IFERROR(IF(INDEX(MCDM_Grades!$AU$2:$AU$178,MATCH($A13,MCDM_Grades!$A$2:$A$178,0))="","",INDEX(MCDM_Grades!$AU$2:$AU$178,MATCH($A13,MCDM_Grades!$A$2:$A$178,0))),"")</f>
        <v/>
      </c>
      <c r="FC13" s="3" t="inlineStr">
        <is>
          <t>Nadir / top-down</t>
        </is>
      </c>
      <c r="FD13" s="3" t="inlineStr">
        <is>
          <t>Yes</t>
        </is>
      </c>
      <c r="FE13" s="3" t="inlineStr">
        <is>
          <t>No</t>
        </is>
      </c>
      <c r="FF13" s="3" t="n"/>
      <c r="FG13" s="3" t="inlineStr">
        <is>
          <t>Handheld smartphone pointed at the surface</t>
        </is>
      </c>
      <c r="FH13" s="3" t="inlineStr">
        <is>
          <t>The CrackTrans was collected via smartphone including shadow, wet, night, and grooved backgrounds for pavement crack detection. There are total 455 pavement crack images with GT for training and testing.</t>
        </is>
      </c>
      <c r="FI13" s="3" t="inlineStr">
        <is>
          <t>Dataset page / README</t>
        </is>
      </c>
      <c r="FJ13" s="3" t="inlineStr">
        <is>
          <t>https://github.com/JZhongUTK/Pavement-crack-dataset</t>
        </is>
      </c>
      <c r="FK13" s="3" t="inlineStr">
        <is>
          <t>High</t>
        </is>
      </c>
      <c r="FL13" s="3" t="inlineStr">
        <is>
          <t>Not independently verified</t>
        </is>
      </c>
      <c r="FM13" s="3" t="inlineStr">
        <is>
          <t>Workbook: 'Smartphone', Smartphone_Data Y, Camera_Position NR. The README quote gives the device; the README sample figure (GitHub asset 9cf13466..., 1332x698, fetched) settles the angle: four full-frame pavement close-ups (shadowed asphalt, wet asphalt, night asphalt, grooved cement concrete) with their crack masks, no horizon or perspective, i.e. the phone was pointed straight down at the surface. Associated papers: Zhong et al., IEEE T-ITS 2024 (Pavement Crack Translator, ieeexplore 10557475), Autom. Constr. 2022 (10.1016/j.autcon.2022.104436), Eng. Appl. AI 2023 (10.1016/j.engappai.2022.105808).</t>
        </is>
      </c>
    </row>
    <row r="14" ht="58" customHeight="1">
      <c r="A14" s="3" t="inlineStr">
        <is>
          <t>DS-013</t>
        </is>
      </c>
      <c r="B14" s="3" t="inlineStr">
        <is>
          <t>CrackTree260</t>
        </is>
      </c>
      <c r="C14" s="3" t="inlineStr">
        <is>
          <t>NA</t>
        </is>
      </c>
      <c r="D14" s="3" t="inlineStr">
        <is>
          <t>CrackTree260</t>
        </is>
      </c>
      <c r="E14" s="3" t="inlineStr">
        <is>
          <t>Independent Dataset</t>
        </is>
      </c>
      <c r="F14" s="3" t="inlineStr">
        <is>
          <t>NA (single source record)</t>
        </is>
      </c>
      <c r="G14" s="3" t="inlineStr">
        <is>
          <t>Single source record; no matching record found in any other file after cross-file and cross-platform comparison.</t>
        </is>
      </c>
      <c r="H14" s="3" t="inlineStr">
        <is>
          <t>GitHub_Test_Batch (tool UNK)</t>
        </is>
      </c>
      <c r="I14" s="3" t="inlineStr">
        <is>
          <t>GitHub</t>
        </is>
      </c>
      <c r="J14" s="3" t="inlineStr">
        <is>
          <t>N</t>
        </is>
      </c>
      <c r="K14" s="3" t="inlineStr">
        <is>
          <t>NA (single platform)</t>
        </is>
      </c>
      <c r="L14" s="4" t="inlineStr">
        <is>
          <t>https://github.com/qinnzou/DeepCrack</t>
        </is>
      </c>
      <c r="M14" s="4" t="inlineStr">
        <is>
          <t>https://github.com/qinnzou/DeepCrack</t>
        </is>
      </c>
      <c r="N14" s="3" t="inlineStr">
        <is>
          <t>NA</t>
        </is>
      </c>
      <c r="O14" s="3" t="inlineStr">
        <is>
          <t>NA</t>
        </is>
      </c>
      <c r="P14" s="3" t="inlineStr">
        <is>
          <t>NA</t>
        </is>
      </c>
      <c r="Q14" s="3" t="inlineStr">
        <is>
          <t>NA</t>
        </is>
      </c>
      <c r="R14" s="3" t="inlineStr">
        <is>
          <t>NA</t>
        </is>
      </c>
      <c r="S14" s="3" t="inlineStr">
        <is>
          <t>NA</t>
        </is>
      </c>
      <c r="T14" s="3" t="inlineStr">
        <is>
          <t>NR</t>
        </is>
      </c>
      <c r="U14" s="3" t="inlineStr">
        <is>
          <t>Y</t>
        </is>
      </c>
      <c r="V14" s="3" t="inlineStr">
        <is>
          <t>https://github.com/qinnzou/DeepCrack</t>
        </is>
      </c>
      <c r="W14" s="3" t="inlineStr">
        <is>
          <t>NR</t>
        </is>
      </c>
      <c r="X14" s="3" t="inlineStr">
        <is>
          <t>https://github.com/qinnzou/DeepCrack</t>
        </is>
      </c>
      <c r="Y14" s="3" t="inlineStr">
        <is>
          <t>NR</t>
        </is>
      </c>
      <c r="Z14" s="3" t="inlineStr">
        <is>
          <t>NR</t>
        </is>
      </c>
      <c r="AA14" s="3" t="inlineStr">
        <is>
          <t>Reported in source record (relationship not classified)</t>
        </is>
      </c>
      <c r="AB14" s="3" t="inlineStr">
        <is>
          <t>Images/frames as reported</t>
        </is>
      </c>
      <c r="AC14" s="3" t="inlineStr">
        <is>
          <t>260</t>
        </is>
      </c>
      <c r="AD14" s="3" t="inlineStr">
        <is>
          <t>NR</t>
        </is>
      </c>
      <c r="AE14" s="3" t="inlineStr">
        <is>
          <t>NR</t>
        </is>
      </c>
      <c r="AF14" s="3" t="inlineStr">
        <is>
          <t>260</t>
        </is>
      </c>
      <c r="AG14" s="3" t="inlineStr">
        <is>
          <t>NR</t>
        </is>
      </c>
      <c r="AH14" s="3" t="inlineStr">
        <is>
          <t>NR</t>
        </is>
      </c>
      <c r="AI14" s="3" t="inlineStr">
        <is>
          <t>NR</t>
        </is>
      </c>
      <c r="AJ14" s="3" t="inlineStr">
        <is>
          <t>NR</t>
        </is>
      </c>
      <c r="AK14" s="3" t="inlineStr">
        <is>
          <t>NR</t>
        </is>
      </c>
      <c r="AL14" s="3" t="inlineStr">
        <is>
          <t>NR</t>
        </is>
      </c>
      <c r="AM14" s="3" t="inlineStr">
        <is>
          <t>NR</t>
        </is>
      </c>
      <c r="AN14" s="3" t="inlineStr">
        <is>
          <t>NR</t>
        </is>
      </c>
      <c r="AO14" s="3" t="inlineStr">
        <is>
          <t>NR</t>
        </is>
      </c>
      <c r="AP14" s="3" t="inlineStr">
        <is>
          <t>NR</t>
        </is>
      </c>
      <c r="AQ14" s="3" t="inlineStr">
        <is>
          <t>NR</t>
        </is>
      </c>
      <c r="AR14" s="3" t="inlineStr">
        <is>
          <t>NR</t>
        </is>
      </c>
      <c r="AS14" s="3" t="inlineStr">
        <is>
          <t>Road environment: Road pavement</t>
        </is>
      </c>
      <c r="AT14" s="3" t="inlineStr">
        <is>
          <t>NR</t>
        </is>
      </c>
      <c r="AU14" s="3" t="inlineStr">
        <is>
          <t>Visible-light area-array camera</t>
        </is>
      </c>
      <c r="AV14" s="3" t="inlineStr">
        <is>
          <t>NR</t>
        </is>
      </c>
      <c r="AW14" s="3" t="inlineStr">
        <is>
          <t>Visible-light area-array camera</t>
        </is>
      </c>
      <c r="AX14" s="3" t="inlineStr">
        <is>
          <t>NR</t>
        </is>
      </c>
      <c r="AY14" s="3" t="inlineStr">
        <is>
          <t>NR</t>
        </is>
      </c>
      <c r="AZ14" s="3" t="inlineStr">
        <is>
          <t>NR</t>
        </is>
      </c>
      <c r="BA14" s="3" t="inlineStr">
        <is>
          <t>NR</t>
        </is>
      </c>
      <c r="BB14" s="3" t="inlineStr">
        <is>
          <t>NR</t>
        </is>
      </c>
      <c r="BC14" s="3" t="inlineStr">
        <is>
          <t>NR</t>
        </is>
      </c>
      <c r="BD14" s="3" t="inlineStr">
        <is>
          <t>NR</t>
        </is>
      </c>
      <c r="BE14" s="3" t="inlineStr">
        <is>
          <t>NR</t>
        </is>
      </c>
      <c r="BF14" s="3" t="inlineStr">
        <is>
          <t>NR</t>
        </is>
      </c>
      <c r="BG14" s="3" t="inlineStr">
        <is>
          <t>NR</t>
        </is>
      </c>
      <c r="BH14" s="3" t="inlineStr">
        <is>
          <t>pavement crack</t>
        </is>
      </c>
      <c r="BI14" s="3" t="inlineStr">
        <is>
          <t>NR</t>
        </is>
      </c>
      <c r="BJ14" s="3" t="inlineStr">
        <is>
          <t>crack pixel mask</t>
        </is>
      </c>
      <c r="BK14" s="3" t="inlineStr">
        <is>
          <t>NR</t>
        </is>
      </c>
      <c r="BL14" s="3" t="inlineStr">
        <is>
          <t>Semantic segmentation</t>
        </is>
      </c>
      <c r="BM14" s="3" t="inlineStr">
        <is>
          <t>Semantic segmentation</t>
        </is>
      </c>
      <c r="BN14" s="3" t="inlineStr">
        <is>
          <t>Image-mask pairs</t>
        </is>
      </c>
      <c r="BO14" s="3" t="inlineStr">
        <is>
          <t>mask</t>
        </is>
      </c>
      <c r="BP14" s="3" t="inlineStr">
        <is>
          <t>NR</t>
        </is>
      </c>
      <c r="BQ14" s="3" t="inlineStr">
        <is>
          <t>NR</t>
        </is>
      </c>
      <c r="BR14" s="3" t="inlineStr">
        <is>
          <t>Y</t>
        </is>
      </c>
      <c r="BS14" s="3" t="inlineStr">
        <is>
          <t>NR</t>
        </is>
      </c>
      <c r="BT14" s="3" t="inlineStr">
        <is>
          <t>NR</t>
        </is>
      </c>
      <c r="BU14" s="3" t="inlineStr">
        <is>
          <t>NR</t>
        </is>
      </c>
      <c r="BV14" s="3" t="inlineStr">
        <is>
          <t>NR</t>
        </is>
      </c>
      <c r="BW14" s="3" t="inlineStr">
        <is>
          <t>NR</t>
        </is>
      </c>
      <c r="BX14" s="3" t="inlineStr">
        <is>
          <t>NR</t>
        </is>
      </c>
      <c r="BY14" s="3" t="inlineStr">
        <is>
          <t>Manual pixel annotation</t>
        </is>
      </c>
      <c r="BZ14" s="3" t="inlineStr">
        <is>
          <t>NR</t>
        </is>
      </c>
      <c r="CA14" s="3" t="inlineStr">
        <is>
          <t>NR</t>
        </is>
      </c>
      <c r="CB14" s="3" t="inlineStr">
        <is>
          <t>NR</t>
        </is>
      </c>
      <c r="CC14" s="3" t="inlineStr">
        <is>
          <t>semantic segmentation; crack detection</t>
        </is>
      </c>
      <c r="CD14" s="3" t="inlineStr">
        <is>
          <t>NR</t>
        </is>
      </c>
      <c r="CE14" s="3" t="inlineStr">
        <is>
          <t>NR</t>
        </is>
      </c>
      <c r="CF14" s="3" t="inlineStr">
        <is>
          <t>Reported on the source record/data card or associated publication (see Evidence_Locator)</t>
        </is>
      </c>
      <c r="CG14" s="3" t="inlineStr">
        <is>
          <t>NR</t>
        </is>
      </c>
      <c r="CH14" s="3" t="inlineStr">
        <is>
          <t>NR</t>
        </is>
      </c>
      <c r="CI14" s="3" t="inlineStr">
        <is>
          <t>Include-Primary</t>
        </is>
      </c>
      <c r="CJ14" s="3" t="inlineStr">
        <is>
          <t>Direct_Download</t>
        </is>
      </c>
      <c r="CK14" s="3" t="inlineStr">
        <is>
          <t>NR</t>
        </is>
      </c>
      <c r="CL14" s="3" t="inlineStr">
        <is>
          <t>N</t>
        </is>
      </c>
      <c r="CM14" s="3" t="inlineStr">
        <is>
          <t>Direct_Download</t>
        </is>
      </c>
      <c r="CN14" s="3" t="inlineStr">
        <is>
          <t>NR</t>
        </is>
      </c>
      <c r="CO14" s="3" t="inlineStr">
        <is>
          <t>NR</t>
        </is>
      </c>
      <c r="CP14" s="3" t="inlineStr">
        <is>
          <t>N</t>
        </is>
      </c>
      <c r="CQ14" s="3" t="inlineStr">
        <is>
          <t>Small, crack-only dataset; location, license, and detailed environmental metadata are not reported.</t>
        </is>
      </c>
      <c r="CR14" s="3" t="inlineStr">
        <is>
          <t>Original</t>
        </is>
      </c>
      <c r="CS14" s="3" t="inlineStr">
        <is>
          <t>N</t>
        </is>
      </c>
      <c r="CT14" s="3" t="inlineStr">
        <is>
          <t>N</t>
        </is>
      </c>
      <c r="CU14" s="3" t="inlineStr">
        <is>
          <t>N</t>
        </is>
      </c>
      <c r="CV14" s="3" t="inlineStr">
        <is>
          <t>NA</t>
        </is>
      </c>
      <c r="CW14" s="3" t="inlineStr">
        <is>
          <t>NA</t>
        </is>
      </c>
      <c r="CX14" s="3" t="inlineStr">
        <is>
          <t>Github_Github_Test.xlsx</t>
        </is>
      </c>
      <c r="CY14" s="3" t="inlineStr">
        <is>
          <t>Github_Github_Test:GITHUB-018</t>
        </is>
      </c>
      <c r="CZ14" s="3" t="inlineStr">
        <is>
          <t>NA</t>
        </is>
      </c>
      <c r="DA14" s="3" t="inlineStr">
        <is>
          <t>NA</t>
        </is>
      </c>
      <c r="DB14" s="3" t="inlineStr">
        <is>
          <t>None</t>
        </is>
      </c>
      <c r="DC14" s="3" t="inlineStr">
        <is>
          <t>None</t>
        </is>
      </c>
      <c r="DD14" s="3" t="inlineStr">
        <is>
          <t>None</t>
        </is>
      </c>
      <c r="DE14" s="3" t="inlineStr">
        <is>
          <t>None</t>
        </is>
      </c>
      <c r="DF14" s="3" t="inlineStr">
        <is>
          <t>N</t>
        </is>
      </c>
      <c r="DG14" s="3" t="inlineStr">
        <is>
          <t>Single source record; no reconciliation required.</t>
        </is>
      </c>
      <c r="DH14" s="3" t="inlineStr">
        <is>
          <t>https://github.com/qinnzou/DeepCrack; README dataset table and download links; accessed 2026-08-01</t>
        </is>
      </c>
      <c r="DI14" s="3" t="inlineStr">
        <is>
          <t>High</t>
        </is>
      </c>
      <c r="DJ14" s="3" t="inlineStr">
        <is>
          <t>Low</t>
        </is>
      </c>
      <c r="DK14" s="3" t="inlineStr">
        <is>
          <t>Use source record as cited.</t>
        </is>
      </c>
      <c r="DL14" s="3" t="n">
        <v>4</v>
      </c>
      <c r="DM14" s="3" t="n">
        <v>4</v>
      </c>
      <c r="DN14" s="3" t="n">
        <v>4</v>
      </c>
      <c r="DO14" s="3" t="n">
        <v>2</v>
      </c>
      <c r="DP14" s="3" t="n">
        <v>2</v>
      </c>
      <c r="DQ14" s="3" t="n">
        <v>2</v>
      </c>
      <c r="DR14" s="3" t="n">
        <v>0</v>
      </c>
      <c r="DS14" s="3" t="n">
        <v>58</v>
      </c>
      <c r="DT14" s="3" t="inlineStr">
        <is>
          <t>Reviewed (source MCDM_Scoring, averaged across batches)</t>
        </is>
      </c>
      <c r="DU14" s="3" t="inlineStr">
        <is>
          <t>1 of 1</t>
        </is>
      </c>
      <c r="DV14" s="35">
        <f>IFERROR(IF(INDEX(MCDM_Grades!$C$2:$C$178,MATCH($A14,MCDM_Grades!$A$2:$A$178,0))="","",INDEX(MCDM_Grades!$C$2:$C$178,MATCH($A14,MCDM_Grades!$A$2:$A$178,0))),"")</f>
        <v/>
      </c>
      <c r="DW14" s="42">
        <f>IFERROR(IF(INDEX(MCDM_Grades!$D$2:$D$178,MATCH($A14,MCDM_Grades!$A$2:$A$178,0))="","",INDEX(MCDM_Grades!$D$2:$D$178,MATCH($A14,MCDM_Grades!$A$2:$A$178,0))),"")</f>
        <v/>
      </c>
      <c r="DX14" s="48">
        <f>IFERROR(IF(INDEX(MCDM_Grades!$E$2:$E$178,MATCH($A14,MCDM_Grades!$A$2:$A$178,0))="","",INDEX(MCDM_Grades!$E$2:$E$178,MATCH($A14,MCDM_Grades!$A$2:$A$178,0))),"")</f>
        <v/>
      </c>
      <c r="DY14" s="49">
        <f>IFERROR(IF(INDEX(MCDM_Grades!$F$2:$F$178,MATCH($A14,MCDM_Grades!$A$2:$A$178,0))="","",INDEX(MCDM_Grades!$F$2:$F$178,MATCH($A14,MCDM_Grades!$A$2:$A$178,0))),"")</f>
        <v/>
      </c>
      <c r="DZ14" s="48">
        <f>IFERROR(IF(INDEX(MCDM_Grades!$G$2:$G$178,MATCH($A14,MCDM_Grades!$A$2:$A$178,0))="","",INDEX(MCDM_Grades!$G$2:$G$178,MATCH($A14,MCDM_Grades!$A$2:$A$178,0))),"")</f>
        <v/>
      </c>
      <c r="EA14" s="49">
        <f>IFERROR(IF(INDEX(MCDM_Grades!$H$2:$H$178,MATCH($A14,MCDM_Grades!$A$2:$A$178,0))="","",INDEX(MCDM_Grades!$H$2:$H$178,MATCH($A14,MCDM_Grades!$A$2:$A$178,0))),"")</f>
        <v/>
      </c>
      <c r="EB14" s="50">
        <f>IFERROR(IF(INDEX(MCDM_Grades!$I$2:$I$178,MATCH($A14,MCDM_Grades!$A$2:$A$178,0))="","",INDEX(MCDM_Grades!$I$2:$I$178,MATCH($A14,MCDM_Grades!$A$2:$A$178,0))),"")</f>
        <v/>
      </c>
      <c r="EC14" s="51">
        <f>IFERROR(IF(INDEX(MCDM_Grades!$J$2:$J$178,MATCH($A14,MCDM_Grades!$A$2:$A$178,0))="","",INDEX(MCDM_Grades!$J$2:$J$178,MATCH($A14,MCDM_Grades!$A$2:$A$178,0))),"")</f>
        <v/>
      </c>
      <c r="ED14" s="35">
        <f>IFERROR(IF(INDEX(MCDM_Grades!$N$2:$N$178,MATCH($A14,MCDM_Grades!$A$2:$A$178,0))="","",INDEX(MCDM_Grades!$N$2:$N$178,MATCH($A14,MCDM_Grades!$A$2:$A$178,0))),"")</f>
        <v/>
      </c>
      <c r="EE14" s="42">
        <f>IFERROR(IF(INDEX(MCDM_Grades!$O$2:$O$178,MATCH($A14,MCDM_Grades!$A$2:$A$178,0))="","",INDEX(MCDM_Grades!$O$2:$O$178,MATCH($A14,MCDM_Grades!$A$2:$A$178,0))),"")</f>
        <v/>
      </c>
      <c r="EF14" s="35">
        <f>IFERROR(IF(INDEX(MCDM_Grades!$P$2:$P$178,MATCH($A14,MCDM_Grades!$A$2:$A$178,0))="","",INDEX(MCDM_Grades!$P$2:$P$178,MATCH($A14,MCDM_Grades!$A$2:$A$178,0))),"")</f>
        <v/>
      </c>
      <c r="EG14" s="42">
        <f>IFERROR(IF(INDEX(MCDM_Grades!$Q$2:$Q$178,MATCH($A14,MCDM_Grades!$A$2:$A$178,0))="","",INDEX(MCDM_Grades!$Q$2:$Q$178,MATCH($A14,MCDM_Grades!$A$2:$A$178,0))),"")</f>
        <v/>
      </c>
      <c r="EH14" s="35">
        <f>IFERROR(IF(INDEX(MCDM_Grades!$R$2:$R$178,MATCH($A14,MCDM_Grades!$A$2:$A$178,0))="","",INDEX(MCDM_Grades!$R$2:$R$178,MATCH($A14,MCDM_Grades!$A$2:$A$178,0))),"")</f>
        <v/>
      </c>
      <c r="EI14" s="42">
        <f>IFERROR(IF(INDEX(MCDM_Grades!$S$2:$S$178,MATCH($A14,MCDM_Grades!$A$2:$A$178,0))="","",INDEX(MCDM_Grades!$S$2:$S$178,MATCH($A14,MCDM_Grades!$A$2:$A$178,0))),"")</f>
        <v/>
      </c>
      <c r="EJ14" s="35">
        <f>IFERROR(IF(INDEX(MCDM_Grades!$T$2:$T$178,MATCH($A14,MCDM_Grades!$A$2:$A$178,0))="","",INDEX(MCDM_Grades!$T$2:$T$178,MATCH($A14,MCDM_Grades!$A$2:$A$178,0))),"")</f>
        <v/>
      </c>
      <c r="EK14" s="42">
        <f>IFERROR(IF(INDEX(MCDM_Grades!$U$2:$U$178,MATCH($A14,MCDM_Grades!$A$2:$A$178,0))="","",INDEX(MCDM_Grades!$U$2:$U$178,MATCH($A14,MCDM_Grades!$A$2:$A$178,0))),"")</f>
        <v/>
      </c>
      <c r="EL14" s="35">
        <f>IFERROR(IF(INDEX(MCDM_Grades!$V$2:$V$178,MATCH($A14,MCDM_Grades!$A$2:$A$178,0))="","",INDEX(MCDM_Grades!$V$2:$V$178,MATCH($A14,MCDM_Grades!$A$2:$A$178,0))),"")</f>
        <v/>
      </c>
      <c r="EM14" s="42">
        <f>IFERROR(IF(INDEX(MCDM_Grades!$W$2:$W$178,MATCH($A14,MCDM_Grades!$A$2:$A$178,0))="","",INDEX(MCDM_Grades!$W$2:$W$178,MATCH($A14,MCDM_Grades!$A$2:$A$178,0))),"")</f>
        <v/>
      </c>
      <c r="EN14" s="35">
        <f>IFERROR(IF(INDEX(MCDM_Grades!$X$2:$X$178,MATCH($A14,MCDM_Grades!$A$2:$A$178,0))="","",INDEX(MCDM_Grades!$X$2:$X$178,MATCH($A14,MCDM_Grades!$A$2:$A$178,0))),"")</f>
        <v/>
      </c>
      <c r="EO14" s="42">
        <f>IFERROR(IF(INDEX(MCDM_Grades!$Y$2:$Y$178,MATCH($A14,MCDM_Grades!$A$2:$A$178,0))="","",INDEX(MCDM_Grades!$Y$2:$Y$178,MATCH($A14,MCDM_Grades!$A$2:$A$178,0))),"")</f>
        <v/>
      </c>
      <c r="EP14" s="35">
        <f>IFERROR(IF(INDEX(MCDM_Grades!$Z$2:$Z$178,MATCH($A14,MCDM_Grades!$A$2:$A$178,0))="","",INDEX(MCDM_Grades!$Z$2:$Z$178,MATCH($A14,MCDM_Grades!$A$2:$A$178,0))),"")</f>
        <v/>
      </c>
      <c r="EQ14" s="42">
        <f>IFERROR(IF(INDEX(MCDM_Grades!$AA$2:$AA$178,MATCH($A14,MCDM_Grades!$A$2:$A$178,0))="","",INDEX(MCDM_Grades!$AA$2:$AA$178,MATCH($A14,MCDM_Grades!$A$2:$A$178,0))),"")</f>
        <v/>
      </c>
      <c r="ER14" s="35">
        <f>IFERROR(IF(INDEX(MCDM_Grades!$AB$2:$AB$178,MATCH($A14,MCDM_Grades!$A$2:$A$178,0))="","",INDEX(MCDM_Grades!$AB$2:$AB$178,MATCH($A14,MCDM_Grades!$A$2:$A$178,0))),"")</f>
        <v/>
      </c>
      <c r="ES14" s="42">
        <f>IFERROR(IF(INDEX(MCDM_Grades!$AC$2:$AC$178,MATCH($A14,MCDM_Grades!$A$2:$A$178,0))="","",INDEX(MCDM_Grades!$AC$2:$AC$178,MATCH($A14,MCDM_Grades!$A$2:$A$178,0))),"")</f>
        <v/>
      </c>
      <c r="ET14" s="35">
        <f>IFERROR(IF(INDEX(MCDM_Grades!$AD$2:$AD$178,MATCH($A14,MCDM_Grades!$A$2:$A$178,0))="","",INDEX(MCDM_Grades!$AD$2:$AD$178,MATCH($A14,MCDM_Grades!$A$2:$A$178,0))),"")</f>
        <v/>
      </c>
      <c r="EU14" s="42">
        <f>IFERROR(IF(INDEX(MCDM_Grades!$AE$2:$AE$178,MATCH($A14,MCDM_Grades!$A$2:$A$178,0))="","",INDEX(MCDM_Grades!$AE$2:$AE$178,MATCH($A14,MCDM_Grades!$A$2:$A$178,0))),"")</f>
        <v/>
      </c>
      <c r="EV14" s="51">
        <f>IFERROR(IF(INDEX(MCDM_Grades!$K$2:$K$178,MATCH($A14,MCDM_Grades!$A$2:$A$178,0))="","",INDEX(MCDM_Grades!$K$2:$K$178,MATCH($A14,MCDM_Grades!$A$2:$A$178,0))),"")</f>
        <v/>
      </c>
      <c r="EW14" s="49">
        <f>IFERROR(IF(INDEX(MCDM_Grades!$L$2:$L$178,MATCH($A14,MCDM_Grades!$A$2:$A$178,0))="","",INDEX(MCDM_Grades!$L$2:$L$178,MATCH($A14,MCDM_Grades!$A$2:$A$178,0))),"")</f>
        <v/>
      </c>
      <c r="EX14" s="50">
        <f>IFERROR(IF(INDEX(MCDM_Grades!$M$2:$M$178,MATCH($A14,MCDM_Grades!$A$2:$A$178,0))="","",INDEX(MCDM_Grades!$M$2:$M$178,MATCH($A14,MCDM_Grades!$A$2:$A$178,0))),"")</f>
        <v/>
      </c>
      <c r="EY14" s="35">
        <f>IFERROR(IF(INDEX(MCDM_Grades!$AR$2:$AR$178,MATCH($A14,MCDM_Grades!$A$2:$A$178,0))="","",INDEX(MCDM_Grades!$AR$2:$AR$178,MATCH($A14,MCDM_Grades!$A$2:$A$178,0))),"")</f>
        <v/>
      </c>
      <c r="EZ14" s="42">
        <f>IFERROR(IF(INDEX(MCDM_Grades!$AS$2:$AS$178,MATCH($A14,MCDM_Grades!$A$2:$A$178,0))="","",INDEX(MCDM_Grades!$AS$2:$AS$178,MATCH($A14,MCDM_Grades!$A$2:$A$178,0))),"")</f>
        <v/>
      </c>
      <c r="FA14" s="35">
        <f>IFERROR(IF(INDEX(MCDM_Grades!$AT$2:$AT$178,MATCH($A14,MCDM_Grades!$A$2:$A$178,0))="","",INDEX(MCDM_Grades!$AT$2:$AT$178,MATCH($A14,MCDM_Grades!$A$2:$A$178,0))),"")</f>
        <v/>
      </c>
      <c r="FB14" s="42">
        <f>IFERROR(IF(INDEX(MCDM_Grades!$AU$2:$AU$178,MATCH($A14,MCDM_Grades!$A$2:$A$178,0))="","",INDEX(MCDM_Grades!$AU$2:$AU$178,MATCH($A14,MCDM_Grades!$A$2:$A$178,0))),"")</f>
        <v/>
      </c>
      <c r="FC14" s="3" t="inlineStr">
        <is>
          <t>Nadir / top-down</t>
        </is>
      </c>
      <c r="FD14" s="3" t="inlineStr">
        <is>
          <t>Yes</t>
        </is>
      </c>
      <c r="FE14" s="3" t="inlineStr">
        <is>
          <t>No</t>
        </is>
      </c>
      <c r="FF14" s="3" t="n"/>
      <c r="FG14" s="3" t="inlineStr">
        <is>
          <t>Visible-light area-array camera imaging the pavement surface (mount not reported)</t>
        </is>
      </c>
      <c r="FH14" s="3" t="inlineStr">
        <is>
          <t>These pavement images are captured by an area-array camera under visible-light illumination.</t>
        </is>
      </c>
      <c r="FI14" s="3" t="inlineStr">
        <is>
          <t>Dataset page / README</t>
        </is>
      </c>
      <c r="FJ14" s="3" t="inlineStr">
        <is>
          <t>https://github.com/qinnzou/DeepCrack</t>
        </is>
      </c>
      <c r="FK14" s="3" t="inlineStr">
        <is>
          <t>Medium</t>
        </is>
      </c>
      <c r="FL14" s="3" t="inlineStr">
        <is>
          <t>Not independently verified</t>
        </is>
      </c>
      <c r="FM14" s="3" t="inlineStr">
        <is>
          <t>README (qinnzou/DeepCrack) describes pavement-surface images from an area-array camera but does not state the angle explicitly; label also rests on the well-known CrackTree imagery (Zou et al. 2012 PRL; Zou et al. 2019 IEEE TIP DeepCrack), which is top-down pavement texture with no forward/street views. Workbook acquisition columns match the README.</t>
        </is>
      </c>
    </row>
    <row r="15" ht="58" customHeight="1">
      <c r="A15" s="3" t="inlineStr">
        <is>
          <t>DS-014</t>
        </is>
      </c>
      <c r="B15" s="3" t="inlineStr">
        <is>
          <t>CRKWH100</t>
        </is>
      </c>
      <c r="C15" s="3" t="inlineStr">
        <is>
          <t>NA</t>
        </is>
      </c>
      <c r="D15" s="3" t="inlineStr">
        <is>
          <t>CRKWH100</t>
        </is>
      </c>
      <c r="E15" s="3" t="inlineStr">
        <is>
          <t>Independent Dataset</t>
        </is>
      </c>
      <c r="F15" s="3" t="inlineStr">
        <is>
          <t>NA (single source record)</t>
        </is>
      </c>
      <c r="G15" s="3" t="inlineStr">
        <is>
          <t>Single source record; no matching record found in any other file after cross-file and cross-platform comparison.</t>
        </is>
      </c>
      <c r="H15" s="3" t="inlineStr">
        <is>
          <t>GitHub_Test_Batch (tool UNK)</t>
        </is>
      </c>
      <c r="I15" s="3" t="inlineStr">
        <is>
          <t>GitHub</t>
        </is>
      </c>
      <c r="J15" s="3" t="inlineStr">
        <is>
          <t>N</t>
        </is>
      </c>
      <c r="K15" s="3" t="inlineStr">
        <is>
          <t>NA (single platform)</t>
        </is>
      </c>
      <c r="L15" s="4" t="inlineStr">
        <is>
          <t>https://github.com/qinnzou/DeepCrack</t>
        </is>
      </c>
      <c r="M15" s="4" t="inlineStr">
        <is>
          <t>https://github.com/qinnzou/DeepCrack</t>
        </is>
      </c>
      <c r="N15" s="3" t="inlineStr">
        <is>
          <t>NA</t>
        </is>
      </c>
      <c r="O15" s="3" t="inlineStr">
        <is>
          <t>NA</t>
        </is>
      </c>
      <c r="P15" s="3" t="inlineStr">
        <is>
          <t>NA</t>
        </is>
      </c>
      <c r="Q15" s="3" t="inlineStr">
        <is>
          <t>NA</t>
        </is>
      </c>
      <c r="R15" s="3" t="inlineStr">
        <is>
          <t>NA</t>
        </is>
      </c>
      <c r="S15" s="3" t="inlineStr">
        <is>
          <t>NA</t>
        </is>
      </c>
      <c r="T15" s="3" t="inlineStr">
        <is>
          <t>NR</t>
        </is>
      </c>
      <c r="U15" s="3" t="inlineStr">
        <is>
          <t>Y</t>
        </is>
      </c>
      <c r="V15" s="3" t="inlineStr">
        <is>
          <t>https://github.com/qinnzou/DeepCrack</t>
        </is>
      </c>
      <c r="W15" s="3" t="inlineStr">
        <is>
          <t>NR</t>
        </is>
      </c>
      <c r="X15" s="3" t="inlineStr">
        <is>
          <t>https://github.com/qinnzou/DeepCrack</t>
        </is>
      </c>
      <c r="Y15" s="3" t="inlineStr">
        <is>
          <t>NR</t>
        </is>
      </c>
      <c r="Z15" s="3" t="inlineStr">
        <is>
          <t>NR</t>
        </is>
      </c>
      <c r="AA15" s="3" t="inlineStr">
        <is>
          <t>Reported in source record (relationship not classified)</t>
        </is>
      </c>
      <c r="AB15" s="3" t="inlineStr">
        <is>
          <t>Images/frames as reported</t>
        </is>
      </c>
      <c r="AC15" s="3" t="inlineStr">
        <is>
          <t>100</t>
        </is>
      </c>
      <c r="AD15" s="3" t="inlineStr">
        <is>
          <t>NR</t>
        </is>
      </c>
      <c r="AE15" s="3" t="inlineStr">
        <is>
          <t>NR</t>
        </is>
      </c>
      <c r="AF15" s="3" t="inlineStr">
        <is>
          <t>100</t>
        </is>
      </c>
      <c r="AG15" s="3" t="inlineStr">
        <is>
          <t>NR</t>
        </is>
      </c>
      <c r="AH15" s="3" t="inlineStr">
        <is>
          <t>NR</t>
        </is>
      </c>
      <c r="AI15" s="3" t="inlineStr">
        <is>
          <t>NR</t>
        </is>
      </c>
      <c r="AJ15" s="3" t="inlineStr">
        <is>
          <t>NR</t>
        </is>
      </c>
      <c r="AK15" s="3" t="inlineStr">
        <is>
          <t>NR</t>
        </is>
      </c>
      <c r="AL15" s="3" t="inlineStr">
        <is>
          <t>NR</t>
        </is>
      </c>
      <c r="AM15" s="3" t="inlineStr">
        <is>
          <t>NR</t>
        </is>
      </c>
      <c r="AN15" s="3" t="inlineStr">
        <is>
          <t>NR</t>
        </is>
      </c>
      <c r="AO15" s="3" t="inlineStr">
        <is>
          <t>NR</t>
        </is>
      </c>
      <c r="AP15" s="3" t="inlineStr">
        <is>
          <t>NR</t>
        </is>
      </c>
      <c r="AQ15" s="3" t="inlineStr">
        <is>
          <t>NR</t>
        </is>
      </c>
      <c r="AR15" s="3" t="inlineStr">
        <is>
          <t>NR</t>
        </is>
      </c>
      <c r="AS15" s="3" t="inlineStr">
        <is>
          <t>Road environment: Road pavement</t>
        </is>
      </c>
      <c r="AT15" s="3" t="inlineStr">
        <is>
          <t>NR</t>
        </is>
      </c>
      <c r="AU15" s="3" t="inlineStr">
        <is>
          <t>Visible-light line-array camera</t>
        </is>
      </c>
      <c r="AV15" s="3" t="inlineStr">
        <is>
          <t>NR</t>
        </is>
      </c>
      <c r="AW15" s="3" t="inlineStr">
        <is>
          <t>Visible-light line-array camera</t>
        </is>
      </c>
      <c r="AX15" s="3" t="inlineStr">
        <is>
          <t>NR</t>
        </is>
      </c>
      <c r="AY15" s="3" t="inlineStr">
        <is>
          <t>NR</t>
        </is>
      </c>
      <c r="AZ15" s="3" t="inlineStr">
        <is>
          <t>NR</t>
        </is>
      </c>
      <c r="BA15" s="3" t="inlineStr">
        <is>
          <t>NR</t>
        </is>
      </c>
      <c r="BB15" s="3" t="inlineStr">
        <is>
          <t>NR</t>
        </is>
      </c>
      <c r="BC15" s="3" t="inlineStr">
        <is>
          <t>NR</t>
        </is>
      </c>
      <c r="BD15" s="3" t="inlineStr">
        <is>
          <t>NR</t>
        </is>
      </c>
      <c r="BE15" s="3" t="inlineStr">
        <is>
          <t>NR</t>
        </is>
      </c>
      <c r="BF15" s="3" t="inlineStr">
        <is>
          <t>NR</t>
        </is>
      </c>
      <c r="BG15" s="3" t="inlineStr">
        <is>
          <t>NR</t>
        </is>
      </c>
      <c r="BH15" s="3" t="inlineStr">
        <is>
          <t>pavement crack</t>
        </is>
      </c>
      <c r="BI15" s="3" t="inlineStr">
        <is>
          <t>NR</t>
        </is>
      </c>
      <c r="BJ15" s="3" t="inlineStr">
        <is>
          <t>crack pixel mask</t>
        </is>
      </c>
      <c r="BK15" s="3" t="inlineStr">
        <is>
          <t>NR</t>
        </is>
      </c>
      <c r="BL15" s="3" t="inlineStr">
        <is>
          <t>Semantic segmentation</t>
        </is>
      </c>
      <c r="BM15" s="3" t="inlineStr">
        <is>
          <t>Semantic segmentation</t>
        </is>
      </c>
      <c r="BN15" s="3" t="inlineStr">
        <is>
          <t>Image-mask pairs</t>
        </is>
      </c>
      <c r="BO15" s="3" t="inlineStr">
        <is>
          <t>mask</t>
        </is>
      </c>
      <c r="BP15" s="3" t="inlineStr">
        <is>
          <t>NR</t>
        </is>
      </c>
      <c r="BQ15" s="3" t="inlineStr">
        <is>
          <t>NR</t>
        </is>
      </c>
      <c r="BR15" s="3" t="inlineStr">
        <is>
          <t>Y</t>
        </is>
      </c>
      <c r="BS15" s="3" t="inlineStr">
        <is>
          <t>NR</t>
        </is>
      </c>
      <c r="BT15" s="3" t="inlineStr">
        <is>
          <t>NR</t>
        </is>
      </c>
      <c r="BU15" s="3" t="inlineStr">
        <is>
          <t>NR</t>
        </is>
      </c>
      <c r="BV15" s="3" t="inlineStr">
        <is>
          <t>NR</t>
        </is>
      </c>
      <c r="BW15" s="3" t="inlineStr">
        <is>
          <t>NR</t>
        </is>
      </c>
      <c r="BX15" s="3" t="inlineStr">
        <is>
          <t>NR</t>
        </is>
      </c>
      <c r="BY15" s="3" t="inlineStr">
        <is>
          <t>Manual pixel annotation</t>
        </is>
      </c>
      <c r="BZ15" s="3" t="inlineStr">
        <is>
          <t>NR</t>
        </is>
      </c>
      <c r="CA15" s="3" t="inlineStr">
        <is>
          <t>NR</t>
        </is>
      </c>
      <c r="CB15" s="3" t="inlineStr">
        <is>
          <t>NR</t>
        </is>
      </c>
      <c r="CC15" s="3" t="inlineStr">
        <is>
          <t>semantic segmentation; crack detection</t>
        </is>
      </c>
      <c r="CD15" s="3" t="inlineStr">
        <is>
          <t>NR</t>
        </is>
      </c>
      <c r="CE15" s="3" t="inlineStr">
        <is>
          <t>NR</t>
        </is>
      </c>
      <c r="CF15" s="3" t="inlineStr">
        <is>
          <t>Reported on the source record/data card or associated publication (see Evidence_Locator)</t>
        </is>
      </c>
      <c r="CG15" s="3" t="inlineStr">
        <is>
          <t>NR</t>
        </is>
      </c>
      <c r="CH15" s="3" t="inlineStr">
        <is>
          <t>NR</t>
        </is>
      </c>
      <c r="CI15" s="3" t="inlineStr">
        <is>
          <t>Include-Primary</t>
        </is>
      </c>
      <c r="CJ15" s="3" t="inlineStr">
        <is>
          <t>Direct_Download</t>
        </is>
      </c>
      <c r="CK15" s="3" t="inlineStr">
        <is>
          <t>NR</t>
        </is>
      </c>
      <c r="CL15" s="3" t="inlineStr">
        <is>
          <t>N</t>
        </is>
      </c>
      <c r="CM15" s="3" t="inlineStr">
        <is>
          <t>Direct_Download</t>
        </is>
      </c>
      <c r="CN15" s="3" t="inlineStr">
        <is>
          <t>NR</t>
        </is>
      </c>
      <c r="CO15" s="3" t="inlineStr">
        <is>
          <t>NR</t>
        </is>
      </c>
      <c r="CP15" s="3" t="inlineStr">
        <is>
          <t>N</t>
        </is>
      </c>
      <c r="CQ15" s="3" t="inlineStr">
        <is>
          <t>Very small crack-only dataset; 1 mm ground sampling distance is reported, but pixel resolution, navigation, location, license, and environmental metadata are not reported.</t>
        </is>
      </c>
      <c r="CR15" s="3" t="inlineStr">
        <is>
          <t>Original</t>
        </is>
      </c>
      <c r="CS15" s="3" t="inlineStr">
        <is>
          <t>N</t>
        </is>
      </c>
      <c r="CT15" s="3" t="inlineStr">
        <is>
          <t>N</t>
        </is>
      </c>
      <c r="CU15" s="3" t="inlineStr">
        <is>
          <t>N</t>
        </is>
      </c>
      <c r="CV15" s="3" t="inlineStr">
        <is>
          <t>NA</t>
        </is>
      </c>
      <c r="CW15" s="3" t="inlineStr">
        <is>
          <t>NA</t>
        </is>
      </c>
      <c r="CX15" s="3" t="inlineStr">
        <is>
          <t>Github_Github_Test.xlsx</t>
        </is>
      </c>
      <c r="CY15" s="3" t="inlineStr">
        <is>
          <t>Github_Github_Test:GITHUB-019</t>
        </is>
      </c>
      <c r="CZ15" s="3" t="inlineStr">
        <is>
          <t>NA</t>
        </is>
      </c>
      <c r="DA15" s="3" t="inlineStr">
        <is>
          <t>NA</t>
        </is>
      </c>
      <c r="DB15" s="3" t="inlineStr">
        <is>
          <t>None</t>
        </is>
      </c>
      <c r="DC15" s="3" t="inlineStr">
        <is>
          <t>None</t>
        </is>
      </c>
      <c r="DD15" s="3" t="inlineStr">
        <is>
          <t>None</t>
        </is>
      </c>
      <c r="DE15" s="3" t="inlineStr">
        <is>
          <t>None</t>
        </is>
      </c>
      <c r="DF15" s="3" t="inlineStr">
        <is>
          <t>N</t>
        </is>
      </c>
      <c r="DG15" s="3" t="inlineStr">
        <is>
          <t>Single source record; no reconciliation required.</t>
        </is>
      </c>
      <c r="DH15" s="3" t="inlineStr">
        <is>
          <t>https://github.com/qinnzou/DeepCrack; README dataset table and download links; accessed 2026-08-01</t>
        </is>
      </c>
      <c r="DI15" s="3" t="inlineStr">
        <is>
          <t>High</t>
        </is>
      </c>
      <c r="DJ15" s="3" t="inlineStr">
        <is>
          <t>Low</t>
        </is>
      </c>
      <c r="DK15" s="3" t="inlineStr">
        <is>
          <t>Use source record as cited.</t>
        </is>
      </c>
      <c r="DL15" s="3" t="n">
        <v>4</v>
      </c>
      <c r="DM15" s="3" t="n">
        <v>4</v>
      </c>
      <c r="DN15" s="3" t="n">
        <v>4</v>
      </c>
      <c r="DO15" s="3" t="n">
        <v>1</v>
      </c>
      <c r="DP15" s="3" t="n">
        <v>2</v>
      </c>
      <c r="DQ15" s="3" t="n">
        <v>3</v>
      </c>
      <c r="DR15" s="3" t="n">
        <v>0</v>
      </c>
      <c r="DS15" s="3" t="n">
        <v>57</v>
      </c>
      <c r="DT15" s="3" t="inlineStr">
        <is>
          <t>Reviewed (source MCDM_Scoring, averaged across batches)</t>
        </is>
      </c>
      <c r="DU15" s="3" t="inlineStr">
        <is>
          <t>1 of 1</t>
        </is>
      </c>
      <c r="DV15" s="35">
        <f>IFERROR(IF(INDEX(MCDM_Grades!$C$2:$C$178,MATCH($A15,MCDM_Grades!$A$2:$A$178,0))="","",INDEX(MCDM_Grades!$C$2:$C$178,MATCH($A15,MCDM_Grades!$A$2:$A$178,0))),"")</f>
        <v/>
      </c>
      <c r="DW15" s="42">
        <f>IFERROR(IF(INDEX(MCDM_Grades!$D$2:$D$178,MATCH($A15,MCDM_Grades!$A$2:$A$178,0))="","",INDEX(MCDM_Grades!$D$2:$D$178,MATCH($A15,MCDM_Grades!$A$2:$A$178,0))),"")</f>
        <v/>
      </c>
      <c r="DX15" s="48">
        <f>IFERROR(IF(INDEX(MCDM_Grades!$E$2:$E$178,MATCH($A15,MCDM_Grades!$A$2:$A$178,0))="","",INDEX(MCDM_Grades!$E$2:$E$178,MATCH($A15,MCDM_Grades!$A$2:$A$178,0))),"")</f>
        <v/>
      </c>
      <c r="DY15" s="49">
        <f>IFERROR(IF(INDEX(MCDM_Grades!$F$2:$F$178,MATCH($A15,MCDM_Grades!$A$2:$A$178,0))="","",INDEX(MCDM_Grades!$F$2:$F$178,MATCH($A15,MCDM_Grades!$A$2:$A$178,0))),"")</f>
        <v/>
      </c>
      <c r="DZ15" s="48">
        <f>IFERROR(IF(INDEX(MCDM_Grades!$G$2:$G$178,MATCH($A15,MCDM_Grades!$A$2:$A$178,0))="","",INDEX(MCDM_Grades!$G$2:$G$178,MATCH($A15,MCDM_Grades!$A$2:$A$178,0))),"")</f>
        <v/>
      </c>
      <c r="EA15" s="49">
        <f>IFERROR(IF(INDEX(MCDM_Grades!$H$2:$H$178,MATCH($A15,MCDM_Grades!$A$2:$A$178,0))="","",INDEX(MCDM_Grades!$H$2:$H$178,MATCH($A15,MCDM_Grades!$A$2:$A$178,0))),"")</f>
        <v/>
      </c>
      <c r="EB15" s="50">
        <f>IFERROR(IF(INDEX(MCDM_Grades!$I$2:$I$178,MATCH($A15,MCDM_Grades!$A$2:$A$178,0))="","",INDEX(MCDM_Grades!$I$2:$I$178,MATCH($A15,MCDM_Grades!$A$2:$A$178,0))),"")</f>
        <v/>
      </c>
      <c r="EC15" s="51">
        <f>IFERROR(IF(INDEX(MCDM_Grades!$J$2:$J$178,MATCH($A15,MCDM_Grades!$A$2:$A$178,0))="","",INDEX(MCDM_Grades!$J$2:$J$178,MATCH($A15,MCDM_Grades!$A$2:$A$178,0))),"")</f>
        <v/>
      </c>
      <c r="ED15" s="35">
        <f>IFERROR(IF(INDEX(MCDM_Grades!$N$2:$N$178,MATCH($A15,MCDM_Grades!$A$2:$A$178,0))="","",INDEX(MCDM_Grades!$N$2:$N$178,MATCH($A15,MCDM_Grades!$A$2:$A$178,0))),"")</f>
        <v/>
      </c>
      <c r="EE15" s="42">
        <f>IFERROR(IF(INDEX(MCDM_Grades!$O$2:$O$178,MATCH($A15,MCDM_Grades!$A$2:$A$178,0))="","",INDEX(MCDM_Grades!$O$2:$O$178,MATCH($A15,MCDM_Grades!$A$2:$A$178,0))),"")</f>
        <v/>
      </c>
      <c r="EF15" s="35">
        <f>IFERROR(IF(INDEX(MCDM_Grades!$P$2:$P$178,MATCH($A15,MCDM_Grades!$A$2:$A$178,0))="","",INDEX(MCDM_Grades!$P$2:$P$178,MATCH($A15,MCDM_Grades!$A$2:$A$178,0))),"")</f>
        <v/>
      </c>
      <c r="EG15" s="42">
        <f>IFERROR(IF(INDEX(MCDM_Grades!$Q$2:$Q$178,MATCH($A15,MCDM_Grades!$A$2:$A$178,0))="","",INDEX(MCDM_Grades!$Q$2:$Q$178,MATCH($A15,MCDM_Grades!$A$2:$A$178,0))),"")</f>
        <v/>
      </c>
      <c r="EH15" s="35">
        <f>IFERROR(IF(INDEX(MCDM_Grades!$R$2:$R$178,MATCH($A15,MCDM_Grades!$A$2:$A$178,0))="","",INDEX(MCDM_Grades!$R$2:$R$178,MATCH($A15,MCDM_Grades!$A$2:$A$178,0))),"")</f>
        <v/>
      </c>
      <c r="EI15" s="42">
        <f>IFERROR(IF(INDEX(MCDM_Grades!$S$2:$S$178,MATCH($A15,MCDM_Grades!$A$2:$A$178,0))="","",INDEX(MCDM_Grades!$S$2:$S$178,MATCH($A15,MCDM_Grades!$A$2:$A$178,0))),"")</f>
        <v/>
      </c>
      <c r="EJ15" s="35">
        <f>IFERROR(IF(INDEX(MCDM_Grades!$T$2:$T$178,MATCH($A15,MCDM_Grades!$A$2:$A$178,0))="","",INDEX(MCDM_Grades!$T$2:$T$178,MATCH($A15,MCDM_Grades!$A$2:$A$178,0))),"")</f>
        <v/>
      </c>
      <c r="EK15" s="42">
        <f>IFERROR(IF(INDEX(MCDM_Grades!$U$2:$U$178,MATCH($A15,MCDM_Grades!$A$2:$A$178,0))="","",INDEX(MCDM_Grades!$U$2:$U$178,MATCH($A15,MCDM_Grades!$A$2:$A$178,0))),"")</f>
        <v/>
      </c>
      <c r="EL15" s="35">
        <f>IFERROR(IF(INDEX(MCDM_Grades!$V$2:$V$178,MATCH($A15,MCDM_Grades!$A$2:$A$178,0))="","",INDEX(MCDM_Grades!$V$2:$V$178,MATCH($A15,MCDM_Grades!$A$2:$A$178,0))),"")</f>
        <v/>
      </c>
      <c r="EM15" s="42">
        <f>IFERROR(IF(INDEX(MCDM_Grades!$W$2:$W$178,MATCH($A15,MCDM_Grades!$A$2:$A$178,0))="","",INDEX(MCDM_Grades!$W$2:$W$178,MATCH($A15,MCDM_Grades!$A$2:$A$178,0))),"")</f>
        <v/>
      </c>
      <c r="EN15" s="35">
        <f>IFERROR(IF(INDEX(MCDM_Grades!$X$2:$X$178,MATCH($A15,MCDM_Grades!$A$2:$A$178,0))="","",INDEX(MCDM_Grades!$X$2:$X$178,MATCH($A15,MCDM_Grades!$A$2:$A$178,0))),"")</f>
        <v/>
      </c>
      <c r="EO15" s="42">
        <f>IFERROR(IF(INDEX(MCDM_Grades!$Y$2:$Y$178,MATCH($A15,MCDM_Grades!$A$2:$A$178,0))="","",INDEX(MCDM_Grades!$Y$2:$Y$178,MATCH($A15,MCDM_Grades!$A$2:$A$178,0))),"")</f>
        <v/>
      </c>
      <c r="EP15" s="35">
        <f>IFERROR(IF(INDEX(MCDM_Grades!$Z$2:$Z$178,MATCH($A15,MCDM_Grades!$A$2:$A$178,0))="","",INDEX(MCDM_Grades!$Z$2:$Z$178,MATCH($A15,MCDM_Grades!$A$2:$A$178,0))),"")</f>
        <v/>
      </c>
      <c r="EQ15" s="42">
        <f>IFERROR(IF(INDEX(MCDM_Grades!$AA$2:$AA$178,MATCH($A15,MCDM_Grades!$A$2:$A$178,0))="","",INDEX(MCDM_Grades!$AA$2:$AA$178,MATCH($A15,MCDM_Grades!$A$2:$A$178,0))),"")</f>
        <v/>
      </c>
      <c r="ER15" s="35">
        <f>IFERROR(IF(INDEX(MCDM_Grades!$AB$2:$AB$178,MATCH($A15,MCDM_Grades!$A$2:$A$178,0))="","",INDEX(MCDM_Grades!$AB$2:$AB$178,MATCH($A15,MCDM_Grades!$A$2:$A$178,0))),"")</f>
        <v/>
      </c>
      <c r="ES15" s="42">
        <f>IFERROR(IF(INDEX(MCDM_Grades!$AC$2:$AC$178,MATCH($A15,MCDM_Grades!$A$2:$A$178,0))="","",INDEX(MCDM_Grades!$AC$2:$AC$178,MATCH($A15,MCDM_Grades!$A$2:$A$178,0))),"")</f>
        <v/>
      </c>
      <c r="ET15" s="35">
        <f>IFERROR(IF(INDEX(MCDM_Grades!$AD$2:$AD$178,MATCH($A15,MCDM_Grades!$A$2:$A$178,0))="","",INDEX(MCDM_Grades!$AD$2:$AD$178,MATCH($A15,MCDM_Grades!$A$2:$A$178,0))),"")</f>
        <v/>
      </c>
      <c r="EU15" s="42">
        <f>IFERROR(IF(INDEX(MCDM_Grades!$AE$2:$AE$178,MATCH($A15,MCDM_Grades!$A$2:$A$178,0))="","",INDEX(MCDM_Grades!$AE$2:$AE$178,MATCH($A15,MCDM_Grades!$A$2:$A$178,0))),"")</f>
        <v/>
      </c>
      <c r="EV15" s="51">
        <f>IFERROR(IF(INDEX(MCDM_Grades!$K$2:$K$178,MATCH($A15,MCDM_Grades!$A$2:$A$178,0))="","",INDEX(MCDM_Grades!$K$2:$K$178,MATCH($A15,MCDM_Grades!$A$2:$A$178,0))),"")</f>
        <v/>
      </c>
      <c r="EW15" s="49">
        <f>IFERROR(IF(INDEX(MCDM_Grades!$L$2:$L$178,MATCH($A15,MCDM_Grades!$A$2:$A$178,0))="","",INDEX(MCDM_Grades!$L$2:$L$178,MATCH($A15,MCDM_Grades!$A$2:$A$178,0))),"")</f>
        <v/>
      </c>
      <c r="EX15" s="50">
        <f>IFERROR(IF(INDEX(MCDM_Grades!$M$2:$M$178,MATCH($A15,MCDM_Grades!$A$2:$A$178,0))="","",INDEX(MCDM_Grades!$M$2:$M$178,MATCH($A15,MCDM_Grades!$A$2:$A$178,0))),"")</f>
        <v/>
      </c>
      <c r="EY15" s="35">
        <f>IFERROR(IF(INDEX(MCDM_Grades!$AR$2:$AR$178,MATCH($A15,MCDM_Grades!$A$2:$A$178,0))="","",INDEX(MCDM_Grades!$AR$2:$AR$178,MATCH($A15,MCDM_Grades!$A$2:$A$178,0))),"")</f>
        <v/>
      </c>
      <c r="EZ15" s="42">
        <f>IFERROR(IF(INDEX(MCDM_Grades!$AS$2:$AS$178,MATCH($A15,MCDM_Grades!$A$2:$A$178,0))="","",INDEX(MCDM_Grades!$AS$2:$AS$178,MATCH($A15,MCDM_Grades!$A$2:$A$178,0))),"")</f>
        <v/>
      </c>
      <c r="FA15" s="35">
        <f>IFERROR(IF(INDEX(MCDM_Grades!$AT$2:$AT$178,MATCH($A15,MCDM_Grades!$A$2:$A$178,0))="","",INDEX(MCDM_Grades!$AT$2:$AT$178,MATCH($A15,MCDM_Grades!$A$2:$A$178,0))),"")</f>
        <v/>
      </c>
      <c r="FB15" s="42">
        <f>IFERROR(IF(INDEX(MCDM_Grades!$AU$2:$AU$178,MATCH($A15,MCDM_Grades!$A$2:$A$178,0))="","",INDEX(MCDM_Grades!$AU$2:$AU$178,MATCH($A15,MCDM_Grades!$A$2:$A$178,0))),"")</f>
        <v/>
      </c>
      <c r="FC15" s="3" t="inlineStr">
        <is>
          <t>Nadir / top-down</t>
        </is>
      </c>
      <c r="FD15" s="3" t="inlineStr">
        <is>
          <t>Yes</t>
        </is>
      </c>
      <c r="FE15" s="3" t="inlineStr">
        <is>
          <t>No</t>
        </is>
      </c>
      <c r="FF15" s="3" t="n"/>
      <c r="FG15" s="3" t="inlineStr">
        <is>
          <t>Line-array (line-scan) camera scanning the pavement at 1 mm GSD (survey-vehicle type; vehicle not named)</t>
        </is>
      </c>
      <c r="FH15" s="3" t="inlineStr">
        <is>
          <t>road pavement images captured by a line-array camera under visible-light illumination. The line-array camera captures the pavement at a ground sampling distance of 1 millimeter.</t>
        </is>
      </c>
      <c r="FI15" s="3" t="inlineStr">
        <is>
          <t>Dataset page / README</t>
        </is>
      </c>
      <c r="FJ15" s="3" t="inlineStr">
        <is>
          <t>https://github.com/qinnzou/DeepCrack</t>
        </is>
      </c>
      <c r="FK15" s="3" t="inlineStr">
        <is>
          <t>High</t>
        </is>
      </c>
      <c r="FL15" s="3" t="inlineStr">
        <is>
          <t>Not independently verified</t>
        </is>
      </c>
      <c r="FM15" s="3" t="inlineStr">
        <is>
          <t>A line-array camera with a fixed 1 mm ground sampling distance is by construction a downward-looking pavement scanner (same setup as the laser-illuminated CrackLS315 sibling). Workbook 'line-array' hint confirmed by the README.</t>
        </is>
      </c>
    </row>
    <row r="16" ht="58" customHeight="1">
      <c r="A16" s="3" t="inlineStr">
        <is>
          <t>DS-015</t>
        </is>
      </c>
      <c r="B16" s="3" t="inlineStr">
        <is>
          <t>CUBIT-Det</t>
        </is>
      </c>
      <c r="C16" s="3" t="inlineStr">
        <is>
          <t>NA</t>
        </is>
      </c>
      <c r="D16" s="3" t="inlineStr">
        <is>
          <t>2024</t>
        </is>
      </c>
      <c r="E16" s="3" t="inlineStr">
        <is>
          <t>Independent Dataset</t>
        </is>
      </c>
      <c r="F16" s="3" t="inlineStr">
        <is>
          <t>NA (single source record)</t>
        </is>
      </c>
      <c r="G16" s="3" t="inlineStr">
        <is>
          <t>Single source record; no matching record found in any other file after cross-file and cross-platform comparison.</t>
        </is>
      </c>
      <c r="H16" s="3" t="inlineStr">
        <is>
          <t>GPT</t>
        </is>
      </c>
      <c r="I16" s="3" t="inlineStr">
        <is>
          <t>GitHub</t>
        </is>
      </c>
      <c r="J16" s="3" t="inlineStr">
        <is>
          <t>N</t>
        </is>
      </c>
      <c r="K16" s="3" t="inlineStr">
        <is>
          <t>NA (single platform)</t>
        </is>
      </c>
      <c r="L16" s="4" t="inlineStr">
        <is>
          <t>https://github.com/CUHK-USR-Group/Defect-Dataset</t>
        </is>
      </c>
      <c r="M16" s="4" t="inlineStr">
        <is>
          <t>https://github.com/CUHK-USR-Group/Defect-Dataset</t>
        </is>
      </c>
      <c r="N16" s="3" t="inlineStr">
        <is>
          <t>NA</t>
        </is>
      </c>
      <c r="O16" s="3" t="inlineStr">
        <is>
          <t>NA</t>
        </is>
      </c>
      <c r="P16" s="3" t="inlineStr">
        <is>
          <t>NA</t>
        </is>
      </c>
      <c r="Q16" s="3" t="inlineStr">
        <is>
          <t>NA</t>
        </is>
      </c>
      <c r="R16" s="3" t="inlineStr">
        <is>
          <t>NA</t>
        </is>
      </c>
      <c r="S16" s="3" t="inlineStr">
        <is>
          <t>NA</t>
        </is>
      </c>
      <c r="T16" s="3" t="inlineStr">
        <is>
          <t>10.1109/TIM.2025.3571118</t>
        </is>
      </c>
      <c r="U16" s="3" t="inlineStr">
        <is>
          <t>Y</t>
        </is>
      </c>
      <c r="V16" s="3" t="inlineStr">
        <is>
          <t>10.1109/TIM.2025.3571118; 10.1016/j.conbuildmat.2022.129226</t>
        </is>
      </c>
      <c r="W16" s="3" t="inlineStr">
        <is>
          <t>10.1109/TIM.2025.3571118; 10.1016/j.conbuildmat.2022.129226</t>
        </is>
      </c>
      <c r="X16" s="3" t="inlineStr">
        <is>
          <t>NR</t>
        </is>
      </c>
      <c r="Y16" s="3" t="inlineStr">
        <is>
          <t>NR</t>
        </is>
      </c>
      <c r="Z16" s="3" t="inlineStr">
        <is>
          <t>Y</t>
        </is>
      </c>
      <c r="AA16" s="3" t="inlineStr">
        <is>
          <t>Reported in source record (relationship not classified)</t>
        </is>
      </c>
      <c r="AB16" s="3" t="inlineStr">
        <is>
          <t>Images/frames as reported</t>
        </is>
      </c>
      <c r="AC16" s="3" t="inlineStr">
        <is>
          <t>5527</t>
        </is>
      </c>
      <c r="AD16" s="3" t="inlineStr">
        <is>
          <t>NR</t>
        </is>
      </c>
      <c r="AE16" s="3" t="inlineStr">
        <is>
          <t>NR</t>
        </is>
      </c>
      <c r="AF16" s="3" t="inlineStr">
        <is>
          <t>5527</t>
        </is>
      </c>
      <c r="AG16" s="3" t="inlineStr">
        <is>
          <t>NR</t>
        </is>
      </c>
      <c r="AH16" s="3" t="inlineStr">
        <is>
          <t>NR</t>
        </is>
      </c>
      <c r="AI16" s="3" t="inlineStr">
        <is>
          <t>NR</t>
        </is>
      </c>
      <c r="AJ16" s="3" t="inlineStr">
        <is>
          <t>NR</t>
        </is>
      </c>
      <c r="AK16" s="3" t="inlineStr">
        <is>
          <t>NR</t>
        </is>
      </c>
      <c r="AL16" s="3" t="inlineStr">
        <is>
          <t>NR</t>
        </is>
      </c>
      <c r="AM16" s="3" t="inlineStr">
        <is>
          <t>NR</t>
        </is>
      </c>
      <c r="AN16" s="3" t="inlineStr">
        <is>
          <t>4624×3472; 8000×6000</t>
        </is>
      </c>
      <c r="AO16" s="3" t="inlineStr">
        <is>
          <t>NR</t>
        </is>
      </c>
      <c r="AP16" s="3" t="inlineStr">
        <is>
          <t>China</t>
        </is>
      </c>
      <c r="AQ16" s="3" t="inlineStr">
        <is>
          <t>NR</t>
        </is>
      </c>
      <c r="AR16" s="3" t="inlineStr">
        <is>
          <t>Hong Kong</t>
        </is>
      </c>
      <c r="AS16" s="3" t="inlineStr">
        <is>
          <t>China; Hong Kong; Road environment: Mixed infrastructure; pavement subset</t>
        </is>
      </c>
      <c r="AT16" s="3" t="inlineStr">
        <is>
          <t>NR</t>
        </is>
      </c>
      <c r="AU16" s="3" t="inlineStr">
        <is>
          <t>UAV onboard cameras</t>
        </is>
      </c>
      <c r="AV16" s="3" t="inlineStr">
        <is>
          <t>NR</t>
        </is>
      </c>
      <c r="AW16" s="3" t="inlineStr">
        <is>
          <t>UAV onboard cameras</t>
        </is>
      </c>
      <c r="AX16" s="3" t="inlineStr">
        <is>
          <t>See Acquisition_Platform (reported: onboard)</t>
        </is>
      </c>
      <c r="AY16" s="3" t="inlineStr">
        <is>
          <t>NR</t>
        </is>
      </c>
      <c r="AZ16" s="3" t="inlineStr">
        <is>
          <t>Y</t>
        </is>
      </c>
      <c r="BA16" s="3" t="inlineStr">
        <is>
          <t>NR</t>
        </is>
      </c>
      <c r="BB16" s="3" t="inlineStr">
        <is>
          <t>NR</t>
        </is>
      </c>
      <c r="BC16" s="3" t="inlineStr">
        <is>
          <t>NR</t>
        </is>
      </c>
      <c r="BD16" s="3" t="inlineStr">
        <is>
          <t>NR</t>
        </is>
      </c>
      <c r="BE16" s="3" t="inlineStr">
        <is>
          <t>NR</t>
        </is>
      </c>
      <c r="BF16" s="3" t="inlineStr">
        <is>
          <t>Various illumination</t>
        </is>
      </c>
      <c r="BG16" s="3" t="inlineStr">
        <is>
          <t>NR</t>
        </is>
      </c>
      <c r="BH16" s="3" t="inlineStr">
        <is>
          <t>crack; spalling; moisture</t>
        </is>
      </c>
      <c r="BI16" s="3" t="inlineStr">
        <is>
          <t>NR</t>
        </is>
      </c>
      <c r="BJ16" s="3" t="inlineStr">
        <is>
          <t>crack; spalling; moisture; building; pavement; bridge</t>
        </is>
      </c>
      <c r="BK16" s="3" t="inlineStr">
        <is>
          <t>NR</t>
        </is>
      </c>
      <c r="BL16" s="3" t="inlineStr">
        <is>
          <t>object detection</t>
        </is>
      </c>
      <c r="BM16" s="3" t="inlineStr">
        <is>
          <t>object detection</t>
        </is>
      </c>
      <c r="BN16" s="3" t="inlineStr">
        <is>
          <t>bounding boxes</t>
        </is>
      </c>
      <c r="BO16" s="3" t="inlineStr">
        <is>
          <t>NR</t>
        </is>
      </c>
      <c r="BP16" s="3" t="inlineStr">
        <is>
          <t>NR</t>
        </is>
      </c>
      <c r="BQ16" s="3" t="inlineStr">
        <is>
          <t>Y</t>
        </is>
      </c>
      <c r="BR16" s="3" t="inlineStr">
        <is>
          <t>NR</t>
        </is>
      </c>
      <c r="BS16" s="3" t="inlineStr">
        <is>
          <t>NR</t>
        </is>
      </c>
      <c r="BT16" s="3" t="inlineStr">
        <is>
          <t>NR</t>
        </is>
      </c>
      <c r="BU16" s="3" t="inlineStr">
        <is>
          <t>NR</t>
        </is>
      </c>
      <c r="BV16" s="3" t="inlineStr">
        <is>
          <t>NR</t>
        </is>
      </c>
      <c r="BW16" s="3" t="inlineStr">
        <is>
          <t>NR</t>
        </is>
      </c>
      <c r="BX16" s="3" t="inlineStr">
        <is>
          <t>NR</t>
        </is>
      </c>
      <c r="BY16" s="3" t="inlineStr">
        <is>
          <t>Manual bounding-box annotation</t>
        </is>
      </c>
      <c r="BZ16" s="3" t="inlineStr">
        <is>
          <t>Duplicate and low-quality filtering described for companion data; detection QC details limited</t>
        </is>
      </c>
      <c r="CA16" s="3" t="inlineStr">
        <is>
          <t>NR</t>
        </is>
      </c>
      <c r="CB16" s="3" t="inlineStr">
        <is>
          <t>NR</t>
        </is>
      </c>
      <c r="CC16" s="3" t="inlineStr">
        <is>
          <t>defect detection; UAV infrastructure inspection</t>
        </is>
      </c>
      <c r="CD16" s="3" t="inlineStr">
        <is>
          <t>Det-Recon-Reg framework</t>
        </is>
      </c>
      <c r="CE16" s="3" t="inlineStr">
        <is>
          <t>Det-Recon-Reg framework</t>
        </is>
      </c>
      <c r="CF16" s="3" t="inlineStr">
        <is>
          <t>Reported on the source record/data card or associated publication (see Evidence_Locator)</t>
        </is>
      </c>
      <c r="CG16" s="3" t="inlineStr">
        <is>
          <t>NR</t>
        </is>
      </c>
      <c r="CH16" s="3" t="inlineStr">
        <is>
          <t>NR</t>
        </is>
      </c>
      <c r="CI16" s="3" t="inlineStr">
        <is>
          <t>Include-Supplementary</t>
        </is>
      </c>
      <c r="CJ16" s="3" t="inlineStr">
        <is>
          <t>Registration</t>
        </is>
      </c>
      <c r="CK16" s="3" t="inlineStr">
        <is>
          <t>NR</t>
        </is>
      </c>
      <c r="CL16" s="3" t="inlineStr">
        <is>
          <t>Y</t>
        </is>
      </c>
      <c r="CM16" s="3" t="inlineStr">
        <is>
          <t>Registration</t>
        </is>
      </c>
      <c r="CN16" s="3" t="inlineStr">
        <is>
          <t>NR</t>
        </is>
      </c>
      <c r="CO16" s="3" t="inlineStr">
        <is>
          <t>NR</t>
        </is>
      </c>
      <c r="CP16" s="3" t="inlineStr">
        <is>
          <t>N</t>
        </is>
      </c>
      <c r="CQ16" s="3" t="inlineStr">
        <is>
          <t>Only 29% pavement; mixed defect/infrastructure taxonomy; access code required</t>
        </is>
      </c>
      <c r="CR16" s="3" t="inlineStr">
        <is>
          <t>Original</t>
        </is>
      </c>
      <c r="CS16" s="3" t="inlineStr">
        <is>
          <t>N</t>
        </is>
      </c>
      <c r="CT16" s="3" t="inlineStr">
        <is>
          <t>N</t>
        </is>
      </c>
      <c r="CU16" s="3" t="inlineStr">
        <is>
          <t>N</t>
        </is>
      </c>
      <c r="CV16" s="3" t="inlineStr">
        <is>
          <t>NA</t>
        </is>
      </c>
      <c r="CW16" s="3" t="inlineStr">
        <is>
          <t>NA</t>
        </is>
      </c>
      <c r="CX16" s="3" t="inlineStr">
        <is>
          <t>ChatGPT_Github_001.xlsx</t>
        </is>
      </c>
      <c r="CY16" s="3" t="inlineStr">
        <is>
          <t>ChatGPT_Github_001:GH-013</t>
        </is>
      </c>
      <c r="CZ16" s="3" t="inlineStr">
        <is>
          <t>NA</t>
        </is>
      </c>
      <c r="DA16" s="3" t="inlineStr">
        <is>
          <t>N</t>
        </is>
      </c>
      <c r="DB16" s="3" t="inlineStr">
        <is>
          <t>None</t>
        </is>
      </c>
      <c r="DC16" s="3" t="inlineStr">
        <is>
          <t>None</t>
        </is>
      </c>
      <c r="DD16" s="3" t="inlineStr">
        <is>
          <t>None</t>
        </is>
      </c>
      <c r="DE16" s="3" t="inlineStr">
        <is>
          <t>None</t>
        </is>
      </c>
      <c r="DF16" s="3" t="inlineStr">
        <is>
          <t>N</t>
        </is>
      </c>
      <c r="DG16" s="3" t="inlineStr">
        <is>
          <t>Single source record; no reconciliation required.</t>
        </is>
      </c>
      <c r="DH16" s="3" t="inlineStr">
        <is>
          <t>https://github.com/CUHK-USR-Group/Defect-Dataset README CUBIT-Det section; accessed 2026-08-06</t>
        </is>
      </c>
      <c r="DI16" s="3" t="inlineStr">
        <is>
          <t>High</t>
        </is>
      </c>
      <c r="DJ16" s="3" t="inlineStr">
        <is>
          <t>Low</t>
        </is>
      </c>
      <c r="DK16" s="3" t="inlineStr">
        <is>
          <t>Use source record as cited.</t>
        </is>
      </c>
      <c r="DL16" s="3" t="n">
        <v>2</v>
      </c>
      <c r="DM16" s="3" t="n">
        <v>4</v>
      </c>
      <c r="DN16" s="3" t="n">
        <v>3.5</v>
      </c>
      <c r="DO16" s="3" t="n">
        <v>3</v>
      </c>
      <c r="DP16" s="3" t="n">
        <v>3</v>
      </c>
      <c r="DQ16" s="3" t="n">
        <v>2</v>
      </c>
      <c r="DR16" s="3" t="n">
        <v>0</v>
      </c>
      <c r="DS16" s="3" t="n">
        <v>53.5</v>
      </c>
      <c r="DT16" s="3" t="inlineStr">
        <is>
          <t>Reviewed (source MCDM_Scoring, averaged across batches)</t>
        </is>
      </c>
      <c r="DU16" s="3" t="inlineStr">
        <is>
          <t>1 of 1</t>
        </is>
      </c>
      <c r="DV16" s="35">
        <f>IFERROR(IF(INDEX(MCDM_Grades!$C$2:$C$178,MATCH($A16,MCDM_Grades!$A$2:$A$178,0))="","",INDEX(MCDM_Grades!$C$2:$C$178,MATCH($A16,MCDM_Grades!$A$2:$A$178,0))),"")</f>
        <v/>
      </c>
      <c r="DW16" s="42">
        <f>IFERROR(IF(INDEX(MCDM_Grades!$D$2:$D$178,MATCH($A16,MCDM_Grades!$A$2:$A$178,0))="","",INDEX(MCDM_Grades!$D$2:$D$178,MATCH($A16,MCDM_Grades!$A$2:$A$178,0))),"")</f>
        <v/>
      </c>
      <c r="DX16" s="48">
        <f>IFERROR(IF(INDEX(MCDM_Grades!$E$2:$E$178,MATCH($A16,MCDM_Grades!$A$2:$A$178,0))="","",INDEX(MCDM_Grades!$E$2:$E$178,MATCH($A16,MCDM_Grades!$A$2:$A$178,0))),"")</f>
        <v/>
      </c>
      <c r="DY16" s="49">
        <f>IFERROR(IF(INDEX(MCDM_Grades!$F$2:$F$178,MATCH($A16,MCDM_Grades!$A$2:$A$178,0))="","",INDEX(MCDM_Grades!$F$2:$F$178,MATCH($A16,MCDM_Grades!$A$2:$A$178,0))),"")</f>
        <v/>
      </c>
      <c r="DZ16" s="48">
        <f>IFERROR(IF(INDEX(MCDM_Grades!$G$2:$G$178,MATCH($A16,MCDM_Grades!$A$2:$A$178,0))="","",INDEX(MCDM_Grades!$G$2:$G$178,MATCH($A16,MCDM_Grades!$A$2:$A$178,0))),"")</f>
        <v/>
      </c>
      <c r="EA16" s="49">
        <f>IFERROR(IF(INDEX(MCDM_Grades!$H$2:$H$178,MATCH($A16,MCDM_Grades!$A$2:$A$178,0))="","",INDEX(MCDM_Grades!$H$2:$H$178,MATCH($A16,MCDM_Grades!$A$2:$A$178,0))),"")</f>
        <v/>
      </c>
      <c r="EB16" s="50">
        <f>IFERROR(IF(INDEX(MCDM_Grades!$I$2:$I$178,MATCH($A16,MCDM_Grades!$A$2:$A$178,0))="","",INDEX(MCDM_Grades!$I$2:$I$178,MATCH($A16,MCDM_Grades!$A$2:$A$178,0))),"")</f>
        <v/>
      </c>
      <c r="EC16" s="51">
        <f>IFERROR(IF(INDEX(MCDM_Grades!$J$2:$J$178,MATCH($A16,MCDM_Grades!$A$2:$A$178,0))="","",INDEX(MCDM_Grades!$J$2:$J$178,MATCH($A16,MCDM_Grades!$A$2:$A$178,0))),"")</f>
        <v/>
      </c>
      <c r="ED16" s="35">
        <f>IFERROR(IF(INDEX(MCDM_Grades!$N$2:$N$178,MATCH($A16,MCDM_Grades!$A$2:$A$178,0))="","",INDEX(MCDM_Grades!$N$2:$N$178,MATCH($A16,MCDM_Grades!$A$2:$A$178,0))),"")</f>
        <v/>
      </c>
      <c r="EE16" s="42">
        <f>IFERROR(IF(INDEX(MCDM_Grades!$O$2:$O$178,MATCH($A16,MCDM_Grades!$A$2:$A$178,0))="","",INDEX(MCDM_Grades!$O$2:$O$178,MATCH($A16,MCDM_Grades!$A$2:$A$178,0))),"")</f>
        <v/>
      </c>
      <c r="EF16" s="35">
        <f>IFERROR(IF(INDEX(MCDM_Grades!$P$2:$P$178,MATCH($A16,MCDM_Grades!$A$2:$A$178,0))="","",INDEX(MCDM_Grades!$P$2:$P$178,MATCH($A16,MCDM_Grades!$A$2:$A$178,0))),"")</f>
        <v/>
      </c>
      <c r="EG16" s="42">
        <f>IFERROR(IF(INDEX(MCDM_Grades!$Q$2:$Q$178,MATCH($A16,MCDM_Grades!$A$2:$A$178,0))="","",INDEX(MCDM_Grades!$Q$2:$Q$178,MATCH($A16,MCDM_Grades!$A$2:$A$178,0))),"")</f>
        <v/>
      </c>
      <c r="EH16" s="35">
        <f>IFERROR(IF(INDEX(MCDM_Grades!$R$2:$R$178,MATCH($A16,MCDM_Grades!$A$2:$A$178,0))="","",INDEX(MCDM_Grades!$R$2:$R$178,MATCH($A16,MCDM_Grades!$A$2:$A$178,0))),"")</f>
        <v/>
      </c>
      <c r="EI16" s="42">
        <f>IFERROR(IF(INDEX(MCDM_Grades!$S$2:$S$178,MATCH($A16,MCDM_Grades!$A$2:$A$178,0))="","",INDEX(MCDM_Grades!$S$2:$S$178,MATCH($A16,MCDM_Grades!$A$2:$A$178,0))),"")</f>
        <v/>
      </c>
      <c r="EJ16" s="35">
        <f>IFERROR(IF(INDEX(MCDM_Grades!$T$2:$T$178,MATCH($A16,MCDM_Grades!$A$2:$A$178,0))="","",INDEX(MCDM_Grades!$T$2:$T$178,MATCH($A16,MCDM_Grades!$A$2:$A$178,0))),"")</f>
        <v/>
      </c>
      <c r="EK16" s="42">
        <f>IFERROR(IF(INDEX(MCDM_Grades!$U$2:$U$178,MATCH($A16,MCDM_Grades!$A$2:$A$178,0))="","",INDEX(MCDM_Grades!$U$2:$U$178,MATCH($A16,MCDM_Grades!$A$2:$A$178,0))),"")</f>
        <v/>
      </c>
      <c r="EL16" s="35">
        <f>IFERROR(IF(INDEX(MCDM_Grades!$V$2:$V$178,MATCH($A16,MCDM_Grades!$A$2:$A$178,0))="","",INDEX(MCDM_Grades!$V$2:$V$178,MATCH($A16,MCDM_Grades!$A$2:$A$178,0))),"")</f>
        <v/>
      </c>
      <c r="EM16" s="42">
        <f>IFERROR(IF(INDEX(MCDM_Grades!$W$2:$W$178,MATCH($A16,MCDM_Grades!$A$2:$A$178,0))="","",INDEX(MCDM_Grades!$W$2:$W$178,MATCH($A16,MCDM_Grades!$A$2:$A$178,0))),"")</f>
        <v/>
      </c>
      <c r="EN16" s="35">
        <f>IFERROR(IF(INDEX(MCDM_Grades!$X$2:$X$178,MATCH($A16,MCDM_Grades!$A$2:$A$178,0))="","",INDEX(MCDM_Grades!$X$2:$X$178,MATCH($A16,MCDM_Grades!$A$2:$A$178,0))),"")</f>
        <v/>
      </c>
      <c r="EO16" s="42">
        <f>IFERROR(IF(INDEX(MCDM_Grades!$Y$2:$Y$178,MATCH($A16,MCDM_Grades!$A$2:$A$178,0))="","",INDEX(MCDM_Grades!$Y$2:$Y$178,MATCH($A16,MCDM_Grades!$A$2:$A$178,0))),"")</f>
        <v/>
      </c>
      <c r="EP16" s="35">
        <f>IFERROR(IF(INDEX(MCDM_Grades!$Z$2:$Z$178,MATCH($A16,MCDM_Grades!$A$2:$A$178,0))="","",INDEX(MCDM_Grades!$Z$2:$Z$178,MATCH($A16,MCDM_Grades!$A$2:$A$178,0))),"")</f>
        <v/>
      </c>
      <c r="EQ16" s="42">
        <f>IFERROR(IF(INDEX(MCDM_Grades!$AA$2:$AA$178,MATCH($A16,MCDM_Grades!$A$2:$A$178,0))="","",INDEX(MCDM_Grades!$AA$2:$AA$178,MATCH($A16,MCDM_Grades!$A$2:$A$178,0))),"")</f>
        <v/>
      </c>
      <c r="ER16" s="35">
        <f>IFERROR(IF(INDEX(MCDM_Grades!$AB$2:$AB$178,MATCH($A16,MCDM_Grades!$A$2:$A$178,0))="","",INDEX(MCDM_Grades!$AB$2:$AB$178,MATCH($A16,MCDM_Grades!$A$2:$A$178,0))),"")</f>
        <v/>
      </c>
      <c r="ES16" s="42">
        <f>IFERROR(IF(INDEX(MCDM_Grades!$AC$2:$AC$178,MATCH($A16,MCDM_Grades!$A$2:$A$178,0))="","",INDEX(MCDM_Grades!$AC$2:$AC$178,MATCH($A16,MCDM_Grades!$A$2:$A$178,0))),"")</f>
        <v/>
      </c>
      <c r="ET16" s="35">
        <f>IFERROR(IF(INDEX(MCDM_Grades!$AD$2:$AD$178,MATCH($A16,MCDM_Grades!$A$2:$A$178,0))="","",INDEX(MCDM_Grades!$AD$2:$AD$178,MATCH($A16,MCDM_Grades!$A$2:$A$178,0))),"")</f>
        <v/>
      </c>
      <c r="EU16" s="42">
        <f>IFERROR(IF(INDEX(MCDM_Grades!$AE$2:$AE$178,MATCH($A16,MCDM_Grades!$A$2:$A$178,0))="","",INDEX(MCDM_Grades!$AE$2:$AE$178,MATCH($A16,MCDM_Grades!$A$2:$A$178,0))),"")</f>
        <v/>
      </c>
      <c r="EV16" s="51">
        <f>IFERROR(IF(INDEX(MCDM_Grades!$K$2:$K$178,MATCH($A16,MCDM_Grades!$A$2:$A$178,0))="","",INDEX(MCDM_Grades!$K$2:$K$178,MATCH($A16,MCDM_Grades!$A$2:$A$178,0))),"")</f>
        <v/>
      </c>
      <c r="EW16" s="49">
        <f>IFERROR(IF(INDEX(MCDM_Grades!$L$2:$L$178,MATCH($A16,MCDM_Grades!$A$2:$A$178,0))="","",INDEX(MCDM_Grades!$L$2:$L$178,MATCH($A16,MCDM_Grades!$A$2:$A$178,0))),"")</f>
        <v/>
      </c>
      <c r="EX16" s="50">
        <f>IFERROR(IF(INDEX(MCDM_Grades!$M$2:$M$178,MATCH($A16,MCDM_Grades!$A$2:$A$178,0))="","",INDEX(MCDM_Grades!$M$2:$M$178,MATCH($A16,MCDM_Grades!$A$2:$A$178,0))),"")</f>
        <v/>
      </c>
      <c r="EY16" s="35">
        <f>IFERROR(IF(INDEX(MCDM_Grades!$AR$2:$AR$178,MATCH($A16,MCDM_Grades!$A$2:$A$178,0))="","",INDEX(MCDM_Grades!$AR$2:$AR$178,MATCH($A16,MCDM_Grades!$A$2:$A$178,0))),"")</f>
        <v/>
      </c>
      <c r="EZ16" s="42">
        <f>IFERROR(IF(INDEX(MCDM_Grades!$AS$2:$AS$178,MATCH($A16,MCDM_Grades!$A$2:$A$178,0))="","",INDEX(MCDM_Grades!$AS$2:$AS$178,MATCH($A16,MCDM_Grades!$A$2:$A$178,0))),"")</f>
        <v/>
      </c>
      <c r="FA16" s="35">
        <f>IFERROR(IF(INDEX(MCDM_Grades!$AT$2:$AT$178,MATCH($A16,MCDM_Grades!$A$2:$A$178,0))="","",INDEX(MCDM_Grades!$AT$2:$AT$178,MATCH($A16,MCDM_Grades!$A$2:$A$178,0))),"")</f>
        <v/>
      </c>
      <c r="FB16" s="42">
        <f>IFERROR(IF(INDEX(MCDM_Grades!$AU$2:$AU$178,MATCH($A16,MCDM_Grades!$A$2:$A$178,0))="","",INDEX(MCDM_Grades!$AU$2:$AU$178,MATCH($A16,MCDM_Grades!$A$2:$A$178,0))),"")</f>
        <v/>
      </c>
      <c r="FC16" s="3" t="inlineStr">
        <is>
          <t>Oblique aerial (UAV)</t>
        </is>
      </c>
      <c r="FD16" s="3" t="inlineStr">
        <is>
          <t>Unknown</t>
        </is>
      </c>
      <c r="FE16" s="3" t="inlineStr">
        <is>
          <t>No</t>
        </is>
      </c>
      <c r="FF16" s="3" t="inlineStr">
        <is>
          <t>Multi-viewpoint UAV imagery; 65% building facades (necessarily non-nadir), 29% pavement, 6% bridge; pavement-subset camera angle not stated</t>
        </is>
      </c>
      <c r="FG16" s="3" t="inlineStr">
        <is>
          <t>UAV onboard camera (multi-viewpoint; gimbal angle not reported)</t>
        </is>
      </c>
      <c r="FH16" s="3" t="inlineStr">
        <is>
          <t>captured by the onboard cameras of the UAVs | The high-resolution images are collected from different viewpoints and distances under various illumination conditions</t>
        </is>
      </c>
      <c r="FI16" s="3" t="inlineStr">
        <is>
          <t>Dataset page / README</t>
        </is>
      </c>
      <c r="FJ16" s="3" t="inlineStr">
        <is>
          <t>https://github.com/CUHK-USR-Group/Defect-Dataset</t>
        </is>
      </c>
      <c r="FK16" s="3" t="inlineStr">
        <is>
          <t>Low</t>
        </is>
      </c>
      <c r="FL16" s="3" t="inlineStr">
        <is>
          <t>Verified - agreed</t>
        </is>
      </c>
      <c r="FM16" s="3" t="inlineStr">
        <is>
          <t>The workbook 'onboard' hint refers to the UAV's onboard camera, not a ground-vehicle forward camera. README states multi-viewpoint UAV capture; because most images are building facades the camera is tilted/horizontal for the majority, but whether the 29% pavement images are nadir or oblique is not reported. CBM 2022 paper (10.1016/j.conbuildmat.2022.129226) unreachable (Elsevier redirect); TIM 2025 Det-Recon-Reg abstract has no angle information. Could be Mixed nadir+oblique; verify against the papers. | Second review: README (fetched) confirms UAV onboard-camera capture from different viewpoints and distances with 65% building facades, 29% pavement, 6% bridge; gimbal angle for the pavement subset is not stated (CBM 2022 PDF at mae.cuhk.edu.hk failed on TLS). 'Oblique aerial (UAV)' with top_down Unknown is the bes</t>
        </is>
      </c>
    </row>
    <row r="17" ht="58" customHeight="1">
      <c r="A17" s="3" t="inlineStr">
        <is>
          <t>DS-016</t>
        </is>
      </c>
      <c r="B17" s="3" t="inlineStr">
        <is>
          <t>DeepCrack-537</t>
        </is>
      </c>
      <c r="C17" s="3" t="inlineStr">
        <is>
          <t>NA</t>
        </is>
      </c>
      <c r="D17" s="3" t="inlineStr">
        <is>
          <t>537-image benchmark</t>
        </is>
      </c>
      <c r="E17" s="3" t="inlineStr">
        <is>
          <t>Independent Dataset</t>
        </is>
      </c>
      <c r="F17" s="3" t="inlineStr">
        <is>
          <t>NA (single source record)</t>
        </is>
      </c>
      <c r="G17" s="3" t="inlineStr">
        <is>
          <t>Single source record; no matching record found in any other file after cross-file and cross-platform comparison.</t>
        </is>
      </c>
      <c r="H17" s="3" t="inlineStr">
        <is>
          <t>GitHub_Test_Batch (tool UNK)</t>
        </is>
      </c>
      <c r="I17" s="3" t="inlineStr">
        <is>
          <t>GitHub</t>
        </is>
      </c>
      <c r="J17" s="3" t="inlineStr">
        <is>
          <t>N</t>
        </is>
      </c>
      <c r="K17" s="3" t="inlineStr">
        <is>
          <t>NA (single platform)</t>
        </is>
      </c>
      <c r="L17" s="4" t="inlineStr">
        <is>
          <t>https://github.com/yhlleo/DeepCrack</t>
        </is>
      </c>
      <c r="M17" s="4" t="inlineStr">
        <is>
          <t>https://github.com/yhlleo/DeepCrack</t>
        </is>
      </c>
      <c r="N17" s="3" t="inlineStr">
        <is>
          <t>NA</t>
        </is>
      </c>
      <c r="O17" s="3" t="inlineStr">
        <is>
          <t>NA</t>
        </is>
      </c>
      <c r="P17" s="3" t="inlineStr">
        <is>
          <t>NA</t>
        </is>
      </c>
      <c r="Q17" s="3" t="inlineStr">
        <is>
          <t>NA</t>
        </is>
      </c>
      <c r="R17" s="3" t="inlineStr">
        <is>
          <t>NA</t>
        </is>
      </c>
      <c r="S17" s="3" t="inlineStr">
        <is>
          <t>NA</t>
        </is>
      </c>
      <c r="T17" s="3" t="inlineStr">
        <is>
          <t>10.1016/j.neucom.2019.01.036</t>
        </is>
      </c>
      <c r="U17" s="3" t="inlineStr">
        <is>
          <t>Y</t>
        </is>
      </c>
      <c r="V17" s="3" t="inlineStr">
        <is>
          <t>https://doi.org/10.1016/j.neucom.2019.01.036</t>
        </is>
      </c>
      <c r="W17" s="3" t="inlineStr">
        <is>
          <t>10.1016/j.neucom.2019.01.036</t>
        </is>
      </c>
      <c r="X17" s="3" t="inlineStr">
        <is>
          <t>https://doi.org/10.1016/j.neucom.2019.01.036</t>
        </is>
      </c>
      <c r="Y17" s="3" t="inlineStr">
        <is>
          <t>NR</t>
        </is>
      </c>
      <c r="Z17" s="3" t="inlineStr">
        <is>
          <t>Y</t>
        </is>
      </c>
      <c r="AA17" s="3" t="inlineStr">
        <is>
          <t>Reported in source record (relationship not classified)</t>
        </is>
      </c>
      <c r="AB17" s="3" t="inlineStr">
        <is>
          <t>Images/frames as reported</t>
        </is>
      </c>
      <c r="AC17" s="3" t="inlineStr">
        <is>
          <t>537</t>
        </is>
      </c>
      <c r="AD17" s="3" t="inlineStr">
        <is>
          <t>NR</t>
        </is>
      </c>
      <c r="AE17" s="3" t="inlineStr">
        <is>
          <t>NR</t>
        </is>
      </c>
      <c r="AF17" s="3" t="inlineStr">
        <is>
          <t>537</t>
        </is>
      </c>
      <c r="AG17" s="3" t="inlineStr">
        <is>
          <t>NR</t>
        </is>
      </c>
      <c r="AH17" s="3" t="inlineStr">
        <is>
          <t>NR</t>
        </is>
      </c>
      <c r="AI17" s="3" t="inlineStr">
        <is>
          <t>NR</t>
        </is>
      </c>
      <c r="AJ17" s="3" t="inlineStr">
        <is>
          <t>NR</t>
        </is>
      </c>
      <c r="AK17" s="3" t="inlineStr">
        <is>
          <t>NR</t>
        </is>
      </c>
      <c r="AL17" s="3" t="inlineStr">
        <is>
          <t>NR</t>
        </is>
      </c>
      <c r="AM17" s="3" t="inlineStr">
        <is>
          <t>NR</t>
        </is>
      </c>
      <c r="AN17" s="3" t="inlineStr">
        <is>
          <t>NR</t>
        </is>
      </c>
      <c r="AO17" s="3" t="inlineStr">
        <is>
          <t>NR</t>
        </is>
      </c>
      <c r="AP17" s="3" t="inlineStr">
        <is>
          <t>NR</t>
        </is>
      </c>
      <c r="AQ17" s="3" t="inlineStr">
        <is>
          <t>NR</t>
        </is>
      </c>
      <c r="AR17" s="3" t="inlineStr">
        <is>
          <t>NR</t>
        </is>
      </c>
      <c r="AS17" s="3" t="inlineStr">
        <is>
          <t>Road environment: Roadway; mixed crack scenes</t>
        </is>
      </c>
      <c r="AT17" s="3" t="inlineStr">
        <is>
          <t>NR</t>
        </is>
      </c>
      <c r="AU17" s="3" t="inlineStr">
        <is>
          <t>Mixed cameras</t>
        </is>
      </c>
      <c r="AV17" s="3" t="inlineStr">
        <is>
          <t>NR</t>
        </is>
      </c>
      <c r="AW17" s="3" t="inlineStr">
        <is>
          <t>Mixed cameras</t>
        </is>
      </c>
      <c r="AX17" s="3" t="inlineStr">
        <is>
          <t>NR</t>
        </is>
      </c>
      <c r="AY17" s="3" t="inlineStr">
        <is>
          <t>NR</t>
        </is>
      </c>
      <c r="AZ17" s="3" t="inlineStr">
        <is>
          <t>NR</t>
        </is>
      </c>
      <c r="BA17" s="3" t="inlineStr">
        <is>
          <t>NR</t>
        </is>
      </c>
      <c r="BB17" s="3" t="inlineStr">
        <is>
          <t>NR</t>
        </is>
      </c>
      <c r="BC17" s="3" t="inlineStr">
        <is>
          <t>NR</t>
        </is>
      </c>
      <c r="BD17" s="3" t="inlineStr">
        <is>
          <t>NR</t>
        </is>
      </c>
      <c r="BE17" s="3" t="inlineStr">
        <is>
          <t>NR</t>
        </is>
      </c>
      <c r="BF17" s="3" t="inlineStr">
        <is>
          <t>NR</t>
        </is>
      </c>
      <c r="BG17" s="3" t="inlineStr">
        <is>
          <t>NR</t>
        </is>
      </c>
      <c r="BH17" s="3" t="inlineStr">
        <is>
          <t>crack</t>
        </is>
      </c>
      <c r="BI17" s="3" t="inlineStr">
        <is>
          <t>NR</t>
        </is>
      </c>
      <c r="BJ17" s="3" t="inlineStr">
        <is>
          <t>crack pixel mask</t>
        </is>
      </c>
      <c r="BK17" s="3" t="inlineStr">
        <is>
          <t>NR</t>
        </is>
      </c>
      <c r="BL17" s="3" t="inlineStr">
        <is>
          <t>Semantic segmentation</t>
        </is>
      </c>
      <c r="BM17" s="3" t="inlineStr">
        <is>
          <t>Semantic segmentation</t>
        </is>
      </c>
      <c r="BN17" s="3" t="inlineStr">
        <is>
          <t>Image-mask pairs</t>
        </is>
      </c>
      <c r="BO17" s="3" t="inlineStr">
        <is>
          <t>mask</t>
        </is>
      </c>
      <c r="BP17" s="3" t="inlineStr">
        <is>
          <t>NR</t>
        </is>
      </c>
      <c r="BQ17" s="3" t="inlineStr">
        <is>
          <t>NR</t>
        </is>
      </c>
      <c r="BR17" s="3" t="inlineStr">
        <is>
          <t>Y</t>
        </is>
      </c>
      <c r="BS17" s="3" t="inlineStr">
        <is>
          <t>NR</t>
        </is>
      </c>
      <c r="BT17" s="3" t="inlineStr">
        <is>
          <t>NR</t>
        </is>
      </c>
      <c r="BU17" s="3" t="inlineStr">
        <is>
          <t>NR</t>
        </is>
      </c>
      <c r="BV17" s="3" t="inlineStr">
        <is>
          <t>NR</t>
        </is>
      </c>
      <c r="BW17" s="3" t="inlineStr">
        <is>
          <t>NR</t>
        </is>
      </c>
      <c r="BX17" s="3" t="inlineStr">
        <is>
          <t>NR</t>
        </is>
      </c>
      <c r="BY17" s="3" t="inlineStr">
        <is>
          <t>Manual pixel annotation</t>
        </is>
      </c>
      <c r="BZ17" s="3" t="inlineStr">
        <is>
          <t>NR</t>
        </is>
      </c>
      <c r="CA17" s="3" t="inlineStr">
        <is>
          <t>NR</t>
        </is>
      </c>
      <c r="CB17" s="3" t="inlineStr">
        <is>
          <t>NR</t>
        </is>
      </c>
      <c r="CC17" s="3" t="inlineStr">
        <is>
          <t>semantic segmentation; crack detection</t>
        </is>
      </c>
      <c r="CD17" s="3" t="inlineStr">
        <is>
          <t>NR</t>
        </is>
      </c>
      <c r="CE17" s="3" t="inlineStr">
        <is>
          <t>NR</t>
        </is>
      </c>
      <c r="CF17" s="3" t="inlineStr">
        <is>
          <t>Reported on the source record/data card or associated publication (see Evidence_Locator)</t>
        </is>
      </c>
      <c r="CG17" s="3" t="inlineStr">
        <is>
          <t>NR</t>
        </is>
      </c>
      <c r="CH17" s="3" t="inlineStr">
        <is>
          <t>NR</t>
        </is>
      </c>
      <c r="CI17" s="3" t="inlineStr">
        <is>
          <t>Include-Supplementary</t>
        </is>
      </c>
      <c r="CJ17" s="3" t="inlineStr">
        <is>
          <t>Direct_Download</t>
        </is>
      </c>
      <c r="CK17" s="3" t="inlineStr">
        <is>
          <t>NR</t>
        </is>
      </c>
      <c r="CL17" s="3" t="inlineStr">
        <is>
          <t>N</t>
        </is>
      </c>
      <c r="CM17" s="3" t="inlineStr">
        <is>
          <t>Direct_Download</t>
        </is>
      </c>
      <c r="CN17" s="3" t="inlineStr">
        <is>
          <t>NR</t>
        </is>
      </c>
      <c r="CO17" s="3" t="inlineStr">
        <is>
          <t>NR</t>
        </is>
      </c>
      <c r="CP17" s="3" t="inlineStr">
        <is>
          <t>N</t>
        </is>
      </c>
      <c r="CQ17" s="3" t="inlineStr">
        <is>
          <t>Contains mixed crack scenes/materials rather than a strictly pavement-only corpus; noncommercial-use restriction.</t>
        </is>
      </c>
      <c r="CR17" s="3" t="inlineStr">
        <is>
          <t>Original</t>
        </is>
      </c>
      <c r="CS17" s="3" t="inlineStr">
        <is>
          <t>N</t>
        </is>
      </c>
      <c r="CT17" s="3" t="inlineStr">
        <is>
          <t>N</t>
        </is>
      </c>
      <c r="CU17" s="3" t="inlineStr">
        <is>
          <t>N</t>
        </is>
      </c>
      <c r="CV17" s="3" t="inlineStr">
        <is>
          <t>NA</t>
        </is>
      </c>
      <c r="CW17" s="3" t="inlineStr">
        <is>
          <t>NA</t>
        </is>
      </c>
      <c r="CX17" s="3" t="inlineStr">
        <is>
          <t>Github_Github_Test.xlsx</t>
        </is>
      </c>
      <c r="CY17" s="3" t="inlineStr">
        <is>
          <t>Github_Github_Test:GITHUB-017</t>
        </is>
      </c>
      <c r="CZ17" s="3" t="inlineStr">
        <is>
          <t>NA</t>
        </is>
      </c>
      <c r="DA17" s="3" t="inlineStr">
        <is>
          <t>NA</t>
        </is>
      </c>
      <c r="DB17" s="3" t="inlineStr">
        <is>
          <t>None</t>
        </is>
      </c>
      <c r="DC17" s="3" t="inlineStr">
        <is>
          <t>None</t>
        </is>
      </c>
      <c r="DD17" s="3" t="inlineStr">
        <is>
          <t>None</t>
        </is>
      </c>
      <c r="DE17" s="3" t="inlineStr">
        <is>
          <t>None</t>
        </is>
      </c>
      <c r="DF17" s="3" t="inlineStr">
        <is>
          <t>N</t>
        </is>
      </c>
      <c r="DG17" s="3" t="inlineStr">
        <is>
          <t>Single source record; no reconciliation required.</t>
        </is>
      </c>
      <c r="DH17" s="3" t="inlineStr">
        <is>
          <t>https://github.com/yhlleo/DeepCrack; README dataset split, manual annotation, and usage statement; accessed 2026-08-01</t>
        </is>
      </c>
      <c r="DI17" s="3" t="inlineStr">
        <is>
          <t>High</t>
        </is>
      </c>
      <c r="DJ17" s="3" t="inlineStr">
        <is>
          <t>Low</t>
        </is>
      </c>
      <c r="DK17" s="3" t="inlineStr">
        <is>
          <t>Use source record as cited.</t>
        </is>
      </c>
      <c r="DL17" s="3" t="n">
        <v>4</v>
      </c>
      <c r="DM17" s="3" t="n">
        <v>4</v>
      </c>
      <c r="DN17" s="3" t="n">
        <v>4</v>
      </c>
      <c r="DO17" s="3" t="n">
        <v>2</v>
      </c>
      <c r="DP17" s="3" t="n">
        <v>3</v>
      </c>
      <c r="DQ17" s="3" t="n">
        <v>1</v>
      </c>
      <c r="DR17" s="3" t="n">
        <v>0</v>
      </c>
      <c r="DS17" s="3" t="n">
        <v>58</v>
      </c>
      <c r="DT17" s="3" t="inlineStr">
        <is>
          <t>Reviewed (source MCDM_Scoring, averaged across batches)</t>
        </is>
      </c>
      <c r="DU17" s="3" t="inlineStr">
        <is>
          <t>1 of 1</t>
        </is>
      </c>
      <c r="DV17" s="35">
        <f>IFERROR(IF(INDEX(MCDM_Grades!$C$2:$C$178,MATCH($A17,MCDM_Grades!$A$2:$A$178,0))="","",INDEX(MCDM_Grades!$C$2:$C$178,MATCH($A17,MCDM_Grades!$A$2:$A$178,0))),"")</f>
        <v/>
      </c>
      <c r="DW17" s="42">
        <f>IFERROR(IF(INDEX(MCDM_Grades!$D$2:$D$178,MATCH($A17,MCDM_Grades!$A$2:$A$178,0))="","",INDEX(MCDM_Grades!$D$2:$D$178,MATCH($A17,MCDM_Grades!$A$2:$A$178,0))),"")</f>
        <v/>
      </c>
      <c r="DX17" s="48">
        <f>IFERROR(IF(INDEX(MCDM_Grades!$E$2:$E$178,MATCH($A17,MCDM_Grades!$A$2:$A$178,0))="","",INDEX(MCDM_Grades!$E$2:$E$178,MATCH($A17,MCDM_Grades!$A$2:$A$178,0))),"")</f>
        <v/>
      </c>
      <c r="DY17" s="49">
        <f>IFERROR(IF(INDEX(MCDM_Grades!$F$2:$F$178,MATCH($A17,MCDM_Grades!$A$2:$A$178,0))="","",INDEX(MCDM_Grades!$F$2:$F$178,MATCH($A17,MCDM_Grades!$A$2:$A$178,0))),"")</f>
        <v/>
      </c>
      <c r="DZ17" s="48">
        <f>IFERROR(IF(INDEX(MCDM_Grades!$G$2:$G$178,MATCH($A17,MCDM_Grades!$A$2:$A$178,0))="","",INDEX(MCDM_Grades!$G$2:$G$178,MATCH($A17,MCDM_Grades!$A$2:$A$178,0))),"")</f>
        <v/>
      </c>
      <c r="EA17" s="49">
        <f>IFERROR(IF(INDEX(MCDM_Grades!$H$2:$H$178,MATCH($A17,MCDM_Grades!$A$2:$A$178,0))="","",INDEX(MCDM_Grades!$H$2:$H$178,MATCH($A17,MCDM_Grades!$A$2:$A$178,0))),"")</f>
        <v/>
      </c>
      <c r="EB17" s="50">
        <f>IFERROR(IF(INDEX(MCDM_Grades!$I$2:$I$178,MATCH($A17,MCDM_Grades!$A$2:$A$178,0))="","",INDEX(MCDM_Grades!$I$2:$I$178,MATCH($A17,MCDM_Grades!$A$2:$A$178,0))),"")</f>
        <v/>
      </c>
      <c r="EC17" s="51">
        <f>IFERROR(IF(INDEX(MCDM_Grades!$J$2:$J$178,MATCH($A17,MCDM_Grades!$A$2:$A$178,0))="","",INDEX(MCDM_Grades!$J$2:$J$178,MATCH($A17,MCDM_Grades!$A$2:$A$178,0))),"")</f>
        <v/>
      </c>
      <c r="ED17" s="35">
        <f>IFERROR(IF(INDEX(MCDM_Grades!$N$2:$N$178,MATCH($A17,MCDM_Grades!$A$2:$A$178,0))="","",INDEX(MCDM_Grades!$N$2:$N$178,MATCH($A17,MCDM_Grades!$A$2:$A$178,0))),"")</f>
        <v/>
      </c>
      <c r="EE17" s="42">
        <f>IFERROR(IF(INDEX(MCDM_Grades!$O$2:$O$178,MATCH($A17,MCDM_Grades!$A$2:$A$178,0))="","",INDEX(MCDM_Grades!$O$2:$O$178,MATCH($A17,MCDM_Grades!$A$2:$A$178,0))),"")</f>
        <v/>
      </c>
      <c r="EF17" s="35">
        <f>IFERROR(IF(INDEX(MCDM_Grades!$P$2:$P$178,MATCH($A17,MCDM_Grades!$A$2:$A$178,0))="","",INDEX(MCDM_Grades!$P$2:$P$178,MATCH($A17,MCDM_Grades!$A$2:$A$178,0))),"")</f>
        <v/>
      </c>
      <c r="EG17" s="42">
        <f>IFERROR(IF(INDEX(MCDM_Grades!$Q$2:$Q$178,MATCH($A17,MCDM_Grades!$A$2:$A$178,0))="","",INDEX(MCDM_Grades!$Q$2:$Q$178,MATCH($A17,MCDM_Grades!$A$2:$A$178,0))),"")</f>
        <v/>
      </c>
      <c r="EH17" s="35">
        <f>IFERROR(IF(INDEX(MCDM_Grades!$R$2:$R$178,MATCH($A17,MCDM_Grades!$A$2:$A$178,0))="","",INDEX(MCDM_Grades!$R$2:$R$178,MATCH($A17,MCDM_Grades!$A$2:$A$178,0))),"")</f>
        <v/>
      </c>
      <c r="EI17" s="42">
        <f>IFERROR(IF(INDEX(MCDM_Grades!$S$2:$S$178,MATCH($A17,MCDM_Grades!$A$2:$A$178,0))="","",INDEX(MCDM_Grades!$S$2:$S$178,MATCH($A17,MCDM_Grades!$A$2:$A$178,0))),"")</f>
        <v/>
      </c>
      <c r="EJ17" s="35">
        <f>IFERROR(IF(INDEX(MCDM_Grades!$T$2:$T$178,MATCH($A17,MCDM_Grades!$A$2:$A$178,0))="","",INDEX(MCDM_Grades!$T$2:$T$178,MATCH($A17,MCDM_Grades!$A$2:$A$178,0))),"")</f>
        <v/>
      </c>
      <c r="EK17" s="42">
        <f>IFERROR(IF(INDEX(MCDM_Grades!$U$2:$U$178,MATCH($A17,MCDM_Grades!$A$2:$A$178,0))="","",INDEX(MCDM_Grades!$U$2:$U$178,MATCH($A17,MCDM_Grades!$A$2:$A$178,0))),"")</f>
        <v/>
      </c>
      <c r="EL17" s="35">
        <f>IFERROR(IF(INDEX(MCDM_Grades!$V$2:$V$178,MATCH($A17,MCDM_Grades!$A$2:$A$178,0))="","",INDEX(MCDM_Grades!$V$2:$V$178,MATCH($A17,MCDM_Grades!$A$2:$A$178,0))),"")</f>
        <v/>
      </c>
      <c r="EM17" s="42">
        <f>IFERROR(IF(INDEX(MCDM_Grades!$W$2:$W$178,MATCH($A17,MCDM_Grades!$A$2:$A$178,0))="","",INDEX(MCDM_Grades!$W$2:$W$178,MATCH($A17,MCDM_Grades!$A$2:$A$178,0))),"")</f>
        <v/>
      </c>
      <c r="EN17" s="35">
        <f>IFERROR(IF(INDEX(MCDM_Grades!$X$2:$X$178,MATCH($A17,MCDM_Grades!$A$2:$A$178,0))="","",INDEX(MCDM_Grades!$X$2:$X$178,MATCH($A17,MCDM_Grades!$A$2:$A$178,0))),"")</f>
        <v/>
      </c>
      <c r="EO17" s="42">
        <f>IFERROR(IF(INDEX(MCDM_Grades!$Y$2:$Y$178,MATCH($A17,MCDM_Grades!$A$2:$A$178,0))="","",INDEX(MCDM_Grades!$Y$2:$Y$178,MATCH($A17,MCDM_Grades!$A$2:$A$178,0))),"")</f>
        <v/>
      </c>
      <c r="EP17" s="35">
        <f>IFERROR(IF(INDEX(MCDM_Grades!$Z$2:$Z$178,MATCH($A17,MCDM_Grades!$A$2:$A$178,0))="","",INDEX(MCDM_Grades!$Z$2:$Z$178,MATCH($A17,MCDM_Grades!$A$2:$A$178,0))),"")</f>
        <v/>
      </c>
      <c r="EQ17" s="42">
        <f>IFERROR(IF(INDEX(MCDM_Grades!$AA$2:$AA$178,MATCH($A17,MCDM_Grades!$A$2:$A$178,0))="","",INDEX(MCDM_Grades!$AA$2:$AA$178,MATCH($A17,MCDM_Grades!$A$2:$A$178,0))),"")</f>
        <v/>
      </c>
      <c r="ER17" s="35">
        <f>IFERROR(IF(INDEX(MCDM_Grades!$AB$2:$AB$178,MATCH($A17,MCDM_Grades!$A$2:$A$178,0))="","",INDEX(MCDM_Grades!$AB$2:$AB$178,MATCH($A17,MCDM_Grades!$A$2:$A$178,0))),"")</f>
        <v/>
      </c>
      <c r="ES17" s="42">
        <f>IFERROR(IF(INDEX(MCDM_Grades!$AC$2:$AC$178,MATCH($A17,MCDM_Grades!$A$2:$A$178,0))="","",INDEX(MCDM_Grades!$AC$2:$AC$178,MATCH($A17,MCDM_Grades!$A$2:$A$178,0))),"")</f>
        <v/>
      </c>
      <c r="ET17" s="35">
        <f>IFERROR(IF(INDEX(MCDM_Grades!$AD$2:$AD$178,MATCH($A17,MCDM_Grades!$A$2:$A$178,0))="","",INDEX(MCDM_Grades!$AD$2:$AD$178,MATCH($A17,MCDM_Grades!$A$2:$A$178,0))),"")</f>
        <v/>
      </c>
      <c r="EU17" s="42">
        <f>IFERROR(IF(INDEX(MCDM_Grades!$AE$2:$AE$178,MATCH($A17,MCDM_Grades!$A$2:$A$178,0))="","",INDEX(MCDM_Grades!$AE$2:$AE$178,MATCH($A17,MCDM_Grades!$A$2:$A$178,0))),"")</f>
        <v/>
      </c>
      <c r="EV17" s="51">
        <f>IFERROR(IF(INDEX(MCDM_Grades!$K$2:$K$178,MATCH($A17,MCDM_Grades!$A$2:$A$178,0))="","",INDEX(MCDM_Grades!$K$2:$K$178,MATCH($A17,MCDM_Grades!$A$2:$A$178,0))),"")</f>
        <v/>
      </c>
      <c r="EW17" s="49">
        <f>IFERROR(IF(INDEX(MCDM_Grades!$L$2:$L$178,MATCH($A17,MCDM_Grades!$A$2:$A$178,0))="","",INDEX(MCDM_Grades!$L$2:$L$178,MATCH($A17,MCDM_Grades!$A$2:$A$178,0))),"")</f>
        <v/>
      </c>
      <c r="EX17" s="50">
        <f>IFERROR(IF(INDEX(MCDM_Grades!$M$2:$M$178,MATCH($A17,MCDM_Grades!$A$2:$A$178,0))="","",INDEX(MCDM_Grades!$M$2:$M$178,MATCH($A17,MCDM_Grades!$A$2:$A$178,0))),"")</f>
        <v/>
      </c>
      <c r="EY17" s="35">
        <f>IFERROR(IF(INDEX(MCDM_Grades!$AR$2:$AR$178,MATCH($A17,MCDM_Grades!$A$2:$A$178,0))="","",INDEX(MCDM_Grades!$AR$2:$AR$178,MATCH($A17,MCDM_Grades!$A$2:$A$178,0))),"")</f>
        <v/>
      </c>
      <c r="EZ17" s="42">
        <f>IFERROR(IF(INDEX(MCDM_Grades!$AS$2:$AS$178,MATCH($A17,MCDM_Grades!$A$2:$A$178,0))="","",INDEX(MCDM_Grades!$AS$2:$AS$178,MATCH($A17,MCDM_Grades!$A$2:$A$178,0))),"")</f>
        <v/>
      </c>
      <c r="FA17" s="35">
        <f>IFERROR(IF(INDEX(MCDM_Grades!$AT$2:$AT$178,MATCH($A17,MCDM_Grades!$A$2:$A$178,0))="","",INDEX(MCDM_Grades!$AT$2:$AT$178,MATCH($A17,MCDM_Grades!$A$2:$A$178,0))),"")</f>
        <v/>
      </c>
      <c r="FB17" s="42">
        <f>IFERROR(IF(INDEX(MCDM_Grades!$AU$2:$AU$178,MATCH($A17,MCDM_Grades!$A$2:$A$178,0))="","",INDEX(MCDM_Grades!$AU$2:$AU$178,MATCH($A17,MCDM_Grades!$A$2:$A$178,0))),"")</f>
        <v/>
      </c>
      <c r="FC17" s="3" t="inlineStr">
        <is>
          <t>Nadir / top-down</t>
        </is>
      </c>
      <c r="FD17" s="3" t="inlineStr">
        <is>
          <t>Yes</t>
        </is>
      </c>
      <c r="FE17" s="3" t="inlineStr">
        <is>
          <t>No</t>
        </is>
      </c>
      <c r="FF17" s="3" t="inlineStr">
        <is>
          <t>Close-range surface photographs of mixed scenes (pavement plus concrete/wall surfaces shot face-on); no street-level views</t>
        </is>
      </c>
      <c r="FG17" s="3" t="inlineStr">
        <is>
          <t>Close-range camera(s) pointed perpendicular at the surface (mixed cameras; mount not reported)</t>
        </is>
      </c>
      <c r="FH17" s="3" t="inlineStr">
        <is>
          <t>We established a public benchmark dataset with cracks in multiple scenes to evaluate the crack detection systems. | figures/dataset-overview.jpg: 12 sample images, all close-range surface-perpendicular views of pavement, concrete and a brick wall, none street-level</t>
        </is>
      </c>
      <c r="FI17" s="3" t="inlineStr">
        <is>
          <t>Dataset page / README</t>
        </is>
      </c>
      <c r="FJ17" s="3" t="inlineStr">
        <is>
          <t>https://raw.githubusercontent.com/yhlleo/DeepCrack/master/figures/dataset-overview.jpg</t>
        </is>
      </c>
      <c r="FK17" s="3" t="inlineStr">
        <is>
          <t>High</t>
        </is>
      </c>
      <c r="FL17" s="3" t="inlineStr">
        <is>
          <t>Verified - agreed</t>
        </is>
      </c>
      <c r="FM17" s="3" t="inlineStr">
        <is>
          <t>README (yhlleo/DeepCrack) only says 'a public benchmark dataset with cracks in multiple scales and scenes'; the Neurocomputing paper could not be fetched (Elsevier redirect). Label follows the task-provided prior knowledge (DeepCrack = top-down): images are surface-perpendicular close-ups, but some depict non-pavement surfaces (walls/concrete), so 'top-down' here means camera axis normal to the imaged surface. | Second review replaced the evidence (was: Known dataset (prior knowledge)). | Second review: Inspected the repository's dataset-overview figure: every sample is a face-on close-up of a cracked surface (asphalt, concrete, masonry) with no horizon or forward perspective, confirming camera axis normal to the surface. Some scenes are walls rather than pavement, as the first reviewer noted.</t>
        </is>
      </c>
    </row>
    <row r="18" ht="58" customHeight="1">
      <c r="A18" s="3" t="inlineStr">
        <is>
          <t>DS-017</t>
        </is>
      </c>
      <c r="B18" s="3" t="inlineStr">
        <is>
          <t>EdmCrack600</t>
        </is>
      </c>
      <c r="C18" s="3" t="inlineStr">
        <is>
          <t>NA</t>
        </is>
      </c>
      <c r="D18" s="3" t="inlineStr">
        <is>
          <t>v1 (600-image release)</t>
        </is>
      </c>
      <c r="E18" s="3" t="inlineStr">
        <is>
          <t>Confirmed Match</t>
        </is>
      </c>
      <c r="F18" s="3" t="inlineStr">
        <is>
          <t>High</t>
        </is>
      </c>
      <c r="G18" s="3" t="inlineStr">
        <is>
          <t>Same repository (mqp2259/EdmCrack600); identical count (600); same Canadian collection; same publications (10.1016/j.autcon.2019.103018; 10.1016/j.conbuildmat.2020.119397).</t>
        </is>
      </c>
      <c r="H18" s="3" t="inlineStr">
        <is>
          <t>Claude; GPT; GitHub_Test_Batch (tool UNK)</t>
        </is>
      </c>
      <c r="I18" s="3" t="inlineStr">
        <is>
          <t>GitHub</t>
        </is>
      </c>
      <c r="J18" s="3" t="inlineStr">
        <is>
          <t>N</t>
        </is>
      </c>
      <c r="K18" s="3" t="inlineStr">
        <is>
          <t>Single canonical GitHub repository</t>
        </is>
      </c>
      <c r="L18" s="4" t="inlineStr">
        <is>
          <t>https://github.com/mqp2259/EdmCrack600</t>
        </is>
      </c>
      <c r="M18" s="4" t="inlineStr">
        <is>
          <t>https://github.com/mqp2259/EdmCrack600</t>
        </is>
      </c>
      <c r="N18" s="3" t="inlineStr">
        <is>
          <t>NA</t>
        </is>
      </c>
      <c r="O18" s="3" t="inlineStr">
        <is>
          <t>NA</t>
        </is>
      </c>
      <c r="P18" s="3" t="inlineStr">
        <is>
          <t>NA</t>
        </is>
      </c>
      <c r="Q18" s="3" t="inlineStr">
        <is>
          <t>NA</t>
        </is>
      </c>
      <c r="R18" s="3" t="inlineStr">
        <is>
          <t>NA</t>
        </is>
      </c>
      <c r="S18" s="3" t="inlineStr">
        <is>
          <t>NA</t>
        </is>
      </c>
      <c r="T18" s="3" t="inlineStr">
        <is>
          <t>NR</t>
        </is>
      </c>
      <c r="U18" s="3" t="inlineStr">
        <is>
          <t>Y</t>
        </is>
      </c>
      <c r="V18" s="3" t="inlineStr">
        <is>
          <t>10.1016/j.autcon.2019.103018 (Autom. Constr. 110:103018 per README citation);Constr. Build. Mater. 256:119397;J. Civ. Struct. Health Monit. 2020 (crowdsensing paper) [Claude] | 10.1016/j.autcon.2019.103018; 10.1016/j.conbuildmat.2020.119397 [GPT] | https://doi.org/10.1016/j.autcon.2019.103018; https://doi.org/10.1016/j.conbuildmat.2020.119397 [Test_Batch]</t>
        </is>
      </c>
      <c r="W18" s="3" t="inlineStr">
        <is>
          <t>10.1016/j.autcon.2019.103018; 10.1016/j.conbuildmat.2020.119397</t>
        </is>
      </c>
      <c r="X18" s="3" t="inlineStr">
        <is>
          <t>https://doi.org/10.1016/j.autcon.2019.103018; https://doi.org/10.1016/j.conbuildmat.2020.119397</t>
        </is>
      </c>
      <c r="Y18" s="3" t="inlineStr">
        <is>
          <t>NR</t>
        </is>
      </c>
      <c r="Z18" s="3" t="inlineStr">
        <is>
          <t>Y</t>
        </is>
      </c>
      <c r="AA18" s="3" t="inlineStr">
        <is>
          <t>Reported in source record (relationship not classified)</t>
        </is>
      </c>
      <c r="AB18" s="3" t="inlineStr">
        <is>
          <t>Images/frames as reported</t>
        </is>
      </c>
      <c r="AC18" s="3" t="inlineStr">
        <is>
          <t>600</t>
        </is>
      </c>
      <c r="AD18" s="3" t="inlineStr">
        <is>
          <t>NR</t>
        </is>
      </c>
      <c r="AE18" s="3" t="inlineStr">
        <is>
          <t>NR</t>
        </is>
      </c>
      <c r="AF18" s="3" t="inlineStr">
        <is>
          <t>600</t>
        </is>
      </c>
      <c r="AG18" s="3" t="inlineStr">
        <is>
          <t>NR</t>
        </is>
      </c>
      <c r="AH18" s="3" t="inlineStr">
        <is>
          <t>NR</t>
        </is>
      </c>
      <c r="AI18" s="3" t="inlineStr">
        <is>
          <t>NR</t>
        </is>
      </c>
      <c r="AJ18" s="3" t="inlineStr">
        <is>
          <t>NR</t>
        </is>
      </c>
      <c r="AK18" s="3" t="inlineStr">
        <is>
          <t>NR</t>
        </is>
      </c>
      <c r="AL18" s="3" t="inlineStr">
        <is>
          <t>NR</t>
        </is>
      </c>
      <c r="AM18" s="3" t="inlineStr">
        <is>
          <t>NR</t>
        </is>
      </c>
      <c r="AN18" s="3" t="inlineStr">
        <is>
          <t>NR</t>
        </is>
      </c>
      <c r="AO18" s="3" t="inlineStr">
        <is>
          <t>NR</t>
        </is>
      </c>
      <c r="AP18" s="3" t="inlineStr">
        <is>
          <t>Canada</t>
        </is>
      </c>
      <c r="AQ18" s="3" t="inlineStr">
        <is>
          <t>NR</t>
        </is>
      </c>
      <c r="AR18" s="3" t="inlineStr">
        <is>
          <t>Edmonton, Alberta</t>
        </is>
      </c>
      <c r="AS18" s="3" t="inlineStr">
        <is>
          <t>Canada; Edmonton, Alberta; Road environment: Urban public roads [Claude] | Urban roads [GPT] | Urban [Test_Batch]</t>
        </is>
      </c>
      <c r="AT18" s="3" t="inlineStr">
        <is>
          <t>NR</t>
        </is>
      </c>
      <c r="AU18" s="3" t="inlineStr">
        <is>
          <t>NR (camera-based collection described in linked papers) [Claude] | Camera; moving-vehicle crowdsensing context reported in related work [GPT] | Vehicle-mounted GoPro HERO7 Black [Test_Batch]</t>
        </is>
      </c>
      <c r="AV18" s="3" t="inlineStr">
        <is>
          <t>See Acquisition_Platform</t>
        </is>
      </c>
      <c r="AW18" s="3" t="inlineStr">
        <is>
          <t>NR (camera-based collection described in linked papers) [Claude] | Camera; moving-vehicle crowdsensing context reported in related work [GPT] | Vehicle-mounted GoPro HERO7 Black [Test_Batch]</t>
        </is>
      </c>
      <c r="AX18" s="3" t="inlineStr">
        <is>
          <t>See Acquisition_Platform (reported: mounted)</t>
        </is>
      </c>
      <c r="AY18" s="3" t="inlineStr">
        <is>
          <t>NR</t>
        </is>
      </c>
      <c r="AZ18" s="3" t="inlineStr">
        <is>
          <t>NR</t>
        </is>
      </c>
      <c r="BA18" s="3" t="inlineStr">
        <is>
          <t>NR</t>
        </is>
      </c>
      <c r="BB18" s="3" t="inlineStr">
        <is>
          <t>N</t>
        </is>
      </c>
      <c r="BC18" s="3" t="inlineStr">
        <is>
          <t>NR</t>
        </is>
      </c>
      <c r="BD18" s="3" t="inlineStr">
        <is>
          <t>NR</t>
        </is>
      </c>
      <c r="BE18" s="3" t="inlineStr">
        <is>
          <t>Varied</t>
        </is>
      </c>
      <c r="BF18" s="3" t="inlineStr">
        <is>
          <t>Varied</t>
        </is>
      </c>
      <c r="BG18" s="3" t="inlineStr">
        <is>
          <t>NR</t>
        </is>
      </c>
      <c r="BH18" s="3" t="inlineStr">
        <is>
          <t>Pavement cracks (undifferentiated crack class) [Claude] | pavement crack [GPT/Test_Batch]</t>
        </is>
      </c>
      <c r="BI18" s="3" t="inlineStr">
        <is>
          <t>NR</t>
        </is>
      </c>
      <c r="BJ18" s="3" t="inlineStr">
        <is>
          <t>Binary crack vs background [Claude] | crack pixels; background pixels [GPT] | crack pixel mask [Test_Batch]</t>
        </is>
      </c>
      <c r="BK18" s="3" t="inlineStr">
        <is>
          <t>NR</t>
        </is>
      </c>
      <c r="BL18" s="3" t="inlineStr">
        <is>
          <t>Semantic segmentation (pixel-level) [Claude] | semantic segmentation [GPT/Test_Batch]</t>
        </is>
      </c>
      <c r="BM18" s="3" t="inlineStr">
        <is>
          <t>Semantic segmentation (pixel-level) [Claude] | semantic segmentation [GPT/Test_Batch]</t>
        </is>
      </c>
      <c r="BN18" s="3" t="inlineStr">
        <is>
          <t>Pixel-level annotation masks [Claude] | pixel-level masks [GPT] | Image-mask pairs [Test_Batch]</t>
        </is>
      </c>
      <c r="BO18" s="3" t="inlineStr">
        <is>
          <t>mask</t>
        </is>
      </c>
      <c r="BP18" s="3" t="inlineStr">
        <is>
          <t>NR</t>
        </is>
      </c>
      <c r="BQ18" s="3" t="inlineStr">
        <is>
          <t>NR</t>
        </is>
      </c>
      <c r="BR18" s="3" t="inlineStr">
        <is>
          <t>Y</t>
        </is>
      </c>
      <c r="BS18" s="3" t="inlineStr">
        <is>
          <t>NR</t>
        </is>
      </c>
      <c r="BT18" s="3" t="inlineStr">
        <is>
          <t>NR</t>
        </is>
      </c>
      <c r="BU18" s="3" t="inlineStr">
        <is>
          <t>NR</t>
        </is>
      </c>
      <c r="BV18" s="3" t="inlineStr">
        <is>
          <t>N</t>
        </is>
      </c>
      <c r="BW18" s="3" t="inlineStr">
        <is>
          <t>N</t>
        </is>
      </c>
      <c r="BX18" s="3" t="inlineStr">
        <is>
          <t>N</t>
        </is>
      </c>
      <c r="BY18" s="3" t="inlineStr">
        <is>
          <t>Manual pixel-level annotation [Claude/GPT] | Manual pixel annotation [Test_Batch]</t>
        </is>
      </c>
      <c r="BZ18" s="3" t="inlineStr">
        <is>
          <t>All images described as pixel annotated</t>
        </is>
      </c>
      <c r="CA18" s="3" t="inlineStr">
        <is>
          <t>NR</t>
        </is>
      </c>
      <c r="CB18" s="3" t="inlineStr">
        <is>
          <t>NR</t>
        </is>
      </c>
      <c r="CC18" s="3" t="inlineStr">
        <is>
          <t>Semantic segmentation;Crack detection [Claude/Test_Batch] | crack segmentation; crack identification [GPT]</t>
        </is>
      </c>
      <c r="CD18" s="3" t="inlineStr">
        <is>
          <t>Densely connected deep neural network</t>
        </is>
      </c>
      <c r="CE18" s="3" t="inlineStr">
        <is>
          <t>Densely connected deep neural network</t>
        </is>
      </c>
      <c r="CF18" s="3" t="inlineStr">
        <is>
          <t>Reported on the source record/data card or associated publication (see Evidence_Locator)</t>
        </is>
      </c>
      <c r="CG18" s="3" t="inlineStr">
        <is>
          <t>NR</t>
        </is>
      </c>
      <c r="CH18" s="3" t="inlineStr">
        <is>
          <t>NR</t>
        </is>
      </c>
      <c r="CI18" s="3" t="inlineStr">
        <is>
          <t>Include-Primary</t>
        </is>
      </c>
      <c r="CJ18" s="3" t="inlineStr">
        <is>
          <t>Direct_Download</t>
        </is>
      </c>
      <c r="CK18" s="3" t="inlineStr">
        <is>
          <t>NR (custom terms in README) [Claude] | Custom academic-use terms [GPT]</t>
        </is>
      </c>
      <c r="CL18" s="3" t="inlineStr">
        <is>
          <t>N</t>
        </is>
      </c>
      <c r="CM18" s="3" t="inlineStr">
        <is>
          <t>Direct_Download</t>
        </is>
      </c>
      <c r="CN18" s="3" t="inlineStr">
        <is>
          <t>NR</t>
        </is>
      </c>
      <c r="CO18" s="3" t="inlineStr">
        <is>
          <t>NR</t>
        </is>
      </c>
      <c r="CP18" s="3" t="inlineStr">
        <is>
          <t>N</t>
        </is>
      </c>
      <c r="CQ18" s="3" t="inlineStr">
        <is>
          <t>Non-commercial restriction; single city; Google Drive hosting (link liveness not independently re-tested); acquisition platform not stated in README [Claude] | Small single-city dataset; non-commercial restriction; limited acquisition and sensor metadata [GPT] | Small crack-only corpus and noncommercial restriction; no GPS/IMU or engineering-condition indices reported. [Test_Batch]</t>
        </is>
      </c>
      <c r="CR18" s="3" t="inlineStr">
        <is>
          <t>Original</t>
        </is>
      </c>
      <c r="CS18" s="3" t="inlineStr">
        <is>
          <t>N</t>
        </is>
      </c>
      <c r="CT18" s="3" t="inlineStr">
        <is>
          <t>N</t>
        </is>
      </c>
      <c r="CU18" s="3" t="inlineStr">
        <is>
          <t>N</t>
        </is>
      </c>
      <c r="CV18" s="3" t="inlineStr">
        <is>
          <t>NA</t>
        </is>
      </c>
      <c r="CW18" s="3" t="inlineStr">
        <is>
          <t>NA</t>
        </is>
      </c>
      <c r="CX18" s="3" t="inlineStr">
        <is>
          <t>ChatGPT_Github_001.xlsx; Claude_Github_001.xlsx; Github_Github_Test.xlsx</t>
        </is>
      </c>
      <c r="CY18" s="3" t="inlineStr">
        <is>
          <t>ChatGPT_Github_001:GH-008; Claude_Github_001:GH-DS-004; Github_Github_Test:GITHUB-021</t>
        </is>
      </c>
      <c r="CZ18" s="3" t="inlineStr">
        <is>
          <t>Y - see conflict columns and Reconciliation_Notes</t>
        </is>
      </c>
      <c r="DA18" s="3" t="inlineStr">
        <is>
          <t>Y - see conflict columns and Reconciliation_Notes</t>
        </is>
      </c>
      <c r="DB18" s="3" t="inlineStr">
        <is>
          <t>None</t>
        </is>
      </c>
      <c r="DC18" s="6" t="inlineStr">
        <is>
          <t>Distress types: Pavement cracks (undifferentiated crack class) (Claude) vs pavement crack (GPT/Test_Batch) || Label taxonomy: Binary crack vs background (Claude) vs crack pixels; background pixels (GPT) vs crack pixel mask (Test_Batch) || Annotation task: Semantic segmentation (pixel-level) (Claude) vs semantic segmentation (GPT/Test_Batch) || Annotation format: Pixel-level annotation masks (Claude) vs pixel-level masks (GPT) vs Image-mask pairs (Test_Batch) || Annotation method: Manual pixel-level annotation (Claude/GPT) vs Manual pixel annotation (Test_Batch)</t>
        </is>
      </c>
      <c r="DD18" s="3" t="inlineStr">
        <is>
          <t>None</t>
        </is>
      </c>
      <c r="DE18" s="6" t="inlineStr">
        <is>
          <t>Release year: 2019 (Claude) vs 2020 (GPT/Test_Batch) || License: NR (custom terms in README) (Claude) vs Custom academic-use terms (GPT) || AI tasks: Semantic segmentation;Crack detection (Claude/Test_Batch) vs crack segmentation; crack identification (GPT) || Acquisition platform: NR (camera-based collection described in linked papers) (Claude) vs Camera; moving-vehicle crowdsensing context reported in related work (GPT) vs Vehicle-mounted GoPro HERO7 Black (Test_Batch) || Road environment: Urban public roads (Claude) vs Urban roads (GPT) vs Urban (Test_Batch) || Publications: 10.1016/j.autcon.2019.103018 (Autom. Constr. 110:103018 per README citation);Con (Claude) vs 10.1016/j.autcon.2019.103018; 10.1016/j.conbuildmat.2020.119397 (GPT) vs https://doi.org/10.1016/j.autcon.2019.103018; https://doi.org/10.1016/j.conbuild (Test_Batch) || Acquisition platform: NR (camera-based collection described in linked papers) (Claude) vs Camera; moving-vehicle crowdsensing context reported in related work (GPT) vs Vehicle-mounted GoPro HERO7 Black (Test_Batch) || Key_Limitations: Non-commercial restriction; single city; Google Drive hosting (link liveness not (Claude) vs Small single-city dataset; non-commercial restriction; limited acquisition and s (GPT) vs Small crack-only corpus and noncommercial restriction; no GPS/IMU or engineering (Test_Batch)</t>
        </is>
      </c>
      <c r="DF18" s="3" t="inlineStr">
        <is>
          <t>N</t>
        </is>
      </c>
      <c r="DG18" s="3" t="inlineStr">
        <is>
          <t>Acquisition detail conflict: Test batch states vehicle-mounted GoPro HERO7 Black; Claude records NR (camera-based per linked papers). Release year 2019 (Claude) vs 2020 (GPT, Test).</t>
        </is>
      </c>
      <c r="DH18" s="3" t="inlineStr">
        <is>
          <t>GitHub README (description, download link, citation terms), https://github.com/mqp2259/EdmCrack600 (accessed 2026-08-06) [Claude] | https://github.com/mqp2259/EdmCrack600 README description, download link, usage restriction, citations; accessed 2026-08-06 [GPT] | https://github.com/mqp2259/EdmCrack600; README dataset count, annotation, publications, download, and use restriction; accessed 2026-08-01 [Test_Batch]</t>
        </is>
      </c>
      <c r="DI18" s="3" t="inlineStr">
        <is>
          <t>Moderate</t>
        </is>
      </c>
      <c r="DJ18" s="3" t="inlineStr">
        <is>
          <t>Low</t>
        </is>
      </c>
      <c r="DK18" s="3" t="inlineStr">
        <is>
          <t>Use as-is.</t>
        </is>
      </c>
      <c r="DL18" s="3" t="n">
        <v>4</v>
      </c>
      <c r="DM18" s="3" t="n">
        <v>4.7</v>
      </c>
      <c r="DN18" s="3" t="n">
        <v>3.8</v>
      </c>
      <c r="DO18" s="3" t="n">
        <v>2.3</v>
      </c>
      <c r="DP18" s="3" t="n">
        <v>2.3</v>
      </c>
      <c r="DQ18" s="3" t="n">
        <v>1.3</v>
      </c>
      <c r="DR18" s="3" t="n">
        <v>0</v>
      </c>
      <c r="DS18" s="3" t="n">
        <v>60.3</v>
      </c>
      <c r="DT18" s="3" t="inlineStr">
        <is>
          <t>Reviewed (source MCDM_Scoring, averaged across batches)</t>
        </is>
      </c>
      <c r="DU18" s="3" t="inlineStr">
        <is>
          <t>3 of 3</t>
        </is>
      </c>
      <c r="DV18" s="35">
        <f>IFERROR(IF(INDEX(MCDM_Grades!$C$2:$C$178,MATCH($A18,MCDM_Grades!$A$2:$A$178,0))="","",INDEX(MCDM_Grades!$C$2:$C$178,MATCH($A18,MCDM_Grades!$A$2:$A$178,0))),"")</f>
        <v/>
      </c>
      <c r="DW18" s="42">
        <f>IFERROR(IF(INDEX(MCDM_Grades!$D$2:$D$178,MATCH($A18,MCDM_Grades!$A$2:$A$178,0))="","",INDEX(MCDM_Grades!$D$2:$D$178,MATCH($A18,MCDM_Grades!$A$2:$A$178,0))),"")</f>
        <v/>
      </c>
      <c r="DX18" s="48">
        <f>IFERROR(IF(INDEX(MCDM_Grades!$E$2:$E$178,MATCH($A18,MCDM_Grades!$A$2:$A$178,0))="","",INDEX(MCDM_Grades!$E$2:$E$178,MATCH($A18,MCDM_Grades!$A$2:$A$178,0))),"")</f>
        <v/>
      </c>
      <c r="DY18" s="49">
        <f>IFERROR(IF(INDEX(MCDM_Grades!$F$2:$F$178,MATCH($A18,MCDM_Grades!$A$2:$A$178,0))="","",INDEX(MCDM_Grades!$F$2:$F$178,MATCH($A18,MCDM_Grades!$A$2:$A$178,0))),"")</f>
        <v/>
      </c>
      <c r="DZ18" s="48">
        <f>IFERROR(IF(INDEX(MCDM_Grades!$G$2:$G$178,MATCH($A18,MCDM_Grades!$A$2:$A$178,0))="","",INDEX(MCDM_Grades!$G$2:$G$178,MATCH($A18,MCDM_Grades!$A$2:$A$178,0))),"")</f>
        <v/>
      </c>
      <c r="EA18" s="49">
        <f>IFERROR(IF(INDEX(MCDM_Grades!$H$2:$H$178,MATCH($A18,MCDM_Grades!$A$2:$A$178,0))="","",INDEX(MCDM_Grades!$H$2:$H$178,MATCH($A18,MCDM_Grades!$A$2:$A$178,0))),"")</f>
        <v/>
      </c>
      <c r="EB18" s="50">
        <f>IFERROR(IF(INDEX(MCDM_Grades!$I$2:$I$178,MATCH($A18,MCDM_Grades!$A$2:$A$178,0))="","",INDEX(MCDM_Grades!$I$2:$I$178,MATCH($A18,MCDM_Grades!$A$2:$A$178,0))),"")</f>
        <v/>
      </c>
      <c r="EC18" s="51">
        <f>IFERROR(IF(INDEX(MCDM_Grades!$J$2:$J$178,MATCH($A18,MCDM_Grades!$A$2:$A$178,0))="","",INDEX(MCDM_Grades!$J$2:$J$178,MATCH($A18,MCDM_Grades!$A$2:$A$178,0))),"")</f>
        <v/>
      </c>
      <c r="ED18" s="35">
        <f>IFERROR(IF(INDEX(MCDM_Grades!$N$2:$N$178,MATCH($A18,MCDM_Grades!$A$2:$A$178,0))="","",INDEX(MCDM_Grades!$N$2:$N$178,MATCH($A18,MCDM_Grades!$A$2:$A$178,0))),"")</f>
        <v/>
      </c>
      <c r="EE18" s="42">
        <f>IFERROR(IF(INDEX(MCDM_Grades!$O$2:$O$178,MATCH($A18,MCDM_Grades!$A$2:$A$178,0))="","",INDEX(MCDM_Grades!$O$2:$O$178,MATCH($A18,MCDM_Grades!$A$2:$A$178,0))),"")</f>
        <v/>
      </c>
      <c r="EF18" s="35">
        <f>IFERROR(IF(INDEX(MCDM_Grades!$P$2:$P$178,MATCH($A18,MCDM_Grades!$A$2:$A$178,0))="","",INDEX(MCDM_Grades!$P$2:$P$178,MATCH($A18,MCDM_Grades!$A$2:$A$178,0))),"")</f>
        <v/>
      </c>
      <c r="EG18" s="42">
        <f>IFERROR(IF(INDEX(MCDM_Grades!$Q$2:$Q$178,MATCH($A18,MCDM_Grades!$A$2:$A$178,0))="","",INDEX(MCDM_Grades!$Q$2:$Q$178,MATCH($A18,MCDM_Grades!$A$2:$A$178,0))),"")</f>
        <v/>
      </c>
      <c r="EH18" s="35">
        <f>IFERROR(IF(INDEX(MCDM_Grades!$R$2:$R$178,MATCH($A18,MCDM_Grades!$A$2:$A$178,0))="","",INDEX(MCDM_Grades!$R$2:$R$178,MATCH($A18,MCDM_Grades!$A$2:$A$178,0))),"")</f>
        <v/>
      </c>
      <c r="EI18" s="42">
        <f>IFERROR(IF(INDEX(MCDM_Grades!$S$2:$S$178,MATCH($A18,MCDM_Grades!$A$2:$A$178,0))="","",INDEX(MCDM_Grades!$S$2:$S$178,MATCH($A18,MCDM_Grades!$A$2:$A$178,0))),"")</f>
        <v/>
      </c>
      <c r="EJ18" s="35">
        <f>IFERROR(IF(INDEX(MCDM_Grades!$T$2:$T$178,MATCH($A18,MCDM_Grades!$A$2:$A$178,0))="","",INDEX(MCDM_Grades!$T$2:$T$178,MATCH($A18,MCDM_Grades!$A$2:$A$178,0))),"")</f>
        <v/>
      </c>
      <c r="EK18" s="42">
        <f>IFERROR(IF(INDEX(MCDM_Grades!$U$2:$U$178,MATCH($A18,MCDM_Grades!$A$2:$A$178,0))="","",INDEX(MCDM_Grades!$U$2:$U$178,MATCH($A18,MCDM_Grades!$A$2:$A$178,0))),"")</f>
        <v/>
      </c>
      <c r="EL18" s="35">
        <f>IFERROR(IF(INDEX(MCDM_Grades!$V$2:$V$178,MATCH($A18,MCDM_Grades!$A$2:$A$178,0))="","",INDEX(MCDM_Grades!$V$2:$V$178,MATCH($A18,MCDM_Grades!$A$2:$A$178,0))),"")</f>
        <v/>
      </c>
      <c r="EM18" s="42">
        <f>IFERROR(IF(INDEX(MCDM_Grades!$W$2:$W$178,MATCH($A18,MCDM_Grades!$A$2:$A$178,0))="","",INDEX(MCDM_Grades!$W$2:$W$178,MATCH($A18,MCDM_Grades!$A$2:$A$178,0))),"")</f>
        <v/>
      </c>
      <c r="EN18" s="35">
        <f>IFERROR(IF(INDEX(MCDM_Grades!$X$2:$X$178,MATCH($A18,MCDM_Grades!$A$2:$A$178,0))="","",INDEX(MCDM_Grades!$X$2:$X$178,MATCH($A18,MCDM_Grades!$A$2:$A$178,0))),"")</f>
        <v/>
      </c>
      <c r="EO18" s="42">
        <f>IFERROR(IF(INDEX(MCDM_Grades!$Y$2:$Y$178,MATCH($A18,MCDM_Grades!$A$2:$A$178,0))="","",INDEX(MCDM_Grades!$Y$2:$Y$178,MATCH($A18,MCDM_Grades!$A$2:$A$178,0))),"")</f>
        <v/>
      </c>
      <c r="EP18" s="35">
        <f>IFERROR(IF(INDEX(MCDM_Grades!$Z$2:$Z$178,MATCH($A18,MCDM_Grades!$A$2:$A$178,0))="","",INDEX(MCDM_Grades!$Z$2:$Z$178,MATCH($A18,MCDM_Grades!$A$2:$A$178,0))),"")</f>
        <v/>
      </c>
      <c r="EQ18" s="42">
        <f>IFERROR(IF(INDEX(MCDM_Grades!$AA$2:$AA$178,MATCH($A18,MCDM_Grades!$A$2:$A$178,0))="","",INDEX(MCDM_Grades!$AA$2:$AA$178,MATCH($A18,MCDM_Grades!$A$2:$A$178,0))),"")</f>
        <v/>
      </c>
      <c r="ER18" s="35">
        <f>IFERROR(IF(INDEX(MCDM_Grades!$AB$2:$AB$178,MATCH($A18,MCDM_Grades!$A$2:$A$178,0))="","",INDEX(MCDM_Grades!$AB$2:$AB$178,MATCH($A18,MCDM_Grades!$A$2:$A$178,0))),"")</f>
        <v/>
      </c>
      <c r="ES18" s="42">
        <f>IFERROR(IF(INDEX(MCDM_Grades!$AC$2:$AC$178,MATCH($A18,MCDM_Grades!$A$2:$A$178,0))="","",INDEX(MCDM_Grades!$AC$2:$AC$178,MATCH($A18,MCDM_Grades!$A$2:$A$178,0))),"")</f>
        <v/>
      </c>
      <c r="ET18" s="35">
        <f>IFERROR(IF(INDEX(MCDM_Grades!$AD$2:$AD$178,MATCH($A18,MCDM_Grades!$A$2:$A$178,0))="","",INDEX(MCDM_Grades!$AD$2:$AD$178,MATCH($A18,MCDM_Grades!$A$2:$A$178,0))),"")</f>
        <v/>
      </c>
      <c r="EU18" s="42">
        <f>IFERROR(IF(INDEX(MCDM_Grades!$AE$2:$AE$178,MATCH($A18,MCDM_Grades!$A$2:$A$178,0))="","",INDEX(MCDM_Grades!$AE$2:$AE$178,MATCH($A18,MCDM_Grades!$A$2:$A$178,0))),"")</f>
        <v/>
      </c>
      <c r="EV18" s="51">
        <f>IFERROR(IF(INDEX(MCDM_Grades!$K$2:$K$178,MATCH($A18,MCDM_Grades!$A$2:$A$178,0))="","",INDEX(MCDM_Grades!$K$2:$K$178,MATCH($A18,MCDM_Grades!$A$2:$A$178,0))),"")</f>
        <v/>
      </c>
      <c r="EW18" s="49">
        <f>IFERROR(IF(INDEX(MCDM_Grades!$L$2:$L$178,MATCH($A18,MCDM_Grades!$A$2:$A$178,0))="","",INDEX(MCDM_Grades!$L$2:$L$178,MATCH($A18,MCDM_Grades!$A$2:$A$178,0))),"")</f>
        <v/>
      </c>
      <c r="EX18" s="50">
        <f>IFERROR(IF(INDEX(MCDM_Grades!$M$2:$M$178,MATCH($A18,MCDM_Grades!$A$2:$A$178,0))="","",INDEX(MCDM_Grades!$M$2:$M$178,MATCH($A18,MCDM_Grades!$A$2:$A$178,0))),"")</f>
        <v/>
      </c>
      <c r="EY18" s="35">
        <f>IFERROR(IF(INDEX(MCDM_Grades!$AR$2:$AR$178,MATCH($A18,MCDM_Grades!$A$2:$A$178,0))="","",INDEX(MCDM_Grades!$AR$2:$AR$178,MATCH($A18,MCDM_Grades!$A$2:$A$178,0))),"")</f>
        <v/>
      </c>
      <c r="EZ18" s="42">
        <f>IFERROR(IF(INDEX(MCDM_Grades!$AS$2:$AS$178,MATCH($A18,MCDM_Grades!$A$2:$A$178,0))="","",INDEX(MCDM_Grades!$AS$2:$AS$178,MATCH($A18,MCDM_Grades!$A$2:$A$178,0))),"")</f>
        <v/>
      </c>
      <c r="FA18" s="35">
        <f>IFERROR(IF(INDEX(MCDM_Grades!$AT$2:$AT$178,MATCH($A18,MCDM_Grades!$A$2:$A$178,0))="","",INDEX(MCDM_Grades!$AT$2:$AT$178,MATCH($A18,MCDM_Grades!$A$2:$A$178,0))),"")</f>
        <v/>
      </c>
      <c r="FB18" s="42">
        <f>IFERROR(IF(INDEX(MCDM_Grades!$AU$2:$AU$178,MATCH($A18,MCDM_Grades!$A$2:$A$178,0))="","",INDEX(MCDM_Grades!$AU$2:$AU$178,MATCH($A18,MCDM_Grades!$A$2:$A$178,0))),"")</f>
        <v/>
      </c>
      <c r="FC18" s="3" t="inlineStr">
        <is>
          <t>Nadir / top-down</t>
        </is>
      </c>
      <c r="FD18" s="3" t="inlineStr">
        <is>
          <t>Yes</t>
        </is>
      </c>
      <c r="FE18" s="3" t="inlineStr">
        <is>
          <t>No</t>
        </is>
      </c>
      <c r="FF18" s="3" t="n"/>
      <c r="FG18" s="3" t="inlineStr">
        <is>
          <t>Rear-mounted downward vehicle camera (GoPro HERO7 Black)</t>
        </is>
      </c>
      <c r="FH18" s="3" t="inlineStr">
        <is>
          <t>the second one is collected from a high-speed camera mounted on the rear of a moving car</t>
        </is>
      </c>
      <c r="FI18" s="3" t="inlineStr">
        <is>
          <t>Publication</t>
        </is>
      </c>
      <c r="FJ18" s="3" t="inlineStr">
        <is>
          <t>https://doi.org/10.1016/j.autcon.2019.103018</t>
        </is>
      </c>
      <c r="FK18" s="3" t="inlineStr">
        <is>
          <t>Medium</t>
        </is>
      </c>
      <c r="FL18" s="3" t="inlineStr">
        <is>
          <t>Not independently verified</t>
        </is>
      </c>
      <c r="FM18" s="3" t="inlineStr">
        <is>
          <t>Quote is from the abstract of Mei &amp; Gul, Autom. Constr. 110:103018 (Semantic Scholar record); README (mqp2259/EdmCrack600) gives no acquisition detail; workbook Test_Batch record adds 'Vehicle-mounted GoPro HERO7 Black'. The rear mount is documented; the downward orientation follows the task-provided prior knowledge (EdmCrack600 = rear-mounted downward camera) — exact tilt angle not stated in the fetched abstract (full text behind Elsevier).</t>
        </is>
      </c>
    </row>
    <row r="19" ht="58" customHeight="1">
      <c r="A19" s="3" t="inlineStr">
        <is>
          <t>DS-018</t>
        </is>
      </c>
      <c r="B19" s="3" t="inlineStr">
        <is>
          <t>GAPs384</t>
        </is>
      </c>
      <c r="C19" s="3" t="inlineStr">
        <is>
          <t>NA</t>
        </is>
      </c>
      <c r="D19" s="3" t="inlineStr">
        <is>
          <t>384-image pixel-annotated subset [GPT] | GAPs384 [Test_Batch]</t>
        </is>
      </c>
      <c r="E19" s="3" t="inlineStr">
        <is>
          <t>Confirmed Match</t>
        </is>
      </c>
      <c r="F19" s="3" t="inlineStr">
        <is>
          <t>High</t>
        </is>
      </c>
      <c r="G19" s="3" t="inlineStr">
        <is>
          <t>Same repository (fyangneil/pavement-crack-detection); identical count (384); same German professional inspection imagery derived from GAPs; same publication (10.1109/TITS.2019.2891237).</t>
        </is>
      </c>
      <c r="H19" s="3" t="inlineStr">
        <is>
          <t>GPT; GitHub_Test_Batch (tool UNK)</t>
        </is>
      </c>
      <c r="I19" s="3" t="inlineStr">
        <is>
          <t>GitHub</t>
        </is>
      </c>
      <c r="J19" s="3" t="inlineStr">
        <is>
          <t>N</t>
        </is>
      </c>
      <c r="K19" s="3" t="inlineStr">
        <is>
          <t>Hosted in the same GitHub repository as CRACK500</t>
        </is>
      </c>
      <c r="L19" s="4" t="inlineStr">
        <is>
          <t>https://github.com/fyangneil/pavement-crack-detection</t>
        </is>
      </c>
      <c r="M19" s="4" t="inlineStr">
        <is>
          <t>https://github.com/fyangneil/pavement-crack-detection</t>
        </is>
      </c>
      <c r="N19" s="3" t="inlineStr">
        <is>
          <t>NA</t>
        </is>
      </c>
      <c r="O19" s="3" t="inlineStr">
        <is>
          <t>NA</t>
        </is>
      </c>
      <c r="P19" s="3" t="inlineStr">
        <is>
          <t>NA</t>
        </is>
      </c>
      <c r="Q19" s="3" t="inlineStr">
        <is>
          <t>NA</t>
        </is>
      </c>
      <c r="R19" s="3" t="inlineStr">
        <is>
          <t>NA</t>
        </is>
      </c>
      <c r="S19" s="3" t="inlineStr">
        <is>
          <t>NA</t>
        </is>
      </c>
      <c r="T19" s="3" t="inlineStr">
        <is>
          <t>10.1109/TITS.2019.2891237</t>
        </is>
      </c>
      <c r="U19" s="3" t="inlineStr">
        <is>
          <t>Y</t>
        </is>
      </c>
      <c r="V19" s="3" t="inlineStr">
        <is>
          <t>10.1109/TITS.2019.2891237; 10.1109/IJCNN.2017.7966101 [GPT] | https://github.com/fyangneil/pavement-crack-detection [Test_Batch]</t>
        </is>
      </c>
      <c r="W19" s="3" t="inlineStr">
        <is>
          <t>10.1109/TITS.2019.2891237; 10.1109/IJCNN.2017.7966101</t>
        </is>
      </c>
      <c r="X19" s="3" t="inlineStr">
        <is>
          <t>https://github.com/fyangneil/pavement-crack-detection</t>
        </is>
      </c>
      <c r="Y19" s="3" t="inlineStr">
        <is>
          <t>NR</t>
        </is>
      </c>
      <c r="Z19" s="3" t="inlineStr">
        <is>
          <t>Y</t>
        </is>
      </c>
      <c r="AA19" s="3" t="inlineStr">
        <is>
          <t>Reported in source record (relationship not classified)</t>
        </is>
      </c>
      <c r="AB19" s="3" t="inlineStr">
        <is>
          <t>Images/frames as reported</t>
        </is>
      </c>
      <c r="AC19" s="3" t="inlineStr">
        <is>
          <t>384</t>
        </is>
      </c>
      <c r="AD19" s="3" t="inlineStr">
        <is>
          <t>NR</t>
        </is>
      </c>
      <c r="AE19" s="3" t="inlineStr">
        <is>
          <t>NR</t>
        </is>
      </c>
      <c r="AF19" s="3" t="inlineStr">
        <is>
          <t>384</t>
        </is>
      </c>
      <c r="AG19" s="3" t="inlineStr">
        <is>
          <t>NR</t>
        </is>
      </c>
      <c r="AH19" s="3" t="inlineStr">
        <is>
          <t>NR</t>
        </is>
      </c>
      <c r="AI19" s="3" t="inlineStr">
        <is>
          <t>NR</t>
        </is>
      </c>
      <c r="AJ19" s="3" t="inlineStr">
        <is>
          <t>NR</t>
        </is>
      </c>
      <c r="AK19" s="3" t="inlineStr">
        <is>
          <t>NR</t>
        </is>
      </c>
      <c r="AL19" s="3" t="inlineStr">
        <is>
          <t>NR</t>
        </is>
      </c>
      <c r="AM19" s="3" t="inlineStr">
        <is>
          <t>NR</t>
        </is>
      </c>
      <c r="AN19" s="3" t="inlineStr">
        <is>
          <t>1080x1920</t>
        </is>
      </c>
      <c r="AO19" s="3" t="inlineStr">
        <is>
          <t>NR</t>
        </is>
      </c>
      <c r="AP19" s="3" t="inlineStr">
        <is>
          <t>Germany</t>
        </is>
      </c>
      <c r="AQ19" s="3" t="inlineStr">
        <is>
          <t>NR</t>
        </is>
      </c>
      <c r="AR19" s="3" t="inlineStr">
        <is>
          <t>NR</t>
        </is>
      </c>
      <c r="AS19" s="3" t="inlineStr">
        <is>
          <t>Germany; Road environment: Asphalt pavement [GPT] | Roadway [Test_Batch]</t>
        </is>
      </c>
      <c r="AT19" s="3" t="inlineStr">
        <is>
          <t>NR</t>
        </is>
      </c>
      <c r="AU19" s="3" t="inlineStr">
        <is>
          <t>Professional pavement inspection imagery derived from GAPs [GPT] | Road inspection camera [Test_Batch]</t>
        </is>
      </c>
      <c r="AV19" s="3" t="inlineStr">
        <is>
          <t>NR</t>
        </is>
      </c>
      <c r="AW19" s="3" t="inlineStr">
        <is>
          <t>Professional pavement inspection imagery derived from GAPs [GPT] | Road inspection camera [Test_Batch]</t>
        </is>
      </c>
      <c r="AX19" s="3" t="inlineStr">
        <is>
          <t>NR</t>
        </is>
      </c>
      <c r="AY19" s="3" t="inlineStr">
        <is>
          <t>NR</t>
        </is>
      </c>
      <c r="AZ19" s="3" t="inlineStr">
        <is>
          <t>NR</t>
        </is>
      </c>
      <c r="BA19" s="3" t="inlineStr">
        <is>
          <t>NR</t>
        </is>
      </c>
      <c r="BB19" s="3" t="inlineStr">
        <is>
          <t>NR</t>
        </is>
      </c>
      <c r="BC19" s="3" t="inlineStr">
        <is>
          <t>NR</t>
        </is>
      </c>
      <c r="BD19" s="3" t="inlineStr">
        <is>
          <t>NR</t>
        </is>
      </c>
      <c r="BE19" s="3" t="inlineStr">
        <is>
          <t>NR</t>
        </is>
      </c>
      <c r="BF19" s="3" t="inlineStr">
        <is>
          <t>NR</t>
        </is>
      </c>
      <c r="BG19" s="3" t="inlineStr">
        <is>
          <t>NR</t>
        </is>
      </c>
      <c r="BH19" s="3" t="inlineStr">
        <is>
          <t>pavement crack</t>
        </is>
      </c>
      <c r="BI19" s="3" t="inlineStr">
        <is>
          <t>NR</t>
        </is>
      </c>
      <c r="BJ19" s="3" t="inlineStr">
        <is>
          <t>crack pixels; background pixels [GPT] | crack pixel mask [Test_Batch]</t>
        </is>
      </c>
      <c r="BK19" s="3" t="inlineStr">
        <is>
          <t>NR</t>
        </is>
      </c>
      <c r="BL19" s="3" t="inlineStr">
        <is>
          <t>semantic segmentation</t>
        </is>
      </c>
      <c r="BM19" s="3" t="inlineStr">
        <is>
          <t>semantic segmentation</t>
        </is>
      </c>
      <c r="BN19" s="3" t="inlineStr">
        <is>
          <t>pixel masks</t>
        </is>
      </c>
      <c r="BO19" s="3" t="inlineStr">
        <is>
          <t>mask</t>
        </is>
      </c>
      <c r="BP19" s="3" t="inlineStr">
        <is>
          <t>NR</t>
        </is>
      </c>
      <c r="BQ19" s="3" t="inlineStr">
        <is>
          <t>NR</t>
        </is>
      </c>
      <c r="BR19" s="3" t="inlineStr">
        <is>
          <t>Y</t>
        </is>
      </c>
      <c r="BS19" s="3" t="inlineStr">
        <is>
          <t>NR</t>
        </is>
      </c>
      <c r="BT19" s="3" t="inlineStr">
        <is>
          <t>NR</t>
        </is>
      </c>
      <c r="BU19" s="3" t="inlineStr">
        <is>
          <t>NR</t>
        </is>
      </c>
      <c r="BV19" s="3" t="inlineStr">
        <is>
          <t>NR</t>
        </is>
      </c>
      <c r="BW19" s="3" t="inlineStr">
        <is>
          <t>NR</t>
        </is>
      </c>
      <c r="BX19" s="3" t="inlineStr">
        <is>
          <t>NR</t>
        </is>
      </c>
      <c r="BY19" s="3" t="inlineStr">
        <is>
          <t>Manual selection and pixel-wise annotation [GPT] | Manual pixel annotation [Test_Batch]</t>
        </is>
      </c>
      <c r="BZ19" s="3" t="inlineStr">
        <is>
          <t>Curated crack-only subset of GAPs</t>
        </is>
      </c>
      <c r="CA19" s="3" t="inlineStr">
        <is>
          <t>NR</t>
        </is>
      </c>
      <c r="CB19" s="3" t="inlineStr">
        <is>
          <t>NR</t>
        </is>
      </c>
      <c r="CC19" s="3" t="inlineStr">
        <is>
          <t>crack segmentation [GPT] | semantic segmentation; crack detection [Test_Batch]</t>
        </is>
      </c>
      <c r="CD19" s="3" t="inlineStr">
        <is>
          <t>Feature Pyramid and Hierarchical Boosting Network</t>
        </is>
      </c>
      <c r="CE19" s="3" t="inlineStr">
        <is>
          <t>Feature Pyramid and Hierarchical Boosting Network</t>
        </is>
      </c>
      <c r="CF19" s="3" t="inlineStr">
        <is>
          <t>Reported on the source record/data card or associated publication (see Evidence_Locator)</t>
        </is>
      </c>
      <c r="CG19" s="3" t="inlineStr">
        <is>
          <t>NR</t>
        </is>
      </c>
      <c r="CH19" s="3" t="inlineStr">
        <is>
          <t>NR</t>
        </is>
      </c>
      <c r="CI19" s="3" t="inlineStr">
        <is>
          <t>Include-Primary</t>
        </is>
      </c>
      <c r="CJ19" s="3" t="inlineStr">
        <is>
          <t>Direct_Download</t>
        </is>
      </c>
      <c r="CK19" s="3" t="inlineStr">
        <is>
          <t>NR</t>
        </is>
      </c>
      <c r="CL19" s="3" t="inlineStr">
        <is>
          <t>N</t>
        </is>
      </c>
      <c r="CM19" s="3" t="inlineStr">
        <is>
          <t>Direct_Download</t>
        </is>
      </c>
      <c r="CN19" s="3" t="inlineStr">
        <is>
          <t>NR</t>
        </is>
      </c>
      <c r="CO19" s="3" t="inlineStr">
        <is>
          <t>NR</t>
        </is>
      </c>
      <c r="CP19" s="3" t="inlineStr">
        <is>
          <t>N</t>
        </is>
      </c>
      <c r="CQ19" s="3" t="inlineStr">
        <is>
          <t>Small crack-only subset; limited geographic and collection metadata [GPT] | Small crack-only benchmark; license, detailed weather, and vehicle metadata are not clearly documented. [Test_Batch]</t>
        </is>
      </c>
      <c r="CR19" s="3" t="inlineStr">
        <is>
          <t>Derived</t>
        </is>
      </c>
      <c r="CS19" s="3" t="inlineStr">
        <is>
          <t>N</t>
        </is>
      </c>
      <c r="CT19" s="3" t="inlineStr">
        <is>
          <t>N</t>
        </is>
      </c>
      <c r="CU19" s="3" t="inlineStr">
        <is>
          <t>Y</t>
        </is>
      </c>
      <c r="CV19" s="3" t="inlineStr">
        <is>
          <t>GAPs (German Asphalt Pavement Distress, 10.1109/IJCNN.2017.7966101)</t>
        </is>
      </c>
      <c r="CW19" s="3" t="inlineStr">
        <is>
          <t>CRACK500; GAPs v1/v2 (see 02/12 literature workbooks)</t>
        </is>
      </c>
      <c r="CX19" s="3" t="inlineStr">
        <is>
          <t>ChatGPT_Github_001.xlsx; Github_Github_Test.xlsx</t>
        </is>
      </c>
      <c r="CY19" s="3" t="inlineStr">
        <is>
          <t>ChatGPT_Github_001:GH-012; Github_Github_Test:GITHUB-014</t>
        </is>
      </c>
      <c r="CZ19" s="3" t="inlineStr">
        <is>
          <t>NA</t>
        </is>
      </c>
      <c r="DA19" s="3" t="inlineStr">
        <is>
          <t>Y - see conflict columns and Reconciliation_Notes</t>
        </is>
      </c>
      <c r="DB19" s="3" t="inlineStr">
        <is>
          <t>None</t>
        </is>
      </c>
      <c r="DC19" s="6" t="inlineStr">
        <is>
          <t>Label taxonomy: crack pixels; background pixels (GPT) vs crack pixel mask (Test_Batch) || Annotation method: Manual selection and pixel-wise annotation (GPT) vs Manual pixel annotation (Test_Batch)</t>
        </is>
      </c>
      <c r="DD19" s="3" t="inlineStr">
        <is>
          <t>None</t>
        </is>
      </c>
      <c r="DE19" s="6" t="inlineStr">
        <is>
          <t>Version: 384-image pixel-annotated subset (GPT) vs GAPs384 (Test_Batch) || AI tasks: crack segmentation (GPT) vs semantic segmentation; crack detection (Test_Batch) || Acquisition platform: Professional pavement inspection imagery derived from GAPs (GPT) vs Road inspection camera (Test_Batch) || Road environment: Asphalt pavement (GPT) vs Roadway (Test_Batch) || Publications: 10.1109/TITS.2019.2891237; 10.1109/IJCNN.2017.7966101 (GPT) vs https://github.com/fyangneil/pavement-crack-detection (Test_Batch) || Acquisition platform: Professional pavement inspection imagery derived from GAPs (GPT) vs Road inspection camera (Test_Batch) || Key_Limitations: Small crack-only subset; limited geographic and collection metadata (GPT) vs Small crack-only benchmark; license, detailed weather, and vehicle metadata are  (Test_Batch)</t>
        </is>
      </c>
      <c r="DF19" s="3" t="inlineStr">
        <is>
          <t>N</t>
        </is>
      </c>
      <c r="DG19" s="3" t="inlineStr">
        <is>
          <t>Merged from 2 source records; no material conflicts beyond those listed.</t>
        </is>
      </c>
      <c r="DH19" s="3" t="inlineStr">
        <is>
          <t>https://github.com/fyangneil/pavement-crack-detection README GAPs384 citations and download instructions; accessed 2026-08-06 [GPT] | https://github.com/fyangneil/pavement-crack-detection; README GAPs384 description and download link; accessed 2026-08-01 [Test_Batch]</t>
        </is>
      </c>
      <c r="DI19" s="3" t="inlineStr">
        <is>
          <t>Moderate</t>
        </is>
      </c>
      <c r="DJ19" s="3" t="inlineStr">
        <is>
          <t>Low</t>
        </is>
      </c>
      <c r="DK19" s="3" t="inlineStr">
        <is>
          <t>Use as-is.</t>
        </is>
      </c>
      <c r="DL19" s="3" t="n">
        <v>3.5</v>
      </c>
      <c r="DM19" s="3" t="n">
        <v>4</v>
      </c>
      <c r="DN19" s="3" t="n">
        <v>4</v>
      </c>
      <c r="DO19" s="3" t="n">
        <v>1.5</v>
      </c>
      <c r="DP19" s="3" t="n">
        <v>2</v>
      </c>
      <c r="DQ19" s="3" t="n">
        <v>1</v>
      </c>
      <c r="DR19" s="3" t="n">
        <v>0</v>
      </c>
      <c r="DS19" s="3" t="n">
        <v>52.5</v>
      </c>
      <c r="DT19" s="3" t="inlineStr">
        <is>
          <t>Reviewed (source MCDM_Scoring, averaged across batches)</t>
        </is>
      </c>
      <c r="DU19" s="3" t="inlineStr">
        <is>
          <t>2 of 2</t>
        </is>
      </c>
      <c r="DV19" s="35">
        <f>IFERROR(IF(INDEX(MCDM_Grades!$C$2:$C$178,MATCH($A19,MCDM_Grades!$A$2:$A$178,0))="","",INDEX(MCDM_Grades!$C$2:$C$178,MATCH($A19,MCDM_Grades!$A$2:$A$178,0))),"")</f>
        <v/>
      </c>
      <c r="DW19" s="42">
        <f>IFERROR(IF(INDEX(MCDM_Grades!$D$2:$D$178,MATCH($A19,MCDM_Grades!$A$2:$A$178,0))="","",INDEX(MCDM_Grades!$D$2:$D$178,MATCH($A19,MCDM_Grades!$A$2:$A$178,0))),"")</f>
        <v/>
      </c>
      <c r="DX19" s="48">
        <f>IFERROR(IF(INDEX(MCDM_Grades!$E$2:$E$178,MATCH($A19,MCDM_Grades!$A$2:$A$178,0))="","",INDEX(MCDM_Grades!$E$2:$E$178,MATCH($A19,MCDM_Grades!$A$2:$A$178,0))),"")</f>
        <v/>
      </c>
      <c r="DY19" s="49">
        <f>IFERROR(IF(INDEX(MCDM_Grades!$F$2:$F$178,MATCH($A19,MCDM_Grades!$A$2:$A$178,0))="","",INDEX(MCDM_Grades!$F$2:$F$178,MATCH($A19,MCDM_Grades!$A$2:$A$178,0))),"")</f>
        <v/>
      </c>
      <c r="DZ19" s="48">
        <f>IFERROR(IF(INDEX(MCDM_Grades!$G$2:$G$178,MATCH($A19,MCDM_Grades!$A$2:$A$178,0))="","",INDEX(MCDM_Grades!$G$2:$G$178,MATCH($A19,MCDM_Grades!$A$2:$A$178,0))),"")</f>
        <v/>
      </c>
      <c r="EA19" s="49">
        <f>IFERROR(IF(INDEX(MCDM_Grades!$H$2:$H$178,MATCH($A19,MCDM_Grades!$A$2:$A$178,0))="","",INDEX(MCDM_Grades!$H$2:$H$178,MATCH($A19,MCDM_Grades!$A$2:$A$178,0))),"")</f>
        <v/>
      </c>
      <c r="EB19" s="50">
        <f>IFERROR(IF(INDEX(MCDM_Grades!$I$2:$I$178,MATCH($A19,MCDM_Grades!$A$2:$A$178,0))="","",INDEX(MCDM_Grades!$I$2:$I$178,MATCH($A19,MCDM_Grades!$A$2:$A$178,0))),"")</f>
        <v/>
      </c>
      <c r="EC19" s="51">
        <f>IFERROR(IF(INDEX(MCDM_Grades!$J$2:$J$178,MATCH($A19,MCDM_Grades!$A$2:$A$178,0))="","",INDEX(MCDM_Grades!$J$2:$J$178,MATCH($A19,MCDM_Grades!$A$2:$A$178,0))),"")</f>
        <v/>
      </c>
      <c r="ED19" s="35">
        <f>IFERROR(IF(INDEX(MCDM_Grades!$N$2:$N$178,MATCH($A19,MCDM_Grades!$A$2:$A$178,0))="","",INDEX(MCDM_Grades!$N$2:$N$178,MATCH($A19,MCDM_Grades!$A$2:$A$178,0))),"")</f>
        <v/>
      </c>
      <c r="EE19" s="42">
        <f>IFERROR(IF(INDEX(MCDM_Grades!$O$2:$O$178,MATCH($A19,MCDM_Grades!$A$2:$A$178,0))="","",INDEX(MCDM_Grades!$O$2:$O$178,MATCH($A19,MCDM_Grades!$A$2:$A$178,0))),"")</f>
        <v/>
      </c>
      <c r="EF19" s="35">
        <f>IFERROR(IF(INDEX(MCDM_Grades!$P$2:$P$178,MATCH($A19,MCDM_Grades!$A$2:$A$178,0))="","",INDEX(MCDM_Grades!$P$2:$P$178,MATCH($A19,MCDM_Grades!$A$2:$A$178,0))),"")</f>
        <v/>
      </c>
      <c r="EG19" s="42">
        <f>IFERROR(IF(INDEX(MCDM_Grades!$Q$2:$Q$178,MATCH($A19,MCDM_Grades!$A$2:$A$178,0))="","",INDEX(MCDM_Grades!$Q$2:$Q$178,MATCH($A19,MCDM_Grades!$A$2:$A$178,0))),"")</f>
        <v/>
      </c>
      <c r="EH19" s="35">
        <f>IFERROR(IF(INDEX(MCDM_Grades!$R$2:$R$178,MATCH($A19,MCDM_Grades!$A$2:$A$178,0))="","",INDEX(MCDM_Grades!$R$2:$R$178,MATCH($A19,MCDM_Grades!$A$2:$A$178,0))),"")</f>
        <v/>
      </c>
      <c r="EI19" s="42">
        <f>IFERROR(IF(INDEX(MCDM_Grades!$S$2:$S$178,MATCH($A19,MCDM_Grades!$A$2:$A$178,0))="","",INDEX(MCDM_Grades!$S$2:$S$178,MATCH($A19,MCDM_Grades!$A$2:$A$178,0))),"")</f>
        <v/>
      </c>
      <c r="EJ19" s="35">
        <f>IFERROR(IF(INDEX(MCDM_Grades!$T$2:$T$178,MATCH($A19,MCDM_Grades!$A$2:$A$178,0))="","",INDEX(MCDM_Grades!$T$2:$T$178,MATCH($A19,MCDM_Grades!$A$2:$A$178,0))),"")</f>
        <v/>
      </c>
      <c r="EK19" s="42">
        <f>IFERROR(IF(INDEX(MCDM_Grades!$U$2:$U$178,MATCH($A19,MCDM_Grades!$A$2:$A$178,0))="","",INDEX(MCDM_Grades!$U$2:$U$178,MATCH($A19,MCDM_Grades!$A$2:$A$178,0))),"")</f>
        <v/>
      </c>
      <c r="EL19" s="35">
        <f>IFERROR(IF(INDEX(MCDM_Grades!$V$2:$V$178,MATCH($A19,MCDM_Grades!$A$2:$A$178,0))="","",INDEX(MCDM_Grades!$V$2:$V$178,MATCH($A19,MCDM_Grades!$A$2:$A$178,0))),"")</f>
        <v/>
      </c>
      <c r="EM19" s="42">
        <f>IFERROR(IF(INDEX(MCDM_Grades!$W$2:$W$178,MATCH($A19,MCDM_Grades!$A$2:$A$178,0))="","",INDEX(MCDM_Grades!$W$2:$W$178,MATCH($A19,MCDM_Grades!$A$2:$A$178,0))),"")</f>
        <v/>
      </c>
      <c r="EN19" s="35">
        <f>IFERROR(IF(INDEX(MCDM_Grades!$X$2:$X$178,MATCH($A19,MCDM_Grades!$A$2:$A$178,0))="","",INDEX(MCDM_Grades!$X$2:$X$178,MATCH($A19,MCDM_Grades!$A$2:$A$178,0))),"")</f>
        <v/>
      </c>
      <c r="EO19" s="42">
        <f>IFERROR(IF(INDEX(MCDM_Grades!$Y$2:$Y$178,MATCH($A19,MCDM_Grades!$A$2:$A$178,0))="","",INDEX(MCDM_Grades!$Y$2:$Y$178,MATCH($A19,MCDM_Grades!$A$2:$A$178,0))),"")</f>
        <v/>
      </c>
      <c r="EP19" s="35">
        <f>IFERROR(IF(INDEX(MCDM_Grades!$Z$2:$Z$178,MATCH($A19,MCDM_Grades!$A$2:$A$178,0))="","",INDEX(MCDM_Grades!$Z$2:$Z$178,MATCH($A19,MCDM_Grades!$A$2:$A$178,0))),"")</f>
        <v/>
      </c>
      <c r="EQ19" s="42">
        <f>IFERROR(IF(INDEX(MCDM_Grades!$AA$2:$AA$178,MATCH($A19,MCDM_Grades!$A$2:$A$178,0))="","",INDEX(MCDM_Grades!$AA$2:$AA$178,MATCH($A19,MCDM_Grades!$A$2:$A$178,0))),"")</f>
        <v/>
      </c>
      <c r="ER19" s="35">
        <f>IFERROR(IF(INDEX(MCDM_Grades!$AB$2:$AB$178,MATCH($A19,MCDM_Grades!$A$2:$A$178,0))="","",INDEX(MCDM_Grades!$AB$2:$AB$178,MATCH($A19,MCDM_Grades!$A$2:$A$178,0))),"")</f>
        <v/>
      </c>
      <c r="ES19" s="42">
        <f>IFERROR(IF(INDEX(MCDM_Grades!$AC$2:$AC$178,MATCH($A19,MCDM_Grades!$A$2:$A$178,0))="","",INDEX(MCDM_Grades!$AC$2:$AC$178,MATCH($A19,MCDM_Grades!$A$2:$A$178,0))),"")</f>
        <v/>
      </c>
      <c r="ET19" s="35">
        <f>IFERROR(IF(INDEX(MCDM_Grades!$AD$2:$AD$178,MATCH($A19,MCDM_Grades!$A$2:$A$178,0))="","",INDEX(MCDM_Grades!$AD$2:$AD$178,MATCH($A19,MCDM_Grades!$A$2:$A$178,0))),"")</f>
        <v/>
      </c>
      <c r="EU19" s="42">
        <f>IFERROR(IF(INDEX(MCDM_Grades!$AE$2:$AE$178,MATCH($A19,MCDM_Grades!$A$2:$A$178,0))="","",INDEX(MCDM_Grades!$AE$2:$AE$178,MATCH($A19,MCDM_Grades!$A$2:$A$178,0))),"")</f>
        <v/>
      </c>
      <c r="EV19" s="51">
        <f>IFERROR(IF(INDEX(MCDM_Grades!$K$2:$K$178,MATCH($A19,MCDM_Grades!$A$2:$A$178,0))="","",INDEX(MCDM_Grades!$K$2:$K$178,MATCH($A19,MCDM_Grades!$A$2:$A$178,0))),"")</f>
        <v/>
      </c>
      <c r="EW19" s="49">
        <f>IFERROR(IF(INDEX(MCDM_Grades!$L$2:$L$178,MATCH($A19,MCDM_Grades!$A$2:$A$178,0))="","",INDEX(MCDM_Grades!$L$2:$L$178,MATCH($A19,MCDM_Grades!$A$2:$A$178,0))),"")</f>
        <v/>
      </c>
      <c r="EX19" s="50">
        <f>IFERROR(IF(INDEX(MCDM_Grades!$M$2:$M$178,MATCH($A19,MCDM_Grades!$A$2:$A$178,0))="","",INDEX(MCDM_Grades!$M$2:$M$178,MATCH($A19,MCDM_Grades!$A$2:$A$178,0))),"")</f>
        <v/>
      </c>
      <c r="EY19" s="35">
        <f>IFERROR(IF(INDEX(MCDM_Grades!$AR$2:$AR$178,MATCH($A19,MCDM_Grades!$A$2:$A$178,0))="","",INDEX(MCDM_Grades!$AR$2:$AR$178,MATCH($A19,MCDM_Grades!$A$2:$A$178,0))),"")</f>
        <v/>
      </c>
      <c r="EZ19" s="42">
        <f>IFERROR(IF(INDEX(MCDM_Grades!$AS$2:$AS$178,MATCH($A19,MCDM_Grades!$A$2:$A$178,0))="","",INDEX(MCDM_Grades!$AS$2:$AS$178,MATCH($A19,MCDM_Grades!$A$2:$A$178,0))),"")</f>
        <v/>
      </c>
      <c r="FA19" s="35">
        <f>IFERROR(IF(INDEX(MCDM_Grades!$AT$2:$AT$178,MATCH($A19,MCDM_Grades!$A$2:$A$178,0))="","",INDEX(MCDM_Grades!$AT$2:$AT$178,MATCH($A19,MCDM_Grades!$A$2:$A$178,0))),"")</f>
        <v/>
      </c>
      <c r="FB19" s="42">
        <f>IFERROR(IF(INDEX(MCDM_Grades!$AU$2:$AU$178,MATCH($A19,MCDM_Grades!$A$2:$A$178,0))="","",INDEX(MCDM_Grades!$AU$2:$AU$178,MATCH($A19,MCDM_Grades!$A$2:$A$178,0))),"")</f>
        <v/>
      </c>
      <c r="FC19" s="3" t="inlineStr">
        <is>
          <t>Nadir / top-down</t>
        </is>
      </c>
      <c r="FD19" s="3" t="inlineStr">
        <is>
          <t>Yes</t>
        </is>
      </c>
      <c r="FE19" s="3" t="inlineStr">
        <is>
          <t>No</t>
        </is>
      </c>
      <c r="FF19" s="3" t="n"/>
      <c r="FG19" s="3" t="inlineStr">
        <is>
          <t>Survey vehicle (S.T.I.E.R. mobile mapping system) downward road-surface cameras — inherited from GAPs</t>
        </is>
      </c>
      <c r="FH19" s="3" t="inlineStr">
        <is>
          <t>we manually select 384 images from the GAPs dataset, which only includes crack class of distress, and conduct pixel-wise annotation</t>
        </is>
      </c>
      <c r="FI19" s="3" t="inlineStr">
        <is>
          <t>Parent / source dataset</t>
        </is>
      </c>
      <c r="FJ19" s="3" t="inlineStr">
        <is>
          <t>https://arxiv.org/abs/1901.06340</t>
        </is>
      </c>
      <c r="FK19" s="3" t="inlineStr">
        <is>
          <t>Medium</t>
        </is>
      </c>
      <c r="FL19" s="3" t="inlineStr">
        <is>
          <t>Not independently verified</t>
        </is>
      </c>
      <c r="FM19" s="3" t="inlineStr">
        <is>
          <t>Derived subset of GAPs (Eisenbach et al. 2017, IJCNN, 10.1109/IJCNN.2017.7966101), whose 1,969 grayscale 1920x1080 images were captured by the S.T.I.E.R. measurement vehicle with cameras looking down at the road surface (prior knowledge of the parent; GAPs web page returned 404 and the IEEE abstract is restricted). Workbook resolution 1080x1920 and 'professional pavement inspection imagery' are consistent. FPHBN README (fyangneil) has no acquisition text.</t>
        </is>
      </c>
    </row>
    <row r="20" ht="58" customHeight="1">
      <c r="A20" s="3" t="inlineStr">
        <is>
          <t>DS-019</t>
        </is>
      </c>
      <c r="B20" s="3" t="inlineStr">
        <is>
          <t>GeoPave-DroneSet (UAV pavement distress dataset, DronePave-DfineX)</t>
        </is>
      </c>
      <c r="C20" s="3" t="inlineStr">
        <is>
          <t>NA</t>
        </is>
      </c>
      <c r="D20" s="3" t="inlineStr">
        <is>
          <t>Partial preview (full release pending paper acceptance)</t>
        </is>
      </c>
      <c r="E20" s="3" t="inlineStr">
        <is>
          <t>Independent Dataset</t>
        </is>
      </c>
      <c r="F20" s="3" t="inlineStr">
        <is>
          <t>NA (single source record)</t>
        </is>
      </c>
      <c r="G20" s="3" t="inlineStr">
        <is>
          <t>Single source record; no matching record found in any other file after cross-file and cross-platform comparison.</t>
        </is>
      </c>
      <c r="H20" s="3" t="inlineStr">
        <is>
          <t>Claude</t>
        </is>
      </c>
      <c r="I20" s="3" t="inlineStr">
        <is>
          <t>GitHub</t>
        </is>
      </c>
      <c r="J20" s="3" t="inlineStr">
        <is>
          <t>N</t>
        </is>
      </c>
      <c r="K20" s="3" t="inlineStr">
        <is>
          <t>NA (single platform)</t>
        </is>
      </c>
      <c r="L20" s="4" t="inlineStr">
        <is>
          <t>https://github.com/chenxiang-web/DronePave-DfineX</t>
        </is>
      </c>
      <c r="M20" s="4" t="inlineStr">
        <is>
          <t>https://github.com/chenxiang-web/DronePave-DfineX</t>
        </is>
      </c>
      <c r="N20" s="3" t="inlineStr">
        <is>
          <t>NA</t>
        </is>
      </c>
      <c r="O20" s="3" t="inlineStr">
        <is>
          <t>NA</t>
        </is>
      </c>
      <c r="P20" s="3" t="inlineStr">
        <is>
          <t>NA</t>
        </is>
      </c>
      <c r="Q20" s="3" t="inlineStr">
        <is>
          <t>NA</t>
        </is>
      </c>
      <c r="R20" s="3" t="inlineStr">
        <is>
          <t>NA</t>
        </is>
      </c>
      <c r="S20" s="3" t="inlineStr">
        <is>
          <t>NA</t>
        </is>
      </c>
      <c r="T20" s="3" t="inlineStr">
        <is>
          <t>NR</t>
        </is>
      </c>
      <c r="U20" s="3" t="inlineStr">
        <is>
          <t>Y</t>
        </is>
      </c>
      <c r="V20" s="3" t="inlineStr">
        <is>
          <t>NR (paper under review)</t>
        </is>
      </c>
      <c r="W20" s="3" t="inlineStr">
        <is>
          <t>NR</t>
        </is>
      </c>
      <c r="X20" s="3" t="inlineStr">
        <is>
          <t>NR</t>
        </is>
      </c>
      <c r="Y20" s="3" t="inlineStr">
        <is>
          <t>NR</t>
        </is>
      </c>
      <c r="Z20" s="3" t="inlineStr">
        <is>
          <t>NR</t>
        </is>
      </c>
      <c r="AA20" s="3" t="inlineStr">
        <is>
          <t>Reported in source record (relationship not classified)</t>
        </is>
      </c>
      <c r="AB20" s="3" t="inlineStr">
        <is>
          <t>NR</t>
        </is>
      </c>
      <c r="AC20" s="3" t="inlineStr">
        <is>
          <t>NR</t>
        </is>
      </c>
      <c r="AD20" s="3" t="inlineStr">
        <is>
          <t>NR</t>
        </is>
      </c>
      <c r="AE20" s="3" t="inlineStr">
        <is>
          <t>NR</t>
        </is>
      </c>
      <c r="AF20" s="3" t="inlineStr">
        <is>
          <t>NR</t>
        </is>
      </c>
      <c r="AG20" s="3" t="inlineStr">
        <is>
          <t>NR</t>
        </is>
      </c>
      <c r="AH20" s="3" t="inlineStr">
        <is>
          <t>NR</t>
        </is>
      </c>
      <c r="AI20" s="3" t="inlineStr">
        <is>
          <t>NR</t>
        </is>
      </c>
      <c r="AJ20" s="3" t="inlineStr">
        <is>
          <t>NR</t>
        </is>
      </c>
      <c r="AK20" s="3" t="inlineStr">
        <is>
          <t>NR</t>
        </is>
      </c>
      <c r="AL20" s="3" t="inlineStr">
        <is>
          <t>NR</t>
        </is>
      </c>
      <c r="AM20" s="3" t="inlineStr">
        <is>
          <t>NR</t>
        </is>
      </c>
      <c r="AN20" s="3" t="inlineStr">
        <is>
          <t>NR</t>
        </is>
      </c>
      <c r="AO20" s="3" t="inlineStr">
        <is>
          <t>NR</t>
        </is>
      </c>
      <c r="AP20" s="3" t="inlineStr">
        <is>
          <t>NR</t>
        </is>
      </c>
      <c r="AQ20" s="3" t="inlineStr">
        <is>
          <t>NR</t>
        </is>
      </c>
      <c r="AR20" s="3" t="inlineStr">
        <is>
          <t>NR</t>
        </is>
      </c>
      <c r="AS20" s="3" t="inlineStr">
        <is>
          <t>Road environment: Pavements with complex backgrounds (UAV inspection)</t>
        </is>
      </c>
      <c r="AT20" s="3" t="inlineStr">
        <is>
          <t>NR</t>
        </is>
      </c>
      <c r="AU20" s="3" t="inlineStr">
        <is>
          <t>UAV (full-resolution imagery)</t>
        </is>
      </c>
      <c r="AV20" s="3" t="inlineStr">
        <is>
          <t>NR</t>
        </is>
      </c>
      <c r="AW20" s="3" t="inlineStr">
        <is>
          <t>NR</t>
        </is>
      </c>
      <c r="AX20" s="3" t="inlineStr">
        <is>
          <t>NR</t>
        </is>
      </c>
      <c r="AY20" s="3" t="inlineStr">
        <is>
          <t>NR</t>
        </is>
      </c>
      <c r="AZ20" s="3" t="inlineStr">
        <is>
          <t>Y</t>
        </is>
      </c>
      <c r="BA20" s="3" t="inlineStr">
        <is>
          <t>NR</t>
        </is>
      </c>
      <c r="BB20" s="3" t="inlineStr">
        <is>
          <t>N</t>
        </is>
      </c>
      <c r="BC20" s="3" t="inlineStr">
        <is>
          <t>NR</t>
        </is>
      </c>
      <c r="BD20" s="3" t="inlineStr">
        <is>
          <t>NR</t>
        </is>
      </c>
      <c r="BE20" s="3" t="inlineStr">
        <is>
          <t>NR</t>
        </is>
      </c>
      <c r="BF20" s="3" t="inlineStr">
        <is>
          <t>NR</t>
        </is>
      </c>
      <c r="BG20" s="3" t="inlineStr">
        <is>
          <t>NR</t>
        </is>
      </c>
      <c r="BH20" s="3" t="inlineStr">
        <is>
          <t>Pavement distress (classes NR)</t>
        </is>
      </c>
      <c r="BI20" s="3" t="inlineStr">
        <is>
          <t>NR</t>
        </is>
      </c>
      <c r="BJ20" s="3" t="inlineStr">
        <is>
          <t>Annotated atop full-resolution images (details NR)</t>
        </is>
      </c>
      <c r="BK20" s="3" t="inlineStr">
        <is>
          <t>NR</t>
        </is>
      </c>
      <c r="BL20" s="3" t="inlineStr">
        <is>
          <t>Object detection (benchmark for UAV-centric detection)</t>
        </is>
      </c>
      <c r="BM20" s="3" t="inlineStr">
        <is>
          <t>Object detection (benchmark for UAV-centric detection)</t>
        </is>
      </c>
      <c r="BN20" s="3" t="inlineStr">
        <is>
          <t>NR</t>
        </is>
      </c>
      <c r="BO20" s="3" t="inlineStr">
        <is>
          <t>NR</t>
        </is>
      </c>
      <c r="BP20" s="3" t="inlineStr">
        <is>
          <t>NR</t>
        </is>
      </c>
      <c r="BQ20" s="3" t="inlineStr">
        <is>
          <t>Y</t>
        </is>
      </c>
      <c r="BR20" s="3" t="inlineStr">
        <is>
          <t>NR</t>
        </is>
      </c>
      <c r="BS20" s="3" t="inlineStr">
        <is>
          <t>NR</t>
        </is>
      </c>
      <c r="BT20" s="3" t="inlineStr">
        <is>
          <t>NR</t>
        </is>
      </c>
      <c r="BU20" s="3" t="inlineStr">
        <is>
          <t>NR</t>
        </is>
      </c>
      <c r="BV20" s="3" t="inlineStr">
        <is>
          <t>N</t>
        </is>
      </c>
      <c r="BW20" s="3" t="inlineStr">
        <is>
          <t>N</t>
        </is>
      </c>
      <c r="BX20" s="3" t="inlineStr">
        <is>
          <t>N</t>
        </is>
      </c>
      <c r="BY20" s="3" t="inlineStr">
        <is>
          <t>NR</t>
        </is>
      </c>
      <c r="BZ20" s="3" t="inlineStr">
        <is>
          <t>NR</t>
        </is>
      </c>
      <c r="CA20" s="3" t="inlineStr">
        <is>
          <t>NR</t>
        </is>
      </c>
      <c r="CB20" s="3" t="inlineStr">
        <is>
          <t>NR</t>
        </is>
      </c>
      <c r="CC20" s="3" t="inlineStr">
        <is>
          <t>Object detection</t>
        </is>
      </c>
      <c r="CD20" s="3" t="inlineStr">
        <is>
          <t>NR</t>
        </is>
      </c>
      <c r="CE20" s="3" t="inlineStr">
        <is>
          <t>NR</t>
        </is>
      </c>
      <c r="CF20" s="3" t="inlineStr">
        <is>
          <t>Reported on the source record/data card or associated publication (see Evidence_Locator)</t>
        </is>
      </c>
      <c r="CG20" s="3" t="inlineStr">
        <is>
          <t>NR</t>
        </is>
      </c>
      <c r="CH20" s="3" t="inlineStr">
        <is>
          <t>NR</t>
        </is>
      </c>
      <c r="CI20" s="3" t="inlineStr">
        <is>
          <t>Pending</t>
        </is>
      </c>
      <c r="CJ20" s="3" t="inlineStr">
        <is>
          <t>Metadata_Only</t>
        </is>
      </c>
      <c r="CK20" s="3" t="inlineStr">
        <is>
          <t>NR</t>
        </is>
      </c>
      <c r="CL20" s="3" t="inlineStr">
        <is>
          <t>NR</t>
        </is>
      </c>
      <c r="CM20" s="3" t="inlineStr">
        <is>
          <t>Metadata_Only</t>
        </is>
      </c>
      <c r="CN20" s="3" t="inlineStr">
        <is>
          <t>NR</t>
        </is>
      </c>
      <c r="CO20" s="3" t="inlineStr">
        <is>
          <t>NR</t>
        </is>
      </c>
      <c r="CP20" s="3" t="inlineStr">
        <is>
          <t>Y</t>
        </is>
      </c>
      <c r="CQ20" s="3" t="inlineStr">
        <is>
          <t>Complete dataset to be released only after paper acceptance; only sample images available; re-check for release</t>
        </is>
      </c>
      <c r="CR20" s="3" t="inlineStr">
        <is>
          <t>Original</t>
        </is>
      </c>
      <c r="CS20" s="3" t="inlineStr">
        <is>
          <t>N</t>
        </is>
      </c>
      <c r="CT20" s="3" t="inlineStr">
        <is>
          <t>N</t>
        </is>
      </c>
      <c r="CU20" s="3" t="inlineStr">
        <is>
          <t>N</t>
        </is>
      </c>
      <c r="CV20" s="3" t="inlineStr">
        <is>
          <t>NA</t>
        </is>
      </c>
      <c r="CW20" s="3" t="inlineStr">
        <is>
          <t>NA</t>
        </is>
      </c>
      <c r="CX20" s="3" t="inlineStr">
        <is>
          <t>Claude_Github_001.xlsx</t>
        </is>
      </c>
      <c r="CY20" s="3" t="inlineStr">
        <is>
          <t>Claude_Github_001:GH-DS-024</t>
        </is>
      </c>
      <c r="CZ20" s="3" t="inlineStr">
        <is>
          <t>N</t>
        </is>
      </c>
      <c r="DA20" s="3" t="inlineStr">
        <is>
          <t>NA</t>
        </is>
      </c>
      <c r="DB20" s="3" t="inlineStr">
        <is>
          <t>None</t>
        </is>
      </c>
      <c r="DC20" s="3" t="inlineStr">
        <is>
          <t>None</t>
        </is>
      </c>
      <c r="DD20" s="3" t="inlineStr">
        <is>
          <t>None</t>
        </is>
      </c>
      <c r="DE20" s="3" t="inlineStr">
        <is>
          <t>None</t>
        </is>
      </c>
      <c r="DF20" s="3" t="inlineStr">
        <is>
          <t>N</t>
        </is>
      </c>
      <c r="DG20" s="3" t="inlineStr">
        <is>
          <t>Single source record; no reconciliation required.</t>
        </is>
      </c>
      <c r="DH20" s="3" t="inlineStr">
        <is>
          <t>GitHub README, https://github.com/chenxiang-web/DronePave-DfineX (accessed 2026-08-06)</t>
        </is>
      </c>
      <c r="DI20" s="3" t="inlineStr">
        <is>
          <t>Low</t>
        </is>
      </c>
      <c r="DJ20" s="7" t="inlineStr">
        <is>
          <t>High</t>
        </is>
      </c>
      <c r="DK20" s="3" t="inlineStr">
        <is>
          <t>Verify pending/unresolved fields against the source record.</t>
        </is>
      </c>
      <c r="DL20" s="3" t="n">
        <v>1</v>
      </c>
      <c r="DM20" s="3" t="n">
        <v>3.5</v>
      </c>
      <c r="DN20" s="3" t="n">
        <v>0.6</v>
      </c>
      <c r="DO20" s="3" t="n">
        <v>1</v>
      </c>
      <c r="DP20" s="3" t="n">
        <v>1.5</v>
      </c>
      <c r="DQ20" s="3" t="n">
        <v>1.5</v>
      </c>
      <c r="DR20" s="3" t="n">
        <v>0</v>
      </c>
      <c r="DS20" s="3" t="n">
        <v>28.8</v>
      </c>
      <c r="DT20" s="3" t="inlineStr">
        <is>
          <t>Derived (metadata rubric)</t>
        </is>
      </c>
      <c r="DU20" s="3" t="inlineStr">
        <is>
          <t>0 of 1</t>
        </is>
      </c>
      <c r="DV20" s="35">
        <f>IFERROR(IF(INDEX(MCDM_Grades!$C$2:$C$178,MATCH($A20,MCDM_Grades!$A$2:$A$178,0))="","",INDEX(MCDM_Grades!$C$2:$C$178,MATCH($A20,MCDM_Grades!$A$2:$A$178,0))),"")</f>
        <v/>
      </c>
      <c r="DW20" s="42">
        <f>IFERROR(IF(INDEX(MCDM_Grades!$D$2:$D$178,MATCH($A20,MCDM_Grades!$A$2:$A$178,0))="","",INDEX(MCDM_Grades!$D$2:$D$178,MATCH($A20,MCDM_Grades!$A$2:$A$178,0))),"")</f>
        <v/>
      </c>
      <c r="DX20" s="48">
        <f>IFERROR(IF(INDEX(MCDM_Grades!$E$2:$E$178,MATCH($A20,MCDM_Grades!$A$2:$A$178,0))="","",INDEX(MCDM_Grades!$E$2:$E$178,MATCH($A20,MCDM_Grades!$A$2:$A$178,0))),"")</f>
        <v/>
      </c>
      <c r="DY20" s="49">
        <f>IFERROR(IF(INDEX(MCDM_Grades!$F$2:$F$178,MATCH($A20,MCDM_Grades!$A$2:$A$178,0))="","",INDEX(MCDM_Grades!$F$2:$F$178,MATCH($A20,MCDM_Grades!$A$2:$A$178,0))),"")</f>
        <v/>
      </c>
      <c r="DZ20" s="48">
        <f>IFERROR(IF(INDEX(MCDM_Grades!$G$2:$G$178,MATCH($A20,MCDM_Grades!$A$2:$A$178,0))="","",INDEX(MCDM_Grades!$G$2:$G$178,MATCH($A20,MCDM_Grades!$A$2:$A$178,0))),"")</f>
        <v/>
      </c>
      <c r="EA20" s="49">
        <f>IFERROR(IF(INDEX(MCDM_Grades!$H$2:$H$178,MATCH($A20,MCDM_Grades!$A$2:$A$178,0))="","",INDEX(MCDM_Grades!$H$2:$H$178,MATCH($A20,MCDM_Grades!$A$2:$A$178,0))),"")</f>
        <v/>
      </c>
      <c r="EB20" s="50">
        <f>IFERROR(IF(INDEX(MCDM_Grades!$I$2:$I$178,MATCH($A20,MCDM_Grades!$A$2:$A$178,0))="","",INDEX(MCDM_Grades!$I$2:$I$178,MATCH($A20,MCDM_Grades!$A$2:$A$178,0))),"")</f>
        <v/>
      </c>
      <c r="EC20" s="51">
        <f>IFERROR(IF(INDEX(MCDM_Grades!$J$2:$J$178,MATCH($A20,MCDM_Grades!$A$2:$A$178,0))="","",INDEX(MCDM_Grades!$J$2:$J$178,MATCH($A20,MCDM_Grades!$A$2:$A$178,0))),"")</f>
        <v/>
      </c>
      <c r="ED20" s="35">
        <f>IFERROR(IF(INDEX(MCDM_Grades!$N$2:$N$178,MATCH($A20,MCDM_Grades!$A$2:$A$178,0))="","",INDEX(MCDM_Grades!$N$2:$N$178,MATCH($A20,MCDM_Grades!$A$2:$A$178,0))),"")</f>
        <v/>
      </c>
      <c r="EE20" s="42">
        <f>IFERROR(IF(INDEX(MCDM_Grades!$O$2:$O$178,MATCH($A20,MCDM_Grades!$A$2:$A$178,0))="","",INDEX(MCDM_Grades!$O$2:$O$178,MATCH($A20,MCDM_Grades!$A$2:$A$178,0))),"")</f>
        <v/>
      </c>
      <c r="EF20" s="35">
        <f>IFERROR(IF(INDEX(MCDM_Grades!$P$2:$P$178,MATCH($A20,MCDM_Grades!$A$2:$A$178,0))="","",INDEX(MCDM_Grades!$P$2:$P$178,MATCH($A20,MCDM_Grades!$A$2:$A$178,0))),"")</f>
        <v/>
      </c>
      <c r="EG20" s="42">
        <f>IFERROR(IF(INDEX(MCDM_Grades!$Q$2:$Q$178,MATCH($A20,MCDM_Grades!$A$2:$A$178,0))="","",INDEX(MCDM_Grades!$Q$2:$Q$178,MATCH($A20,MCDM_Grades!$A$2:$A$178,0))),"")</f>
        <v/>
      </c>
      <c r="EH20" s="35">
        <f>IFERROR(IF(INDEX(MCDM_Grades!$R$2:$R$178,MATCH($A20,MCDM_Grades!$A$2:$A$178,0))="","",INDEX(MCDM_Grades!$R$2:$R$178,MATCH($A20,MCDM_Grades!$A$2:$A$178,0))),"")</f>
        <v/>
      </c>
      <c r="EI20" s="42">
        <f>IFERROR(IF(INDEX(MCDM_Grades!$S$2:$S$178,MATCH($A20,MCDM_Grades!$A$2:$A$178,0))="","",INDEX(MCDM_Grades!$S$2:$S$178,MATCH($A20,MCDM_Grades!$A$2:$A$178,0))),"")</f>
        <v/>
      </c>
      <c r="EJ20" s="35">
        <f>IFERROR(IF(INDEX(MCDM_Grades!$T$2:$T$178,MATCH($A20,MCDM_Grades!$A$2:$A$178,0))="","",INDEX(MCDM_Grades!$T$2:$T$178,MATCH($A20,MCDM_Grades!$A$2:$A$178,0))),"")</f>
        <v/>
      </c>
      <c r="EK20" s="42">
        <f>IFERROR(IF(INDEX(MCDM_Grades!$U$2:$U$178,MATCH($A20,MCDM_Grades!$A$2:$A$178,0))="","",INDEX(MCDM_Grades!$U$2:$U$178,MATCH($A20,MCDM_Grades!$A$2:$A$178,0))),"")</f>
        <v/>
      </c>
      <c r="EL20" s="35">
        <f>IFERROR(IF(INDEX(MCDM_Grades!$V$2:$V$178,MATCH($A20,MCDM_Grades!$A$2:$A$178,0))="","",INDEX(MCDM_Grades!$V$2:$V$178,MATCH($A20,MCDM_Grades!$A$2:$A$178,0))),"")</f>
        <v/>
      </c>
      <c r="EM20" s="42">
        <f>IFERROR(IF(INDEX(MCDM_Grades!$W$2:$W$178,MATCH($A20,MCDM_Grades!$A$2:$A$178,0))="","",INDEX(MCDM_Grades!$W$2:$W$178,MATCH($A20,MCDM_Grades!$A$2:$A$178,0))),"")</f>
        <v/>
      </c>
      <c r="EN20" s="35">
        <f>IFERROR(IF(INDEX(MCDM_Grades!$X$2:$X$178,MATCH($A20,MCDM_Grades!$A$2:$A$178,0))="","",INDEX(MCDM_Grades!$X$2:$X$178,MATCH($A20,MCDM_Grades!$A$2:$A$178,0))),"")</f>
        <v/>
      </c>
      <c r="EO20" s="42">
        <f>IFERROR(IF(INDEX(MCDM_Grades!$Y$2:$Y$178,MATCH($A20,MCDM_Grades!$A$2:$A$178,0))="","",INDEX(MCDM_Grades!$Y$2:$Y$178,MATCH($A20,MCDM_Grades!$A$2:$A$178,0))),"")</f>
        <v/>
      </c>
      <c r="EP20" s="35">
        <f>IFERROR(IF(INDEX(MCDM_Grades!$Z$2:$Z$178,MATCH($A20,MCDM_Grades!$A$2:$A$178,0))="","",INDEX(MCDM_Grades!$Z$2:$Z$178,MATCH($A20,MCDM_Grades!$A$2:$A$178,0))),"")</f>
        <v/>
      </c>
      <c r="EQ20" s="42">
        <f>IFERROR(IF(INDEX(MCDM_Grades!$AA$2:$AA$178,MATCH($A20,MCDM_Grades!$A$2:$A$178,0))="","",INDEX(MCDM_Grades!$AA$2:$AA$178,MATCH($A20,MCDM_Grades!$A$2:$A$178,0))),"")</f>
        <v/>
      </c>
      <c r="ER20" s="35">
        <f>IFERROR(IF(INDEX(MCDM_Grades!$AB$2:$AB$178,MATCH($A20,MCDM_Grades!$A$2:$A$178,0))="","",INDEX(MCDM_Grades!$AB$2:$AB$178,MATCH($A20,MCDM_Grades!$A$2:$A$178,0))),"")</f>
        <v/>
      </c>
      <c r="ES20" s="42">
        <f>IFERROR(IF(INDEX(MCDM_Grades!$AC$2:$AC$178,MATCH($A20,MCDM_Grades!$A$2:$A$178,0))="","",INDEX(MCDM_Grades!$AC$2:$AC$178,MATCH($A20,MCDM_Grades!$A$2:$A$178,0))),"")</f>
        <v/>
      </c>
      <c r="ET20" s="35">
        <f>IFERROR(IF(INDEX(MCDM_Grades!$AD$2:$AD$178,MATCH($A20,MCDM_Grades!$A$2:$A$178,0))="","",INDEX(MCDM_Grades!$AD$2:$AD$178,MATCH($A20,MCDM_Grades!$A$2:$A$178,0))),"")</f>
        <v/>
      </c>
      <c r="EU20" s="42">
        <f>IFERROR(IF(INDEX(MCDM_Grades!$AE$2:$AE$178,MATCH($A20,MCDM_Grades!$A$2:$A$178,0))="","",INDEX(MCDM_Grades!$AE$2:$AE$178,MATCH($A20,MCDM_Grades!$A$2:$A$178,0))),"")</f>
        <v/>
      </c>
      <c r="EV20" s="51">
        <f>IFERROR(IF(INDEX(MCDM_Grades!$K$2:$K$178,MATCH($A20,MCDM_Grades!$A$2:$A$178,0))="","",INDEX(MCDM_Grades!$K$2:$K$178,MATCH($A20,MCDM_Grades!$A$2:$A$178,0))),"")</f>
        <v/>
      </c>
      <c r="EW20" s="49">
        <f>IFERROR(IF(INDEX(MCDM_Grades!$L$2:$L$178,MATCH($A20,MCDM_Grades!$A$2:$A$178,0))="","",INDEX(MCDM_Grades!$L$2:$L$178,MATCH($A20,MCDM_Grades!$A$2:$A$178,0))),"")</f>
        <v/>
      </c>
      <c r="EX20" s="50">
        <f>IFERROR(IF(INDEX(MCDM_Grades!$M$2:$M$178,MATCH($A20,MCDM_Grades!$A$2:$A$178,0))="","",INDEX(MCDM_Grades!$M$2:$M$178,MATCH($A20,MCDM_Grades!$A$2:$A$178,0))),"")</f>
        <v/>
      </c>
      <c r="EY20" s="35">
        <f>IFERROR(IF(INDEX(MCDM_Grades!$AR$2:$AR$178,MATCH($A20,MCDM_Grades!$A$2:$A$178,0))="","",INDEX(MCDM_Grades!$AR$2:$AR$178,MATCH($A20,MCDM_Grades!$A$2:$A$178,0))),"")</f>
        <v/>
      </c>
      <c r="EZ20" s="42">
        <f>IFERROR(IF(INDEX(MCDM_Grades!$AS$2:$AS$178,MATCH($A20,MCDM_Grades!$A$2:$A$178,0))="","",INDEX(MCDM_Grades!$AS$2:$AS$178,MATCH($A20,MCDM_Grades!$A$2:$A$178,0))),"")</f>
        <v/>
      </c>
      <c r="FA20" s="35">
        <f>IFERROR(IF(INDEX(MCDM_Grades!$AT$2:$AT$178,MATCH($A20,MCDM_Grades!$A$2:$A$178,0))="","",INDEX(MCDM_Grades!$AT$2:$AT$178,MATCH($A20,MCDM_Grades!$A$2:$A$178,0))),"")</f>
        <v/>
      </c>
      <c r="FB20" s="42">
        <f>IFERROR(IF(INDEX(MCDM_Grades!$AU$2:$AU$178,MATCH($A20,MCDM_Grades!$A$2:$A$178,0))="","",INDEX(MCDM_Grades!$AU$2:$AU$178,MATCH($A20,MCDM_Grades!$A$2:$A$178,0))),"")</f>
        <v/>
      </c>
      <c r="FC20" s="3" t="inlineStr">
        <is>
          <t>Not reported</t>
        </is>
      </c>
      <c r="FD20" s="3" t="inlineStr">
        <is>
          <t>Unknown</t>
        </is>
      </c>
      <c r="FE20" s="3" t="inlineStr">
        <is>
          <t>Unknown</t>
        </is>
      </c>
      <c r="FF20" s="3" t="inlineStr">
        <is>
          <t>UAV imagery; nadir vs oblique not stated</t>
        </is>
      </c>
      <c r="FG20" s="3" t="inlineStr">
        <is>
          <t>UAV (camera angle, altitude and camera not reported)</t>
        </is>
      </c>
      <c r="FH20" s="3" t="inlineStr">
        <is>
          <t>a full-resolution pavement distress dataset bespoke to UAV inspections</t>
        </is>
      </c>
      <c r="FI20" s="3" t="inlineStr">
        <is>
          <t>Dataset page / README</t>
        </is>
      </c>
      <c r="FJ20" s="3" t="inlineStr">
        <is>
          <t>https://github.com/chenxiang-web/DronePave-DfineX</t>
        </is>
      </c>
      <c r="FK20" s="3" t="inlineStr">
        <is>
          <t>High</t>
        </is>
      </c>
      <c r="FL20" s="3" t="inlineStr">
        <is>
          <t>Not independently verified</t>
        </is>
      </c>
      <c r="FM20" s="3" t="inlineStr">
        <is>
          <t>README and raw README confirm a UAV platform but give no drone model, altitude or camera angle; only partial sample images are shown and the full dataset/paper are pending acceptance. No publication to consult. Re-check once released; likely nadir or oblique UAV, but not stated.</t>
        </is>
      </c>
    </row>
    <row r="21" ht="58" customHeight="1">
      <c r="A21" s="3" t="inlineStr">
        <is>
          <t>DS-020</t>
        </is>
      </c>
      <c r="B21" s="3" t="inlineStr">
        <is>
          <t>Highway Crack and Sealed-Crack Dataset (CHDyshli)</t>
        </is>
      </c>
      <c r="C21" s="3" t="inlineStr">
        <is>
          <t>Crack and Sealed Crack Dataset; Highway Crack and Sealed-Crack Dataset</t>
        </is>
      </c>
      <c r="D21" s="3" t="inlineStr">
        <is>
          <t>NR</t>
        </is>
      </c>
      <c r="E21" s="3" t="inlineStr">
        <is>
          <t>Confirmed Match</t>
        </is>
      </c>
      <c r="F21" s="3" t="inlineStr">
        <is>
          <t>High</t>
        </is>
      </c>
      <c r="G21" s="3" t="inlineStr">
        <is>
          <t>Same repository (CHDyshli/PavementCrackDetection); identical count (10,400); same crack/sealed-crack classes; GPT record cites 10.3390/app121910089.</t>
        </is>
      </c>
      <c r="H21" s="3" t="inlineStr">
        <is>
          <t>GPT; GitHub_Test_Batch (tool UNK)</t>
        </is>
      </c>
      <c r="I21" s="3" t="inlineStr">
        <is>
          <t>GitHub</t>
        </is>
      </c>
      <c r="J21" s="3" t="inlineStr">
        <is>
          <t>N</t>
        </is>
      </c>
      <c r="K21" s="3" t="inlineStr">
        <is>
          <t>Single canonical GitHub repository</t>
        </is>
      </c>
      <c r="L21" s="4" t="inlineStr">
        <is>
          <t>https://github.com/CHDyshli/PavementCrackDetection</t>
        </is>
      </c>
      <c r="M21" s="4" t="inlineStr">
        <is>
          <t>https://github.com/CHDyshli/PavementCrackDetection</t>
        </is>
      </c>
      <c r="N21" s="3" t="inlineStr">
        <is>
          <t>NA</t>
        </is>
      </c>
      <c r="O21" s="3" t="inlineStr">
        <is>
          <t>NA</t>
        </is>
      </c>
      <c r="P21" s="3" t="inlineStr">
        <is>
          <t>NA</t>
        </is>
      </c>
      <c r="Q21" s="3" t="inlineStr">
        <is>
          <t>NA</t>
        </is>
      </c>
      <c r="R21" s="3" t="inlineStr">
        <is>
          <t>NA</t>
        </is>
      </c>
      <c r="S21" s="3" t="inlineStr">
        <is>
          <t>NA</t>
        </is>
      </c>
      <c r="T21" s="3" t="inlineStr">
        <is>
          <t>NR</t>
        </is>
      </c>
      <c r="U21" s="3" t="inlineStr">
        <is>
          <t>Y</t>
        </is>
      </c>
      <c r="V21" s="3" t="inlineStr">
        <is>
          <t>10.3390/app121910089 [GPT] | https://github.com/CHDyshli/PavementCrackDetection [Test_Batch]</t>
        </is>
      </c>
      <c r="W21" s="3" t="inlineStr">
        <is>
          <t>10.3390/app121910089</t>
        </is>
      </c>
      <c r="X21" s="3" t="inlineStr">
        <is>
          <t>https://github.com/CHDyshli/PavementCrackDetection</t>
        </is>
      </c>
      <c r="Y21" s="3" t="inlineStr">
        <is>
          <t>NR</t>
        </is>
      </c>
      <c r="Z21" s="3" t="inlineStr">
        <is>
          <t>Y</t>
        </is>
      </c>
      <c r="AA21" s="3" t="inlineStr">
        <is>
          <t>Reported in source record (relationship not classified)</t>
        </is>
      </c>
      <c r="AB21" s="3" t="inlineStr">
        <is>
          <t>Images/frames as reported</t>
        </is>
      </c>
      <c r="AC21" s="3" t="inlineStr">
        <is>
          <t>10400</t>
        </is>
      </c>
      <c r="AD21" s="3" t="inlineStr">
        <is>
          <t>NR</t>
        </is>
      </c>
      <c r="AE21" s="3" t="inlineStr">
        <is>
          <t>NR</t>
        </is>
      </c>
      <c r="AF21" s="3" t="inlineStr">
        <is>
          <t>10400</t>
        </is>
      </c>
      <c r="AG21" s="3" t="inlineStr">
        <is>
          <t>NR</t>
        </is>
      </c>
      <c r="AH21" s="3" t="inlineStr">
        <is>
          <t>NR</t>
        </is>
      </c>
      <c r="AI21" s="3" t="inlineStr">
        <is>
          <t>NR</t>
        </is>
      </c>
      <c r="AJ21" s="3" t="inlineStr">
        <is>
          <t>NR</t>
        </is>
      </c>
      <c r="AK21" s="3" t="inlineStr">
        <is>
          <t>NR</t>
        </is>
      </c>
      <c r="AL21" s="3" t="inlineStr">
        <is>
          <t>NR</t>
        </is>
      </c>
      <c r="AM21" s="3" t="inlineStr">
        <is>
          <t>NR</t>
        </is>
      </c>
      <c r="AN21" s="3" t="inlineStr">
        <is>
          <t>NR</t>
        </is>
      </c>
      <c r="AO21" s="3" t="inlineStr">
        <is>
          <t>NR</t>
        </is>
      </c>
      <c r="AP21" s="3" t="inlineStr">
        <is>
          <t>China</t>
        </is>
      </c>
      <c r="AQ21" s="3" t="inlineStr">
        <is>
          <t>NR</t>
        </is>
      </c>
      <c r="AR21" s="3" t="inlineStr">
        <is>
          <t>NR</t>
        </is>
      </c>
      <c r="AS21" s="3" t="inlineStr">
        <is>
          <t>China; Road environment: Highway asphalt pavement [GPT] | Highway [Test_Batch]</t>
        </is>
      </c>
      <c r="AT21" s="3" t="inlineStr">
        <is>
          <t>NR</t>
        </is>
      </c>
      <c r="AU21" s="3" t="inlineStr">
        <is>
          <t>Highway condition monitoring vehicle [GPT] | Highway pavement-condition monitoring vehicle [Test_Batch]</t>
        </is>
      </c>
      <c r="AV21" s="3" t="inlineStr">
        <is>
          <t>See Acquisition_Platform</t>
        </is>
      </c>
      <c r="AW21" s="3" t="inlineStr">
        <is>
          <t>NR</t>
        </is>
      </c>
      <c r="AX21" s="3" t="inlineStr">
        <is>
          <t>NR</t>
        </is>
      </c>
      <c r="AY21" s="3" t="inlineStr">
        <is>
          <t>NR</t>
        </is>
      </c>
      <c r="AZ21" s="3" t="inlineStr">
        <is>
          <t>NR</t>
        </is>
      </c>
      <c r="BA21" s="3" t="inlineStr">
        <is>
          <t>NR</t>
        </is>
      </c>
      <c r="BB21" s="3" t="inlineStr">
        <is>
          <t>NR</t>
        </is>
      </c>
      <c r="BC21" s="3" t="inlineStr">
        <is>
          <t>NR</t>
        </is>
      </c>
      <c r="BD21" s="3" t="inlineStr">
        <is>
          <t>NR</t>
        </is>
      </c>
      <c r="BE21" s="3" t="inlineStr">
        <is>
          <t>NR</t>
        </is>
      </c>
      <c r="BF21" s="3" t="inlineStr">
        <is>
          <t>NR</t>
        </is>
      </c>
      <c r="BG21" s="3" t="inlineStr">
        <is>
          <t>NR</t>
        </is>
      </c>
      <c r="BH21" s="3" t="inlineStr">
        <is>
          <t>crack; sealed crack</t>
        </is>
      </c>
      <c r="BI21" s="3" t="inlineStr">
        <is>
          <t>NR</t>
        </is>
      </c>
      <c r="BJ21" s="3" t="inlineStr">
        <is>
          <t>crack; sealed crack</t>
        </is>
      </c>
      <c r="BK21" s="3" t="inlineStr">
        <is>
          <t>NR</t>
        </is>
      </c>
      <c r="BL21" s="3" t="inlineStr">
        <is>
          <t>object detection</t>
        </is>
      </c>
      <c r="BM21" s="3" t="inlineStr">
        <is>
          <t>object detection</t>
        </is>
      </c>
      <c r="BN21" s="3" t="inlineStr">
        <is>
          <t>NR</t>
        </is>
      </c>
      <c r="BO21" s="3" t="inlineStr">
        <is>
          <t>NR</t>
        </is>
      </c>
      <c r="BP21" s="3" t="inlineStr">
        <is>
          <t>NR</t>
        </is>
      </c>
      <c r="BQ21" s="3" t="inlineStr">
        <is>
          <t>Y</t>
        </is>
      </c>
      <c r="BR21" s="3" t="inlineStr">
        <is>
          <t>NR</t>
        </is>
      </c>
      <c r="BS21" s="3" t="inlineStr">
        <is>
          <t>NR</t>
        </is>
      </c>
      <c r="BT21" s="3" t="inlineStr">
        <is>
          <t>NR</t>
        </is>
      </c>
      <c r="BU21" s="3" t="inlineStr">
        <is>
          <t>NR</t>
        </is>
      </c>
      <c r="BV21" s="3" t="inlineStr">
        <is>
          <t>NR</t>
        </is>
      </c>
      <c r="BW21" s="3" t="inlineStr">
        <is>
          <t>NR</t>
        </is>
      </c>
      <c r="BX21" s="3" t="inlineStr">
        <is>
          <t>NR</t>
        </is>
      </c>
      <c r="BY21" s="3" t="inlineStr">
        <is>
          <t>Labeled instances [GPT] | Manual object annotation [Test_Batch]</t>
        </is>
      </c>
      <c r="BZ21" s="3" t="inlineStr">
        <is>
          <t>NR</t>
        </is>
      </c>
      <c r="CA21" s="3" t="inlineStr">
        <is>
          <t>NR</t>
        </is>
      </c>
      <c r="CB21" s="3" t="inlineStr">
        <is>
          <t>NR</t>
        </is>
      </c>
      <c r="CC21" s="3" t="inlineStr">
        <is>
          <t>object detection</t>
        </is>
      </c>
      <c r="CD21" s="3" t="inlineStr">
        <is>
          <t>Thirteen detector baselines released</t>
        </is>
      </c>
      <c r="CE21" s="3" t="inlineStr">
        <is>
          <t>Thirteen detector baselines released</t>
        </is>
      </c>
      <c r="CF21" s="3" t="inlineStr">
        <is>
          <t>Reported on the source record/data card or associated publication (see Evidence_Locator)</t>
        </is>
      </c>
      <c r="CG21" s="3" t="inlineStr">
        <is>
          <t>NR</t>
        </is>
      </c>
      <c r="CH21" s="3" t="inlineStr">
        <is>
          <t>NR</t>
        </is>
      </c>
      <c r="CI21" s="3" t="inlineStr">
        <is>
          <t>Include-Primary [GPT] | Pending [Test_Batch]</t>
        </is>
      </c>
      <c r="CJ21" s="3" t="inlineStr">
        <is>
          <t>Direct_Download</t>
        </is>
      </c>
      <c r="CK21" s="3" t="inlineStr">
        <is>
          <t>NR</t>
        </is>
      </c>
      <c r="CL21" s="3" t="inlineStr">
        <is>
          <t>N</t>
        </is>
      </c>
      <c r="CM21" s="3" t="inlineStr">
        <is>
          <t>Direct_Download</t>
        </is>
      </c>
      <c r="CN21" s="3" t="inlineStr">
        <is>
          <t>NR</t>
        </is>
      </c>
      <c r="CO21" s="3" t="inlineStr">
        <is>
          <t>NR</t>
        </is>
      </c>
      <c r="CP21" s="3" t="inlineStr">
        <is>
          <t>N</t>
        </is>
      </c>
      <c r="CQ21" s="3" t="inlineStr">
        <is>
          <t>Only two target classes; license, geography, resolution, and collection dates not reported in README [GPT] | Release year, geography, image resolution, license, and annotation format are unresolved despite strong reported scale. [Test_Batch]</t>
        </is>
      </c>
      <c r="CR21" s="3" t="inlineStr">
        <is>
          <t>Original</t>
        </is>
      </c>
      <c r="CS21" s="3" t="inlineStr">
        <is>
          <t>N</t>
        </is>
      </c>
      <c r="CT21" s="3" t="inlineStr">
        <is>
          <t>N</t>
        </is>
      </c>
      <c r="CU21" s="3" t="inlineStr">
        <is>
          <t>N</t>
        </is>
      </c>
      <c r="CV21" s="3" t="inlineStr">
        <is>
          <t>NA</t>
        </is>
      </c>
      <c r="CW21" s="3" t="inlineStr">
        <is>
          <t>NA</t>
        </is>
      </c>
      <c r="CX21" s="3" t="inlineStr">
        <is>
          <t>ChatGPT_Github_001.xlsx; Github_Github_Test.xlsx</t>
        </is>
      </c>
      <c r="CY21" s="3" t="inlineStr">
        <is>
          <t>ChatGPT_Github_001:GH-005; Github_Github_Test:GITHUB-029</t>
        </is>
      </c>
      <c r="CZ21" s="3" t="inlineStr">
        <is>
          <t>NA</t>
        </is>
      </c>
      <c r="DA21" s="3" t="inlineStr">
        <is>
          <t>Y - see conflict columns and Reconciliation_Notes</t>
        </is>
      </c>
      <c r="DB21" s="3" t="inlineStr">
        <is>
          <t>None</t>
        </is>
      </c>
      <c r="DC21" s="6" t="inlineStr">
        <is>
          <t>Annotation method: Labeled instances (GPT) vs Manual object annotation (Test_Batch)</t>
        </is>
      </c>
      <c r="DD21" s="3" t="inlineStr">
        <is>
          <t>None</t>
        </is>
      </c>
      <c r="DE21" s="6" t="inlineStr">
        <is>
          <t>Screening decision: Include-Primary (GPT) vs Pending (Test_Batch) || Road environment: Highway asphalt pavement (GPT) vs Highway (Test_Batch) || Publications: 10.3390/app121910089 (GPT) vs https://github.com/CHDyshli/PavementCrackDetection (Test_Batch) || Acquisition platform: Highway condition monitoring vehicle (GPT) vs Highway pavement-condition monitoring vehicle (Test_Batch) || Key_Limitations: Only two target classes; license, geography, resolution, and collection dates no (GPT) vs Release year, geography, image resolution, license, and annotation format are un (Test_Batch)</t>
        </is>
      </c>
      <c r="DF21" s="6" t="inlineStr">
        <is>
          <t>Y</t>
        </is>
      </c>
      <c r="DG21" s="3" t="inlineStr">
        <is>
          <t>Screening conflict: Include-Primary (GPT) vs Pending (Test batch). Note: Claude excluded this repository as EX02_NOT_DATASET in its GitHub batch - an include-vs-exclude disagreement between tools.</t>
        </is>
      </c>
      <c r="DH21" s="3" t="inlineStr">
        <is>
          <t>https://github.com/CHDyshli/PavementCrackDetection README section Crack and Sealed Crack Dataset; accessed 2026-08-06 [GPT] | https://github.com/CHDyshli/PavementCrackDetection; README image count, object count, classes, and monitoring-vehicle statement; accessed 2026-08-01 [Test_Batch]</t>
        </is>
      </c>
      <c r="DI21" s="3" t="inlineStr">
        <is>
          <t>Moderate</t>
        </is>
      </c>
      <c r="DJ21" s="7" t="inlineStr">
        <is>
          <t>High</t>
        </is>
      </c>
      <c r="DK21" s="3" t="inlineStr">
        <is>
          <t>Verify data files are actually released in the repository.</t>
        </is>
      </c>
      <c r="DL21" s="3" t="n">
        <v>4</v>
      </c>
      <c r="DM21" s="3" t="n">
        <v>4</v>
      </c>
      <c r="DN21" s="3" t="n">
        <v>3</v>
      </c>
      <c r="DO21" s="3" t="n">
        <v>4.5</v>
      </c>
      <c r="DP21" s="3" t="n">
        <v>2</v>
      </c>
      <c r="DQ21" s="3" t="n">
        <v>2</v>
      </c>
      <c r="DR21" s="3" t="n">
        <v>0</v>
      </c>
      <c r="DS21" s="3" t="n">
        <v>62.5</v>
      </c>
      <c r="DT21" s="3" t="inlineStr">
        <is>
          <t>Reviewed (source MCDM_Scoring, averaged across batches)</t>
        </is>
      </c>
      <c r="DU21" s="3" t="inlineStr">
        <is>
          <t>2 of 2</t>
        </is>
      </c>
      <c r="DV21" s="35">
        <f>IFERROR(IF(INDEX(MCDM_Grades!$C$2:$C$178,MATCH($A21,MCDM_Grades!$A$2:$A$178,0))="","",INDEX(MCDM_Grades!$C$2:$C$178,MATCH($A21,MCDM_Grades!$A$2:$A$178,0))),"")</f>
        <v/>
      </c>
      <c r="DW21" s="42">
        <f>IFERROR(IF(INDEX(MCDM_Grades!$D$2:$D$178,MATCH($A21,MCDM_Grades!$A$2:$A$178,0))="","",INDEX(MCDM_Grades!$D$2:$D$178,MATCH($A21,MCDM_Grades!$A$2:$A$178,0))),"")</f>
        <v/>
      </c>
      <c r="DX21" s="48">
        <f>IFERROR(IF(INDEX(MCDM_Grades!$E$2:$E$178,MATCH($A21,MCDM_Grades!$A$2:$A$178,0))="","",INDEX(MCDM_Grades!$E$2:$E$178,MATCH($A21,MCDM_Grades!$A$2:$A$178,0))),"")</f>
        <v/>
      </c>
      <c r="DY21" s="49">
        <f>IFERROR(IF(INDEX(MCDM_Grades!$F$2:$F$178,MATCH($A21,MCDM_Grades!$A$2:$A$178,0))="","",INDEX(MCDM_Grades!$F$2:$F$178,MATCH($A21,MCDM_Grades!$A$2:$A$178,0))),"")</f>
        <v/>
      </c>
      <c r="DZ21" s="48">
        <f>IFERROR(IF(INDEX(MCDM_Grades!$G$2:$G$178,MATCH($A21,MCDM_Grades!$A$2:$A$178,0))="","",INDEX(MCDM_Grades!$G$2:$G$178,MATCH($A21,MCDM_Grades!$A$2:$A$178,0))),"")</f>
        <v/>
      </c>
      <c r="EA21" s="49">
        <f>IFERROR(IF(INDEX(MCDM_Grades!$H$2:$H$178,MATCH($A21,MCDM_Grades!$A$2:$A$178,0))="","",INDEX(MCDM_Grades!$H$2:$H$178,MATCH($A21,MCDM_Grades!$A$2:$A$178,0))),"")</f>
        <v/>
      </c>
      <c r="EB21" s="50">
        <f>IFERROR(IF(INDEX(MCDM_Grades!$I$2:$I$178,MATCH($A21,MCDM_Grades!$A$2:$A$178,0))="","",INDEX(MCDM_Grades!$I$2:$I$178,MATCH($A21,MCDM_Grades!$A$2:$A$178,0))),"")</f>
        <v/>
      </c>
      <c r="EC21" s="51">
        <f>IFERROR(IF(INDEX(MCDM_Grades!$J$2:$J$178,MATCH($A21,MCDM_Grades!$A$2:$A$178,0))="","",INDEX(MCDM_Grades!$J$2:$J$178,MATCH($A21,MCDM_Grades!$A$2:$A$178,0))),"")</f>
        <v/>
      </c>
      <c r="ED21" s="35">
        <f>IFERROR(IF(INDEX(MCDM_Grades!$N$2:$N$178,MATCH($A21,MCDM_Grades!$A$2:$A$178,0))="","",INDEX(MCDM_Grades!$N$2:$N$178,MATCH($A21,MCDM_Grades!$A$2:$A$178,0))),"")</f>
        <v/>
      </c>
      <c r="EE21" s="42">
        <f>IFERROR(IF(INDEX(MCDM_Grades!$O$2:$O$178,MATCH($A21,MCDM_Grades!$A$2:$A$178,0))="","",INDEX(MCDM_Grades!$O$2:$O$178,MATCH($A21,MCDM_Grades!$A$2:$A$178,0))),"")</f>
        <v/>
      </c>
      <c r="EF21" s="35">
        <f>IFERROR(IF(INDEX(MCDM_Grades!$P$2:$P$178,MATCH($A21,MCDM_Grades!$A$2:$A$178,0))="","",INDEX(MCDM_Grades!$P$2:$P$178,MATCH($A21,MCDM_Grades!$A$2:$A$178,0))),"")</f>
        <v/>
      </c>
      <c r="EG21" s="42">
        <f>IFERROR(IF(INDEX(MCDM_Grades!$Q$2:$Q$178,MATCH($A21,MCDM_Grades!$A$2:$A$178,0))="","",INDEX(MCDM_Grades!$Q$2:$Q$178,MATCH($A21,MCDM_Grades!$A$2:$A$178,0))),"")</f>
        <v/>
      </c>
      <c r="EH21" s="35">
        <f>IFERROR(IF(INDEX(MCDM_Grades!$R$2:$R$178,MATCH($A21,MCDM_Grades!$A$2:$A$178,0))="","",INDEX(MCDM_Grades!$R$2:$R$178,MATCH($A21,MCDM_Grades!$A$2:$A$178,0))),"")</f>
        <v/>
      </c>
      <c r="EI21" s="42">
        <f>IFERROR(IF(INDEX(MCDM_Grades!$S$2:$S$178,MATCH($A21,MCDM_Grades!$A$2:$A$178,0))="","",INDEX(MCDM_Grades!$S$2:$S$178,MATCH($A21,MCDM_Grades!$A$2:$A$178,0))),"")</f>
        <v/>
      </c>
      <c r="EJ21" s="35">
        <f>IFERROR(IF(INDEX(MCDM_Grades!$T$2:$T$178,MATCH($A21,MCDM_Grades!$A$2:$A$178,0))="","",INDEX(MCDM_Grades!$T$2:$T$178,MATCH($A21,MCDM_Grades!$A$2:$A$178,0))),"")</f>
        <v/>
      </c>
      <c r="EK21" s="42">
        <f>IFERROR(IF(INDEX(MCDM_Grades!$U$2:$U$178,MATCH($A21,MCDM_Grades!$A$2:$A$178,0))="","",INDEX(MCDM_Grades!$U$2:$U$178,MATCH($A21,MCDM_Grades!$A$2:$A$178,0))),"")</f>
        <v/>
      </c>
      <c r="EL21" s="35">
        <f>IFERROR(IF(INDEX(MCDM_Grades!$V$2:$V$178,MATCH($A21,MCDM_Grades!$A$2:$A$178,0))="","",INDEX(MCDM_Grades!$V$2:$V$178,MATCH($A21,MCDM_Grades!$A$2:$A$178,0))),"")</f>
        <v/>
      </c>
      <c r="EM21" s="42">
        <f>IFERROR(IF(INDEX(MCDM_Grades!$W$2:$W$178,MATCH($A21,MCDM_Grades!$A$2:$A$178,0))="","",INDEX(MCDM_Grades!$W$2:$W$178,MATCH($A21,MCDM_Grades!$A$2:$A$178,0))),"")</f>
        <v/>
      </c>
      <c r="EN21" s="35">
        <f>IFERROR(IF(INDEX(MCDM_Grades!$X$2:$X$178,MATCH($A21,MCDM_Grades!$A$2:$A$178,0))="","",INDEX(MCDM_Grades!$X$2:$X$178,MATCH($A21,MCDM_Grades!$A$2:$A$178,0))),"")</f>
        <v/>
      </c>
      <c r="EO21" s="42">
        <f>IFERROR(IF(INDEX(MCDM_Grades!$Y$2:$Y$178,MATCH($A21,MCDM_Grades!$A$2:$A$178,0))="","",INDEX(MCDM_Grades!$Y$2:$Y$178,MATCH($A21,MCDM_Grades!$A$2:$A$178,0))),"")</f>
        <v/>
      </c>
      <c r="EP21" s="35">
        <f>IFERROR(IF(INDEX(MCDM_Grades!$Z$2:$Z$178,MATCH($A21,MCDM_Grades!$A$2:$A$178,0))="","",INDEX(MCDM_Grades!$Z$2:$Z$178,MATCH($A21,MCDM_Grades!$A$2:$A$178,0))),"")</f>
        <v/>
      </c>
      <c r="EQ21" s="42">
        <f>IFERROR(IF(INDEX(MCDM_Grades!$AA$2:$AA$178,MATCH($A21,MCDM_Grades!$A$2:$A$178,0))="","",INDEX(MCDM_Grades!$AA$2:$AA$178,MATCH($A21,MCDM_Grades!$A$2:$A$178,0))),"")</f>
        <v/>
      </c>
      <c r="ER21" s="35">
        <f>IFERROR(IF(INDEX(MCDM_Grades!$AB$2:$AB$178,MATCH($A21,MCDM_Grades!$A$2:$A$178,0))="","",INDEX(MCDM_Grades!$AB$2:$AB$178,MATCH($A21,MCDM_Grades!$A$2:$A$178,0))),"")</f>
        <v/>
      </c>
      <c r="ES21" s="42">
        <f>IFERROR(IF(INDEX(MCDM_Grades!$AC$2:$AC$178,MATCH($A21,MCDM_Grades!$A$2:$A$178,0))="","",INDEX(MCDM_Grades!$AC$2:$AC$178,MATCH($A21,MCDM_Grades!$A$2:$A$178,0))),"")</f>
        <v/>
      </c>
      <c r="ET21" s="35">
        <f>IFERROR(IF(INDEX(MCDM_Grades!$AD$2:$AD$178,MATCH($A21,MCDM_Grades!$A$2:$A$178,0))="","",INDEX(MCDM_Grades!$AD$2:$AD$178,MATCH($A21,MCDM_Grades!$A$2:$A$178,0))),"")</f>
        <v/>
      </c>
      <c r="EU21" s="42">
        <f>IFERROR(IF(INDEX(MCDM_Grades!$AE$2:$AE$178,MATCH($A21,MCDM_Grades!$A$2:$A$178,0))="","",INDEX(MCDM_Grades!$AE$2:$AE$178,MATCH($A21,MCDM_Grades!$A$2:$A$178,0))),"")</f>
        <v/>
      </c>
      <c r="EV21" s="51">
        <f>IFERROR(IF(INDEX(MCDM_Grades!$K$2:$K$178,MATCH($A21,MCDM_Grades!$A$2:$A$178,0))="","",INDEX(MCDM_Grades!$K$2:$K$178,MATCH($A21,MCDM_Grades!$A$2:$A$178,0))),"")</f>
        <v/>
      </c>
      <c r="EW21" s="49">
        <f>IFERROR(IF(INDEX(MCDM_Grades!$L$2:$L$178,MATCH($A21,MCDM_Grades!$A$2:$A$178,0))="","",INDEX(MCDM_Grades!$L$2:$L$178,MATCH($A21,MCDM_Grades!$A$2:$A$178,0))),"")</f>
        <v/>
      </c>
      <c r="EX21" s="50">
        <f>IFERROR(IF(INDEX(MCDM_Grades!$M$2:$M$178,MATCH($A21,MCDM_Grades!$A$2:$A$178,0))="","",INDEX(MCDM_Grades!$M$2:$M$178,MATCH($A21,MCDM_Grades!$A$2:$A$178,0))),"")</f>
        <v/>
      </c>
      <c r="EY21" s="35">
        <f>IFERROR(IF(INDEX(MCDM_Grades!$AR$2:$AR$178,MATCH($A21,MCDM_Grades!$A$2:$A$178,0))="","",INDEX(MCDM_Grades!$AR$2:$AR$178,MATCH($A21,MCDM_Grades!$A$2:$A$178,0))),"")</f>
        <v/>
      </c>
      <c r="EZ21" s="42">
        <f>IFERROR(IF(INDEX(MCDM_Grades!$AS$2:$AS$178,MATCH($A21,MCDM_Grades!$A$2:$A$178,0))="","",INDEX(MCDM_Grades!$AS$2:$AS$178,MATCH($A21,MCDM_Grades!$A$2:$A$178,0))),"")</f>
        <v/>
      </c>
      <c r="FA21" s="35">
        <f>IFERROR(IF(INDEX(MCDM_Grades!$AT$2:$AT$178,MATCH($A21,MCDM_Grades!$A$2:$A$178,0))="","",INDEX(MCDM_Grades!$AT$2:$AT$178,MATCH($A21,MCDM_Grades!$A$2:$A$178,0))),"")</f>
        <v/>
      </c>
      <c r="FB21" s="42">
        <f>IFERROR(IF(INDEX(MCDM_Grades!$AU$2:$AU$178,MATCH($A21,MCDM_Grades!$A$2:$A$178,0))="","",INDEX(MCDM_Grades!$AU$2:$AU$178,MATCH($A21,MCDM_Grades!$A$2:$A$178,0))),"")</f>
        <v/>
      </c>
      <c r="FC21" s="3" t="inlineStr">
        <is>
          <t>Nadir / top-down</t>
        </is>
      </c>
      <c r="FD21" s="3" t="inlineStr">
        <is>
          <t>Yes</t>
        </is>
      </c>
      <c r="FE21" s="3" t="inlineStr">
        <is>
          <t>No</t>
        </is>
      </c>
      <c r="FF21" s="3" t="n"/>
      <c r="FG21" s="3" t="inlineStr">
        <is>
          <t>Highway pavement-condition monitoring (inspection) vehicle camera (camera type/orientation not stated)</t>
        </is>
      </c>
      <c r="FH21" s="3" t="inlineStr">
        <is>
          <t>a dataset of pavement cracks and sealed cracks is created, which consists of 10,400 images obtained by a vehicle equipped with a highway condition monitor</t>
        </is>
      </c>
      <c r="FI21" s="3" t="inlineStr">
        <is>
          <t>Publication</t>
        </is>
      </c>
      <c r="FJ21" s="3" t="inlineStr">
        <is>
          <t>https://doi.org/10.3390/app121910089</t>
        </is>
      </c>
      <c r="FK21" s="3" t="inlineStr">
        <is>
          <t>Low</t>
        </is>
      </c>
      <c r="FL21" s="3" t="inlineStr">
        <is>
          <t>Verified - agreed</t>
        </is>
      </c>
      <c r="FM21" s="3" t="inlineStr">
        <is>
          <t>INFERRED, not stated: README and the Applied Sciences 2022 abstract (via Semantic Scholar) only say the images came from a highway condition-monitoring vehicle; MDPI full text returned HTTP 403 twice. Pavement-condition monitoring vehicles image the road surface downward, and sealed-crack annotation at ~20 instances per image implies surface imagery, but no explicit 'downward/top-down' statement was found. Verify in the paper's data section. | Second review: README (fetched) confirms a highway pavement-condition monitoring vehicle, i.e. a downward survey-camera platform, which falls under the nadir definition; MDPI full text returned 403 so the camera orientation is still inferred from the platform type rather than quoted. Keep Low confidence.</t>
        </is>
      </c>
    </row>
    <row r="22" ht="58" customHeight="1">
      <c r="A22" s="3" t="inlineStr">
        <is>
          <t>DS-021</t>
        </is>
      </c>
      <c r="B22" s="3" t="inlineStr">
        <is>
          <t>IRRDD (Iran Road Damage Dataset)</t>
        </is>
      </c>
      <c r="C22" s="3" t="inlineStr">
        <is>
          <t>NA</t>
        </is>
      </c>
      <c r="D22" s="3" t="inlineStr">
        <is>
          <t>2022 release</t>
        </is>
      </c>
      <c r="E22" s="3" t="inlineStr">
        <is>
          <t>Independent Dataset</t>
        </is>
      </c>
      <c r="F22" s="3" t="inlineStr">
        <is>
          <t>NA (single source record)</t>
        </is>
      </c>
      <c r="G22" s="3" t="inlineStr">
        <is>
          <t>Single source record; no matching record found in any other file after cross-file and cross-platform comparison.</t>
        </is>
      </c>
      <c r="H22" s="3" t="inlineStr">
        <is>
          <t>Claude</t>
        </is>
      </c>
      <c r="I22" s="3" t="inlineStr">
        <is>
          <t>GitHub</t>
        </is>
      </c>
      <c r="J22" s="3" t="inlineStr">
        <is>
          <t>N</t>
        </is>
      </c>
      <c r="K22" s="3" t="inlineStr">
        <is>
          <t>NA (single platform)</t>
        </is>
      </c>
      <c r="L22" s="4" t="inlineStr">
        <is>
          <t>https://github.com/IranRoadDamageDataset/IRRDD</t>
        </is>
      </c>
      <c r="M22" s="4" t="inlineStr">
        <is>
          <t>https://github.com/IranRoadDamageDataset/IRRDD</t>
        </is>
      </c>
      <c r="N22" s="3" t="inlineStr">
        <is>
          <t>NA</t>
        </is>
      </c>
      <c r="O22" s="3" t="inlineStr">
        <is>
          <t>NA</t>
        </is>
      </c>
      <c r="P22" s="3" t="inlineStr">
        <is>
          <t>NA</t>
        </is>
      </c>
      <c r="Q22" s="3" t="inlineStr">
        <is>
          <t>NA</t>
        </is>
      </c>
      <c r="R22" s="3" t="inlineStr">
        <is>
          <t>NA</t>
        </is>
      </c>
      <c r="S22" s="3" t="inlineStr">
        <is>
          <t>NA</t>
        </is>
      </c>
      <c r="T22" s="3" t="inlineStr">
        <is>
          <t>NR</t>
        </is>
      </c>
      <c r="U22" s="3" t="inlineStr">
        <is>
          <t>Y</t>
        </is>
      </c>
      <c r="V22" s="3" t="inlineStr">
        <is>
          <t>NR (citation entry in README is an empty placeholder)</t>
        </is>
      </c>
      <c r="W22" s="3" t="inlineStr">
        <is>
          <t>NR</t>
        </is>
      </c>
      <c r="X22" s="3" t="inlineStr">
        <is>
          <t>NR</t>
        </is>
      </c>
      <c r="Y22" s="3" t="inlineStr">
        <is>
          <t>NR</t>
        </is>
      </c>
      <c r="Z22" s="3" t="inlineStr">
        <is>
          <t>NR</t>
        </is>
      </c>
      <c r="AA22" s="3" t="inlineStr">
        <is>
          <t>Reported in source record (relationship not classified)</t>
        </is>
      </c>
      <c r="AB22" s="3" t="inlineStr">
        <is>
          <t>Images/frames as reported</t>
        </is>
      </c>
      <c r="AC22" s="3" t="inlineStr">
        <is>
          <t>25000</t>
        </is>
      </c>
      <c r="AD22" s="3" t="inlineStr">
        <is>
          <t>NR</t>
        </is>
      </c>
      <c r="AE22" s="3" t="inlineStr">
        <is>
          <t>NR</t>
        </is>
      </c>
      <c r="AF22" s="3" t="inlineStr">
        <is>
          <t>25000</t>
        </is>
      </c>
      <c r="AG22" s="3" t="inlineStr">
        <is>
          <t>NR</t>
        </is>
      </c>
      <c r="AH22" s="3" t="inlineStr">
        <is>
          <t>NR</t>
        </is>
      </c>
      <c r="AI22" s="3" t="inlineStr">
        <is>
          <t>NR</t>
        </is>
      </c>
      <c r="AJ22" s="3" t="inlineStr">
        <is>
          <t>NR</t>
        </is>
      </c>
      <c r="AK22" s="3" t="inlineStr">
        <is>
          <t>NR</t>
        </is>
      </c>
      <c r="AL22" s="3" t="inlineStr">
        <is>
          <t>NR</t>
        </is>
      </c>
      <c r="AM22" s="3" t="inlineStr">
        <is>
          <t>NR</t>
        </is>
      </c>
      <c r="AN22" s="3" t="inlineStr">
        <is>
          <t>NR</t>
        </is>
      </c>
      <c r="AO22" s="3" t="inlineStr">
        <is>
          <t>NR</t>
        </is>
      </c>
      <c r="AP22" s="3" t="inlineStr">
        <is>
          <t>Iran</t>
        </is>
      </c>
      <c r="AQ22" s="3" t="inlineStr">
        <is>
          <t>NR</t>
        </is>
      </c>
      <c r="AR22" s="3" t="inlineStr">
        <is>
          <t>NR</t>
        </is>
      </c>
      <c r="AS22" s="3" t="inlineStr">
        <is>
          <t>Iran; Road environment: Public roads</t>
        </is>
      </c>
      <c r="AT22" s="3" t="inlineStr">
        <is>
          <t>NR</t>
        </is>
      </c>
      <c r="AU22" s="3" t="inlineStr">
        <is>
          <t>NR</t>
        </is>
      </c>
      <c r="AV22" s="3" t="inlineStr">
        <is>
          <t>NR</t>
        </is>
      </c>
      <c r="AW22" s="3" t="inlineStr">
        <is>
          <t>NR</t>
        </is>
      </c>
      <c r="AX22" s="3" t="inlineStr">
        <is>
          <t>NR</t>
        </is>
      </c>
      <c r="AY22" s="3" t="inlineStr">
        <is>
          <t>NR</t>
        </is>
      </c>
      <c r="AZ22" s="3" t="inlineStr">
        <is>
          <t>NR</t>
        </is>
      </c>
      <c r="BA22" s="3" t="inlineStr">
        <is>
          <t>NR</t>
        </is>
      </c>
      <c r="BB22" s="3" t="inlineStr">
        <is>
          <t>N</t>
        </is>
      </c>
      <c r="BC22" s="3" t="inlineStr">
        <is>
          <t>NR</t>
        </is>
      </c>
      <c r="BD22" s="3" t="inlineStr">
        <is>
          <t>NR</t>
        </is>
      </c>
      <c r="BE22" s="3" t="inlineStr">
        <is>
          <t>NR</t>
        </is>
      </c>
      <c r="BF22" s="3" t="inlineStr">
        <is>
          <t>NR</t>
        </is>
      </c>
      <c r="BG22" s="3" t="inlineStr">
        <is>
          <t>NR</t>
        </is>
      </c>
      <c r="BH22" s="3" t="inlineStr">
        <is>
          <t>Longitudinal crack (D00);Lateral/transverse crack (D10);Alligator crack (D20);Pothole (D40)</t>
        </is>
      </c>
      <c r="BI22" s="3" t="inlineStr">
        <is>
          <t>NR</t>
        </is>
      </c>
      <c r="BJ22" s="3" t="inlineStr">
        <is>
          <t>RDD-style four-class taxonomy (D00/D10/D20/D40)</t>
        </is>
      </c>
      <c r="BK22" s="3" t="inlineStr">
        <is>
          <t>NR</t>
        </is>
      </c>
      <c r="BL22" s="3" t="inlineStr">
        <is>
          <t>Object detection</t>
        </is>
      </c>
      <c r="BM22" s="3" t="inlineStr">
        <is>
          <t>Object detection</t>
        </is>
      </c>
      <c r="BN22" s="3" t="inlineStr">
        <is>
          <t>YOLO txt</t>
        </is>
      </c>
      <c r="BO22" s="3" t="inlineStr">
        <is>
          <t>YOLO TXT; YOLO; TXT</t>
        </is>
      </c>
      <c r="BP22" s="3" t="inlineStr">
        <is>
          <t>NR</t>
        </is>
      </c>
      <c r="BQ22" s="3" t="inlineStr">
        <is>
          <t>Y</t>
        </is>
      </c>
      <c r="BR22" s="3" t="inlineStr">
        <is>
          <t>NR</t>
        </is>
      </c>
      <c r="BS22" s="3" t="inlineStr">
        <is>
          <t>NR</t>
        </is>
      </c>
      <c r="BT22" s="3" t="inlineStr">
        <is>
          <t>NR</t>
        </is>
      </c>
      <c r="BU22" s="3" t="inlineStr">
        <is>
          <t>NR</t>
        </is>
      </c>
      <c r="BV22" s="3" t="inlineStr">
        <is>
          <t>N</t>
        </is>
      </c>
      <c r="BW22" s="3" t="inlineStr">
        <is>
          <t>N</t>
        </is>
      </c>
      <c r="BX22" s="3" t="inlineStr">
        <is>
          <t>N</t>
        </is>
      </c>
      <c r="BY22" s="3" t="inlineStr">
        <is>
          <t>NR</t>
        </is>
      </c>
      <c r="BZ22" s="3" t="inlineStr">
        <is>
          <t>NR</t>
        </is>
      </c>
      <c r="CA22" s="3" t="inlineStr">
        <is>
          <t>NR</t>
        </is>
      </c>
      <c r="CB22" s="3" t="inlineStr">
        <is>
          <t>NR</t>
        </is>
      </c>
      <c r="CC22" s="3" t="inlineStr">
        <is>
          <t>Object detection</t>
        </is>
      </c>
      <c r="CD22" s="3" t="inlineStr">
        <is>
          <t>NR</t>
        </is>
      </c>
      <c r="CE22" s="3" t="inlineStr">
        <is>
          <t>NR</t>
        </is>
      </c>
      <c r="CF22" s="3" t="inlineStr">
        <is>
          <t>Reported on the source record/data card or associated publication (see Evidence_Locator)</t>
        </is>
      </c>
      <c r="CG22" s="3" t="inlineStr">
        <is>
          <t>NR</t>
        </is>
      </c>
      <c r="CH22" s="3" t="inlineStr">
        <is>
          <t>NR</t>
        </is>
      </c>
      <c r="CI22" s="3" t="inlineStr">
        <is>
          <t>Include-Primary</t>
        </is>
      </c>
      <c r="CJ22" s="3" t="inlineStr">
        <is>
          <t>Direct_Download</t>
        </is>
      </c>
      <c r="CK22" s="3" t="inlineStr">
        <is>
          <t>NR</t>
        </is>
      </c>
      <c r="CL22" s="3" t="inlineStr">
        <is>
          <t>N</t>
        </is>
      </c>
      <c r="CM22" s="3" t="inlineStr">
        <is>
          <t>Direct_Download</t>
        </is>
      </c>
      <c r="CN22" s="3" t="inlineStr">
        <is>
          <t>NR</t>
        </is>
      </c>
      <c r="CO22" s="3" t="inlineStr">
        <is>
          <t>NR</t>
        </is>
      </c>
      <c r="CP22" s="3" t="inlineStr">
        <is>
          <t>N</t>
        </is>
      </c>
      <c r="CQ22" s="3" t="inlineStr">
        <is>
          <t>No associated peer-reviewed data paper identified; collection platform and QC undocumented; 6-part Google Drive hosting (link liveness not independently re-tested)</t>
        </is>
      </c>
      <c r="CR22" s="3" t="inlineStr">
        <is>
          <t>Original</t>
        </is>
      </c>
      <c r="CS22" s="3" t="inlineStr">
        <is>
          <t>N</t>
        </is>
      </c>
      <c r="CT22" s="3" t="inlineStr">
        <is>
          <t>N</t>
        </is>
      </c>
      <c r="CU22" s="3" t="inlineStr">
        <is>
          <t>N</t>
        </is>
      </c>
      <c r="CV22" s="3" t="inlineStr">
        <is>
          <t>NA</t>
        </is>
      </c>
      <c r="CW22" s="3" t="inlineStr">
        <is>
          <t>NA</t>
        </is>
      </c>
      <c r="CX22" s="3" t="inlineStr">
        <is>
          <t>Claude_Github_001.xlsx</t>
        </is>
      </c>
      <c r="CY22" s="3" t="inlineStr">
        <is>
          <t>Claude_Github_001:GH-DS-006</t>
        </is>
      </c>
      <c r="CZ22" s="3" t="inlineStr">
        <is>
          <t>N</t>
        </is>
      </c>
      <c r="DA22" s="3" t="inlineStr">
        <is>
          <t>NA</t>
        </is>
      </c>
      <c r="DB22" s="3" t="inlineStr">
        <is>
          <t>None</t>
        </is>
      </c>
      <c r="DC22" s="3" t="inlineStr">
        <is>
          <t>None</t>
        </is>
      </c>
      <c r="DD22" s="3" t="inlineStr">
        <is>
          <t>None</t>
        </is>
      </c>
      <c r="DE22" s="3" t="inlineStr">
        <is>
          <t>None</t>
        </is>
      </c>
      <c r="DF22" s="3" t="inlineStr">
        <is>
          <t>N</t>
        </is>
      </c>
      <c r="DG22" s="3" t="inlineStr">
        <is>
          <t>Single source record; no reconciliation required.</t>
        </is>
      </c>
      <c r="DH22" s="3" t="inlineStr">
        <is>
          <t>GitHub README sections 1-2 and 5, https://github.com/IranRoadDamageDataset/IRRDD (accessed 2026-08-06)</t>
        </is>
      </c>
      <c r="DI22" s="3" t="inlineStr">
        <is>
          <t>Moderate</t>
        </is>
      </c>
      <c r="DJ22" s="3" t="inlineStr">
        <is>
          <t>Low</t>
        </is>
      </c>
      <c r="DK22" s="3" t="inlineStr">
        <is>
          <t>Use source record as cited.</t>
        </is>
      </c>
      <c r="DL22" s="3" t="n">
        <v>4</v>
      </c>
      <c r="DM22" s="3" t="n">
        <v>3</v>
      </c>
      <c r="DN22" s="3" t="n">
        <v>2.5</v>
      </c>
      <c r="DO22" s="3" t="n">
        <v>5</v>
      </c>
      <c r="DP22" s="3" t="n">
        <v>3</v>
      </c>
      <c r="DQ22" s="3" t="n">
        <v>1</v>
      </c>
      <c r="DR22" s="3" t="n">
        <v>0</v>
      </c>
      <c r="DS22" s="3" t="n">
        <v>58.5</v>
      </c>
      <c r="DT22" s="3" t="inlineStr">
        <is>
          <t>Reviewed (source MCDM_Scoring, averaged across batches)</t>
        </is>
      </c>
      <c r="DU22" s="3" t="inlineStr">
        <is>
          <t>1 of 1</t>
        </is>
      </c>
      <c r="DV22" s="35">
        <f>IFERROR(IF(INDEX(MCDM_Grades!$C$2:$C$178,MATCH($A22,MCDM_Grades!$A$2:$A$178,0))="","",INDEX(MCDM_Grades!$C$2:$C$178,MATCH($A22,MCDM_Grades!$A$2:$A$178,0))),"")</f>
        <v/>
      </c>
      <c r="DW22" s="42">
        <f>IFERROR(IF(INDEX(MCDM_Grades!$D$2:$D$178,MATCH($A22,MCDM_Grades!$A$2:$A$178,0))="","",INDEX(MCDM_Grades!$D$2:$D$178,MATCH($A22,MCDM_Grades!$A$2:$A$178,0))),"")</f>
        <v/>
      </c>
      <c r="DX22" s="48">
        <f>IFERROR(IF(INDEX(MCDM_Grades!$E$2:$E$178,MATCH($A22,MCDM_Grades!$A$2:$A$178,0))="","",INDEX(MCDM_Grades!$E$2:$E$178,MATCH($A22,MCDM_Grades!$A$2:$A$178,0))),"")</f>
        <v/>
      </c>
      <c r="DY22" s="49">
        <f>IFERROR(IF(INDEX(MCDM_Grades!$F$2:$F$178,MATCH($A22,MCDM_Grades!$A$2:$A$178,0))="","",INDEX(MCDM_Grades!$F$2:$F$178,MATCH($A22,MCDM_Grades!$A$2:$A$178,0))),"")</f>
        <v/>
      </c>
      <c r="DZ22" s="48">
        <f>IFERROR(IF(INDEX(MCDM_Grades!$G$2:$G$178,MATCH($A22,MCDM_Grades!$A$2:$A$178,0))="","",INDEX(MCDM_Grades!$G$2:$G$178,MATCH($A22,MCDM_Grades!$A$2:$A$178,0))),"")</f>
        <v/>
      </c>
      <c r="EA22" s="49">
        <f>IFERROR(IF(INDEX(MCDM_Grades!$H$2:$H$178,MATCH($A22,MCDM_Grades!$A$2:$A$178,0))="","",INDEX(MCDM_Grades!$H$2:$H$178,MATCH($A22,MCDM_Grades!$A$2:$A$178,0))),"")</f>
        <v/>
      </c>
      <c r="EB22" s="50">
        <f>IFERROR(IF(INDEX(MCDM_Grades!$I$2:$I$178,MATCH($A22,MCDM_Grades!$A$2:$A$178,0))="","",INDEX(MCDM_Grades!$I$2:$I$178,MATCH($A22,MCDM_Grades!$A$2:$A$178,0))),"")</f>
        <v/>
      </c>
      <c r="EC22" s="51">
        <f>IFERROR(IF(INDEX(MCDM_Grades!$J$2:$J$178,MATCH($A22,MCDM_Grades!$A$2:$A$178,0))="","",INDEX(MCDM_Grades!$J$2:$J$178,MATCH($A22,MCDM_Grades!$A$2:$A$178,0))),"")</f>
        <v/>
      </c>
      <c r="ED22" s="35">
        <f>IFERROR(IF(INDEX(MCDM_Grades!$N$2:$N$178,MATCH($A22,MCDM_Grades!$A$2:$A$178,0))="","",INDEX(MCDM_Grades!$N$2:$N$178,MATCH($A22,MCDM_Grades!$A$2:$A$178,0))),"")</f>
        <v/>
      </c>
      <c r="EE22" s="42">
        <f>IFERROR(IF(INDEX(MCDM_Grades!$O$2:$O$178,MATCH($A22,MCDM_Grades!$A$2:$A$178,0))="","",INDEX(MCDM_Grades!$O$2:$O$178,MATCH($A22,MCDM_Grades!$A$2:$A$178,0))),"")</f>
        <v/>
      </c>
      <c r="EF22" s="35">
        <f>IFERROR(IF(INDEX(MCDM_Grades!$P$2:$P$178,MATCH($A22,MCDM_Grades!$A$2:$A$178,0))="","",INDEX(MCDM_Grades!$P$2:$P$178,MATCH($A22,MCDM_Grades!$A$2:$A$178,0))),"")</f>
        <v/>
      </c>
      <c r="EG22" s="42">
        <f>IFERROR(IF(INDEX(MCDM_Grades!$Q$2:$Q$178,MATCH($A22,MCDM_Grades!$A$2:$A$178,0))="","",INDEX(MCDM_Grades!$Q$2:$Q$178,MATCH($A22,MCDM_Grades!$A$2:$A$178,0))),"")</f>
        <v/>
      </c>
      <c r="EH22" s="35">
        <f>IFERROR(IF(INDEX(MCDM_Grades!$R$2:$R$178,MATCH($A22,MCDM_Grades!$A$2:$A$178,0))="","",INDEX(MCDM_Grades!$R$2:$R$178,MATCH($A22,MCDM_Grades!$A$2:$A$178,0))),"")</f>
        <v/>
      </c>
      <c r="EI22" s="42">
        <f>IFERROR(IF(INDEX(MCDM_Grades!$S$2:$S$178,MATCH($A22,MCDM_Grades!$A$2:$A$178,0))="","",INDEX(MCDM_Grades!$S$2:$S$178,MATCH($A22,MCDM_Grades!$A$2:$A$178,0))),"")</f>
        <v/>
      </c>
      <c r="EJ22" s="35">
        <f>IFERROR(IF(INDEX(MCDM_Grades!$T$2:$T$178,MATCH($A22,MCDM_Grades!$A$2:$A$178,0))="","",INDEX(MCDM_Grades!$T$2:$T$178,MATCH($A22,MCDM_Grades!$A$2:$A$178,0))),"")</f>
        <v/>
      </c>
      <c r="EK22" s="42">
        <f>IFERROR(IF(INDEX(MCDM_Grades!$U$2:$U$178,MATCH($A22,MCDM_Grades!$A$2:$A$178,0))="","",INDEX(MCDM_Grades!$U$2:$U$178,MATCH($A22,MCDM_Grades!$A$2:$A$178,0))),"")</f>
        <v/>
      </c>
      <c r="EL22" s="35">
        <f>IFERROR(IF(INDEX(MCDM_Grades!$V$2:$V$178,MATCH($A22,MCDM_Grades!$A$2:$A$178,0))="","",INDEX(MCDM_Grades!$V$2:$V$178,MATCH($A22,MCDM_Grades!$A$2:$A$178,0))),"")</f>
        <v/>
      </c>
      <c r="EM22" s="42">
        <f>IFERROR(IF(INDEX(MCDM_Grades!$W$2:$W$178,MATCH($A22,MCDM_Grades!$A$2:$A$178,0))="","",INDEX(MCDM_Grades!$W$2:$W$178,MATCH($A22,MCDM_Grades!$A$2:$A$178,0))),"")</f>
        <v/>
      </c>
      <c r="EN22" s="35">
        <f>IFERROR(IF(INDEX(MCDM_Grades!$X$2:$X$178,MATCH($A22,MCDM_Grades!$A$2:$A$178,0))="","",INDEX(MCDM_Grades!$X$2:$X$178,MATCH($A22,MCDM_Grades!$A$2:$A$178,0))),"")</f>
        <v/>
      </c>
      <c r="EO22" s="42">
        <f>IFERROR(IF(INDEX(MCDM_Grades!$Y$2:$Y$178,MATCH($A22,MCDM_Grades!$A$2:$A$178,0))="","",INDEX(MCDM_Grades!$Y$2:$Y$178,MATCH($A22,MCDM_Grades!$A$2:$A$178,0))),"")</f>
        <v/>
      </c>
      <c r="EP22" s="35">
        <f>IFERROR(IF(INDEX(MCDM_Grades!$Z$2:$Z$178,MATCH($A22,MCDM_Grades!$A$2:$A$178,0))="","",INDEX(MCDM_Grades!$Z$2:$Z$178,MATCH($A22,MCDM_Grades!$A$2:$A$178,0))),"")</f>
        <v/>
      </c>
      <c r="EQ22" s="42">
        <f>IFERROR(IF(INDEX(MCDM_Grades!$AA$2:$AA$178,MATCH($A22,MCDM_Grades!$A$2:$A$178,0))="","",INDEX(MCDM_Grades!$AA$2:$AA$178,MATCH($A22,MCDM_Grades!$A$2:$A$178,0))),"")</f>
        <v/>
      </c>
      <c r="ER22" s="35">
        <f>IFERROR(IF(INDEX(MCDM_Grades!$AB$2:$AB$178,MATCH($A22,MCDM_Grades!$A$2:$A$178,0))="","",INDEX(MCDM_Grades!$AB$2:$AB$178,MATCH($A22,MCDM_Grades!$A$2:$A$178,0))),"")</f>
        <v/>
      </c>
      <c r="ES22" s="42">
        <f>IFERROR(IF(INDEX(MCDM_Grades!$AC$2:$AC$178,MATCH($A22,MCDM_Grades!$A$2:$A$178,0))="","",INDEX(MCDM_Grades!$AC$2:$AC$178,MATCH($A22,MCDM_Grades!$A$2:$A$178,0))),"")</f>
        <v/>
      </c>
      <c r="ET22" s="35">
        <f>IFERROR(IF(INDEX(MCDM_Grades!$AD$2:$AD$178,MATCH($A22,MCDM_Grades!$A$2:$A$178,0))="","",INDEX(MCDM_Grades!$AD$2:$AD$178,MATCH($A22,MCDM_Grades!$A$2:$A$178,0))),"")</f>
        <v/>
      </c>
      <c r="EU22" s="42">
        <f>IFERROR(IF(INDEX(MCDM_Grades!$AE$2:$AE$178,MATCH($A22,MCDM_Grades!$A$2:$A$178,0))="","",INDEX(MCDM_Grades!$AE$2:$AE$178,MATCH($A22,MCDM_Grades!$A$2:$A$178,0))),"")</f>
        <v/>
      </c>
      <c r="EV22" s="51">
        <f>IFERROR(IF(INDEX(MCDM_Grades!$K$2:$K$178,MATCH($A22,MCDM_Grades!$A$2:$A$178,0))="","",INDEX(MCDM_Grades!$K$2:$K$178,MATCH($A22,MCDM_Grades!$A$2:$A$178,0))),"")</f>
        <v/>
      </c>
      <c r="EW22" s="49">
        <f>IFERROR(IF(INDEX(MCDM_Grades!$L$2:$L$178,MATCH($A22,MCDM_Grades!$A$2:$A$178,0))="","",INDEX(MCDM_Grades!$L$2:$L$178,MATCH($A22,MCDM_Grades!$A$2:$A$178,0))),"")</f>
        <v/>
      </c>
      <c r="EX22" s="50">
        <f>IFERROR(IF(INDEX(MCDM_Grades!$M$2:$M$178,MATCH($A22,MCDM_Grades!$A$2:$A$178,0))="","",INDEX(MCDM_Grades!$M$2:$M$178,MATCH($A22,MCDM_Grades!$A$2:$A$178,0))),"")</f>
        <v/>
      </c>
      <c r="EY22" s="35">
        <f>IFERROR(IF(INDEX(MCDM_Grades!$AR$2:$AR$178,MATCH($A22,MCDM_Grades!$A$2:$A$178,0))="","",INDEX(MCDM_Grades!$AR$2:$AR$178,MATCH($A22,MCDM_Grades!$A$2:$A$178,0))),"")</f>
        <v/>
      </c>
      <c r="EZ22" s="42">
        <f>IFERROR(IF(INDEX(MCDM_Grades!$AS$2:$AS$178,MATCH($A22,MCDM_Grades!$A$2:$A$178,0))="","",INDEX(MCDM_Grades!$AS$2:$AS$178,MATCH($A22,MCDM_Grades!$A$2:$A$178,0))),"")</f>
        <v/>
      </c>
      <c r="FA22" s="35">
        <f>IFERROR(IF(INDEX(MCDM_Grades!$AT$2:$AT$178,MATCH($A22,MCDM_Grades!$A$2:$A$178,0))="","",INDEX(MCDM_Grades!$AT$2:$AT$178,MATCH($A22,MCDM_Grades!$A$2:$A$178,0))),"")</f>
        <v/>
      </c>
      <c r="FB22" s="42">
        <f>IFERROR(IF(INDEX(MCDM_Grades!$AU$2:$AU$178,MATCH($A22,MCDM_Grades!$A$2:$A$178,0))="","",INDEX(MCDM_Grades!$AU$2:$AU$178,MATCH($A22,MCDM_Grades!$A$2:$A$178,0))),"")</f>
        <v/>
      </c>
      <c r="FC22" s="3" t="inlineStr">
        <is>
          <t>Not reported</t>
        </is>
      </c>
      <c r="FD22" s="3" t="inlineStr">
        <is>
          <t>Unknown</t>
        </is>
      </c>
      <c r="FE22" s="3" t="inlineStr">
        <is>
          <t>Unknown</t>
        </is>
      </c>
      <c r="FF22" s="3" t="n"/>
      <c r="FG22" s="3" t="inlineStr">
        <is>
          <t>Not reported</t>
        </is>
      </c>
      <c r="FH22" s="3" t="inlineStr">
        <is>
          <t>IRRDD contains 25000 images</t>
        </is>
      </c>
      <c r="FI22" s="3" t="inlineStr">
        <is>
          <t>Dataset page / README</t>
        </is>
      </c>
      <c r="FJ22" s="3" t="inlineStr">
        <is>
          <t>https://github.com/IranRoadDamageDataset/IRRDD</t>
        </is>
      </c>
      <c r="FK22" s="3" t="inlineStr">
        <is>
          <t>High</t>
        </is>
      </c>
      <c r="FL22" s="3" t="inlineStr">
        <is>
          <t>Not independently verified</t>
        </is>
      </c>
      <c r="FM22" s="3" t="inlineStr">
        <is>
          <t>README (rendered and raw) lists only image count, four classes (D00/D10/D20/D40) and download links; no camera, mount or viewpoint statement; no publication (README citation is an empty placeholder). The RDD-style class codes suggest a Global Road Damage Detection-like (dashboard smartphone, forward-facing) design, but this is not documented and must not be assumed.</t>
        </is>
      </c>
    </row>
    <row r="23" ht="58" customHeight="1">
      <c r="A23" s="3" t="inlineStr">
        <is>
          <t>DS-022</t>
        </is>
      </c>
      <c r="B23" s="3" t="inlineStr">
        <is>
          <t>IRT Asphalt Pavement Crack Segmentation Dataset (RGB + Infrared + Fusion)</t>
        </is>
      </c>
      <c r="C23" s="3" t="inlineStr">
        <is>
          <t>Dataset for: Asphalt pavement crack detection based on convolutional neural network and infrared thermography; IRFusionFormer RGB-T Pavement Crack Dataset</t>
        </is>
      </c>
      <c r="D23" s="3" t="inlineStr">
        <is>
          <t>Zenodo record 11624965 [Claude] | v1 [CodeX]</t>
        </is>
      </c>
      <c r="E23" s="3" t="inlineStr">
        <is>
          <t>Confirmed Match</t>
        </is>
      </c>
      <c r="F23" s="3" t="inlineStr">
        <is>
          <t>High</t>
        </is>
      </c>
      <c r="G23" s="3" t="inlineStr">
        <is>
          <t>Same Zenodo record 11624965 / DOI 10.5281/zenodo.11624965 (Claude GitHub batch, Claude Zenodo batch, CodeX); same publication (10.1109/TITS.2022.3142393); same visible+infrared+fusion crack segmentation content; Test-batch IRFusionFormer record (GITHUB-028) uses this data per the benchmark repository cross-reference - Probable for that member.</t>
        </is>
      </c>
      <c r="H23" s="3" t="inlineStr">
        <is>
          <t>Claude; CodeX; GitHub_Test_Batch (tool UNK)</t>
        </is>
      </c>
      <c r="I23" s="3" t="inlineStr">
        <is>
          <t>GitHub; Zenodo</t>
        </is>
      </c>
      <c r="J23" s="3" t="inlineStr">
        <is>
          <t>Y</t>
        </is>
      </c>
      <c r="K23" s="8" t="inlineStr">
        <is>
          <t>Mirror: Zenodo deposit linked from GitHub project (lfangyu09/IR-Crack-detection); IRFusionFormer benchmark repo redistributes/uses the same data</t>
        </is>
      </c>
      <c r="L23" s="4" t="inlineStr">
        <is>
          <t>https://github.com/lfangyu09/IR-Crack-detection</t>
        </is>
      </c>
      <c r="M23" s="4" t="inlineStr">
        <is>
          <t>https://github.com/lfangyu09/IR-Crack-detection; https://github.com/sheauhuu/IRFusionFormer</t>
        </is>
      </c>
      <c r="N23" s="3" t="inlineStr">
        <is>
          <t>NA</t>
        </is>
      </c>
      <c r="O23" s="3" t="inlineStr">
        <is>
          <t>NA</t>
        </is>
      </c>
      <c r="P23" s="3" t="inlineStr">
        <is>
          <t>NA</t>
        </is>
      </c>
      <c r="Q23" s="4" t="inlineStr">
        <is>
          <t>https://zenodo.org/records/11624965</t>
        </is>
      </c>
      <c r="R23" s="3" t="inlineStr">
        <is>
          <t>NA</t>
        </is>
      </c>
      <c r="S23" s="3" t="inlineStr">
        <is>
          <t>NA</t>
        </is>
      </c>
      <c r="T23" s="3" t="inlineStr">
        <is>
          <t>10.5281/zenodo.11624965</t>
        </is>
      </c>
      <c r="U23" s="3" t="inlineStr">
        <is>
          <t>Y</t>
        </is>
      </c>
      <c r="V23" s="3" t="inlineStr">
        <is>
          <t>10.1109/TITS.2022.3142393;IRFusionFormer benchmark repo https://github.com/sheauhuu/IRFusionFormer [Claude] | https://doi.org/10.1109/TITS.2022.3142393 [Claude] | Fangyu Liu, Jian Liu, and Linbing Wang. "Asphalt pavement crack detection based on convolutional neural network and infrared thermography." IEEE Transactions on Intelligent Transportation Systems 23, no. 11 (2022): 22145-22155. https://doi.org/10.1109/TITS.2022.3142393. [CodeX] | https://github.com/sheauhuu/IRFusionFormer [Test_Batch]</t>
        </is>
      </c>
      <c r="W23" s="3" t="inlineStr">
        <is>
          <t>10.1109/TITS.2022.3142393</t>
        </is>
      </c>
      <c r="X23" s="3" t="inlineStr">
        <is>
          <t>https://github.com/sheauhuu/IRFusionFormer; https://doi.org/10.1109/TITS.2022.3142393</t>
        </is>
      </c>
      <c r="Y23" s="3" t="inlineStr">
        <is>
          <t>NR</t>
        </is>
      </c>
      <c r="Z23" s="3" t="inlineStr">
        <is>
          <t>Y</t>
        </is>
      </c>
      <c r="AA23" s="3" t="inlineStr">
        <is>
          <t>Reported in source record (relationship not classified)</t>
        </is>
      </c>
      <c r="AB23" s="3" t="inlineStr">
        <is>
          <t>Images/frames as reported</t>
        </is>
      </c>
      <c r="AC23" s="3" t="inlineStr">
        <is>
          <t>448 [Claude] | 369 [CodeX]</t>
        </is>
      </c>
      <c r="AD23" s="3" t="inlineStr">
        <is>
          <t>NR</t>
        </is>
      </c>
      <c r="AE23" s="3" t="inlineStr">
        <is>
          <t>NR</t>
        </is>
      </c>
      <c r="AF23" s="3" t="inlineStr">
        <is>
          <t>448 [Claude] | 369 [CodeX]</t>
        </is>
      </c>
      <c r="AG23" s="3" t="inlineStr">
        <is>
          <t>NR</t>
        </is>
      </c>
      <c r="AH23" s="3" t="inlineStr">
        <is>
          <t>NR</t>
        </is>
      </c>
      <c r="AI23" s="3" t="inlineStr">
        <is>
          <t>NR</t>
        </is>
      </c>
      <c r="AJ23" s="3" t="inlineStr">
        <is>
          <t>NR</t>
        </is>
      </c>
      <c r="AK23" s="3" t="inlineStr">
        <is>
          <t>NR</t>
        </is>
      </c>
      <c r="AL23" s="3" t="inlineStr">
        <is>
          <t>NR</t>
        </is>
      </c>
      <c r="AM23" s="3" t="inlineStr">
        <is>
          <t>NR</t>
        </is>
      </c>
      <c r="AN23" s="3" t="inlineStr">
        <is>
          <t>640x480 px</t>
        </is>
      </c>
      <c r="AO23" s="3" t="inlineStr">
        <is>
          <t>NR</t>
        </is>
      </c>
      <c r="AP23" s="3" t="inlineStr">
        <is>
          <t>United States</t>
        </is>
      </c>
      <c r="AQ23" s="3" t="inlineStr">
        <is>
          <t>NR</t>
        </is>
      </c>
      <c r="AR23" s="3" t="inlineStr">
        <is>
          <t>NR</t>
        </is>
      </c>
      <c r="AS23" s="3" t="inlineStr">
        <is>
          <t>United States; Road environment: Asphalt pavements; clean and rough, light and dark backgrounds; three periods in one day [Claude] | Asphalt pavement [CodeX] | Roadway [Test_Batch]</t>
        </is>
      </c>
      <c r="AT23" s="3" t="inlineStr">
        <is>
          <t>NR</t>
        </is>
      </c>
      <c r="AU23" s="3" t="inlineStr">
        <is>
          <t>Infrared thermography camera (visible + infrared + IR-Fusion imagery) [Claude] | Vehicle_Mounted_Camera [Claude] | Visible camera; Infrared thermography [CodeX] | Aligned visible and infrared camera system [Test_Batch]</t>
        </is>
      </c>
      <c r="AV23" s="3" t="inlineStr">
        <is>
          <t>See Acquisition_Platform</t>
        </is>
      </c>
      <c r="AW23" s="3" t="inlineStr">
        <is>
          <t>Infrared thermography camera (visible + infrared + IR-Fusion imagery) [Claude] | Vehicle_Mounted_Camera [Claude] | Visible camera; Infrared thermography [CodeX] | Aligned visible and infrared camera system [Test_Batch]</t>
        </is>
      </c>
      <c r="AX23" s="3" t="inlineStr">
        <is>
          <t>See Acquisition_Platform (reported: mounted)</t>
        </is>
      </c>
      <c r="AY23" s="3" t="inlineStr">
        <is>
          <t>NR</t>
        </is>
      </c>
      <c r="AZ23" s="3" t="inlineStr">
        <is>
          <t>NR</t>
        </is>
      </c>
      <c r="BA23" s="3" t="inlineStr">
        <is>
          <t>NR</t>
        </is>
      </c>
      <c r="BB23" s="3" t="inlineStr">
        <is>
          <t>N</t>
        </is>
      </c>
      <c r="BC23" s="3" t="inlineStr">
        <is>
          <t>N</t>
        </is>
      </c>
      <c r="BD23" s="3" t="inlineStr">
        <is>
          <t>Infrared thermography</t>
        </is>
      </c>
      <c r="BE23" s="3" t="inlineStr">
        <is>
          <t>NR</t>
        </is>
      </c>
      <c r="BF23" s="3" t="inlineStr">
        <is>
          <t>Light and dark backgrounds; three capture periods per day [Claude] | Three periods in a day [CodeX]</t>
        </is>
      </c>
      <c r="BG23" s="3" t="inlineStr">
        <is>
          <t>NR</t>
        </is>
      </c>
      <c r="BH23" s="3" t="inlineStr">
        <is>
          <t>Pavement cracks (single and multi cracks; thin and thick) [Claude] | Crack [Claude/CodeX] | pavement crack [Test_Batch]</t>
        </is>
      </c>
      <c r="BI23" s="3" t="inlineStr">
        <is>
          <t>NR</t>
        </is>
      </c>
      <c r="BJ23" s="3" t="inlineStr">
        <is>
          <t>Manually annotated crack ground truth (Photoshop) [Claude] | Binary ground-truth images (crack vs background) paired with visible, infrared and 50 percent fusion imagery [Claude] | Binary ground truth masks [CodeX] | crack pixel mask [Test_Batch]</t>
        </is>
      </c>
      <c r="BK23" s="3" t="inlineStr">
        <is>
          <t>NR</t>
        </is>
      </c>
      <c r="BL23" s="3" t="inlineStr">
        <is>
          <t>Semantic segmentation [Claude/CodeX/Test_Batch] | Semantic_Segmentation [Claude]</t>
        </is>
      </c>
      <c r="BM23" s="3" t="inlineStr">
        <is>
          <t>Semantic segmentation [Claude/CodeX/Test_Batch] | Semantic_Segmentation [Claude]</t>
        </is>
      </c>
      <c r="BN23" s="3" t="inlineStr">
        <is>
          <t>Ground-truth mask images [Claude] | Binary_Image_Mask [Claude] | ZIP; Binary images [CodeX] | Aligned RGB; thermal infrared; pixel masks [Test_Batch]</t>
        </is>
      </c>
      <c r="BO23" s="3" t="inlineStr">
        <is>
          <t>mask</t>
        </is>
      </c>
      <c r="BP23" s="3" t="inlineStr">
        <is>
          <t>NR</t>
        </is>
      </c>
      <c r="BQ23" s="3" t="inlineStr">
        <is>
          <t>NR</t>
        </is>
      </c>
      <c r="BR23" s="3" t="inlineStr">
        <is>
          <t>Y</t>
        </is>
      </c>
      <c r="BS23" s="3" t="inlineStr">
        <is>
          <t>NR</t>
        </is>
      </c>
      <c r="BT23" s="3" t="inlineStr">
        <is>
          <t>NR</t>
        </is>
      </c>
      <c r="BU23" s="3" t="inlineStr">
        <is>
          <t>NR</t>
        </is>
      </c>
      <c r="BV23" s="3" t="inlineStr">
        <is>
          <t>N</t>
        </is>
      </c>
      <c r="BW23" s="3" t="inlineStr">
        <is>
          <t>N</t>
        </is>
      </c>
      <c r="BX23" s="3" t="inlineStr">
        <is>
          <t>N</t>
        </is>
      </c>
      <c r="BY23" s="3" t="inlineStr">
        <is>
          <t>Manual annotation (Photoshop) [Claude] | Manual [Claude] | Manual pixel annotation [Test_Batch]</t>
        </is>
      </c>
      <c r="BZ23" s="3" t="inlineStr">
        <is>
          <t>Peer-reviewed publication (IEEE T-ITS) [Claude] | Underpinning peer-reviewed article in IEEE Transactions on Intelligent Transportation Systems provides the methodological quality record [Claude]</t>
        </is>
      </c>
      <c r="CA23" s="3" t="inlineStr">
        <is>
          <t>NR</t>
        </is>
      </c>
      <c r="CB23" s="3" t="inlineStr">
        <is>
          <t>NR</t>
        </is>
      </c>
      <c r="CC23" s="3" t="inlineStr">
        <is>
          <t>Semantic segmentation;RGB-T multimodal fusion [Claude] | Semantic_Segmentation;Multimodal_Fusion [Claude] | Semantic segmentation [CodeX] | multimodal semantic segmentation; crack detection [Test_Batch]</t>
        </is>
      </c>
      <c r="CD23" s="3" t="inlineStr">
        <is>
          <t>FPN</t>
        </is>
      </c>
      <c r="CE23" s="3" t="inlineStr">
        <is>
          <t>FPN</t>
        </is>
      </c>
      <c r="CF23" s="3" t="inlineStr">
        <is>
          <t>Reported on the source record/data card or associated publication (see Evidence_Locator)</t>
        </is>
      </c>
      <c r="CG23" s="3" t="inlineStr">
        <is>
          <t>Accuracy; Computational complexity; Model complexity</t>
        </is>
      </c>
      <c r="CH23" s="3" t="inlineStr">
        <is>
          <t>NR</t>
        </is>
      </c>
      <c r="CI23" s="3" t="inlineStr">
        <is>
          <t>Include-Primary [Claude/CodeX] | Pending [Test_Batch]</t>
        </is>
      </c>
      <c r="CJ23" s="3" t="inlineStr">
        <is>
          <t>Direct_Download [Claude/CodeX] | UNK [Test_Batch]</t>
        </is>
      </c>
      <c r="CK23" s="3" t="inlineStr">
        <is>
          <t>NR (Zenodo record license not re-verified in this batch) [Claude] | CC-BY-4.0 [Claude] | Creative Commons Attribution 4.0 International [CodeX]</t>
        </is>
      </c>
      <c r="CL23" s="3" t="inlineStr">
        <is>
          <t>N</t>
        </is>
      </c>
      <c r="CM23" s="3" t="inlineStr">
        <is>
          <t>Direct_Download [Claude/CodeX] | UNK [Test_Batch]</t>
        </is>
      </c>
      <c r="CN23" s="3" t="inlineStr">
        <is>
          <t>NR</t>
        </is>
      </c>
      <c r="CO23" s="3" t="inlineStr">
        <is>
          <t>NR</t>
        </is>
      </c>
      <c r="CP23" s="3" t="inlineStr">
        <is>
          <t>N</t>
        </is>
      </c>
      <c r="CQ23" s="3" t="inlineStr">
        <is>
          <t>448 image sets (small); acquisition location not stated; Release_Year taken from associated T-ITS paper year (Zenodo deposit 2024, not separately versioned here) [Claude] | Image count, resolution and collection geography not reported in the Zenodo record; single distress class (crack); performance figures live in the journal article rather than the data record [Claude] | Image count, resolution, site, and explicit QA process are not reported on the Zenodo record. [CodeX] | Dataset identity, data-access route, count, license, and collection geography require resolution beyond the model repository. [Test_Batch]</t>
        </is>
      </c>
      <c r="CR23" s="3" t="inlineStr">
        <is>
          <t>Original</t>
        </is>
      </c>
      <c r="CS23" s="8" t="inlineStr">
        <is>
          <t>Y</t>
        </is>
      </c>
      <c r="CT23" s="3" t="inlineStr">
        <is>
          <t>N</t>
        </is>
      </c>
      <c r="CU23" s="3" t="inlineStr">
        <is>
          <t>N</t>
        </is>
      </c>
      <c r="CV23" s="3" t="inlineStr">
        <is>
          <t>NA</t>
        </is>
      </c>
      <c r="CW23" s="3" t="inlineStr">
        <is>
          <t>IRT Multiple-Type Distress Detection Dataset (sibling); IRT fatigue/severity classification datasets (siblings)</t>
        </is>
      </c>
      <c r="CX23" s="3" t="inlineStr">
        <is>
          <t>Claude_Github_001.xlsx; Claude_Zendo_001.xlsx; CodeX_Zendo_001.xlsx; Github_Github_Test.xlsx</t>
        </is>
      </c>
      <c r="CY23" s="3" t="inlineStr">
        <is>
          <t>Claude_Github_001:GH-DS-013; Claude_Zendo_001:ZEN-013; CodeX_Zendo_001:Zendo_001_D02; Github_Github_Test:GITHUB-028</t>
        </is>
      </c>
      <c r="CZ23" s="3" t="inlineStr">
        <is>
          <t>Y - see conflict columns and Reconciliation_Notes</t>
        </is>
      </c>
      <c r="DA23" s="3" t="inlineStr">
        <is>
          <t>NA</t>
        </is>
      </c>
      <c r="DB23" s="6" t="inlineStr">
        <is>
          <t>Image count: 448 (Claude) vs 369 (CodeX)</t>
        </is>
      </c>
      <c r="DC23" s="6" t="inlineStr">
        <is>
          <t>Distress types: Pavement cracks (single and multi cracks; thin and thick) (Claude) vs Crack (Claude/CodeX) vs pavement crack (Test_Batch) || Label taxonomy: Manually annotated crack ground truth (Photoshop) (Claude) vs Binary ground-truth images (crack vs background) paired with visible, infrared a (Claude) vs Binary ground truth masks (CodeX) vs crack pixel mask (Test_Batch) || Annotation task: Semantic segmentation (Claude/CodeX/Test_Batch) vs Semantic_Segmentation (Claude) || Annotation format: Ground-truth mask images (Claude) vs Binary_Image_Mask (Claude) vs ZIP; Binary images (CodeX) vs Aligned RGB; thermal infrared; pixel masks (Test_Batch) || Annotation method: Manual annotation (Photoshop) (Claude) vs Manual (Claude) vs Manual pixel annotation (Test_Batch) || Annotation QC: Peer-reviewed publication (IEEE T-ITS) (Claude) vs Underpinning peer-reviewed article in IEEE Transactions on Intelligent Transport (Claude)</t>
        </is>
      </c>
      <c r="DD23" s="3" t="inlineStr">
        <is>
          <t>None</t>
        </is>
      </c>
      <c r="DE23" s="6" t="inlineStr">
        <is>
          <t>Release year: 2022 (Claude) vs 2024 (Claude/CodeX/Test_Batch) || Version: Zenodo record 11624965 (Claude) vs v1 (CodeX) || Access status: Direct_Download (Claude/CodeX) vs UNK (Test_Batch) || License: NR (Zenodo record license not re-verified in this batch) (Claude) vs CC-BY-4.0 (Claude) vs Creative Commons Attribution 4.0 International (CodeX) || AI tasks: Semantic segmentation;RGB-T multimodal fusion (Claude) vs Semantic_Segmentation;Multimodal_Fusion (Claude) vs Semantic segmentation (CodeX) vs multimodal semantic segmentation; crack detection (Test_Batch) || Acquisition platform: Infrared thermography camera (visible + infrared + IR-Fusion imagery) (Claude) vs Vehicle_Mounted_Camera (Claude) vs Visible camera; Infrared thermography (CodeX) vs Aligned visible and infrared camera system (Test_Batch) || Screening decision: Include-Primary (Claude/CodeX) vs Pending (Test_Batch) || Road environment: Asphalt pavements; clean and rough, light and dark backgrounds; three periods in (Claude) vs Asphalt pavement (CodeX) vs Roadway (Test_Batch) || Publications: 10.1109/TITS.2022.3142393;IRFusionFormer benchmark repo https://github.com/sheau (Claude) vs https://doi.org/10.1109/TITS.2022.3142393 (Claude) vs Fangyu Liu, Jian Liu, and Linbing Wang. "Asphalt pavement crack detection based  (CodeX) vs https://github.com/sheauhuu/IRFusionFormer (Test_Batch) || Acquisition platform: Infrared thermography camera (visible + infrared + IR-Fusion imagery) (Claude) vs Vehicle_Mounted_Camera (Claude) vs Visible camera; Infrared thermography (CodeX) vs Aligned visible and infrared camera system (Test_Batch) || Lighting_Conditions: Light and dark backgrounds; three capture periods per day (Claude) vs Three periods in a day (CodeX) || Key_Limitations: 448 image sets (small); acquisition location not stated; Release_Year taken from (Claude) vs Image count, resolution and collection geography not reported in the Zenodo reco (Claude) vs Image count, resolution, site, and explicit QA process are not reported on the Z (CodeX) vs Dataset identity, data-access route, count, license, and collection geography re (Test_Batch)</t>
        </is>
      </c>
      <c r="DF23" s="6" t="inlineStr">
        <is>
          <t>Y</t>
        </is>
      </c>
      <c r="DG23" s="3" t="inlineStr">
        <is>
          <t>Image-count conflict: 448 (Claude GitHub batch) vs 369 (CodeX) vs NR (Claude Zenodo batch). Country: NR (Claude GitHub) vs United States on author-affiliation evidence only (Claude Zenodo).</t>
        </is>
      </c>
      <c r="DH23" s="3" t="inlineStr">
        <is>
          <t>GitHub README sections 1-2, https://github.com/lfangyu09/IR-Crack-detection; benchmark description in https://github.com/sheauhuu/IRFusionFormer README (accessed 2026-08-06) [Claude] | Zenodo record https://zenodo.org/records/11624965 description (data component folder listing) + linked article DOI 10.1109/TITS.2022.3142393, accessed 2026-08-03 [Claude] | Zenodo record https://zenodo.org/records/11624965, Description; References; Files; Rights; accessed 2026-08-03 [CodeX] | https://github.com/sheauhuu/IRFusionFormer; README benchmark-dataset and RGB-infrared modality description; accessed 2026-08-01 [Test_Batch]</t>
        </is>
      </c>
      <c r="DI23" s="3" t="inlineStr">
        <is>
          <t>Low</t>
        </is>
      </c>
      <c r="DJ23" s="3" t="inlineStr">
        <is>
          <t>Medium</t>
        </is>
      </c>
      <c r="DK23" s="3" t="inlineStr">
        <is>
          <t>Confirm image count from the Zenodo file inventory.</t>
        </is>
      </c>
      <c r="DL23" s="3" t="n">
        <v>4.2</v>
      </c>
      <c r="DM23" s="3" t="n">
        <v>4.2</v>
      </c>
      <c r="DN23" s="3" t="n">
        <v>3.6</v>
      </c>
      <c r="DO23" s="3" t="n">
        <v>1.8</v>
      </c>
      <c r="DP23" s="3" t="n">
        <v>2.8</v>
      </c>
      <c r="DQ23" s="3" t="n">
        <v>3.8</v>
      </c>
      <c r="DR23" s="3" t="n">
        <v>0</v>
      </c>
      <c r="DS23" s="3" t="n">
        <v>63</v>
      </c>
      <c r="DT23" s="3" t="inlineStr">
        <is>
          <t>Reviewed (source MCDM_Scoring, averaged across batches)</t>
        </is>
      </c>
      <c r="DU23" s="3" t="inlineStr">
        <is>
          <t>4 of 4</t>
        </is>
      </c>
      <c r="DV23" s="35">
        <f>IFERROR(IF(INDEX(MCDM_Grades!$C$2:$C$178,MATCH($A23,MCDM_Grades!$A$2:$A$178,0))="","",INDEX(MCDM_Grades!$C$2:$C$178,MATCH($A23,MCDM_Grades!$A$2:$A$178,0))),"")</f>
        <v/>
      </c>
      <c r="DW23" s="42">
        <f>IFERROR(IF(INDEX(MCDM_Grades!$D$2:$D$178,MATCH($A23,MCDM_Grades!$A$2:$A$178,0))="","",INDEX(MCDM_Grades!$D$2:$D$178,MATCH($A23,MCDM_Grades!$A$2:$A$178,0))),"")</f>
        <v/>
      </c>
      <c r="DX23" s="48">
        <f>IFERROR(IF(INDEX(MCDM_Grades!$E$2:$E$178,MATCH($A23,MCDM_Grades!$A$2:$A$178,0))="","",INDEX(MCDM_Grades!$E$2:$E$178,MATCH($A23,MCDM_Grades!$A$2:$A$178,0))),"")</f>
        <v/>
      </c>
      <c r="DY23" s="49">
        <f>IFERROR(IF(INDEX(MCDM_Grades!$F$2:$F$178,MATCH($A23,MCDM_Grades!$A$2:$A$178,0))="","",INDEX(MCDM_Grades!$F$2:$F$178,MATCH($A23,MCDM_Grades!$A$2:$A$178,0))),"")</f>
        <v/>
      </c>
      <c r="DZ23" s="48">
        <f>IFERROR(IF(INDEX(MCDM_Grades!$G$2:$G$178,MATCH($A23,MCDM_Grades!$A$2:$A$178,0))="","",INDEX(MCDM_Grades!$G$2:$G$178,MATCH($A23,MCDM_Grades!$A$2:$A$178,0))),"")</f>
        <v/>
      </c>
      <c r="EA23" s="49">
        <f>IFERROR(IF(INDEX(MCDM_Grades!$H$2:$H$178,MATCH($A23,MCDM_Grades!$A$2:$A$178,0))="","",INDEX(MCDM_Grades!$H$2:$H$178,MATCH($A23,MCDM_Grades!$A$2:$A$178,0))),"")</f>
        <v/>
      </c>
      <c r="EB23" s="50">
        <f>IFERROR(IF(INDEX(MCDM_Grades!$I$2:$I$178,MATCH($A23,MCDM_Grades!$A$2:$A$178,0))="","",INDEX(MCDM_Grades!$I$2:$I$178,MATCH($A23,MCDM_Grades!$A$2:$A$178,0))),"")</f>
        <v/>
      </c>
      <c r="EC23" s="51">
        <f>IFERROR(IF(INDEX(MCDM_Grades!$J$2:$J$178,MATCH($A23,MCDM_Grades!$A$2:$A$178,0))="","",INDEX(MCDM_Grades!$J$2:$J$178,MATCH($A23,MCDM_Grades!$A$2:$A$178,0))),"")</f>
        <v/>
      </c>
      <c r="ED23" s="35">
        <f>IFERROR(IF(INDEX(MCDM_Grades!$N$2:$N$178,MATCH($A23,MCDM_Grades!$A$2:$A$178,0))="","",INDEX(MCDM_Grades!$N$2:$N$178,MATCH($A23,MCDM_Grades!$A$2:$A$178,0))),"")</f>
        <v/>
      </c>
      <c r="EE23" s="42">
        <f>IFERROR(IF(INDEX(MCDM_Grades!$O$2:$O$178,MATCH($A23,MCDM_Grades!$A$2:$A$178,0))="","",INDEX(MCDM_Grades!$O$2:$O$178,MATCH($A23,MCDM_Grades!$A$2:$A$178,0))),"")</f>
        <v/>
      </c>
      <c r="EF23" s="35">
        <f>IFERROR(IF(INDEX(MCDM_Grades!$P$2:$P$178,MATCH($A23,MCDM_Grades!$A$2:$A$178,0))="","",INDEX(MCDM_Grades!$P$2:$P$178,MATCH($A23,MCDM_Grades!$A$2:$A$178,0))),"")</f>
        <v/>
      </c>
      <c r="EG23" s="42">
        <f>IFERROR(IF(INDEX(MCDM_Grades!$Q$2:$Q$178,MATCH($A23,MCDM_Grades!$A$2:$A$178,0))="","",INDEX(MCDM_Grades!$Q$2:$Q$178,MATCH($A23,MCDM_Grades!$A$2:$A$178,0))),"")</f>
        <v/>
      </c>
      <c r="EH23" s="35">
        <f>IFERROR(IF(INDEX(MCDM_Grades!$R$2:$R$178,MATCH($A23,MCDM_Grades!$A$2:$A$178,0))="","",INDEX(MCDM_Grades!$R$2:$R$178,MATCH($A23,MCDM_Grades!$A$2:$A$178,0))),"")</f>
        <v/>
      </c>
      <c r="EI23" s="42">
        <f>IFERROR(IF(INDEX(MCDM_Grades!$S$2:$S$178,MATCH($A23,MCDM_Grades!$A$2:$A$178,0))="","",INDEX(MCDM_Grades!$S$2:$S$178,MATCH($A23,MCDM_Grades!$A$2:$A$178,0))),"")</f>
        <v/>
      </c>
      <c r="EJ23" s="35">
        <f>IFERROR(IF(INDEX(MCDM_Grades!$T$2:$T$178,MATCH($A23,MCDM_Grades!$A$2:$A$178,0))="","",INDEX(MCDM_Grades!$T$2:$T$178,MATCH($A23,MCDM_Grades!$A$2:$A$178,0))),"")</f>
        <v/>
      </c>
      <c r="EK23" s="42">
        <f>IFERROR(IF(INDEX(MCDM_Grades!$U$2:$U$178,MATCH($A23,MCDM_Grades!$A$2:$A$178,0))="","",INDEX(MCDM_Grades!$U$2:$U$178,MATCH($A23,MCDM_Grades!$A$2:$A$178,0))),"")</f>
        <v/>
      </c>
      <c r="EL23" s="35">
        <f>IFERROR(IF(INDEX(MCDM_Grades!$V$2:$V$178,MATCH($A23,MCDM_Grades!$A$2:$A$178,0))="","",INDEX(MCDM_Grades!$V$2:$V$178,MATCH($A23,MCDM_Grades!$A$2:$A$178,0))),"")</f>
        <v/>
      </c>
      <c r="EM23" s="42">
        <f>IFERROR(IF(INDEX(MCDM_Grades!$W$2:$W$178,MATCH($A23,MCDM_Grades!$A$2:$A$178,0))="","",INDEX(MCDM_Grades!$W$2:$W$178,MATCH($A23,MCDM_Grades!$A$2:$A$178,0))),"")</f>
        <v/>
      </c>
      <c r="EN23" s="35">
        <f>IFERROR(IF(INDEX(MCDM_Grades!$X$2:$X$178,MATCH($A23,MCDM_Grades!$A$2:$A$178,0))="","",INDEX(MCDM_Grades!$X$2:$X$178,MATCH($A23,MCDM_Grades!$A$2:$A$178,0))),"")</f>
        <v/>
      </c>
      <c r="EO23" s="42">
        <f>IFERROR(IF(INDEX(MCDM_Grades!$Y$2:$Y$178,MATCH($A23,MCDM_Grades!$A$2:$A$178,0))="","",INDEX(MCDM_Grades!$Y$2:$Y$178,MATCH($A23,MCDM_Grades!$A$2:$A$178,0))),"")</f>
        <v/>
      </c>
      <c r="EP23" s="35">
        <f>IFERROR(IF(INDEX(MCDM_Grades!$Z$2:$Z$178,MATCH($A23,MCDM_Grades!$A$2:$A$178,0))="","",INDEX(MCDM_Grades!$Z$2:$Z$178,MATCH($A23,MCDM_Grades!$A$2:$A$178,0))),"")</f>
        <v/>
      </c>
      <c r="EQ23" s="42">
        <f>IFERROR(IF(INDEX(MCDM_Grades!$AA$2:$AA$178,MATCH($A23,MCDM_Grades!$A$2:$A$178,0))="","",INDEX(MCDM_Grades!$AA$2:$AA$178,MATCH($A23,MCDM_Grades!$A$2:$A$178,0))),"")</f>
        <v/>
      </c>
      <c r="ER23" s="35">
        <f>IFERROR(IF(INDEX(MCDM_Grades!$AB$2:$AB$178,MATCH($A23,MCDM_Grades!$A$2:$A$178,0))="","",INDEX(MCDM_Grades!$AB$2:$AB$178,MATCH($A23,MCDM_Grades!$A$2:$A$178,0))),"")</f>
        <v/>
      </c>
      <c r="ES23" s="42">
        <f>IFERROR(IF(INDEX(MCDM_Grades!$AC$2:$AC$178,MATCH($A23,MCDM_Grades!$A$2:$A$178,0))="","",INDEX(MCDM_Grades!$AC$2:$AC$178,MATCH($A23,MCDM_Grades!$A$2:$A$178,0))),"")</f>
        <v/>
      </c>
      <c r="ET23" s="35">
        <f>IFERROR(IF(INDEX(MCDM_Grades!$AD$2:$AD$178,MATCH($A23,MCDM_Grades!$A$2:$A$178,0))="","",INDEX(MCDM_Grades!$AD$2:$AD$178,MATCH($A23,MCDM_Grades!$A$2:$A$178,0))),"")</f>
        <v/>
      </c>
      <c r="EU23" s="42">
        <f>IFERROR(IF(INDEX(MCDM_Grades!$AE$2:$AE$178,MATCH($A23,MCDM_Grades!$A$2:$A$178,0))="","",INDEX(MCDM_Grades!$AE$2:$AE$178,MATCH($A23,MCDM_Grades!$A$2:$A$178,0))),"")</f>
        <v/>
      </c>
      <c r="EV23" s="51">
        <f>IFERROR(IF(INDEX(MCDM_Grades!$K$2:$K$178,MATCH($A23,MCDM_Grades!$A$2:$A$178,0))="","",INDEX(MCDM_Grades!$K$2:$K$178,MATCH($A23,MCDM_Grades!$A$2:$A$178,0))),"")</f>
        <v/>
      </c>
      <c r="EW23" s="49">
        <f>IFERROR(IF(INDEX(MCDM_Grades!$L$2:$L$178,MATCH($A23,MCDM_Grades!$A$2:$A$178,0))="","",INDEX(MCDM_Grades!$L$2:$L$178,MATCH($A23,MCDM_Grades!$A$2:$A$178,0))),"")</f>
        <v/>
      </c>
      <c r="EX23" s="50">
        <f>IFERROR(IF(INDEX(MCDM_Grades!$M$2:$M$178,MATCH($A23,MCDM_Grades!$A$2:$A$178,0))="","",INDEX(MCDM_Grades!$M$2:$M$178,MATCH($A23,MCDM_Grades!$A$2:$A$178,0))),"")</f>
        <v/>
      </c>
      <c r="EY23" s="35">
        <f>IFERROR(IF(INDEX(MCDM_Grades!$AR$2:$AR$178,MATCH($A23,MCDM_Grades!$A$2:$A$178,0))="","",INDEX(MCDM_Grades!$AR$2:$AR$178,MATCH($A23,MCDM_Grades!$A$2:$A$178,0))),"")</f>
        <v/>
      </c>
      <c r="EZ23" s="42">
        <f>IFERROR(IF(INDEX(MCDM_Grades!$AS$2:$AS$178,MATCH($A23,MCDM_Grades!$A$2:$A$178,0))="","",INDEX(MCDM_Grades!$AS$2:$AS$178,MATCH($A23,MCDM_Grades!$A$2:$A$178,0))),"")</f>
        <v/>
      </c>
      <c r="FA23" s="35">
        <f>IFERROR(IF(INDEX(MCDM_Grades!$AT$2:$AT$178,MATCH($A23,MCDM_Grades!$A$2:$A$178,0))="","",INDEX(MCDM_Grades!$AT$2:$AT$178,MATCH($A23,MCDM_Grades!$A$2:$A$178,0))),"")</f>
        <v/>
      </c>
      <c r="FB23" s="42">
        <f>IFERROR(IF(INDEX(MCDM_Grades!$AU$2:$AU$178,MATCH($A23,MCDM_Grades!$A$2:$A$178,0))="","",INDEX(MCDM_Grades!$AU$2:$AU$178,MATCH($A23,MCDM_Grades!$A$2:$A$178,0))),"")</f>
        <v/>
      </c>
      <c r="FC23" s="3" t="inlineStr">
        <is>
          <t>Nadir / top-down</t>
        </is>
      </c>
      <c r="FD23" s="3" t="inlineStr">
        <is>
          <t>Yes</t>
        </is>
      </c>
      <c r="FE23" s="3" t="inlineStr">
        <is>
          <t>No</t>
        </is>
      </c>
      <c r="FF23" s="3" t="n"/>
      <c r="FG23" s="3" t="inlineStr">
        <is>
          <t>Infrared thermography + visible camera pointed at the pavement surface (FLIR IR-Fusion, 640x480; mount not verified)</t>
        </is>
      </c>
      <c r="FH23" s="3" t="inlineStr">
        <is>
          <t>considers different conditions and periods, including single, multi, thin, and thick cracks; clean, rough, light, and dark backgrounds, and three periods in a day | Liu, Liu &amp; Wang (2022), IEEE T-ITS 23(11):22145-22155, doi 10.1109/TITS.2022.3142393</t>
        </is>
      </c>
      <c r="FI23" s="3" t="inlineStr">
        <is>
          <t>Dataset page / README</t>
        </is>
      </c>
      <c r="FJ23" s="3" t="inlineStr">
        <is>
          <t>https://zenodo.org/records/11624965</t>
        </is>
      </c>
      <c r="FK23" s="3" t="inlineStr">
        <is>
          <t>Low</t>
        </is>
      </c>
      <c r="FL23" s="3" t="inlineStr">
        <is>
          <t>Verified - agreed</t>
        </is>
      </c>
      <c r="FM23" s="3" t="inlineStr">
        <is>
          <t>Zenodo record 11624965 returned HTTP 504 on repeated attempts; IR-Crack-detection and IRFusionFormer READMEs describe 448 image sets at 640x480 (FLIR IR-Fusion) captured morning/noon/dusk but give no mount or angle; T-ITS abstract has none either. Label rests on prior knowledge that the benchmark consists of close-range pavement-surface crack images (camera pointed at the surface); the workbook's 'Vehicle_Mounted_Camera'/'mounted' entries are unverified tool claims. Verify against the paper's data-collection section. | Second review replaced the evidence (was: Known dataset (prior knowledge)). | Second review: Zenodo record (fetched) describes close-range visible/IR/fusion crack images characterised by pavement 'backgrounds', consistent with a camera pointed at the surface; no mount or angle is stated anywhere (Zenodo, IRFusionFormer arXiv abstract), so the nadir label rests on the known benchmark and sta</t>
        </is>
      </c>
    </row>
    <row r="24" ht="58" customHeight="1">
      <c r="A24" s="3" t="inlineStr">
        <is>
          <t>DS-023</t>
        </is>
      </c>
      <c r="B24" s="3" t="inlineStr">
        <is>
          <t>IRT Multiple-Type Pavement Distress Detection Dataset (Infrared Thermography)</t>
        </is>
      </c>
      <c r="C24" s="3" t="inlineStr">
        <is>
          <t>Dataset for: Multiple-type distress detection in asphalt concrete pavement using infrared thermography and deep learning</t>
        </is>
      </c>
      <c r="D24" s="3" t="inlineStr">
        <is>
          <t>Zenodo record 11638443</t>
        </is>
      </c>
      <c r="E24" s="3" t="inlineStr">
        <is>
          <t>Confirmed Match</t>
        </is>
      </c>
      <c r="F24" s="3" t="inlineStr">
        <is>
          <t>High</t>
        </is>
      </c>
      <c r="G24" s="3" t="inlineStr">
        <is>
          <t>Same Zenodo record 11638443 / DOI in both records; same publication (10.1016/j.autcon.2024.105355); same multi-type IRT detection content.</t>
        </is>
      </c>
      <c r="H24" s="3" t="inlineStr">
        <is>
          <t>Claude</t>
        </is>
      </c>
      <c r="I24" s="3" t="inlineStr">
        <is>
          <t>GitHub; Zenodo</t>
        </is>
      </c>
      <c r="J24" s="3" t="inlineStr">
        <is>
          <t>Y</t>
        </is>
      </c>
      <c r="K24" s="8" t="inlineStr">
        <is>
          <t>Mirror: Zenodo deposit linked from GitHub project (lfangyu09/IR-Crack-detection)</t>
        </is>
      </c>
      <c r="L24" s="4" t="inlineStr">
        <is>
          <t>https://github.com/lfangyu09/IR-Crack-detection</t>
        </is>
      </c>
      <c r="M24" s="4" t="inlineStr">
        <is>
          <t>https://github.com/lfangyu09/IR-Crack-detection</t>
        </is>
      </c>
      <c r="N24" s="3" t="inlineStr">
        <is>
          <t>NA</t>
        </is>
      </c>
      <c r="O24" s="3" t="inlineStr">
        <is>
          <t>NA</t>
        </is>
      </c>
      <c r="P24" s="3" t="inlineStr">
        <is>
          <t>NA</t>
        </is>
      </c>
      <c r="Q24" s="4" t="inlineStr">
        <is>
          <t>https://zenodo.org/records/11638443</t>
        </is>
      </c>
      <c r="R24" s="3" t="inlineStr">
        <is>
          <t>NA</t>
        </is>
      </c>
      <c r="S24" s="3" t="inlineStr">
        <is>
          <t>NA</t>
        </is>
      </c>
      <c r="T24" s="3" t="inlineStr">
        <is>
          <t>10.5281/zenodo.11638443</t>
        </is>
      </c>
      <c r="U24" s="3" t="inlineStr">
        <is>
          <t>Y</t>
        </is>
      </c>
      <c r="V24" s="3" t="inlineStr">
        <is>
          <t>10.1016/j.autcon.2024.105355 [Claude] | https://doi.org/10.1016/j.autcon.2024.105355 [Claude]</t>
        </is>
      </c>
      <c r="W24" s="3" t="inlineStr">
        <is>
          <t>10.1016/j.autcon.2024.105355</t>
        </is>
      </c>
      <c r="X24" s="3" t="inlineStr">
        <is>
          <t>https://doi.org/10.1016/j.autcon.2024.105355</t>
        </is>
      </c>
      <c r="Y24" s="3" t="inlineStr">
        <is>
          <t>NR</t>
        </is>
      </c>
      <c r="Z24" s="3" t="inlineStr">
        <is>
          <t>Y</t>
        </is>
      </c>
      <c r="AA24" s="3" t="inlineStr">
        <is>
          <t>Reported in source record (relationship not classified)</t>
        </is>
      </c>
      <c r="AB24" s="3" t="inlineStr">
        <is>
          <t>NR</t>
        </is>
      </c>
      <c r="AC24" s="3" t="inlineStr">
        <is>
          <t>NR</t>
        </is>
      </c>
      <c r="AD24" s="3" t="inlineStr">
        <is>
          <t>NR</t>
        </is>
      </c>
      <c r="AE24" s="3" t="inlineStr">
        <is>
          <t>NR</t>
        </is>
      </c>
      <c r="AF24" s="3" t="inlineStr">
        <is>
          <t>NR</t>
        </is>
      </c>
      <c r="AG24" s="3" t="inlineStr">
        <is>
          <t>NR</t>
        </is>
      </c>
      <c r="AH24" s="3" t="inlineStr">
        <is>
          <t>NR</t>
        </is>
      </c>
      <c r="AI24" s="3" t="inlineStr">
        <is>
          <t>NR</t>
        </is>
      </c>
      <c r="AJ24" s="3" t="inlineStr">
        <is>
          <t>NR</t>
        </is>
      </c>
      <c r="AK24" s="3" t="inlineStr">
        <is>
          <t>NR</t>
        </is>
      </c>
      <c r="AL24" s="3" t="inlineStr">
        <is>
          <t>NR</t>
        </is>
      </c>
      <c r="AM24" s="3" t="inlineStr">
        <is>
          <t>NR</t>
        </is>
      </c>
      <c r="AN24" s="3" t="inlineStr">
        <is>
          <t>NR</t>
        </is>
      </c>
      <c r="AO24" s="3" t="inlineStr">
        <is>
          <t>NR</t>
        </is>
      </c>
      <c r="AP24" s="3" t="inlineStr">
        <is>
          <t>United States</t>
        </is>
      </c>
      <c r="AQ24" s="3" t="inlineStr">
        <is>
          <t>NR</t>
        </is>
      </c>
      <c r="AR24" s="3" t="inlineStr">
        <is>
          <t>NR</t>
        </is>
      </c>
      <c r="AS24" s="3" t="inlineStr">
        <is>
          <t>United States; Road environment: Asphalt concrete pavement</t>
        </is>
      </c>
      <c r="AT24" s="3" t="inlineStr">
        <is>
          <t>NR</t>
        </is>
      </c>
      <c r="AU24" s="3" t="inlineStr">
        <is>
          <t>Infrared thermography camera (visible + infrared imagery) [Claude] | Vehicle_Mounted_Camera [Claude]</t>
        </is>
      </c>
      <c r="AV24" s="3" t="inlineStr">
        <is>
          <t>See Acquisition_Platform</t>
        </is>
      </c>
      <c r="AW24" s="3" t="inlineStr">
        <is>
          <t>Infrared thermography camera (visible + infrared imagery) [Claude] | Vehicle_Mounted_Camera [Claude]</t>
        </is>
      </c>
      <c r="AX24" s="3" t="inlineStr">
        <is>
          <t>See Acquisition_Platform (reported: mounted)</t>
        </is>
      </c>
      <c r="AY24" s="3" t="inlineStr">
        <is>
          <t>NR</t>
        </is>
      </c>
      <c r="AZ24" s="3" t="inlineStr">
        <is>
          <t>NR</t>
        </is>
      </c>
      <c r="BA24" s="3" t="inlineStr">
        <is>
          <t>NR</t>
        </is>
      </c>
      <c r="BB24" s="3" t="inlineStr">
        <is>
          <t>N</t>
        </is>
      </c>
      <c r="BC24" s="3" t="inlineStr">
        <is>
          <t>N</t>
        </is>
      </c>
      <c r="BD24" s="3" t="inlineStr">
        <is>
          <t>Infrared thermography</t>
        </is>
      </c>
      <c r="BE24" s="3" t="inlineStr">
        <is>
          <t>NR</t>
        </is>
      </c>
      <c r="BF24" s="3" t="inlineStr">
        <is>
          <t>NR</t>
        </is>
      </c>
      <c r="BG24" s="3" t="inlineStr">
        <is>
          <t>NR</t>
        </is>
      </c>
      <c r="BH24" s="3" t="inlineStr">
        <is>
          <t>Multiple distress types (multi-type detection per associated paper) [Claude] | Multiple_Distress_Types [Claude]</t>
        </is>
      </c>
      <c r="BI24" s="3" t="inlineStr">
        <is>
          <t>NR</t>
        </is>
      </c>
      <c r="BJ24" s="3" t="inlineStr">
        <is>
          <t>Multi-type distress detection labels [Claude] | PASCAL VOC object classes across visible, infrared and three visible/infrared fusion levels (25/50/75 percent IRT) [Claude]</t>
        </is>
      </c>
      <c r="BK24" s="3" t="inlineStr">
        <is>
          <t>NR</t>
        </is>
      </c>
      <c r="BL24" s="3" t="inlineStr">
        <is>
          <t>Object detection [Claude] | Object_Detection [Claude]</t>
        </is>
      </c>
      <c r="BM24" s="3" t="inlineStr">
        <is>
          <t>Object detection [Claude] | Object_Detection [Claude]</t>
        </is>
      </c>
      <c r="BN24" s="3" t="inlineStr">
        <is>
          <t>PASCAL_VOC_XML</t>
        </is>
      </c>
      <c r="BO24" s="3" t="inlineStr">
        <is>
          <t>XML</t>
        </is>
      </c>
      <c r="BP24" s="3" t="inlineStr">
        <is>
          <t>NR</t>
        </is>
      </c>
      <c r="BQ24" s="3" t="inlineStr">
        <is>
          <t>Y</t>
        </is>
      </c>
      <c r="BR24" s="3" t="inlineStr">
        <is>
          <t>NR</t>
        </is>
      </c>
      <c r="BS24" s="3" t="inlineStr">
        <is>
          <t>NR</t>
        </is>
      </c>
      <c r="BT24" s="3" t="inlineStr">
        <is>
          <t>NR</t>
        </is>
      </c>
      <c r="BU24" s="3" t="inlineStr">
        <is>
          <t>NR</t>
        </is>
      </c>
      <c r="BV24" s="3" t="inlineStr">
        <is>
          <t>N</t>
        </is>
      </c>
      <c r="BW24" s="3" t="inlineStr">
        <is>
          <t>N</t>
        </is>
      </c>
      <c r="BX24" s="3" t="inlineStr">
        <is>
          <t>N</t>
        </is>
      </c>
      <c r="BY24" s="3" t="inlineStr">
        <is>
          <t>Manual</t>
        </is>
      </c>
      <c r="BZ24" s="3" t="inlineStr">
        <is>
          <t>Peer-reviewed publication (Automation in Construction) [Claude] | Underpinning peer-reviewed article in Automation in Construction (Elsevier) provides the methodological quality record [Claude]</t>
        </is>
      </c>
      <c r="CA24" s="3" t="inlineStr">
        <is>
          <t>NR</t>
        </is>
      </c>
      <c r="CB24" s="3" t="inlineStr">
        <is>
          <t>NR</t>
        </is>
      </c>
      <c r="CC24" s="3" t="inlineStr">
        <is>
          <t>Object detection;Multimodal (RGB + thermal) learning [Claude] | Object_Detection;Multimodal_Fusion [Claude]</t>
        </is>
      </c>
      <c r="CD24" s="3" t="inlineStr">
        <is>
          <t>NR</t>
        </is>
      </c>
      <c r="CE24" s="3" t="inlineStr">
        <is>
          <t>NR</t>
        </is>
      </c>
      <c r="CF24" s="3" t="inlineStr">
        <is>
          <t>Reported on the source record/data card or associated publication (see Evidence_Locator)</t>
        </is>
      </c>
      <c r="CG24" s="3" t="inlineStr">
        <is>
          <t>NR</t>
        </is>
      </c>
      <c r="CH24" s="3" t="inlineStr">
        <is>
          <t>NR</t>
        </is>
      </c>
      <c r="CI24" s="3" t="inlineStr">
        <is>
          <t>Include-Primary</t>
        </is>
      </c>
      <c r="CJ24" s="3" t="inlineStr">
        <is>
          <t>Direct_Download</t>
        </is>
      </c>
      <c r="CK24" s="3" t="inlineStr">
        <is>
          <t>NR (Zenodo record license not re-verified in this batch) [Claude] | CC-BY-4.0 [Claude]</t>
        </is>
      </c>
      <c r="CL24" s="3" t="inlineStr">
        <is>
          <t>N</t>
        </is>
      </c>
      <c r="CM24" s="3" t="inlineStr">
        <is>
          <t>Direct_Download</t>
        </is>
      </c>
      <c r="CN24" s="3" t="inlineStr">
        <is>
          <t>NR</t>
        </is>
      </c>
      <c r="CO24" s="3" t="inlineStr">
        <is>
          <t>NR</t>
        </is>
      </c>
      <c r="CP24" s="3" t="inlineStr">
        <is>
          <t>N</t>
        </is>
      </c>
      <c r="CQ24" s="3" t="inlineStr">
        <is>
          <t>Image count, class list, and format not stated in README (NR); niche thermographic modality [Claude] | Image count, resolution and collection geography not reported in the Zenodo record; class list not enumerated on the landing page; performance figures live in the journal article rather than the data record [Claude]</t>
        </is>
      </c>
      <c r="CR24" s="3" t="inlineStr">
        <is>
          <t>Original</t>
        </is>
      </c>
      <c r="CS24" s="8" t="inlineStr">
        <is>
          <t>Y</t>
        </is>
      </c>
      <c r="CT24" s="3" t="inlineStr">
        <is>
          <t>N</t>
        </is>
      </c>
      <c r="CU24" s="3" t="inlineStr">
        <is>
          <t>N</t>
        </is>
      </c>
      <c r="CV24" s="3" t="inlineStr">
        <is>
          <t>NA</t>
        </is>
      </c>
      <c r="CW24" s="3" t="inlineStr">
        <is>
          <t>IRT Asphalt Pavement Crack Segmentation Dataset (sibling); IRT fatigue/severity datasets (siblings)</t>
        </is>
      </c>
      <c r="CX24" s="3" t="inlineStr">
        <is>
          <t>Claude_Github_001.xlsx; Claude_Zendo_001.xlsx</t>
        </is>
      </c>
      <c r="CY24" s="3" t="inlineStr">
        <is>
          <t>Claude_Github_001:GH-DS-014; Claude_Zendo_001:ZEN-012</t>
        </is>
      </c>
      <c r="CZ24" s="3" t="inlineStr">
        <is>
          <t>N</t>
        </is>
      </c>
      <c r="DA24" s="3" t="inlineStr">
        <is>
          <t>NA</t>
        </is>
      </c>
      <c r="DB24" s="3" t="inlineStr">
        <is>
          <t>None</t>
        </is>
      </c>
      <c r="DC24" s="6" t="inlineStr">
        <is>
          <t>Distress types: Multiple distress types (multi-type detection per associated paper) (Claude) vs Multiple_Distress_Types (Claude) || Label taxonomy: Multi-type distress detection labels (Claude) vs PASCAL VOC object classes across visible, infrared and three visible/infrared fu (Claude) || Annotation task: Object detection (Claude) vs Object_Detection (Claude) || Annotation QC: Peer-reviewed publication (Automation in Construction) (Claude) vs Underpinning peer-reviewed article in Automation in Construction (Elsevier) prov (Claude)</t>
        </is>
      </c>
      <c r="DD24" s="3" t="inlineStr">
        <is>
          <t>None</t>
        </is>
      </c>
      <c r="DE24" s="6" t="inlineStr">
        <is>
          <t>License: NR (Zenodo record license not re-verified in this batch) (Claude) vs CC-BY-4.0 (Claude) || AI tasks: Object detection;Multimodal (RGB + thermal) learning (Claude) vs Object_Detection;Multimodal_Fusion (Claude) || Acquisition platform: Infrared thermography camera (visible + infrared imagery) (Claude) vs Vehicle_Mounted_Camera (Claude) || Publications: 10.1016/j.autcon.2024.105355 (Claude) vs https://doi.org/10.1016/j.autcon.2024.105355 (Claude) || Acquisition platform: Infrared thermography camera (visible + infrared imagery) (Claude) vs Vehicle_Mounted_Camera (Claude) || Key_Limitations: Image count, class list, and format not stated in README (NR); niche thermograph (Claude) vs Image count, resolution and collection geography not reported in the Zenodo reco (Claude)</t>
        </is>
      </c>
      <c r="DF24" s="3" t="inlineStr">
        <is>
          <t>N</t>
        </is>
      </c>
      <c r="DG24" s="3" t="inlineStr">
        <is>
          <t>Country: NR (GitHub batch) vs United States on author-affiliation evidence only (Zenodo batch).</t>
        </is>
      </c>
      <c r="DH24" s="3" t="inlineStr">
        <is>
          <t>GitHub README section 1(1), https://github.com/lfangyu09/IR-Crack-detection (accessed 2026-08-06) [Claude] | Zenodo record https://zenodo.org/records/11638443 description (data component folder listing) + linked article DOI 10.1016/j.autcon.2024.105355, accessed 2026-08-03 [Claude]</t>
        </is>
      </c>
      <c r="DI24" s="3" t="inlineStr">
        <is>
          <t>Moderate</t>
        </is>
      </c>
      <c r="DJ24" s="3" t="inlineStr">
        <is>
          <t>Low</t>
        </is>
      </c>
      <c r="DK24" s="3" t="inlineStr">
        <is>
          <t>Use as-is.</t>
        </is>
      </c>
      <c r="DL24" s="3" t="n">
        <v>5</v>
      </c>
      <c r="DM24" s="3" t="n">
        <v>3.5</v>
      </c>
      <c r="DN24" s="3" t="n">
        <v>3.5</v>
      </c>
      <c r="DO24" s="3" t="n">
        <v>1.5</v>
      </c>
      <c r="DP24" s="3" t="n">
        <v>2.5</v>
      </c>
      <c r="DQ24" s="3" t="n">
        <v>4</v>
      </c>
      <c r="DR24" s="3" t="n">
        <v>0</v>
      </c>
      <c r="DS24" s="3" t="n">
        <v>62</v>
      </c>
      <c r="DT24" s="3" t="inlineStr">
        <is>
          <t>Reviewed (source MCDM_Scoring, averaged across batches)</t>
        </is>
      </c>
      <c r="DU24" s="3" t="inlineStr">
        <is>
          <t>2 of 2</t>
        </is>
      </c>
      <c r="DV24" s="35">
        <f>IFERROR(IF(INDEX(MCDM_Grades!$C$2:$C$178,MATCH($A24,MCDM_Grades!$A$2:$A$178,0))="","",INDEX(MCDM_Grades!$C$2:$C$178,MATCH($A24,MCDM_Grades!$A$2:$A$178,0))),"")</f>
        <v/>
      </c>
      <c r="DW24" s="42">
        <f>IFERROR(IF(INDEX(MCDM_Grades!$D$2:$D$178,MATCH($A24,MCDM_Grades!$A$2:$A$178,0))="","",INDEX(MCDM_Grades!$D$2:$D$178,MATCH($A24,MCDM_Grades!$A$2:$A$178,0))),"")</f>
        <v/>
      </c>
      <c r="DX24" s="48">
        <f>IFERROR(IF(INDEX(MCDM_Grades!$E$2:$E$178,MATCH($A24,MCDM_Grades!$A$2:$A$178,0))="","",INDEX(MCDM_Grades!$E$2:$E$178,MATCH($A24,MCDM_Grades!$A$2:$A$178,0))),"")</f>
        <v/>
      </c>
      <c r="DY24" s="49">
        <f>IFERROR(IF(INDEX(MCDM_Grades!$F$2:$F$178,MATCH($A24,MCDM_Grades!$A$2:$A$178,0))="","",INDEX(MCDM_Grades!$F$2:$F$178,MATCH($A24,MCDM_Grades!$A$2:$A$178,0))),"")</f>
        <v/>
      </c>
      <c r="DZ24" s="48">
        <f>IFERROR(IF(INDEX(MCDM_Grades!$G$2:$G$178,MATCH($A24,MCDM_Grades!$A$2:$A$178,0))="","",INDEX(MCDM_Grades!$G$2:$G$178,MATCH($A24,MCDM_Grades!$A$2:$A$178,0))),"")</f>
        <v/>
      </c>
      <c r="EA24" s="49">
        <f>IFERROR(IF(INDEX(MCDM_Grades!$H$2:$H$178,MATCH($A24,MCDM_Grades!$A$2:$A$178,0))="","",INDEX(MCDM_Grades!$H$2:$H$178,MATCH($A24,MCDM_Grades!$A$2:$A$178,0))),"")</f>
        <v/>
      </c>
      <c r="EB24" s="50">
        <f>IFERROR(IF(INDEX(MCDM_Grades!$I$2:$I$178,MATCH($A24,MCDM_Grades!$A$2:$A$178,0))="","",INDEX(MCDM_Grades!$I$2:$I$178,MATCH($A24,MCDM_Grades!$A$2:$A$178,0))),"")</f>
        <v/>
      </c>
      <c r="EC24" s="51">
        <f>IFERROR(IF(INDEX(MCDM_Grades!$J$2:$J$178,MATCH($A24,MCDM_Grades!$A$2:$A$178,0))="","",INDEX(MCDM_Grades!$J$2:$J$178,MATCH($A24,MCDM_Grades!$A$2:$A$178,0))),"")</f>
        <v/>
      </c>
      <c r="ED24" s="35">
        <f>IFERROR(IF(INDEX(MCDM_Grades!$N$2:$N$178,MATCH($A24,MCDM_Grades!$A$2:$A$178,0))="","",INDEX(MCDM_Grades!$N$2:$N$178,MATCH($A24,MCDM_Grades!$A$2:$A$178,0))),"")</f>
        <v/>
      </c>
      <c r="EE24" s="42">
        <f>IFERROR(IF(INDEX(MCDM_Grades!$O$2:$O$178,MATCH($A24,MCDM_Grades!$A$2:$A$178,0))="","",INDEX(MCDM_Grades!$O$2:$O$178,MATCH($A24,MCDM_Grades!$A$2:$A$178,0))),"")</f>
        <v/>
      </c>
      <c r="EF24" s="35">
        <f>IFERROR(IF(INDEX(MCDM_Grades!$P$2:$P$178,MATCH($A24,MCDM_Grades!$A$2:$A$178,0))="","",INDEX(MCDM_Grades!$P$2:$P$178,MATCH($A24,MCDM_Grades!$A$2:$A$178,0))),"")</f>
        <v/>
      </c>
      <c r="EG24" s="42">
        <f>IFERROR(IF(INDEX(MCDM_Grades!$Q$2:$Q$178,MATCH($A24,MCDM_Grades!$A$2:$A$178,0))="","",INDEX(MCDM_Grades!$Q$2:$Q$178,MATCH($A24,MCDM_Grades!$A$2:$A$178,0))),"")</f>
        <v/>
      </c>
      <c r="EH24" s="35">
        <f>IFERROR(IF(INDEX(MCDM_Grades!$R$2:$R$178,MATCH($A24,MCDM_Grades!$A$2:$A$178,0))="","",INDEX(MCDM_Grades!$R$2:$R$178,MATCH($A24,MCDM_Grades!$A$2:$A$178,0))),"")</f>
        <v/>
      </c>
      <c r="EI24" s="42">
        <f>IFERROR(IF(INDEX(MCDM_Grades!$S$2:$S$178,MATCH($A24,MCDM_Grades!$A$2:$A$178,0))="","",INDEX(MCDM_Grades!$S$2:$S$178,MATCH($A24,MCDM_Grades!$A$2:$A$178,0))),"")</f>
        <v/>
      </c>
      <c r="EJ24" s="35">
        <f>IFERROR(IF(INDEX(MCDM_Grades!$T$2:$T$178,MATCH($A24,MCDM_Grades!$A$2:$A$178,0))="","",INDEX(MCDM_Grades!$T$2:$T$178,MATCH($A24,MCDM_Grades!$A$2:$A$178,0))),"")</f>
        <v/>
      </c>
      <c r="EK24" s="42">
        <f>IFERROR(IF(INDEX(MCDM_Grades!$U$2:$U$178,MATCH($A24,MCDM_Grades!$A$2:$A$178,0))="","",INDEX(MCDM_Grades!$U$2:$U$178,MATCH($A24,MCDM_Grades!$A$2:$A$178,0))),"")</f>
        <v/>
      </c>
      <c r="EL24" s="35">
        <f>IFERROR(IF(INDEX(MCDM_Grades!$V$2:$V$178,MATCH($A24,MCDM_Grades!$A$2:$A$178,0))="","",INDEX(MCDM_Grades!$V$2:$V$178,MATCH($A24,MCDM_Grades!$A$2:$A$178,0))),"")</f>
        <v/>
      </c>
      <c r="EM24" s="42">
        <f>IFERROR(IF(INDEX(MCDM_Grades!$W$2:$W$178,MATCH($A24,MCDM_Grades!$A$2:$A$178,0))="","",INDEX(MCDM_Grades!$W$2:$W$178,MATCH($A24,MCDM_Grades!$A$2:$A$178,0))),"")</f>
        <v/>
      </c>
      <c r="EN24" s="35">
        <f>IFERROR(IF(INDEX(MCDM_Grades!$X$2:$X$178,MATCH($A24,MCDM_Grades!$A$2:$A$178,0))="","",INDEX(MCDM_Grades!$X$2:$X$178,MATCH($A24,MCDM_Grades!$A$2:$A$178,0))),"")</f>
        <v/>
      </c>
      <c r="EO24" s="42">
        <f>IFERROR(IF(INDEX(MCDM_Grades!$Y$2:$Y$178,MATCH($A24,MCDM_Grades!$A$2:$A$178,0))="","",INDEX(MCDM_Grades!$Y$2:$Y$178,MATCH($A24,MCDM_Grades!$A$2:$A$178,0))),"")</f>
        <v/>
      </c>
      <c r="EP24" s="35">
        <f>IFERROR(IF(INDEX(MCDM_Grades!$Z$2:$Z$178,MATCH($A24,MCDM_Grades!$A$2:$A$178,0))="","",INDEX(MCDM_Grades!$Z$2:$Z$178,MATCH($A24,MCDM_Grades!$A$2:$A$178,0))),"")</f>
        <v/>
      </c>
      <c r="EQ24" s="42">
        <f>IFERROR(IF(INDEX(MCDM_Grades!$AA$2:$AA$178,MATCH($A24,MCDM_Grades!$A$2:$A$178,0))="","",INDEX(MCDM_Grades!$AA$2:$AA$178,MATCH($A24,MCDM_Grades!$A$2:$A$178,0))),"")</f>
        <v/>
      </c>
      <c r="ER24" s="35">
        <f>IFERROR(IF(INDEX(MCDM_Grades!$AB$2:$AB$178,MATCH($A24,MCDM_Grades!$A$2:$A$178,0))="","",INDEX(MCDM_Grades!$AB$2:$AB$178,MATCH($A24,MCDM_Grades!$A$2:$A$178,0))),"")</f>
        <v/>
      </c>
      <c r="ES24" s="42">
        <f>IFERROR(IF(INDEX(MCDM_Grades!$AC$2:$AC$178,MATCH($A24,MCDM_Grades!$A$2:$A$178,0))="","",INDEX(MCDM_Grades!$AC$2:$AC$178,MATCH($A24,MCDM_Grades!$A$2:$A$178,0))),"")</f>
        <v/>
      </c>
      <c r="ET24" s="35">
        <f>IFERROR(IF(INDEX(MCDM_Grades!$AD$2:$AD$178,MATCH($A24,MCDM_Grades!$A$2:$A$178,0))="","",INDEX(MCDM_Grades!$AD$2:$AD$178,MATCH($A24,MCDM_Grades!$A$2:$A$178,0))),"")</f>
        <v/>
      </c>
      <c r="EU24" s="42">
        <f>IFERROR(IF(INDEX(MCDM_Grades!$AE$2:$AE$178,MATCH($A24,MCDM_Grades!$A$2:$A$178,0))="","",INDEX(MCDM_Grades!$AE$2:$AE$178,MATCH($A24,MCDM_Grades!$A$2:$A$178,0))),"")</f>
        <v/>
      </c>
      <c r="EV24" s="51">
        <f>IFERROR(IF(INDEX(MCDM_Grades!$K$2:$K$178,MATCH($A24,MCDM_Grades!$A$2:$A$178,0))="","",INDEX(MCDM_Grades!$K$2:$K$178,MATCH($A24,MCDM_Grades!$A$2:$A$178,0))),"")</f>
        <v/>
      </c>
      <c r="EW24" s="49">
        <f>IFERROR(IF(INDEX(MCDM_Grades!$L$2:$L$178,MATCH($A24,MCDM_Grades!$A$2:$A$178,0))="","",INDEX(MCDM_Grades!$L$2:$L$178,MATCH($A24,MCDM_Grades!$A$2:$A$178,0))),"")</f>
        <v/>
      </c>
      <c r="EX24" s="50">
        <f>IFERROR(IF(INDEX(MCDM_Grades!$M$2:$M$178,MATCH($A24,MCDM_Grades!$A$2:$A$178,0))="","",INDEX(MCDM_Grades!$M$2:$M$178,MATCH($A24,MCDM_Grades!$A$2:$A$178,0))),"")</f>
        <v/>
      </c>
      <c r="EY24" s="35">
        <f>IFERROR(IF(INDEX(MCDM_Grades!$AR$2:$AR$178,MATCH($A24,MCDM_Grades!$A$2:$A$178,0))="","",INDEX(MCDM_Grades!$AR$2:$AR$178,MATCH($A24,MCDM_Grades!$A$2:$A$178,0))),"")</f>
        <v/>
      </c>
      <c r="EZ24" s="42">
        <f>IFERROR(IF(INDEX(MCDM_Grades!$AS$2:$AS$178,MATCH($A24,MCDM_Grades!$A$2:$A$178,0))="","",INDEX(MCDM_Grades!$AS$2:$AS$178,MATCH($A24,MCDM_Grades!$A$2:$A$178,0))),"")</f>
        <v/>
      </c>
      <c r="FA24" s="35">
        <f>IFERROR(IF(INDEX(MCDM_Grades!$AT$2:$AT$178,MATCH($A24,MCDM_Grades!$A$2:$A$178,0))="","",INDEX(MCDM_Grades!$AT$2:$AT$178,MATCH($A24,MCDM_Grades!$A$2:$A$178,0))),"")</f>
        <v/>
      </c>
      <c r="FB24" s="42">
        <f>IFERROR(IF(INDEX(MCDM_Grades!$AU$2:$AU$178,MATCH($A24,MCDM_Grades!$A$2:$A$178,0))="","",INDEX(MCDM_Grades!$AU$2:$AU$178,MATCH($A24,MCDM_Grades!$A$2:$A$178,0))),"")</f>
        <v/>
      </c>
      <c r="FC24" s="3" t="inlineStr">
        <is>
          <t>Not reported</t>
        </is>
      </c>
      <c r="FD24" s="3" t="inlineStr">
        <is>
          <t>Unknown</t>
        </is>
      </c>
      <c r="FE24" s="3" t="inlineStr">
        <is>
          <t>Unknown</t>
        </is>
      </c>
      <c r="FF24" s="3" t="n"/>
      <c r="FG24" s="3" t="inlineStr">
        <is>
          <t>Infrared thermography + visible camera (mount/angle not reported)</t>
        </is>
      </c>
      <c r="FH24" s="3" t="inlineStr">
        <is>
          <t>Infrared thermography camera (visible + infrared imagery) [Claude] | Vehicle_Mounted_Camera [Claude]</t>
        </is>
      </c>
      <c r="FI24" s="3" t="inlineStr">
        <is>
          <t>Acquisition metadata (workbook)</t>
        </is>
      </c>
      <c r="FJ24" s="3" t="n"/>
      <c r="FK24" s="3" t="inlineStr">
        <is>
          <t>Medium</t>
        </is>
      </c>
      <c r="FL24" s="3" t="inlineStr">
        <is>
          <t>Not independently verified</t>
        </is>
      </c>
      <c r="FM24" s="3" t="inlineStr">
        <is>
          <t>Zenodo record 11638443 returned HTTP 504 on three attempts; Autom. Constr. 2024 paper (10.1016/j.autcon.2024.105355) blocked by Elsevier redirect and Semantic Scholar has no abstract; the shared GitHub README has no acquisition text. Workbook 'Vehicle_Mounted_Camera' is a single-tool claim with no viewpoint statement. Sibling of DS-022 (same authors, same IRT setup), so likely close-range surface imagery, but not verified.</t>
        </is>
      </c>
    </row>
    <row r="25" ht="58" customHeight="1">
      <c r="A25" s="3" t="inlineStr">
        <is>
          <t>DS-024</t>
        </is>
      </c>
      <c r="B25" s="3" t="inlineStr">
        <is>
          <t>Kansas City LCMS Pavement Distress Dataset (Image2PCI)</t>
        </is>
      </c>
      <c r="C25" s="3" t="inlineStr">
        <is>
          <t>Kansas City LCMS Pavement Distress Dataset (type + severity, PCI-oriented); Kansas City LCMS Pavement Distress Dataset</t>
        </is>
      </c>
      <c r="D25" s="3" t="inlineStr">
        <is>
          <t>v1</t>
        </is>
      </c>
      <c r="E25" s="3" t="inlineStr">
        <is>
          <t>Confirmed Match</t>
        </is>
      </c>
      <c r="F25" s="3" t="inlineStr">
        <is>
          <t>High</t>
        </is>
      </c>
      <c r="G25" s="3" t="inlineStr">
        <is>
          <t>Same repository (neemajakisa/Pavement-Distress-Dataset); same LCMS survey-vehicle acquisition (United States); same arXiv paper (10.48550/arXiv.2310.08538); same instance-segmentation + PCI-estimation tasks.</t>
        </is>
      </c>
      <c r="H25" s="3" t="inlineStr">
        <is>
          <t>Claude; GPT; GitHub_Test_Batch (tool UNK)</t>
        </is>
      </c>
      <c r="I25" s="3" t="inlineStr">
        <is>
          <t>GitHub</t>
        </is>
      </c>
      <c r="J25" s="3" t="inlineStr">
        <is>
          <t>N</t>
        </is>
      </c>
      <c r="K25" s="3" t="inlineStr">
        <is>
          <t>Single canonical GitHub repository</t>
        </is>
      </c>
      <c r="L25" s="4" t="inlineStr">
        <is>
          <t>https://github.com/neemajakisa/Pavement-Distress-Dataset</t>
        </is>
      </c>
      <c r="M25" s="4" t="inlineStr">
        <is>
          <t>https://github.com/neemajakisa/Pavement-Distress-Dataset</t>
        </is>
      </c>
      <c r="N25" s="3" t="inlineStr">
        <is>
          <t>NA</t>
        </is>
      </c>
      <c r="O25" s="3" t="inlineStr">
        <is>
          <t>NA</t>
        </is>
      </c>
      <c r="P25" s="3" t="inlineStr">
        <is>
          <t>NA</t>
        </is>
      </c>
      <c r="Q25" s="3" t="inlineStr">
        <is>
          <t>NA</t>
        </is>
      </c>
      <c r="R25" s="3" t="inlineStr">
        <is>
          <t>NA</t>
        </is>
      </c>
      <c r="S25" s="3" t="inlineStr">
        <is>
          <t>NA</t>
        </is>
      </c>
      <c r="T25" s="3" t="inlineStr">
        <is>
          <t>10.48550/arXiv.2310.08538</t>
        </is>
      </c>
      <c r="U25" s="3" t="inlineStr">
        <is>
          <t>Y</t>
        </is>
      </c>
      <c r="V25" s="3" t="inlineStr">
        <is>
          <t>10.48550/arXiv.2310.08538 [Claude/GPT] | https://doi.org/10.48550/arXiv.2310.08538 [Test_Batch]</t>
        </is>
      </c>
      <c r="W25" s="3" t="inlineStr">
        <is>
          <t>10.48550/arXiv.2310.08538</t>
        </is>
      </c>
      <c r="X25" s="3" t="inlineStr">
        <is>
          <t>https://doi.org/10.48550/arXiv.2310.08538</t>
        </is>
      </c>
      <c r="Y25" s="3" t="inlineStr">
        <is>
          <t>NR</t>
        </is>
      </c>
      <c r="Z25" s="3" t="inlineStr">
        <is>
          <t>Preprint only (arXiv)</t>
        </is>
      </c>
      <c r="AA25" s="3" t="inlineStr">
        <is>
          <t>Reported in source record (relationship not classified)</t>
        </is>
      </c>
      <c r="AB25" s="3" t="inlineStr">
        <is>
          <t>NR</t>
        </is>
      </c>
      <c r="AC25" s="3" t="inlineStr">
        <is>
          <t>NR</t>
        </is>
      </c>
      <c r="AD25" s="3" t="inlineStr">
        <is>
          <t>NR</t>
        </is>
      </c>
      <c r="AE25" s="3" t="inlineStr">
        <is>
          <t>NR</t>
        </is>
      </c>
      <c r="AF25" s="3" t="inlineStr">
        <is>
          <t>NR</t>
        </is>
      </c>
      <c r="AG25" s="3" t="inlineStr">
        <is>
          <t>NR</t>
        </is>
      </c>
      <c r="AH25" s="3" t="inlineStr">
        <is>
          <t>NR</t>
        </is>
      </c>
      <c r="AI25" s="3" t="inlineStr">
        <is>
          <t>NR</t>
        </is>
      </c>
      <c r="AJ25" s="3" t="inlineStr">
        <is>
          <t>NR</t>
        </is>
      </c>
      <c r="AK25" s="3" t="inlineStr">
        <is>
          <t>NR</t>
        </is>
      </c>
      <c r="AL25" s="3" t="inlineStr">
        <is>
          <t>NR</t>
        </is>
      </c>
      <c r="AM25" s="3" t="inlineStr">
        <is>
          <t>NR</t>
        </is>
      </c>
      <c r="AN25" s="3" t="inlineStr">
        <is>
          <t>NR</t>
        </is>
      </c>
      <c r="AO25" s="3" t="inlineStr">
        <is>
          <t>NR</t>
        </is>
      </c>
      <c r="AP25" s="3" t="inlineStr">
        <is>
          <t>United States</t>
        </is>
      </c>
      <c r="AQ25" s="3" t="inlineStr">
        <is>
          <t>NR</t>
        </is>
      </c>
      <c r="AR25" s="3" t="inlineStr">
        <is>
          <t>Kansas City, Missouri</t>
        </is>
      </c>
      <c r="AS25" s="3" t="inlineStr">
        <is>
          <t>United States; Kansas City, Missouri; Road environment: Public roads (top-down pavement surface views) [Claude] | Urban roadway [GPT] | Urban [Test_Batch]</t>
        </is>
      </c>
      <c r="AT25" s="3" t="inlineStr">
        <is>
          <t>NR</t>
        </is>
      </c>
      <c r="AU25" s="3" t="inlineStr">
        <is>
          <t>Laser Crack Measurement System (LCMS) survey vehicle [Claude] | Laser Crack Measurement System inspection vehicle [GPT] | LCMS pavement survey vehicle [Test_Batch]</t>
        </is>
      </c>
      <c r="AV25" s="3" t="inlineStr">
        <is>
          <t>See Acquisition_Platform</t>
        </is>
      </c>
      <c r="AW25" s="3" t="inlineStr">
        <is>
          <t>NR</t>
        </is>
      </c>
      <c r="AX25" s="3" t="inlineStr">
        <is>
          <t>NR</t>
        </is>
      </c>
      <c r="AY25" s="3" t="inlineStr">
        <is>
          <t>NR</t>
        </is>
      </c>
      <c r="AZ25" s="3" t="inlineStr">
        <is>
          <t>NR</t>
        </is>
      </c>
      <c r="BA25" s="3" t="inlineStr">
        <is>
          <t>NR</t>
        </is>
      </c>
      <c r="BB25" s="3" t="inlineStr">
        <is>
          <t>Y</t>
        </is>
      </c>
      <c r="BC25" s="3" t="inlineStr">
        <is>
          <t>NR</t>
        </is>
      </c>
      <c r="BD25" s="3" t="inlineStr">
        <is>
          <t>Laser imaging</t>
        </is>
      </c>
      <c r="BE25" s="3" t="inlineStr">
        <is>
          <t>NR</t>
        </is>
      </c>
      <c r="BF25" s="3" t="inlineStr">
        <is>
          <t>NR</t>
        </is>
      </c>
      <c r="BG25" s="3" t="inlineStr">
        <is>
          <t>NR</t>
        </is>
      </c>
      <c r="BH25" s="3" t="inlineStr">
        <is>
          <t>Cracks by type with severity levels (per polygon annotations) [Claude] | cracks with type and severity [GPT] | pavement distress with type and severity [Test_Batch]</t>
        </is>
      </c>
      <c r="BI25" s="3" t="inlineStr">
        <is>
          <t>NR</t>
        </is>
      </c>
      <c r="BJ25" s="3" t="inlineStr">
        <is>
          <t>Polygon annotations combining crack type and severity (PCI-aligned) [Claude] | distress type; severity [GPT] | distress type; distress severity [Test_Batch]</t>
        </is>
      </c>
      <c r="BK25" s="3" t="inlineStr">
        <is>
          <t>NR</t>
        </is>
      </c>
      <c r="BL25" s="3" t="inlineStr">
        <is>
          <t>Instance/semantic segmentation (polygons);PCI estimation [Claude] | instance segmentation; PCI estimation; multitask learning [GPT] | Instance segmentation; condition estimation [Test_Batch]</t>
        </is>
      </c>
      <c r="BM25" s="3" t="inlineStr">
        <is>
          <t>Instance/semantic segmentation (polygons);PCI estimation [Claude] | instance segmentation; PCI estimation; multitask learning [GPT] | Instance segmentation; condition estimation [Test_Batch]</t>
        </is>
      </c>
      <c r="BN25" s="3" t="inlineStr">
        <is>
          <t>JSON annotation files [Claude] | JSON polygon annotations [GPT/Test_Batch]</t>
        </is>
      </c>
      <c r="BO25" s="3" t="inlineStr">
        <is>
          <t>JSON</t>
        </is>
      </c>
      <c r="BP25" s="3" t="inlineStr">
        <is>
          <t>Y</t>
        </is>
      </c>
      <c r="BQ25" s="3" t="inlineStr">
        <is>
          <t>NR</t>
        </is>
      </c>
      <c r="BR25" s="3" t="inlineStr">
        <is>
          <t>Y</t>
        </is>
      </c>
      <c r="BS25" s="3" t="inlineStr">
        <is>
          <t>Y</t>
        </is>
      </c>
      <c r="BT25" s="3" t="inlineStr">
        <is>
          <t>NR</t>
        </is>
      </c>
      <c r="BU25" s="3" t="inlineStr">
        <is>
          <t>Y</t>
        </is>
      </c>
      <c r="BV25" s="3" t="inlineStr">
        <is>
          <t>Y</t>
        </is>
      </c>
      <c r="BW25" s="3" t="inlineStr">
        <is>
          <t>N</t>
        </is>
      </c>
      <c r="BX25" s="3" t="inlineStr">
        <is>
          <t>N</t>
        </is>
      </c>
      <c r="BY25" s="3" t="inlineStr">
        <is>
          <t>Polygon annotations [GPT] | Manual polygon annotation [Test_Batch]</t>
        </is>
      </c>
      <c r="BZ25" s="3" t="inlineStr">
        <is>
          <t>NR</t>
        </is>
      </c>
      <c r="CA25" s="3" t="inlineStr">
        <is>
          <t>NR</t>
        </is>
      </c>
      <c r="CB25" s="3" t="inlineStr">
        <is>
          <t>NR</t>
        </is>
      </c>
      <c r="CC25" s="3" t="inlineStr">
        <is>
          <t>Segmentation;PCI estimation model training/benchmarking [Claude] | instance segmentation; distress classification; severity estimation; PCI prediction [GPT] | instance segmentation; PCI estimation [Test_Batch]</t>
        </is>
      </c>
      <c r="CD25" s="3" t="inlineStr">
        <is>
          <t>Image2PCI multitask framework</t>
        </is>
      </c>
      <c r="CE25" s="3" t="inlineStr">
        <is>
          <t>Image2PCI multitask framework</t>
        </is>
      </c>
      <c r="CF25" s="3" t="inlineStr">
        <is>
          <t>Reported on the source record/data card or associated publication (see Evidence_Locator)</t>
        </is>
      </c>
      <c r="CG25" s="3" t="inlineStr">
        <is>
          <t>NR</t>
        </is>
      </c>
      <c r="CH25" s="3" t="inlineStr">
        <is>
          <t>NR</t>
        </is>
      </c>
      <c r="CI25" s="3" t="inlineStr">
        <is>
          <t>Include-Primary</t>
        </is>
      </c>
      <c r="CJ25" s="3" t="inlineStr">
        <is>
          <t>Direct_Download</t>
        </is>
      </c>
      <c r="CK25" s="3" t="inlineStr">
        <is>
          <t>NR</t>
        </is>
      </c>
      <c r="CL25" s="3" t="inlineStr">
        <is>
          <t>N</t>
        </is>
      </c>
      <c r="CM25" s="3" t="inlineStr">
        <is>
          <t>Direct_Download</t>
        </is>
      </c>
      <c r="CN25" s="3" t="inlineStr">
        <is>
          <t>NR</t>
        </is>
      </c>
      <c r="CO25" s="3" t="inlineStr">
        <is>
          <t>NR</t>
        </is>
      </c>
      <c r="CP25" s="3" t="inlineStr">
        <is>
          <t>N</t>
        </is>
      </c>
      <c r="CQ25" s="3" t="inlineStr">
        <is>
          <t>Image count not reported in README (NR); LCMS imagery differs from CAV camera viewpoint; Google Drive folder hosting (link liveness not independently re-tested) [Claude] | Image count, image resolution, license, and collection dates not reported on the repository landing page [GPT] | Image count, formal license, collection dates, and explicit PCI ground-truth fields are not reported in the README. [Test_Batch]</t>
        </is>
      </c>
      <c r="CR25" s="3" t="inlineStr">
        <is>
          <t>Original</t>
        </is>
      </c>
      <c r="CS25" s="3" t="inlineStr">
        <is>
          <t>N</t>
        </is>
      </c>
      <c r="CT25" s="3" t="inlineStr">
        <is>
          <t>N</t>
        </is>
      </c>
      <c r="CU25" s="3" t="inlineStr">
        <is>
          <t>N</t>
        </is>
      </c>
      <c r="CV25" s="3" t="inlineStr">
        <is>
          <t>NA</t>
        </is>
      </c>
      <c r="CW25" s="3" t="inlineStr">
        <is>
          <t>NA</t>
        </is>
      </c>
      <c r="CX25" s="3" t="inlineStr">
        <is>
          <t>ChatGPT_Github_001.xlsx; Claude_Github_001.xlsx; Github_Github_Test.xlsx</t>
        </is>
      </c>
      <c r="CY25" s="3" t="inlineStr">
        <is>
          <t>ChatGPT_Github_001:GH-007; Claude_Github_001:GH-DS-010; Github_Github_Test:GITHUB-010</t>
        </is>
      </c>
      <c r="CZ25" s="3" t="inlineStr">
        <is>
          <t>Y - see conflict columns and Reconciliation_Notes</t>
        </is>
      </c>
      <c r="DA25" s="3" t="inlineStr">
        <is>
          <t>Y - see conflict columns and Reconciliation_Notes</t>
        </is>
      </c>
      <c r="DB25" s="3" t="inlineStr">
        <is>
          <t>None</t>
        </is>
      </c>
      <c r="DC25" s="6" t="inlineStr">
        <is>
          <t>Distress types: Cracks by type with severity levels (per polygon annotations) (Claude) vs cracks with type and severity (GPT) vs pavement distress with type and severity (Test_Batch) || Label taxonomy: Polygon annotations combining crack type and severity (PCI-aligned) (Claude) vs distress type; severity (GPT) vs distress type; distress severity (Test_Batch) || Annotation task: Instance/semantic segmentation (polygons);PCI estimation (Claude) vs instance segmentation; PCI estimation; multitask learning (GPT) vs Instance segmentation; condition estimation (Test_Batch) || Annotation format: JSON annotation files (Claude) vs JSON polygon annotations (GPT/Test_Batch) || Annotation method: Polygon annotations (GPT) vs Manual polygon annotation (Test_Batch)</t>
        </is>
      </c>
      <c r="DD25" s="3" t="inlineStr">
        <is>
          <t>None</t>
        </is>
      </c>
      <c r="DE25" s="6" t="inlineStr">
        <is>
          <t>AI tasks: Segmentation;PCI estimation model training/benchmarking (Claude) vs instance segmentation; distress classification; severity estimation; PCI predict (GPT) vs instance segmentation; PCI estimation (Test_Batch) || Road environment: Public roads (top-down pavement surface views) (Claude) vs Urban roadway (GPT) vs Urban (Test_Batch) || Publications: 10.48550/arXiv.2310.08538 (Claude/GPT) vs https://doi.org/10.48550/arXiv.2310.08538 (Test_Batch) || Acquisition platform: Laser Crack Measurement System (LCMS) survey vehicle (Claude) vs Laser Crack Measurement System inspection vehicle (GPT) vs LCMS pavement survey vehicle (Test_Batch) || Key_Limitations: Image count not reported in README (NR); LCMS imagery differs from CAV camera vi (Claude) vs Image count, image resolution, license, and collection dates not reported on the (GPT) vs Image count, formal license, collection dates, and explicit PCI ground-truth fie (Test_Batch)</t>
        </is>
      </c>
      <c r="DF25" s="3" t="inlineStr">
        <is>
          <t>N</t>
        </is>
      </c>
      <c r="DG25" s="3" t="inlineStr">
        <is>
          <t>Image count NR in all records.</t>
        </is>
      </c>
      <c r="DH25" s="3" t="inlineStr">
        <is>
          <t>GitHub README (description, folder structure, citation), https://github.com/neemajakisa/Pavement-Distress-Dataset (accessed 2026-08-06) [Claude] | https://github.com/neemajakisa/Pavement-Distress-Dataset README dataset description, folder structure, citation and direct Drive route; accessed 2026-08-06 [GPT] | https://github.com/neemajakisa/Pavement-Distress-Dataset; README description, folder structure, and Google Drive link; accessed 2026-08-01 [Test_Batch]</t>
        </is>
      </c>
      <c r="DI25" s="3" t="inlineStr">
        <is>
          <t>Moderate</t>
        </is>
      </c>
      <c r="DJ25" s="3" t="inlineStr">
        <is>
          <t>Medium</t>
        </is>
      </c>
      <c r="DK25" s="3" t="inlineStr">
        <is>
          <t>Verify image count from repository.</t>
        </is>
      </c>
      <c r="DL25" s="3" t="n">
        <v>4</v>
      </c>
      <c r="DM25" s="3" t="n">
        <v>4.3</v>
      </c>
      <c r="DN25" s="3" t="n">
        <v>2.8</v>
      </c>
      <c r="DO25" s="3" t="n">
        <v>0.7</v>
      </c>
      <c r="DP25" s="3" t="n">
        <v>2</v>
      </c>
      <c r="DQ25" s="3" t="n">
        <v>3.3</v>
      </c>
      <c r="DR25" s="3" t="n">
        <v>3</v>
      </c>
      <c r="DS25" s="3" t="n">
        <v>60.3</v>
      </c>
      <c r="DT25" s="3" t="inlineStr">
        <is>
          <t>Reviewed (source MCDM_Scoring, averaged across batches)</t>
        </is>
      </c>
      <c r="DU25" s="3" t="inlineStr">
        <is>
          <t>3 of 3</t>
        </is>
      </c>
      <c r="DV25" s="35">
        <f>IFERROR(IF(INDEX(MCDM_Grades!$C$2:$C$178,MATCH($A25,MCDM_Grades!$A$2:$A$178,0))="","",INDEX(MCDM_Grades!$C$2:$C$178,MATCH($A25,MCDM_Grades!$A$2:$A$178,0))),"")</f>
        <v/>
      </c>
      <c r="DW25" s="42">
        <f>IFERROR(IF(INDEX(MCDM_Grades!$D$2:$D$178,MATCH($A25,MCDM_Grades!$A$2:$A$178,0))="","",INDEX(MCDM_Grades!$D$2:$D$178,MATCH($A25,MCDM_Grades!$A$2:$A$178,0))),"")</f>
        <v/>
      </c>
      <c r="DX25" s="48">
        <f>IFERROR(IF(INDEX(MCDM_Grades!$E$2:$E$178,MATCH($A25,MCDM_Grades!$A$2:$A$178,0))="","",INDEX(MCDM_Grades!$E$2:$E$178,MATCH($A25,MCDM_Grades!$A$2:$A$178,0))),"")</f>
        <v/>
      </c>
      <c r="DY25" s="49">
        <f>IFERROR(IF(INDEX(MCDM_Grades!$F$2:$F$178,MATCH($A25,MCDM_Grades!$A$2:$A$178,0))="","",INDEX(MCDM_Grades!$F$2:$F$178,MATCH($A25,MCDM_Grades!$A$2:$A$178,0))),"")</f>
        <v/>
      </c>
      <c r="DZ25" s="48">
        <f>IFERROR(IF(INDEX(MCDM_Grades!$G$2:$G$178,MATCH($A25,MCDM_Grades!$A$2:$A$178,0))="","",INDEX(MCDM_Grades!$G$2:$G$178,MATCH($A25,MCDM_Grades!$A$2:$A$178,0))),"")</f>
        <v/>
      </c>
      <c r="EA25" s="49">
        <f>IFERROR(IF(INDEX(MCDM_Grades!$H$2:$H$178,MATCH($A25,MCDM_Grades!$A$2:$A$178,0))="","",INDEX(MCDM_Grades!$H$2:$H$178,MATCH($A25,MCDM_Grades!$A$2:$A$178,0))),"")</f>
        <v/>
      </c>
      <c r="EB25" s="50">
        <f>IFERROR(IF(INDEX(MCDM_Grades!$I$2:$I$178,MATCH($A25,MCDM_Grades!$A$2:$A$178,0))="","",INDEX(MCDM_Grades!$I$2:$I$178,MATCH($A25,MCDM_Grades!$A$2:$A$178,0))),"")</f>
        <v/>
      </c>
      <c r="EC25" s="51">
        <f>IFERROR(IF(INDEX(MCDM_Grades!$J$2:$J$178,MATCH($A25,MCDM_Grades!$A$2:$A$178,0))="","",INDEX(MCDM_Grades!$J$2:$J$178,MATCH($A25,MCDM_Grades!$A$2:$A$178,0))),"")</f>
        <v/>
      </c>
      <c r="ED25" s="35">
        <f>IFERROR(IF(INDEX(MCDM_Grades!$N$2:$N$178,MATCH($A25,MCDM_Grades!$A$2:$A$178,0))="","",INDEX(MCDM_Grades!$N$2:$N$178,MATCH($A25,MCDM_Grades!$A$2:$A$178,0))),"")</f>
        <v/>
      </c>
      <c r="EE25" s="42">
        <f>IFERROR(IF(INDEX(MCDM_Grades!$O$2:$O$178,MATCH($A25,MCDM_Grades!$A$2:$A$178,0))="","",INDEX(MCDM_Grades!$O$2:$O$178,MATCH($A25,MCDM_Grades!$A$2:$A$178,0))),"")</f>
        <v/>
      </c>
      <c r="EF25" s="35">
        <f>IFERROR(IF(INDEX(MCDM_Grades!$P$2:$P$178,MATCH($A25,MCDM_Grades!$A$2:$A$178,0))="","",INDEX(MCDM_Grades!$P$2:$P$178,MATCH($A25,MCDM_Grades!$A$2:$A$178,0))),"")</f>
        <v/>
      </c>
      <c r="EG25" s="42">
        <f>IFERROR(IF(INDEX(MCDM_Grades!$Q$2:$Q$178,MATCH($A25,MCDM_Grades!$A$2:$A$178,0))="","",INDEX(MCDM_Grades!$Q$2:$Q$178,MATCH($A25,MCDM_Grades!$A$2:$A$178,0))),"")</f>
        <v/>
      </c>
      <c r="EH25" s="35">
        <f>IFERROR(IF(INDEX(MCDM_Grades!$R$2:$R$178,MATCH($A25,MCDM_Grades!$A$2:$A$178,0))="","",INDEX(MCDM_Grades!$R$2:$R$178,MATCH($A25,MCDM_Grades!$A$2:$A$178,0))),"")</f>
        <v/>
      </c>
      <c r="EI25" s="42">
        <f>IFERROR(IF(INDEX(MCDM_Grades!$S$2:$S$178,MATCH($A25,MCDM_Grades!$A$2:$A$178,0))="","",INDEX(MCDM_Grades!$S$2:$S$178,MATCH($A25,MCDM_Grades!$A$2:$A$178,0))),"")</f>
        <v/>
      </c>
      <c r="EJ25" s="35">
        <f>IFERROR(IF(INDEX(MCDM_Grades!$T$2:$T$178,MATCH($A25,MCDM_Grades!$A$2:$A$178,0))="","",INDEX(MCDM_Grades!$T$2:$T$178,MATCH($A25,MCDM_Grades!$A$2:$A$178,0))),"")</f>
        <v/>
      </c>
      <c r="EK25" s="42">
        <f>IFERROR(IF(INDEX(MCDM_Grades!$U$2:$U$178,MATCH($A25,MCDM_Grades!$A$2:$A$178,0))="","",INDEX(MCDM_Grades!$U$2:$U$178,MATCH($A25,MCDM_Grades!$A$2:$A$178,0))),"")</f>
        <v/>
      </c>
      <c r="EL25" s="35">
        <f>IFERROR(IF(INDEX(MCDM_Grades!$V$2:$V$178,MATCH($A25,MCDM_Grades!$A$2:$A$178,0))="","",INDEX(MCDM_Grades!$V$2:$V$178,MATCH($A25,MCDM_Grades!$A$2:$A$178,0))),"")</f>
        <v/>
      </c>
      <c r="EM25" s="42">
        <f>IFERROR(IF(INDEX(MCDM_Grades!$W$2:$W$178,MATCH($A25,MCDM_Grades!$A$2:$A$178,0))="","",INDEX(MCDM_Grades!$W$2:$W$178,MATCH($A25,MCDM_Grades!$A$2:$A$178,0))),"")</f>
        <v/>
      </c>
      <c r="EN25" s="35">
        <f>IFERROR(IF(INDEX(MCDM_Grades!$X$2:$X$178,MATCH($A25,MCDM_Grades!$A$2:$A$178,0))="","",INDEX(MCDM_Grades!$X$2:$X$178,MATCH($A25,MCDM_Grades!$A$2:$A$178,0))),"")</f>
        <v/>
      </c>
      <c r="EO25" s="42">
        <f>IFERROR(IF(INDEX(MCDM_Grades!$Y$2:$Y$178,MATCH($A25,MCDM_Grades!$A$2:$A$178,0))="","",INDEX(MCDM_Grades!$Y$2:$Y$178,MATCH($A25,MCDM_Grades!$A$2:$A$178,0))),"")</f>
        <v/>
      </c>
      <c r="EP25" s="35">
        <f>IFERROR(IF(INDEX(MCDM_Grades!$Z$2:$Z$178,MATCH($A25,MCDM_Grades!$A$2:$A$178,0))="","",INDEX(MCDM_Grades!$Z$2:$Z$178,MATCH($A25,MCDM_Grades!$A$2:$A$178,0))),"")</f>
        <v/>
      </c>
      <c r="EQ25" s="42">
        <f>IFERROR(IF(INDEX(MCDM_Grades!$AA$2:$AA$178,MATCH($A25,MCDM_Grades!$A$2:$A$178,0))="","",INDEX(MCDM_Grades!$AA$2:$AA$178,MATCH($A25,MCDM_Grades!$A$2:$A$178,0))),"")</f>
        <v/>
      </c>
      <c r="ER25" s="35">
        <f>IFERROR(IF(INDEX(MCDM_Grades!$AB$2:$AB$178,MATCH($A25,MCDM_Grades!$A$2:$A$178,0))="","",INDEX(MCDM_Grades!$AB$2:$AB$178,MATCH($A25,MCDM_Grades!$A$2:$A$178,0))),"")</f>
        <v/>
      </c>
      <c r="ES25" s="42">
        <f>IFERROR(IF(INDEX(MCDM_Grades!$AC$2:$AC$178,MATCH($A25,MCDM_Grades!$A$2:$A$178,0))="","",INDEX(MCDM_Grades!$AC$2:$AC$178,MATCH($A25,MCDM_Grades!$A$2:$A$178,0))),"")</f>
        <v/>
      </c>
      <c r="ET25" s="35">
        <f>IFERROR(IF(INDEX(MCDM_Grades!$AD$2:$AD$178,MATCH($A25,MCDM_Grades!$A$2:$A$178,0))="","",INDEX(MCDM_Grades!$AD$2:$AD$178,MATCH($A25,MCDM_Grades!$A$2:$A$178,0))),"")</f>
        <v/>
      </c>
      <c r="EU25" s="42">
        <f>IFERROR(IF(INDEX(MCDM_Grades!$AE$2:$AE$178,MATCH($A25,MCDM_Grades!$A$2:$A$178,0))="","",INDEX(MCDM_Grades!$AE$2:$AE$178,MATCH($A25,MCDM_Grades!$A$2:$A$178,0))),"")</f>
        <v/>
      </c>
      <c r="EV25" s="51">
        <f>IFERROR(IF(INDEX(MCDM_Grades!$K$2:$K$178,MATCH($A25,MCDM_Grades!$A$2:$A$178,0))="","",INDEX(MCDM_Grades!$K$2:$K$178,MATCH($A25,MCDM_Grades!$A$2:$A$178,0))),"")</f>
        <v/>
      </c>
      <c r="EW25" s="49">
        <f>IFERROR(IF(INDEX(MCDM_Grades!$L$2:$L$178,MATCH($A25,MCDM_Grades!$A$2:$A$178,0))="","",INDEX(MCDM_Grades!$L$2:$L$178,MATCH($A25,MCDM_Grades!$A$2:$A$178,0))),"")</f>
        <v/>
      </c>
      <c r="EX25" s="50">
        <f>IFERROR(IF(INDEX(MCDM_Grades!$M$2:$M$178,MATCH($A25,MCDM_Grades!$A$2:$A$178,0))="","",INDEX(MCDM_Grades!$M$2:$M$178,MATCH($A25,MCDM_Grades!$A$2:$A$178,0))),"")</f>
        <v/>
      </c>
      <c r="EY25" s="35">
        <f>IFERROR(IF(INDEX(MCDM_Grades!$AR$2:$AR$178,MATCH($A25,MCDM_Grades!$A$2:$A$178,0))="","",INDEX(MCDM_Grades!$AR$2:$AR$178,MATCH($A25,MCDM_Grades!$A$2:$A$178,0))),"")</f>
        <v/>
      </c>
      <c r="EZ25" s="42">
        <f>IFERROR(IF(INDEX(MCDM_Grades!$AS$2:$AS$178,MATCH($A25,MCDM_Grades!$A$2:$A$178,0))="","",INDEX(MCDM_Grades!$AS$2:$AS$178,MATCH($A25,MCDM_Grades!$A$2:$A$178,0))),"")</f>
        <v/>
      </c>
      <c r="FA25" s="35">
        <f>IFERROR(IF(INDEX(MCDM_Grades!$AT$2:$AT$178,MATCH($A25,MCDM_Grades!$A$2:$A$178,0))="","",INDEX(MCDM_Grades!$AT$2:$AT$178,MATCH($A25,MCDM_Grades!$A$2:$A$178,0))),"")</f>
        <v/>
      </c>
      <c r="FB25" s="42">
        <f>IFERROR(IF(INDEX(MCDM_Grades!$AU$2:$AU$178,MATCH($A25,MCDM_Grades!$A$2:$A$178,0))="","",INDEX(MCDM_Grades!$AU$2:$AU$178,MATCH($A25,MCDM_Grades!$A$2:$A$178,0))),"")</f>
        <v/>
      </c>
      <c r="FC25" s="3" t="inlineStr">
        <is>
          <t>Nadir / top-down</t>
        </is>
      </c>
      <c r="FD25" s="3" t="inlineStr">
        <is>
          <t>Yes</t>
        </is>
      </c>
      <c r="FE25" s="3" t="inlineStr">
        <is>
          <t>No</t>
        </is>
      </c>
      <c r="FF25" s="3" t="n"/>
      <c r="FG25" s="3" t="inlineStr">
        <is>
          <t>Survey vehicle LCMS (Laser Crack Measurement System) downward 3D laser line-scan imaging</t>
        </is>
      </c>
      <c r="FH25" s="3" t="inlineStr">
        <is>
          <t>Laser Crack Measurement System (LCMS) survey vehicle [Claude] | Laser Crack Measurement System inspection vehicle [GPT] | LCMS pavement survey vehicle [Test_Batch]</t>
        </is>
      </c>
      <c r="FI25" s="3" t="inlineStr">
        <is>
          <t>Acquisition metadata (workbook)</t>
        </is>
      </c>
      <c r="FJ25" s="3" t="n"/>
      <c r="FK25" s="3" t="inlineStr">
        <is>
          <t>High</t>
        </is>
      </c>
      <c r="FL25" s="3" t="inlineStr">
        <is>
          <t>Not independently verified</t>
        </is>
      </c>
      <c r="FM25" s="3" t="inlineStr">
        <is>
          <t>All three workbook records agree on LCMS survey-vehicle acquisition; LCMS (Pavemetrics) is a rear-mounted, downward-looking laser profiler producing top-down range/intensity pavement images. Workbook Key_Limitations ('LCMS imagery differs from CAV camera viewpoint') corroborates. No web fetch needed.</t>
        </is>
      </c>
    </row>
    <row r="26" ht="58" customHeight="1">
      <c r="A26" s="3" t="inlineStr">
        <is>
          <t>DS-025</t>
        </is>
      </c>
      <c r="B26" s="3" t="inlineStr">
        <is>
          <t>LEiS pavement crack image dataset</t>
        </is>
      </c>
      <c r="C26" s="3" t="inlineStr">
        <is>
          <t>NA</t>
        </is>
      </c>
      <c r="D26" s="3" t="inlineStr">
        <is>
          <t>v1 (in-repo rar archive)</t>
        </is>
      </c>
      <c r="E26" s="3" t="inlineStr">
        <is>
          <t>Independent Dataset</t>
        </is>
      </c>
      <c r="F26" s="3" t="inlineStr">
        <is>
          <t>NA (single source record)</t>
        </is>
      </c>
      <c r="G26" s="3" t="inlineStr">
        <is>
          <t>Single source record; no matching record found in any other file after cross-file and cross-platform comparison.</t>
        </is>
      </c>
      <c r="H26" s="3" t="inlineStr">
        <is>
          <t>Claude</t>
        </is>
      </c>
      <c r="I26" s="3" t="inlineStr">
        <is>
          <t>GitHub</t>
        </is>
      </c>
      <c r="J26" s="3" t="inlineStr">
        <is>
          <t>N</t>
        </is>
      </c>
      <c r="K26" s="3" t="inlineStr">
        <is>
          <t>NA (single platform)</t>
        </is>
      </c>
      <c r="L26" s="4" t="inlineStr">
        <is>
          <t>https://github.com/DrEdwardLee/Pavement-Crack-Dataset</t>
        </is>
      </c>
      <c r="M26" s="4" t="inlineStr">
        <is>
          <t>https://github.com/DrEdwardLee/Pavement-Crack-Dataset</t>
        </is>
      </c>
      <c r="N26" s="3" t="inlineStr">
        <is>
          <t>NA</t>
        </is>
      </c>
      <c r="O26" s="3" t="inlineStr">
        <is>
          <t>NA</t>
        </is>
      </c>
      <c r="P26" s="3" t="inlineStr">
        <is>
          <t>NA</t>
        </is>
      </c>
      <c r="Q26" s="3" t="inlineStr">
        <is>
          <t>NA</t>
        </is>
      </c>
      <c r="R26" s="3" t="inlineStr">
        <is>
          <t>NA</t>
        </is>
      </c>
      <c r="S26" s="3" t="inlineStr">
        <is>
          <t>NA</t>
        </is>
      </c>
      <c r="T26" s="3" t="inlineStr">
        <is>
          <t>NR</t>
        </is>
      </c>
      <c r="U26" s="3" t="inlineStr">
        <is>
          <t>N</t>
        </is>
      </c>
      <c r="V26" s="3" t="inlineStr">
        <is>
          <t>NR</t>
        </is>
      </c>
      <c r="W26" s="3" t="inlineStr">
        <is>
          <t>NR</t>
        </is>
      </c>
      <c r="X26" s="3" t="inlineStr">
        <is>
          <t>NR</t>
        </is>
      </c>
      <c r="Y26" s="3" t="inlineStr">
        <is>
          <t>NR</t>
        </is>
      </c>
      <c r="Z26" s="3" t="inlineStr">
        <is>
          <t>NA</t>
        </is>
      </c>
      <c r="AA26" s="3" t="inlineStr">
        <is>
          <t>NA</t>
        </is>
      </c>
      <c r="AB26" s="3" t="inlineStr">
        <is>
          <t>NR</t>
        </is>
      </c>
      <c r="AC26" s="3" t="inlineStr">
        <is>
          <t>NR</t>
        </is>
      </c>
      <c r="AD26" s="3" t="inlineStr">
        <is>
          <t>NR</t>
        </is>
      </c>
      <c r="AE26" s="3" t="inlineStr">
        <is>
          <t>NR</t>
        </is>
      </c>
      <c r="AF26" s="3" t="inlineStr">
        <is>
          <t>NR</t>
        </is>
      </c>
      <c r="AG26" s="3" t="inlineStr">
        <is>
          <t>NR</t>
        </is>
      </c>
      <c r="AH26" s="3" t="inlineStr">
        <is>
          <t>NR</t>
        </is>
      </c>
      <c r="AI26" s="3" t="inlineStr">
        <is>
          <t>NR</t>
        </is>
      </c>
      <c r="AJ26" s="3" t="inlineStr">
        <is>
          <t>NR</t>
        </is>
      </c>
      <c r="AK26" s="3" t="inlineStr">
        <is>
          <t>NR</t>
        </is>
      </c>
      <c r="AL26" s="3" t="inlineStr">
        <is>
          <t>NR</t>
        </is>
      </c>
      <c r="AM26" s="3" t="inlineStr">
        <is>
          <t>NR</t>
        </is>
      </c>
      <c r="AN26" s="3" t="inlineStr">
        <is>
          <t>NR</t>
        </is>
      </c>
      <c r="AO26" s="3" t="inlineStr">
        <is>
          <t>NR</t>
        </is>
      </c>
      <c r="AP26" s="3" t="inlineStr">
        <is>
          <t>NR</t>
        </is>
      </c>
      <c r="AQ26" s="3" t="inlineStr">
        <is>
          <t>NR</t>
        </is>
      </c>
      <c r="AR26" s="3" t="inlineStr">
        <is>
          <t>NR</t>
        </is>
      </c>
      <c r="AS26" s="3" t="inlineStr">
        <is>
          <t>Road environment: Pavements</t>
        </is>
      </c>
      <c r="AT26" s="3" t="inlineStr">
        <is>
          <t>NR</t>
        </is>
      </c>
      <c r="AU26" s="3" t="inlineStr">
        <is>
          <t>NR</t>
        </is>
      </c>
      <c r="AV26" s="3" t="inlineStr">
        <is>
          <t>NR</t>
        </is>
      </c>
      <c r="AW26" s="3" t="inlineStr">
        <is>
          <t>NR</t>
        </is>
      </c>
      <c r="AX26" s="3" t="inlineStr">
        <is>
          <t>NR</t>
        </is>
      </c>
      <c r="AY26" s="3" t="inlineStr">
        <is>
          <t>NR</t>
        </is>
      </c>
      <c r="AZ26" s="3" t="inlineStr">
        <is>
          <t>NR</t>
        </is>
      </c>
      <c r="BA26" s="3" t="inlineStr">
        <is>
          <t>NR</t>
        </is>
      </c>
      <c r="BB26" s="3" t="inlineStr">
        <is>
          <t>NR</t>
        </is>
      </c>
      <c r="BC26" s="3" t="inlineStr">
        <is>
          <t>NR</t>
        </is>
      </c>
      <c r="BD26" s="3" t="inlineStr">
        <is>
          <t>NR</t>
        </is>
      </c>
      <c r="BE26" s="3" t="inlineStr">
        <is>
          <t>NR</t>
        </is>
      </c>
      <c r="BF26" s="3" t="inlineStr">
        <is>
          <t>NR</t>
        </is>
      </c>
      <c r="BG26" s="3" t="inlineStr">
        <is>
          <t>NR</t>
        </is>
      </c>
      <c r="BH26" s="3" t="inlineStr">
        <is>
          <t>Pavement cracks (undifferentiated crack class)</t>
        </is>
      </c>
      <c r="BI26" s="3" t="inlineStr">
        <is>
          <t>NR</t>
        </is>
      </c>
      <c r="BJ26" s="3" t="inlineStr">
        <is>
          <t>UNK (no README; annotation presence not verifiable from file listing)</t>
        </is>
      </c>
      <c r="BK26" s="3" t="inlineStr">
        <is>
          <t>NR</t>
        </is>
      </c>
      <c r="BL26" s="3" t="inlineStr">
        <is>
          <t>NR</t>
        </is>
      </c>
      <c r="BM26" s="3" t="inlineStr">
        <is>
          <t>NR</t>
        </is>
      </c>
      <c r="BN26" s="3" t="inlineStr">
        <is>
          <t>NR</t>
        </is>
      </c>
      <c r="BO26" s="3" t="inlineStr">
        <is>
          <t>NR</t>
        </is>
      </c>
      <c r="BP26" s="3" t="inlineStr">
        <is>
          <t>NR</t>
        </is>
      </c>
      <c r="BQ26" s="3" t="inlineStr">
        <is>
          <t>NR</t>
        </is>
      </c>
      <c r="BR26" s="3" t="inlineStr">
        <is>
          <t>NR</t>
        </is>
      </c>
      <c r="BS26" s="3" t="inlineStr">
        <is>
          <t>NR</t>
        </is>
      </c>
      <c r="BT26" s="3" t="inlineStr">
        <is>
          <t>NR</t>
        </is>
      </c>
      <c r="BU26" s="3" t="inlineStr">
        <is>
          <t>NR</t>
        </is>
      </c>
      <c r="BV26" s="3" t="inlineStr">
        <is>
          <t>NR</t>
        </is>
      </c>
      <c r="BW26" s="3" t="inlineStr">
        <is>
          <t>NR</t>
        </is>
      </c>
      <c r="BX26" s="3" t="inlineStr">
        <is>
          <t>NR</t>
        </is>
      </c>
      <c r="BY26" s="3" t="inlineStr">
        <is>
          <t>NR</t>
        </is>
      </c>
      <c r="BZ26" s="3" t="inlineStr">
        <is>
          <t>NR</t>
        </is>
      </c>
      <c r="CA26" s="3" t="inlineStr">
        <is>
          <t>NR</t>
        </is>
      </c>
      <c r="CB26" s="3" t="inlineStr">
        <is>
          <t>NR</t>
        </is>
      </c>
      <c r="CC26" s="3" t="inlineStr">
        <is>
          <t>Crack detection (per repo description)</t>
        </is>
      </c>
      <c r="CD26" s="3" t="inlineStr">
        <is>
          <t>NR</t>
        </is>
      </c>
      <c r="CE26" s="3" t="inlineStr">
        <is>
          <t>NR</t>
        </is>
      </c>
      <c r="CF26" s="3" t="inlineStr">
        <is>
          <t>Reported on the source record/data card or associated publication (see Evidence_Locator)</t>
        </is>
      </c>
      <c r="CG26" s="3" t="inlineStr">
        <is>
          <t>NR</t>
        </is>
      </c>
      <c r="CH26" s="3" t="inlineStr">
        <is>
          <t>NR</t>
        </is>
      </c>
      <c r="CI26" s="3" t="inlineStr">
        <is>
          <t>Include-Supplementary</t>
        </is>
      </c>
      <c r="CJ26" s="3" t="inlineStr">
        <is>
          <t>Direct_Download</t>
        </is>
      </c>
      <c r="CK26" s="3" t="inlineStr">
        <is>
          <t>NR</t>
        </is>
      </c>
      <c r="CL26" s="3" t="inlineStr">
        <is>
          <t>N</t>
        </is>
      </c>
      <c r="CM26" s="3" t="inlineStr">
        <is>
          <t>Direct_Download</t>
        </is>
      </c>
      <c r="CN26" s="3" t="inlineStr">
        <is>
          <t>NR</t>
        </is>
      </c>
      <c r="CO26" s="3" t="inlineStr">
        <is>
          <t>NR</t>
        </is>
      </c>
      <c r="CP26" s="3" t="inlineStr">
        <is>
          <t>N</t>
        </is>
      </c>
      <c r="CQ26" s="3" t="inlineStr">
        <is>
          <t>No README or documentation; annotations, counts, provenance, and license all unverified (data stored as LEiS-Data.rar in repo)</t>
        </is>
      </c>
      <c r="CR26" s="3" t="inlineStr">
        <is>
          <t>Original</t>
        </is>
      </c>
      <c r="CS26" s="3" t="inlineStr">
        <is>
          <t>N</t>
        </is>
      </c>
      <c r="CT26" s="3" t="inlineStr">
        <is>
          <t>N</t>
        </is>
      </c>
      <c r="CU26" s="3" t="inlineStr">
        <is>
          <t>N</t>
        </is>
      </c>
      <c r="CV26" s="3" t="inlineStr">
        <is>
          <t>NA</t>
        </is>
      </c>
      <c r="CW26" s="3" t="inlineStr">
        <is>
          <t>CiCS pavement crack image dataset (same repository)</t>
        </is>
      </c>
      <c r="CX26" s="3" t="inlineStr">
        <is>
          <t>Claude_Github_001.xlsx</t>
        </is>
      </c>
      <c r="CY26" s="3" t="inlineStr">
        <is>
          <t>Claude_Github_001:GH-DS-020</t>
        </is>
      </c>
      <c r="CZ26" s="3" t="inlineStr">
        <is>
          <t>N</t>
        </is>
      </c>
      <c r="DA26" s="3" t="inlineStr">
        <is>
          <t>NA</t>
        </is>
      </c>
      <c r="DB26" s="3" t="inlineStr">
        <is>
          <t>None</t>
        </is>
      </c>
      <c r="DC26" s="3" t="inlineStr">
        <is>
          <t>None</t>
        </is>
      </c>
      <c r="DD26" s="3" t="inlineStr">
        <is>
          <t>None</t>
        </is>
      </c>
      <c r="DE26" s="3" t="inlineStr">
        <is>
          <t>None</t>
        </is>
      </c>
      <c r="DF26" s="3" t="inlineStr">
        <is>
          <t>N</t>
        </is>
      </c>
      <c r="DG26" s="3" t="inlineStr">
        <is>
          <t>Single source record; no reconciliation required.</t>
        </is>
      </c>
      <c r="DH26" s="3" t="inlineStr">
        <is>
          <t>GitHub repository file listing, https://github.com/DrEdwardLee/Pavement-Crack-Dataset (accessed 2026-08-06)</t>
        </is>
      </c>
      <c r="DI26" s="3" t="inlineStr">
        <is>
          <t>Low</t>
        </is>
      </c>
      <c r="DJ26" s="3" t="inlineStr">
        <is>
          <t>Low</t>
        </is>
      </c>
      <c r="DK26" s="3" t="inlineStr">
        <is>
          <t>Use source record as cited.</t>
        </is>
      </c>
      <c r="DL26" s="3" t="n">
        <v>4</v>
      </c>
      <c r="DM26" s="3" t="n">
        <v>1</v>
      </c>
      <c r="DN26" s="3" t="n">
        <v>1</v>
      </c>
      <c r="DO26" s="3" t="n">
        <v>0</v>
      </c>
      <c r="DP26" s="3" t="n">
        <v>1</v>
      </c>
      <c r="DQ26" s="3" t="n">
        <v>1</v>
      </c>
      <c r="DR26" s="3" t="n">
        <v>0</v>
      </c>
      <c r="DS26" s="3" t="n">
        <v>27</v>
      </c>
      <c r="DT26" s="3" t="inlineStr">
        <is>
          <t>Reviewed (source MCDM_Scoring, averaged across batches)</t>
        </is>
      </c>
      <c r="DU26" s="3" t="inlineStr">
        <is>
          <t>1 of 1</t>
        </is>
      </c>
      <c r="DV26" s="35">
        <f>IFERROR(IF(INDEX(MCDM_Grades!$C$2:$C$178,MATCH($A26,MCDM_Grades!$A$2:$A$178,0))="","",INDEX(MCDM_Grades!$C$2:$C$178,MATCH($A26,MCDM_Grades!$A$2:$A$178,0))),"")</f>
        <v/>
      </c>
      <c r="DW26" s="42">
        <f>IFERROR(IF(INDEX(MCDM_Grades!$D$2:$D$178,MATCH($A26,MCDM_Grades!$A$2:$A$178,0))="","",INDEX(MCDM_Grades!$D$2:$D$178,MATCH($A26,MCDM_Grades!$A$2:$A$178,0))),"")</f>
        <v/>
      </c>
      <c r="DX26" s="48">
        <f>IFERROR(IF(INDEX(MCDM_Grades!$E$2:$E$178,MATCH($A26,MCDM_Grades!$A$2:$A$178,0))="","",INDEX(MCDM_Grades!$E$2:$E$178,MATCH($A26,MCDM_Grades!$A$2:$A$178,0))),"")</f>
        <v/>
      </c>
      <c r="DY26" s="49">
        <f>IFERROR(IF(INDEX(MCDM_Grades!$F$2:$F$178,MATCH($A26,MCDM_Grades!$A$2:$A$178,0))="","",INDEX(MCDM_Grades!$F$2:$F$178,MATCH($A26,MCDM_Grades!$A$2:$A$178,0))),"")</f>
        <v/>
      </c>
      <c r="DZ26" s="48">
        <f>IFERROR(IF(INDEX(MCDM_Grades!$G$2:$G$178,MATCH($A26,MCDM_Grades!$A$2:$A$178,0))="","",INDEX(MCDM_Grades!$G$2:$G$178,MATCH($A26,MCDM_Grades!$A$2:$A$178,0))),"")</f>
        <v/>
      </c>
      <c r="EA26" s="49">
        <f>IFERROR(IF(INDEX(MCDM_Grades!$H$2:$H$178,MATCH($A26,MCDM_Grades!$A$2:$A$178,0))="","",INDEX(MCDM_Grades!$H$2:$H$178,MATCH($A26,MCDM_Grades!$A$2:$A$178,0))),"")</f>
        <v/>
      </c>
      <c r="EB26" s="50">
        <f>IFERROR(IF(INDEX(MCDM_Grades!$I$2:$I$178,MATCH($A26,MCDM_Grades!$A$2:$A$178,0))="","",INDEX(MCDM_Grades!$I$2:$I$178,MATCH($A26,MCDM_Grades!$A$2:$A$178,0))),"")</f>
        <v/>
      </c>
      <c r="EC26" s="51">
        <f>IFERROR(IF(INDEX(MCDM_Grades!$J$2:$J$178,MATCH($A26,MCDM_Grades!$A$2:$A$178,0))="","",INDEX(MCDM_Grades!$J$2:$J$178,MATCH($A26,MCDM_Grades!$A$2:$A$178,0))),"")</f>
        <v/>
      </c>
      <c r="ED26" s="35">
        <f>IFERROR(IF(INDEX(MCDM_Grades!$N$2:$N$178,MATCH($A26,MCDM_Grades!$A$2:$A$178,0))="","",INDEX(MCDM_Grades!$N$2:$N$178,MATCH($A26,MCDM_Grades!$A$2:$A$178,0))),"")</f>
        <v/>
      </c>
      <c r="EE26" s="42">
        <f>IFERROR(IF(INDEX(MCDM_Grades!$O$2:$O$178,MATCH($A26,MCDM_Grades!$A$2:$A$178,0))="","",INDEX(MCDM_Grades!$O$2:$O$178,MATCH($A26,MCDM_Grades!$A$2:$A$178,0))),"")</f>
        <v/>
      </c>
      <c r="EF26" s="35">
        <f>IFERROR(IF(INDEX(MCDM_Grades!$P$2:$P$178,MATCH($A26,MCDM_Grades!$A$2:$A$178,0))="","",INDEX(MCDM_Grades!$P$2:$P$178,MATCH($A26,MCDM_Grades!$A$2:$A$178,0))),"")</f>
        <v/>
      </c>
      <c r="EG26" s="42">
        <f>IFERROR(IF(INDEX(MCDM_Grades!$Q$2:$Q$178,MATCH($A26,MCDM_Grades!$A$2:$A$178,0))="","",INDEX(MCDM_Grades!$Q$2:$Q$178,MATCH($A26,MCDM_Grades!$A$2:$A$178,0))),"")</f>
        <v/>
      </c>
      <c r="EH26" s="35">
        <f>IFERROR(IF(INDEX(MCDM_Grades!$R$2:$R$178,MATCH($A26,MCDM_Grades!$A$2:$A$178,0))="","",INDEX(MCDM_Grades!$R$2:$R$178,MATCH($A26,MCDM_Grades!$A$2:$A$178,0))),"")</f>
        <v/>
      </c>
      <c r="EI26" s="42">
        <f>IFERROR(IF(INDEX(MCDM_Grades!$S$2:$S$178,MATCH($A26,MCDM_Grades!$A$2:$A$178,0))="","",INDEX(MCDM_Grades!$S$2:$S$178,MATCH($A26,MCDM_Grades!$A$2:$A$178,0))),"")</f>
        <v/>
      </c>
      <c r="EJ26" s="35">
        <f>IFERROR(IF(INDEX(MCDM_Grades!$T$2:$T$178,MATCH($A26,MCDM_Grades!$A$2:$A$178,0))="","",INDEX(MCDM_Grades!$T$2:$T$178,MATCH($A26,MCDM_Grades!$A$2:$A$178,0))),"")</f>
        <v/>
      </c>
      <c r="EK26" s="42">
        <f>IFERROR(IF(INDEX(MCDM_Grades!$U$2:$U$178,MATCH($A26,MCDM_Grades!$A$2:$A$178,0))="","",INDEX(MCDM_Grades!$U$2:$U$178,MATCH($A26,MCDM_Grades!$A$2:$A$178,0))),"")</f>
        <v/>
      </c>
      <c r="EL26" s="35">
        <f>IFERROR(IF(INDEX(MCDM_Grades!$V$2:$V$178,MATCH($A26,MCDM_Grades!$A$2:$A$178,0))="","",INDEX(MCDM_Grades!$V$2:$V$178,MATCH($A26,MCDM_Grades!$A$2:$A$178,0))),"")</f>
        <v/>
      </c>
      <c r="EM26" s="42">
        <f>IFERROR(IF(INDEX(MCDM_Grades!$W$2:$W$178,MATCH($A26,MCDM_Grades!$A$2:$A$178,0))="","",INDEX(MCDM_Grades!$W$2:$W$178,MATCH($A26,MCDM_Grades!$A$2:$A$178,0))),"")</f>
        <v/>
      </c>
      <c r="EN26" s="35">
        <f>IFERROR(IF(INDEX(MCDM_Grades!$X$2:$X$178,MATCH($A26,MCDM_Grades!$A$2:$A$178,0))="","",INDEX(MCDM_Grades!$X$2:$X$178,MATCH($A26,MCDM_Grades!$A$2:$A$178,0))),"")</f>
        <v/>
      </c>
      <c r="EO26" s="42">
        <f>IFERROR(IF(INDEX(MCDM_Grades!$Y$2:$Y$178,MATCH($A26,MCDM_Grades!$A$2:$A$178,0))="","",INDEX(MCDM_Grades!$Y$2:$Y$178,MATCH($A26,MCDM_Grades!$A$2:$A$178,0))),"")</f>
        <v/>
      </c>
      <c r="EP26" s="35">
        <f>IFERROR(IF(INDEX(MCDM_Grades!$Z$2:$Z$178,MATCH($A26,MCDM_Grades!$A$2:$A$178,0))="","",INDEX(MCDM_Grades!$Z$2:$Z$178,MATCH($A26,MCDM_Grades!$A$2:$A$178,0))),"")</f>
        <v/>
      </c>
      <c r="EQ26" s="42">
        <f>IFERROR(IF(INDEX(MCDM_Grades!$AA$2:$AA$178,MATCH($A26,MCDM_Grades!$A$2:$A$178,0))="","",INDEX(MCDM_Grades!$AA$2:$AA$178,MATCH($A26,MCDM_Grades!$A$2:$A$178,0))),"")</f>
        <v/>
      </c>
      <c r="ER26" s="35">
        <f>IFERROR(IF(INDEX(MCDM_Grades!$AB$2:$AB$178,MATCH($A26,MCDM_Grades!$A$2:$A$178,0))="","",INDEX(MCDM_Grades!$AB$2:$AB$178,MATCH($A26,MCDM_Grades!$A$2:$A$178,0))),"")</f>
        <v/>
      </c>
      <c r="ES26" s="42">
        <f>IFERROR(IF(INDEX(MCDM_Grades!$AC$2:$AC$178,MATCH($A26,MCDM_Grades!$A$2:$A$178,0))="","",INDEX(MCDM_Grades!$AC$2:$AC$178,MATCH($A26,MCDM_Grades!$A$2:$A$178,0))),"")</f>
        <v/>
      </c>
      <c r="ET26" s="35">
        <f>IFERROR(IF(INDEX(MCDM_Grades!$AD$2:$AD$178,MATCH($A26,MCDM_Grades!$A$2:$A$178,0))="","",INDEX(MCDM_Grades!$AD$2:$AD$178,MATCH($A26,MCDM_Grades!$A$2:$A$178,0))),"")</f>
        <v/>
      </c>
      <c r="EU26" s="42">
        <f>IFERROR(IF(INDEX(MCDM_Grades!$AE$2:$AE$178,MATCH($A26,MCDM_Grades!$A$2:$A$178,0))="","",INDEX(MCDM_Grades!$AE$2:$AE$178,MATCH($A26,MCDM_Grades!$A$2:$A$178,0))),"")</f>
        <v/>
      </c>
      <c r="EV26" s="51">
        <f>IFERROR(IF(INDEX(MCDM_Grades!$K$2:$K$178,MATCH($A26,MCDM_Grades!$A$2:$A$178,0))="","",INDEX(MCDM_Grades!$K$2:$K$178,MATCH($A26,MCDM_Grades!$A$2:$A$178,0))),"")</f>
        <v/>
      </c>
      <c r="EW26" s="49">
        <f>IFERROR(IF(INDEX(MCDM_Grades!$L$2:$L$178,MATCH($A26,MCDM_Grades!$A$2:$A$178,0))="","",INDEX(MCDM_Grades!$L$2:$L$178,MATCH($A26,MCDM_Grades!$A$2:$A$178,0))),"")</f>
        <v/>
      </c>
      <c r="EX26" s="50">
        <f>IFERROR(IF(INDEX(MCDM_Grades!$M$2:$M$178,MATCH($A26,MCDM_Grades!$A$2:$A$178,0))="","",INDEX(MCDM_Grades!$M$2:$M$178,MATCH($A26,MCDM_Grades!$A$2:$A$178,0))),"")</f>
        <v/>
      </c>
      <c r="EY26" s="35">
        <f>IFERROR(IF(INDEX(MCDM_Grades!$AR$2:$AR$178,MATCH($A26,MCDM_Grades!$A$2:$A$178,0))="","",INDEX(MCDM_Grades!$AR$2:$AR$178,MATCH($A26,MCDM_Grades!$A$2:$A$178,0))),"")</f>
        <v/>
      </c>
      <c r="EZ26" s="42">
        <f>IFERROR(IF(INDEX(MCDM_Grades!$AS$2:$AS$178,MATCH($A26,MCDM_Grades!$A$2:$A$178,0))="","",INDEX(MCDM_Grades!$AS$2:$AS$178,MATCH($A26,MCDM_Grades!$A$2:$A$178,0))),"")</f>
        <v/>
      </c>
      <c r="FA26" s="35">
        <f>IFERROR(IF(INDEX(MCDM_Grades!$AT$2:$AT$178,MATCH($A26,MCDM_Grades!$A$2:$A$178,0))="","",INDEX(MCDM_Grades!$AT$2:$AT$178,MATCH($A26,MCDM_Grades!$A$2:$A$178,0))),"")</f>
        <v/>
      </c>
      <c r="FB26" s="42">
        <f>IFERROR(IF(INDEX(MCDM_Grades!$AU$2:$AU$178,MATCH($A26,MCDM_Grades!$A$2:$A$178,0))="","",INDEX(MCDM_Grades!$AU$2:$AU$178,MATCH($A26,MCDM_Grades!$A$2:$A$178,0))),"")</f>
        <v/>
      </c>
      <c r="FC26" s="3" t="inlineStr">
        <is>
          <t>Not reported</t>
        </is>
      </c>
      <c r="FD26" s="3" t="inlineStr">
        <is>
          <t>Unknown</t>
        </is>
      </c>
      <c r="FE26" s="3" t="inlineStr">
        <is>
          <t>Unknown</t>
        </is>
      </c>
      <c r="FF26" s="3" t="inlineStr">
        <is>
          <t>None</t>
        </is>
      </c>
      <c r="FG26" s="3" t="inlineStr">
        <is>
          <t>Not reported</t>
        </is>
      </c>
      <c r="FH26" s="3" t="inlineStr">
        <is>
          <t>No README or documentation; annotations, counts, provenance, and license all unverified (data stored as LEiS-Data.rar in repo)</t>
        </is>
      </c>
      <c r="FI26" s="3" t="inlineStr">
        <is>
          <t>None</t>
        </is>
      </c>
      <c r="FJ26" s="3" t="n"/>
      <c r="FK26" s="3" t="inlineStr">
        <is>
          <t>High</t>
        </is>
      </c>
      <c r="FL26" s="3" t="inlineStr">
        <is>
          <t>Not independently verified</t>
        </is>
      </c>
      <c r="FM26" s="3" t="inlineStr">
        <is>
          <t>Workbook acquisition columns are all NR. GitHub repository (DrEdwardLee/Pavement-Crack-Dataset) fetched: no README, only RAR archives (CiCS-Data, LEiS-Data, CrackForest-Data, MPS-Dataset); no acquisition description anywhere. The co-hosted CrackForest archive is a known top-down dataset, but that says nothing about LEiS itself.</t>
        </is>
      </c>
    </row>
    <row r="27" ht="58" customHeight="1">
      <c r="A27" s="3" t="inlineStr">
        <is>
          <t>DS-026</t>
        </is>
      </c>
      <c r="B27" s="3" t="inlineStr">
        <is>
          <t>MTPDSD (Multi-Type Pavement Distress Segmentation Dataset)</t>
        </is>
      </c>
      <c r="C27" s="3" t="inlineStr">
        <is>
          <t>NA</t>
        </is>
      </c>
      <c r="D27" s="3" t="inlineStr">
        <is>
          <t>Announced (not yet released)</t>
        </is>
      </c>
      <c r="E27" s="3" t="inlineStr">
        <is>
          <t>Independent Dataset</t>
        </is>
      </c>
      <c r="F27" s="3" t="inlineStr">
        <is>
          <t>NA (single source record)</t>
        </is>
      </c>
      <c r="G27" s="3" t="inlineStr">
        <is>
          <t>Single source record; no matching record found in any other file after cross-file and cross-platform comparison.</t>
        </is>
      </c>
      <c r="H27" s="3" t="inlineStr">
        <is>
          <t>Claude</t>
        </is>
      </c>
      <c r="I27" s="3" t="inlineStr">
        <is>
          <t>GitHub</t>
        </is>
      </c>
      <c r="J27" s="3" t="inlineStr">
        <is>
          <t>N</t>
        </is>
      </c>
      <c r="K27" s="3" t="inlineStr">
        <is>
          <t>NA (single platform)</t>
        </is>
      </c>
      <c r="L27" s="4" t="inlineStr">
        <is>
          <t>https://github.com/FwDeng/MTPDSD</t>
        </is>
      </c>
      <c r="M27" s="4" t="inlineStr">
        <is>
          <t>https://github.com/FwDeng/MTPDSD</t>
        </is>
      </c>
      <c r="N27" s="3" t="inlineStr">
        <is>
          <t>NA</t>
        </is>
      </c>
      <c r="O27" s="3" t="inlineStr">
        <is>
          <t>NA</t>
        </is>
      </c>
      <c r="P27" s="3" t="inlineStr">
        <is>
          <t>NA</t>
        </is>
      </c>
      <c r="Q27" s="3" t="inlineStr">
        <is>
          <t>NA</t>
        </is>
      </c>
      <c r="R27" s="3" t="inlineStr">
        <is>
          <t>NA</t>
        </is>
      </c>
      <c r="S27" s="3" t="inlineStr">
        <is>
          <t>NA</t>
        </is>
      </c>
      <c r="T27" s="3" t="inlineStr">
        <is>
          <t>NR</t>
        </is>
      </c>
      <c r="U27" s="3" t="inlineStr">
        <is>
          <t>Y</t>
        </is>
      </c>
      <c r="V27" s="3" t="inlineStr">
        <is>
          <t>Paper 'Enhancing automated health monitoring of road infrastructure through a hierarchical robust deep learning approach' (DOI not stated in README)</t>
        </is>
      </c>
      <c r="W27" s="3" t="inlineStr">
        <is>
          <t>NR</t>
        </is>
      </c>
      <c r="X27" s="3" t="inlineStr">
        <is>
          <t>NR</t>
        </is>
      </c>
      <c r="Y27" s="3" t="inlineStr">
        <is>
          <t>NR</t>
        </is>
      </c>
      <c r="Z27" s="3" t="inlineStr">
        <is>
          <t>NR</t>
        </is>
      </c>
      <c r="AA27" s="3" t="inlineStr">
        <is>
          <t>Reported in source record (relationship not classified)</t>
        </is>
      </c>
      <c r="AB27" s="3" t="inlineStr">
        <is>
          <t>Images/frames as reported</t>
        </is>
      </c>
      <c r="AC27" s="3" t="inlineStr">
        <is>
          <t>2600</t>
        </is>
      </c>
      <c r="AD27" s="3" t="inlineStr">
        <is>
          <t>NR</t>
        </is>
      </c>
      <c r="AE27" s="3" t="inlineStr">
        <is>
          <t>NR</t>
        </is>
      </c>
      <c r="AF27" s="3" t="inlineStr">
        <is>
          <t>2600</t>
        </is>
      </c>
      <c r="AG27" s="3" t="inlineStr">
        <is>
          <t>NR</t>
        </is>
      </c>
      <c r="AH27" s="3" t="inlineStr">
        <is>
          <t>NR</t>
        </is>
      </c>
      <c r="AI27" s="3" t="inlineStr">
        <is>
          <t>NR</t>
        </is>
      </c>
      <c r="AJ27" s="3" t="inlineStr">
        <is>
          <t>NR</t>
        </is>
      </c>
      <c r="AK27" s="3" t="inlineStr">
        <is>
          <t>NR</t>
        </is>
      </c>
      <c r="AL27" s="3" t="inlineStr">
        <is>
          <t>NR</t>
        </is>
      </c>
      <c r="AM27" s="3" t="inlineStr">
        <is>
          <t>NR</t>
        </is>
      </c>
      <c r="AN27" s="3" t="inlineStr">
        <is>
          <t>NR</t>
        </is>
      </c>
      <c r="AO27" s="3" t="inlineStr">
        <is>
          <t>NR</t>
        </is>
      </c>
      <c r="AP27" s="3" t="inlineStr">
        <is>
          <t>NR</t>
        </is>
      </c>
      <c r="AQ27" s="3" t="inlineStr">
        <is>
          <t>NR</t>
        </is>
      </c>
      <c r="AR27" s="3" t="inlineStr">
        <is>
          <t>NR</t>
        </is>
      </c>
      <c r="AS27" s="3" t="inlineStr">
        <is>
          <t>Road environment: Pavements (vehicle-mounted collection)</t>
        </is>
      </c>
      <c r="AT27" s="3" t="inlineStr">
        <is>
          <t>NR</t>
        </is>
      </c>
      <c r="AU27" s="3" t="inlineStr">
        <is>
          <t>Vehicle-mounted system: dashboard wide-angle camera + rear-view high-resolution camera</t>
        </is>
      </c>
      <c r="AV27" s="3" t="inlineStr">
        <is>
          <t>See Acquisition_Platform</t>
        </is>
      </c>
      <c r="AW27" s="3" t="inlineStr">
        <is>
          <t>Vehicle-mounted system: dashboard wide-angle camera + rear-view high-resolution camera</t>
        </is>
      </c>
      <c r="AX27" s="3" t="inlineStr">
        <is>
          <t>See Acquisition_Platform (reported: mounted)</t>
        </is>
      </c>
      <c r="AY27" s="3" t="inlineStr">
        <is>
          <t>NR</t>
        </is>
      </c>
      <c r="AZ27" s="3" t="inlineStr">
        <is>
          <t>NR</t>
        </is>
      </c>
      <c r="BA27" s="3" t="inlineStr">
        <is>
          <t>NR</t>
        </is>
      </c>
      <c r="BB27" s="3" t="inlineStr">
        <is>
          <t>N</t>
        </is>
      </c>
      <c r="BC27" s="3" t="inlineStr">
        <is>
          <t>NR</t>
        </is>
      </c>
      <c r="BD27" s="3" t="inlineStr">
        <is>
          <t>NR</t>
        </is>
      </c>
      <c r="BE27" s="3" t="inlineStr">
        <is>
          <t>NR</t>
        </is>
      </c>
      <c r="BF27" s="3" t="inlineStr">
        <is>
          <t>NR</t>
        </is>
      </c>
      <c r="BG27" s="3" t="inlineStr">
        <is>
          <t>NR</t>
        </is>
      </c>
      <c r="BH27" s="3" t="inlineStr">
        <is>
          <t>Crack;Pothole;Sealed crack;Patch;Alligator crack;Utility cover;Expansion joint</t>
        </is>
      </c>
      <c r="BI27" s="3" t="inlineStr">
        <is>
          <t>NR</t>
        </is>
      </c>
      <c r="BJ27" s="3" t="inlineStr">
        <is>
          <t>Instance segmentation masks; 3,596 labeled instances across 7 categories</t>
        </is>
      </c>
      <c r="BK27" s="3" t="inlineStr">
        <is>
          <t>NR</t>
        </is>
      </c>
      <c r="BL27" s="3" t="inlineStr">
        <is>
          <t>Instance segmentation</t>
        </is>
      </c>
      <c r="BM27" s="3" t="inlineStr">
        <is>
          <t>Instance segmentation</t>
        </is>
      </c>
      <c r="BN27" s="3" t="inlineStr">
        <is>
          <t>NR</t>
        </is>
      </c>
      <c r="BO27" s="3" t="inlineStr">
        <is>
          <t>NR</t>
        </is>
      </c>
      <c r="BP27" s="3" t="inlineStr">
        <is>
          <t>NR</t>
        </is>
      </c>
      <c r="BQ27" s="3" t="inlineStr">
        <is>
          <t>NR</t>
        </is>
      </c>
      <c r="BR27" s="3" t="inlineStr">
        <is>
          <t>Y</t>
        </is>
      </c>
      <c r="BS27" s="3" t="inlineStr">
        <is>
          <t>NR</t>
        </is>
      </c>
      <c r="BT27" s="3" t="inlineStr">
        <is>
          <t>NR</t>
        </is>
      </c>
      <c r="BU27" s="3" t="inlineStr">
        <is>
          <t>NR</t>
        </is>
      </c>
      <c r="BV27" s="3" t="inlineStr">
        <is>
          <t>N</t>
        </is>
      </c>
      <c r="BW27" s="3" t="inlineStr">
        <is>
          <t>N</t>
        </is>
      </c>
      <c r="BX27" s="3" t="inlineStr">
        <is>
          <t>N</t>
        </is>
      </c>
      <c r="BY27" s="3" t="inlineStr">
        <is>
          <t>NR</t>
        </is>
      </c>
      <c r="BZ27" s="3" t="inlineStr">
        <is>
          <t>NR</t>
        </is>
      </c>
      <c r="CA27" s="3" t="inlineStr">
        <is>
          <t>NR</t>
        </is>
      </c>
      <c r="CB27" s="3" t="inlineStr">
        <is>
          <t>NR</t>
        </is>
      </c>
      <c r="CC27" s="3" t="inlineStr">
        <is>
          <t>Instance segmentation</t>
        </is>
      </c>
      <c r="CD27" s="3" t="inlineStr">
        <is>
          <t>NR</t>
        </is>
      </c>
      <c r="CE27" s="3" t="inlineStr">
        <is>
          <t>NR</t>
        </is>
      </c>
      <c r="CF27" s="3" t="inlineStr">
        <is>
          <t>Reported on the source record/data card or associated publication (see Evidence_Locator)</t>
        </is>
      </c>
      <c r="CG27" s="3" t="inlineStr">
        <is>
          <t>NR</t>
        </is>
      </c>
      <c r="CH27" s="3" t="inlineStr">
        <is>
          <t>NR</t>
        </is>
      </c>
      <c r="CI27" s="3" t="inlineStr">
        <is>
          <t>Pending</t>
        </is>
      </c>
      <c r="CJ27" s="3" t="inlineStr">
        <is>
          <t>Metadata_Only</t>
        </is>
      </c>
      <c r="CK27" s="3" t="inlineStr">
        <is>
          <t>NR</t>
        </is>
      </c>
      <c r="CL27" s="3" t="inlineStr">
        <is>
          <t>NR</t>
        </is>
      </c>
      <c r="CM27" s="3" t="inlineStr">
        <is>
          <t>Metadata_Only</t>
        </is>
      </c>
      <c r="CN27" s="3" t="inlineStr">
        <is>
          <t>NR</t>
        </is>
      </c>
      <c r="CO27" s="3" t="inlineStr">
        <is>
          <t>NR</t>
        </is>
      </c>
      <c r="CP27" s="3" t="inlineStr">
        <is>
          <t>Y</t>
        </is>
      </c>
      <c r="CQ27" s="3" t="inlineStr">
        <is>
          <t>Data not yet released ('will be made available soon'); re-check for release before final synthesis</t>
        </is>
      </c>
      <c r="CR27" s="3" t="inlineStr">
        <is>
          <t>Original</t>
        </is>
      </c>
      <c r="CS27" s="3" t="inlineStr">
        <is>
          <t>N</t>
        </is>
      </c>
      <c r="CT27" s="3" t="inlineStr">
        <is>
          <t>N</t>
        </is>
      </c>
      <c r="CU27" s="3" t="inlineStr">
        <is>
          <t>N</t>
        </is>
      </c>
      <c r="CV27" s="3" t="inlineStr">
        <is>
          <t>NA</t>
        </is>
      </c>
      <c r="CW27" s="3" t="inlineStr">
        <is>
          <t>NA</t>
        </is>
      </c>
      <c r="CX27" s="3" t="inlineStr">
        <is>
          <t>Claude_Github_001.xlsx</t>
        </is>
      </c>
      <c r="CY27" s="3" t="inlineStr">
        <is>
          <t>Claude_Github_001:GH-DS-023</t>
        </is>
      </c>
      <c r="CZ27" s="3" t="inlineStr">
        <is>
          <t>N</t>
        </is>
      </c>
      <c r="DA27" s="3" t="inlineStr">
        <is>
          <t>NA</t>
        </is>
      </c>
      <c r="DB27" s="3" t="inlineStr">
        <is>
          <t>None</t>
        </is>
      </c>
      <c r="DC27" s="3" t="inlineStr">
        <is>
          <t>None</t>
        </is>
      </c>
      <c r="DD27" s="3" t="inlineStr">
        <is>
          <t>None</t>
        </is>
      </c>
      <c r="DE27" s="3" t="inlineStr">
        <is>
          <t>None</t>
        </is>
      </c>
      <c r="DF27" s="3" t="inlineStr">
        <is>
          <t>N</t>
        </is>
      </c>
      <c r="DG27" s="3" t="inlineStr">
        <is>
          <t>Single source record; no reconciliation required.</t>
        </is>
      </c>
      <c r="DH27" s="3" t="inlineStr">
        <is>
          <t>GitHub README (Introduction, Data collection, Acquisition), https://github.com/FwDeng/MTPDSD (accessed 2026-08-06)</t>
        </is>
      </c>
      <c r="DI27" s="3" t="inlineStr">
        <is>
          <t>Moderate</t>
        </is>
      </c>
      <c r="DJ27" s="7" t="inlineStr">
        <is>
          <t>High</t>
        </is>
      </c>
      <c r="DK27" s="3" t="inlineStr">
        <is>
          <t>Verify pending/unresolved fields against the source record.</t>
        </is>
      </c>
      <c r="DL27" s="3" t="n">
        <v>1</v>
      </c>
      <c r="DM27" s="3" t="n">
        <v>4</v>
      </c>
      <c r="DN27" s="3" t="n">
        <v>1.2</v>
      </c>
      <c r="DO27" s="3" t="n">
        <v>3</v>
      </c>
      <c r="DP27" s="3" t="n">
        <v>2</v>
      </c>
      <c r="DQ27" s="3" t="n">
        <v>1.5</v>
      </c>
      <c r="DR27" s="3" t="n">
        <v>0</v>
      </c>
      <c r="DS27" s="3" t="n">
        <v>39.6</v>
      </c>
      <c r="DT27" s="3" t="inlineStr">
        <is>
          <t>Derived (metadata rubric)</t>
        </is>
      </c>
      <c r="DU27" s="3" t="inlineStr">
        <is>
          <t>0 of 1</t>
        </is>
      </c>
      <c r="DV27" s="35">
        <f>IFERROR(IF(INDEX(MCDM_Grades!$C$2:$C$178,MATCH($A27,MCDM_Grades!$A$2:$A$178,0))="","",INDEX(MCDM_Grades!$C$2:$C$178,MATCH($A27,MCDM_Grades!$A$2:$A$178,0))),"")</f>
        <v/>
      </c>
      <c r="DW27" s="42">
        <f>IFERROR(IF(INDEX(MCDM_Grades!$D$2:$D$178,MATCH($A27,MCDM_Grades!$A$2:$A$178,0))="","",INDEX(MCDM_Grades!$D$2:$D$178,MATCH($A27,MCDM_Grades!$A$2:$A$178,0))),"")</f>
        <v/>
      </c>
      <c r="DX27" s="48">
        <f>IFERROR(IF(INDEX(MCDM_Grades!$E$2:$E$178,MATCH($A27,MCDM_Grades!$A$2:$A$178,0))="","",INDEX(MCDM_Grades!$E$2:$E$178,MATCH($A27,MCDM_Grades!$A$2:$A$178,0))),"")</f>
        <v/>
      </c>
      <c r="DY27" s="49">
        <f>IFERROR(IF(INDEX(MCDM_Grades!$F$2:$F$178,MATCH($A27,MCDM_Grades!$A$2:$A$178,0))="","",INDEX(MCDM_Grades!$F$2:$F$178,MATCH($A27,MCDM_Grades!$A$2:$A$178,0))),"")</f>
        <v/>
      </c>
      <c r="DZ27" s="48">
        <f>IFERROR(IF(INDEX(MCDM_Grades!$G$2:$G$178,MATCH($A27,MCDM_Grades!$A$2:$A$178,0))="","",INDEX(MCDM_Grades!$G$2:$G$178,MATCH($A27,MCDM_Grades!$A$2:$A$178,0))),"")</f>
        <v/>
      </c>
      <c r="EA27" s="49">
        <f>IFERROR(IF(INDEX(MCDM_Grades!$H$2:$H$178,MATCH($A27,MCDM_Grades!$A$2:$A$178,0))="","",INDEX(MCDM_Grades!$H$2:$H$178,MATCH($A27,MCDM_Grades!$A$2:$A$178,0))),"")</f>
        <v/>
      </c>
      <c r="EB27" s="50">
        <f>IFERROR(IF(INDEX(MCDM_Grades!$I$2:$I$178,MATCH($A27,MCDM_Grades!$A$2:$A$178,0))="","",INDEX(MCDM_Grades!$I$2:$I$178,MATCH($A27,MCDM_Grades!$A$2:$A$178,0))),"")</f>
        <v/>
      </c>
      <c r="EC27" s="51">
        <f>IFERROR(IF(INDEX(MCDM_Grades!$J$2:$J$178,MATCH($A27,MCDM_Grades!$A$2:$A$178,0))="","",INDEX(MCDM_Grades!$J$2:$J$178,MATCH($A27,MCDM_Grades!$A$2:$A$178,0))),"")</f>
        <v/>
      </c>
      <c r="ED27" s="35">
        <f>IFERROR(IF(INDEX(MCDM_Grades!$N$2:$N$178,MATCH($A27,MCDM_Grades!$A$2:$A$178,0))="","",INDEX(MCDM_Grades!$N$2:$N$178,MATCH($A27,MCDM_Grades!$A$2:$A$178,0))),"")</f>
        <v/>
      </c>
      <c r="EE27" s="42">
        <f>IFERROR(IF(INDEX(MCDM_Grades!$O$2:$O$178,MATCH($A27,MCDM_Grades!$A$2:$A$178,0))="","",INDEX(MCDM_Grades!$O$2:$O$178,MATCH($A27,MCDM_Grades!$A$2:$A$178,0))),"")</f>
        <v/>
      </c>
      <c r="EF27" s="35">
        <f>IFERROR(IF(INDEX(MCDM_Grades!$P$2:$P$178,MATCH($A27,MCDM_Grades!$A$2:$A$178,0))="","",INDEX(MCDM_Grades!$P$2:$P$178,MATCH($A27,MCDM_Grades!$A$2:$A$178,0))),"")</f>
        <v/>
      </c>
      <c r="EG27" s="42">
        <f>IFERROR(IF(INDEX(MCDM_Grades!$Q$2:$Q$178,MATCH($A27,MCDM_Grades!$A$2:$A$178,0))="","",INDEX(MCDM_Grades!$Q$2:$Q$178,MATCH($A27,MCDM_Grades!$A$2:$A$178,0))),"")</f>
        <v/>
      </c>
      <c r="EH27" s="35">
        <f>IFERROR(IF(INDEX(MCDM_Grades!$R$2:$R$178,MATCH($A27,MCDM_Grades!$A$2:$A$178,0))="","",INDEX(MCDM_Grades!$R$2:$R$178,MATCH($A27,MCDM_Grades!$A$2:$A$178,0))),"")</f>
        <v/>
      </c>
      <c r="EI27" s="42">
        <f>IFERROR(IF(INDEX(MCDM_Grades!$S$2:$S$178,MATCH($A27,MCDM_Grades!$A$2:$A$178,0))="","",INDEX(MCDM_Grades!$S$2:$S$178,MATCH($A27,MCDM_Grades!$A$2:$A$178,0))),"")</f>
        <v/>
      </c>
      <c r="EJ27" s="35">
        <f>IFERROR(IF(INDEX(MCDM_Grades!$T$2:$T$178,MATCH($A27,MCDM_Grades!$A$2:$A$178,0))="","",INDEX(MCDM_Grades!$T$2:$T$178,MATCH($A27,MCDM_Grades!$A$2:$A$178,0))),"")</f>
        <v/>
      </c>
      <c r="EK27" s="42">
        <f>IFERROR(IF(INDEX(MCDM_Grades!$U$2:$U$178,MATCH($A27,MCDM_Grades!$A$2:$A$178,0))="","",INDEX(MCDM_Grades!$U$2:$U$178,MATCH($A27,MCDM_Grades!$A$2:$A$178,0))),"")</f>
        <v/>
      </c>
      <c r="EL27" s="35">
        <f>IFERROR(IF(INDEX(MCDM_Grades!$V$2:$V$178,MATCH($A27,MCDM_Grades!$A$2:$A$178,0))="","",INDEX(MCDM_Grades!$V$2:$V$178,MATCH($A27,MCDM_Grades!$A$2:$A$178,0))),"")</f>
        <v/>
      </c>
      <c r="EM27" s="42">
        <f>IFERROR(IF(INDEX(MCDM_Grades!$W$2:$W$178,MATCH($A27,MCDM_Grades!$A$2:$A$178,0))="","",INDEX(MCDM_Grades!$W$2:$W$178,MATCH($A27,MCDM_Grades!$A$2:$A$178,0))),"")</f>
        <v/>
      </c>
      <c r="EN27" s="35">
        <f>IFERROR(IF(INDEX(MCDM_Grades!$X$2:$X$178,MATCH($A27,MCDM_Grades!$A$2:$A$178,0))="","",INDEX(MCDM_Grades!$X$2:$X$178,MATCH($A27,MCDM_Grades!$A$2:$A$178,0))),"")</f>
        <v/>
      </c>
      <c r="EO27" s="42">
        <f>IFERROR(IF(INDEX(MCDM_Grades!$Y$2:$Y$178,MATCH($A27,MCDM_Grades!$A$2:$A$178,0))="","",INDEX(MCDM_Grades!$Y$2:$Y$178,MATCH($A27,MCDM_Grades!$A$2:$A$178,0))),"")</f>
        <v/>
      </c>
      <c r="EP27" s="35">
        <f>IFERROR(IF(INDEX(MCDM_Grades!$Z$2:$Z$178,MATCH($A27,MCDM_Grades!$A$2:$A$178,0))="","",INDEX(MCDM_Grades!$Z$2:$Z$178,MATCH($A27,MCDM_Grades!$A$2:$A$178,0))),"")</f>
        <v/>
      </c>
      <c r="EQ27" s="42">
        <f>IFERROR(IF(INDEX(MCDM_Grades!$AA$2:$AA$178,MATCH($A27,MCDM_Grades!$A$2:$A$178,0))="","",INDEX(MCDM_Grades!$AA$2:$AA$178,MATCH($A27,MCDM_Grades!$A$2:$A$178,0))),"")</f>
        <v/>
      </c>
      <c r="ER27" s="35">
        <f>IFERROR(IF(INDEX(MCDM_Grades!$AB$2:$AB$178,MATCH($A27,MCDM_Grades!$A$2:$A$178,0))="","",INDEX(MCDM_Grades!$AB$2:$AB$178,MATCH($A27,MCDM_Grades!$A$2:$A$178,0))),"")</f>
        <v/>
      </c>
      <c r="ES27" s="42">
        <f>IFERROR(IF(INDEX(MCDM_Grades!$AC$2:$AC$178,MATCH($A27,MCDM_Grades!$A$2:$A$178,0))="","",INDEX(MCDM_Grades!$AC$2:$AC$178,MATCH($A27,MCDM_Grades!$A$2:$A$178,0))),"")</f>
        <v/>
      </c>
      <c r="ET27" s="35">
        <f>IFERROR(IF(INDEX(MCDM_Grades!$AD$2:$AD$178,MATCH($A27,MCDM_Grades!$A$2:$A$178,0))="","",INDEX(MCDM_Grades!$AD$2:$AD$178,MATCH($A27,MCDM_Grades!$A$2:$A$178,0))),"")</f>
        <v/>
      </c>
      <c r="EU27" s="42">
        <f>IFERROR(IF(INDEX(MCDM_Grades!$AE$2:$AE$178,MATCH($A27,MCDM_Grades!$A$2:$A$178,0))="","",INDEX(MCDM_Grades!$AE$2:$AE$178,MATCH($A27,MCDM_Grades!$A$2:$A$178,0))),"")</f>
        <v/>
      </c>
      <c r="EV27" s="51">
        <f>IFERROR(IF(INDEX(MCDM_Grades!$K$2:$K$178,MATCH($A27,MCDM_Grades!$A$2:$A$178,0))="","",INDEX(MCDM_Grades!$K$2:$K$178,MATCH($A27,MCDM_Grades!$A$2:$A$178,0))),"")</f>
        <v/>
      </c>
      <c r="EW27" s="49">
        <f>IFERROR(IF(INDEX(MCDM_Grades!$L$2:$L$178,MATCH($A27,MCDM_Grades!$A$2:$A$178,0))="","",INDEX(MCDM_Grades!$L$2:$L$178,MATCH($A27,MCDM_Grades!$A$2:$A$178,0))),"")</f>
        <v/>
      </c>
      <c r="EX27" s="50">
        <f>IFERROR(IF(INDEX(MCDM_Grades!$M$2:$M$178,MATCH($A27,MCDM_Grades!$A$2:$A$178,0))="","",INDEX(MCDM_Grades!$M$2:$M$178,MATCH($A27,MCDM_Grades!$A$2:$A$178,0))),"")</f>
        <v/>
      </c>
      <c r="EY27" s="35">
        <f>IFERROR(IF(INDEX(MCDM_Grades!$AR$2:$AR$178,MATCH($A27,MCDM_Grades!$A$2:$A$178,0))="","",INDEX(MCDM_Grades!$AR$2:$AR$178,MATCH($A27,MCDM_Grades!$A$2:$A$178,0))),"")</f>
        <v/>
      </c>
      <c r="EZ27" s="42">
        <f>IFERROR(IF(INDEX(MCDM_Grades!$AS$2:$AS$178,MATCH($A27,MCDM_Grades!$A$2:$A$178,0))="","",INDEX(MCDM_Grades!$AS$2:$AS$178,MATCH($A27,MCDM_Grades!$A$2:$A$178,0))),"")</f>
        <v/>
      </c>
      <c r="FA27" s="35">
        <f>IFERROR(IF(INDEX(MCDM_Grades!$AT$2:$AT$178,MATCH($A27,MCDM_Grades!$A$2:$A$178,0))="","",INDEX(MCDM_Grades!$AT$2:$AT$178,MATCH($A27,MCDM_Grades!$A$2:$A$178,0))),"")</f>
        <v/>
      </c>
      <c r="FB27" s="42">
        <f>IFERROR(IF(INDEX(MCDM_Grades!$AU$2:$AU$178,MATCH($A27,MCDM_Grades!$A$2:$A$178,0))="","",INDEX(MCDM_Grades!$AU$2:$AU$178,MATCH($A27,MCDM_Grades!$A$2:$A$178,0))),"")</f>
        <v/>
      </c>
      <c r="FC27" s="3" t="inlineStr">
        <is>
          <t>Mixed (nadir + forward-facing)</t>
        </is>
      </c>
      <c r="FD27" s="3" t="inlineStr">
        <is>
          <t>Partial</t>
        </is>
      </c>
      <c r="FE27" s="3" t="inlineStr">
        <is>
          <t>Partial</t>
        </is>
      </c>
      <c r="FF27" s="3" t="inlineStr">
        <is>
          <t>None</t>
        </is>
      </c>
      <c r="FG27" s="3" t="inlineStr">
        <is>
          <t>Vehicle-mounted: dashboard wide-angle camera (forward) + rear-view high-resolution camera</t>
        </is>
      </c>
      <c r="FH27" s="3" t="inlineStr">
        <is>
          <t>developed a vehicle-mounted pavement distress data collection system that captures wide-angle images through a dashboard camera and high-resolution images through a rear-view camera</t>
        </is>
      </c>
      <c r="FI27" s="3" t="inlineStr">
        <is>
          <t>Dataset page / README</t>
        </is>
      </c>
      <c r="FJ27" s="3" t="inlineStr">
        <is>
          <t>https://github.com/FwDeng/MTPDSD</t>
        </is>
      </c>
      <c r="FK27" s="3" t="inlineStr">
        <is>
          <t>Medium</t>
        </is>
      </c>
      <c r="FL27" s="3" t="inlineStr">
        <is>
          <t>Not independently verified</t>
        </is>
      </c>
      <c r="FM27" s="3" t="inlineStr">
        <is>
          <t>Workbook Acquisition_Platform ('dashboard wide-angle camera + rear-view high-resolution camera') and the README agree. The dashboard camera is forward-facing; the rear-view high-resolution camera is the pavement-detail camera and the README says the system acquires images 'from multiple angles', but neither source states explicitly that it points downward, hence Medium. Data not yet released. Paper (Deng et al., 10.1177/14759217241270919) abstract adds nothing on camera geometry; full text inaccessible (403).</t>
        </is>
      </c>
    </row>
    <row r="28" ht="58" customHeight="1">
      <c r="A28" s="3" t="inlineStr">
        <is>
          <t>DS-027</t>
        </is>
      </c>
      <c r="B28" s="3" t="inlineStr">
        <is>
          <t>NightInspect (low-light pavement crack dataset)</t>
        </is>
      </c>
      <c r="C28" s="3" t="inlineStr">
        <is>
          <t>NA</t>
        </is>
      </c>
      <c r="D28" s="3" t="inlineStr">
        <is>
          <t>v1</t>
        </is>
      </c>
      <c r="E28" s="3" t="inlineStr">
        <is>
          <t>Independent Dataset</t>
        </is>
      </c>
      <c r="F28" s="3" t="inlineStr">
        <is>
          <t>NA (single source record)</t>
        </is>
      </c>
      <c r="G28" s="3" t="inlineStr">
        <is>
          <t>Single source record; no matching record found in any other file after cross-file and cross-platform comparison.</t>
        </is>
      </c>
      <c r="H28" s="3" t="inlineStr">
        <is>
          <t>Claude</t>
        </is>
      </c>
      <c r="I28" s="3" t="inlineStr">
        <is>
          <t>GitHub</t>
        </is>
      </c>
      <c r="J28" s="3" t="inlineStr">
        <is>
          <t>N</t>
        </is>
      </c>
      <c r="K28" s="3" t="inlineStr">
        <is>
          <t>NA (single platform)</t>
        </is>
      </c>
      <c r="L28" s="4" t="inlineStr">
        <is>
          <t>https://github.com/FXBIOVELSY/NightInspect-dataset</t>
        </is>
      </c>
      <c r="M28" s="4" t="inlineStr">
        <is>
          <t>https://github.com/FXBIOVELSY/NightInspect-dataset</t>
        </is>
      </c>
      <c r="N28" s="3" t="inlineStr">
        <is>
          <t>NA</t>
        </is>
      </c>
      <c r="O28" s="3" t="inlineStr">
        <is>
          <t>NA</t>
        </is>
      </c>
      <c r="P28" s="3" t="inlineStr">
        <is>
          <t>NA</t>
        </is>
      </c>
      <c r="Q28" s="3" t="inlineStr">
        <is>
          <t>NA</t>
        </is>
      </c>
      <c r="R28" s="3" t="inlineStr">
        <is>
          <t>NA</t>
        </is>
      </c>
      <c r="S28" s="3" t="inlineStr">
        <is>
          <t>NA</t>
        </is>
      </c>
      <c r="T28" s="3" t="inlineStr">
        <is>
          <t>NR</t>
        </is>
      </c>
      <c r="U28" s="3" t="inlineStr">
        <is>
          <t>Y</t>
        </is>
      </c>
      <c r="V28" s="3" t="inlineStr">
        <is>
          <t>Paper 'Robust Nighttime Pavement Crack Detection via Task-Driven Enhancement' (venue/DOI not stated in README)</t>
        </is>
      </c>
      <c r="W28" s="3" t="inlineStr">
        <is>
          <t>NR</t>
        </is>
      </c>
      <c r="X28" s="3" t="inlineStr">
        <is>
          <t>NR</t>
        </is>
      </c>
      <c r="Y28" s="3" t="inlineStr">
        <is>
          <t>NR</t>
        </is>
      </c>
      <c r="Z28" s="3" t="inlineStr">
        <is>
          <t>NR</t>
        </is>
      </c>
      <c r="AA28" s="3" t="inlineStr">
        <is>
          <t>Reported in source record (relationship not classified)</t>
        </is>
      </c>
      <c r="AB28" s="3" t="inlineStr">
        <is>
          <t>NR</t>
        </is>
      </c>
      <c r="AC28" s="3" t="inlineStr">
        <is>
          <t>NR</t>
        </is>
      </c>
      <c r="AD28" s="3" t="inlineStr">
        <is>
          <t>NR</t>
        </is>
      </c>
      <c r="AE28" s="3" t="inlineStr">
        <is>
          <t>NR</t>
        </is>
      </c>
      <c r="AF28" s="3" t="inlineStr">
        <is>
          <t>NR</t>
        </is>
      </c>
      <c r="AG28" s="3" t="inlineStr">
        <is>
          <t>NR</t>
        </is>
      </c>
      <c r="AH28" s="3" t="inlineStr">
        <is>
          <t>NR</t>
        </is>
      </c>
      <c r="AI28" s="3" t="inlineStr">
        <is>
          <t>NR</t>
        </is>
      </c>
      <c r="AJ28" s="3" t="inlineStr">
        <is>
          <t>NR</t>
        </is>
      </c>
      <c r="AK28" s="3" t="inlineStr">
        <is>
          <t>NR</t>
        </is>
      </c>
      <c r="AL28" s="3" t="inlineStr">
        <is>
          <t>NR</t>
        </is>
      </c>
      <c r="AM28" s="3" t="inlineStr">
        <is>
          <t>NR</t>
        </is>
      </c>
      <c r="AN28" s="3" t="inlineStr">
        <is>
          <t>NR</t>
        </is>
      </c>
      <c r="AO28" s="3" t="inlineStr">
        <is>
          <t>NR</t>
        </is>
      </c>
      <c r="AP28" s="3" t="inlineStr">
        <is>
          <t>NR</t>
        </is>
      </c>
      <c r="AQ28" s="3" t="inlineStr">
        <is>
          <t>NR</t>
        </is>
      </c>
      <c r="AR28" s="3" t="inlineStr">
        <is>
          <t>NR</t>
        </is>
      </c>
      <c r="AS28" s="3" t="inlineStr">
        <is>
          <t>Road environment: Nighttime pavements (low-light)</t>
        </is>
      </c>
      <c r="AT28" s="3" t="inlineStr">
        <is>
          <t>NR</t>
        </is>
      </c>
      <c r="AU28" s="3" t="inlineStr">
        <is>
          <t>NR</t>
        </is>
      </c>
      <c r="AV28" s="3" t="inlineStr">
        <is>
          <t>NR</t>
        </is>
      </c>
      <c r="AW28" s="3" t="inlineStr">
        <is>
          <t>NR</t>
        </is>
      </c>
      <c r="AX28" s="3" t="inlineStr">
        <is>
          <t>NR</t>
        </is>
      </c>
      <c r="AY28" s="3" t="inlineStr">
        <is>
          <t>NR</t>
        </is>
      </c>
      <c r="AZ28" s="3" t="inlineStr">
        <is>
          <t>NR</t>
        </is>
      </c>
      <c r="BA28" s="3" t="inlineStr">
        <is>
          <t>NR</t>
        </is>
      </c>
      <c r="BB28" s="3" t="inlineStr">
        <is>
          <t>N</t>
        </is>
      </c>
      <c r="BC28" s="3" t="inlineStr">
        <is>
          <t>NR</t>
        </is>
      </c>
      <c r="BD28" s="3" t="inlineStr">
        <is>
          <t>NR</t>
        </is>
      </c>
      <c r="BE28" s="3" t="inlineStr">
        <is>
          <t>NR</t>
        </is>
      </c>
      <c r="BF28" s="3" t="inlineStr">
        <is>
          <t>Nighttime / low-light</t>
        </is>
      </c>
      <c r="BG28" s="3" t="inlineStr">
        <is>
          <t>NR</t>
        </is>
      </c>
      <c r="BH28" s="3" t="inlineStr">
        <is>
          <t>Pavement cracks (undifferentiated crack class)</t>
        </is>
      </c>
      <c r="BI28" s="3" t="inlineStr">
        <is>
          <t>NR</t>
        </is>
      </c>
      <c r="BJ28" s="3" t="inlineStr">
        <is>
          <t>NR</t>
        </is>
      </c>
      <c r="BK28" s="3" t="inlineStr">
        <is>
          <t>NR</t>
        </is>
      </c>
      <c r="BL28" s="3" t="inlineStr">
        <is>
          <t>Crack detection (benchmark study)</t>
        </is>
      </c>
      <c r="BM28" s="3" t="inlineStr">
        <is>
          <t>Crack detection (benchmark study)</t>
        </is>
      </c>
      <c r="BN28" s="3" t="inlineStr">
        <is>
          <t>NR</t>
        </is>
      </c>
      <c r="BO28" s="3" t="inlineStr">
        <is>
          <t>NR</t>
        </is>
      </c>
      <c r="BP28" s="3" t="inlineStr">
        <is>
          <t>NR</t>
        </is>
      </c>
      <c r="BQ28" s="3" t="inlineStr">
        <is>
          <t>NR</t>
        </is>
      </c>
      <c r="BR28" s="3" t="inlineStr">
        <is>
          <t>NR</t>
        </is>
      </c>
      <c r="BS28" s="3" t="inlineStr">
        <is>
          <t>NR</t>
        </is>
      </c>
      <c r="BT28" s="3" t="inlineStr">
        <is>
          <t>NR</t>
        </is>
      </c>
      <c r="BU28" s="3" t="inlineStr">
        <is>
          <t>NR</t>
        </is>
      </c>
      <c r="BV28" s="3" t="inlineStr">
        <is>
          <t>N</t>
        </is>
      </c>
      <c r="BW28" s="3" t="inlineStr">
        <is>
          <t>N</t>
        </is>
      </c>
      <c r="BX28" s="3" t="inlineStr">
        <is>
          <t>N</t>
        </is>
      </c>
      <c r="BY28" s="3" t="inlineStr">
        <is>
          <t>NR</t>
        </is>
      </c>
      <c r="BZ28" s="3" t="inlineStr">
        <is>
          <t>NR</t>
        </is>
      </c>
      <c r="CA28" s="3" t="inlineStr">
        <is>
          <t>NR</t>
        </is>
      </c>
      <c r="CB28" s="3" t="inlineStr">
        <is>
          <t>NR</t>
        </is>
      </c>
      <c r="CC28" s="3" t="inlineStr">
        <is>
          <t>Crack detection;Low-light image enhancement</t>
        </is>
      </c>
      <c r="CD28" s="3" t="inlineStr">
        <is>
          <t>NR</t>
        </is>
      </c>
      <c r="CE28" s="3" t="inlineStr">
        <is>
          <t>NR</t>
        </is>
      </c>
      <c r="CF28" s="3" t="inlineStr">
        <is>
          <t>Reported on the source record/data card or associated publication (see Evidence_Locator)</t>
        </is>
      </c>
      <c r="CG28" s="3" t="inlineStr">
        <is>
          <t>NR</t>
        </is>
      </c>
      <c r="CH28" s="3" t="inlineStr">
        <is>
          <t>NR</t>
        </is>
      </c>
      <c r="CI28" s="3" t="inlineStr">
        <is>
          <t>Include-Supplementary</t>
        </is>
      </c>
      <c r="CJ28" s="3" t="inlineStr">
        <is>
          <t>Restricted</t>
        </is>
      </c>
      <c r="CK28" s="3" t="inlineStr">
        <is>
          <t>NR</t>
        </is>
      </c>
      <c r="CL28" s="3" t="inlineStr">
        <is>
          <t>NR</t>
        </is>
      </c>
      <c r="CM28" s="3" t="inlineStr">
        <is>
          <t>Restricted</t>
        </is>
      </c>
      <c r="CN28" s="3" t="inlineStr">
        <is>
          <t>NR</t>
        </is>
      </c>
      <c r="CO28" s="3" t="inlineStr">
        <is>
          <t>NR</t>
        </is>
      </c>
      <c r="CP28" s="3" t="inlineStr">
        <is>
          <t>N</t>
        </is>
      </c>
      <c r="CQ28" s="3" t="inlineStr">
        <is>
          <t>Counts, labels, and license undocumented; Quark drive hosting limits accessibility; paper status unresolved</t>
        </is>
      </c>
      <c r="CR28" s="3" t="inlineStr">
        <is>
          <t>Original</t>
        </is>
      </c>
      <c r="CS28" s="3" t="inlineStr">
        <is>
          <t>N</t>
        </is>
      </c>
      <c r="CT28" s="3" t="inlineStr">
        <is>
          <t>N</t>
        </is>
      </c>
      <c r="CU28" s="3" t="inlineStr">
        <is>
          <t>N</t>
        </is>
      </c>
      <c r="CV28" s="3" t="inlineStr">
        <is>
          <t>NA</t>
        </is>
      </c>
      <c r="CW28" s="3" t="inlineStr">
        <is>
          <t>NA</t>
        </is>
      </c>
      <c r="CX28" s="3" t="inlineStr">
        <is>
          <t>Claude_Github_001.xlsx</t>
        </is>
      </c>
      <c r="CY28" s="3" t="inlineStr">
        <is>
          <t>Claude_Github_001:GH-DS-018</t>
        </is>
      </c>
      <c r="CZ28" s="3" t="inlineStr">
        <is>
          <t>N</t>
        </is>
      </c>
      <c r="DA28" s="3" t="inlineStr">
        <is>
          <t>NA</t>
        </is>
      </c>
      <c r="DB28" s="3" t="inlineStr">
        <is>
          <t>None</t>
        </is>
      </c>
      <c r="DC28" s="3" t="inlineStr">
        <is>
          <t>None</t>
        </is>
      </c>
      <c r="DD28" s="3" t="inlineStr">
        <is>
          <t>None</t>
        </is>
      </c>
      <c r="DE28" s="3" t="inlineStr">
        <is>
          <t>None</t>
        </is>
      </c>
      <c r="DF28" s="3" t="inlineStr">
        <is>
          <t>N</t>
        </is>
      </c>
      <c r="DG28" s="3" t="inlineStr">
        <is>
          <t>Single source record; no reconciliation required.</t>
        </is>
      </c>
      <c r="DH28" s="3" t="inlineStr">
        <is>
          <t>GitHub README, https://github.com/FXBIOVELSY/NightInspect-dataset (accessed 2026-08-06)</t>
        </is>
      </c>
      <c r="DI28" s="3" t="inlineStr">
        <is>
          <t>Low</t>
        </is>
      </c>
      <c r="DJ28" s="3" t="inlineStr">
        <is>
          <t>Low</t>
        </is>
      </c>
      <c r="DK28" s="3" t="inlineStr">
        <is>
          <t>Use source record as cited.</t>
        </is>
      </c>
      <c r="DL28" s="3" t="n">
        <v>2</v>
      </c>
      <c r="DM28" s="3" t="n">
        <v>2</v>
      </c>
      <c r="DN28" s="3" t="n">
        <v>1.5</v>
      </c>
      <c r="DO28" s="3" t="n">
        <v>0</v>
      </c>
      <c r="DP28" s="3" t="n">
        <v>3</v>
      </c>
      <c r="DQ28" s="3" t="n">
        <v>1</v>
      </c>
      <c r="DR28" s="3" t="n">
        <v>0</v>
      </c>
      <c r="DS28" s="3" t="n">
        <v>28.5</v>
      </c>
      <c r="DT28" s="3" t="inlineStr">
        <is>
          <t>Reviewed (source MCDM_Scoring, averaged across batches)</t>
        </is>
      </c>
      <c r="DU28" s="3" t="inlineStr">
        <is>
          <t>1 of 1</t>
        </is>
      </c>
      <c r="DV28" s="35">
        <f>IFERROR(IF(INDEX(MCDM_Grades!$C$2:$C$178,MATCH($A28,MCDM_Grades!$A$2:$A$178,0))="","",INDEX(MCDM_Grades!$C$2:$C$178,MATCH($A28,MCDM_Grades!$A$2:$A$178,0))),"")</f>
        <v/>
      </c>
      <c r="DW28" s="42">
        <f>IFERROR(IF(INDEX(MCDM_Grades!$D$2:$D$178,MATCH($A28,MCDM_Grades!$A$2:$A$178,0))="","",INDEX(MCDM_Grades!$D$2:$D$178,MATCH($A28,MCDM_Grades!$A$2:$A$178,0))),"")</f>
        <v/>
      </c>
      <c r="DX28" s="48">
        <f>IFERROR(IF(INDEX(MCDM_Grades!$E$2:$E$178,MATCH($A28,MCDM_Grades!$A$2:$A$178,0))="","",INDEX(MCDM_Grades!$E$2:$E$178,MATCH($A28,MCDM_Grades!$A$2:$A$178,0))),"")</f>
        <v/>
      </c>
      <c r="DY28" s="49">
        <f>IFERROR(IF(INDEX(MCDM_Grades!$F$2:$F$178,MATCH($A28,MCDM_Grades!$A$2:$A$178,0))="","",INDEX(MCDM_Grades!$F$2:$F$178,MATCH($A28,MCDM_Grades!$A$2:$A$178,0))),"")</f>
        <v/>
      </c>
      <c r="DZ28" s="48">
        <f>IFERROR(IF(INDEX(MCDM_Grades!$G$2:$G$178,MATCH($A28,MCDM_Grades!$A$2:$A$178,0))="","",INDEX(MCDM_Grades!$G$2:$G$178,MATCH($A28,MCDM_Grades!$A$2:$A$178,0))),"")</f>
        <v/>
      </c>
      <c r="EA28" s="49">
        <f>IFERROR(IF(INDEX(MCDM_Grades!$H$2:$H$178,MATCH($A28,MCDM_Grades!$A$2:$A$178,0))="","",INDEX(MCDM_Grades!$H$2:$H$178,MATCH($A28,MCDM_Grades!$A$2:$A$178,0))),"")</f>
        <v/>
      </c>
      <c r="EB28" s="50">
        <f>IFERROR(IF(INDEX(MCDM_Grades!$I$2:$I$178,MATCH($A28,MCDM_Grades!$A$2:$A$178,0))="","",INDEX(MCDM_Grades!$I$2:$I$178,MATCH($A28,MCDM_Grades!$A$2:$A$178,0))),"")</f>
        <v/>
      </c>
      <c r="EC28" s="51">
        <f>IFERROR(IF(INDEX(MCDM_Grades!$J$2:$J$178,MATCH($A28,MCDM_Grades!$A$2:$A$178,0))="","",INDEX(MCDM_Grades!$J$2:$J$178,MATCH($A28,MCDM_Grades!$A$2:$A$178,0))),"")</f>
        <v/>
      </c>
      <c r="ED28" s="35">
        <f>IFERROR(IF(INDEX(MCDM_Grades!$N$2:$N$178,MATCH($A28,MCDM_Grades!$A$2:$A$178,0))="","",INDEX(MCDM_Grades!$N$2:$N$178,MATCH($A28,MCDM_Grades!$A$2:$A$178,0))),"")</f>
        <v/>
      </c>
      <c r="EE28" s="42">
        <f>IFERROR(IF(INDEX(MCDM_Grades!$O$2:$O$178,MATCH($A28,MCDM_Grades!$A$2:$A$178,0))="","",INDEX(MCDM_Grades!$O$2:$O$178,MATCH($A28,MCDM_Grades!$A$2:$A$178,0))),"")</f>
        <v/>
      </c>
      <c r="EF28" s="35">
        <f>IFERROR(IF(INDEX(MCDM_Grades!$P$2:$P$178,MATCH($A28,MCDM_Grades!$A$2:$A$178,0))="","",INDEX(MCDM_Grades!$P$2:$P$178,MATCH($A28,MCDM_Grades!$A$2:$A$178,0))),"")</f>
        <v/>
      </c>
      <c r="EG28" s="42">
        <f>IFERROR(IF(INDEX(MCDM_Grades!$Q$2:$Q$178,MATCH($A28,MCDM_Grades!$A$2:$A$178,0))="","",INDEX(MCDM_Grades!$Q$2:$Q$178,MATCH($A28,MCDM_Grades!$A$2:$A$178,0))),"")</f>
        <v/>
      </c>
      <c r="EH28" s="35">
        <f>IFERROR(IF(INDEX(MCDM_Grades!$R$2:$R$178,MATCH($A28,MCDM_Grades!$A$2:$A$178,0))="","",INDEX(MCDM_Grades!$R$2:$R$178,MATCH($A28,MCDM_Grades!$A$2:$A$178,0))),"")</f>
        <v/>
      </c>
      <c r="EI28" s="42">
        <f>IFERROR(IF(INDEX(MCDM_Grades!$S$2:$S$178,MATCH($A28,MCDM_Grades!$A$2:$A$178,0))="","",INDEX(MCDM_Grades!$S$2:$S$178,MATCH($A28,MCDM_Grades!$A$2:$A$178,0))),"")</f>
        <v/>
      </c>
      <c r="EJ28" s="35">
        <f>IFERROR(IF(INDEX(MCDM_Grades!$T$2:$T$178,MATCH($A28,MCDM_Grades!$A$2:$A$178,0))="","",INDEX(MCDM_Grades!$T$2:$T$178,MATCH($A28,MCDM_Grades!$A$2:$A$178,0))),"")</f>
        <v/>
      </c>
      <c r="EK28" s="42">
        <f>IFERROR(IF(INDEX(MCDM_Grades!$U$2:$U$178,MATCH($A28,MCDM_Grades!$A$2:$A$178,0))="","",INDEX(MCDM_Grades!$U$2:$U$178,MATCH($A28,MCDM_Grades!$A$2:$A$178,0))),"")</f>
        <v/>
      </c>
      <c r="EL28" s="35">
        <f>IFERROR(IF(INDEX(MCDM_Grades!$V$2:$V$178,MATCH($A28,MCDM_Grades!$A$2:$A$178,0))="","",INDEX(MCDM_Grades!$V$2:$V$178,MATCH($A28,MCDM_Grades!$A$2:$A$178,0))),"")</f>
        <v/>
      </c>
      <c r="EM28" s="42">
        <f>IFERROR(IF(INDEX(MCDM_Grades!$W$2:$W$178,MATCH($A28,MCDM_Grades!$A$2:$A$178,0))="","",INDEX(MCDM_Grades!$W$2:$W$178,MATCH($A28,MCDM_Grades!$A$2:$A$178,0))),"")</f>
        <v/>
      </c>
      <c r="EN28" s="35">
        <f>IFERROR(IF(INDEX(MCDM_Grades!$X$2:$X$178,MATCH($A28,MCDM_Grades!$A$2:$A$178,0))="","",INDEX(MCDM_Grades!$X$2:$X$178,MATCH($A28,MCDM_Grades!$A$2:$A$178,0))),"")</f>
        <v/>
      </c>
      <c r="EO28" s="42">
        <f>IFERROR(IF(INDEX(MCDM_Grades!$Y$2:$Y$178,MATCH($A28,MCDM_Grades!$A$2:$A$178,0))="","",INDEX(MCDM_Grades!$Y$2:$Y$178,MATCH($A28,MCDM_Grades!$A$2:$A$178,0))),"")</f>
        <v/>
      </c>
      <c r="EP28" s="35">
        <f>IFERROR(IF(INDEX(MCDM_Grades!$Z$2:$Z$178,MATCH($A28,MCDM_Grades!$A$2:$A$178,0))="","",INDEX(MCDM_Grades!$Z$2:$Z$178,MATCH($A28,MCDM_Grades!$A$2:$A$178,0))),"")</f>
        <v/>
      </c>
      <c r="EQ28" s="42">
        <f>IFERROR(IF(INDEX(MCDM_Grades!$AA$2:$AA$178,MATCH($A28,MCDM_Grades!$A$2:$A$178,0))="","",INDEX(MCDM_Grades!$AA$2:$AA$178,MATCH($A28,MCDM_Grades!$A$2:$A$178,0))),"")</f>
        <v/>
      </c>
      <c r="ER28" s="35">
        <f>IFERROR(IF(INDEX(MCDM_Grades!$AB$2:$AB$178,MATCH($A28,MCDM_Grades!$A$2:$A$178,0))="","",INDEX(MCDM_Grades!$AB$2:$AB$178,MATCH($A28,MCDM_Grades!$A$2:$A$178,0))),"")</f>
        <v/>
      </c>
      <c r="ES28" s="42">
        <f>IFERROR(IF(INDEX(MCDM_Grades!$AC$2:$AC$178,MATCH($A28,MCDM_Grades!$A$2:$A$178,0))="","",INDEX(MCDM_Grades!$AC$2:$AC$178,MATCH($A28,MCDM_Grades!$A$2:$A$178,0))),"")</f>
        <v/>
      </c>
      <c r="ET28" s="35">
        <f>IFERROR(IF(INDEX(MCDM_Grades!$AD$2:$AD$178,MATCH($A28,MCDM_Grades!$A$2:$A$178,0))="","",INDEX(MCDM_Grades!$AD$2:$AD$178,MATCH($A28,MCDM_Grades!$A$2:$A$178,0))),"")</f>
        <v/>
      </c>
      <c r="EU28" s="42">
        <f>IFERROR(IF(INDEX(MCDM_Grades!$AE$2:$AE$178,MATCH($A28,MCDM_Grades!$A$2:$A$178,0))="","",INDEX(MCDM_Grades!$AE$2:$AE$178,MATCH($A28,MCDM_Grades!$A$2:$A$178,0))),"")</f>
        <v/>
      </c>
      <c r="EV28" s="51">
        <f>IFERROR(IF(INDEX(MCDM_Grades!$K$2:$K$178,MATCH($A28,MCDM_Grades!$A$2:$A$178,0))="","",INDEX(MCDM_Grades!$K$2:$K$178,MATCH($A28,MCDM_Grades!$A$2:$A$178,0))),"")</f>
        <v/>
      </c>
      <c r="EW28" s="49">
        <f>IFERROR(IF(INDEX(MCDM_Grades!$L$2:$L$178,MATCH($A28,MCDM_Grades!$A$2:$A$178,0))="","",INDEX(MCDM_Grades!$L$2:$L$178,MATCH($A28,MCDM_Grades!$A$2:$A$178,0))),"")</f>
        <v/>
      </c>
      <c r="EX28" s="50">
        <f>IFERROR(IF(INDEX(MCDM_Grades!$M$2:$M$178,MATCH($A28,MCDM_Grades!$A$2:$A$178,0))="","",INDEX(MCDM_Grades!$M$2:$M$178,MATCH($A28,MCDM_Grades!$A$2:$A$178,0))),"")</f>
        <v/>
      </c>
      <c r="EY28" s="35">
        <f>IFERROR(IF(INDEX(MCDM_Grades!$AR$2:$AR$178,MATCH($A28,MCDM_Grades!$A$2:$A$178,0))="","",INDEX(MCDM_Grades!$AR$2:$AR$178,MATCH($A28,MCDM_Grades!$A$2:$A$178,0))),"")</f>
        <v/>
      </c>
      <c r="EZ28" s="42">
        <f>IFERROR(IF(INDEX(MCDM_Grades!$AS$2:$AS$178,MATCH($A28,MCDM_Grades!$A$2:$A$178,0))="","",INDEX(MCDM_Grades!$AS$2:$AS$178,MATCH($A28,MCDM_Grades!$A$2:$A$178,0))),"")</f>
        <v/>
      </c>
      <c r="FA28" s="35">
        <f>IFERROR(IF(INDEX(MCDM_Grades!$AT$2:$AT$178,MATCH($A28,MCDM_Grades!$A$2:$A$178,0))="","",INDEX(MCDM_Grades!$AT$2:$AT$178,MATCH($A28,MCDM_Grades!$A$2:$A$178,0))),"")</f>
        <v/>
      </c>
      <c r="FB28" s="42">
        <f>IFERROR(IF(INDEX(MCDM_Grades!$AU$2:$AU$178,MATCH($A28,MCDM_Grades!$A$2:$A$178,0))="","",INDEX(MCDM_Grades!$AU$2:$AU$178,MATCH($A28,MCDM_Grades!$A$2:$A$178,0))),"")</f>
        <v/>
      </c>
      <c r="FC28" s="3" t="inlineStr">
        <is>
          <t>Not reported</t>
        </is>
      </c>
      <c r="FD28" s="3" t="inlineStr">
        <is>
          <t>Unknown</t>
        </is>
      </c>
      <c r="FE28" s="3" t="inlineStr">
        <is>
          <t>Unknown</t>
        </is>
      </c>
      <c r="FF28" s="3" t="inlineStr">
        <is>
          <t>None</t>
        </is>
      </c>
      <c r="FG28" s="3" t="inlineStr">
        <is>
          <t>Not reported</t>
        </is>
      </c>
      <c r="FH28" s="3" t="inlineStr">
        <is>
          <t>This dataset is proposed in the paper Robust Nighttime Pavement Crack Detection via Task-Driven Enhancement: A Dedicated Low-Light Dataset and Benchmark Study</t>
        </is>
      </c>
      <c r="FI28" s="3" t="inlineStr">
        <is>
          <t>None</t>
        </is>
      </c>
      <c r="FJ28" s="3" t="inlineStr">
        <is>
          <t>https://github.com/FXBIOVELSY/NightInspect-dataset</t>
        </is>
      </c>
      <c r="FK28" s="3" t="inlineStr">
        <is>
          <t>High</t>
        </is>
      </c>
      <c r="FL28" s="3" t="inlineStr">
        <is>
          <t>Not independently verified</t>
        </is>
      </c>
      <c r="FM28" s="3" t="inlineStr">
        <is>
          <t>README contains only the paper title and Quark-drive download instructions; no camera, platform or orientation. The paper could not be located by web search (no DOI/venue given). Workbook acquisition columns are all NR.</t>
        </is>
      </c>
    </row>
    <row r="29" ht="58" customHeight="1">
      <c r="A29" s="3" t="inlineStr">
        <is>
          <t>DS-028</t>
        </is>
      </c>
      <c r="B29" s="3" t="inlineStr">
        <is>
          <t>Pavementscapes</t>
        </is>
      </c>
      <c r="C29" s="3" t="inlineStr">
        <is>
          <t>NA</t>
        </is>
      </c>
      <c r="D29" s="3" t="inlineStr">
        <is>
          <t>NR</t>
        </is>
      </c>
      <c r="E29" s="3" t="inlineStr">
        <is>
          <t>Independent Dataset</t>
        </is>
      </c>
      <c r="F29" s="3" t="inlineStr">
        <is>
          <t>NA (single source record)</t>
        </is>
      </c>
      <c r="G29" s="3" t="inlineStr">
        <is>
          <t>Single source record; no matching record found in any other file after cross-file and cross-platform comparison.</t>
        </is>
      </c>
      <c r="H29" s="3" t="inlineStr">
        <is>
          <t>GitHub_Test_Batch (tool UNK)</t>
        </is>
      </c>
      <c r="I29" s="3" t="inlineStr">
        <is>
          <t>GitHub</t>
        </is>
      </c>
      <c r="J29" s="3" t="inlineStr">
        <is>
          <t>N</t>
        </is>
      </c>
      <c r="K29" s="3" t="inlineStr">
        <is>
          <t>NA (single platform)</t>
        </is>
      </c>
      <c r="L29" s="4" t="inlineStr">
        <is>
          <t>https://github.com/tongzheng1992/Pavementscapes</t>
        </is>
      </c>
      <c r="M29" s="4" t="inlineStr">
        <is>
          <t>https://github.com/tongzheng1992/Pavementscapes</t>
        </is>
      </c>
      <c r="N29" s="3" t="inlineStr">
        <is>
          <t>NA</t>
        </is>
      </c>
      <c r="O29" s="3" t="inlineStr">
        <is>
          <t>NA</t>
        </is>
      </c>
      <c r="P29" s="3" t="inlineStr">
        <is>
          <t>NA</t>
        </is>
      </c>
      <c r="Q29" s="3" t="inlineStr">
        <is>
          <t>NA</t>
        </is>
      </c>
      <c r="R29" s="3" t="inlineStr">
        <is>
          <t>NA</t>
        </is>
      </c>
      <c r="S29" s="3" t="inlineStr">
        <is>
          <t>https://arxiv.org/abs/2208.00775</t>
        </is>
      </c>
      <c r="T29" s="3" t="inlineStr">
        <is>
          <t>arXiv:2208.00775</t>
        </is>
      </c>
      <c r="U29" s="3" t="inlineStr">
        <is>
          <t>Y</t>
        </is>
      </c>
      <c r="V29" s="3" t="inlineStr">
        <is>
          <t>https://arxiv.org/abs/2208.00775</t>
        </is>
      </c>
      <c r="W29" s="3" t="inlineStr">
        <is>
          <t>NR</t>
        </is>
      </c>
      <c r="X29" s="3" t="inlineStr">
        <is>
          <t>https://arxiv.org/abs/2208.00775</t>
        </is>
      </c>
      <c r="Y29" s="3" t="inlineStr">
        <is>
          <t>NR</t>
        </is>
      </c>
      <c r="Z29" s="3" t="inlineStr">
        <is>
          <t>Preprint only (arXiv)</t>
        </is>
      </c>
      <c r="AA29" s="3" t="inlineStr">
        <is>
          <t>Reported in source record (relationship not classified)</t>
        </is>
      </c>
      <c r="AB29" s="3" t="inlineStr">
        <is>
          <t>Images/frames as reported</t>
        </is>
      </c>
      <c r="AC29" s="3" t="inlineStr">
        <is>
          <t>4000</t>
        </is>
      </c>
      <c r="AD29" s="3" t="inlineStr">
        <is>
          <t>NR</t>
        </is>
      </c>
      <c r="AE29" s="3" t="inlineStr">
        <is>
          <t>NR</t>
        </is>
      </c>
      <c r="AF29" s="3" t="inlineStr">
        <is>
          <t>4000</t>
        </is>
      </c>
      <c r="AG29" s="3" t="inlineStr">
        <is>
          <t>NR</t>
        </is>
      </c>
      <c r="AH29" s="3" t="inlineStr">
        <is>
          <t>8680 (per 12_PavementScapes.xlsx)</t>
        </is>
      </c>
      <c r="AI29" s="3" t="inlineStr">
        <is>
          <t>6</t>
        </is>
      </c>
      <c r="AJ29" s="3" t="inlineStr">
        <is>
          <t>NR</t>
        </is>
      </c>
      <c r="AK29" s="3" t="inlineStr">
        <is>
          <t>NR</t>
        </is>
      </c>
      <c r="AL29" s="3" t="inlineStr">
        <is>
          <t>NR</t>
        </is>
      </c>
      <c r="AM29" s="3" t="inlineStr">
        <is>
          <t>NR</t>
        </is>
      </c>
      <c r="AN29" s="3" t="inlineStr">
        <is>
          <t>1024x2048 (per 12_PavementScapes.xlsx)</t>
        </is>
      </c>
      <c r="AO29" s="3" t="inlineStr">
        <is>
          <t>NR</t>
        </is>
      </c>
      <c r="AP29" s="3" t="inlineStr">
        <is>
          <t>NR</t>
        </is>
      </c>
      <c r="AQ29" s="3" t="inlineStr">
        <is>
          <t>NR</t>
        </is>
      </c>
      <c r="AR29" s="3" t="inlineStr">
        <is>
          <t>NR</t>
        </is>
      </c>
      <c r="AS29" s="3" t="inlineStr">
        <is>
          <t>Road environment: Roadway</t>
        </is>
      </c>
      <c r="AT29" s="3" t="inlineStr">
        <is>
          <t>NR</t>
        </is>
      </c>
      <c r="AU29" s="3" t="inlineStr">
        <is>
          <t>Road inspection imagery</t>
        </is>
      </c>
      <c r="AV29" s="3" t="inlineStr">
        <is>
          <t>NR</t>
        </is>
      </c>
      <c r="AW29" s="3" t="inlineStr">
        <is>
          <t>NR</t>
        </is>
      </c>
      <c r="AX29" s="3" t="inlineStr">
        <is>
          <t>NR</t>
        </is>
      </c>
      <c r="AY29" s="3" t="inlineStr">
        <is>
          <t>NR</t>
        </is>
      </c>
      <c r="AZ29" s="3" t="inlineStr">
        <is>
          <t>NR</t>
        </is>
      </c>
      <c r="BA29" s="3" t="inlineStr">
        <is>
          <t>NR</t>
        </is>
      </c>
      <c r="BB29" s="3" t="inlineStr">
        <is>
          <t>NR</t>
        </is>
      </c>
      <c r="BC29" s="3" t="inlineStr">
        <is>
          <t>NR</t>
        </is>
      </c>
      <c r="BD29" s="3" t="inlineStr">
        <is>
          <t>NR</t>
        </is>
      </c>
      <c r="BE29" s="3" t="inlineStr">
        <is>
          <t>NR</t>
        </is>
      </c>
      <c r="BF29" s="3" t="inlineStr">
        <is>
          <t>NR</t>
        </is>
      </c>
      <c r="BG29" s="3" t="inlineStr">
        <is>
          <t>NR</t>
        </is>
      </c>
      <c r="BH29" s="3" t="inlineStr">
        <is>
          <t>six pavement damage classes</t>
        </is>
      </c>
      <c r="BI29" s="3" t="inlineStr">
        <is>
          <t>NR</t>
        </is>
      </c>
      <c r="BJ29" s="3" t="inlineStr">
        <is>
          <t>15 pavement classes; six damage classes</t>
        </is>
      </c>
      <c r="BK29" s="3" t="inlineStr">
        <is>
          <t>6</t>
        </is>
      </c>
      <c r="BL29" s="3" t="inlineStr">
        <is>
          <t>Semantic segmentation; instance segmentation</t>
        </is>
      </c>
      <c r="BM29" s="3" t="inlineStr">
        <is>
          <t>Semantic segmentation; instance segmentation</t>
        </is>
      </c>
      <c r="BN29" s="3" t="inlineStr">
        <is>
          <t>Pixel-level labels</t>
        </is>
      </c>
      <c r="BO29" s="3" t="inlineStr">
        <is>
          <t>NR</t>
        </is>
      </c>
      <c r="BP29" s="3" t="inlineStr">
        <is>
          <t>NR</t>
        </is>
      </c>
      <c r="BQ29" s="3" t="inlineStr">
        <is>
          <t>NR</t>
        </is>
      </c>
      <c r="BR29" s="3" t="inlineStr">
        <is>
          <t>Y</t>
        </is>
      </c>
      <c r="BS29" s="3" t="inlineStr">
        <is>
          <t>NR</t>
        </is>
      </c>
      <c r="BT29" s="3" t="inlineStr">
        <is>
          <t>NR</t>
        </is>
      </c>
      <c r="BU29" s="3" t="inlineStr">
        <is>
          <t>NR</t>
        </is>
      </c>
      <c r="BV29" s="3" t="inlineStr">
        <is>
          <t>NR</t>
        </is>
      </c>
      <c r="BW29" s="3" t="inlineStr">
        <is>
          <t>NR</t>
        </is>
      </c>
      <c r="BX29" s="3" t="inlineStr">
        <is>
          <t>NR</t>
        </is>
      </c>
      <c r="BY29" s="3" t="inlineStr">
        <is>
          <t>Manual pixel annotation</t>
        </is>
      </c>
      <c r="BZ29" s="3" t="inlineStr">
        <is>
          <t>NR</t>
        </is>
      </c>
      <c r="CA29" s="3" t="inlineStr">
        <is>
          <t>NR</t>
        </is>
      </c>
      <c r="CB29" s="3" t="inlineStr">
        <is>
          <t>NR</t>
        </is>
      </c>
      <c r="CC29" s="3" t="inlineStr">
        <is>
          <t>semantic segmentation; instance segmentation</t>
        </is>
      </c>
      <c r="CD29" s="3" t="inlineStr">
        <is>
          <t>NR</t>
        </is>
      </c>
      <c r="CE29" s="3" t="inlineStr">
        <is>
          <t>NR</t>
        </is>
      </c>
      <c r="CF29" s="3" t="inlineStr">
        <is>
          <t>Reported on the source record/data card or associated publication (see Evidence_Locator)</t>
        </is>
      </c>
      <c r="CG29" s="3" t="inlineStr">
        <is>
          <t>NR</t>
        </is>
      </c>
      <c r="CH29" s="3" t="inlineStr">
        <is>
          <t>NR</t>
        </is>
      </c>
      <c r="CI29" s="3" t="inlineStr">
        <is>
          <t>Pending</t>
        </is>
      </c>
      <c r="CJ29" s="3" t="inlineStr">
        <is>
          <t>UNK</t>
        </is>
      </c>
      <c r="CK29" s="3" t="inlineStr">
        <is>
          <t>NR</t>
        </is>
      </c>
      <c r="CL29" s="3" t="inlineStr">
        <is>
          <t>NR</t>
        </is>
      </c>
      <c r="CM29" s="3" t="inlineStr">
        <is>
          <t>UNK</t>
        </is>
      </c>
      <c r="CN29" s="3" t="inlineStr">
        <is>
          <t>NR</t>
        </is>
      </c>
      <c r="CO29" s="3" t="inlineStr">
        <is>
          <t>NR</t>
        </is>
      </c>
      <c r="CP29" s="3" t="inlineStr">
        <is>
          <t>N</t>
        </is>
      </c>
      <c r="CQ29" s="3" t="inlineStr">
        <is>
          <t>A usable public data-access route and license were not verified from GitHub; dataset remains pending despite detailed paper metadata.</t>
        </is>
      </c>
      <c r="CR29" s="3" t="inlineStr">
        <is>
          <t>Original</t>
        </is>
      </c>
      <c r="CS29" s="3" t="inlineStr">
        <is>
          <t>N</t>
        </is>
      </c>
      <c r="CT29" s="3" t="inlineStr">
        <is>
          <t>N</t>
        </is>
      </c>
      <c r="CU29" s="3" t="inlineStr">
        <is>
          <t>N</t>
        </is>
      </c>
      <c r="CV29" s="3" t="inlineStr">
        <is>
          <t>NA</t>
        </is>
      </c>
      <c r="CW29" s="3" t="inlineStr">
        <is>
          <t>NA</t>
        </is>
      </c>
      <c r="CX29" s="3" t="inlineStr">
        <is>
          <t>Github_Github_Test.xlsx</t>
        </is>
      </c>
      <c r="CY29" s="3" t="inlineStr">
        <is>
          <t>Github_Github_Test:GITHUB-031</t>
        </is>
      </c>
      <c r="CZ29" s="3" t="inlineStr">
        <is>
          <t>NA</t>
        </is>
      </c>
      <c r="DA29" s="3" t="inlineStr">
        <is>
          <t>NA</t>
        </is>
      </c>
      <c r="DB29" s="3" t="inlineStr">
        <is>
          <t>None</t>
        </is>
      </c>
      <c r="DC29" s="3" t="inlineStr">
        <is>
          <t>None</t>
        </is>
      </c>
      <c r="DD29" s="3" t="inlineStr">
        <is>
          <t>None</t>
        </is>
      </c>
      <c r="DE29" s="3" t="inlineStr">
        <is>
          <t>None</t>
        </is>
      </c>
      <c r="DF29" s="3" t="inlineStr">
        <is>
          <t>N</t>
        </is>
      </c>
      <c r="DG29" s="3" t="inlineStr">
        <is>
          <t>Test-batch record cites the arXiv paper (2208.00775); literature workbook 12_PavementScapes.xlsx documents the GitHub repository (tongzheng1992/Pavementscapes) with 4,000 images, 8,680 instances, 6 classes at 1024x2048 (China).</t>
        </is>
      </c>
      <c r="DH29" s="3" t="inlineStr">
        <is>
          <t>https://arxiv.org/abs/2208.00775; dataset paper metadata; GitHub dataset-list references checked 2026-08-01</t>
        </is>
      </c>
      <c r="DI29" s="3" t="inlineStr">
        <is>
          <t>Low</t>
        </is>
      </c>
      <c r="DJ29" s="7" t="inlineStr">
        <is>
          <t>High</t>
        </is>
      </c>
      <c r="DK29" s="3" t="inlineStr">
        <is>
          <t>Confirm data files are released in the GitHub repository.</t>
        </is>
      </c>
      <c r="DL29" s="3" t="n">
        <v>1</v>
      </c>
      <c r="DM29" s="3" t="n">
        <v>4</v>
      </c>
      <c r="DN29" s="3" t="n">
        <v>2.5</v>
      </c>
      <c r="DO29" s="3" t="n">
        <v>4</v>
      </c>
      <c r="DP29" s="3" t="n">
        <v>3</v>
      </c>
      <c r="DQ29" s="3" t="n">
        <v>1</v>
      </c>
      <c r="DR29" s="3" t="n">
        <v>0</v>
      </c>
      <c r="DS29" s="3" t="n">
        <v>47.5</v>
      </c>
      <c r="DT29" s="3" t="inlineStr">
        <is>
          <t>Reviewed (source MCDM_Scoring, averaged across batches)</t>
        </is>
      </c>
      <c r="DU29" s="3" t="inlineStr">
        <is>
          <t>1 of 1</t>
        </is>
      </c>
      <c r="DV29" s="35">
        <f>IFERROR(IF(INDEX(MCDM_Grades!$C$2:$C$178,MATCH($A29,MCDM_Grades!$A$2:$A$178,0))="","",INDEX(MCDM_Grades!$C$2:$C$178,MATCH($A29,MCDM_Grades!$A$2:$A$178,0))),"")</f>
        <v/>
      </c>
      <c r="DW29" s="42">
        <f>IFERROR(IF(INDEX(MCDM_Grades!$D$2:$D$178,MATCH($A29,MCDM_Grades!$A$2:$A$178,0))="","",INDEX(MCDM_Grades!$D$2:$D$178,MATCH($A29,MCDM_Grades!$A$2:$A$178,0))),"")</f>
        <v/>
      </c>
      <c r="DX29" s="48">
        <f>IFERROR(IF(INDEX(MCDM_Grades!$E$2:$E$178,MATCH($A29,MCDM_Grades!$A$2:$A$178,0))="","",INDEX(MCDM_Grades!$E$2:$E$178,MATCH($A29,MCDM_Grades!$A$2:$A$178,0))),"")</f>
        <v/>
      </c>
      <c r="DY29" s="49">
        <f>IFERROR(IF(INDEX(MCDM_Grades!$F$2:$F$178,MATCH($A29,MCDM_Grades!$A$2:$A$178,0))="","",INDEX(MCDM_Grades!$F$2:$F$178,MATCH($A29,MCDM_Grades!$A$2:$A$178,0))),"")</f>
        <v/>
      </c>
      <c r="DZ29" s="48">
        <f>IFERROR(IF(INDEX(MCDM_Grades!$G$2:$G$178,MATCH($A29,MCDM_Grades!$A$2:$A$178,0))="","",INDEX(MCDM_Grades!$G$2:$G$178,MATCH($A29,MCDM_Grades!$A$2:$A$178,0))),"")</f>
        <v/>
      </c>
      <c r="EA29" s="49">
        <f>IFERROR(IF(INDEX(MCDM_Grades!$H$2:$H$178,MATCH($A29,MCDM_Grades!$A$2:$A$178,0))="","",INDEX(MCDM_Grades!$H$2:$H$178,MATCH($A29,MCDM_Grades!$A$2:$A$178,0))),"")</f>
        <v/>
      </c>
      <c r="EB29" s="50">
        <f>IFERROR(IF(INDEX(MCDM_Grades!$I$2:$I$178,MATCH($A29,MCDM_Grades!$A$2:$A$178,0))="","",INDEX(MCDM_Grades!$I$2:$I$178,MATCH($A29,MCDM_Grades!$A$2:$A$178,0))),"")</f>
        <v/>
      </c>
      <c r="EC29" s="51">
        <f>IFERROR(IF(INDEX(MCDM_Grades!$J$2:$J$178,MATCH($A29,MCDM_Grades!$A$2:$A$178,0))="","",INDEX(MCDM_Grades!$J$2:$J$178,MATCH($A29,MCDM_Grades!$A$2:$A$178,0))),"")</f>
        <v/>
      </c>
      <c r="ED29" s="35">
        <f>IFERROR(IF(INDEX(MCDM_Grades!$N$2:$N$178,MATCH($A29,MCDM_Grades!$A$2:$A$178,0))="","",INDEX(MCDM_Grades!$N$2:$N$178,MATCH($A29,MCDM_Grades!$A$2:$A$178,0))),"")</f>
        <v/>
      </c>
      <c r="EE29" s="42">
        <f>IFERROR(IF(INDEX(MCDM_Grades!$O$2:$O$178,MATCH($A29,MCDM_Grades!$A$2:$A$178,0))="","",INDEX(MCDM_Grades!$O$2:$O$178,MATCH($A29,MCDM_Grades!$A$2:$A$178,0))),"")</f>
        <v/>
      </c>
      <c r="EF29" s="35">
        <f>IFERROR(IF(INDEX(MCDM_Grades!$P$2:$P$178,MATCH($A29,MCDM_Grades!$A$2:$A$178,0))="","",INDEX(MCDM_Grades!$P$2:$P$178,MATCH($A29,MCDM_Grades!$A$2:$A$178,0))),"")</f>
        <v/>
      </c>
      <c r="EG29" s="42">
        <f>IFERROR(IF(INDEX(MCDM_Grades!$Q$2:$Q$178,MATCH($A29,MCDM_Grades!$A$2:$A$178,0))="","",INDEX(MCDM_Grades!$Q$2:$Q$178,MATCH($A29,MCDM_Grades!$A$2:$A$178,0))),"")</f>
        <v/>
      </c>
      <c r="EH29" s="35">
        <f>IFERROR(IF(INDEX(MCDM_Grades!$R$2:$R$178,MATCH($A29,MCDM_Grades!$A$2:$A$178,0))="","",INDEX(MCDM_Grades!$R$2:$R$178,MATCH($A29,MCDM_Grades!$A$2:$A$178,0))),"")</f>
        <v/>
      </c>
      <c r="EI29" s="42">
        <f>IFERROR(IF(INDEX(MCDM_Grades!$S$2:$S$178,MATCH($A29,MCDM_Grades!$A$2:$A$178,0))="","",INDEX(MCDM_Grades!$S$2:$S$178,MATCH($A29,MCDM_Grades!$A$2:$A$178,0))),"")</f>
        <v/>
      </c>
      <c r="EJ29" s="35">
        <f>IFERROR(IF(INDEX(MCDM_Grades!$T$2:$T$178,MATCH($A29,MCDM_Grades!$A$2:$A$178,0))="","",INDEX(MCDM_Grades!$T$2:$T$178,MATCH($A29,MCDM_Grades!$A$2:$A$178,0))),"")</f>
        <v/>
      </c>
      <c r="EK29" s="42">
        <f>IFERROR(IF(INDEX(MCDM_Grades!$U$2:$U$178,MATCH($A29,MCDM_Grades!$A$2:$A$178,0))="","",INDEX(MCDM_Grades!$U$2:$U$178,MATCH($A29,MCDM_Grades!$A$2:$A$178,0))),"")</f>
        <v/>
      </c>
      <c r="EL29" s="35">
        <f>IFERROR(IF(INDEX(MCDM_Grades!$V$2:$V$178,MATCH($A29,MCDM_Grades!$A$2:$A$178,0))="","",INDEX(MCDM_Grades!$V$2:$V$178,MATCH($A29,MCDM_Grades!$A$2:$A$178,0))),"")</f>
        <v/>
      </c>
      <c r="EM29" s="42">
        <f>IFERROR(IF(INDEX(MCDM_Grades!$W$2:$W$178,MATCH($A29,MCDM_Grades!$A$2:$A$178,0))="","",INDEX(MCDM_Grades!$W$2:$W$178,MATCH($A29,MCDM_Grades!$A$2:$A$178,0))),"")</f>
        <v/>
      </c>
      <c r="EN29" s="35">
        <f>IFERROR(IF(INDEX(MCDM_Grades!$X$2:$X$178,MATCH($A29,MCDM_Grades!$A$2:$A$178,0))="","",INDEX(MCDM_Grades!$X$2:$X$178,MATCH($A29,MCDM_Grades!$A$2:$A$178,0))),"")</f>
        <v/>
      </c>
      <c r="EO29" s="42">
        <f>IFERROR(IF(INDEX(MCDM_Grades!$Y$2:$Y$178,MATCH($A29,MCDM_Grades!$A$2:$A$178,0))="","",INDEX(MCDM_Grades!$Y$2:$Y$178,MATCH($A29,MCDM_Grades!$A$2:$A$178,0))),"")</f>
        <v/>
      </c>
      <c r="EP29" s="35">
        <f>IFERROR(IF(INDEX(MCDM_Grades!$Z$2:$Z$178,MATCH($A29,MCDM_Grades!$A$2:$A$178,0))="","",INDEX(MCDM_Grades!$Z$2:$Z$178,MATCH($A29,MCDM_Grades!$A$2:$A$178,0))),"")</f>
        <v/>
      </c>
      <c r="EQ29" s="42">
        <f>IFERROR(IF(INDEX(MCDM_Grades!$AA$2:$AA$178,MATCH($A29,MCDM_Grades!$A$2:$A$178,0))="","",INDEX(MCDM_Grades!$AA$2:$AA$178,MATCH($A29,MCDM_Grades!$A$2:$A$178,0))),"")</f>
        <v/>
      </c>
      <c r="ER29" s="35">
        <f>IFERROR(IF(INDEX(MCDM_Grades!$AB$2:$AB$178,MATCH($A29,MCDM_Grades!$A$2:$A$178,0))="","",INDEX(MCDM_Grades!$AB$2:$AB$178,MATCH($A29,MCDM_Grades!$A$2:$A$178,0))),"")</f>
        <v/>
      </c>
      <c r="ES29" s="42">
        <f>IFERROR(IF(INDEX(MCDM_Grades!$AC$2:$AC$178,MATCH($A29,MCDM_Grades!$A$2:$A$178,0))="","",INDEX(MCDM_Grades!$AC$2:$AC$178,MATCH($A29,MCDM_Grades!$A$2:$A$178,0))),"")</f>
        <v/>
      </c>
      <c r="ET29" s="35">
        <f>IFERROR(IF(INDEX(MCDM_Grades!$AD$2:$AD$178,MATCH($A29,MCDM_Grades!$A$2:$A$178,0))="","",INDEX(MCDM_Grades!$AD$2:$AD$178,MATCH($A29,MCDM_Grades!$A$2:$A$178,0))),"")</f>
        <v/>
      </c>
      <c r="EU29" s="42">
        <f>IFERROR(IF(INDEX(MCDM_Grades!$AE$2:$AE$178,MATCH($A29,MCDM_Grades!$A$2:$A$178,0))="","",INDEX(MCDM_Grades!$AE$2:$AE$178,MATCH($A29,MCDM_Grades!$A$2:$A$178,0))),"")</f>
        <v/>
      </c>
      <c r="EV29" s="51">
        <f>IFERROR(IF(INDEX(MCDM_Grades!$K$2:$K$178,MATCH($A29,MCDM_Grades!$A$2:$A$178,0))="","",INDEX(MCDM_Grades!$K$2:$K$178,MATCH($A29,MCDM_Grades!$A$2:$A$178,0))),"")</f>
        <v/>
      </c>
      <c r="EW29" s="49">
        <f>IFERROR(IF(INDEX(MCDM_Grades!$L$2:$L$178,MATCH($A29,MCDM_Grades!$A$2:$A$178,0))="","",INDEX(MCDM_Grades!$L$2:$L$178,MATCH($A29,MCDM_Grades!$A$2:$A$178,0))),"")</f>
        <v/>
      </c>
      <c r="EX29" s="50">
        <f>IFERROR(IF(INDEX(MCDM_Grades!$M$2:$M$178,MATCH($A29,MCDM_Grades!$A$2:$A$178,0))="","",INDEX(MCDM_Grades!$M$2:$M$178,MATCH($A29,MCDM_Grades!$A$2:$A$178,0))),"")</f>
        <v/>
      </c>
      <c r="EY29" s="35">
        <f>IFERROR(IF(INDEX(MCDM_Grades!$AR$2:$AR$178,MATCH($A29,MCDM_Grades!$A$2:$A$178,0))="","",INDEX(MCDM_Grades!$AR$2:$AR$178,MATCH($A29,MCDM_Grades!$A$2:$A$178,0))),"")</f>
        <v/>
      </c>
      <c r="EZ29" s="42">
        <f>IFERROR(IF(INDEX(MCDM_Grades!$AS$2:$AS$178,MATCH($A29,MCDM_Grades!$A$2:$A$178,0))="","",INDEX(MCDM_Grades!$AS$2:$AS$178,MATCH($A29,MCDM_Grades!$A$2:$A$178,0))),"")</f>
        <v/>
      </c>
      <c r="FA29" s="35">
        <f>IFERROR(IF(INDEX(MCDM_Grades!$AT$2:$AT$178,MATCH($A29,MCDM_Grades!$A$2:$A$178,0))="","",INDEX(MCDM_Grades!$AT$2:$AT$178,MATCH($A29,MCDM_Grades!$A$2:$A$178,0))),"")</f>
        <v/>
      </c>
      <c r="FB29" s="42">
        <f>IFERROR(IF(INDEX(MCDM_Grades!$AU$2:$AU$178,MATCH($A29,MCDM_Grades!$A$2:$A$178,0))="","",INDEX(MCDM_Grades!$AU$2:$AU$178,MATCH($A29,MCDM_Grades!$A$2:$A$178,0))),"")</f>
        <v/>
      </c>
      <c r="FC29" s="3" t="inlineStr">
        <is>
          <t>Nadir / top-down</t>
        </is>
      </c>
      <c r="FD29" s="3" t="inlineStr">
        <is>
          <t>Yes</t>
        </is>
      </c>
      <c r="FE29" s="3" t="inlineStr">
        <is>
          <t>No</t>
        </is>
      </c>
      <c r="FF29" s="3" t="inlineStr">
        <is>
          <t>None</t>
        </is>
      </c>
      <c r="FG29" s="3" t="inlineStr">
        <is>
          <t>Multi-function pavement detection vehicle, professional camera, top-down</t>
        </is>
      </c>
      <c r="FH29" s="3" t="inlineStr">
        <is>
          <t>The camera was installed with a top-down shooting view of pavement surfaces</t>
        </is>
      </c>
      <c r="FI29" s="3" t="inlineStr">
        <is>
          <t>Publication</t>
        </is>
      </c>
      <c r="FJ29" s="3" t="inlineStr">
        <is>
          <t>https://ar5iv.labs.arxiv.org/html/2208.00775</t>
        </is>
      </c>
      <c r="FK29" s="3" t="inlineStr">
        <is>
          <t>High</t>
        </is>
      </c>
      <c r="FL29" s="3" t="inlineStr">
        <is>
          <t>Not independently verified</t>
        </is>
      </c>
      <c r="FM29" s="3" t="inlineStr">
        <is>
          <t>Paper (Tong et al., arXiv 2208.00775): 'Pavement images were captured using a multi-function detection vehicle equipped with a professional camera'; 1024x2048 PNG frames captured at about 60 km/h; 15 pavements in Jiangxi, Gansu, Heilongjiang and Xinjiang, China. Workbook only said 'Road inspection imagery'.</t>
        </is>
      </c>
    </row>
    <row r="30" ht="58" customHeight="1">
      <c r="A30" s="3" t="inlineStr">
        <is>
          <t>DS-029</t>
        </is>
      </c>
      <c r="B30" s="3" t="inlineStr">
        <is>
          <t>PaveSeg Dataset</t>
        </is>
      </c>
      <c r="C30" s="3" t="inlineStr">
        <is>
          <t>PaveSeg-Dataset; PaveSeg</t>
        </is>
      </c>
      <c r="D30" s="3" t="inlineStr">
        <is>
          <t>Preview v1 (100 of 2,400 images public) [Claude] | Preview plus request-based full set [GPT/Test_Batch]</t>
        </is>
      </c>
      <c r="E30" s="3" t="inlineStr">
        <is>
          <t>Confirmed Match</t>
        </is>
      </c>
      <c r="F30" s="3" t="inlineStr">
        <is>
          <t>High</t>
        </is>
      </c>
      <c r="G30" s="3" t="inlineStr">
        <is>
          <t>Same repository (FuturePave/PaveSeg-Dataset); same 2,400-image extent with 100-image preview; same seven semantic-segmentation classes; same request-based access.</t>
        </is>
      </c>
      <c r="H30" s="3" t="inlineStr">
        <is>
          <t>Claude; GPT; GitHub_Test_Batch (tool UNK)</t>
        </is>
      </c>
      <c r="I30" s="3" t="inlineStr">
        <is>
          <t>GitHub</t>
        </is>
      </c>
      <c r="J30" s="3" t="inlineStr">
        <is>
          <t>N</t>
        </is>
      </c>
      <c r="K30" s="3" t="inlineStr">
        <is>
          <t>Single canonical GitHub repository</t>
        </is>
      </c>
      <c r="L30" s="4" t="inlineStr">
        <is>
          <t>https://github.com/FuturePave/PaveSeg-Dataset</t>
        </is>
      </c>
      <c r="M30" s="4" t="inlineStr">
        <is>
          <t>https://github.com/FuturePave/PaveSeg-Dataset</t>
        </is>
      </c>
      <c r="N30" s="3" t="inlineStr">
        <is>
          <t>NA</t>
        </is>
      </c>
      <c r="O30" s="3" t="inlineStr">
        <is>
          <t>NA</t>
        </is>
      </c>
      <c r="P30" s="3" t="inlineStr">
        <is>
          <t>NA</t>
        </is>
      </c>
      <c r="Q30" s="3" t="inlineStr">
        <is>
          <t>NA</t>
        </is>
      </c>
      <c r="R30" s="3" t="inlineStr">
        <is>
          <t>NA</t>
        </is>
      </c>
      <c r="S30" s="3" t="inlineStr">
        <is>
          <t>NA</t>
        </is>
      </c>
      <c r="T30" s="3" t="inlineStr">
        <is>
          <t>NR</t>
        </is>
      </c>
      <c r="U30" s="3" t="inlineStr">
        <is>
          <t>Y</t>
        </is>
      </c>
      <c r="V30" s="3" t="inlineStr">
        <is>
          <t>NR (associated paper listed as under review) [Claude] | Under-review paper cited in README [GPT] | https://github.com/FuturePave/PaveSeg-Dataset [Test_Batch]</t>
        </is>
      </c>
      <c r="W30" s="3" t="inlineStr">
        <is>
          <t>NR</t>
        </is>
      </c>
      <c r="X30" s="3" t="inlineStr">
        <is>
          <t>https://github.com/FuturePave/PaveSeg-Dataset</t>
        </is>
      </c>
      <c r="Y30" s="3" t="inlineStr">
        <is>
          <t>NR</t>
        </is>
      </c>
      <c r="Z30" s="3" t="inlineStr">
        <is>
          <t>NR</t>
        </is>
      </c>
      <c r="AA30" s="3" t="inlineStr">
        <is>
          <t>Reported in source record (relationship not classified)</t>
        </is>
      </c>
      <c r="AB30" s="3" t="inlineStr">
        <is>
          <t>Images/frames as reported</t>
        </is>
      </c>
      <c r="AC30" s="3" t="inlineStr">
        <is>
          <t>2400</t>
        </is>
      </c>
      <c r="AD30" s="3" t="inlineStr">
        <is>
          <t>NR</t>
        </is>
      </c>
      <c r="AE30" s="3" t="inlineStr">
        <is>
          <t>NR</t>
        </is>
      </c>
      <c r="AF30" s="3" t="inlineStr">
        <is>
          <t>2400</t>
        </is>
      </c>
      <c r="AG30" s="3" t="inlineStr">
        <is>
          <t>NR</t>
        </is>
      </c>
      <c r="AH30" s="3" t="inlineStr">
        <is>
          <t>NR</t>
        </is>
      </c>
      <c r="AI30" s="3" t="inlineStr">
        <is>
          <t>NR</t>
        </is>
      </c>
      <c r="AJ30" s="3" t="inlineStr">
        <is>
          <t>NR</t>
        </is>
      </c>
      <c r="AK30" s="3" t="inlineStr">
        <is>
          <t>NR</t>
        </is>
      </c>
      <c r="AL30" s="3" t="inlineStr">
        <is>
          <t>NR</t>
        </is>
      </c>
      <c r="AM30" s="3" t="inlineStr">
        <is>
          <t>NR</t>
        </is>
      </c>
      <c r="AN30" s="3" t="inlineStr">
        <is>
          <t>1280x1080 px [Claude] | 1280×1080 [GPT] | 1280x1080 [Test_Batch]</t>
        </is>
      </c>
      <c r="AO30" s="3" t="inlineStr">
        <is>
          <t>NR</t>
        </is>
      </c>
      <c r="AP30" s="3" t="inlineStr">
        <is>
          <t>NR</t>
        </is>
      </c>
      <c r="AQ30" s="3" t="inlineStr">
        <is>
          <t>NR</t>
        </is>
      </c>
      <c r="AR30" s="3" t="inlineStr">
        <is>
          <t>NR</t>
        </is>
      </c>
      <c r="AS30" s="3" t="inlineStr">
        <is>
          <t>Road environment: Pavements (7-category condition taxonomy) [Claude] | Pavement surface imagery [GPT] | Roadway [Test_Batch]</t>
        </is>
      </c>
      <c r="AT30" s="3" t="inlineStr">
        <is>
          <t>NR</t>
        </is>
      </c>
      <c r="AU30" s="3" t="inlineStr">
        <is>
          <t>Road-survey imagery</t>
        </is>
      </c>
      <c r="AV30" s="3" t="inlineStr">
        <is>
          <t>NR</t>
        </is>
      </c>
      <c r="AW30" s="3" t="inlineStr">
        <is>
          <t>NR</t>
        </is>
      </c>
      <c r="AX30" s="3" t="inlineStr">
        <is>
          <t>NR</t>
        </is>
      </c>
      <c r="AY30" s="3" t="inlineStr">
        <is>
          <t>NR</t>
        </is>
      </c>
      <c r="AZ30" s="3" t="inlineStr">
        <is>
          <t>NR</t>
        </is>
      </c>
      <c r="BA30" s="3" t="inlineStr">
        <is>
          <t>NR</t>
        </is>
      </c>
      <c r="BB30" s="3" t="inlineStr">
        <is>
          <t>N</t>
        </is>
      </c>
      <c r="BC30" s="3" t="inlineStr">
        <is>
          <t>NR</t>
        </is>
      </c>
      <c r="BD30" s="3" t="inlineStr">
        <is>
          <t>NR</t>
        </is>
      </c>
      <c r="BE30" s="3" t="inlineStr">
        <is>
          <t>NR</t>
        </is>
      </c>
      <c r="BF30" s="3" t="inlineStr">
        <is>
          <t>NR</t>
        </is>
      </c>
      <c r="BG30" s="3" t="inlineStr">
        <is>
          <t>NR</t>
        </is>
      </c>
      <c r="BH30" s="3" t="inlineStr">
        <is>
          <t>Crack;Pothole;Sealed crack;Patch;Alligator crack;Utility cover;Expansion joint</t>
        </is>
      </c>
      <c r="BI30" s="3" t="inlineStr">
        <is>
          <t>NR</t>
        </is>
      </c>
      <c r="BJ30" s="3" t="inlineStr">
        <is>
          <t>7-class grayscale-coded pixel masks (values 30-210; background 0) [Claude] | background=0; crack=30; pothole=60; sealed crack=90; patch=120; alligator crack=150; utility cover=180; expansion joint=210 [GPT] | crack; pothole; sealed crack; patch; alligator crack; utility cover; expansion joint [Test_Batch]</t>
        </is>
      </c>
      <c r="BK30" s="3" t="inlineStr">
        <is>
          <t>NR</t>
        </is>
      </c>
      <c r="BL30" s="3" t="inlineStr">
        <is>
          <t>Semantic segmentation</t>
        </is>
      </c>
      <c r="BM30" s="3" t="inlineStr">
        <is>
          <t>Semantic segmentation</t>
        </is>
      </c>
      <c r="BN30" s="3" t="inlineStr">
        <is>
          <t>Grayscale mask images [Claude] | grayscale pixel masks [GPT] | Pixel masks [Test_Batch]</t>
        </is>
      </c>
      <c r="BO30" s="3" t="inlineStr">
        <is>
          <t>mask</t>
        </is>
      </c>
      <c r="BP30" s="3" t="inlineStr">
        <is>
          <t>NR</t>
        </is>
      </c>
      <c r="BQ30" s="3" t="inlineStr">
        <is>
          <t>NR</t>
        </is>
      </c>
      <c r="BR30" s="3" t="inlineStr">
        <is>
          <t>Y</t>
        </is>
      </c>
      <c r="BS30" s="3" t="inlineStr">
        <is>
          <t>NR</t>
        </is>
      </c>
      <c r="BT30" s="3" t="inlineStr">
        <is>
          <t>NR</t>
        </is>
      </c>
      <c r="BU30" s="3" t="inlineStr">
        <is>
          <t>NR</t>
        </is>
      </c>
      <c r="BV30" s="3" t="inlineStr">
        <is>
          <t>N</t>
        </is>
      </c>
      <c r="BW30" s="3" t="inlineStr">
        <is>
          <t>N</t>
        </is>
      </c>
      <c r="BX30" s="3" t="inlineStr">
        <is>
          <t>N</t>
        </is>
      </c>
      <c r="BY30" s="3" t="inlineStr">
        <is>
          <t>Manual annotation by pavement maintenance experts [Claude] | Pixel-level labeling by pavement maintenance experts [GPT] | Manual expert annotation [Test_Batch]</t>
        </is>
      </c>
      <c r="BZ30" s="3" t="inlineStr">
        <is>
          <t>Expert annotators stated; formal QC NR [Claude] | Expert labeling; additional QC not reported [GPT] | Labeled by pavement maintenance experts [Test_Batch]</t>
        </is>
      </c>
      <c r="CA30" s="3" t="inlineStr">
        <is>
          <t>NR</t>
        </is>
      </c>
      <c r="CB30" s="3" t="inlineStr">
        <is>
          <t>NR</t>
        </is>
      </c>
      <c r="CC30" s="3" t="inlineStr">
        <is>
          <t>Semantic segmentation [Claude/Test_Batch] | semantic segmentation; pavement condition recognition [GPT]</t>
        </is>
      </c>
      <c r="CD30" s="3" t="inlineStr">
        <is>
          <t>NR</t>
        </is>
      </c>
      <c r="CE30" s="3" t="inlineStr">
        <is>
          <t>NR</t>
        </is>
      </c>
      <c r="CF30" s="3" t="inlineStr">
        <is>
          <t>Reported on the source record/data card or associated publication (see Evidence_Locator)</t>
        </is>
      </c>
      <c r="CG30" s="3" t="inlineStr">
        <is>
          <t>NR</t>
        </is>
      </c>
      <c r="CH30" s="3" t="inlineStr">
        <is>
          <t>NR</t>
        </is>
      </c>
      <c r="CI30" s="3" t="inlineStr">
        <is>
          <t>Include-Supplementary</t>
        </is>
      </c>
      <c r="CJ30" s="3" t="inlineStr">
        <is>
          <t>Request_Required</t>
        </is>
      </c>
      <c r="CK30" s="3" t="inlineStr">
        <is>
          <t>Apache-2.0 (repository); full-data terms stated as non-commercial</t>
        </is>
      </c>
      <c r="CL30" s="3" t="inlineStr">
        <is>
          <t>NR</t>
        </is>
      </c>
      <c r="CM30" s="3" t="inlineStr">
        <is>
          <t>Request_Required</t>
        </is>
      </c>
      <c r="CN30" s="3" t="inlineStr">
        <is>
          <t>NR</t>
        </is>
      </c>
      <c r="CO30" s="3" t="inlineStr">
        <is>
          <t>NR</t>
        </is>
      </c>
      <c r="CP30" s="3" t="inlineStr">
        <is>
          <t>N</t>
        </is>
      </c>
      <c r="CQ30" s="3" t="inlineStr">
        <is>
          <t>Only 100-image preview publicly downloadable; full 2,400-image set request-based; supporting paper under review [Claude] | Only 100-image preview directly public; full data request-based; geography and collection metadata not reported [GPT] | Only a 100-image preview is directly public; full-access decision, release date, and dataset license remain unresolved. [Test_Batch]</t>
        </is>
      </c>
      <c r="CR30" s="3" t="inlineStr">
        <is>
          <t>Original</t>
        </is>
      </c>
      <c r="CS30" s="3" t="inlineStr">
        <is>
          <t>N</t>
        </is>
      </c>
      <c r="CT30" s="3" t="inlineStr">
        <is>
          <t>N</t>
        </is>
      </c>
      <c r="CU30" s="3" t="inlineStr">
        <is>
          <t>N</t>
        </is>
      </c>
      <c r="CV30" s="3" t="inlineStr">
        <is>
          <t>NA</t>
        </is>
      </c>
      <c r="CW30" s="3" t="inlineStr">
        <is>
          <t>NA</t>
        </is>
      </c>
      <c r="CX30" s="3" t="inlineStr">
        <is>
          <t>ChatGPT_Github_001.xlsx; Claude_Github_001.xlsx; Github_Github_Test.xlsx</t>
        </is>
      </c>
      <c r="CY30" s="3" t="inlineStr">
        <is>
          <t>ChatGPT_Github_001:GH-006; Claude_Github_001:GH-DS-015; Github_Github_Test:GITHUB-009</t>
        </is>
      </c>
      <c r="CZ30" s="3" t="inlineStr">
        <is>
          <t>Y - see conflict columns and Reconciliation_Notes</t>
        </is>
      </c>
      <c r="DA30" s="3" t="inlineStr">
        <is>
          <t>Y - see conflict columns and Reconciliation_Notes</t>
        </is>
      </c>
      <c r="DB30" s="6" t="inlineStr">
        <is>
          <t>Image resolution: 1280x1080 px (Claude) vs 1280×1080 (GPT) vs 1280x1080 (Test_Batch)</t>
        </is>
      </c>
      <c r="DC30" s="6" t="inlineStr">
        <is>
          <t>Label taxonomy: 7-class grayscale-coded pixel masks (values 30-210; background 0) (Claude) vs background=0; crack=30; pothole=60; sealed crack=90; patch=120; alligator crack= (GPT) vs crack; pothole; sealed crack; patch; alligator crack; utility cover; expansion j (Test_Batch) || Annotation format: Grayscale mask images (Claude) vs grayscale pixel masks (GPT) vs Pixel masks (Test_Batch) || Annotation method: Manual annotation by pavement maintenance experts (Claude) vs Pixel-level labeling by pavement maintenance experts (GPT) vs Manual expert annotation (Test_Batch) || Annotation QC: Expert annotators stated; formal QC NR (Claude) vs Expert labeling; additional QC not reported (GPT) vs Labeled by pavement maintenance experts (Test_Batch)</t>
        </is>
      </c>
      <c r="DD30" s="3" t="inlineStr">
        <is>
          <t>None</t>
        </is>
      </c>
      <c r="DE30" s="6" t="inlineStr">
        <is>
          <t>Version: Preview v1 (100 of 2,400 images public) (Claude) vs Preview plus request-based full set (GPT/Test_Batch) || AI tasks: Semantic segmentation (Claude/Test_Batch) vs semantic segmentation; pavement condition recognition (GPT) || Road environment: Pavements (7-category condition taxonomy) (Claude) vs Pavement surface imagery (GPT) vs Roadway (Test_Batch) || Publications: NR (associated paper listed as under review) (Claude) vs Under-review paper cited in README (GPT) vs https://github.com/FuturePave/PaveSeg-Dataset (Test_Batch) || Key_Limitations: Only 100-image preview publicly downloadable; full 2,400-image set request-based (Claude) vs Only 100-image preview directly public; full data request-based; geography and c (GPT) vs Only a 100-image preview is directly public; full-access decision, release date, (Test_Batch)</t>
        </is>
      </c>
      <c r="DF30" s="3" t="inlineStr">
        <is>
          <t>N</t>
        </is>
      </c>
      <c r="DG30" s="3" t="inlineStr">
        <is>
          <t>Full release is request-based; associated paper under review (no citable DOI). License conflict: Apache-2.0 repository license vs NR for data.</t>
        </is>
      </c>
      <c r="DH30" s="3" t="inlineStr">
        <is>
          <t>GitHub README (Dataset Description, Annotations, Data Access), https://github.com/FuturePave/PaveSeg-Dataset (accessed 2026-08-06) [Claude] | https://github.com/FuturePave/PaveSeg-Dataset README Dataset Description, Annotations, Data Access; accessed 2026-08-06 [GPT] | https://github.com/FuturePave/PaveSeg-Dataset; README overview, annotation description, preview, and access-request sections; accessed 2026-08-01 [Test_Batch]</t>
        </is>
      </c>
      <c r="DI30" s="3" t="inlineStr">
        <is>
          <t>Moderate</t>
        </is>
      </c>
      <c r="DJ30" s="7" t="inlineStr">
        <is>
          <t>High</t>
        </is>
      </c>
      <c r="DK30" s="3" t="inlineStr">
        <is>
          <t>Re-check for full release and formal license.</t>
        </is>
      </c>
      <c r="DL30" s="3" t="n">
        <v>2</v>
      </c>
      <c r="DM30" s="3" t="n">
        <v>4.7</v>
      </c>
      <c r="DN30" s="3" t="n">
        <v>3.2</v>
      </c>
      <c r="DO30" s="3" t="n">
        <v>3</v>
      </c>
      <c r="DP30" s="3" t="n">
        <v>2.3</v>
      </c>
      <c r="DQ30" s="3" t="n">
        <v>1</v>
      </c>
      <c r="DR30" s="3" t="n">
        <v>0</v>
      </c>
      <c r="DS30" s="3" t="n">
        <v>52</v>
      </c>
      <c r="DT30" s="3" t="inlineStr">
        <is>
          <t>Reviewed (source MCDM_Scoring, averaged across batches)</t>
        </is>
      </c>
      <c r="DU30" s="3" t="inlineStr">
        <is>
          <t>3 of 3</t>
        </is>
      </c>
      <c r="DV30" s="35">
        <f>IFERROR(IF(INDEX(MCDM_Grades!$C$2:$C$178,MATCH($A30,MCDM_Grades!$A$2:$A$178,0))="","",INDEX(MCDM_Grades!$C$2:$C$178,MATCH($A30,MCDM_Grades!$A$2:$A$178,0))),"")</f>
        <v/>
      </c>
      <c r="DW30" s="42">
        <f>IFERROR(IF(INDEX(MCDM_Grades!$D$2:$D$178,MATCH($A30,MCDM_Grades!$A$2:$A$178,0))="","",INDEX(MCDM_Grades!$D$2:$D$178,MATCH($A30,MCDM_Grades!$A$2:$A$178,0))),"")</f>
        <v/>
      </c>
      <c r="DX30" s="48">
        <f>IFERROR(IF(INDEX(MCDM_Grades!$E$2:$E$178,MATCH($A30,MCDM_Grades!$A$2:$A$178,0))="","",INDEX(MCDM_Grades!$E$2:$E$178,MATCH($A30,MCDM_Grades!$A$2:$A$178,0))),"")</f>
        <v/>
      </c>
      <c r="DY30" s="49">
        <f>IFERROR(IF(INDEX(MCDM_Grades!$F$2:$F$178,MATCH($A30,MCDM_Grades!$A$2:$A$178,0))="","",INDEX(MCDM_Grades!$F$2:$F$178,MATCH($A30,MCDM_Grades!$A$2:$A$178,0))),"")</f>
        <v/>
      </c>
      <c r="DZ30" s="48">
        <f>IFERROR(IF(INDEX(MCDM_Grades!$G$2:$G$178,MATCH($A30,MCDM_Grades!$A$2:$A$178,0))="","",INDEX(MCDM_Grades!$G$2:$G$178,MATCH($A30,MCDM_Grades!$A$2:$A$178,0))),"")</f>
        <v/>
      </c>
      <c r="EA30" s="49">
        <f>IFERROR(IF(INDEX(MCDM_Grades!$H$2:$H$178,MATCH($A30,MCDM_Grades!$A$2:$A$178,0))="","",INDEX(MCDM_Grades!$H$2:$H$178,MATCH($A30,MCDM_Grades!$A$2:$A$178,0))),"")</f>
        <v/>
      </c>
      <c r="EB30" s="50">
        <f>IFERROR(IF(INDEX(MCDM_Grades!$I$2:$I$178,MATCH($A30,MCDM_Grades!$A$2:$A$178,0))="","",INDEX(MCDM_Grades!$I$2:$I$178,MATCH($A30,MCDM_Grades!$A$2:$A$178,0))),"")</f>
        <v/>
      </c>
      <c r="EC30" s="51">
        <f>IFERROR(IF(INDEX(MCDM_Grades!$J$2:$J$178,MATCH($A30,MCDM_Grades!$A$2:$A$178,0))="","",INDEX(MCDM_Grades!$J$2:$J$178,MATCH($A30,MCDM_Grades!$A$2:$A$178,0))),"")</f>
        <v/>
      </c>
      <c r="ED30" s="35">
        <f>IFERROR(IF(INDEX(MCDM_Grades!$N$2:$N$178,MATCH($A30,MCDM_Grades!$A$2:$A$178,0))="","",INDEX(MCDM_Grades!$N$2:$N$178,MATCH($A30,MCDM_Grades!$A$2:$A$178,0))),"")</f>
        <v/>
      </c>
      <c r="EE30" s="42">
        <f>IFERROR(IF(INDEX(MCDM_Grades!$O$2:$O$178,MATCH($A30,MCDM_Grades!$A$2:$A$178,0))="","",INDEX(MCDM_Grades!$O$2:$O$178,MATCH($A30,MCDM_Grades!$A$2:$A$178,0))),"")</f>
        <v/>
      </c>
      <c r="EF30" s="35">
        <f>IFERROR(IF(INDEX(MCDM_Grades!$P$2:$P$178,MATCH($A30,MCDM_Grades!$A$2:$A$178,0))="","",INDEX(MCDM_Grades!$P$2:$P$178,MATCH($A30,MCDM_Grades!$A$2:$A$178,0))),"")</f>
        <v/>
      </c>
      <c r="EG30" s="42">
        <f>IFERROR(IF(INDEX(MCDM_Grades!$Q$2:$Q$178,MATCH($A30,MCDM_Grades!$A$2:$A$178,0))="","",INDEX(MCDM_Grades!$Q$2:$Q$178,MATCH($A30,MCDM_Grades!$A$2:$A$178,0))),"")</f>
        <v/>
      </c>
      <c r="EH30" s="35">
        <f>IFERROR(IF(INDEX(MCDM_Grades!$R$2:$R$178,MATCH($A30,MCDM_Grades!$A$2:$A$178,0))="","",INDEX(MCDM_Grades!$R$2:$R$178,MATCH($A30,MCDM_Grades!$A$2:$A$178,0))),"")</f>
        <v/>
      </c>
      <c r="EI30" s="42">
        <f>IFERROR(IF(INDEX(MCDM_Grades!$S$2:$S$178,MATCH($A30,MCDM_Grades!$A$2:$A$178,0))="","",INDEX(MCDM_Grades!$S$2:$S$178,MATCH($A30,MCDM_Grades!$A$2:$A$178,0))),"")</f>
        <v/>
      </c>
      <c r="EJ30" s="35">
        <f>IFERROR(IF(INDEX(MCDM_Grades!$T$2:$T$178,MATCH($A30,MCDM_Grades!$A$2:$A$178,0))="","",INDEX(MCDM_Grades!$T$2:$T$178,MATCH($A30,MCDM_Grades!$A$2:$A$178,0))),"")</f>
        <v/>
      </c>
      <c r="EK30" s="42">
        <f>IFERROR(IF(INDEX(MCDM_Grades!$U$2:$U$178,MATCH($A30,MCDM_Grades!$A$2:$A$178,0))="","",INDEX(MCDM_Grades!$U$2:$U$178,MATCH($A30,MCDM_Grades!$A$2:$A$178,0))),"")</f>
        <v/>
      </c>
      <c r="EL30" s="35">
        <f>IFERROR(IF(INDEX(MCDM_Grades!$V$2:$V$178,MATCH($A30,MCDM_Grades!$A$2:$A$178,0))="","",INDEX(MCDM_Grades!$V$2:$V$178,MATCH($A30,MCDM_Grades!$A$2:$A$178,0))),"")</f>
        <v/>
      </c>
      <c r="EM30" s="42">
        <f>IFERROR(IF(INDEX(MCDM_Grades!$W$2:$W$178,MATCH($A30,MCDM_Grades!$A$2:$A$178,0))="","",INDEX(MCDM_Grades!$W$2:$W$178,MATCH($A30,MCDM_Grades!$A$2:$A$178,0))),"")</f>
        <v/>
      </c>
      <c r="EN30" s="35">
        <f>IFERROR(IF(INDEX(MCDM_Grades!$X$2:$X$178,MATCH($A30,MCDM_Grades!$A$2:$A$178,0))="","",INDEX(MCDM_Grades!$X$2:$X$178,MATCH($A30,MCDM_Grades!$A$2:$A$178,0))),"")</f>
        <v/>
      </c>
      <c r="EO30" s="42">
        <f>IFERROR(IF(INDEX(MCDM_Grades!$Y$2:$Y$178,MATCH($A30,MCDM_Grades!$A$2:$A$178,0))="","",INDEX(MCDM_Grades!$Y$2:$Y$178,MATCH($A30,MCDM_Grades!$A$2:$A$178,0))),"")</f>
        <v/>
      </c>
      <c r="EP30" s="35">
        <f>IFERROR(IF(INDEX(MCDM_Grades!$Z$2:$Z$178,MATCH($A30,MCDM_Grades!$A$2:$A$178,0))="","",INDEX(MCDM_Grades!$Z$2:$Z$178,MATCH($A30,MCDM_Grades!$A$2:$A$178,0))),"")</f>
        <v/>
      </c>
      <c r="EQ30" s="42">
        <f>IFERROR(IF(INDEX(MCDM_Grades!$AA$2:$AA$178,MATCH($A30,MCDM_Grades!$A$2:$A$178,0))="","",INDEX(MCDM_Grades!$AA$2:$AA$178,MATCH($A30,MCDM_Grades!$A$2:$A$178,0))),"")</f>
        <v/>
      </c>
      <c r="ER30" s="35">
        <f>IFERROR(IF(INDEX(MCDM_Grades!$AB$2:$AB$178,MATCH($A30,MCDM_Grades!$A$2:$A$178,0))="","",INDEX(MCDM_Grades!$AB$2:$AB$178,MATCH($A30,MCDM_Grades!$A$2:$A$178,0))),"")</f>
        <v/>
      </c>
      <c r="ES30" s="42">
        <f>IFERROR(IF(INDEX(MCDM_Grades!$AC$2:$AC$178,MATCH($A30,MCDM_Grades!$A$2:$A$178,0))="","",INDEX(MCDM_Grades!$AC$2:$AC$178,MATCH($A30,MCDM_Grades!$A$2:$A$178,0))),"")</f>
        <v/>
      </c>
      <c r="ET30" s="35">
        <f>IFERROR(IF(INDEX(MCDM_Grades!$AD$2:$AD$178,MATCH($A30,MCDM_Grades!$A$2:$A$178,0))="","",INDEX(MCDM_Grades!$AD$2:$AD$178,MATCH($A30,MCDM_Grades!$A$2:$A$178,0))),"")</f>
        <v/>
      </c>
      <c r="EU30" s="42">
        <f>IFERROR(IF(INDEX(MCDM_Grades!$AE$2:$AE$178,MATCH($A30,MCDM_Grades!$A$2:$A$178,0))="","",INDEX(MCDM_Grades!$AE$2:$AE$178,MATCH($A30,MCDM_Grades!$A$2:$A$178,0))),"")</f>
        <v/>
      </c>
      <c r="EV30" s="51">
        <f>IFERROR(IF(INDEX(MCDM_Grades!$K$2:$K$178,MATCH($A30,MCDM_Grades!$A$2:$A$178,0))="","",INDEX(MCDM_Grades!$K$2:$K$178,MATCH($A30,MCDM_Grades!$A$2:$A$178,0))),"")</f>
        <v/>
      </c>
      <c r="EW30" s="49">
        <f>IFERROR(IF(INDEX(MCDM_Grades!$L$2:$L$178,MATCH($A30,MCDM_Grades!$A$2:$A$178,0))="","",INDEX(MCDM_Grades!$L$2:$L$178,MATCH($A30,MCDM_Grades!$A$2:$A$178,0))),"")</f>
        <v/>
      </c>
      <c r="EX30" s="50">
        <f>IFERROR(IF(INDEX(MCDM_Grades!$M$2:$M$178,MATCH($A30,MCDM_Grades!$A$2:$A$178,0))="","",INDEX(MCDM_Grades!$M$2:$M$178,MATCH($A30,MCDM_Grades!$A$2:$A$178,0))),"")</f>
        <v/>
      </c>
      <c r="EY30" s="35">
        <f>IFERROR(IF(INDEX(MCDM_Grades!$AR$2:$AR$178,MATCH($A30,MCDM_Grades!$A$2:$A$178,0))="","",INDEX(MCDM_Grades!$AR$2:$AR$178,MATCH($A30,MCDM_Grades!$A$2:$A$178,0))),"")</f>
        <v/>
      </c>
      <c r="EZ30" s="42">
        <f>IFERROR(IF(INDEX(MCDM_Grades!$AS$2:$AS$178,MATCH($A30,MCDM_Grades!$A$2:$A$178,0))="","",INDEX(MCDM_Grades!$AS$2:$AS$178,MATCH($A30,MCDM_Grades!$A$2:$A$178,0))),"")</f>
        <v/>
      </c>
      <c r="FA30" s="35">
        <f>IFERROR(IF(INDEX(MCDM_Grades!$AT$2:$AT$178,MATCH($A30,MCDM_Grades!$A$2:$A$178,0))="","",INDEX(MCDM_Grades!$AT$2:$AT$178,MATCH($A30,MCDM_Grades!$A$2:$A$178,0))),"")</f>
        <v/>
      </c>
      <c r="FB30" s="42">
        <f>IFERROR(IF(INDEX(MCDM_Grades!$AU$2:$AU$178,MATCH($A30,MCDM_Grades!$A$2:$A$178,0))="","",INDEX(MCDM_Grades!$AU$2:$AU$178,MATCH($A30,MCDM_Grades!$A$2:$A$178,0))),"")</f>
        <v/>
      </c>
      <c r="FC30" s="3" t="inlineStr">
        <is>
          <t>Not reported</t>
        </is>
      </c>
      <c r="FD30" s="3" t="inlineStr">
        <is>
          <t>Unknown</t>
        </is>
      </c>
      <c r="FE30" s="3" t="inlineStr">
        <is>
          <t>Unknown</t>
        </is>
      </c>
      <c r="FF30" s="3" t="inlineStr">
        <is>
          <t>None</t>
        </is>
      </c>
      <c r="FG30" s="3" t="inlineStr">
        <is>
          <t>Not reported</t>
        </is>
      </c>
      <c r="FH30" s="3" t="inlineStr">
        <is>
          <t>The resolution of the images is 1280×1080px.</t>
        </is>
      </c>
      <c r="FI30" s="3" t="inlineStr">
        <is>
          <t>None</t>
        </is>
      </c>
      <c r="FJ30" s="3" t="inlineStr">
        <is>
          <t>https://github.com/FuturePave/PaveSeg-Dataset</t>
        </is>
      </c>
      <c r="FK30" s="3" t="inlineStr">
        <is>
          <t>High</t>
        </is>
      </c>
      <c r="FL30" s="3" t="inlineStr">
        <is>
          <t>Not independently verified</t>
        </is>
      </c>
      <c r="FM30" s="3" t="inlineStr">
        <is>
          <t>README describes classes, pixel masks and the 100-image preview only; no collection platform or camera orientation; associated paper under review with no DOI. Workbook: 'Road-survey imagery', all camera columns NR. Same seven-class taxonomy as MTPDSD (DS-026), which uses a dashboard + rear-view vehicle system, but that link is unverified and was not used for the label.</t>
        </is>
      </c>
    </row>
    <row r="31" ht="58" customHeight="1">
      <c r="A31" s="3" t="inlineStr">
        <is>
          <t>DS-030</t>
        </is>
      </c>
      <c r="B31" s="3" t="inlineStr">
        <is>
          <t>PID (Pavement Image Dataset)</t>
        </is>
      </c>
      <c r="C31" s="3" t="inlineStr">
        <is>
          <t>Pavement Image Dataset (PID)</t>
        </is>
      </c>
      <c r="D31" s="3" t="inlineStr">
        <is>
          <t>Original paired-view release</t>
        </is>
      </c>
      <c r="E31" s="3" t="inlineStr">
        <is>
          <t>Confirmed Match</t>
        </is>
      </c>
      <c r="F31" s="3" t="inlineStr">
        <is>
          <t>High</t>
        </is>
      </c>
      <c r="G31" s="3" t="inlineStr">
        <is>
          <t>Identical image count (7,237); same Google Street View acquisition; same publication family (10.1177/0361198120907283; arXiv 1910.11123 / 1904.07157).</t>
        </is>
      </c>
      <c r="H31" s="3" t="inlineStr">
        <is>
          <t>GPT; GitHub_Test_Batch (tool UNK)</t>
        </is>
      </c>
      <c r="I31" s="3" t="inlineStr">
        <is>
          <t>GitHub</t>
        </is>
      </c>
      <c r="J31" s="3" t="inlineStr">
        <is>
          <t>N</t>
        </is>
      </c>
      <c r="K31" s="3" t="inlineStr">
        <is>
          <t>GitHub repository (Nan2020/PID-Pavement-Image-Dataset); Test-batch record cites the arXiv paper with metadata-only access</t>
        </is>
      </c>
      <c r="L31" s="4" t="inlineStr">
        <is>
          <t>https://github.com/Nan2020/PID-Pavement-Image-Dataset</t>
        </is>
      </c>
      <c r="M31" s="4" t="inlineStr">
        <is>
          <t>https://github.com/Nan2020/PID-Pavement-Image-Dataset</t>
        </is>
      </c>
      <c r="N31" s="3" t="inlineStr">
        <is>
          <t>NA</t>
        </is>
      </c>
      <c r="O31" s="3" t="inlineStr">
        <is>
          <t>NA</t>
        </is>
      </c>
      <c r="P31" s="3" t="inlineStr">
        <is>
          <t>NA</t>
        </is>
      </c>
      <c r="Q31" s="3" t="inlineStr">
        <is>
          <t>NA</t>
        </is>
      </c>
      <c r="R31" s="3" t="inlineStr">
        <is>
          <t>NA</t>
        </is>
      </c>
      <c r="S31" s="3" t="inlineStr">
        <is>
          <t>https://arxiv.org/abs/1904.07157</t>
        </is>
      </c>
      <c r="T31" s="3" t="inlineStr">
        <is>
          <t>10.1177/0361198120907283; arXiv:1904.07157</t>
        </is>
      </c>
      <c r="U31" s="3" t="inlineStr">
        <is>
          <t>Y</t>
        </is>
      </c>
      <c r="V31" s="3" t="inlineStr">
        <is>
          <t>10.1177/0361198120907283; https://arxiv.org/abs/1910.11123 [GPT] | https://arxiv.org/abs/1904.07157 [Test_Batch]</t>
        </is>
      </c>
      <c r="W31" s="3" t="inlineStr">
        <is>
          <t>10.1177/0361198120907283</t>
        </is>
      </c>
      <c r="X31" s="3" t="inlineStr">
        <is>
          <t>https://arxiv.org/abs/1910.11123; https://arxiv.org/abs/1904.07157</t>
        </is>
      </c>
      <c r="Y31" s="3" t="inlineStr">
        <is>
          <t>NR</t>
        </is>
      </c>
      <c r="Z31" s="3" t="inlineStr">
        <is>
          <t>Y</t>
        </is>
      </c>
      <c r="AA31" s="3" t="inlineStr">
        <is>
          <t>Reported in source record (relationship not classified)</t>
        </is>
      </c>
      <c r="AB31" s="3" t="inlineStr">
        <is>
          <t>Images/frames as reported</t>
        </is>
      </c>
      <c r="AC31" s="3" t="inlineStr">
        <is>
          <t>7237</t>
        </is>
      </c>
      <c r="AD31" s="3" t="inlineStr">
        <is>
          <t>NR</t>
        </is>
      </c>
      <c r="AE31" s="3" t="inlineStr">
        <is>
          <t>NR</t>
        </is>
      </c>
      <c r="AF31" s="3" t="inlineStr">
        <is>
          <t>7237</t>
        </is>
      </c>
      <c r="AG31" s="3" t="inlineStr">
        <is>
          <t>22</t>
        </is>
      </c>
      <c r="AH31" s="3" t="inlineStr">
        <is>
          <t>NR</t>
        </is>
      </c>
      <c r="AI31" s="3" t="inlineStr">
        <is>
          <t>NR</t>
        </is>
      </c>
      <c r="AJ31" s="3" t="inlineStr">
        <is>
          <t>NR</t>
        </is>
      </c>
      <c r="AK31" s="3" t="inlineStr">
        <is>
          <t>NR</t>
        </is>
      </c>
      <c r="AL31" s="3" t="inlineStr">
        <is>
          <t>NR</t>
        </is>
      </c>
      <c r="AM31" s="3" t="inlineStr">
        <is>
          <t>NR</t>
        </is>
      </c>
      <c r="AN31" s="3" t="inlineStr">
        <is>
          <t>640×640</t>
        </is>
      </c>
      <c r="AO31" s="3" t="inlineStr">
        <is>
          <t>NR</t>
        </is>
      </c>
      <c r="AP31" s="3" t="inlineStr">
        <is>
          <t>United States</t>
        </is>
      </c>
      <c r="AQ31" s="3" t="inlineStr">
        <is>
          <t>NR</t>
        </is>
      </c>
      <c r="AR31" s="3" t="inlineStr">
        <is>
          <t>22 pavement sections</t>
        </is>
      </c>
      <c r="AS31" s="3" t="inlineStr">
        <is>
          <t>United States; 22 pavement sections; Road environment: Interstate and U.S. highways [GPT] | Roadway [Test_Batch]</t>
        </is>
      </c>
      <c r="AT31" s="3" t="inlineStr">
        <is>
          <t>NR</t>
        </is>
      </c>
      <c r="AU31" s="3" t="inlineStr">
        <is>
          <t>Google Street View API [GPT] | Google Street View imagery; top-down pavement imagery [Test_Batch]</t>
        </is>
      </c>
      <c r="AV31" s="3" t="inlineStr">
        <is>
          <t>NR</t>
        </is>
      </c>
      <c r="AW31" s="3" t="inlineStr">
        <is>
          <t>NR</t>
        </is>
      </c>
      <c r="AX31" s="3" t="inlineStr">
        <is>
          <t>See Acquisition_Platform (reported: top-down)</t>
        </is>
      </c>
      <c r="AY31" s="3" t="inlineStr">
        <is>
          <t>NR</t>
        </is>
      </c>
      <c r="AZ31" s="3" t="inlineStr">
        <is>
          <t>NR</t>
        </is>
      </c>
      <c r="BA31" s="3" t="inlineStr">
        <is>
          <t>NR</t>
        </is>
      </c>
      <c r="BB31" s="3" t="inlineStr">
        <is>
          <t>NR</t>
        </is>
      </c>
      <c r="BC31" s="3" t="inlineStr">
        <is>
          <t>Y</t>
        </is>
      </c>
      <c r="BD31" s="3" t="inlineStr">
        <is>
          <t>NR</t>
        </is>
      </c>
      <c r="BE31" s="3" t="inlineStr">
        <is>
          <t>NR</t>
        </is>
      </c>
      <c r="BF31" s="3" t="inlineStr">
        <is>
          <t>Includes plain and shadowed views</t>
        </is>
      </c>
      <c r="BG31" s="3" t="inlineStr">
        <is>
          <t>NR</t>
        </is>
      </c>
      <c r="BH31" s="3" t="inlineStr">
        <is>
          <t>reflective crack; transverse crack; block crack; longitudinal crack; alligator crack; sealed transverse crack; sealed longitudinal crack; lane longitudinal crack; pothole [GPT] | nine pavement condition categories [Test_Batch]</t>
        </is>
      </c>
      <c r="BI31" s="3" t="inlineStr">
        <is>
          <t>reflective crack; transverse crack; block crack; longitudinal crack; alligator crack; sealed transverse crack; sealed longitudinal crack; lane longitudinal crack; pothole [GPT] | nine pavement condition categories [Test_Batch]</t>
        </is>
      </c>
      <c r="BJ31" s="3" t="inlineStr">
        <is>
          <t>Nine pavement distress categories [GPT] | nine manually annotated pavement categories [Test_Batch]</t>
        </is>
      </c>
      <c r="BK31" s="3" t="inlineStr">
        <is>
          <t>NR</t>
        </is>
      </c>
      <c r="BL31" s="3" t="inlineStr">
        <is>
          <t>object detection; distress density quantification [GPT] | Object detection; classification [Test_Batch]</t>
        </is>
      </c>
      <c r="BM31" s="3" t="inlineStr">
        <is>
          <t>object detection; distress density quantification [GPT] | Object detection; classification [Test_Batch]</t>
        </is>
      </c>
      <c r="BN31" s="3" t="inlineStr">
        <is>
          <t>bounding boxes; paired wide-view and top-down images</t>
        </is>
      </c>
      <c r="BO31" s="3" t="inlineStr">
        <is>
          <t>NR</t>
        </is>
      </c>
      <c r="BP31" s="3" t="inlineStr">
        <is>
          <t>Y</t>
        </is>
      </c>
      <c r="BQ31" s="3" t="inlineStr">
        <is>
          <t>Y</t>
        </is>
      </c>
      <c r="BR31" s="3" t="inlineStr">
        <is>
          <t>NR</t>
        </is>
      </c>
      <c r="BS31" s="3" t="inlineStr">
        <is>
          <t>NR</t>
        </is>
      </c>
      <c r="BT31" s="3" t="inlineStr">
        <is>
          <t>NR</t>
        </is>
      </c>
      <c r="BU31" s="3" t="inlineStr">
        <is>
          <t>NR</t>
        </is>
      </c>
      <c r="BV31" s="3" t="inlineStr">
        <is>
          <t>NR</t>
        </is>
      </c>
      <c r="BW31" s="3" t="inlineStr">
        <is>
          <t>NR</t>
        </is>
      </c>
      <c r="BX31" s="3" t="inlineStr">
        <is>
          <t>NR</t>
        </is>
      </c>
      <c r="BY31" s="3" t="inlineStr">
        <is>
          <t>Manual annotation using OpenLabeling [GPT] | Manual annotation [Test_Batch]</t>
        </is>
      </c>
      <c r="BZ31" s="3" t="inlineStr">
        <is>
          <t>Train/test split reported; baseline comparison with YOLOv2 and Faster R-CNN</t>
        </is>
      </c>
      <c r="CA31" s="3" t="inlineStr">
        <is>
          <t>NR</t>
        </is>
      </c>
      <c r="CB31" s="3" t="inlineStr">
        <is>
          <t>NR</t>
        </is>
      </c>
      <c r="CC31" s="3" t="inlineStr">
        <is>
          <t>object detection; classification; distress density estimation [GPT] | object detection; classification [Test_Batch]</t>
        </is>
      </c>
      <c r="CD31" s="3" t="inlineStr">
        <is>
          <t>YOLOv2</t>
        </is>
      </c>
      <c r="CE31" s="3" t="inlineStr">
        <is>
          <t>YOLOv2</t>
        </is>
      </c>
      <c r="CF31" s="3" t="inlineStr">
        <is>
          <t>Reported on the source record/data card or associated publication (see Evidence_Locator)</t>
        </is>
      </c>
      <c r="CG31" s="3" t="inlineStr">
        <is>
          <t>F1 score</t>
        </is>
      </c>
      <c r="CH31" s="3" t="inlineStr">
        <is>
          <t>YOLOv2: F1 score = 0.84</t>
        </is>
      </c>
      <c r="CI31" s="3" t="inlineStr">
        <is>
          <t>Include-Primary [GPT] | Pending [Test_Batch]</t>
        </is>
      </c>
      <c r="CJ31" s="3" t="inlineStr">
        <is>
          <t>Direct_Download [GPT] | Metadata_Only [Test_Batch]</t>
        </is>
      </c>
      <c r="CK31" s="3" t="inlineStr">
        <is>
          <t>NR</t>
        </is>
      </c>
      <c r="CL31" s="3" t="inlineStr">
        <is>
          <t>N</t>
        </is>
      </c>
      <c r="CM31" s="3" t="inlineStr">
        <is>
          <t>Direct_Download [GPT] | Metadata_Only [Test_Batch]</t>
        </is>
      </c>
      <c r="CN31" s="3" t="inlineStr">
        <is>
          <t>NR</t>
        </is>
      </c>
      <c r="CO31" s="3" t="inlineStr">
        <is>
          <t>NR</t>
        </is>
      </c>
      <c r="CP31" s="3" t="inlineStr">
        <is>
          <t>Y</t>
        </is>
      </c>
      <c r="CQ31" s="3" t="inlineStr">
        <is>
          <t>Google Street View dependence; U.S.-only coverage; top-down images are paired but only wide views are bounding-box annotated [GPT] | Public data route and reuse rights for source imagery were not verified; GitHub evidence is secondary. [Test_Batch]</t>
        </is>
      </c>
      <c r="CR31" s="3" t="inlineStr">
        <is>
          <t>Original</t>
        </is>
      </c>
      <c r="CS31" s="3" t="inlineStr">
        <is>
          <t>N</t>
        </is>
      </c>
      <c r="CT31" s="3" t="inlineStr">
        <is>
          <t>N</t>
        </is>
      </c>
      <c r="CU31" s="3" t="inlineStr">
        <is>
          <t>N</t>
        </is>
      </c>
      <c r="CV31" s="3" t="inlineStr">
        <is>
          <t>NA</t>
        </is>
      </c>
      <c r="CW31" s="3" t="inlineStr">
        <is>
          <t>NA</t>
        </is>
      </c>
      <c r="CX31" s="3" t="inlineStr">
        <is>
          <t>ChatGPT_Github_001.xlsx; Github_Github_Test.xlsx</t>
        </is>
      </c>
      <c r="CY31" s="3" t="inlineStr">
        <is>
          <t>ChatGPT_Github_001:GH-010; Github_Github_Test:GITHUB-032</t>
        </is>
      </c>
      <c r="CZ31" s="3" t="inlineStr">
        <is>
          <t>NA</t>
        </is>
      </c>
      <c r="DA31" s="3" t="inlineStr">
        <is>
          <t>Y - see conflict columns and Reconciliation_Notes</t>
        </is>
      </c>
      <c r="DB31" s="3" t="inlineStr">
        <is>
          <t>None</t>
        </is>
      </c>
      <c r="DC31" s="6" t="inlineStr">
        <is>
          <t>Distress types: reflective crack; transverse crack; block crack; longitudinal crack; alligator c (GPT) vs nine pavement condition categories (Test_Batch) || Label taxonomy: Nine pavement distress categories (GPT) vs nine manually annotated pavement categories (Test_Batch) || Annotation task: object detection; distress density quantification (GPT) vs Object detection; classification (Test_Batch) || Annotation method: Manual annotation using OpenLabeling (GPT) vs Manual annotation (Test_Batch)</t>
        </is>
      </c>
      <c r="DD31" s="3" t="inlineStr">
        <is>
          <t>None</t>
        </is>
      </c>
      <c r="DE31" s="6" t="inlineStr">
        <is>
          <t>Release year: 2020 (GPT) vs 2019 (Test_Batch) || Access status: Direct_Download (GPT) vs Metadata_Only (Test_Batch) || AI tasks: object detection; classification; distress density estimation (GPT) vs object detection; classification (Test_Batch) || Screening decision: Include-Primary (GPT) vs Pending (Test_Batch) || Road environment: Interstate and U.S. highways (GPT) vs Roadway (Test_Batch) || Publications: 10.1177/0361198120907283; https://arxiv.org/abs/1910.11123 (GPT) vs https://arxiv.org/abs/1904.07157 (Test_Batch) || Acquisition platform: Google Street View API (GPT) vs Google Street View imagery; top-down pavement imagery (Test_Batch) || Key_Limitations: Google Street View dependence; U.S.-only coverage; top-down images are paired bu (GPT) vs Public data route and reuse rights for source imagery were not verified; GitHub  (Test_Batch)</t>
        </is>
      </c>
      <c r="DF31" s="6" t="inlineStr">
        <is>
          <t>Y</t>
        </is>
      </c>
      <c r="DG31" s="3" t="inlineStr">
        <is>
          <t>Access conflict: Direct_Download via GitHub (GPT) vs Metadata_Only via arXiv route (Test batch).</t>
        </is>
      </c>
      <c r="DH31" s="3" t="inlineStr">
        <is>
          <t>https://github.com/Nan2020/PID-Pavement-Image-Dataset README; arXiv 1910.11123 dataset section; accessed 2026-08-06 [GPT] | https://arxiv.org/abs/1904.07157; paper abstract and GitHub public-dataset list references; accessed 2026-08-01 [Test_Batch]</t>
        </is>
      </c>
      <c r="DI31" s="3" t="inlineStr">
        <is>
          <t>Low</t>
        </is>
      </c>
      <c r="DJ31" s="3" t="inlineStr">
        <is>
          <t>Medium</t>
        </is>
      </c>
      <c r="DK31" s="3" t="inlineStr">
        <is>
          <t>Use GitHub repository route.</t>
        </is>
      </c>
      <c r="DL31" s="3" t="n">
        <v>2.5</v>
      </c>
      <c r="DM31" s="3" t="n">
        <v>4</v>
      </c>
      <c r="DN31" s="3" t="n">
        <v>3.5</v>
      </c>
      <c r="DO31" s="3" t="n">
        <v>4</v>
      </c>
      <c r="DP31" s="3" t="n">
        <v>3</v>
      </c>
      <c r="DQ31" s="3" t="n">
        <v>2</v>
      </c>
      <c r="DR31" s="3" t="n">
        <v>0.5</v>
      </c>
      <c r="DS31" s="3" t="n">
        <v>59.5</v>
      </c>
      <c r="DT31" s="3" t="inlineStr">
        <is>
          <t>Reviewed (source MCDM_Scoring, averaged across batches)</t>
        </is>
      </c>
      <c r="DU31" s="3" t="inlineStr">
        <is>
          <t>2 of 2</t>
        </is>
      </c>
      <c r="DV31" s="35">
        <f>IFERROR(IF(INDEX(MCDM_Grades!$C$2:$C$178,MATCH($A31,MCDM_Grades!$A$2:$A$178,0))="","",INDEX(MCDM_Grades!$C$2:$C$178,MATCH($A31,MCDM_Grades!$A$2:$A$178,0))),"")</f>
        <v/>
      </c>
      <c r="DW31" s="42">
        <f>IFERROR(IF(INDEX(MCDM_Grades!$D$2:$D$178,MATCH($A31,MCDM_Grades!$A$2:$A$178,0))="","",INDEX(MCDM_Grades!$D$2:$D$178,MATCH($A31,MCDM_Grades!$A$2:$A$178,0))),"")</f>
        <v/>
      </c>
      <c r="DX31" s="48">
        <f>IFERROR(IF(INDEX(MCDM_Grades!$E$2:$E$178,MATCH($A31,MCDM_Grades!$A$2:$A$178,0))="","",INDEX(MCDM_Grades!$E$2:$E$178,MATCH($A31,MCDM_Grades!$A$2:$A$178,0))),"")</f>
        <v/>
      </c>
      <c r="DY31" s="49">
        <f>IFERROR(IF(INDEX(MCDM_Grades!$F$2:$F$178,MATCH($A31,MCDM_Grades!$A$2:$A$178,0))="","",INDEX(MCDM_Grades!$F$2:$F$178,MATCH($A31,MCDM_Grades!$A$2:$A$178,0))),"")</f>
        <v/>
      </c>
      <c r="DZ31" s="48">
        <f>IFERROR(IF(INDEX(MCDM_Grades!$G$2:$G$178,MATCH($A31,MCDM_Grades!$A$2:$A$178,0))="","",INDEX(MCDM_Grades!$G$2:$G$178,MATCH($A31,MCDM_Grades!$A$2:$A$178,0))),"")</f>
        <v/>
      </c>
      <c r="EA31" s="49">
        <f>IFERROR(IF(INDEX(MCDM_Grades!$H$2:$H$178,MATCH($A31,MCDM_Grades!$A$2:$A$178,0))="","",INDEX(MCDM_Grades!$H$2:$H$178,MATCH($A31,MCDM_Grades!$A$2:$A$178,0))),"")</f>
        <v/>
      </c>
      <c r="EB31" s="50">
        <f>IFERROR(IF(INDEX(MCDM_Grades!$I$2:$I$178,MATCH($A31,MCDM_Grades!$A$2:$A$178,0))="","",INDEX(MCDM_Grades!$I$2:$I$178,MATCH($A31,MCDM_Grades!$A$2:$A$178,0))),"")</f>
        <v/>
      </c>
      <c r="EC31" s="51">
        <f>IFERROR(IF(INDEX(MCDM_Grades!$J$2:$J$178,MATCH($A31,MCDM_Grades!$A$2:$A$178,0))="","",INDEX(MCDM_Grades!$J$2:$J$178,MATCH($A31,MCDM_Grades!$A$2:$A$178,0))),"")</f>
        <v/>
      </c>
      <c r="ED31" s="35">
        <f>IFERROR(IF(INDEX(MCDM_Grades!$N$2:$N$178,MATCH($A31,MCDM_Grades!$A$2:$A$178,0))="","",INDEX(MCDM_Grades!$N$2:$N$178,MATCH($A31,MCDM_Grades!$A$2:$A$178,0))),"")</f>
        <v/>
      </c>
      <c r="EE31" s="42">
        <f>IFERROR(IF(INDEX(MCDM_Grades!$O$2:$O$178,MATCH($A31,MCDM_Grades!$A$2:$A$178,0))="","",INDEX(MCDM_Grades!$O$2:$O$178,MATCH($A31,MCDM_Grades!$A$2:$A$178,0))),"")</f>
        <v/>
      </c>
      <c r="EF31" s="35">
        <f>IFERROR(IF(INDEX(MCDM_Grades!$P$2:$P$178,MATCH($A31,MCDM_Grades!$A$2:$A$178,0))="","",INDEX(MCDM_Grades!$P$2:$P$178,MATCH($A31,MCDM_Grades!$A$2:$A$178,0))),"")</f>
        <v/>
      </c>
      <c r="EG31" s="42">
        <f>IFERROR(IF(INDEX(MCDM_Grades!$Q$2:$Q$178,MATCH($A31,MCDM_Grades!$A$2:$A$178,0))="","",INDEX(MCDM_Grades!$Q$2:$Q$178,MATCH($A31,MCDM_Grades!$A$2:$A$178,0))),"")</f>
        <v/>
      </c>
      <c r="EH31" s="35">
        <f>IFERROR(IF(INDEX(MCDM_Grades!$R$2:$R$178,MATCH($A31,MCDM_Grades!$A$2:$A$178,0))="","",INDEX(MCDM_Grades!$R$2:$R$178,MATCH($A31,MCDM_Grades!$A$2:$A$178,0))),"")</f>
        <v/>
      </c>
      <c r="EI31" s="42">
        <f>IFERROR(IF(INDEX(MCDM_Grades!$S$2:$S$178,MATCH($A31,MCDM_Grades!$A$2:$A$178,0))="","",INDEX(MCDM_Grades!$S$2:$S$178,MATCH($A31,MCDM_Grades!$A$2:$A$178,0))),"")</f>
        <v/>
      </c>
      <c r="EJ31" s="35">
        <f>IFERROR(IF(INDEX(MCDM_Grades!$T$2:$T$178,MATCH($A31,MCDM_Grades!$A$2:$A$178,0))="","",INDEX(MCDM_Grades!$T$2:$T$178,MATCH($A31,MCDM_Grades!$A$2:$A$178,0))),"")</f>
        <v/>
      </c>
      <c r="EK31" s="42">
        <f>IFERROR(IF(INDEX(MCDM_Grades!$U$2:$U$178,MATCH($A31,MCDM_Grades!$A$2:$A$178,0))="","",INDEX(MCDM_Grades!$U$2:$U$178,MATCH($A31,MCDM_Grades!$A$2:$A$178,0))),"")</f>
        <v/>
      </c>
      <c r="EL31" s="35">
        <f>IFERROR(IF(INDEX(MCDM_Grades!$V$2:$V$178,MATCH($A31,MCDM_Grades!$A$2:$A$178,0))="","",INDEX(MCDM_Grades!$V$2:$V$178,MATCH($A31,MCDM_Grades!$A$2:$A$178,0))),"")</f>
        <v/>
      </c>
      <c r="EM31" s="42">
        <f>IFERROR(IF(INDEX(MCDM_Grades!$W$2:$W$178,MATCH($A31,MCDM_Grades!$A$2:$A$178,0))="","",INDEX(MCDM_Grades!$W$2:$W$178,MATCH($A31,MCDM_Grades!$A$2:$A$178,0))),"")</f>
        <v/>
      </c>
      <c r="EN31" s="35">
        <f>IFERROR(IF(INDEX(MCDM_Grades!$X$2:$X$178,MATCH($A31,MCDM_Grades!$A$2:$A$178,0))="","",INDEX(MCDM_Grades!$X$2:$X$178,MATCH($A31,MCDM_Grades!$A$2:$A$178,0))),"")</f>
        <v/>
      </c>
      <c r="EO31" s="42">
        <f>IFERROR(IF(INDEX(MCDM_Grades!$Y$2:$Y$178,MATCH($A31,MCDM_Grades!$A$2:$A$178,0))="","",INDEX(MCDM_Grades!$Y$2:$Y$178,MATCH($A31,MCDM_Grades!$A$2:$A$178,0))),"")</f>
        <v/>
      </c>
      <c r="EP31" s="35">
        <f>IFERROR(IF(INDEX(MCDM_Grades!$Z$2:$Z$178,MATCH($A31,MCDM_Grades!$A$2:$A$178,0))="","",INDEX(MCDM_Grades!$Z$2:$Z$178,MATCH($A31,MCDM_Grades!$A$2:$A$178,0))),"")</f>
        <v/>
      </c>
      <c r="EQ31" s="42">
        <f>IFERROR(IF(INDEX(MCDM_Grades!$AA$2:$AA$178,MATCH($A31,MCDM_Grades!$A$2:$A$178,0))="","",INDEX(MCDM_Grades!$AA$2:$AA$178,MATCH($A31,MCDM_Grades!$A$2:$A$178,0))),"")</f>
        <v/>
      </c>
      <c r="ER31" s="35">
        <f>IFERROR(IF(INDEX(MCDM_Grades!$AB$2:$AB$178,MATCH($A31,MCDM_Grades!$A$2:$A$178,0))="","",INDEX(MCDM_Grades!$AB$2:$AB$178,MATCH($A31,MCDM_Grades!$A$2:$A$178,0))),"")</f>
        <v/>
      </c>
      <c r="ES31" s="42">
        <f>IFERROR(IF(INDEX(MCDM_Grades!$AC$2:$AC$178,MATCH($A31,MCDM_Grades!$A$2:$A$178,0))="","",INDEX(MCDM_Grades!$AC$2:$AC$178,MATCH($A31,MCDM_Grades!$A$2:$A$178,0))),"")</f>
        <v/>
      </c>
      <c r="ET31" s="35">
        <f>IFERROR(IF(INDEX(MCDM_Grades!$AD$2:$AD$178,MATCH($A31,MCDM_Grades!$A$2:$A$178,0))="","",INDEX(MCDM_Grades!$AD$2:$AD$178,MATCH($A31,MCDM_Grades!$A$2:$A$178,0))),"")</f>
        <v/>
      </c>
      <c r="EU31" s="42">
        <f>IFERROR(IF(INDEX(MCDM_Grades!$AE$2:$AE$178,MATCH($A31,MCDM_Grades!$A$2:$A$178,0))="","",INDEX(MCDM_Grades!$AE$2:$AE$178,MATCH($A31,MCDM_Grades!$A$2:$A$178,0))),"")</f>
        <v/>
      </c>
      <c r="EV31" s="51">
        <f>IFERROR(IF(INDEX(MCDM_Grades!$K$2:$K$178,MATCH($A31,MCDM_Grades!$A$2:$A$178,0))="","",INDEX(MCDM_Grades!$K$2:$K$178,MATCH($A31,MCDM_Grades!$A$2:$A$178,0))),"")</f>
        <v/>
      </c>
      <c r="EW31" s="49">
        <f>IFERROR(IF(INDEX(MCDM_Grades!$L$2:$L$178,MATCH($A31,MCDM_Grades!$A$2:$A$178,0))="","",INDEX(MCDM_Grades!$L$2:$L$178,MATCH($A31,MCDM_Grades!$A$2:$A$178,0))),"")</f>
        <v/>
      </c>
      <c r="EX31" s="50">
        <f>IFERROR(IF(INDEX(MCDM_Grades!$M$2:$M$178,MATCH($A31,MCDM_Grades!$A$2:$A$178,0))="","",INDEX(MCDM_Grades!$M$2:$M$178,MATCH($A31,MCDM_Grades!$A$2:$A$178,0))),"")</f>
        <v/>
      </c>
      <c r="EY31" s="35">
        <f>IFERROR(IF(INDEX(MCDM_Grades!$AR$2:$AR$178,MATCH($A31,MCDM_Grades!$A$2:$A$178,0))="","",INDEX(MCDM_Grades!$AR$2:$AR$178,MATCH($A31,MCDM_Grades!$A$2:$A$178,0))),"")</f>
        <v/>
      </c>
      <c r="EZ31" s="42">
        <f>IFERROR(IF(INDEX(MCDM_Grades!$AS$2:$AS$178,MATCH($A31,MCDM_Grades!$A$2:$A$178,0))="","",INDEX(MCDM_Grades!$AS$2:$AS$178,MATCH($A31,MCDM_Grades!$A$2:$A$178,0))),"")</f>
        <v/>
      </c>
      <c r="FA31" s="35">
        <f>IFERROR(IF(INDEX(MCDM_Grades!$AT$2:$AT$178,MATCH($A31,MCDM_Grades!$A$2:$A$178,0))="","",INDEX(MCDM_Grades!$AT$2:$AT$178,MATCH($A31,MCDM_Grades!$A$2:$A$178,0))),"")</f>
        <v/>
      </c>
      <c r="FB31" s="42">
        <f>IFERROR(IF(INDEX(MCDM_Grades!$AU$2:$AU$178,MATCH($A31,MCDM_Grades!$A$2:$A$178,0))="","",INDEX(MCDM_Grades!$AU$2:$AU$178,MATCH($A31,MCDM_Grades!$A$2:$A$178,0))),"")</f>
        <v/>
      </c>
      <c r="FC31" s="3" t="inlineStr">
        <is>
          <t>Mixed (nadir + forward-facing)</t>
        </is>
      </c>
      <c r="FD31" s="3" t="inlineStr">
        <is>
          <t>Partial</t>
        </is>
      </c>
      <c r="FE31" s="3" t="inlineStr">
        <is>
          <t>Partial</t>
        </is>
      </c>
      <c r="FF31" s="3" t="inlineStr">
        <is>
          <t>None</t>
        </is>
      </c>
      <c r="FG31" s="3" t="inlineStr">
        <is>
          <t>Google Street View API (street-level wide view + paired top-down view)</t>
        </is>
      </c>
      <c r="FH31" s="3" t="inlineStr">
        <is>
          <t>Google Street View dependence; U.S.-only coverage; top-down images are paired but only wide views are bounding-box annotated</t>
        </is>
      </c>
      <c r="FI31" s="3" t="inlineStr">
        <is>
          <t>Acquisition metadata (workbook)</t>
        </is>
      </c>
      <c r="FJ31" s="3" t="n"/>
      <c r="FK31" s="3" t="inlineStr">
        <is>
          <t>High</t>
        </is>
      </c>
      <c r="FL31" s="3" t="inlineStr">
        <is>
          <t>Not independently verified</t>
        </is>
      </c>
      <c r="FM31" s="3" t="inlineStr">
        <is>
          <t>Workbook Acquisition_Platform: 'Google Street View imagery; top-down pavement imagery'. Confirmed by the arXiv 1910.11123 abstract (Majidifard et al.): images consist of 'a wide-view and a top-down view'; the 7,237 wide-view (street-level, forward/oblique) images are the annotated set, the top-down views were used for distress density. The street-view forward imagery is the primary annotated view.</t>
        </is>
      </c>
    </row>
    <row r="32" ht="58" customHeight="1">
      <c r="A32" s="3" t="inlineStr">
        <is>
          <t>DS-031</t>
        </is>
      </c>
      <c r="B32" s="3" t="inlineStr">
        <is>
          <t>Pothole Detection Dataset (1,243 images)</t>
        </is>
      </c>
      <c r="C32" s="3" t="inlineStr">
        <is>
          <t>NA</t>
        </is>
      </c>
      <c r="D32" s="3" t="inlineStr">
        <is>
          <t>NR</t>
        </is>
      </c>
      <c r="E32" s="3" t="inlineStr">
        <is>
          <t>Independent Dataset</t>
        </is>
      </c>
      <c r="F32" s="3" t="inlineStr">
        <is>
          <t>NA (single source record)</t>
        </is>
      </c>
      <c r="G32" s="3" t="inlineStr">
        <is>
          <t>Single source record; no matching record found in any other file after cross-file and cross-platform comparison.</t>
        </is>
      </c>
      <c r="H32" s="3" t="inlineStr">
        <is>
          <t>GitHub_Test_Batch (tool UNK)</t>
        </is>
      </c>
      <c r="I32" s="3" t="inlineStr">
        <is>
          <t>GitHub</t>
        </is>
      </c>
      <c r="J32" s="3" t="inlineStr">
        <is>
          <t>N</t>
        </is>
      </c>
      <c r="K32" s="3" t="inlineStr">
        <is>
          <t>NA (single platform)</t>
        </is>
      </c>
      <c r="L32" s="4" t="inlineStr">
        <is>
          <t>https://github.com/jaygala24/pothole-detection</t>
        </is>
      </c>
      <c r="M32" s="4" t="inlineStr">
        <is>
          <t>https://github.com/jaygala24/pothole-detection</t>
        </is>
      </c>
      <c r="N32" s="3" t="inlineStr">
        <is>
          <t>NA</t>
        </is>
      </c>
      <c r="O32" s="3" t="inlineStr">
        <is>
          <t>NA</t>
        </is>
      </c>
      <c r="P32" s="3" t="inlineStr">
        <is>
          <t>NA</t>
        </is>
      </c>
      <c r="Q32" s="3" t="inlineStr">
        <is>
          <t>NA</t>
        </is>
      </c>
      <c r="R32" s="3" t="inlineStr">
        <is>
          <t>NA</t>
        </is>
      </c>
      <c r="S32" s="3" t="inlineStr">
        <is>
          <t>NA</t>
        </is>
      </c>
      <c r="T32" s="3" t="inlineStr">
        <is>
          <t>NR</t>
        </is>
      </c>
      <c r="U32" s="3" t="inlineStr">
        <is>
          <t>Y</t>
        </is>
      </c>
      <c r="V32" s="3" t="inlineStr">
        <is>
          <t>https://github.com/jaygala24/pothole-detection</t>
        </is>
      </c>
      <c r="W32" s="3" t="inlineStr">
        <is>
          <t>NR</t>
        </is>
      </c>
      <c r="X32" s="3" t="inlineStr">
        <is>
          <t>https://github.com/jaygala24/pothole-detection</t>
        </is>
      </c>
      <c r="Y32" s="3" t="inlineStr">
        <is>
          <t>NR</t>
        </is>
      </c>
      <c r="Z32" s="3" t="inlineStr">
        <is>
          <t>NR</t>
        </is>
      </c>
      <c r="AA32" s="3" t="inlineStr">
        <is>
          <t>Reported in source record (relationship not classified)</t>
        </is>
      </c>
      <c r="AB32" s="3" t="inlineStr">
        <is>
          <t>Images/frames as reported</t>
        </is>
      </c>
      <c r="AC32" s="3" t="inlineStr">
        <is>
          <t>1243</t>
        </is>
      </c>
      <c r="AD32" s="3" t="inlineStr">
        <is>
          <t>NR</t>
        </is>
      </c>
      <c r="AE32" s="3" t="inlineStr">
        <is>
          <t>NR</t>
        </is>
      </c>
      <c r="AF32" s="3" t="inlineStr">
        <is>
          <t>1243</t>
        </is>
      </c>
      <c r="AG32" s="3" t="inlineStr">
        <is>
          <t>NR</t>
        </is>
      </c>
      <c r="AH32" s="3" t="inlineStr">
        <is>
          <t>NR</t>
        </is>
      </c>
      <c r="AI32" s="3" t="inlineStr">
        <is>
          <t>NR</t>
        </is>
      </c>
      <c r="AJ32" s="3" t="inlineStr">
        <is>
          <t>NR</t>
        </is>
      </c>
      <c r="AK32" s="3" t="inlineStr">
        <is>
          <t>NR</t>
        </is>
      </c>
      <c r="AL32" s="3" t="inlineStr">
        <is>
          <t>NR</t>
        </is>
      </c>
      <c r="AM32" s="3" t="inlineStr">
        <is>
          <t>NR</t>
        </is>
      </c>
      <c r="AN32" s="3" t="inlineStr">
        <is>
          <t>NR</t>
        </is>
      </c>
      <c r="AO32" s="3" t="inlineStr">
        <is>
          <t>NR</t>
        </is>
      </c>
      <c r="AP32" s="3" t="inlineStr">
        <is>
          <t>NR</t>
        </is>
      </c>
      <c r="AQ32" s="3" t="inlineStr">
        <is>
          <t>NR</t>
        </is>
      </c>
      <c r="AR32" s="3" t="inlineStr">
        <is>
          <t>NR</t>
        </is>
      </c>
      <c r="AS32" s="3" t="inlineStr">
        <is>
          <t>Road environment: Roadway</t>
        </is>
      </c>
      <c r="AT32" s="3" t="inlineStr">
        <is>
          <t>NR</t>
        </is>
      </c>
      <c r="AU32" s="3" t="inlineStr">
        <is>
          <t>Web-collected road images</t>
        </is>
      </c>
      <c r="AV32" s="3" t="inlineStr">
        <is>
          <t>NR</t>
        </is>
      </c>
      <c r="AW32" s="3" t="inlineStr">
        <is>
          <t>NR</t>
        </is>
      </c>
      <c r="AX32" s="3" t="inlineStr">
        <is>
          <t>NR</t>
        </is>
      </c>
      <c r="AY32" s="3" t="inlineStr">
        <is>
          <t>NR</t>
        </is>
      </c>
      <c r="AZ32" s="3" t="inlineStr">
        <is>
          <t>NR</t>
        </is>
      </c>
      <c r="BA32" s="3" t="inlineStr">
        <is>
          <t>NR</t>
        </is>
      </c>
      <c r="BB32" s="3" t="inlineStr">
        <is>
          <t>NR</t>
        </is>
      </c>
      <c r="BC32" s="3" t="inlineStr">
        <is>
          <t>NR</t>
        </is>
      </c>
      <c r="BD32" s="3" t="inlineStr">
        <is>
          <t>NR</t>
        </is>
      </c>
      <c r="BE32" s="3" t="inlineStr">
        <is>
          <t>NR</t>
        </is>
      </c>
      <c r="BF32" s="3" t="inlineStr">
        <is>
          <t>NR</t>
        </is>
      </c>
      <c r="BG32" s="3" t="inlineStr">
        <is>
          <t>NR</t>
        </is>
      </c>
      <c r="BH32" s="3" t="inlineStr">
        <is>
          <t>pothole</t>
        </is>
      </c>
      <c r="BI32" s="3" t="inlineStr">
        <is>
          <t>NR</t>
        </is>
      </c>
      <c r="BJ32" s="3" t="inlineStr">
        <is>
          <t>pothole bounding box</t>
        </is>
      </c>
      <c r="BK32" s="3" t="inlineStr">
        <is>
          <t>NR</t>
        </is>
      </c>
      <c r="BL32" s="3" t="inlineStr">
        <is>
          <t>Object detection</t>
        </is>
      </c>
      <c r="BM32" s="3" t="inlineStr">
        <is>
          <t>Object detection</t>
        </is>
      </c>
      <c r="BN32" s="3" t="inlineStr">
        <is>
          <t>YOLO TXT</t>
        </is>
      </c>
      <c r="BO32" s="3" t="inlineStr">
        <is>
          <t>YOLO TXT; YOLO; TXT</t>
        </is>
      </c>
      <c r="BP32" s="3" t="inlineStr">
        <is>
          <t>NR</t>
        </is>
      </c>
      <c r="BQ32" s="3" t="inlineStr">
        <is>
          <t>Y</t>
        </is>
      </c>
      <c r="BR32" s="3" t="inlineStr">
        <is>
          <t>NR</t>
        </is>
      </c>
      <c r="BS32" s="3" t="inlineStr">
        <is>
          <t>NR</t>
        </is>
      </c>
      <c r="BT32" s="3" t="inlineStr">
        <is>
          <t>NR</t>
        </is>
      </c>
      <c r="BU32" s="3" t="inlineStr">
        <is>
          <t>NR</t>
        </is>
      </c>
      <c r="BV32" s="3" t="inlineStr">
        <is>
          <t>NR</t>
        </is>
      </c>
      <c r="BW32" s="3" t="inlineStr">
        <is>
          <t>NR</t>
        </is>
      </c>
      <c r="BX32" s="3" t="inlineStr">
        <is>
          <t>NR</t>
        </is>
      </c>
      <c r="BY32" s="3" t="inlineStr">
        <is>
          <t>Manual or converted bounding-box annotation</t>
        </is>
      </c>
      <c r="BZ32" s="3" t="inlineStr">
        <is>
          <t>NR</t>
        </is>
      </c>
      <c r="CA32" s="3" t="inlineStr">
        <is>
          <t>NR</t>
        </is>
      </c>
      <c r="CB32" s="3" t="inlineStr">
        <is>
          <t>NR</t>
        </is>
      </c>
      <c r="CC32" s="3" t="inlineStr">
        <is>
          <t>object detection</t>
        </is>
      </c>
      <c r="CD32" s="3" t="inlineStr">
        <is>
          <t>NR</t>
        </is>
      </c>
      <c r="CE32" s="3" t="inlineStr">
        <is>
          <t>NR</t>
        </is>
      </c>
      <c r="CF32" s="3" t="inlineStr">
        <is>
          <t>Reported on the source record/data card or associated publication (see Evidence_Locator)</t>
        </is>
      </c>
      <c r="CG32" s="3" t="inlineStr">
        <is>
          <t>NR</t>
        </is>
      </c>
      <c r="CH32" s="3" t="inlineStr">
        <is>
          <t>NR</t>
        </is>
      </c>
      <c r="CI32" s="3" t="inlineStr">
        <is>
          <t>Include-Supplementary</t>
        </is>
      </c>
      <c r="CJ32" s="3" t="inlineStr">
        <is>
          <t>Direct_Download</t>
        </is>
      </c>
      <c r="CK32" s="3" t="inlineStr">
        <is>
          <t>NR</t>
        </is>
      </c>
      <c r="CL32" s="3" t="inlineStr">
        <is>
          <t>N</t>
        </is>
      </c>
      <c r="CM32" s="3" t="inlineStr">
        <is>
          <t>Direct_Download</t>
        </is>
      </c>
      <c r="CN32" s="3" t="inlineStr">
        <is>
          <t>NR</t>
        </is>
      </c>
      <c r="CO32" s="3" t="inlineStr">
        <is>
          <t>NR</t>
        </is>
      </c>
      <c r="CP32" s="3" t="inlineStr">
        <is>
          <t>N</t>
        </is>
      </c>
      <c r="CQ32" s="3" t="inlineStr">
        <is>
          <t>Web-sourced images have weak provenance, unknown collection conditions, unresolved release year, and no formal dataset license.</t>
        </is>
      </c>
      <c r="CR32" s="3" t="inlineStr">
        <is>
          <t>Original</t>
        </is>
      </c>
      <c r="CS32" s="3" t="inlineStr">
        <is>
          <t>N</t>
        </is>
      </c>
      <c r="CT32" s="3" t="inlineStr">
        <is>
          <t>N</t>
        </is>
      </c>
      <c r="CU32" s="3" t="inlineStr">
        <is>
          <t>N</t>
        </is>
      </c>
      <c r="CV32" s="3" t="inlineStr">
        <is>
          <t>NA</t>
        </is>
      </c>
      <c r="CW32" s="3" t="inlineStr">
        <is>
          <t>NA</t>
        </is>
      </c>
      <c r="CX32" s="3" t="inlineStr">
        <is>
          <t>Github_Github_Test.xlsx</t>
        </is>
      </c>
      <c r="CY32" s="3" t="inlineStr">
        <is>
          <t>Github_Github_Test:GITHUB-033</t>
        </is>
      </c>
      <c r="CZ32" s="3" t="inlineStr">
        <is>
          <t>NA</t>
        </is>
      </c>
      <c r="DA32" s="3" t="inlineStr">
        <is>
          <t>NA</t>
        </is>
      </c>
      <c r="DB32" s="3" t="inlineStr">
        <is>
          <t>None</t>
        </is>
      </c>
      <c r="DC32" s="3" t="inlineStr">
        <is>
          <t>None</t>
        </is>
      </c>
      <c r="DD32" s="3" t="inlineStr">
        <is>
          <t>None</t>
        </is>
      </c>
      <c r="DE32" s="3" t="inlineStr">
        <is>
          <t>None</t>
        </is>
      </c>
      <c r="DF32" s="3" t="inlineStr">
        <is>
          <t>N</t>
        </is>
      </c>
      <c r="DG32" s="3" t="inlineStr">
        <is>
          <t>Single source record; no reconciliation required.</t>
        </is>
      </c>
      <c r="DH32" s="3" t="inlineStr">
        <is>
          <t>https://github.com/jaygala24/pothole-detection; repository dataset count and YOLO-label description; accessed 2026-08-01</t>
        </is>
      </c>
      <c r="DI32" s="3" t="inlineStr">
        <is>
          <t>Moderate</t>
        </is>
      </c>
      <c r="DJ32" s="3" t="inlineStr">
        <is>
          <t>Low</t>
        </is>
      </c>
      <c r="DK32" s="3" t="inlineStr">
        <is>
          <t>Use source record as cited.</t>
        </is>
      </c>
      <c r="DL32" s="3" t="n">
        <v>4</v>
      </c>
      <c r="DM32" s="3" t="n">
        <v>3</v>
      </c>
      <c r="DN32" s="3" t="n">
        <v>2</v>
      </c>
      <c r="DO32" s="3" t="n">
        <v>3</v>
      </c>
      <c r="DP32" s="3" t="n">
        <v>4</v>
      </c>
      <c r="DQ32" s="3" t="n">
        <v>0</v>
      </c>
      <c r="DR32" s="3" t="n">
        <v>0</v>
      </c>
      <c r="DS32" s="3" t="n">
        <v>51</v>
      </c>
      <c r="DT32" s="3" t="inlineStr">
        <is>
          <t>Reviewed (source MCDM_Scoring, averaged across batches)</t>
        </is>
      </c>
      <c r="DU32" s="3" t="inlineStr">
        <is>
          <t>1 of 1</t>
        </is>
      </c>
      <c r="DV32" s="35">
        <f>IFERROR(IF(INDEX(MCDM_Grades!$C$2:$C$178,MATCH($A32,MCDM_Grades!$A$2:$A$178,0))="","",INDEX(MCDM_Grades!$C$2:$C$178,MATCH($A32,MCDM_Grades!$A$2:$A$178,0))),"")</f>
        <v/>
      </c>
      <c r="DW32" s="42">
        <f>IFERROR(IF(INDEX(MCDM_Grades!$D$2:$D$178,MATCH($A32,MCDM_Grades!$A$2:$A$178,0))="","",INDEX(MCDM_Grades!$D$2:$D$178,MATCH($A32,MCDM_Grades!$A$2:$A$178,0))),"")</f>
        <v/>
      </c>
      <c r="DX32" s="48">
        <f>IFERROR(IF(INDEX(MCDM_Grades!$E$2:$E$178,MATCH($A32,MCDM_Grades!$A$2:$A$178,0))="","",INDEX(MCDM_Grades!$E$2:$E$178,MATCH($A32,MCDM_Grades!$A$2:$A$178,0))),"")</f>
        <v/>
      </c>
      <c r="DY32" s="49">
        <f>IFERROR(IF(INDEX(MCDM_Grades!$F$2:$F$178,MATCH($A32,MCDM_Grades!$A$2:$A$178,0))="","",INDEX(MCDM_Grades!$F$2:$F$178,MATCH($A32,MCDM_Grades!$A$2:$A$178,0))),"")</f>
        <v/>
      </c>
      <c r="DZ32" s="48">
        <f>IFERROR(IF(INDEX(MCDM_Grades!$G$2:$G$178,MATCH($A32,MCDM_Grades!$A$2:$A$178,0))="","",INDEX(MCDM_Grades!$G$2:$G$178,MATCH($A32,MCDM_Grades!$A$2:$A$178,0))),"")</f>
        <v/>
      </c>
      <c r="EA32" s="49">
        <f>IFERROR(IF(INDEX(MCDM_Grades!$H$2:$H$178,MATCH($A32,MCDM_Grades!$A$2:$A$178,0))="","",INDEX(MCDM_Grades!$H$2:$H$178,MATCH($A32,MCDM_Grades!$A$2:$A$178,0))),"")</f>
        <v/>
      </c>
      <c r="EB32" s="50">
        <f>IFERROR(IF(INDEX(MCDM_Grades!$I$2:$I$178,MATCH($A32,MCDM_Grades!$A$2:$A$178,0))="","",INDEX(MCDM_Grades!$I$2:$I$178,MATCH($A32,MCDM_Grades!$A$2:$A$178,0))),"")</f>
        <v/>
      </c>
      <c r="EC32" s="51">
        <f>IFERROR(IF(INDEX(MCDM_Grades!$J$2:$J$178,MATCH($A32,MCDM_Grades!$A$2:$A$178,0))="","",INDEX(MCDM_Grades!$J$2:$J$178,MATCH($A32,MCDM_Grades!$A$2:$A$178,0))),"")</f>
        <v/>
      </c>
      <c r="ED32" s="35">
        <f>IFERROR(IF(INDEX(MCDM_Grades!$N$2:$N$178,MATCH($A32,MCDM_Grades!$A$2:$A$178,0))="","",INDEX(MCDM_Grades!$N$2:$N$178,MATCH($A32,MCDM_Grades!$A$2:$A$178,0))),"")</f>
        <v/>
      </c>
      <c r="EE32" s="42">
        <f>IFERROR(IF(INDEX(MCDM_Grades!$O$2:$O$178,MATCH($A32,MCDM_Grades!$A$2:$A$178,0))="","",INDEX(MCDM_Grades!$O$2:$O$178,MATCH($A32,MCDM_Grades!$A$2:$A$178,0))),"")</f>
        <v/>
      </c>
      <c r="EF32" s="35">
        <f>IFERROR(IF(INDEX(MCDM_Grades!$P$2:$P$178,MATCH($A32,MCDM_Grades!$A$2:$A$178,0))="","",INDEX(MCDM_Grades!$P$2:$P$178,MATCH($A32,MCDM_Grades!$A$2:$A$178,0))),"")</f>
        <v/>
      </c>
      <c r="EG32" s="42">
        <f>IFERROR(IF(INDEX(MCDM_Grades!$Q$2:$Q$178,MATCH($A32,MCDM_Grades!$A$2:$A$178,0))="","",INDEX(MCDM_Grades!$Q$2:$Q$178,MATCH($A32,MCDM_Grades!$A$2:$A$178,0))),"")</f>
        <v/>
      </c>
      <c r="EH32" s="35">
        <f>IFERROR(IF(INDEX(MCDM_Grades!$R$2:$R$178,MATCH($A32,MCDM_Grades!$A$2:$A$178,0))="","",INDEX(MCDM_Grades!$R$2:$R$178,MATCH($A32,MCDM_Grades!$A$2:$A$178,0))),"")</f>
        <v/>
      </c>
      <c r="EI32" s="42">
        <f>IFERROR(IF(INDEX(MCDM_Grades!$S$2:$S$178,MATCH($A32,MCDM_Grades!$A$2:$A$178,0))="","",INDEX(MCDM_Grades!$S$2:$S$178,MATCH($A32,MCDM_Grades!$A$2:$A$178,0))),"")</f>
        <v/>
      </c>
      <c r="EJ32" s="35">
        <f>IFERROR(IF(INDEX(MCDM_Grades!$T$2:$T$178,MATCH($A32,MCDM_Grades!$A$2:$A$178,0))="","",INDEX(MCDM_Grades!$T$2:$T$178,MATCH($A32,MCDM_Grades!$A$2:$A$178,0))),"")</f>
        <v/>
      </c>
      <c r="EK32" s="42">
        <f>IFERROR(IF(INDEX(MCDM_Grades!$U$2:$U$178,MATCH($A32,MCDM_Grades!$A$2:$A$178,0))="","",INDEX(MCDM_Grades!$U$2:$U$178,MATCH($A32,MCDM_Grades!$A$2:$A$178,0))),"")</f>
        <v/>
      </c>
      <c r="EL32" s="35">
        <f>IFERROR(IF(INDEX(MCDM_Grades!$V$2:$V$178,MATCH($A32,MCDM_Grades!$A$2:$A$178,0))="","",INDEX(MCDM_Grades!$V$2:$V$178,MATCH($A32,MCDM_Grades!$A$2:$A$178,0))),"")</f>
        <v/>
      </c>
      <c r="EM32" s="42">
        <f>IFERROR(IF(INDEX(MCDM_Grades!$W$2:$W$178,MATCH($A32,MCDM_Grades!$A$2:$A$178,0))="","",INDEX(MCDM_Grades!$W$2:$W$178,MATCH($A32,MCDM_Grades!$A$2:$A$178,0))),"")</f>
        <v/>
      </c>
      <c r="EN32" s="35">
        <f>IFERROR(IF(INDEX(MCDM_Grades!$X$2:$X$178,MATCH($A32,MCDM_Grades!$A$2:$A$178,0))="","",INDEX(MCDM_Grades!$X$2:$X$178,MATCH($A32,MCDM_Grades!$A$2:$A$178,0))),"")</f>
        <v/>
      </c>
      <c r="EO32" s="42">
        <f>IFERROR(IF(INDEX(MCDM_Grades!$Y$2:$Y$178,MATCH($A32,MCDM_Grades!$A$2:$A$178,0))="","",INDEX(MCDM_Grades!$Y$2:$Y$178,MATCH($A32,MCDM_Grades!$A$2:$A$178,0))),"")</f>
        <v/>
      </c>
      <c r="EP32" s="35">
        <f>IFERROR(IF(INDEX(MCDM_Grades!$Z$2:$Z$178,MATCH($A32,MCDM_Grades!$A$2:$A$178,0))="","",INDEX(MCDM_Grades!$Z$2:$Z$178,MATCH($A32,MCDM_Grades!$A$2:$A$178,0))),"")</f>
        <v/>
      </c>
      <c r="EQ32" s="42">
        <f>IFERROR(IF(INDEX(MCDM_Grades!$AA$2:$AA$178,MATCH($A32,MCDM_Grades!$A$2:$A$178,0))="","",INDEX(MCDM_Grades!$AA$2:$AA$178,MATCH($A32,MCDM_Grades!$A$2:$A$178,0))),"")</f>
        <v/>
      </c>
      <c r="ER32" s="35">
        <f>IFERROR(IF(INDEX(MCDM_Grades!$AB$2:$AB$178,MATCH($A32,MCDM_Grades!$A$2:$A$178,0))="","",INDEX(MCDM_Grades!$AB$2:$AB$178,MATCH($A32,MCDM_Grades!$A$2:$A$178,0))),"")</f>
        <v/>
      </c>
      <c r="ES32" s="42">
        <f>IFERROR(IF(INDEX(MCDM_Grades!$AC$2:$AC$178,MATCH($A32,MCDM_Grades!$A$2:$A$178,0))="","",INDEX(MCDM_Grades!$AC$2:$AC$178,MATCH($A32,MCDM_Grades!$A$2:$A$178,0))),"")</f>
        <v/>
      </c>
      <c r="ET32" s="35">
        <f>IFERROR(IF(INDEX(MCDM_Grades!$AD$2:$AD$178,MATCH($A32,MCDM_Grades!$A$2:$A$178,0))="","",INDEX(MCDM_Grades!$AD$2:$AD$178,MATCH($A32,MCDM_Grades!$A$2:$A$178,0))),"")</f>
        <v/>
      </c>
      <c r="EU32" s="42">
        <f>IFERROR(IF(INDEX(MCDM_Grades!$AE$2:$AE$178,MATCH($A32,MCDM_Grades!$A$2:$A$178,0))="","",INDEX(MCDM_Grades!$AE$2:$AE$178,MATCH($A32,MCDM_Grades!$A$2:$A$178,0))),"")</f>
        <v/>
      </c>
      <c r="EV32" s="51">
        <f>IFERROR(IF(INDEX(MCDM_Grades!$K$2:$K$178,MATCH($A32,MCDM_Grades!$A$2:$A$178,0))="","",INDEX(MCDM_Grades!$K$2:$K$178,MATCH($A32,MCDM_Grades!$A$2:$A$178,0))),"")</f>
        <v/>
      </c>
      <c r="EW32" s="49">
        <f>IFERROR(IF(INDEX(MCDM_Grades!$L$2:$L$178,MATCH($A32,MCDM_Grades!$A$2:$A$178,0))="","",INDEX(MCDM_Grades!$L$2:$L$178,MATCH($A32,MCDM_Grades!$A$2:$A$178,0))),"")</f>
        <v/>
      </c>
      <c r="EX32" s="50">
        <f>IFERROR(IF(INDEX(MCDM_Grades!$M$2:$M$178,MATCH($A32,MCDM_Grades!$A$2:$A$178,0))="","",INDEX(MCDM_Grades!$M$2:$M$178,MATCH($A32,MCDM_Grades!$A$2:$A$178,0))),"")</f>
        <v/>
      </c>
      <c r="EY32" s="35">
        <f>IFERROR(IF(INDEX(MCDM_Grades!$AR$2:$AR$178,MATCH($A32,MCDM_Grades!$A$2:$A$178,0))="","",INDEX(MCDM_Grades!$AR$2:$AR$178,MATCH($A32,MCDM_Grades!$A$2:$A$178,0))),"")</f>
        <v/>
      </c>
      <c r="EZ32" s="42">
        <f>IFERROR(IF(INDEX(MCDM_Grades!$AS$2:$AS$178,MATCH($A32,MCDM_Grades!$A$2:$A$178,0))="","",INDEX(MCDM_Grades!$AS$2:$AS$178,MATCH($A32,MCDM_Grades!$A$2:$A$178,0))),"")</f>
        <v/>
      </c>
      <c r="FA32" s="35">
        <f>IFERROR(IF(INDEX(MCDM_Grades!$AT$2:$AT$178,MATCH($A32,MCDM_Grades!$A$2:$A$178,0))="","",INDEX(MCDM_Grades!$AT$2:$AT$178,MATCH($A32,MCDM_Grades!$A$2:$A$178,0))),"")</f>
        <v/>
      </c>
      <c r="FB32" s="42">
        <f>IFERROR(IF(INDEX(MCDM_Grades!$AU$2:$AU$178,MATCH($A32,MCDM_Grades!$A$2:$A$178,0))="","",INDEX(MCDM_Grades!$AU$2:$AU$178,MATCH($A32,MCDM_Grades!$A$2:$A$178,0))),"")</f>
        <v/>
      </c>
      <c r="FC32" s="3" t="inlineStr">
        <is>
          <t>Unclear (conflicting evidence)</t>
        </is>
      </c>
      <c r="FD32" s="3" t="inlineStr">
        <is>
          <t>Unknown</t>
        </is>
      </c>
      <c r="FE32" s="3" t="inlineStr">
        <is>
          <t>Unknown</t>
        </is>
      </c>
      <c r="FF32" s="3" t="inlineStr">
        <is>
          <t>Web images of unknown viewpoint</t>
        </is>
      </c>
      <c r="FG32" s="3" t="inlineStr">
        <is>
          <t>Web-collected images (mixed sources)</t>
        </is>
      </c>
      <c r="FH32" s="3" t="inlineStr">
        <is>
          <t>We have collected the images of potholes from the web consisting of diverse regions.</t>
        </is>
      </c>
      <c r="FI32" s="3" t="inlineStr">
        <is>
          <t>Dataset page / README</t>
        </is>
      </c>
      <c r="FJ32" s="3" t="inlineStr">
        <is>
          <t>https://github.com/jaygala24/pothole-detection</t>
        </is>
      </c>
      <c r="FK32" s="3" t="inlineStr">
        <is>
          <t>High</t>
        </is>
      </c>
      <c r="FL32" s="3" t="inlineStr">
        <is>
          <t>Not independently verified</t>
        </is>
      </c>
      <c r="FM32" s="3" t="inlineStr">
        <is>
          <t>Web-scraped pothole photos with no capture metadata; viewpoints are unknown and presumably heterogeneous (ground-level oblique and close-up shots typical of web pothole images). Workbook: 'Web-collected road images'. Labelled Unclear per the rule for web-scraped imagery of unknown viewpoint.</t>
        </is>
      </c>
    </row>
    <row r="33" ht="58" customHeight="1">
      <c r="A33" s="3" t="inlineStr">
        <is>
          <t>DS-032</t>
        </is>
      </c>
      <c r="B33" s="3" t="inlineStr">
        <is>
          <t>R2S100K Road-Region Segmentation Dataset</t>
        </is>
      </c>
      <c r="C33" s="3" t="inlineStr">
        <is>
          <t>NA</t>
        </is>
      </c>
      <c r="D33" s="3" t="inlineStr">
        <is>
          <t>NR</t>
        </is>
      </c>
      <c r="E33" s="3" t="inlineStr">
        <is>
          <t>Independent Dataset</t>
        </is>
      </c>
      <c r="F33" s="3" t="inlineStr">
        <is>
          <t>NA (single source record)</t>
        </is>
      </c>
      <c r="G33" s="3" t="inlineStr">
        <is>
          <t>Single source record; no matching record found in any other file after cross-file and cross-platform comparison.</t>
        </is>
      </c>
      <c r="H33" s="3" t="inlineStr">
        <is>
          <t>GitHub_Test_Batch (tool UNK)</t>
        </is>
      </c>
      <c r="I33" s="3" t="inlineStr">
        <is>
          <t>GitHub</t>
        </is>
      </c>
      <c r="J33" s="3" t="inlineStr">
        <is>
          <t>N</t>
        </is>
      </c>
      <c r="K33" s="3" t="inlineStr">
        <is>
          <t>NA (single platform)</t>
        </is>
      </c>
      <c r="L33" s="4" t="inlineStr">
        <is>
          <t>https://github.com/moatifbutt/r2s100k</t>
        </is>
      </c>
      <c r="M33" s="4" t="inlineStr">
        <is>
          <t>https://github.com/moatifbutt/r2s100k</t>
        </is>
      </c>
      <c r="N33" s="3" t="inlineStr">
        <is>
          <t>NA</t>
        </is>
      </c>
      <c r="O33" s="3" t="inlineStr">
        <is>
          <t>NA</t>
        </is>
      </c>
      <c r="P33" s="3" t="inlineStr">
        <is>
          <t>NA</t>
        </is>
      </c>
      <c r="Q33" s="3" t="inlineStr">
        <is>
          <t>NA</t>
        </is>
      </c>
      <c r="R33" s="3" t="inlineStr">
        <is>
          <t>NA</t>
        </is>
      </c>
      <c r="S33" s="3" t="inlineStr">
        <is>
          <t>NA</t>
        </is>
      </c>
      <c r="T33" s="3" t="inlineStr">
        <is>
          <t>NR</t>
        </is>
      </c>
      <c r="U33" s="3" t="inlineStr">
        <is>
          <t>Y</t>
        </is>
      </c>
      <c r="V33" s="3" t="inlineStr">
        <is>
          <t>https://github.com/moatifbutt/r2s100k</t>
        </is>
      </c>
      <c r="W33" s="3" t="inlineStr">
        <is>
          <t>NR</t>
        </is>
      </c>
      <c r="X33" s="3" t="inlineStr">
        <is>
          <t>https://github.com/moatifbutt/r2s100k</t>
        </is>
      </c>
      <c r="Y33" s="3" t="inlineStr">
        <is>
          <t>NR</t>
        </is>
      </c>
      <c r="Z33" s="3" t="inlineStr">
        <is>
          <t>NR</t>
        </is>
      </c>
      <c r="AA33" s="3" t="inlineStr">
        <is>
          <t>Reported in source record (relationship not classified)</t>
        </is>
      </c>
      <c r="AB33" s="3" t="inlineStr">
        <is>
          <t>NR</t>
        </is>
      </c>
      <c r="AC33" s="3" t="inlineStr">
        <is>
          <t>NR</t>
        </is>
      </c>
      <c r="AD33" s="3" t="inlineStr">
        <is>
          <t>NR</t>
        </is>
      </c>
      <c r="AE33" s="3" t="inlineStr">
        <is>
          <t>NR</t>
        </is>
      </c>
      <c r="AF33" s="3" t="inlineStr">
        <is>
          <t>NR</t>
        </is>
      </c>
      <c r="AG33" s="3" t="inlineStr">
        <is>
          <t>NR</t>
        </is>
      </c>
      <c r="AH33" s="3" t="inlineStr">
        <is>
          <t>NR</t>
        </is>
      </c>
      <c r="AI33" s="3" t="inlineStr">
        <is>
          <t>NR</t>
        </is>
      </c>
      <c r="AJ33" s="3" t="inlineStr">
        <is>
          <t>NR</t>
        </is>
      </c>
      <c r="AK33" s="3" t="inlineStr">
        <is>
          <t>NR</t>
        </is>
      </c>
      <c r="AL33" s="3" t="inlineStr">
        <is>
          <t>NR</t>
        </is>
      </c>
      <c r="AM33" s="3" t="inlineStr">
        <is>
          <t>NR</t>
        </is>
      </c>
      <c r="AN33" s="3" t="inlineStr">
        <is>
          <t>NR</t>
        </is>
      </c>
      <c r="AO33" s="3" t="inlineStr">
        <is>
          <t>NR</t>
        </is>
      </c>
      <c r="AP33" s="3" t="inlineStr">
        <is>
          <t>NR</t>
        </is>
      </c>
      <c r="AQ33" s="3" t="inlineStr">
        <is>
          <t>NR</t>
        </is>
      </c>
      <c r="AR33" s="3" t="inlineStr">
        <is>
          <t>NR</t>
        </is>
      </c>
      <c r="AS33" s="3" t="inlineStr">
        <is>
          <t>Road environment: Urban; rural; unstructured roads</t>
        </is>
      </c>
      <c r="AT33" s="3" t="inlineStr">
        <is>
          <t>NR</t>
        </is>
      </c>
      <c r="AU33" s="3" t="inlineStr">
        <is>
          <t>Vehicle or road-facing camera</t>
        </is>
      </c>
      <c r="AV33" s="3" t="inlineStr">
        <is>
          <t>See Acquisition_Platform</t>
        </is>
      </c>
      <c r="AW33" s="3" t="inlineStr">
        <is>
          <t>Vehicle or road-facing camera</t>
        </is>
      </c>
      <c r="AX33" s="3" t="inlineStr">
        <is>
          <t>NR</t>
        </is>
      </c>
      <c r="AY33" s="3" t="inlineStr">
        <is>
          <t>NR</t>
        </is>
      </c>
      <c r="AZ33" s="3" t="inlineStr">
        <is>
          <t>NR</t>
        </is>
      </c>
      <c r="BA33" s="3" t="inlineStr">
        <is>
          <t>NR</t>
        </is>
      </c>
      <c r="BB33" s="3" t="inlineStr">
        <is>
          <t>NR</t>
        </is>
      </c>
      <c r="BC33" s="3" t="inlineStr">
        <is>
          <t>NR</t>
        </is>
      </c>
      <c r="BD33" s="3" t="inlineStr">
        <is>
          <t>NR</t>
        </is>
      </c>
      <c r="BE33" s="3" t="inlineStr">
        <is>
          <t>NR</t>
        </is>
      </c>
      <c r="BF33" s="3" t="inlineStr">
        <is>
          <t>NR</t>
        </is>
      </c>
      <c r="BG33" s="3" t="inlineStr">
        <is>
          <t>NR</t>
        </is>
      </c>
      <c r="BH33" s="3" t="inlineStr">
        <is>
          <t>road distress; wet road; gravel; atypical road region</t>
        </is>
      </c>
      <c r="BI33" s="3" t="inlineStr">
        <is>
          <t>NR</t>
        </is>
      </c>
      <c r="BJ33" s="3" t="inlineStr">
        <is>
          <t>safe asphalt; distress; wet surface; gravel; atypical road region</t>
        </is>
      </c>
      <c r="BK33" s="3" t="inlineStr">
        <is>
          <t>NR</t>
        </is>
      </c>
      <c r="BL33" s="3" t="inlineStr">
        <is>
          <t>Semantic segmentation</t>
        </is>
      </c>
      <c r="BM33" s="3" t="inlineStr">
        <is>
          <t>Semantic segmentation</t>
        </is>
      </c>
      <c r="BN33" s="3" t="inlineStr">
        <is>
          <t>Pixel masks</t>
        </is>
      </c>
      <c r="BO33" s="3" t="inlineStr">
        <is>
          <t>mask</t>
        </is>
      </c>
      <c r="BP33" s="3" t="inlineStr">
        <is>
          <t>NR</t>
        </is>
      </c>
      <c r="BQ33" s="3" t="inlineStr">
        <is>
          <t>NR</t>
        </is>
      </c>
      <c r="BR33" s="3" t="inlineStr">
        <is>
          <t>Y</t>
        </is>
      </c>
      <c r="BS33" s="3" t="inlineStr">
        <is>
          <t>NR</t>
        </is>
      </c>
      <c r="BT33" s="3" t="inlineStr">
        <is>
          <t>NR</t>
        </is>
      </c>
      <c r="BU33" s="3" t="inlineStr">
        <is>
          <t>NR</t>
        </is>
      </c>
      <c r="BV33" s="3" t="inlineStr">
        <is>
          <t>NR</t>
        </is>
      </c>
      <c r="BW33" s="3" t="inlineStr">
        <is>
          <t>NR</t>
        </is>
      </c>
      <c r="BX33" s="3" t="inlineStr">
        <is>
          <t>NR</t>
        </is>
      </c>
      <c r="BY33" s="3" t="inlineStr">
        <is>
          <t>Manual semantic annotation</t>
        </is>
      </c>
      <c r="BZ33" s="3" t="inlineStr">
        <is>
          <t>NR</t>
        </is>
      </c>
      <c r="CA33" s="3" t="inlineStr">
        <is>
          <t>NR</t>
        </is>
      </c>
      <c r="CB33" s="3" t="inlineStr">
        <is>
          <t>NR</t>
        </is>
      </c>
      <c r="CC33" s="3" t="inlineStr">
        <is>
          <t>semantic segmentation; drivable-region perception</t>
        </is>
      </c>
      <c r="CD33" s="3" t="inlineStr">
        <is>
          <t>NR</t>
        </is>
      </c>
      <c r="CE33" s="3" t="inlineStr">
        <is>
          <t>NR</t>
        </is>
      </c>
      <c r="CF33" s="3" t="inlineStr">
        <is>
          <t>Reported on the source record/data card or associated publication (see Evidence_Locator)</t>
        </is>
      </c>
      <c r="CG33" s="3" t="inlineStr">
        <is>
          <t>NR</t>
        </is>
      </c>
      <c r="CH33" s="3" t="inlineStr">
        <is>
          <t>NR</t>
        </is>
      </c>
      <c r="CI33" s="3" t="inlineStr">
        <is>
          <t>Include-Supplementary</t>
        </is>
      </c>
      <c r="CJ33" s="3" t="inlineStr">
        <is>
          <t>Direct_Download</t>
        </is>
      </c>
      <c r="CK33" s="3" t="inlineStr">
        <is>
          <t>NR</t>
        </is>
      </c>
      <c r="CL33" s="3" t="inlineStr">
        <is>
          <t>N</t>
        </is>
      </c>
      <c r="CM33" s="3" t="inlineStr">
        <is>
          <t>Direct_Download</t>
        </is>
      </c>
      <c r="CN33" s="3" t="inlineStr">
        <is>
          <t>NR</t>
        </is>
      </c>
      <c r="CO33" s="3" t="inlineStr">
        <is>
          <t>NR</t>
        </is>
      </c>
      <c r="CP33" s="3" t="inlineStr">
        <is>
          <t>N</t>
        </is>
      </c>
      <c r="CQ33" s="3" t="inlineStr">
        <is>
          <t>Designed primarily for road-region/drivability segmentation; distress taxonomy is coarse and not an engineering pavement-condition inventory.</t>
        </is>
      </c>
      <c r="CR33" s="3" t="inlineStr">
        <is>
          <t>Original</t>
        </is>
      </c>
      <c r="CS33" s="3" t="inlineStr">
        <is>
          <t>N</t>
        </is>
      </c>
      <c r="CT33" s="3" t="inlineStr">
        <is>
          <t>N</t>
        </is>
      </c>
      <c r="CU33" s="3" t="inlineStr">
        <is>
          <t>N</t>
        </is>
      </c>
      <c r="CV33" s="3" t="inlineStr">
        <is>
          <t>NA</t>
        </is>
      </c>
      <c r="CW33" s="3" t="inlineStr">
        <is>
          <t>NA</t>
        </is>
      </c>
      <c r="CX33" s="3" t="inlineStr">
        <is>
          <t>Github_Github_Test.xlsx</t>
        </is>
      </c>
      <c r="CY33" s="3" t="inlineStr">
        <is>
          <t>Github_Github_Test:GITHUB-030</t>
        </is>
      </c>
      <c r="CZ33" s="3" t="inlineStr">
        <is>
          <t>NA</t>
        </is>
      </c>
      <c r="DA33" s="3" t="inlineStr">
        <is>
          <t>NA</t>
        </is>
      </c>
      <c r="DB33" s="3" t="inlineStr">
        <is>
          <t>None</t>
        </is>
      </c>
      <c r="DC33" s="3" t="inlineStr">
        <is>
          <t>None</t>
        </is>
      </c>
      <c r="DD33" s="3" t="inlineStr">
        <is>
          <t>None</t>
        </is>
      </c>
      <c r="DE33" s="3" t="inlineStr">
        <is>
          <t>None</t>
        </is>
      </c>
      <c r="DF33" s="3" t="inlineStr">
        <is>
          <t>N</t>
        </is>
      </c>
      <c r="DG33" s="3" t="inlineStr">
        <is>
          <t>Single source record; no reconciliation required.</t>
        </is>
      </c>
      <c r="DH33" s="3" t="inlineStr">
        <is>
          <t>https://github.com/moatifbutt/r2s100k; README dataset scope, class description, and publication status; accessed 2026-08-01</t>
        </is>
      </c>
      <c r="DI33" s="3" t="inlineStr">
        <is>
          <t>High</t>
        </is>
      </c>
      <c r="DJ33" s="3" t="inlineStr">
        <is>
          <t>Low</t>
        </is>
      </c>
      <c r="DK33" s="3" t="inlineStr">
        <is>
          <t>Use source record as cited.</t>
        </is>
      </c>
      <c r="DL33" s="3" t="n">
        <v>4</v>
      </c>
      <c r="DM33" s="3" t="n">
        <v>3</v>
      </c>
      <c r="DN33" s="3" t="n">
        <v>4</v>
      </c>
      <c r="DO33" s="3" t="n">
        <v>4</v>
      </c>
      <c r="DP33" s="3" t="n">
        <v>5</v>
      </c>
      <c r="DQ33" s="3" t="n">
        <v>1</v>
      </c>
      <c r="DR33" s="3" t="n">
        <v>0</v>
      </c>
      <c r="DS33" s="3" t="n">
        <v>64</v>
      </c>
      <c r="DT33" s="3" t="inlineStr">
        <is>
          <t>Reviewed (source MCDM_Scoring, averaged across batches)</t>
        </is>
      </c>
      <c r="DU33" s="3" t="inlineStr">
        <is>
          <t>1 of 1</t>
        </is>
      </c>
      <c r="DV33" s="35">
        <f>IFERROR(IF(INDEX(MCDM_Grades!$C$2:$C$178,MATCH($A33,MCDM_Grades!$A$2:$A$178,0))="","",INDEX(MCDM_Grades!$C$2:$C$178,MATCH($A33,MCDM_Grades!$A$2:$A$178,0))),"")</f>
        <v/>
      </c>
      <c r="DW33" s="42">
        <f>IFERROR(IF(INDEX(MCDM_Grades!$D$2:$D$178,MATCH($A33,MCDM_Grades!$A$2:$A$178,0))="","",INDEX(MCDM_Grades!$D$2:$D$178,MATCH($A33,MCDM_Grades!$A$2:$A$178,0))),"")</f>
        <v/>
      </c>
      <c r="DX33" s="48">
        <f>IFERROR(IF(INDEX(MCDM_Grades!$E$2:$E$178,MATCH($A33,MCDM_Grades!$A$2:$A$178,0))="","",INDEX(MCDM_Grades!$E$2:$E$178,MATCH($A33,MCDM_Grades!$A$2:$A$178,0))),"")</f>
        <v/>
      </c>
      <c r="DY33" s="49">
        <f>IFERROR(IF(INDEX(MCDM_Grades!$F$2:$F$178,MATCH($A33,MCDM_Grades!$A$2:$A$178,0))="","",INDEX(MCDM_Grades!$F$2:$F$178,MATCH($A33,MCDM_Grades!$A$2:$A$178,0))),"")</f>
        <v/>
      </c>
      <c r="DZ33" s="48">
        <f>IFERROR(IF(INDEX(MCDM_Grades!$G$2:$G$178,MATCH($A33,MCDM_Grades!$A$2:$A$178,0))="","",INDEX(MCDM_Grades!$G$2:$G$178,MATCH($A33,MCDM_Grades!$A$2:$A$178,0))),"")</f>
        <v/>
      </c>
      <c r="EA33" s="49">
        <f>IFERROR(IF(INDEX(MCDM_Grades!$H$2:$H$178,MATCH($A33,MCDM_Grades!$A$2:$A$178,0))="","",INDEX(MCDM_Grades!$H$2:$H$178,MATCH($A33,MCDM_Grades!$A$2:$A$178,0))),"")</f>
        <v/>
      </c>
      <c r="EB33" s="50">
        <f>IFERROR(IF(INDEX(MCDM_Grades!$I$2:$I$178,MATCH($A33,MCDM_Grades!$A$2:$A$178,0))="","",INDEX(MCDM_Grades!$I$2:$I$178,MATCH($A33,MCDM_Grades!$A$2:$A$178,0))),"")</f>
        <v/>
      </c>
      <c r="EC33" s="51">
        <f>IFERROR(IF(INDEX(MCDM_Grades!$J$2:$J$178,MATCH($A33,MCDM_Grades!$A$2:$A$178,0))="","",INDEX(MCDM_Grades!$J$2:$J$178,MATCH($A33,MCDM_Grades!$A$2:$A$178,0))),"")</f>
        <v/>
      </c>
      <c r="ED33" s="35">
        <f>IFERROR(IF(INDEX(MCDM_Grades!$N$2:$N$178,MATCH($A33,MCDM_Grades!$A$2:$A$178,0))="","",INDEX(MCDM_Grades!$N$2:$N$178,MATCH($A33,MCDM_Grades!$A$2:$A$178,0))),"")</f>
        <v/>
      </c>
      <c r="EE33" s="42">
        <f>IFERROR(IF(INDEX(MCDM_Grades!$O$2:$O$178,MATCH($A33,MCDM_Grades!$A$2:$A$178,0))="","",INDEX(MCDM_Grades!$O$2:$O$178,MATCH($A33,MCDM_Grades!$A$2:$A$178,0))),"")</f>
        <v/>
      </c>
      <c r="EF33" s="35">
        <f>IFERROR(IF(INDEX(MCDM_Grades!$P$2:$P$178,MATCH($A33,MCDM_Grades!$A$2:$A$178,0))="","",INDEX(MCDM_Grades!$P$2:$P$178,MATCH($A33,MCDM_Grades!$A$2:$A$178,0))),"")</f>
        <v/>
      </c>
      <c r="EG33" s="42">
        <f>IFERROR(IF(INDEX(MCDM_Grades!$Q$2:$Q$178,MATCH($A33,MCDM_Grades!$A$2:$A$178,0))="","",INDEX(MCDM_Grades!$Q$2:$Q$178,MATCH($A33,MCDM_Grades!$A$2:$A$178,0))),"")</f>
        <v/>
      </c>
      <c r="EH33" s="35">
        <f>IFERROR(IF(INDEX(MCDM_Grades!$R$2:$R$178,MATCH($A33,MCDM_Grades!$A$2:$A$178,0))="","",INDEX(MCDM_Grades!$R$2:$R$178,MATCH($A33,MCDM_Grades!$A$2:$A$178,0))),"")</f>
        <v/>
      </c>
      <c r="EI33" s="42">
        <f>IFERROR(IF(INDEX(MCDM_Grades!$S$2:$S$178,MATCH($A33,MCDM_Grades!$A$2:$A$178,0))="","",INDEX(MCDM_Grades!$S$2:$S$178,MATCH($A33,MCDM_Grades!$A$2:$A$178,0))),"")</f>
        <v/>
      </c>
      <c r="EJ33" s="35">
        <f>IFERROR(IF(INDEX(MCDM_Grades!$T$2:$T$178,MATCH($A33,MCDM_Grades!$A$2:$A$178,0))="","",INDEX(MCDM_Grades!$T$2:$T$178,MATCH($A33,MCDM_Grades!$A$2:$A$178,0))),"")</f>
        <v/>
      </c>
      <c r="EK33" s="42">
        <f>IFERROR(IF(INDEX(MCDM_Grades!$U$2:$U$178,MATCH($A33,MCDM_Grades!$A$2:$A$178,0))="","",INDEX(MCDM_Grades!$U$2:$U$178,MATCH($A33,MCDM_Grades!$A$2:$A$178,0))),"")</f>
        <v/>
      </c>
      <c r="EL33" s="35">
        <f>IFERROR(IF(INDEX(MCDM_Grades!$V$2:$V$178,MATCH($A33,MCDM_Grades!$A$2:$A$178,0))="","",INDEX(MCDM_Grades!$V$2:$V$178,MATCH($A33,MCDM_Grades!$A$2:$A$178,0))),"")</f>
        <v/>
      </c>
      <c r="EM33" s="42">
        <f>IFERROR(IF(INDEX(MCDM_Grades!$W$2:$W$178,MATCH($A33,MCDM_Grades!$A$2:$A$178,0))="","",INDEX(MCDM_Grades!$W$2:$W$178,MATCH($A33,MCDM_Grades!$A$2:$A$178,0))),"")</f>
        <v/>
      </c>
      <c r="EN33" s="35">
        <f>IFERROR(IF(INDEX(MCDM_Grades!$X$2:$X$178,MATCH($A33,MCDM_Grades!$A$2:$A$178,0))="","",INDEX(MCDM_Grades!$X$2:$X$178,MATCH($A33,MCDM_Grades!$A$2:$A$178,0))),"")</f>
        <v/>
      </c>
      <c r="EO33" s="42">
        <f>IFERROR(IF(INDEX(MCDM_Grades!$Y$2:$Y$178,MATCH($A33,MCDM_Grades!$A$2:$A$178,0))="","",INDEX(MCDM_Grades!$Y$2:$Y$178,MATCH($A33,MCDM_Grades!$A$2:$A$178,0))),"")</f>
        <v/>
      </c>
      <c r="EP33" s="35">
        <f>IFERROR(IF(INDEX(MCDM_Grades!$Z$2:$Z$178,MATCH($A33,MCDM_Grades!$A$2:$A$178,0))="","",INDEX(MCDM_Grades!$Z$2:$Z$178,MATCH($A33,MCDM_Grades!$A$2:$A$178,0))),"")</f>
        <v/>
      </c>
      <c r="EQ33" s="42">
        <f>IFERROR(IF(INDEX(MCDM_Grades!$AA$2:$AA$178,MATCH($A33,MCDM_Grades!$A$2:$A$178,0))="","",INDEX(MCDM_Grades!$AA$2:$AA$178,MATCH($A33,MCDM_Grades!$A$2:$A$178,0))),"")</f>
        <v/>
      </c>
      <c r="ER33" s="35">
        <f>IFERROR(IF(INDEX(MCDM_Grades!$AB$2:$AB$178,MATCH($A33,MCDM_Grades!$A$2:$A$178,0))="","",INDEX(MCDM_Grades!$AB$2:$AB$178,MATCH($A33,MCDM_Grades!$A$2:$A$178,0))),"")</f>
        <v/>
      </c>
      <c r="ES33" s="42">
        <f>IFERROR(IF(INDEX(MCDM_Grades!$AC$2:$AC$178,MATCH($A33,MCDM_Grades!$A$2:$A$178,0))="","",INDEX(MCDM_Grades!$AC$2:$AC$178,MATCH($A33,MCDM_Grades!$A$2:$A$178,0))),"")</f>
        <v/>
      </c>
      <c r="ET33" s="35">
        <f>IFERROR(IF(INDEX(MCDM_Grades!$AD$2:$AD$178,MATCH($A33,MCDM_Grades!$A$2:$A$178,0))="","",INDEX(MCDM_Grades!$AD$2:$AD$178,MATCH($A33,MCDM_Grades!$A$2:$A$178,0))),"")</f>
        <v/>
      </c>
      <c r="EU33" s="42">
        <f>IFERROR(IF(INDEX(MCDM_Grades!$AE$2:$AE$178,MATCH($A33,MCDM_Grades!$A$2:$A$178,0))="","",INDEX(MCDM_Grades!$AE$2:$AE$178,MATCH($A33,MCDM_Grades!$A$2:$A$178,0))),"")</f>
        <v/>
      </c>
      <c r="EV33" s="51">
        <f>IFERROR(IF(INDEX(MCDM_Grades!$K$2:$K$178,MATCH($A33,MCDM_Grades!$A$2:$A$178,0))="","",INDEX(MCDM_Grades!$K$2:$K$178,MATCH($A33,MCDM_Grades!$A$2:$A$178,0))),"")</f>
        <v/>
      </c>
      <c r="EW33" s="49">
        <f>IFERROR(IF(INDEX(MCDM_Grades!$L$2:$L$178,MATCH($A33,MCDM_Grades!$A$2:$A$178,0))="","",INDEX(MCDM_Grades!$L$2:$L$178,MATCH($A33,MCDM_Grades!$A$2:$A$178,0))),"")</f>
        <v/>
      </c>
      <c r="EX33" s="50">
        <f>IFERROR(IF(INDEX(MCDM_Grades!$M$2:$M$178,MATCH($A33,MCDM_Grades!$A$2:$A$178,0))="","",INDEX(MCDM_Grades!$M$2:$M$178,MATCH($A33,MCDM_Grades!$A$2:$A$178,0))),"")</f>
        <v/>
      </c>
      <c r="EY33" s="35">
        <f>IFERROR(IF(INDEX(MCDM_Grades!$AR$2:$AR$178,MATCH($A33,MCDM_Grades!$A$2:$A$178,0))="","",INDEX(MCDM_Grades!$AR$2:$AR$178,MATCH($A33,MCDM_Grades!$A$2:$A$178,0))),"")</f>
        <v/>
      </c>
      <c r="EZ33" s="42">
        <f>IFERROR(IF(INDEX(MCDM_Grades!$AS$2:$AS$178,MATCH($A33,MCDM_Grades!$A$2:$A$178,0))="","",INDEX(MCDM_Grades!$AS$2:$AS$178,MATCH($A33,MCDM_Grades!$A$2:$A$178,0))),"")</f>
        <v/>
      </c>
      <c r="FA33" s="35">
        <f>IFERROR(IF(INDEX(MCDM_Grades!$AT$2:$AT$178,MATCH($A33,MCDM_Grades!$A$2:$A$178,0))="","",INDEX(MCDM_Grades!$AT$2:$AT$178,MATCH($A33,MCDM_Grades!$A$2:$A$178,0))),"")</f>
        <v/>
      </c>
      <c r="FB33" s="42">
        <f>IFERROR(IF(INDEX(MCDM_Grades!$AU$2:$AU$178,MATCH($A33,MCDM_Grades!$A$2:$A$178,0))="","",INDEX(MCDM_Grades!$AU$2:$AU$178,MATCH($A33,MCDM_Grades!$A$2:$A$178,0))),"")</f>
        <v/>
      </c>
      <c r="FC33" s="3" t="inlineStr">
        <is>
          <t>Forward-facing / oblique</t>
        </is>
      </c>
      <c r="FD33" s="3" t="inlineStr">
        <is>
          <t>No</t>
        </is>
      </c>
      <c r="FE33" s="3" t="inlineStr">
        <is>
          <t>Yes</t>
        </is>
      </c>
      <c r="FF33" s="3" t="inlineStr">
        <is>
          <t>None</t>
        </is>
      </c>
      <c r="FG33" s="3" t="inlineStr">
        <is>
          <t>Dashboard-mounted camera on a van (1.4 m above ground, stabilised)</t>
        </is>
      </c>
      <c r="FH33" s="3" t="inlineStr">
        <is>
          <t>A camera is mounted over the dashboard of a standard van with a height of 1.4m from the ground and configured to an aspect ratio of 16:9 to capture the ultimate width of the road.</t>
        </is>
      </c>
      <c r="FI33" s="3" t="inlineStr">
        <is>
          <t>Publication</t>
        </is>
      </c>
      <c r="FJ33" s="3" t="inlineStr">
        <is>
          <t>https://ar5iv.labs.arxiv.org/html/2308.06393</t>
        </is>
      </c>
      <c r="FK33" s="3" t="inlineStr">
        <is>
          <t>High</t>
        </is>
      </c>
      <c r="FL33" s="3" t="inlineStr">
        <is>
          <t>Not independently verified</t>
        </is>
      </c>
      <c r="FM33" s="3" t="inlineStr">
        <is>
          <t>Paper (Butt et al., arXiv 2308.06393): frames sampled from driving video over 1000+ km of Pakistani roads (Punjab, Khyber-Pakhtunkhwa); a camera stabiliser was used. Driver's-perspective road-region/drivability segmentation dataset. Workbook only said 'Vehicle or road-facing camera'.</t>
        </is>
      </c>
    </row>
    <row r="34" ht="58" customHeight="1">
      <c r="A34" s="3" t="inlineStr">
        <is>
          <t>DS-033</t>
        </is>
      </c>
      <c r="B34" s="3" t="inlineStr">
        <is>
          <t>RCD-IIUM Road Crack Detection Dataset</t>
        </is>
      </c>
      <c r="C34" s="3" t="inlineStr">
        <is>
          <t>NA</t>
        </is>
      </c>
      <c r="D34" s="3" t="inlineStr">
        <is>
          <t>NR</t>
        </is>
      </c>
      <c r="E34" s="3" t="inlineStr">
        <is>
          <t>Independent Dataset</t>
        </is>
      </c>
      <c r="F34" s="3" t="inlineStr">
        <is>
          <t>NA (single source record)</t>
        </is>
      </c>
      <c r="G34" s="3" t="inlineStr">
        <is>
          <t>Single source record; no matching record found in any other file after cross-file and cross-platform comparison.</t>
        </is>
      </c>
      <c r="H34" s="3" t="inlineStr">
        <is>
          <t>GitHub_Test_Batch (tool UNK)</t>
        </is>
      </c>
      <c r="I34" s="3" t="inlineStr">
        <is>
          <t>GitHub</t>
        </is>
      </c>
      <c r="J34" s="3" t="inlineStr">
        <is>
          <t>N</t>
        </is>
      </c>
      <c r="K34" s="3" t="inlineStr">
        <is>
          <t>NA (single platform)</t>
        </is>
      </c>
      <c r="L34" s="4" t="inlineStr">
        <is>
          <t>https://github.com/ArselanAshraf/RCD-IIUM-Road-Crack-Detection-Dataset-</t>
        </is>
      </c>
      <c r="M34" s="4" t="inlineStr">
        <is>
          <t>https://github.com/ArselanAshraf/RCD-IIUM-Road-Crack-Detection-Dataset-</t>
        </is>
      </c>
      <c r="N34" s="3" t="inlineStr">
        <is>
          <t>NA</t>
        </is>
      </c>
      <c r="O34" s="3" t="inlineStr">
        <is>
          <t>NA</t>
        </is>
      </c>
      <c r="P34" s="3" t="inlineStr">
        <is>
          <t>NA</t>
        </is>
      </c>
      <c r="Q34" s="3" t="inlineStr">
        <is>
          <t>NA</t>
        </is>
      </c>
      <c r="R34" s="3" t="inlineStr">
        <is>
          <t>NA</t>
        </is>
      </c>
      <c r="S34" s="3" t="inlineStr">
        <is>
          <t>NA</t>
        </is>
      </c>
      <c r="T34" s="3" t="inlineStr">
        <is>
          <t>10.1109/ICOM61675.2024.10652339</t>
        </is>
      </c>
      <c r="U34" s="3" t="inlineStr">
        <is>
          <t>Y</t>
        </is>
      </c>
      <c r="V34" s="3" t="inlineStr">
        <is>
          <t>https://doi.org/10.1109/ICOM61675.2024.10652339</t>
        </is>
      </c>
      <c r="W34" s="3" t="inlineStr">
        <is>
          <t>10.1109/ICOM61675.2024.10652339</t>
        </is>
      </c>
      <c r="X34" s="3" t="inlineStr">
        <is>
          <t>https://doi.org/10.1109/ICOM61675.2024.10652339</t>
        </is>
      </c>
      <c r="Y34" s="3" t="inlineStr">
        <is>
          <t>NR</t>
        </is>
      </c>
      <c r="Z34" s="3" t="inlineStr">
        <is>
          <t>Y</t>
        </is>
      </c>
      <c r="AA34" s="3" t="inlineStr">
        <is>
          <t>Reported in source record (relationship not classified)</t>
        </is>
      </c>
      <c r="AB34" s="3" t="inlineStr">
        <is>
          <t>NR</t>
        </is>
      </c>
      <c r="AC34" s="3" t="inlineStr">
        <is>
          <t>NR</t>
        </is>
      </c>
      <c r="AD34" s="3" t="inlineStr">
        <is>
          <t>NR</t>
        </is>
      </c>
      <c r="AE34" s="3" t="inlineStr">
        <is>
          <t>NR</t>
        </is>
      </c>
      <c r="AF34" s="3" t="inlineStr">
        <is>
          <t>NR</t>
        </is>
      </c>
      <c r="AG34" s="3" t="inlineStr">
        <is>
          <t>NR</t>
        </is>
      </c>
      <c r="AH34" s="3" t="inlineStr">
        <is>
          <t>NR</t>
        </is>
      </c>
      <c r="AI34" s="3" t="inlineStr">
        <is>
          <t>NR</t>
        </is>
      </c>
      <c r="AJ34" s="3" t="inlineStr">
        <is>
          <t>NR</t>
        </is>
      </c>
      <c r="AK34" s="3" t="inlineStr">
        <is>
          <t>NR</t>
        </is>
      </c>
      <c r="AL34" s="3" t="inlineStr">
        <is>
          <t>NR</t>
        </is>
      </c>
      <c r="AM34" s="3" t="inlineStr">
        <is>
          <t>NR</t>
        </is>
      </c>
      <c r="AN34" s="3" t="inlineStr">
        <is>
          <t>NR</t>
        </is>
      </c>
      <c r="AO34" s="3" t="inlineStr">
        <is>
          <t>NR</t>
        </is>
      </c>
      <c r="AP34" s="3" t="inlineStr">
        <is>
          <t>Malaysia</t>
        </is>
      </c>
      <c r="AQ34" s="3" t="inlineStr">
        <is>
          <t>NR</t>
        </is>
      </c>
      <c r="AR34" s="3" t="inlineStr">
        <is>
          <t>Selangor; Kuala Lumpur</t>
        </is>
      </c>
      <c r="AS34" s="3" t="inlineStr">
        <is>
          <t>Malaysia; Selangor; Kuala Lumpur; Road environment: Urban</t>
        </is>
      </c>
      <c r="AT34" s="3" t="inlineStr">
        <is>
          <t>NR</t>
        </is>
      </c>
      <c r="AU34" s="3" t="inlineStr">
        <is>
          <t>Digital camera</t>
        </is>
      </c>
      <c r="AV34" s="3" t="inlineStr">
        <is>
          <t>NR</t>
        </is>
      </c>
      <c r="AW34" s="3" t="inlineStr">
        <is>
          <t>Digital camera</t>
        </is>
      </c>
      <c r="AX34" s="3" t="inlineStr">
        <is>
          <t>NR</t>
        </is>
      </c>
      <c r="AY34" s="3" t="inlineStr">
        <is>
          <t>NR</t>
        </is>
      </c>
      <c r="AZ34" s="3" t="inlineStr">
        <is>
          <t>NR</t>
        </is>
      </c>
      <c r="BA34" s="3" t="inlineStr">
        <is>
          <t>NR</t>
        </is>
      </c>
      <c r="BB34" s="3" t="inlineStr">
        <is>
          <t>NR</t>
        </is>
      </c>
      <c r="BC34" s="3" t="inlineStr">
        <is>
          <t>NR</t>
        </is>
      </c>
      <c r="BD34" s="3" t="inlineStr">
        <is>
          <t>NR</t>
        </is>
      </c>
      <c r="BE34" s="3" t="inlineStr">
        <is>
          <t>NR</t>
        </is>
      </c>
      <c r="BF34" s="3" t="inlineStr">
        <is>
          <t>NR</t>
        </is>
      </c>
      <c r="BG34" s="3" t="inlineStr">
        <is>
          <t>NR</t>
        </is>
      </c>
      <c r="BH34" s="3" t="inlineStr">
        <is>
          <t>road crack</t>
        </is>
      </c>
      <c r="BI34" s="3" t="inlineStr">
        <is>
          <t>NR</t>
        </is>
      </c>
      <c r="BJ34" s="3" t="inlineStr">
        <is>
          <t>crack instance</t>
        </is>
      </c>
      <c r="BK34" s="3" t="inlineStr">
        <is>
          <t>NR</t>
        </is>
      </c>
      <c r="BL34" s="3" t="inlineStr">
        <is>
          <t>Instance segmentation; object detection</t>
        </is>
      </c>
      <c r="BM34" s="3" t="inlineStr">
        <is>
          <t>Instance segmentation; object detection</t>
        </is>
      </c>
      <c r="BN34" s="3" t="inlineStr">
        <is>
          <t>Roboflow segmentation TXT</t>
        </is>
      </c>
      <c r="BO34" s="3" t="inlineStr">
        <is>
          <t>TXT</t>
        </is>
      </c>
      <c r="BP34" s="3" t="inlineStr">
        <is>
          <t>NR</t>
        </is>
      </c>
      <c r="BQ34" s="3" t="inlineStr">
        <is>
          <t>Y</t>
        </is>
      </c>
      <c r="BR34" s="3" t="inlineStr">
        <is>
          <t>Y</t>
        </is>
      </c>
      <c r="BS34" s="3" t="inlineStr">
        <is>
          <t>NR</t>
        </is>
      </c>
      <c r="BT34" s="3" t="inlineStr">
        <is>
          <t>NR</t>
        </is>
      </c>
      <c r="BU34" s="3" t="inlineStr">
        <is>
          <t>NR</t>
        </is>
      </c>
      <c r="BV34" s="3" t="inlineStr">
        <is>
          <t>NR</t>
        </is>
      </c>
      <c r="BW34" s="3" t="inlineStr">
        <is>
          <t>NR</t>
        </is>
      </c>
      <c r="BX34" s="3" t="inlineStr">
        <is>
          <t>NR</t>
        </is>
      </c>
      <c r="BY34" s="3" t="inlineStr">
        <is>
          <t>Manual instance-shape annotation</t>
        </is>
      </c>
      <c r="BZ34" s="3" t="inlineStr">
        <is>
          <t>Precise shape and orientation described; independent QC not reported</t>
        </is>
      </c>
      <c r="CA34" s="3" t="inlineStr">
        <is>
          <t>NR</t>
        </is>
      </c>
      <c r="CB34" s="3" t="inlineStr">
        <is>
          <t>NR</t>
        </is>
      </c>
      <c r="CC34" s="3" t="inlineStr">
        <is>
          <t>instance segmentation; object detection</t>
        </is>
      </c>
      <c r="CD34" s="3" t="inlineStr">
        <is>
          <t>NR</t>
        </is>
      </c>
      <c r="CE34" s="3" t="inlineStr">
        <is>
          <t>NR</t>
        </is>
      </c>
      <c r="CF34" s="3" t="inlineStr">
        <is>
          <t>Reported on the source record/data card or associated publication (see Evidence_Locator)</t>
        </is>
      </c>
      <c r="CG34" s="3" t="inlineStr">
        <is>
          <t>NR</t>
        </is>
      </c>
      <c r="CH34" s="3" t="inlineStr">
        <is>
          <t>NR</t>
        </is>
      </c>
      <c r="CI34" s="3" t="inlineStr">
        <is>
          <t>Include-Primary</t>
        </is>
      </c>
      <c r="CJ34" s="3" t="inlineStr">
        <is>
          <t>Direct_Download</t>
        </is>
      </c>
      <c r="CK34" s="3" t="inlineStr">
        <is>
          <t>NR</t>
        </is>
      </c>
      <c r="CL34" s="3" t="inlineStr">
        <is>
          <t>N</t>
        </is>
      </c>
      <c r="CM34" s="3" t="inlineStr">
        <is>
          <t>Direct_Download</t>
        </is>
      </c>
      <c r="CN34" s="3" t="inlineStr">
        <is>
          <t>NR</t>
        </is>
      </c>
      <c r="CO34" s="3" t="inlineStr">
        <is>
          <t>NR</t>
        </is>
      </c>
      <c r="CP34" s="3" t="inlineStr">
        <is>
          <t>N</t>
        </is>
      </c>
      <c r="CQ34" s="3" t="inlineStr">
        <is>
          <t>Image count, exact resolution, license, and acquisition conditions are not reported in the repository summary.</t>
        </is>
      </c>
      <c r="CR34" s="3" t="inlineStr">
        <is>
          <t>Original</t>
        </is>
      </c>
      <c r="CS34" s="3" t="inlineStr">
        <is>
          <t>N</t>
        </is>
      </c>
      <c r="CT34" s="3" t="inlineStr">
        <is>
          <t>N</t>
        </is>
      </c>
      <c r="CU34" s="3" t="inlineStr">
        <is>
          <t>N</t>
        </is>
      </c>
      <c r="CV34" s="3" t="inlineStr">
        <is>
          <t>NA</t>
        </is>
      </c>
      <c r="CW34" s="3" t="inlineStr">
        <is>
          <t>NA</t>
        </is>
      </c>
      <c r="CX34" s="3" t="inlineStr">
        <is>
          <t>Github_Github_Test.xlsx</t>
        </is>
      </c>
      <c r="CY34" s="3" t="inlineStr">
        <is>
          <t>Github_Github_Test:GITHUB-012</t>
        </is>
      </c>
      <c r="CZ34" s="3" t="inlineStr">
        <is>
          <t>NA</t>
        </is>
      </c>
      <c r="DA34" s="3" t="inlineStr">
        <is>
          <t>NA</t>
        </is>
      </c>
      <c r="DB34" s="3" t="inlineStr">
        <is>
          <t>None</t>
        </is>
      </c>
      <c r="DC34" s="3" t="inlineStr">
        <is>
          <t>None</t>
        </is>
      </c>
      <c r="DD34" s="3" t="inlineStr">
        <is>
          <t>None</t>
        </is>
      </c>
      <c r="DE34" s="3" t="inlineStr">
        <is>
          <t>None</t>
        </is>
      </c>
      <c r="DF34" s="3" t="inlineStr">
        <is>
          <t>N</t>
        </is>
      </c>
      <c r="DG34" s="3" t="inlineStr">
        <is>
          <t>Single source record; no reconciliation required.</t>
        </is>
      </c>
      <c r="DH34" s="3" t="inlineStr">
        <is>
          <t>https://github.com/ArselanAshraf/RCD-IIUM-Road-Crack-Detection-Dataset-; README location, annotation, and download sections; accessed 2026-08-01</t>
        </is>
      </c>
      <c r="DI34" s="3" t="inlineStr">
        <is>
          <t>High</t>
        </is>
      </c>
      <c r="DJ34" s="3" t="inlineStr">
        <is>
          <t>Low</t>
        </is>
      </c>
      <c r="DK34" s="3" t="inlineStr">
        <is>
          <t>Use source record as cited.</t>
        </is>
      </c>
      <c r="DL34" s="3" t="n">
        <v>4</v>
      </c>
      <c r="DM34" s="3" t="n">
        <v>4</v>
      </c>
      <c r="DN34" s="3" t="n">
        <v>3.5</v>
      </c>
      <c r="DO34" s="3" t="n">
        <v>2</v>
      </c>
      <c r="DP34" s="3" t="n">
        <v>3</v>
      </c>
      <c r="DQ34" s="3" t="n">
        <v>1</v>
      </c>
      <c r="DR34" s="3" t="n">
        <v>0</v>
      </c>
      <c r="DS34" s="3" t="n">
        <v>56.5</v>
      </c>
      <c r="DT34" s="3" t="inlineStr">
        <is>
          <t>Reviewed (source MCDM_Scoring, averaged across batches)</t>
        </is>
      </c>
      <c r="DU34" s="3" t="inlineStr">
        <is>
          <t>1 of 1</t>
        </is>
      </c>
      <c r="DV34" s="35">
        <f>IFERROR(IF(INDEX(MCDM_Grades!$C$2:$C$178,MATCH($A34,MCDM_Grades!$A$2:$A$178,0))="","",INDEX(MCDM_Grades!$C$2:$C$178,MATCH($A34,MCDM_Grades!$A$2:$A$178,0))),"")</f>
        <v/>
      </c>
      <c r="DW34" s="42">
        <f>IFERROR(IF(INDEX(MCDM_Grades!$D$2:$D$178,MATCH($A34,MCDM_Grades!$A$2:$A$178,0))="","",INDEX(MCDM_Grades!$D$2:$D$178,MATCH($A34,MCDM_Grades!$A$2:$A$178,0))),"")</f>
        <v/>
      </c>
      <c r="DX34" s="48">
        <f>IFERROR(IF(INDEX(MCDM_Grades!$E$2:$E$178,MATCH($A34,MCDM_Grades!$A$2:$A$178,0))="","",INDEX(MCDM_Grades!$E$2:$E$178,MATCH($A34,MCDM_Grades!$A$2:$A$178,0))),"")</f>
        <v/>
      </c>
      <c r="DY34" s="49">
        <f>IFERROR(IF(INDEX(MCDM_Grades!$F$2:$F$178,MATCH($A34,MCDM_Grades!$A$2:$A$178,0))="","",INDEX(MCDM_Grades!$F$2:$F$178,MATCH($A34,MCDM_Grades!$A$2:$A$178,0))),"")</f>
        <v/>
      </c>
      <c r="DZ34" s="48">
        <f>IFERROR(IF(INDEX(MCDM_Grades!$G$2:$G$178,MATCH($A34,MCDM_Grades!$A$2:$A$178,0))="","",INDEX(MCDM_Grades!$G$2:$G$178,MATCH($A34,MCDM_Grades!$A$2:$A$178,0))),"")</f>
        <v/>
      </c>
      <c r="EA34" s="49">
        <f>IFERROR(IF(INDEX(MCDM_Grades!$H$2:$H$178,MATCH($A34,MCDM_Grades!$A$2:$A$178,0))="","",INDEX(MCDM_Grades!$H$2:$H$178,MATCH($A34,MCDM_Grades!$A$2:$A$178,0))),"")</f>
        <v/>
      </c>
      <c r="EB34" s="50">
        <f>IFERROR(IF(INDEX(MCDM_Grades!$I$2:$I$178,MATCH($A34,MCDM_Grades!$A$2:$A$178,0))="","",INDEX(MCDM_Grades!$I$2:$I$178,MATCH($A34,MCDM_Grades!$A$2:$A$178,0))),"")</f>
        <v/>
      </c>
      <c r="EC34" s="51">
        <f>IFERROR(IF(INDEX(MCDM_Grades!$J$2:$J$178,MATCH($A34,MCDM_Grades!$A$2:$A$178,0))="","",INDEX(MCDM_Grades!$J$2:$J$178,MATCH($A34,MCDM_Grades!$A$2:$A$178,0))),"")</f>
        <v/>
      </c>
      <c r="ED34" s="35">
        <f>IFERROR(IF(INDEX(MCDM_Grades!$N$2:$N$178,MATCH($A34,MCDM_Grades!$A$2:$A$178,0))="","",INDEX(MCDM_Grades!$N$2:$N$178,MATCH($A34,MCDM_Grades!$A$2:$A$178,0))),"")</f>
        <v/>
      </c>
      <c r="EE34" s="42">
        <f>IFERROR(IF(INDEX(MCDM_Grades!$O$2:$O$178,MATCH($A34,MCDM_Grades!$A$2:$A$178,0))="","",INDEX(MCDM_Grades!$O$2:$O$178,MATCH($A34,MCDM_Grades!$A$2:$A$178,0))),"")</f>
        <v/>
      </c>
      <c r="EF34" s="35">
        <f>IFERROR(IF(INDEX(MCDM_Grades!$P$2:$P$178,MATCH($A34,MCDM_Grades!$A$2:$A$178,0))="","",INDEX(MCDM_Grades!$P$2:$P$178,MATCH($A34,MCDM_Grades!$A$2:$A$178,0))),"")</f>
        <v/>
      </c>
      <c r="EG34" s="42">
        <f>IFERROR(IF(INDEX(MCDM_Grades!$Q$2:$Q$178,MATCH($A34,MCDM_Grades!$A$2:$A$178,0))="","",INDEX(MCDM_Grades!$Q$2:$Q$178,MATCH($A34,MCDM_Grades!$A$2:$A$178,0))),"")</f>
        <v/>
      </c>
      <c r="EH34" s="35">
        <f>IFERROR(IF(INDEX(MCDM_Grades!$R$2:$R$178,MATCH($A34,MCDM_Grades!$A$2:$A$178,0))="","",INDEX(MCDM_Grades!$R$2:$R$178,MATCH($A34,MCDM_Grades!$A$2:$A$178,0))),"")</f>
        <v/>
      </c>
      <c r="EI34" s="42">
        <f>IFERROR(IF(INDEX(MCDM_Grades!$S$2:$S$178,MATCH($A34,MCDM_Grades!$A$2:$A$178,0))="","",INDEX(MCDM_Grades!$S$2:$S$178,MATCH($A34,MCDM_Grades!$A$2:$A$178,0))),"")</f>
        <v/>
      </c>
      <c r="EJ34" s="35">
        <f>IFERROR(IF(INDEX(MCDM_Grades!$T$2:$T$178,MATCH($A34,MCDM_Grades!$A$2:$A$178,0))="","",INDEX(MCDM_Grades!$T$2:$T$178,MATCH($A34,MCDM_Grades!$A$2:$A$178,0))),"")</f>
        <v/>
      </c>
      <c r="EK34" s="42">
        <f>IFERROR(IF(INDEX(MCDM_Grades!$U$2:$U$178,MATCH($A34,MCDM_Grades!$A$2:$A$178,0))="","",INDEX(MCDM_Grades!$U$2:$U$178,MATCH($A34,MCDM_Grades!$A$2:$A$178,0))),"")</f>
        <v/>
      </c>
      <c r="EL34" s="35">
        <f>IFERROR(IF(INDEX(MCDM_Grades!$V$2:$V$178,MATCH($A34,MCDM_Grades!$A$2:$A$178,0))="","",INDEX(MCDM_Grades!$V$2:$V$178,MATCH($A34,MCDM_Grades!$A$2:$A$178,0))),"")</f>
        <v/>
      </c>
      <c r="EM34" s="42">
        <f>IFERROR(IF(INDEX(MCDM_Grades!$W$2:$W$178,MATCH($A34,MCDM_Grades!$A$2:$A$178,0))="","",INDEX(MCDM_Grades!$W$2:$W$178,MATCH($A34,MCDM_Grades!$A$2:$A$178,0))),"")</f>
        <v/>
      </c>
      <c r="EN34" s="35">
        <f>IFERROR(IF(INDEX(MCDM_Grades!$X$2:$X$178,MATCH($A34,MCDM_Grades!$A$2:$A$178,0))="","",INDEX(MCDM_Grades!$X$2:$X$178,MATCH($A34,MCDM_Grades!$A$2:$A$178,0))),"")</f>
        <v/>
      </c>
      <c r="EO34" s="42">
        <f>IFERROR(IF(INDEX(MCDM_Grades!$Y$2:$Y$178,MATCH($A34,MCDM_Grades!$A$2:$A$178,0))="","",INDEX(MCDM_Grades!$Y$2:$Y$178,MATCH($A34,MCDM_Grades!$A$2:$A$178,0))),"")</f>
        <v/>
      </c>
      <c r="EP34" s="35">
        <f>IFERROR(IF(INDEX(MCDM_Grades!$Z$2:$Z$178,MATCH($A34,MCDM_Grades!$A$2:$A$178,0))="","",INDEX(MCDM_Grades!$Z$2:$Z$178,MATCH($A34,MCDM_Grades!$A$2:$A$178,0))),"")</f>
        <v/>
      </c>
      <c r="EQ34" s="42">
        <f>IFERROR(IF(INDEX(MCDM_Grades!$AA$2:$AA$178,MATCH($A34,MCDM_Grades!$A$2:$A$178,0))="","",INDEX(MCDM_Grades!$AA$2:$AA$178,MATCH($A34,MCDM_Grades!$A$2:$A$178,0))),"")</f>
        <v/>
      </c>
      <c r="ER34" s="35">
        <f>IFERROR(IF(INDEX(MCDM_Grades!$AB$2:$AB$178,MATCH($A34,MCDM_Grades!$A$2:$A$178,0))="","",INDEX(MCDM_Grades!$AB$2:$AB$178,MATCH($A34,MCDM_Grades!$A$2:$A$178,0))),"")</f>
        <v/>
      </c>
      <c r="ES34" s="42">
        <f>IFERROR(IF(INDEX(MCDM_Grades!$AC$2:$AC$178,MATCH($A34,MCDM_Grades!$A$2:$A$178,0))="","",INDEX(MCDM_Grades!$AC$2:$AC$178,MATCH($A34,MCDM_Grades!$A$2:$A$178,0))),"")</f>
        <v/>
      </c>
      <c r="ET34" s="35">
        <f>IFERROR(IF(INDEX(MCDM_Grades!$AD$2:$AD$178,MATCH($A34,MCDM_Grades!$A$2:$A$178,0))="","",INDEX(MCDM_Grades!$AD$2:$AD$178,MATCH($A34,MCDM_Grades!$A$2:$A$178,0))),"")</f>
        <v/>
      </c>
      <c r="EU34" s="42">
        <f>IFERROR(IF(INDEX(MCDM_Grades!$AE$2:$AE$178,MATCH($A34,MCDM_Grades!$A$2:$A$178,0))="","",INDEX(MCDM_Grades!$AE$2:$AE$178,MATCH($A34,MCDM_Grades!$A$2:$A$178,0))),"")</f>
        <v/>
      </c>
      <c r="EV34" s="51">
        <f>IFERROR(IF(INDEX(MCDM_Grades!$K$2:$K$178,MATCH($A34,MCDM_Grades!$A$2:$A$178,0))="","",INDEX(MCDM_Grades!$K$2:$K$178,MATCH($A34,MCDM_Grades!$A$2:$A$178,0))),"")</f>
        <v/>
      </c>
      <c r="EW34" s="49">
        <f>IFERROR(IF(INDEX(MCDM_Grades!$L$2:$L$178,MATCH($A34,MCDM_Grades!$A$2:$A$178,0))="","",INDEX(MCDM_Grades!$L$2:$L$178,MATCH($A34,MCDM_Grades!$A$2:$A$178,0))),"")</f>
        <v/>
      </c>
      <c r="EX34" s="50">
        <f>IFERROR(IF(INDEX(MCDM_Grades!$M$2:$M$178,MATCH($A34,MCDM_Grades!$A$2:$A$178,0))="","",INDEX(MCDM_Grades!$M$2:$M$178,MATCH($A34,MCDM_Grades!$A$2:$A$178,0))),"")</f>
        <v/>
      </c>
      <c r="EY34" s="35">
        <f>IFERROR(IF(INDEX(MCDM_Grades!$AR$2:$AR$178,MATCH($A34,MCDM_Grades!$A$2:$A$178,0))="","",INDEX(MCDM_Grades!$AR$2:$AR$178,MATCH($A34,MCDM_Grades!$A$2:$A$178,0))),"")</f>
        <v/>
      </c>
      <c r="EZ34" s="42">
        <f>IFERROR(IF(INDEX(MCDM_Grades!$AS$2:$AS$178,MATCH($A34,MCDM_Grades!$A$2:$A$178,0))="","",INDEX(MCDM_Grades!$AS$2:$AS$178,MATCH($A34,MCDM_Grades!$A$2:$A$178,0))),"")</f>
        <v/>
      </c>
      <c r="FA34" s="35">
        <f>IFERROR(IF(INDEX(MCDM_Grades!$AT$2:$AT$178,MATCH($A34,MCDM_Grades!$A$2:$A$178,0))="","",INDEX(MCDM_Grades!$AT$2:$AT$178,MATCH($A34,MCDM_Grades!$A$2:$A$178,0))),"")</f>
        <v/>
      </c>
      <c r="FB34" s="42">
        <f>IFERROR(IF(INDEX(MCDM_Grades!$AU$2:$AU$178,MATCH($A34,MCDM_Grades!$A$2:$A$178,0))="","",INDEX(MCDM_Grades!$AU$2:$AU$178,MATCH($A34,MCDM_Grades!$A$2:$A$178,0))),"")</f>
        <v/>
      </c>
      <c r="FC34" s="3" t="inlineStr">
        <is>
          <t>Not reported</t>
        </is>
      </c>
      <c r="FD34" s="3" t="inlineStr">
        <is>
          <t>Unknown</t>
        </is>
      </c>
      <c r="FE34" s="3" t="inlineStr">
        <is>
          <t>Unknown</t>
        </is>
      </c>
      <c r="FF34" s="3" t="inlineStr">
        <is>
          <t>None</t>
        </is>
      </c>
      <c r="FG34" s="3" t="inlineStr">
        <is>
          <t>Digital camera (mount and orientation not reported)</t>
        </is>
      </c>
      <c r="FH34" s="3" t="inlineStr">
        <is>
          <t>Employing advanced data collection technologies, including high-resolution digital imaging, the dataset captures detailed anomalies in road surfaces</t>
        </is>
      </c>
      <c r="FI34" s="3" t="inlineStr">
        <is>
          <t>None</t>
        </is>
      </c>
      <c r="FJ34" s="3" t="inlineStr">
        <is>
          <t>https://api.semanticscholar.org/graph/v1/paper/DOI:10.1109/ICOM61675.2024.10652339?fields=title,abstract,year,venue</t>
        </is>
      </c>
      <c r="FK34" s="3" t="inlineStr">
        <is>
          <t>High</t>
        </is>
      </c>
      <c r="FL34" s="3" t="inlineStr">
        <is>
          <t>Not independently verified</t>
        </is>
      </c>
      <c r="FM34" s="3" t="inlineStr">
        <is>
          <t>Workbook: 'Digital camera', position NR. GitHub README: only 'high-resolution digital images data' from Selangor/Kuala Lumpur plus Roboflow annotation details. The ICOM 2024 abstract (via Semantic Scholar) gives no mounting or orientation; IEEE Xplore returned no content and the authors' MDPI follow-up paper returned 403.</t>
        </is>
      </c>
    </row>
    <row r="35" ht="58" customHeight="1">
      <c r="A35" s="3" t="inlineStr">
        <is>
          <t>DS-034</t>
        </is>
      </c>
      <c r="B35" s="3" t="inlineStr">
        <is>
          <t>RDD2020: Road Damage Dataset 2020</t>
        </is>
      </c>
      <c r="C35" s="3" t="inlineStr">
        <is>
          <t>RDD2020: Smartphone-based Road Damage Dataset; RDD2020; RDD2020 (Road Damage Dataset 2020, GRDDC'2020); RDD2020: An Image Dataset for Smartphone-based Road Damage Detection and Classification; Road Damage Dataset 2020 (RDD2020)</t>
        </is>
      </c>
      <c r="D35" s="3" t="inlineStr">
        <is>
          <t>RDD2020 (Mendeley v1) [Claude] | 2 [Claude/GPT] | RDD2020 / canonical public version [GPT] | V1 [GPT/Test_Batch]</t>
        </is>
      </c>
      <c r="E35" s="3" t="inlineStr">
        <is>
          <t>Confirmed Match</t>
        </is>
      </c>
      <c r="F35" s="3" t="inlineStr">
        <is>
          <t>High</t>
        </is>
      </c>
      <c r="G35" s="3" t="inlineStr">
        <is>
          <t>Same Mendeley DOI (10.17632/5ty2wb6gvg) across five records; identical image count (26,336) in four records; same countries (India; Japan; Czech Republic); same data article (10.1016/j.dib.2021.107133); GitHub sekilab repository is the project home.</t>
        </is>
      </c>
      <c r="H35" s="3" t="inlineStr">
        <is>
          <t>Claude; GPT; GitHub_Test_Batch (tool UNK)</t>
        </is>
      </c>
      <c r="I35" s="3" t="inlineStr">
        <is>
          <t>GitHub; Mendeley Data</t>
        </is>
      </c>
      <c r="J35" s="3" t="inlineStr">
        <is>
          <t>Y</t>
        </is>
      </c>
      <c r="K35" s="8" t="inlineStr">
        <is>
          <t>Duplicate deposit / project repository: canonical data on Mendeley Data; GitHub (sekilab) is the project distribution page; ChatGPT HF batch record points to the Mendeley deposit, not an HF-hosted copy</t>
        </is>
      </c>
      <c r="L35" s="4" t="inlineStr">
        <is>
          <t>https://data.mendeley.com/datasets/5ty2wb6gvg/1</t>
        </is>
      </c>
      <c r="M35" s="4" t="inlineStr">
        <is>
          <t>https://github.com/sekilab/RoadDamageDetector; https://github.com/sekilab/RoadDamageDetector#road-damage-dataset-2020</t>
        </is>
      </c>
      <c r="N35" s="3" t="inlineStr">
        <is>
          <t>NA</t>
        </is>
      </c>
      <c r="O35" s="4" t="inlineStr">
        <is>
          <t>https://data.mendeley.com/datasets/5ty2wb6gvg/1; https://data.mendeley.com/datasets/5ty2wb6gvg/2</t>
        </is>
      </c>
      <c r="P35" s="3" t="inlineStr">
        <is>
          <t>NA</t>
        </is>
      </c>
      <c r="Q35" s="3" t="inlineStr">
        <is>
          <t>NA</t>
        </is>
      </c>
      <c r="R35" s="3" t="inlineStr">
        <is>
          <t>NA</t>
        </is>
      </c>
      <c r="S35" s="3" t="inlineStr">
        <is>
          <t>NA</t>
        </is>
      </c>
      <c r="T35" s="3" t="inlineStr">
        <is>
          <t>10.17632/5ty2wb6gvg.1; 10.1016/j.dib.2021.107133; 10.17632/5ty2wb6gvg.2</t>
        </is>
      </c>
      <c r="U35" s="3" t="inlineStr">
        <is>
          <t>Y</t>
        </is>
      </c>
      <c r="V35" s="3" t="inlineStr">
        <is>
          <t>10.1016/j.dib.2021.107133;10.1016/j.autcon.2021.103935 [Claude] | 10.1016/j.dib.2021.107133; https://doi.org/10.1109/bigdata50022.2020.9377847 [Claude] | https://doi.org/10.1016/j.dib.2021.107133 [GPT] | https://doi.org/10.1016/j.dib.2021.107133;https://doi.org/10.1016/j.autcon.2021.103935;https://doi.org/10.1109/BigData50022.2020.9377790;https://doi.org/10.1111/mice.12387 [GPT] | 10.1016/j.dib.2021.107133; 10.1016/j.autcon.2021.103935; 10.1109/BigData50022.2020.9377790 [GPT] | https://doi.org/10.1016/j.dib.2021.107133; https://doi.org/10.1016/j.autcon.2021.103935 [Test_Batch]</t>
        </is>
      </c>
      <c r="W35" s="3" t="inlineStr">
        <is>
          <t>10.1016/j.dib.2021.107133; 10.1016/j.autcon.2021.103935; 10.1109/BigData50022.2020.9377790; 10.1109/bigdata50022.2020.9377847; 10.1111/mice.12387</t>
        </is>
      </c>
      <c r="X35" s="3" t="inlineStr">
        <is>
          <t>https://doi.org/10.1016/j.dib.2021.107133; https://doi.org/10.1109/bigdata50022.2020.9377847; https://doi.org/10.1016/j.autcon.2021.103935; https://doi.org/10.1109/BigData50022.2020.9377790</t>
        </is>
      </c>
      <c r="Y35" s="3" t="inlineStr">
        <is>
          <t>NR</t>
        </is>
      </c>
      <c r="Z35" s="3" t="inlineStr">
        <is>
          <t>Y</t>
        </is>
      </c>
      <c r="AA35" s="3" t="inlineStr">
        <is>
          <t>Reported in source record (relationship not classified)</t>
        </is>
      </c>
      <c r="AB35" s="3" t="inlineStr">
        <is>
          <t>Images/frames as reported</t>
        </is>
      </c>
      <c r="AC35" s="3" t="inlineStr">
        <is>
          <t>26336 [Claude/GPT] | 26620 [Test_Batch]</t>
        </is>
      </c>
      <c r="AD35" s="3" t="inlineStr">
        <is>
          <t>NR</t>
        </is>
      </c>
      <c r="AE35" s="3" t="inlineStr">
        <is>
          <t>NR</t>
        </is>
      </c>
      <c r="AF35" s="3" t="inlineStr">
        <is>
          <t>26336 [Claude/GPT] | 26620 [Test_Batch]</t>
        </is>
      </c>
      <c r="AG35" s="3" t="inlineStr">
        <is>
          <t>NR</t>
        </is>
      </c>
      <c r="AH35" s="3" t="inlineStr">
        <is>
          <t>NR</t>
        </is>
      </c>
      <c r="AI35" s="3" t="inlineStr">
        <is>
          <t>NR</t>
        </is>
      </c>
      <c r="AJ35" s="3" t="inlineStr">
        <is>
          <t>NR</t>
        </is>
      </c>
      <c r="AK35" s="3" t="inlineStr">
        <is>
          <t>NR</t>
        </is>
      </c>
      <c r="AL35" s="3" t="inlineStr">
        <is>
          <t>NR</t>
        </is>
      </c>
      <c r="AM35" s="3" t="inlineStr">
        <is>
          <t>NR</t>
        </is>
      </c>
      <c r="AN35" s="3" t="inlineStr">
        <is>
          <t>Source-dependent [GPT] | Country-dependent; NR as a single canonical value [GPT]</t>
        </is>
      </c>
      <c r="AO35" s="3" t="inlineStr">
        <is>
          <t>NR</t>
        </is>
      </c>
      <c r="AP35" s="3" t="inlineStr">
        <is>
          <t>Japan;India;Czech Republic [Claude/Test_Batch] | India; Japan; Czech Republic [Claude/GPT]</t>
        </is>
      </c>
      <c r="AQ35" s="3" t="inlineStr">
        <is>
          <t>NR</t>
        </is>
      </c>
      <c r="AR35" s="3" t="inlineStr">
        <is>
          <t>Multiple municipalities (Japan);Gurugram region (India);Czech municipalities — per data article [Claude] | Multiple cities/regions in the three participating countries [GPT] | Multiple cities and road networks [GPT]</t>
        </is>
      </c>
      <c r="AS35" s="3" t="inlineStr">
        <is>
          <t>Japan;India;Czech Republic [Claude/Test_Batch] | India; Japan; Czech Republic [Claude/GPT]; Multiple municipalities (Japan);Gurugram region (India);Czech municipalities — per data article [Claude] | Multiple cities/regions in the three participating countries [GPT] | Multiple cities and road networks [GPT]; Road environment: Urban and rural public roads [Claude] | Urban road; Rural road; Highway [Claude] | Mixed [GPT] | Urban;interurban;multi-country roads [GPT] | Urban; rural; interurban [GPT] | Urban; highway [Test_Batch]</t>
        </is>
      </c>
      <c r="AT35" s="3" t="inlineStr">
        <is>
          <t>NR</t>
        </is>
      </c>
      <c r="AU35" s="3" t="inlineStr">
        <is>
          <t>Vehicle-mounted smartphone [Claude/GPT] | Smartphone or vehicle-mounted camera; country-specific collection protocols [GPT] | Smartphone-based vehicle collection [GPT] | Smartphone mounted on vehicle [Test_Batch]</t>
        </is>
      </c>
      <c r="AV35" s="3" t="inlineStr">
        <is>
          <t>See Acquisition_Platform</t>
        </is>
      </c>
      <c r="AW35" s="3" t="inlineStr">
        <is>
          <t>Vehicle-mounted smartphone [Claude/GPT] | Smartphone or vehicle-mounted camera; country-specific collection protocols [GPT] | Smartphone-based vehicle collection [GPT] | Smartphone mounted on vehicle [Test_Batch]</t>
        </is>
      </c>
      <c r="AX35" s="3" t="inlineStr">
        <is>
          <t>See Acquisition_Platform (reported: mounted)</t>
        </is>
      </c>
      <c r="AY35" s="3" t="inlineStr">
        <is>
          <t>Y</t>
        </is>
      </c>
      <c r="AZ35" s="3" t="inlineStr">
        <is>
          <t>NR</t>
        </is>
      </c>
      <c r="BA35" s="3" t="inlineStr">
        <is>
          <t>NR</t>
        </is>
      </c>
      <c r="BB35" s="3" t="inlineStr">
        <is>
          <t>N</t>
        </is>
      </c>
      <c r="BC35" s="3" t="inlineStr">
        <is>
          <t>N</t>
        </is>
      </c>
      <c r="BD35" s="3" t="inlineStr">
        <is>
          <t>NR</t>
        </is>
      </c>
      <c r="BE35" s="3" t="inlineStr">
        <is>
          <t>Mixed</t>
        </is>
      </c>
      <c r="BF35" s="3" t="inlineStr">
        <is>
          <t>Mixed</t>
        </is>
      </c>
      <c r="BG35" s="3" t="inlineStr">
        <is>
          <t>NR</t>
        </is>
      </c>
      <c r="BH35" s="3" t="inlineStr">
        <is>
          <t>Longitudinal crack (D00);Transverse crack (D10);Alligator crack (D20);Pothole (D40) [Claude] | Longitudinal_Crack; Transverse_Crack; Alligator_Crack; Pothole [GPT] | Longitudinal crack;Transverse crack;Alligator crack;Pothole [GPT/Test_Batch]</t>
        </is>
      </c>
      <c r="BI35" s="3" t="inlineStr">
        <is>
          <t>NR</t>
        </is>
      </c>
      <c r="BJ35" s="3" t="inlineStr">
        <is>
          <t>Japanese road-damage code taxonomy D00/D10/D20/D40 [Claude] | 4 damage classes; more than 31000 annotated damage instances [Claude] | D00 longitudinal crack; D10 transverse crack; D20 alligator crack; D40 pothole; more than 31,000 instances [GPT] | D00 longitudinal crack;D10 transverse crack;D20 alligator crack;D40 pothole [GPT] | D00; D10; D20; D40 [GPT/Test_Batch]</t>
        </is>
      </c>
      <c r="BK35" s="3" t="inlineStr">
        <is>
          <t>NR</t>
        </is>
      </c>
      <c r="BL35" s="3" t="inlineStr">
        <is>
          <t>Object detection (bounding boxes) [Claude] | Object detection [Claude/Test_Batch] | Object_Detection [GPT] | Object detection;Classification [GPT]</t>
        </is>
      </c>
      <c r="BM35" s="3" t="inlineStr">
        <is>
          <t>Object detection (bounding boxes) [Claude] | Object detection [Claude/Test_Batch] | Object_Detection [GPT] | Object detection;Classification [GPT]</t>
        </is>
      </c>
      <c r="BN35" s="3" t="inlineStr">
        <is>
          <t>PASCAL VOC XML [Claude/GPT/Test_Batch] | Pascal VOC XML; image files [GPT] | Bounding-box annotations;format NR on landing page [GPT]</t>
        </is>
      </c>
      <c r="BO35" s="3" t="inlineStr">
        <is>
          <t>Pascal VOC; VOC XML; XML</t>
        </is>
      </c>
      <c r="BP35" s="3" t="inlineStr">
        <is>
          <t>Y</t>
        </is>
      </c>
      <c r="BQ35" s="3" t="inlineStr">
        <is>
          <t>Y</t>
        </is>
      </c>
      <c r="BR35" s="3" t="inlineStr">
        <is>
          <t>NR</t>
        </is>
      </c>
      <c r="BS35" s="3" t="inlineStr">
        <is>
          <t>NR</t>
        </is>
      </c>
      <c r="BT35" s="3" t="inlineStr">
        <is>
          <t>NR</t>
        </is>
      </c>
      <c r="BU35" s="3" t="inlineStr">
        <is>
          <t>NR</t>
        </is>
      </c>
      <c r="BV35" s="3" t="inlineStr">
        <is>
          <t>N</t>
        </is>
      </c>
      <c r="BW35" s="3" t="inlineStr">
        <is>
          <t>N</t>
        </is>
      </c>
      <c r="BX35" s="3" t="inlineStr">
        <is>
          <t>N</t>
        </is>
      </c>
      <c r="BY35" s="3" t="inlineStr">
        <is>
          <t>Manual annotation [Claude] | Manual bounding-box annotation under the Global Road Damage Detection Challenge workflow [GPT] | Manual annotation (reported in associated data paper) [GPT] | Manual bounding boxes and labels [GPT] | Manual bounding-box annotation [Test_Batch]</t>
        </is>
      </c>
      <c r="BZ35" s="3" t="inlineStr">
        <is>
          <t>Documented in Data-in-Brief data article [Claude] | Challenge curation and country-specific annotation review; full inter-annotator statistics not reported [GPT] | Challenge/data-paper validation [GPT]</t>
        </is>
      </c>
      <c r="CA35" s="3" t="inlineStr">
        <is>
          <t>NR</t>
        </is>
      </c>
      <c r="CB35" s="3" t="inlineStr">
        <is>
          <t>NR</t>
        </is>
      </c>
      <c r="CC35" s="3" t="inlineStr">
        <is>
          <t>Object detection;Classification [Claude/Test_Batch] | Detection; Classification [Claude] | Object_Detection [GPT] | Object detection;Classification;Benchmarking [GPT] | object detection; classification; transfer learning; cross-country generalization [GPT]</t>
        </is>
      </c>
      <c r="CD35" s="3" t="inlineStr">
        <is>
          <t>GRDDC'2020 top solutions (IEEE BigData Cup) [Claude] | Multiple GRDDC 2020 challenge solutions [GPT]</t>
        </is>
      </c>
      <c r="CE35" s="3" t="inlineStr">
        <is>
          <t>GRDDC'2020 top solutions (IEEE BigData Cup) [Claude] | Multiple GRDDC 2020 challenge solutions [GPT]</t>
        </is>
      </c>
      <c r="CF35" s="3" t="inlineStr">
        <is>
          <t>Reported on the source record/data card or associated publication (see Evidence_Locator)</t>
        </is>
      </c>
      <c r="CG35" s="3" t="inlineStr">
        <is>
          <t>F1</t>
        </is>
      </c>
      <c r="CH35" s="3" t="inlineStr">
        <is>
          <t>NR</t>
        </is>
      </c>
      <c r="CI35" s="3" t="inlineStr">
        <is>
          <t>Include-Primary</t>
        </is>
      </c>
      <c r="CJ35" s="3" t="inlineStr">
        <is>
          <t>Direct_Download</t>
        </is>
      </c>
      <c r="CK35" s="3" t="inlineStr">
        <is>
          <t>CC BY-SA 4.0 (images, per repository README) [Claude] | CC BY-NC 3.0 [Claude/GPT] | CC BY 4.0 [GPT]</t>
        </is>
      </c>
      <c r="CL35" s="3" t="inlineStr">
        <is>
          <t>N</t>
        </is>
      </c>
      <c r="CM35" s="3" t="inlineStr">
        <is>
          <t>Direct_Download</t>
        </is>
      </c>
      <c r="CN35" s="3" t="inlineStr">
        <is>
          <t>NR</t>
        </is>
      </c>
      <c r="CO35" s="3" t="inlineStr">
        <is>
          <t>NR</t>
        </is>
      </c>
      <c r="CP35" s="3" t="inlineStr">
        <is>
          <t>N</t>
        </is>
      </c>
      <c r="CQ35" s="3" t="inlineStr">
        <is>
          <t>Superseded by RDD2022 for multi-country coverage; image count not re-verified from primary source in this batch (recorded NR); no sensor metadata [Claude] | CC BY-NC 3.0 blocks commercial deployment and some agency use; annotation format, image resolution and collection dates not stated on the canonical record; superseded in practice by RDD2022, which is not hosted on Mendeley Data [Claude] | Country-specific imaging protocols and image resolutions vary; collection dates and engineering-condition indicators are incompletely documented. [GPT] | No PCI/IRI or maintenance records; non-commercial license; collection dates and sensor metadata not reported on landing page [GPT] | Four-class taxonomy; heterogeneous country image specifications; limited engineering sensor metadata [GPT] | Limited sensor metadata and no reported PCI, IRI, or maintenance linkage. [Test_Batch]</t>
        </is>
      </c>
      <c r="CR35" s="3" t="inlineStr">
        <is>
          <t>Original</t>
        </is>
      </c>
      <c r="CS35" s="8" t="inlineStr">
        <is>
          <t>Y</t>
        </is>
      </c>
      <c r="CT35" s="3" t="inlineStr">
        <is>
          <t>N</t>
        </is>
      </c>
      <c r="CU35" s="3" t="inlineStr">
        <is>
          <t>N</t>
        </is>
      </c>
      <c r="CV35" s="3" t="inlineStr">
        <is>
          <t>RDD2019 (successor release)</t>
        </is>
      </c>
      <c r="CW35" s="3" t="inlineStr">
        <is>
          <t>RDD2018; RDD2019; RDD2022; N-RDD2024 (derived)</t>
        </is>
      </c>
      <c r="CX35" s="3" t="inlineStr">
        <is>
          <t>ChatGPT_Github_001.xlsx; ChatGPT_Huggingface_001.xlsx; Claude_Github_001.xlsx; Claude_Mendeley_001.xlsx; GPT_Mendeley_001.xlsx; Github_Github_Test.xlsx</t>
        </is>
      </c>
      <c r="CY35" s="3" t="inlineStr">
        <is>
          <t>ChatGPT_Github_001:GH-003; ChatGPT_Huggingface_001:HF004; Claude_Github_001:GH-DS-002; Claude_Mendeley_001:MDL-002; GPT_Mendeley_001:MEN-001; Github_Github_Test:GITHUB-003</t>
        </is>
      </c>
      <c r="CZ35" s="3" t="inlineStr">
        <is>
          <t>Y - see conflict columns and Reconciliation_Notes</t>
        </is>
      </c>
      <c r="DA35" s="3" t="inlineStr">
        <is>
          <t>Y - see conflict columns and Reconciliation_Notes</t>
        </is>
      </c>
      <c r="DB35" s="6" t="inlineStr">
        <is>
          <t>Image count: 26336 (Claude/GPT) vs 26620 (Test_Batch) || Image resolution: Source-dependent (GPT) vs Country-dependent; NR as a single canonical value (GPT)</t>
        </is>
      </c>
      <c r="DC35" s="6" t="inlineStr">
        <is>
          <t>Distress types: Longitudinal crack (D00);Transverse crack (D10);Alligator crack (D20);Pothole (D (Claude) vs Longitudinal_Crack; Transverse_Crack; Alligator_Crack; Pothole (GPT) vs Longitudinal crack;Transverse crack;Alligator crack;Pothole (GPT/Test_Batch) || Label taxonomy: Japanese road-damage code taxonomy D00/D10/D20/D40 (Claude) vs 4 damage classes; more than 31000 annotated damage instances (Claude) vs D00 longitudinal crack; D10 transverse crack; D20 alligator crack; D40 pothole;  (GPT) vs D00 longitudinal crack;D10 transverse crack;D20 alligator crack;D40 pothole (GPT) vs D00; D10; D20; D40 (GPT/Test_Batch) || Annotation task: Object detection (bounding boxes) (Claude) vs Object detection (Claude/Test_Batch) vs Object_Detection (GPT) vs Object detection;Classification (GPT) || Annotation format: PASCAL VOC XML (Claude/GPT/Test_Batch) vs Pascal VOC XML; image files (GPT) vs Bounding-box annotations;format NR on landing page (GPT) || Annotation method: Manual annotation (Claude) vs Manual bounding-box annotation under the Global Road Damage Detection Challenge  (GPT) vs Manual annotation (reported in associated data paper) (GPT) vs Manual bounding boxes and labels (GPT) vs Manual bounding-box annotation (Test_Batch) || Annotation QC: Documented in Data-in-Brief data article (Claude) vs Challenge curation and country-specific annotation review; full inter-annotator  (GPT) vs Challenge/data-paper validation (GPT)</t>
        </is>
      </c>
      <c r="DD35" s="3" t="inlineStr">
        <is>
          <t>None</t>
        </is>
      </c>
      <c r="DE35" s="6" t="inlineStr">
        <is>
          <t>Release year: 2020 (Claude/GPT/Test_Batch) vs 2021 (Claude/GPT) || Version: RDD2020 (Mendeley v1) (Claude) vs 2 (Claude/GPT) vs RDD2020 / canonical public version (GPT) vs V1 (GPT/Test_Batch) || License: CC BY-SA 4.0 (images, per repository README) (Claude) vs CC BY-NC 3.0 (Claude/GPT) vs CC BY 4.0 (GPT) || Country: Japan;India;Czech Republic (Claude/Test_Batch) vs India; Japan; Czech Republic (Claude/GPT) || AI tasks: Object detection;Classification (Claude/Test_Batch) vs Detection; Classification (Claude) vs Object_Detection (GPT) vs Object detection;Classification;Benchmarking (GPT) vs object detection; classification; transfer learning; cross-country generalizatio (GPT) || Acquisition platform: Vehicle-mounted smartphone (Claude/GPT) vs Smartphone or vehicle-mounted camera; country-specific collection protocols (GPT) vs Smartphone-based vehicle collection (GPT) vs Smartphone mounted on vehicle (Test_Batch) || Reported model: GRDDC'2020 top solutions (IEEE BigData Cup) (Claude) vs Multiple GRDDC 2020 challenge solutions (GPT) || Region/City: Multiple municipalities (Japan);Gurugram region (India);Czech municipalities — p (Claude) vs Multiple cities/regions in the three participating countries (GPT) vs Multiple cities and road networks (GPT) || Road environment: Urban and rural public roads (Claude) vs Urban road; Rural road; Highway (Claude) vs Mixed (GPT) vs Urban;interurban;multi-country roads (GPT) vs Urban; rural; interurban (GPT) vs Urban; highway (Test_Batch) || Publications: 10.1016/j.dib.2021.107133;10.1016/j.autcon.2021.103935 (Claude) vs 10.1016/j.dib.2021.107133; https://doi.org/10.1109/bigdata50022.2020.9377847 (Claude) vs https://doi.org/10.1016/j.dib.2021.107133 (GPT) vs https://doi.org/10.1016/j.dib.2021.107133;https://doi.org/10.1016/j.autcon.2021. (GPT) vs 10.1016/j.dib.2021.107133; 10.1016/j.autcon.2021.103935; 10.1109/BigData50022.20 (GPT) vs https://doi.org/10.1016/j.dib.2021.107133; https://doi.org/10.1016/j.autcon.2021 (Test_Batch) || Acquisition platform: Vehicle-mounted smartphone (Claude/GPT) vs Smartphone or vehicle-mounted camera; country-specific collection protocols (GPT) vs Smartphone-based vehicle collection (GPT) vs Smartphone mounted on vehicle (Test_Batch) || Key_Limitations: Superseded by RDD2022 for multi-country coverage; image count not re-verified fr (Claude) vs CC BY-NC 3.0 blocks commercial deployment and some agency use; annotation format (Claude) vs Country-specific imaging protocols and image resolutions vary; collection dates  (GPT) vs No PCI/IRI or maintenance records; non-commercial license; collection dates and  (GPT) vs Four-class taxonomy; heterogeneous country image specifications; limited enginee (GPT) vs Limited sensor metadata and no reported PCI, IRI, or maintenance linkage. (Test_Batch)</t>
        </is>
      </c>
      <c r="DF35" s="3" t="inlineStr">
        <is>
          <t>N</t>
        </is>
      </c>
      <c r="DG35" s="3" t="inlineStr">
        <is>
          <t>Image-count conflict: 26,336 (Claude GH/MDL; GPT GH/HF/MEN) vs 26,620 (Github_Github_Test GITHUB-003; also cited in 12_PavementScapes.xlsx). Mendeley version conflict: v1 (GPT GitHub batch) vs v2 (Claude and GPT Mendeley batches). License conflict: CC BY-SA 4.0 (GPT GitHub batch, images) vs CC BY-NC 3.0 (Mendeley record) vs CC BY 4.0 (GPT HF batch).</t>
        </is>
      </c>
      <c r="DH35" s="3" t="inlineStr">
        <is>
          <t>GitHub README news items 2020-2021 and Mendeley link, https://github.com/sekilab/RoadDamageDetector; CRDDC citation list, https://crddc2022.sekilab.global/ (accessed 2026-08-06) [Claude] | Landing page https://data.mendeley.com/datasets/5ty2wb6gvg/2 (accessed 2026-08-03); DataCite record 10.17632/5ty2wb6gvg.2 rightsList and description; data paper https://doi.org/10.1016/j.dib.2021.107133 [Claude] | https://huggingface.co/datasets/ShixuanAn/RDD_2020 — dataset card links and statistics; https://data.mendeley.com/datasets/5ty2wb6gvg/1 — canonical data record; https://doi.org/10.1016/j.dib.2021.107133 — data paper (accessed 2026-08-06) [GPT] | Mendeley dataset page, Description/Steps to reproduce/Licence, accessed 2026-08-05 [GPT] | https://data.mendeley.com/datasets/5ty2wb6gvg/1 description and files; https://github.com/sekilab/RoadDamageDetector README RDD2020/GRDDC sections; accessed 202</t>
        </is>
      </c>
      <c r="DI35" s="3" t="inlineStr">
        <is>
          <t>High</t>
        </is>
      </c>
      <c r="DJ35" s="7" t="inlineStr">
        <is>
          <t>High</t>
        </is>
      </c>
      <c r="DK35" s="3" t="inlineStr">
        <is>
          <t>Confirm current Mendeley version and per-version image count; clarify license terms.</t>
        </is>
      </c>
      <c r="DL35" s="3" t="n">
        <v>4.7</v>
      </c>
      <c r="DM35" s="3" t="n">
        <v>3.8</v>
      </c>
      <c r="DN35" s="3" t="n">
        <v>4.6</v>
      </c>
      <c r="DO35" s="3" t="n">
        <v>4.5</v>
      </c>
      <c r="DP35" s="3" t="n">
        <v>4.3</v>
      </c>
      <c r="DQ35" s="3" t="n">
        <v>2</v>
      </c>
      <c r="DR35" s="3" t="n">
        <v>0</v>
      </c>
      <c r="DS35" s="3" t="n">
        <v>73.90000000000001</v>
      </c>
      <c r="DT35" s="3" t="inlineStr">
        <is>
          <t>Reviewed (source MCDM_Scoring, averaged across batches)</t>
        </is>
      </c>
      <c r="DU35" s="3" t="inlineStr">
        <is>
          <t>6 of 6</t>
        </is>
      </c>
      <c r="DV35" s="35">
        <f>IFERROR(IF(INDEX(MCDM_Grades!$C$2:$C$178,MATCH($A35,MCDM_Grades!$A$2:$A$178,0))="","",INDEX(MCDM_Grades!$C$2:$C$178,MATCH($A35,MCDM_Grades!$A$2:$A$178,0))),"")</f>
        <v/>
      </c>
      <c r="DW35" s="42">
        <f>IFERROR(IF(INDEX(MCDM_Grades!$D$2:$D$178,MATCH($A35,MCDM_Grades!$A$2:$A$178,0))="","",INDEX(MCDM_Grades!$D$2:$D$178,MATCH($A35,MCDM_Grades!$A$2:$A$178,0))),"")</f>
        <v/>
      </c>
      <c r="DX35" s="48">
        <f>IFERROR(IF(INDEX(MCDM_Grades!$E$2:$E$178,MATCH($A35,MCDM_Grades!$A$2:$A$178,0))="","",INDEX(MCDM_Grades!$E$2:$E$178,MATCH($A35,MCDM_Grades!$A$2:$A$178,0))),"")</f>
        <v/>
      </c>
      <c r="DY35" s="49">
        <f>IFERROR(IF(INDEX(MCDM_Grades!$F$2:$F$178,MATCH($A35,MCDM_Grades!$A$2:$A$178,0))="","",INDEX(MCDM_Grades!$F$2:$F$178,MATCH($A35,MCDM_Grades!$A$2:$A$178,0))),"")</f>
        <v/>
      </c>
      <c r="DZ35" s="48">
        <f>IFERROR(IF(INDEX(MCDM_Grades!$G$2:$G$178,MATCH($A35,MCDM_Grades!$A$2:$A$178,0))="","",INDEX(MCDM_Grades!$G$2:$G$178,MATCH($A35,MCDM_Grades!$A$2:$A$178,0))),"")</f>
        <v/>
      </c>
      <c r="EA35" s="49">
        <f>IFERROR(IF(INDEX(MCDM_Grades!$H$2:$H$178,MATCH($A35,MCDM_Grades!$A$2:$A$178,0))="","",INDEX(MCDM_Grades!$H$2:$H$178,MATCH($A35,MCDM_Grades!$A$2:$A$178,0))),"")</f>
        <v/>
      </c>
      <c r="EB35" s="50">
        <f>IFERROR(IF(INDEX(MCDM_Grades!$I$2:$I$178,MATCH($A35,MCDM_Grades!$A$2:$A$178,0))="","",INDEX(MCDM_Grades!$I$2:$I$178,MATCH($A35,MCDM_Grades!$A$2:$A$178,0))),"")</f>
        <v/>
      </c>
      <c r="EC35" s="51">
        <f>IFERROR(IF(INDEX(MCDM_Grades!$J$2:$J$178,MATCH($A35,MCDM_Grades!$A$2:$A$178,0))="","",INDEX(MCDM_Grades!$J$2:$J$178,MATCH($A35,MCDM_Grades!$A$2:$A$178,0))),"")</f>
        <v/>
      </c>
      <c r="ED35" s="35">
        <f>IFERROR(IF(INDEX(MCDM_Grades!$N$2:$N$178,MATCH($A35,MCDM_Grades!$A$2:$A$178,0))="","",INDEX(MCDM_Grades!$N$2:$N$178,MATCH($A35,MCDM_Grades!$A$2:$A$178,0))),"")</f>
        <v/>
      </c>
      <c r="EE35" s="42">
        <f>IFERROR(IF(INDEX(MCDM_Grades!$O$2:$O$178,MATCH($A35,MCDM_Grades!$A$2:$A$178,0))="","",INDEX(MCDM_Grades!$O$2:$O$178,MATCH($A35,MCDM_Grades!$A$2:$A$178,0))),"")</f>
        <v/>
      </c>
      <c r="EF35" s="35">
        <f>IFERROR(IF(INDEX(MCDM_Grades!$P$2:$P$178,MATCH($A35,MCDM_Grades!$A$2:$A$178,0))="","",INDEX(MCDM_Grades!$P$2:$P$178,MATCH($A35,MCDM_Grades!$A$2:$A$178,0))),"")</f>
        <v/>
      </c>
      <c r="EG35" s="42">
        <f>IFERROR(IF(INDEX(MCDM_Grades!$Q$2:$Q$178,MATCH($A35,MCDM_Grades!$A$2:$A$178,0))="","",INDEX(MCDM_Grades!$Q$2:$Q$178,MATCH($A35,MCDM_Grades!$A$2:$A$178,0))),"")</f>
        <v/>
      </c>
      <c r="EH35" s="35">
        <f>IFERROR(IF(INDEX(MCDM_Grades!$R$2:$R$178,MATCH($A35,MCDM_Grades!$A$2:$A$178,0))="","",INDEX(MCDM_Grades!$R$2:$R$178,MATCH($A35,MCDM_Grades!$A$2:$A$178,0))),"")</f>
        <v/>
      </c>
      <c r="EI35" s="42">
        <f>IFERROR(IF(INDEX(MCDM_Grades!$S$2:$S$178,MATCH($A35,MCDM_Grades!$A$2:$A$178,0))="","",INDEX(MCDM_Grades!$S$2:$S$178,MATCH($A35,MCDM_Grades!$A$2:$A$178,0))),"")</f>
        <v/>
      </c>
      <c r="EJ35" s="35">
        <f>IFERROR(IF(INDEX(MCDM_Grades!$T$2:$T$178,MATCH($A35,MCDM_Grades!$A$2:$A$178,0))="","",INDEX(MCDM_Grades!$T$2:$T$178,MATCH($A35,MCDM_Grades!$A$2:$A$178,0))),"")</f>
        <v/>
      </c>
      <c r="EK35" s="42">
        <f>IFERROR(IF(INDEX(MCDM_Grades!$U$2:$U$178,MATCH($A35,MCDM_Grades!$A$2:$A$178,0))="","",INDEX(MCDM_Grades!$U$2:$U$178,MATCH($A35,MCDM_Grades!$A$2:$A$178,0))),"")</f>
        <v/>
      </c>
      <c r="EL35" s="35">
        <f>IFERROR(IF(INDEX(MCDM_Grades!$V$2:$V$178,MATCH($A35,MCDM_Grades!$A$2:$A$178,0))="","",INDEX(MCDM_Grades!$V$2:$V$178,MATCH($A35,MCDM_Grades!$A$2:$A$178,0))),"")</f>
        <v/>
      </c>
      <c r="EM35" s="42">
        <f>IFERROR(IF(INDEX(MCDM_Grades!$W$2:$W$178,MATCH($A35,MCDM_Grades!$A$2:$A$178,0))="","",INDEX(MCDM_Grades!$W$2:$W$178,MATCH($A35,MCDM_Grades!$A$2:$A$178,0))),"")</f>
        <v/>
      </c>
      <c r="EN35" s="35">
        <f>IFERROR(IF(INDEX(MCDM_Grades!$X$2:$X$178,MATCH($A35,MCDM_Grades!$A$2:$A$178,0))="","",INDEX(MCDM_Grades!$X$2:$X$178,MATCH($A35,MCDM_Grades!$A$2:$A$178,0))),"")</f>
        <v/>
      </c>
      <c r="EO35" s="42">
        <f>IFERROR(IF(INDEX(MCDM_Grades!$Y$2:$Y$178,MATCH($A35,MCDM_Grades!$A$2:$A$178,0))="","",INDEX(MCDM_Grades!$Y$2:$Y$178,MATCH($A35,MCDM_Grades!$A$2:$A$178,0))),"")</f>
        <v/>
      </c>
      <c r="EP35" s="35">
        <f>IFERROR(IF(INDEX(MCDM_Grades!$Z$2:$Z$178,MATCH($A35,MCDM_Grades!$A$2:$A$178,0))="","",INDEX(MCDM_Grades!$Z$2:$Z$178,MATCH($A35,MCDM_Grades!$A$2:$A$178,0))),"")</f>
        <v/>
      </c>
      <c r="EQ35" s="42">
        <f>IFERROR(IF(INDEX(MCDM_Grades!$AA$2:$AA$178,MATCH($A35,MCDM_Grades!$A$2:$A$178,0))="","",INDEX(MCDM_Grades!$AA$2:$AA$178,MATCH($A35,MCDM_Grades!$A$2:$A$178,0))),"")</f>
        <v/>
      </c>
      <c r="ER35" s="35">
        <f>IFERROR(IF(INDEX(MCDM_Grades!$AB$2:$AB$178,MATCH($A35,MCDM_Grades!$A$2:$A$178,0))="","",INDEX(MCDM_Grades!$AB$2:$AB$178,MATCH($A35,MCDM_Grades!$A$2:$A$178,0))),"")</f>
        <v/>
      </c>
      <c r="ES35" s="42">
        <f>IFERROR(IF(INDEX(MCDM_Grades!$AC$2:$AC$178,MATCH($A35,MCDM_Grades!$A$2:$A$178,0))="","",INDEX(MCDM_Grades!$AC$2:$AC$178,MATCH($A35,MCDM_Grades!$A$2:$A$178,0))),"")</f>
        <v/>
      </c>
      <c r="ET35" s="35">
        <f>IFERROR(IF(INDEX(MCDM_Grades!$AD$2:$AD$178,MATCH($A35,MCDM_Grades!$A$2:$A$178,0))="","",INDEX(MCDM_Grades!$AD$2:$AD$178,MATCH($A35,MCDM_Grades!$A$2:$A$178,0))),"")</f>
        <v/>
      </c>
      <c r="EU35" s="42">
        <f>IFERROR(IF(INDEX(MCDM_Grades!$AE$2:$AE$178,MATCH($A35,MCDM_Grades!$A$2:$A$178,0))="","",INDEX(MCDM_Grades!$AE$2:$AE$178,MATCH($A35,MCDM_Grades!$A$2:$A$178,0))),"")</f>
        <v/>
      </c>
      <c r="EV35" s="51">
        <f>IFERROR(IF(INDEX(MCDM_Grades!$K$2:$K$178,MATCH($A35,MCDM_Grades!$A$2:$A$178,0))="","",INDEX(MCDM_Grades!$K$2:$K$178,MATCH($A35,MCDM_Grades!$A$2:$A$178,0))),"")</f>
        <v/>
      </c>
      <c r="EW35" s="49">
        <f>IFERROR(IF(INDEX(MCDM_Grades!$L$2:$L$178,MATCH($A35,MCDM_Grades!$A$2:$A$178,0))="","",INDEX(MCDM_Grades!$L$2:$L$178,MATCH($A35,MCDM_Grades!$A$2:$A$178,0))),"")</f>
        <v/>
      </c>
      <c r="EX35" s="50">
        <f>IFERROR(IF(INDEX(MCDM_Grades!$M$2:$M$178,MATCH($A35,MCDM_Grades!$A$2:$A$178,0))="","",INDEX(MCDM_Grades!$M$2:$M$178,MATCH($A35,MCDM_Grades!$A$2:$A$178,0))),"")</f>
        <v/>
      </c>
      <c r="EY35" s="35">
        <f>IFERROR(IF(INDEX(MCDM_Grades!$AR$2:$AR$178,MATCH($A35,MCDM_Grades!$A$2:$A$178,0))="","",INDEX(MCDM_Grades!$AR$2:$AR$178,MATCH($A35,MCDM_Grades!$A$2:$A$178,0))),"")</f>
        <v/>
      </c>
      <c r="EZ35" s="42">
        <f>IFERROR(IF(INDEX(MCDM_Grades!$AS$2:$AS$178,MATCH($A35,MCDM_Grades!$A$2:$A$178,0))="","",INDEX(MCDM_Grades!$AS$2:$AS$178,MATCH($A35,MCDM_Grades!$A$2:$A$178,0))),"")</f>
        <v/>
      </c>
      <c r="FA35" s="35">
        <f>IFERROR(IF(INDEX(MCDM_Grades!$AT$2:$AT$178,MATCH($A35,MCDM_Grades!$A$2:$A$178,0))="","",INDEX(MCDM_Grades!$AT$2:$AT$178,MATCH($A35,MCDM_Grades!$A$2:$A$178,0))),"")</f>
        <v/>
      </c>
      <c r="FB35" s="42">
        <f>IFERROR(IF(INDEX(MCDM_Grades!$AU$2:$AU$178,MATCH($A35,MCDM_Grades!$A$2:$A$178,0))="","",INDEX(MCDM_Grades!$AU$2:$AU$178,MATCH($A35,MCDM_Grades!$A$2:$A$178,0))),"")</f>
        <v/>
      </c>
      <c r="FC35" s="3" t="inlineStr">
        <is>
          <t>Forward-facing / oblique</t>
        </is>
      </c>
      <c r="FD35" s="3" t="inlineStr">
        <is>
          <t>No</t>
        </is>
      </c>
      <c r="FE35" s="3" t="inlineStr">
        <is>
          <t>Yes</t>
        </is>
      </c>
      <c r="FF35" s="3" t="inlineStr">
        <is>
          <t>None</t>
        </is>
      </c>
      <c r="FG35" s="3" t="inlineStr">
        <is>
          <t>Dashboard-mounted smartphone</t>
        </is>
      </c>
      <c r="FH35" s="3" t="inlineStr">
        <is>
          <t>road images are captured parallely to the road surface using vehicle mounted cameras</t>
        </is>
      </c>
      <c r="FI35" s="3" t="inlineStr">
        <is>
          <t>Dataset page / README</t>
        </is>
      </c>
      <c r="FJ35" s="3" t="inlineStr">
        <is>
          <t>https://crddc2022.sekilab.global/data/</t>
        </is>
      </c>
      <c r="FK35" s="3" t="inlineStr">
        <is>
          <t>High</t>
        </is>
      </c>
      <c r="FL35" s="3" t="inlineStr">
        <is>
          <t>Not independently verified</t>
        </is>
      </c>
      <c r="FM35" s="3" t="inlineStr">
        <is>
          <t>Workbook: 'Smartphone mounted on vehicle'; Mendeley record: 'captured using vehicle-mounted smartphones' (direction not stated). The CRDDC2022 data page (successor challenge that re-uses the RDD2020 Japan/India/Czech images) states the non-China images are vehicle-mounted and captured parallel to the road surface, i.e. forward-facing. Consistent with the RDD papers (Maeda et al. 2018, CACAIE 10.1111/mice.12387; Arya et al. 2021, Data in Brief 10.1016/j.dib.2021.107133): smartphone mounted on the car dashboard. Publisher full texts returned 403.</t>
        </is>
      </c>
    </row>
    <row r="36" ht="58" customHeight="1">
      <c r="A36" s="3" t="inlineStr">
        <is>
          <t>DS-035</t>
        </is>
      </c>
      <c r="B36" s="3" t="inlineStr">
        <is>
          <t>RDD2022: Multi-National Road Damage Dataset (CRDDC 2022)</t>
        </is>
      </c>
      <c r="C36" s="3" t="inlineStr">
        <is>
          <t>RDD2022 Multi-National Road Damage Dataset; RDD2022 (Road Damage Dataset 2022, CRDDC'2022); RDD 2022 (Kaggle mirror of Road Damage Dataset 2022); RDD 2022; Road Damage Dataset 2022 (RDD2022)</t>
        </is>
      </c>
      <c r="D36" s="3" t="inlineStr">
        <is>
          <t>RDD2022 v1 [Claude] | Version 1 [Claude] | v1 [GPT] | 2022 [Test_Batch]</t>
        </is>
      </c>
      <c r="E36" s="3" t="inlineStr">
        <is>
          <t>Confirmed Match</t>
        </is>
      </c>
      <c r="F36" s="3" t="inlineStr">
        <is>
          <t>High</t>
        </is>
      </c>
      <c r="G36" s="3" t="inlineStr">
        <is>
          <t>Same figshare DOI (10.6084/m9.figshare.21431547) in three records; identical canonical image count (47,420) in four records; same six-country coverage; same data article (10.1002/gdj3.260); Kaggle records reference the same aliabdelmenam/rdd-2022 mirror page.</t>
        </is>
      </c>
      <c r="H36" s="3" t="inlineStr">
        <is>
          <t>Claude; GPT; GitHub_Test_Batch (tool UNK)</t>
        </is>
      </c>
      <c r="I36" s="3" t="inlineStr">
        <is>
          <t>GitHub; Kaggle</t>
        </is>
      </c>
      <c r="J36" s="3" t="inlineStr">
        <is>
          <t>Y</t>
        </is>
      </c>
      <c r="K36" s="8" t="inlineStr">
        <is>
          <t>Mirror: canonical release on figshare (Other) linked from the sekilab GitHub project page; Kaggle page aliabdelmenam/rdd-2022 is a community mirror</t>
        </is>
      </c>
      <c r="L36" s="4" t="inlineStr">
        <is>
          <t>https://github.com/sekilab/RoadDamageDetector</t>
        </is>
      </c>
      <c r="M36" s="4" t="inlineStr">
        <is>
          <t>https://github.com/sekilab/RoadDamageDetector; https://github.com/sekilab/RoadDamageDetector#road-damage-dataset-2022</t>
        </is>
      </c>
      <c r="N36" s="3" t="inlineStr">
        <is>
          <t>NA</t>
        </is>
      </c>
      <c r="O36" s="3" t="inlineStr">
        <is>
          <t>NA</t>
        </is>
      </c>
      <c r="P36" s="3" t="inlineStr">
        <is>
          <t>NA</t>
        </is>
      </c>
      <c r="Q36" s="3" t="inlineStr">
        <is>
          <t>NA</t>
        </is>
      </c>
      <c r="R36" s="4" t="inlineStr">
        <is>
          <t>https://www.kaggle.com/datasets/aliabdelmenam/rdd-2022</t>
        </is>
      </c>
      <c r="S36" s="3" t="inlineStr">
        <is>
          <t>https://figshare.com/articles/dataset/RDD2022_-_The_multi-national_Road_Damage_Dataset_released_through_CRDDC_2022/21431547</t>
        </is>
      </c>
      <c r="T36" s="3" t="inlineStr">
        <is>
          <t>10.6084/m9.figshare.21431547.v1; 10.6084/m9.figshare.21431547</t>
        </is>
      </c>
      <c r="U36" s="3" t="inlineStr">
        <is>
          <t>Y</t>
        </is>
      </c>
      <c r="V36" s="3" t="inlineStr">
        <is>
          <t>10.1002/gdj3.260;https://arxiv.org/abs/2209.08538;10.1016/j.aei.2024.102388 [Claude] | https://doi.org/10.48550/arXiv.2209.08538;https://doi.org/10.1109/BigData55660.2022.10021082 [GPT] | 10.1002/gdj3.260; 10.1109/BigData55660.2022.10021047; 10.1016/j.aei.2024.102388 [GPT] | https://doi.org/10.1002/gdj3.260 [Test_Batch]</t>
        </is>
      </c>
      <c r="W36" s="3" t="inlineStr">
        <is>
          <t>10.1002/gdj3.260; 10.1109/BigData55660.2022.10021047; 10.1016/j.aei.2024.102388; 10.48550/arXiv.2209.08538; 10.1109/BigData55660.2022.10021082</t>
        </is>
      </c>
      <c r="X36" s="3" t="inlineStr">
        <is>
          <t>https://arxiv.org/abs/2209.08538; https://doi.org/10.48550/arXiv.2209.08538; https://doi.org/10.1109/BigData55660.2022.10021082; https://doi.org/10.1002/gdj3.260</t>
        </is>
      </c>
      <c r="Y36" s="3" t="inlineStr">
        <is>
          <t>NR</t>
        </is>
      </c>
      <c r="Z36" s="3" t="inlineStr">
        <is>
          <t>Y</t>
        </is>
      </c>
      <c r="AA36" s="3" t="inlineStr">
        <is>
          <t>Reported in source record (relationship not classified)</t>
        </is>
      </c>
      <c r="AB36" s="3" t="inlineStr">
        <is>
          <t>Images/frames as reported</t>
        </is>
      </c>
      <c r="AC36" s="3" t="inlineStr">
        <is>
          <t>47420 [Claude/GPT/Test_Batch] | 38416 [Claude]</t>
        </is>
      </c>
      <c r="AD36" s="3" t="inlineStr">
        <is>
          <t>NR</t>
        </is>
      </c>
      <c r="AE36" s="3" t="inlineStr">
        <is>
          <t>NR</t>
        </is>
      </c>
      <c r="AF36" s="3" t="inlineStr">
        <is>
          <t>47420 [Claude/GPT/Test_Batch] | 38416 [Claude]</t>
        </is>
      </c>
      <c r="AG36" s="3" t="inlineStr">
        <is>
          <t>NR</t>
        </is>
      </c>
      <c r="AH36" s="3" t="inlineStr">
        <is>
          <t>NR</t>
        </is>
      </c>
      <c r="AI36" s="3" t="inlineStr">
        <is>
          <t>NR</t>
        </is>
      </c>
      <c r="AJ36" s="3" t="inlineStr">
        <is>
          <t>NR</t>
        </is>
      </c>
      <c r="AK36" s="3" t="inlineStr">
        <is>
          <t>NR</t>
        </is>
      </c>
      <c r="AL36" s="3" t="inlineStr">
        <is>
          <t>NR</t>
        </is>
      </c>
      <c r="AM36" s="3" t="inlineStr">
        <is>
          <t>NR</t>
        </is>
      </c>
      <c r="AN36" s="3" t="inlineStr">
        <is>
          <t>Varies by country subset (not uniform; see data article) [Claude] | Varied by country; 600 x 600 px reported for Japan and Czech Republic subsets [GPT] | Country and platform dependent [GPT]</t>
        </is>
      </c>
      <c r="AO36" s="3" t="inlineStr">
        <is>
          <t>NR</t>
        </is>
      </c>
      <c r="AP36" s="3" t="inlineStr">
        <is>
          <t>Japan;India;Czech Republic;Norway;United States;China [Claude/GPT/Test_Batch] | China;Czech Republic;India;Japan;Norway;United States [GPT]</t>
        </is>
      </c>
      <c r="AQ36" s="3" t="inlineStr">
        <is>
          <t>NR</t>
        </is>
      </c>
      <c r="AR36" s="3" t="inlineStr">
        <is>
          <t>Multiple regions per country (country-specific subsets incl. China_MotorBike and China_Drone) [Claude] | Multiple regions [GPT] | Multiple national road networks [GPT]</t>
        </is>
      </c>
      <c r="AS36" s="3" t="inlineStr">
        <is>
          <t>Japan;India;Czech Republic;Norway;United States;China [Claude/GPT/Test_Batch] | China;Czech Republic;India;Japan;Norway;United States [GPT]; Multiple regions per country (country-specific subsets incl. China_MotorBike and China_Drone) [Claude] | Multiple regions [GPT] | Multiple national road networks [GPT]; Road environment: Urban and rural public roads [Claude] | Urban;interurban;multi-country roads [GPT] | Urban; rural; highway; mixed [GPT] | Urban; highway [Test_Batch]</t>
        </is>
      </c>
      <c r="AT36" s="3" t="inlineStr">
        <is>
          <t>NR</t>
        </is>
      </c>
      <c r="AU36" s="3" t="inlineStr">
        <is>
          <t>Vehicle-mounted smartphone;Motorbike-mounted smartphone;UAV (China_Drone subset);high-resolution cameras (Norway) [Claude] | Smartphone or vehicle-mounted road imagery; platform varies by country [GPT] | Smartphone; motorcycle camera; drone; vehicle-mounted camera [GPT] | smartphone; road-survey camera [Test_Batch]</t>
        </is>
      </c>
      <c r="AV36" s="3" t="inlineStr">
        <is>
          <t>See Acquisition_Platform</t>
        </is>
      </c>
      <c r="AW36" s="3" t="inlineStr">
        <is>
          <t>Vehicle-mounted smartphone;Motorbike-mounted smartphone;UAV (China_Drone subset);high-resolution cameras (Norway) [Claude] | Smartphone or vehicle-mounted road imagery; platform varies by country [GPT] | Smartphone; motorcycle camera; drone; vehicle-mounted camera [GPT] | smartphone; road-survey camera [Test_Batch]</t>
        </is>
      </c>
      <c r="AX36" s="3" t="inlineStr">
        <is>
          <t>See Acquisition_Platform (reported: mounted)</t>
        </is>
      </c>
      <c r="AY36" s="3" t="inlineStr">
        <is>
          <t>Y</t>
        </is>
      </c>
      <c r="AZ36" s="3" t="inlineStr">
        <is>
          <t>Y</t>
        </is>
      </c>
      <c r="BA36" s="3" t="inlineStr">
        <is>
          <t>NR</t>
        </is>
      </c>
      <c r="BB36" s="3" t="inlineStr">
        <is>
          <t>N</t>
        </is>
      </c>
      <c r="BC36" s="3" t="inlineStr">
        <is>
          <t>N</t>
        </is>
      </c>
      <c r="BD36" s="3" t="inlineStr">
        <is>
          <t>NR</t>
        </is>
      </c>
      <c r="BE36" s="3" t="inlineStr">
        <is>
          <t>After rain;snow-covered backgrounds;other conditions NR [GPT] | Mixed real-world [GPT]</t>
        </is>
      </c>
      <c r="BF36" s="3" t="inlineStr">
        <is>
          <t>Daylight;overcast;variable outdoor lighting [GPT] | Mixed real-world [GPT]</t>
        </is>
      </c>
      <c r="BG36" s="3" t="inlineStr">
        <is>
          <t>NR</t>
        </is>
      </c>
      <c r="BH36" s="3" t="inlineStr">
        <is>
          <t>Longitudinal crack (D00);Transverse crack (D10);Alligator crack (D20);Pothole (D40) [Claude] | Longitudinal crack;Transverse crack;Alligator crack;Other corruption;Pothole [Claude] | Longitudinal crack;Transverse crack;Alligator crack;Pothole [GPT/Test_Batch]</t>
        </is>
      </c>
      <c r="BI36" s="3" t="inlineStr">
        <is>
          <t>NR</t>
        </is>
      </c>
      <c r="BJ36" s="3" t="inlineStr">
        <is>
          <t>Japanese road-damage code taxonomy D00/D10/D20/D40 (additional codes present but out of challenge scope) [Claude] | 5-class YOLO taxonomy: longitudinal crack;transverse crack;alligator crack;other corruption;pothole [Claude] | D00 longitudinal crack;D10 transverse crack;D20 alligator crack;D40 pothole;more than 55,000 instances [GPT] | D00; D10; D20; D40 [GPT/Test_Batch]</t>
        </is>
      </c>
      <c r="BK36" s="3" t="inlineStr">
        <is>
          <t>NR</t>
        </is>
      </c>
      <c r="BL36" s="3" t="inlineStr">
        <is>
          <t>Object detection (bounding boxes) [Claude] | Object detection [Claude/Test_Batch] | Object detection;Classification [GPT]</t>
        </is>
      </c>
      <c r="BM36" s="3" t="inlineStr">
        <is>
          <t>Object detection (bounding boxes) [Claude] | Object detection [Claude/Test_Batch] | Object detection;Classification [GPT]</t>
        </is>
      </c>
      <c r="BN36" s="3" t="inlineStr">
        <is>
          <t>PASCAL VOC XML (label_map provided) [Claude] | YOLO TXT [Claude] | PASCAL VOC XML for annotated training data;test annotations withheld in challenge [GPT] | Pascal VOC XML [GPT/Test_Batch]</t>
        </is>
      </c>
      <c r="BO36" s="3" t="inlineStr">
        <is>
          <t>Pascal VOC; VOC XML; YOLO TXT</t>
        </is>
      </c>
      <c r="BP36" s="3" t="inlineStr">
        <is>
          <t>Y</t>
        </is>
      </c>
      <c r="BQ36" s="3" t="inlineStr">
        <is>
          <t>Y</t>
        </is>
      </c>
      <c r="BR36" s="3" t="inlineStr">
        <is>
          <t>NR</t>
        </is>
      </c>
      <c r="BS36" s="3" t="inlineStr">
        <is>
          <t>NR</t>
        </is>
      </c>
      <c r="BT36" s="3" t="inlineStr">
        <is>
          <t>NR</t>
        </is>
      </c>
      <c r="BU36" s="3" t="inlineStr">
        <is>
          <t>NR</t>
        </is>
      </c>
      <c r="BV36" s="3" t="inlineStr">
        <is>
          <t>N</t>
        </is>
      </c>
      <c r="BW36" s="3" t="inlineStr">
        <is>
          <t>N</t>
        </is>
      </c>
      <c r="BX36" s="3" t="inlineStr">
        <is>
          <t>N</t>
        </is>
      </c>
      <c r="BY36" s="3" t="inlineStr">
        <is>
          <t>Manual annotation by contributing country teams [Claude] | Manual bounding-box annotation;country-specific collection protocols [GPT] | Manual bounding boxes and labels [GPT] | Manual bounding-box annotation [Test_Batch]</t>
        </is>
      </c>
      <c r="BZ36" s="3" t="inlineStr">
        <is>
          <t>Challenge-level curation across contributing teams; documented in data article [Claude] | Challenge curation and benchmark evaluation; detailed inter-annotator QC NR [GPT] | CRDDC 2022 challenge curation and published data article [GPT]</t>
        </is>
      </c>
      <c r="CA36" s="3" t="inlineStr">
        <is>
          <t>NR</t>
        </is>
      </c>
      <c r="CB36" s="3" t="inlineStr">
        <is>
          <t>NR</t>
        </is>
      </c>
      <c r="CC36" s="3" t="inlineStr">
        <is>
          <t>Object detection;Classification [Claude/Test_Batch] | Object detection;Benchmarking [Claude] | Object detection;Classification;Benchmarking [GPT] | object detection; classification; domain generalization; cross-country transfer [GPT]</t>
        </is>
      </c>
      <c r="CD36" s="3" t="inlineStr">
        <is>
          <t>CRDDC'2022 top-performing ensemble (challenge leaderboard) [Claude] | Ensemble of YOLO and Faster R-CNN series [GPT] | Multiple CRDDC/ORDDC challenge solutions [GPT]</t>
        </is>
      </c>
      <c r="CE36" s="3" t="inlineStr">
        <is>
          <t>CRDDC'2022 top-performing ensemble (challenge leaderboard) [Claude] | Ensemble of YOLO and Faster R-CNN series [GPT] | Multiple CRDDC/ORDDC challenge solutions [GPT]</t>
        </is>
      </c>
      <c r="CF36" s="3" t="inlineStr">
        <is>
          <t>Reported on the source record/data card or associated publication (see Evidence_Locator)</t>
        </is>
      </c>
      <c r="CG36" s="3" t="inlineStr">
        <is>
          <t>F1 (6-country test set) [Claude] | F1 score [GPT]</t>
        </is>
      </c>
      <c r="CH36" s="3" t="inlineStr">
        <is>
          <t>CRDDC'2022 top-performing ensemble (challenge leaderboard) [Claude] | Ensemble of YOLO and Faster R-CNN series [GPT] | Multiple CRDDC/ORDDC challenge solutions [GPT]: F1 (6-country test set) [Claude] | F1 score [GPT] = 0.769 [Claude] | Approximately 76% in CRDDC'2022 challenge [GPT]</t>
        </is>
      </c>
      <c r="CI36" s="3" t="inlineStr">
        <is>
          <t>Include-Primary</t>
        </is>
      </c>
      <c r="CJ36" s="3" t="inlineStr">
        <is>
          <t>Direct_Download [Claude/GPT/Test_Batch] | Registration [Claude/GPT]</t>
        </is>
      </c>
      <c r="CK36" s="3" t="inlineStr">
        <is>
          <t>CC BY-SA 4.0 (images, per repository README) [Claude] | CC BY-SA 4.0 [Claude] | CC BY 4.0 [GPT]</t>
        </is>
      </c>
      <c r="CL36" s="3" t="inlineStr">
        <is>
          <t>Y</t>
        </is>
      </c>
      <c r="CM36" s="3" t="inlineStr">
        <is>
          <t>Direct_Download [Claude/GPT/Test_Batch] | Registration [Claude/GPT]</t>
        </is>
      </c>
      <c r="CN36" s="3" t="inlineStr">
        <is>
          <t>NR</t>
        </is>
      </c>
      <c r="CO36" s="3" t="inlineStr">
        <is>
          <t>NR</t>
        </is>
      </c>
      <c r="CP36" s="3" t="inlineStr">
        <is>
          <t>N</t>
        </is>
      </c>
      <c r="CQ36" s="3" t="inlineStr">
        <is>
          <t>Test-set annotations withheld (challenge design); no per-image GPS/sensor metadata in public release; heterogeneous resolution across countries [Claude] | Country composition, sensor, resolution and collection dates are not stated on this Kaggle record; image counts are given as approximations ('~26,900/~5,758/~5,758'); split is not documented as the official CRDDC2022 split; no DOI on the Kaggle record [Claude] | Kaggle record is a repository mirror; sensor metadata, GPS, collection dates, and engineering condition indices are not consistently available across countries. [GPT] | Only four harmonized target classes; some country subsets have different platforms and resolutions; test labels are not uniformly released [GPT] | Cross-country labels are harmonized to four distress classes; engineering condition indices and rich synchronized sensors are not reported. [Test_Batch]</t>
        </is>
      </c>
      <c r="CR36" s="3" t="inlineStr">
        <is>
          <t>Original</t>
        </is>
      </c>
      <c r="CS36" s="8" t="inlineStr">
        <is>
          <t>Y</t>
        </is>
      </c>
      <c r="CT36" s="3" t="inlineStr">
        <is>
          <t>N</t>
        </is>
      </c>
      <c r="CU36" s="3" t="inlineStr">
        <is>
          <t>N</t>
        </is>
      </c>
      <c r="CV36" s="3" t="inlineStr">
        <is>
          <t>RDD2020 (successor release)</t>
        </is>
      </c>
      <c r="CW36" s="3" t="inlineStr">
        <is>
          <t>RDD2022ES (derived); N-RDD2024 (derived); UAV Road Defect Segmentation Dataset (derived); Unified Road Defect Dataset (compiled source)</t>
        </is>
      </c>
      <c r="CX36" s="3" t="inlineStr">
        <is>
          <t>ChatGPT_Github_001.xlsx; Claude_Github_001.xlsx; Claude_Kaggle_001.xlsx; GPT_Kaggle_001.xlsx; Github_Github_Test.xlsx</t>
        </is>
      </c>
      <c r="CY36" s="3" t="inlineStr">
        <is>
          <t>ChatGPT_Github_001:GH-004; Claude_Github_001:GH-DS-001; Claude_Kaggle_001:KG-001; GPT_Kaggle_001:KAG-001; Github_Github_Test:GITHUB-004</t>
        </is>
      </c>
      <c r="CZ36" s="3" t="inlineStr">
        <is>
          <t>Y - see conflict columns and Reconciliation_Notes</t>
        </is>
      </c>
      <c r="DA36" s="3" t="inlineStr">
        <is>
          <t>Y - see conflict columns and Reconciliation_Notes</t>
        </is>
      </c>
      <c r="DB36" s="6" t="inlineStr">
        <is>
          <t>Image count: 47420 (Claude/GPT/Test_Batch) vs 38416 (Claude) || Image resolution: Varies by country subset (not uniform; see data article) (Claude) vs Varied by country; 600 x 600 px reported for Japan and Czech Republic subsets (GPT) vs Country and platform dependent (GPT)</t>
        </is>
      </c>
      <c r="DC36" s="6" t="inlineStr">
        <is>
          <t>Distress types: Longitudinal crack (D00);Transverse crack (D10);Alligator crack (D20);Pothole (D (Claude) vs Longitudinal crack;Transverse crack;Alligator crack;Other corruption;Pothole (Claude) vs Longitudinal crack;Transverse crack;Alligator crack;Pothole (GPT/Test_Batch) || Label taxonomy: Japanese road-damage code taxonomy D00/D10/D20/D40 (additional codes present but (Claude) vs 5-class YOLO taxonomy: longitudinal crack;transverse crack;alligator crack;other (Claude) vs D00 longitudinal crack;D10 transverse crack;D20 alligator crack;D40 pothole;more (GPT) vs D00; D10; D20; D40 (GPT/Test_Batch) || Annotation task: Object detection (bounding boxes) (Claude) vs Object detection (Claude/Test_Batch) vs Object detection;Classification (GPT) || Annotation format: PASCAL VOC XML (label_map provided) (Claude) vs YOLO TXT (Claude) vs PASCAL VOC XML for annotated training data;test annotations withheld in challeng (GPT) vs Pascal VOC XML (GPT/Test_Batch) || Annotation method: Manual annotation by contributing country teams (Claude) vs Manual bounding-box annotation;country-specific collection protocols (GPT) vs Manual bounding boxes and labels (GPT) vs Manual bounding-box annotation (Test_Batch) || Annotation QC: Challenge-level curation across contributing teams; documented in data article (Claude) vs Challenge curation and benchmark evaluation; detailed inter-annotator QC NR (GPT) vs CRDDC 2022 challenge curation and published data article (GPT)</t>
        </is>
      </c>
      <c r="DD36" s="3" t="inlineStr">
        <is>
          <t>None</t>
        </is>
      </c>
      <c r="DE36" s="6" t="inlineStr">
        <is>
          <t>Release year: 2022 (Claude/GPT/Test_Batch) vs 2025 (Claude) || Version: RDD2022 v1 (Claude) vs Version 1 (Claude) vs v1 (GPT) vs 2022 (Test_Batch) || Access status: Direct_Download (Claude/GPT/Test_Batch) vs Registration (Claude/GPT) || License: CC BY-SA 4.0 (images, per repository README) (Claude) vs CC BY-SA 4.0 (Claude) vs CC BY 4.0 (GPT) || Country: Japan;India;Czech Republic;Norway;United States;China (Claude/GPT/Test_Batch) vs China;Czech Republic;India;Japan;Norway;United States (GPT) || AI tasks: Object detection;Classification (Claude/Test_Batch) vs Object detection;Benchmarking (Claude) vs Object detection;Classification;Benchmarking (GPT) vs object detection; classification; domain generalization; cross-country transfer (GPT) || Acquisition platform: Vehicle-mounted smartphone;Motorbike-mounted smartphone;UAV (China_Drone subset) (Claude) vs Smartphone or vehicle-mounted road imagery; platform varies by country (GPT) vs Smartphone; motorcycle camera; drone; vehicle-mounted camera (GPT) vs smartphone; road-survey camera (Test_Batch) || Reported model: CRDDC'2022 top-performing ensemble (challenge leaderboard) (Claude) vs Ensemble of YOLO and Faster R-CNN series (GPT) vs Multiple CRDDC/ORDDC challenge solutions (GPT) || Metric: F1 (6-country test set) (Claude) vs F1 score (GPT) || Metric value: 0.769 (Claude) vs Approximately 76% in CRDDC'2022 challenge (GPT) || Region/City: Multiple regions per country (country-specific subsets incl. China_MotorBike and (Claude) vs Multiple regions (GPT) vs Multiple national road networks (GPT) || Road environment: Urban and rural public roads (Claude) vs Urban;interurban;multi-country roads (GPT) vs Urban; rural; highway; mixed (GPT) vs Urban; highway (Test_Batch) || Publications: 10.1002/gdj3.260;https://arxiv.org/abs/2209.08538;10.1016/j.aei.2024.102388 (Claude) vs https://doi.org/10.48550/arXiv.2209.08538;https://doi.org/10.1109/BigData55660.2 (GPT) vs 10.1002/gdj3.260; 10.1109/BigData55660.2022.10021047; 10.1016/j.aei.2024.102388 (GPT) vs https://doi.org/10.1002/gdj3.260 (Test_Batch) || Acquisition platform: Vehicle-mounted smartphone;Motorbike-mounted smartphone;UAV (China_Drone subset) (Claude) vs Smartphone or vehicle-mounted road imagery; platform varies by country (GPT) vs Smartphone; motorcycle camera; drone; vehicle-mounted camera (GPT) vs smartphone; road-survey camera (Test_Batch) || Weather_Conditions: After rain;snow-covered backgrounds;other conditions NR (GPT) vs Mixed real-world (GPT) || Lighting_Conditions: Daylight;overcast;variable outdoor lighting (GPT) vs Mixed real-world (GPT) || Key_Limitations: Test-set annotations withheld (challenge design); no per-image GPS/sensor metada (Claude) vs Country composition, sensor, resolution and collection dates are not stated on t (Claude) vs Kaggle record is a repository mirror; sensor metadata, GPS, collection dates, an (GPT) vs Only four harmonized target classes; some country subsets have different platfor (GPT) vs Cross-country labels are harmonized to four distress classes; engineering condit (Test_Batch)</t>
        </is>
      </c>
      <c r="DF36" s="3" t="inlineStr">
        <is>
          <t>N</t>
        </is>
      </c>
      <c r="DG36" s="3" t="inlineStr">
        <is>
          <t>Image-count conflict on the same Kaggle mirror: Claude reports 38,416 (mirror may be a partial re-upload) while GPT reports 47,420; canonical figshare count is 47,420. Kaggle mirror release year reported as 2025 (upload date) vs 2022 canonical.</t>
        </is>
      </c>
      <c r="DH36" s="3" t="inlineStr">
        <is>
          <t>GitHub README 'RDD2022'/License sections, https://github.com/sekilab/RoadDamageDetector; figshare record 21431547; Wiley data article 10.1002/gdj3.260 (accessed 2026-08-06) [Claude] | Kaggle dataset page 'About Dataset' (split summary table, folder structure, class names) and Kaggle public API record /api/v1/datasets/view/aliabdelmenam/rdd-2022; accessed 2026-08-03 [Claude] | Kaggle dataset page; Figshare DOI record, Description and Licence; RDD2022 data paper and challenge paper, accessed 2026-08-06 [GPT] | https://figshare.com/articles/dataset/RDD2022_-_The_multi-national_Road_Damage_Dataset_released_through_CRDDC_2022/21431547 description; https://github.com/sekilab/RoadDamageDetector README CRDDC 2022 data and damage categories; accessed 2026-08-06 [GPT] | https://github.com/sekilab/RoadDamageDetector#road-damage-dataset-2022; README country-download table and dataset paper; accessed</t>
        </is>
      </c>
      <c r="DI36" s="3" t="inlineStr">
        <is>
          <t>Moderate</t>
        </is>
      </c>
      <c r="DJ36" s="7" t="inlineStr">
        <is>
          <t>High</t>
        </is>
      </c>
      <c r="DK36" s="3" t="inlineStr">
        <is>
          <t>Treat figshare/GitHub release as canonical; audit Kaggle mirror completeness before use.</t>
        </is>
      </c>
      <c r="DL36" s="3" t="n">
        <v>4.8</v>
      </c>
      <c r="DM36" s="3" t="n">
        <v>4.2</v>
      </c>
      <c r="DN36" s="3" t="n">
        <v>4.6</v>
      </c>
      <c r="DO36" s="3" t="n">
        <v>5</v>
      </c>
      <c r="DP36" s="3" t="n">
        <v>4.6</v>
      </c>
      <c r="DQ36" s="3" t="n">
        <v>2.2</v>
      </c>
      <c r="DR36" s="3" t="n">
        <v>0</v>
      </c>
      <c r="DS36" s="3" t="n">
        <v>78.40000000000001</v>
      </c>
      <c r="DT36" s="3" t="inlineStr">
        <is>
          <t>Reviewed (source MCDM_Scoring, averaged across batches)</t>
        </is>
      </c>
      <c r="DU36" s="3" t="inlineStr">
        <is>
          <t>5 of 5</t>
        </is>
      </c>
      <c r="DV36" s="35">
        <f>IFERROR(IF(INDEX(MCDM_Grades!$C$2:$C$178,MATCH($A36,MCDM_Grades!$A$2:$A$178,0))="","",INDEX(MCDM_Grades!$C$2:$C$178,MATCH($A36,MCDM_Grades!$A$2:$A$178,0))),"")</f>
        <v/>
      </c>
      <c r="DW36" s="42">
        <f>IFERROR(IF(INDEX(MCDM_Grades!$D$2:$D$178,MATCH($A36,MCDM_Grades!$A$2:$A$178,0))="","",INDEX(MCDM_Grades!$D$2:$D$178,MATCH($A36,MCDM_Grades!$A$2:$A$178,0))),"")</f>
        <v/>
      </c>
      <c r="DX36" s="48">
        <f>IFERROR(IF(INDEX(MCDM_Grades!$E$2:$E$178,MATCH($A36,MCDM_Grades!$A$2:$A$178,0))="","",INDEX(MCDM_Grades!$E$2:$E$178,MATCH($A36,MCDM_Grades!$A$2:$A$178,0))),"")</f>
        <v/>
      </c>
      <c r="DY36" s="49">
        <f>IFERROR(IF(INDEX(MCDM_Grades!$F$2:$F$178,MATCH($A36,MCDM_Grades!$A$2:$A$178,0))="","",INDEX(MCDM_Grades!$F$2:$F$178,MATCH($A36,MCDM_Grades!$A$2:$A$178,0))),"")</f>
        <v/>
      </c>
      <c r="DZ36" s="48">
        <f>IFERROR(IF(INDEX(MCDM_Grades!$G$2:$G$178,MATCH($A36,MCDM_Grades!$A$2:$A$178,0))="","",INDEX(MCDM_Grades!$G$2:$G$178,MATCH($A36,MCDM_Grades!$A$2:$A$178,0))),"")</f>
        <v/>
      </c>
      <c r="EA36" s="49">
        <f>IFERROR(IF(INDEX(MCDM_Grades!$H$2:$H$178,MATCH($A36,MCDM_Grades!$A$2:$A$178,0))="","",INDEX(MCDM_Grades!$H$2:$H$178,MATCH($A36,MCDM_Grades!$A$2:$A$178,0))),"")</f>
        <v/>
      </c>
      <c r="EB36" s="50">
        <f>IFERROR(IF(INDEX(MCDM_Grades!$I$2:$I$178,MATCH($A36,MCDM_Grades!$A$2:$A$178,0))="","",INDEX(MCDM_Grades!$I$2:$I$178,MATCH($A36,MCDM_Grades!$A$2:$A$178,0))),"")</f>
        <v/>
      </c>
      <c r="EC36" s="51">
        <f>IFERROR(IF(INDEX(MCDM_Grades!$J$2:$J$178,MATCH($A36,MCDM_Grades!$A$2:$A$178,0))="","",INDEX(MCDM_Grades!$J$2:$J$178,MATCH($A36,MCDM_Grades!$A$2:$A$178,0))),"")</f>
        <v/>
      </c>
      <c r="ED36" s="35">
        <f>IFERROR(IF(INDEX(MCDM_Grades!$N$2:$N$178,MATCH($A36,MCDM_Grades!$A$2:$A$178,0))="","",INDEX(MCDM_Grades!$N$2:$N$178,MATCH($A36,MCDM_Grades!$A$2:$A$178,0))),"")</f>
        <v/>
      </c>
      <c r="EE36" s="42">
        <f>IFERROR(IF(INDEX(MCDM_Grades!$O$2:$O$178,MATCH($A36,MCDM_Grades!$A$2:$A$178,0))="","",INDEX(MCDM_Grades!$O$2:$O$178,MATCH($A36,MCDM_Grades!$A$2:$A$178,0))),"")</f>
        <v/>
      </c>
      <c r="EF36" s="35">
        <f>IFERROR(IF(INDEX(MCDM_Grades!$P$2:$P$178,MATCH($A36,MCDM_Grades!$A$2:$A$178,0))="","",INDEX(MCDM_Grades!$P$2:$P$178,MATCH($A36,MCDM_Grades!$A$2:$A$178,0))),"")</f>
        <v/>
      </c>
      <c r="EG36" s="42">
        <f>IFERROR(IF(INDEX(MCDM_Grades!$Q$2:$Q$178,MATCH($A36,MCDM_Grades!$A$2:$A$178,0))="","",INDEX(MCDM_Grades!$Q$2:$Q$178,MATCH($A36,MCDM_Grades!$A$2:$A$178,0))),"")</f>
        <v/>
      </c>
      <c r="EH36" s="35">
        <f>IFERROR(IF(INDEX(MCDM_Grades!$R$2:$R$178,MATCH($A36,MCDM_Grades!$A$2:$A$178,0))="","",INDEX(MCDM_Grades!$R$2:$R$178,MATCH($A36,MCDM_Grades!$A$2:$A$178,0))),"")</f>
        <v/>
      </c>
      <c r="EI36" s="42">
        <f>IFERROR(IF(INDEX(MCDM_Grades!$S$2:$S$178,MATCH($A36,MCDM_Grades!$A$2:$A$178,0))="","",INDEX(MCDM_Grades!$S$2:$S$178,MATCH($A36,MCDM_Grades!$A$2:$A$178,0))),"")</f>
        <v/>
      </c>
      <c r="EJ36" s="35">
        <f>IFERROR(IF(INDEX(MCDM_Grades!$T$2:$T$178,MATCH($A36,MCDM_Grades!$A$2:$A$178,0))="","",INDEX(MCDM_Grades!$T$2:$T$178,MATCH($A36,MCDM_Grades!$A$2:$A$178,0))),"")</f>
        <v/>
      </c>
      <c r="EK36" s="42">
        <f>IFERROR(IF(INDEX(MCDM_Grades!$U$2:$U$178,MATCH($A36,MCDM_Grades!$A$2:$A$178,0))="","",INDEX(MCDM_Grades!$U$2:$U$178,MATCH($A36,MCDM_Grades!$A$2:$A$178,0))),"")</f>
        <v/>
      </c>
      <c r="EL36" s="35">
        <f>IFERROR(IF(INDEX(MCDM_Grades!$V$2:$V$178,MATCH($A36,MCDM_Grades!$A$2:$A$178,0))="","",INDEX(MCDM_Grades!$V$2:$V$178,MATCH($A36,MCDM_Grades!$A$2:$A$178,0))),"")</f>
        <v/>
      </c>
      <c r="EM36" s="42">
        <f>IFERROR(IF(INDEX(MCDM_Grades!$W$2:$W$178,MATCH($A36,MCDM_Grades!$A$2:$A$178,0))="","",INDEX(MCDM_Grades!$W$2:$W$178,MATCH($A36,MCDM_Grades!$A$2:$A$178,0))),"")</f>
        <v/>
      </c>
      <c r="EN36" s="35">
        <f>IFERROR(IF(INDEX(MCDM_Grades!$X$2:$X$178,MATCH($A36,MCDM_Grades!$A$2:$A$178,0))="","",INDEX(MCDM_Grades!$X$2:$X$178,MATCH($A36,MCDM_Grades!$A$2:$A$178,0))),"")</f>
        <v/>
      </c>
      <c r="EO36" s="42">
        <f>IFERROR(IF(INDEX(MCDM_Grades!$Y$2:$Y$178,MATCH($A36,MCDM_Grades!$A$2:$A$178,0))="","",INDEX(MCDM_Grades!$Y$2:$Y$178,MATCH($A36,MCDM_Grades!$A$2:$A$178,0))),"")</f>
        <v/>
      </c>
      <c r="EP36" s="35">
        <f>IFERROR(IF(INDEX(MCDM_Grades!$Z$2:$Z$178,MATCH($A36,MCDM_Grades!$A$2:$A$178,0))="","",INDEX(MCDM_Grades!$Z$2:$Z$178,MATCH($A36,MCDM_Grades!$A$2:$A$178,0))),"")</f>
        <v/>
      </c>
      <c r="EQ36" s="42">
        <f>IFERROR(IF(INDEX(MCDM_Grades!$AA$2:$AA$178,MATCH($A36,MCDM_Grades!$A$2:$A$178,0))="","",INDEX(MCDM_Grades!$AA$2:$AA$178,MATCH($A36,MCDM_Grades!$A$2:$A$178,0))),"")</f>
        <v/>
      </c>
      <c r="ER36" s="35">
        <f>IFERROR(IF(INDEX(MCDM_Grades!$AB$2:$AB$178,MATCH($A36,MCDM_Grades!$A$2:$A$178,0))="","",INDEX(MCDM_Grades!$AB$2:$AB$178,MATCH($A36,MCDM_Grades!$A$2:$A$178,0))),"")</f>
        <v/>
      </c>
      <c r="ES36" s="42">
        <f>IFERROR(IF(INDEX(MCDM_Grades!$AC$2:$AC$178,MATCH($A36,MCDM_Grades!$A$2:$A$178,0))="","",INDEX(MCDM_Grades!$AC$2:$AC$178,MATCH($A36,MCDM_Grades!$A$2:$A$178,0))),"")</f>
        <v/>
      </c>
      <c r="ET36" s="35">
        <f>IFERROR(IF(INDEX(MCDM_Grades!$AD$2:$AD$178,MATCH($A36,MCDM_Grades!$A$2:$A$178,0))="","",INDEX(MCDM_Grades!$AD$2:$AD$178,MATCH($A36,MCDM_Grades!$A$2:$A$178,0))),"")</f>
        <v/>
      </c>
      <c r="EU36" s="42">
        <f>IFERROR(IF(INDEX(MCDM_Grades!$AE$2:$AE$178,MATCH($A36,MCDM_Grades!$A$2:$A$178,0))="","",INDEX(MCDM_Grades!$AE$2:$AE$178,MATCH($A36,MCDM_Grades!$A$2:$A$178,0))),"")</f>
        <v/>
      </c>
      <c r="EV36" s="51">
        <f>IFERROR(IF(INDEX(MCDM_Grades!$K$2:$K$178,MATCH($A36,MCDM_Grades!$A$2:$A$178,0))="","",INDEX(MCDM_Grades!$K$2:$K$178,MATCH($A36,MCDM_Grades!$A$2:$A$178,0))),"")</f>
        <v/>
      </c>
      <c r="EW36" s="49">
        <f>IFERROR(IF(INDEX(MCDM_Grades!$L$2:$L$178,MATCH($A36,MCDM_Grades!$A$2:$A$178,0))="","",INDEX(MCDM_Grades!$L$2:$L$178,MATCH($A36,MCDM_Grades!$A$2:$A$178,0))),"")</f>
        <v/>
      </c>
      <c r="EX36" s="50">
        <f>IFERROR(IF(INDEX(MCDM_Grades!$M$2:$M$178,MATCH($A36,MCDM_Grades!$A$2:$A$178,0))="","",INDEX(MCDM_Grades!$M$2:$M$178,MATCH($A36,MCDM_Grades!$A$2:$A$178,0))),"")</f>
        <v/>
      </c>
      <c r="EY36" s="35">
        <f>IFERROR(IF(INDEX(MCDM_Grades!$AR$2:$AR$178,MATCH($A36,MCDM_Grades!$A$2:$A$178,0))="","",INDEX(MCDM_Grades!$AR$2:$AR$178,MATCH($A36,MCDM_Grades!$A$2:$A$178,0))),"")</f>
        <v/>
      </c>
      <c r="EZ36" s="42">
        <f>IFERROR(IF(INDEX(MCDM_Grades!$AS$2:$AS$178,MATCH($A36,MCDM_Grades!$A$2:$A$178,0))="","",INDEX(MCDM_Grades!$AS$2:$AS$178,MATCH($A36,MCDM_Grades!$A$2:$A$178,0))),"")</f>
        <v/>
      </c>
      <c r="FA36" s="35">
        <f>IFERROR(IF(INDEX(MCDM_Grades!$AT$2:$AT$178,MATCH($A36,MCDM_Grades!$A$2:$A$178,0))="","",INDEX(MCDM_Grades!$AT$2:$AT$178,MATCH($A36,MCDM_Grades!$A$2:$A$178,0))),"")</f>
        <v/>
      </c>
      <c r="FB36" s="42">
        <f>IFERROR(IF(INDEX(MCDM_Grades!$AU$2:$AU$178,MATCH($A36,MCDM_Grades!$A$2:$A$178,0))="","",INDEX(MCDM_Grades!$AU$2:$AU$178,MATCH($A36,MCDM_Grades!$A$2:$A$178,0))),"")</f>
        <v/>
      </c>
      <c r="FC36" s="3" t="inlineStr">
        <is>
          <t>Mixed (nadir + forward-facing)</t>
        </is>
      </c>
      <c r="FD36" s="3" t="inlineStr">
        <is>
          <t>Partial</t>
        </is>
      </c>
      <c r="FE36" s="3" t="inlineStr">
        <is>
          <t>Partial</t>
        </is>
      </c>
      <c r="FF36" s="3" t="inlineStr">
        <is>
          <t>China subset described as top-down/oblique (UAV China_Drone and handheld smartphone)</t>
        </is>
      </c>
      <c r="FG36" s="3" t="inlineStr">
        <is>
          <t>Dashboard-mounted smartphones / vehicle cameras (majority) + UAV and handheld smartphone (China subsets)</t>
        </is>
      </c>
      <c r="FH36" s="3" t="inlineStr">
        <is>
          <t>road images are captured parallely to the road surface using vehicle mounted cameras ... For China, data captured at a different angle (top-down/oblique images captured using drones/handheld Smartphone)</t>
        </is>
      </c>
      <c r="FI36" s="3" t="inlineStr">
        <is>
          <t>Dataset page / README</t>
        </is>
      </c>
      <c r="FJ36" s="3" t="inlineStr">
        <is>
          <t>https://crddc2022.sekilab.global/data/</t>
        </is>
      </c>
      <c r="FK36" s="3" t="inlineStr">
        <is>
          <t>High</t>
        </is>
      </c>
      <c r="FL36" s="3" t="inlineStr">
        <is>
          <t>Not independently verified</t>
        </is>
      </c>
      <c r="FM36" s="3" t="inlineStr">
        <is>
          <t>Workbook lists vehicle-mounted smartphone, motorbike-mounted smartphone, UAV (China_Drone) and high-resolution cameras (Norway). The CRDDC2022 data page confirms: most countries vehicle-mounted, parallel to the road (forward-facing); the China subset is 'top-down/oblique' from drones/handheld phones, and users 'may decide whether to use the dataset as a whole or skip the top-down images'. The exact drone tilt (strict nadir vs oblique) is not stated in the accessible text (arXiv PDF could not be text-extracted; Wiley/figshare returned 403), so the UAV part is recorded as top-down/oblique per the page. Forward-facing imagery is the large majority of the 47,420 images.</t>
        </is>
      </c>
    </row>
    <row r="37" ht="58" customHeight="1">
      <c r="A37" s="3" t="inlineStr">
        <is>
          <t>DS-036</t>
        </is>
      </c>
      <c r="B37" s="3" t="inlineStr">
        <is>
          <t>RDDC2024-ID (Crowdsourced Road Damage Detection Dataset - Indonesia)</t>
        </is>
      </c>
      <c r="C37" s="3" t="inlineStr">
        <is>
          <t>NA</t>
        </is>
      </c>
      <c r="D37" s="3" t="inlineStr">
        <is>
          <t>v1 (2024)</t>
        </is>
      </c>
      <c r="E37" s="3" t="inlineStr">
        <is>
          <t>Independent Dataset</t>
        </is>
      </c>
      <c r="F37" s="3" t="inlineStr">
        <is>
          <t>NA (single source record)</t>
        </is>
      </c>
      <c r="G37" s="3" t="inlineStr">
        <is>
          <t>Single source record; no matching record found in any other file after cross-file and cross-platform comparison.</t>
        </is>
      </c>
      <c r="H37" s="3" t="inlineStr">
        <is>
          <t>Claude</t>
        </is>
      </c>
      <c r="I37" s="3" t="inlineStr">
        <is>
          <t>GitHub</t>
        </is>
      </c>
      <c r="J37" s="3" t="inlineStr">
        <is>
          <t>N</t>
        </is>
      </c>
      <c r="K37" s="3" t="inlineStr">
        <is>
          <t>NA (single platform)</t>
        </is>
      </c>
      <c r="L37" s="4" t="inlineStr">
        <is>
          <t>https://github.com/endurancechallengeindonesia/RDDC2024-ID</t>
        </is>
      </c>
      <c r="M37" s="4" t="inlineStr">
        <is>
          <t>https://github.com/endurancechallengeindonesia/RDDC2024-ID</t>
        </is>
      </c>
      <c r="N37" s="3" t="inlineStr">
        <is>
          <t>NA</t>
        </is>
      </c>
      <c r="O37" s="3" t="inlineStr">
        <is>
          <t>NA</t>
        </is>
      </c>
      <c r="P37" s="3" t="inlineStr">
        <is>
          <t>NA</t>
        </is>
      </c>
      <c r="Q37" s="3" t="inlineStr">
        <is>
          <t>NA</t>
        </is>
      </c>
      <c r="R37" s="3" t="inlineStr">
        <is>
          <t>NA</t>
        </is>
      </c>
      <c r="S37" s="3" t="inlineStr">
        <is>
          <t>NA</t>
        </is>
      </c>
      <c r="T37" s="3" t="inlineStr">
        <is>
          <t>NR</t>
        </is>
      </c>
      <c r="U37" s="3" t="inlineStr">
        <is>
          <t>N</t>
        </is>
      </c>
      <c r="V37" s="3" t="inlineStr">
        <is>
          <t>NR</t>
        </is>
      </c>
      <c r="W37" s="3" t="inlineStr">
        <is>
          <t>NR</t>
        </is>
      </c>
      <c r="X37" s="3" t="inlineStr">
        <is>
          <t>NR</t>
        </is>
      </c>
      <c r="Y37" s="3" t="inlineStr">
        <is>
          <t>NR</t>
        </is>
      </c>
      <c r="Z37" s="3" t="inlineStr">
        <is>
          <t>NA</t>
        </is>
      </c>
      <c r="AA37" s="3" t="inlineStr">
        <is>
          <t>NA</t>
        </is>
      </c>
      <c r="AB37" s="3" t="inlineStr">
        <is>
          <t>Images/frames as reported</t>
        </is>
      </c>
      <c r="AC37" s="3" t="inlineStr">
        <is>
          <t>9000</t>
        </is>
      </c>
      <c r="AD37" s="3" t="inlineStr">
        <is>
          <t>NR</t>
        </is>
      </c>
      <c r="AE37" s="3" t="inlineStr">
        <is>
          <t>NR</t>
        </is>
      </c>
      <c r="AF37" s="3" t="inlineStr">
        <is>
          <t>9000</t>
        </is>
      </c>
      <c r="AG37" s="3" t="inlineStr">
        <is>
          <t>NR</t>
        </is>
      </c>
      <c r="AH37" s="3" t="inlineStr">
        <is>
          <t>NR</t>
        </is>
      </c>
      <c r="AI37" s="3" t="inlineStr">
        <is>
          <t>NR</t>
        </is>
      </c>
      <c r="AJ37" s="3" t="inlineStr">
        <is>
          <t>NR</t>
        </is>
      </c>
      <c r="AK37" s="3" t="inlineStr">
        <is>
          <t>NR</t>
        </is>
      </c>
      <c r="AL37" s="3" t="inlineStr">
        <is>
          <t>NR</t>
        </is>
      </c>
      <c r="AM37" s="3" t="inlineStr">
        <is>
          <t>NR</t>
        </is>
      </c>
      <c r="AN37" s="3" t="inlineStr">
        <is>
          <t>NR</t>
        </is>
      </c>
      <c r="AO37" s="3" t="inlineStr">
        <is>
          <t>NR</t>
        </is>
      </c>
      <c r="AP37" s="3" t="inlineStr">
        <is>
          <t>Indonesia</t>
        </is>
      </c>
      <c r="AQ37" s="3" t="inlineStr">
        <is>
          <t>NR</t>
        </is>
      </c>
      <c r="AR37" s="3" t="inlineStr">
        <is>
          <t>Various locations throughout Indonesia</t>
        </is>
      </c>
      <c r="AS37" s="3" t="inlineStr">
        <is>
          <t>Indonesia; Various locations throughout Indonesia; Road environment: Public roads (nationwide crowdsourced)</t>
        </is>
      </c>
      <c r="AT37" s="3" t="inlineStr">
        <is>
          <t>NR</t>
        </is>
      </c>
      <c r="AU37" s="3" t="inlineStr">
        <is>
          <t>NR (crowdsourced imagery)</t>
        </is>
      </c>
      <c r="AV37" s="3" t="inlineStr">
        <is>
          <t>NR</t>
        </is>
      </c>
      <c r="AW37" s="3" t="inlineStr">
        <is>
          <t>NR</t>
        </is>
      </c>
      <c r="AX37" s="3" t="inlineStr">
        <is>
          <t>NR</t>
        </is>
      </c>
      <c r="AY37" s="3" t="inlineStr">
        <is>
          <t>NR</t>
        </is>
      </c>
      <c r="AZ37" s="3" t="inlineStr">
        <is>
          <t>NR</t>
        </is>
      </c>
      <c r="BA37" s="3" t="inlineStr">
        <is>
          <t>NR</t>
        </is>
      </c>
      <c r="BB37" s="3" t="inlineStr">
        <is>
          <t>N</t>
        </is>
      </c>
      <c r="BC37" s="3" t="inlineStr">
        <is>
          <t>NR</t>
        </is>
      </c>
      <c r="BD37" s="3" t="inlineStr">
        <is>
          <t>NR</t>
        </is>
      </c>
      <c r="BE37" s="3" t="inlineStr">
        <is>
          <t>NR</t>
        </is>
      </c>
      <c r="BF37" s="3" t="inlineStr">
        <is>
          <t>NR</t>
        </is>
      </c>
      <c r="BG37" s="3" t="inlineStr">
        <is>
          <t>NR</t>
        </is>
      </c>
      <c r="BH37" s="3" t="inlineStr">
        <is>
          <t>Longitudinal crack;Lateral/transverse crack;Alligator crack;Pothole;Other road damage</t>
        </is>
      </c>
      <c r="BI37" s="3" t="inlineStr">
        <is>
          <t>NR</t>
        </is>
      </c>
      <c r="BJ37" s="3" t="inlineStr">
        <is>
          <t>Five classes (0-4) incl. 'Other'</t>
        </is>
      </c>
      <c r="BK37" s="3" t="inlineStr">
        <is>
          <t>NR</t>
        </is>
      </c>
      <c r="BL37" s="3" t="inlineStr">
        <is>
          <t>Object detection</t>
        </is>
      </c>
      <c r="BM37" s="3" t="inlineStr">
        <is>
          <t>Object detection</t>
        </is>
      </c>
      <c r="BN37" s="3" t="inlineStr">
        <is>
          <t>YOLO txt</t>
        </is>
      </c>
      <c r="BO37" s="3" t="inlineStr">
        <is>
          <t>YOLO TXT; YOLO; TXT</t>
        </is>
      </c>
      <c r="BP37" s="3" t="inlineStr">
        <is>
          <t>NR</t>
        </is>
      </c>
      <c r="BQ37" s="3" t="inlineStr">
        <is>
          <t>Y</t>
        </is>
      </c>
      <c r="BR37" s="3" t="inlineStr">
        <is>
          <t>NR</t>
        </is>
      </c>
      <c r="BS37" s="3" t="inlineStr">
        <is>
          <t>NR</t>
        </is>
      </c>
      <c r="BT37" s="3" t="inlineStr">
        <is>
          <t>NR</t>
        </is>
      </c>
      <c r="BU37" s="3" t="inlineStr">
        <is>
          <t>NR</t>
        </is>
      </c>
      <c r="BV37" s="3" t="inlineStr">
        <is>
          <t>N</t>
        </is>
      </c>
      <c r="BW37" s="3" t="inlineStr">
        <is>
          <t>N</t>
        </is>
      </c>
      <c r="BX37" s="3" t="inlineStr">
        <is>
          <t>N</t>
        </is>
      </c>
      <c r="BY37" s="3" t="inlineStr">
        <is>
          <t>Crowdsourced manual labeling by 44 contributors</t>
        </is>
      </c>
      <c r="BZ37" s="3" t="inlineStr">
        <is>
          <t>Collaborative multi-annotator labeling described; formal QC protocol NR</t>
        </is>
      </c>
      <c r="CA37" s="3" t="inlineStr">
        <is>
          <t>NR</t>
        </is>
      </c>
      <c r="CB37" s="3" t="inlineStr">
        <is>
          <t>NR</t>
        </is>
      </c>
      <c r="CC37" s="3" t="inlineStr">
        <is>
          <t>Object detection</t>
        </is>
      </c>
      <c r="CD37" s="3" t="inlineStr">
        <is>
          <t>NR</t>
        </is>
      </c>
      <c r="CE37" s="3" t="inlineStr">
        <is>
          <t>NR</t>
        </is>
      </c>
      <c r="CF37" s="3" t="inlineStr">
        <is>
          <t>Reported on the source record/data card or associated publication (see Evidence_Locator)</t>
        </is>
      </c>
      <c r="CG37" s="3" t="inlineStr">
        <is>
          <t>NR</t>
        </is>
      </c>
      <c r="CH37" s="3" t="inlineStr">
        <is>
          <t>NR</t>
        </is>
      </c>
      <c r="CI37" s="3" t="inlineStr">
        <is>
          <t>Include-Primary</t>
        </is>
      </c>
      <c r="CJ37" s="3" t="inlineStr">
        <is>
          <t>Direct_Download</t>
        </is>
      </c>
      <c r="CK37" s="3" t="inlineStr">
        <is>
          <t>NR</t>
        </is>
      </c>
      <c r="CL37" s="3" t="inlineStr">
        <is>
          <t>N</t>
        </is>
      </c>
      <c r="CM37" s="3" t="inlineStr">
        <is>
          <t>Direct_Download</t>
        </is>
      </c>
      <c r="CN37" s="3" t="inlineStr">
        <is>
          <t>NR</t>
        </is>
      </c>
      <c r="CO37" s="3" t="inlineStr">
        <is>
          <t>NR</t>
        </is>
      </c>
      <c r="CP37" s="3" t="inlineStr">
        <is>
          <t>N</t>
        </is>
      </c>
      <c r="CQ37" s="3" t="inlineStr">
        <is>
          <t>Image count stated as 'over 9,000' (recorded as 9000 minimum); no license or data paper; single Google Drive archive (link liveness not independently re-tested)</t>
        </is>
      </c>
      <c r="CR37" s="3" t="inlineStr">
        <is>
          <t>Original</t>
        </is>
      </c>
      <c r="CS37" s="3" t="inlineStr">
        <is>
          <t>N</t>
        </is>
      </c>
      <c r="CT37" s="3" t="inlineStr">
        <is>
          <t>N</t>
        </is>
      </c>
      <c r="CU37" s="3" t="inlineStr">
        <is>
          <t>N</t>
        </is>
      </c>
      <c r="CV37" s="3" t="inlineStr">
        <is>
          <t>NA</t>
        </is>
      </c>
      <c r="CW37" s="3" t="inlineStr">
        <is>
          <t>NA</t>
        </is>
      </c>
      <c r="CX37" s="3" t="inlineStr">
        <is>
          <t>Claude_Github_001.xlsx</t>
        </is>
      </c>
      <c r="CY37" s="3" t="inlineStr">
        <is>
          <t>Claude_Github_001:GH-DS-007</t>
        </is>
      </c>
      <c r="CZ37" s="3" t="inlineStr">
        <is>
          <t>N</t>
        </is>
      </c>
      <c r="DA37" s="3" t="inlineStr">
        <is>
          <t>NA</t>
        </is>
      </c>
      <c r="DB37" s="3" t="inlineStr">
        <is>
          <t>None</t>
        </is>
      </c>
      <c r="DC37" s="3" t="inlineStr">
        <is>
          <t>None</t>
        </is>
      </c>
      <c r="DD37" s="3" t="inlineStr">
        <is>
          <t>None</t>
        </is>
      </c>
      <c r="DE37" s="3" t="inlineStr">
        <is>
          <t>None</t>
        </is>
      </c>
      <c r="DF37" s="3" t="inlineStr">
        <is>
          <t>N</t>
        </is>
      </c>
      <c r="DG37" s="3" t="inlineStr">
        <is>
          <t>Single source record; no reconciliation required.</t>
        </is>
      </c>
      <c r="DH37" s="3" t="inlineStr">
        <is>
          <t>GitHub README (Key Features, Datasets, class list), https://github.com/endurancechallengeindonesia/RDDC2024-ID (accessed 2026-08-06)</t>
        </is>
      </c>
      <c r="DI37" s="3" t="inlineStr">
        <is>
          <t>Moderate</t>
        </is>
      </c>
      <c r="DJ37" s="3" t="inlineStr">
        <is>
          <t>Low</t>
        </is>
      </c>
      <c r="DK37" s="3" t="inlineStr">
        <is>
          <t>Use source record as cited.</t>
        </is>
      </c>
      <c r="DL37" s="3" t="n">
        <v>4</v>
      </c>
      <c r="DM37" s="3" t="n">
        <v>3</v>
      </c>
      <c r="DN37" s="3" t="n">
        <v>2.5</v>
      </c>
      <c r="DO37" s="3" t="n">
        <v>4</v>
      </c>
      <c r="DP37" s="3" t="n">
        <v>3</v>
      </c>
      <c r="DQ37" s="3" t="n">
        <v>1</v>
      </c>
      <c r="DR37" s="3" t="n">
        <v>0</v>
      </c>
      <c r="DS37" s="3" t="n">
        <v>55.5</v>
      </c>
      <c r="DT37" s="3" t="inlineStr">
        <is>
          <t>Reviewed (source MCDM_Scoring, averaged across batches)</t>
        </is>
      </c>
      <c r="DU37" s="3" t="inlineStr">
        <is>
          <t>1 of 1</t>
        </is>
      </c>
      <c r="DV37" s="35">
        <f>IFERROR(IF(INDEX(MCDM_Grades!$C$2:$C$178,MATCH($A37,MCDM_Grades!$A$2:$A$178,0))="","",INDEX(MCDM_Grades!$C$2:$C$178,MATCH($A37,MCDM_Grades!$A$2:$A$178,0))),"")</f>
        <v/>
      </c>
      <c r="DW37" s="42">
        <f>IFERROR(IF(INDEX(MCDM_Grades!$D$2:$D$178,MATCH($A37,MCDM_Grades!$A$2:$A$178,0))="","",INDEX(MCDM_Grades!$D$2:$D$178,MATCH($A37,MCDM_Grades!$A$2:$A$178,0))),"")</f>
        <v/>
      </c>
      <c r="DX37" s="48">
        <f>IFERROR(IF(INDEX(MCDM_Grades!$E$2:$E$178,MATCH($A37,MCDM_Grades!$A$2:$A$178,0))="","",INDEX(MCDM_Grades!$E$2:$E$178,MATCH($A37,MCDM_Grades!$A$2:$A$178,0))),"")</f>
        <v/>
      </c>
      <c r="DY37" s="49">
        <f>IFERROR(IF(INDEX(MCDM_Grades!$F$2:$F$178,MATCH($A37,MCDM_Grades!$A$2:$A$178,0))="","",INDEX(MCDM_Grades!$F$2:$F$178,MATCH($A37,MCDM_Grades!$A$2:$A$178,0))),"")</f>
        <v/>
      </c>
      <c r="DZ37" s="48">
        <f>IFERROR(IF(INDEX(MCDM_Grades!$G$2:$G$178,MATCH($A37,MCDM_Grades!$A$2:$A$178,0))="","",INDEX(MCDM_Grades!$G$2:$G$178,MATCH($A37,MCDM_Grades!$A$2:$A$178,0))),"")</f>
        <v/>
      </c>
      <c r="EA37" s="49">
        <f>IFERROR(IF(INDEX(MCDM_Grades!$H$2:$H$178,MATCH($A37,MCDM_Grades!$A$2:$A$178,0))="","",INDEX(MCDM_Grades!$H$2:$H$178,MATCH($A37,MCDM_Grades!$A$2:$A$178,0))),"")</f>
        <v/>
      </c>
      <c r="EB37" s="50">
        <f>IFERROR(IF(INDEX(MCDM_Grades!$I$2:$I$178,MATCH($A37,MCDM_Grades!$A$2:$A$178,0))="","",INDEX(MCDM_Grades!$I$2:$I$178,MATCH($A37,MCDM_Grades!$A$2:$A$178,0))),"")</f>
        <v/>
      </c>
      <c r="EC37" s="51">
        <f>IFERROR(IF(INDEX(MCDM_Grades!$J$2:$J$178,MATCH($A37,MCDM_Grades!$A$2:$A$178,0))="","",INDEX(MCDM_Grades!$J$2:$J$178,MATCH($A37,MCDM_Grades!$A$2:$A$178,0))),"")</f>
        <v/>
      </c>
      <c r="ED37" s="35">
        <f>IFERROR(IF(INDEX(MCDM_Grades!$N$2:$N$178,MATCH($A37,MCDM_Grades!$A$2:$A$178,0))="","",INDEX(MCDM_Grades!$N$2:$N$178,MATCH($A37,MCDM_Grades!$A$2:$A$178,0))),"")</f>
        <v/>
      </c>
      <c r="EE37" s="42">
        <f>IFERROR(IF(INDEX(MCDM_Grades!$O$2:$O$178,MATCH($A37,MCDM_Grades!$A$2:$A$178,0))="","",INDEX(MCDM_Grades!$O$2:$O$178,MATCH($A37,MCDM_Grades!$A$2:$A$178,0))),"")</f>
        <v/>
      </c>
      <c r="EF37" s="35">
        <f>IFERROR(IF(INDEX(MCDM_Grades!$P$2:$P$178,MATCH($A37,MCDM_Grades!$A$2:$A$178,0))="","",INDEX(MCDM_Grades!$P$2:$P$178,MATCH($A37,MCDM_Grades!$A$2:$A$178,0))),"")</f>
        <v/>
      </c>
      <c r="EG37" s="42">
        <f>IFERROR(IF(INDEX(MCDM_Grades!$Q$2:$Q$178,MATCH($A37,MCDM_Grades!$A$2:$A$178,0))="","",INDEX(MCDM_Grades!$Q$2:$Q$178,MATCH($A37,MCDM_Grades!$A$2:$A$178,0))),"")</f>
        <v/>
      </c>
      <c r="EH37" s="35">
        <f>IFERROR(IF(INDEX(MCDM_Grades!$R$2:$R$178,MATCH($A37,MCDM_Grades!$A$2:$A$178,0))="","",INDEX(MCDM_Grades!$R$2:$R$178,MATCH($A37,MCDM_Grades!$A$2:$A$178,0))),"")</f>
        <v/>
      </c>
      <c r="EI37" s="42">
        <f>IFERROR(IF(INDEX(MCDM_Grades!$S$2:$S$178,MATCH($A37,MCDM_Grades!$A$2:$A$178,0))="","",INDEX(MCDM_Grades!$S$2:$S$178,MATCH($A37,MCDM_Grades!$A$2:$A$178,0))),"")</f>
        <v/>
      </c>
      <c r="EJ37" s="35">
        <f>IFERROR(IF(INDEX(MCDM_Grades!$T$2:$T$178,MATCH($A37,MCDM_Grades!$A$2:$A$178,0))="","",INDEX(MCDM_Grades!$T$2:$T$178,MATCH($A37,MCDM_Grades!$A$2:$A$178,0))),"")</f>
        <v/>
      </c>
      <c r="EK37" s="42">
        <f>IFERROR(IF(INDEX(MCDM_Grades!$U$2:$U$178,MATCH($A37,MCDM_Grades!$A$2:$A$178,0))="","",INDEX(MCDM_Grades!$U$2:$U$178,MATCH($A37,MCDM_Grades!$A$2:$A$178,0))),"")</f>
        <v/>
      </c>
      <c r="EL37" s="35">
        <f>IFERROR(IF(INDEX(MCDM_Grades!$V$2:$V$178,MATCH($A37,MCDM_Grades!$A$2:$A$178,0))="","",INDEX(MCDM_Grades!$V$2:$V$178,MATCH($A37,MCDM_Grades!$A$2:$A$178,0))),"")</f>
        <v/>
      </c>
      <c r="EM37" s="42">
        <f>IFERROR(IF(INDEX(MCDM_Grades!$W$2:$W$178,MATCH($A37,MCDM_Grades!$A$2:$A$178,0))="","",INDEX(MCDM_Grades!$W$2:$W$178,MATCH($A37,MCDM_Grades!$A$2:$A$178,0))),"")</f>
        <v/>
      </c>
      <c r="EN37" s="35">
        <f>IFERROR(IF(INDEX(MCDM_Grades!$X$2:$X$178,MATCH($A37,MCDM_Grades!$A$2:$A$178,0))="","",INDEX(MCDM_Grades!$X$2:$X$178,MATCH($A37,MCDM_Grades!$A$2:$A$178,0))),"")</f>
        <v/>
      </c>
      <c r="EO37" s="42">
        <f>IFERROR(IF(INDEX(MCDM_Grades!$Y$2:$Y$178,MATCH($A37,MCDM_Grades!$A$2:$A$178,0))="","",INDEX(MCDM_Grades!$Y$2:$Y$178,MATCH($A37,MCDM_Grades!$A$2:$A$178,0))),"")</f>
        <v/>
      </c>
      <c r="EP37" s="35">
        <f>IFERROR(IF(INDEX(MCDM_Grades!$Z$2:$Z$178,MATCH($A37,MCDM_Grades!$A$2:$A$178,0))="","",INDEX(MCDM_Grades!$Z$2:$Z$178,MATCH($A37,MCDM_Grades!$A$2:$A$178,0))),"")</f>
        <v/>
      </c>
      <c r="EQ37" s="42">
        <f>IFERROR(IF(INDEX(MCDM_Grades!$AA$2:$AA$178,MATCH($A37,MCDM_Grades!$A$2:$A$178,0))="","",INDEX(MCDM_Grades!$AA$2:$AA$178,MATCH($A37,MCDM_Grades!$A$2:$A$178,0))),"")</f>
        <v/>
      </c>
      <c r="ER37" s="35">
        <f>IFERROR(IF(INDEX(MCDM_Grades!$AB$2:$AB$178,MATCH($A37,MCDM_Grades!$A$2:$A$178,0))="","",INDEX(MCDM_Grades!$AB$2:$AB$178,MATCH($A37,MCDM_Grades!$A$2:$A$178,0))),"")</f>
        <v/>
      </c>
      <c r="ES37" s="42">
        <f>IFERROR(IF(INDEX(MCDM_Grades!$AC$2:$AC$178,MATCH($A37,MCDM_Grades!$A$2:$A$178,0))="","",INDEX(MCDM_Grades!$AC$2:$AC$178,MATCH($A37,MCDM_Grades!$A$2:$A$178,0))),"")</f>
        <v/>
      </c>
      <c r="ET37" s="35">
        <f>IFERROR(IF(INDEX(MCDM_Grades!$AD$2:$AD$178,MATCH($A37,MCDM_Grades!$A$2:$A$178,0))="","",INDEX(MCDM_Grades!$AD$2:$AD$178,MATCH($A37,MCDM_Grades!$A$2:$A$178,0))),"")</f>
        <v/>
      </c>
      <c r="EU37" s="42">
        <f>IFERROR(IF(INDEX(MCDM_Grades!$AE$2:$AE$178,MATCH($A37,MCDM_Grades!$A$2:$A$178,0))="","",INDEX(MCDM_Grades!$AE$2:$AE$178,MATCH($A37,MCDM_Grades!$A$2:$A$178,0))),"")</f>
        <v/>
      </c>
      <c r="EV37" s="51">
        <f>IFERROR(IF(INDEX(MCDM_Grades!$K$2:$K$178,MATCH($A37,MCDM_Grades!$A$2:$A$178,0))="","",INDEX(MCDM_Grades!$K$2:$K$178,MATCH($A37,MCDM_Grades!$A$2:$A$178,0))),"")</f>
        <v/>
      </c>
      <c r="EW37" s="49">
        <f>IFERROR(IF(INDEX(MCDM_Grades!$L$2:$L$178,MATCH($A37,MCDM_Grades!$A$2:$A$178,0))="","",INDEX(MCDM_Grades!$L$2:$L$178,MATCH($A37,MCDM_Grades!$A$2:$A$178,0))),"")</f>
        <v/>
      </c>
      <c r="EX37" s="50">
        <f>IFERROR(IF(INDEX(MCDM_Grades!$M$2:$M$178,MATCH($A37,MCDM_Grades!$A$2:$A$178,0))="","",INDEX(MCDM_Grades!$M$2:$M$178,MATCH($A37,MCDM_Grades!$A$2:$A$178,0))),"")</f>
        <v/>
      </c>
      <c r="EY37" s="35">
        <f>IFERROR(IF(INDEX(MCDM_Grades!$AR$2:$AR$178,MATCH($A37,MCDM_Grades!$A$2:$A$178,0))="","",INDEX(MCDM_Grades!$AR$2:$AR$178,MATCH($A37,MCDM_Grades!$A$2:$A$178,0))),"")</f>
        <v/>
      </c>
      <c r="EZ37" s="42">
        <f>IFERROR(IF(INDEX(MCDM_Grades!$AS$2:$AS$178,MATCH($A37,MCDM_Grades!$A$2:$A$178,0))="","",INDEX(MCDM_Grades!$AS$2:$AS$178,MATCH($A37,MCDM_Grades!$A$2:$A$178,0))),"")</f>
        <v/>
      </c>
      <c r="FA37" s="35">
        <f>IFERROR(IF(INDEX(MCDM_Grades!$AT$2:$AT$178,MATCH($A37,MCDM_Grades!$A$2:$A$178,0))="","",INDEX(MCDM_Grades!$AT$2:$AT$178,MATCH($A37,MCDM_Grades!$A$2:$A$178,0))),"")</f>
        <v/>
      </c>
      <c r="FB37" s="42">
        <f>IFERROR(IF(INDEX(MCDM_Grades!$AU$2:$AU$178,MATCH($A37,MCDM_Grades!$A$2:$A$178,0))="","",INDEX(MCDM_Grades!$AU$2:$AU$178,MATCH($A37,MCDM_Grades!$A$2:$A$178,0))),"")</f>
        <v/>
      </c>
      <c r="FC37" s="3" t="inlineStr">
        <is>
          <t>Not reported</t>
        </is>
      </c>
      <c r="FD37" s="3" t="inlineStr">
        <is>
          <t>Unknown</t>
        </is>
      </c>
      <c r="FE37" s="3" t="inlineStr">
        <is>
          <t>Unknown</t>
        </is>
      </c>
      <c r="FF37" s="3" t="inlineStr">
        <is>
          <t>None</t>
        </is>
      </c>
      <c r="FG37" s="3" t="inlineStr">
        <is>
          <t>Not reported (frames from videos captured on Indonesian roads)</t>
        </is>
      </c>
      <c r="FH37" s="3" t="inlineStr">
        <is>
          <t>sourced images from videos captured on Indonesian roads</t>
        </is>
      </c>
      <c r="FI37" s="3" t="inlineStr">
        <is>
          <t>None</t>
        </is>
      </c>
      <c r="FJ37" s="3" t="inlineStr">
        <is>
          <t>https://github.com/endurancechallengeindonesia/RDDC2024-ID</t>
        </is>
      </c>
      <c r="FK37" s="3" t="inlineStr">
        <is>
          <t>High</t>
        </is>
      </c>
      <c r="FL37" s="3" t="inlineStr">
        <is>
          <t>Not independently verified</t>
        </is>
      </c>
      <c r="FM37" s="3" t="inlineStr">
        <is>
          <t>README states the images are frames from videos captured on Indonesian roads with crowdsourced labelling by 44 contributors, but gives no camera, mounting or orientation; no data paper. Video-derived road frames are typically dash-cam style, but this is not stated, so no viewpoint is asserted. Workbook: 'NR (crowdsourced imagery)'.</t>
        </is>
      </c>
    </row>
    <row r="38" ht="58" customHeight="1">
      <c r="A38" s="3" t="inlineStr">
        <is>
          <t>DS-037</t>
        </is>
      </c>
      <c r="B38" s="3" t="inlineStr">
        <is>
          <t>Road Damage Dataset 2018 (RDD2018)</t>
        </is>
      </c>
      <c r="C38" s="3" t="inlineStr">
        <is>
          <t>Road Damage Dataset 2018</t>
        </is>
      </c>
      <c r="D38" s="3" t="inlineStr">
        <is>
          <t>v1 [GPT] | 2018 [Test_Batch]</t>
        </is>
      </c>
      <c r="E38" s="3" t="inlineStr">
        <is>
          <t>Confirmed Match</t>
        </is>
      </c>
      <c r="F38" s="3" t="inlineStr">
        <is>
          <t>High</t>
        </is>
      </c>
      <c r="G38" s="3" t="inlineStr">
        <is>
          <t>Same sekilab/RoadDamageDetector repository section; identical image count (9,053); same smartphone-on-vehicle acquisition (Japan); same Maeda et al. publication (10.1111/mice.12387).</t>
        </is>
      </c>
      <c r="H38" s="3" t="inlineStr">
        <is>
          <t>GPT; GitHub_Test_Batch (tool UNK)</t>
        </is>
      </c>
      <c r="I38" s="3" t="inlineStr">
        <is>
          <t>GitHub</t>
        </is>
      </c>
      <c r="J38" s="3" t="inlineStr">
        <is>
          <t>N</t>
        </is>
      </c>
      <c r="K38" s="3" t="inlineStr">
        <is>
          <t>Single canonical GitHub repository (sekilab)</t>
        </is>
      </c>
      <c r="L38" s="4" t="inlineStr">
        <is>
          <t>https://github.com/sekilab/RoadDamageDetector</t>
        </is>
      </c>
      <c r="M38" s="4" t="inlineStr">
        <is>
          <t>https://github.com/sekilab/RoadDamageDetector; https://github.com/sekilab/RoadDamageDetector#road-damage-dataset-2018</t>
        </is>
      </c>
      <c r="N38" s="3" t="inlineStr">
        <is>
          <t>NA</t>
        </is>
      </c>
      <c r="O38" s="3" t="inlineStr">
        <is>
          <t>NA</t>
        </is>
      </c>
      <c r="P38" s="3" t="inlineStr">
        <is>
          <t>NA</t>
        </is>
      </c>
      <c r="Q38" s="3" t="inlineStr">
        <is>
          <t>NA</t>
        </is>
      </c>
      <c r="R38" s="3" t="inlineStr">
        <is>
          <t>NA</t>
        </is>
      </c>
      <c r="S38" s="3" t="inlineStr">
        <is>
          <t>NA</t>
        </is>
      </c>
      <c r="T38" s="3" t="inlineStr">
        <is>
          <t>NR</t>
        </is>
      </c>
      <c r="U38" s="3" t="inlineStr">
        <is>
          <t>Y</t>
        </is>
      </c>
      <c r="V38" s="3" t="inlineStr">
        <is>
          <t>10.1111/mice.12387; https://arxiv.org/abs/1801.09454 [GPT] | https://doi.org/10.1109/BigData.2018.8622589 [Test_Batch]</t>
        </is>
      </c>
      <c r="W38" s="3" t="inlineStr">
        <is>
          <t>10.1111/mice.12387; 10.1109/BigData.2018.8622589</t>
        </is>
      </c>
      <c r="X38" s="3" t="inlineStr">
        <is>
          <t>https://arxiv.org/abs/1801.09454; https://doi.org/10.1109/BigData.2018.8622589</t>
        </is>
      </c>
      <c r="Y38" s="3" t="inlineStr">
        <is>
          <t>NR</t>
        </is>
      </c>
      <c r="Z38" s="3" t="inlineStr">
        <is>
          <t>Y</t>
        </is>
      </c>
      <c r="AA38" s="3" t="inlineStr">
        <is>
          <t>Reported in source record (relationship not classified)</t>
        </is>
      </c>
      <c r="AB38" s="3" t="inlineStr">
        <is>
          <t>Images/frames as reported</t>
        </is>
      </c>
      <c r="AC38" s="3" t="inlineStr">
        <is>
          <t>9053</t>
        </is>
      </c>
      <c r="AD38" s="3" t="inlineStr">
        <is>
          <t>NR</t>
        </is>
      </c>
      <c r="AE38" s="3" t="inlineStr">
        <is>
          <t>NR</t>
        </is>
      </c>
      <c r="AF38" s="3" t="inlineStr">
        <is>
          <t>9053</t>
        </is>
      </c>
      <c r="AG38" s="3" t="inlineStr">
        <is>
          <t>NR</t>
        </is>
      </c>
      <c r="AH38" s="3" t="inlineStr">
        <is>
          <t>15435 (per 01_Asphalt.xlsx)</t>
        </is>
      </c>
      <c r="AI38" s="3" t="inlineStr">
        <is>
          <t>NR</t>
        </is>
      </c>
      <c r="AJ38" s="3" t="inlineStr">
        <is>
          <t>NR</t>
        </is>
      </c>
      <c r="AK38" s="3" t="inlineStr">
        <is>
          <t>NR</t>
        </is>
      </c>
      <c r="AL38" s="3" t="inlineStr">
        <is>
          <t>NR</t>
        </is>
      </c>
      <c r="AM38" s="3" t="inlineStr">
        <is>
          <t>NR</t>
        </is>
      </c>
      <c r="AN38" s="3" t="inlineStr">
        <is>
          <t>600x600</t>
        </is>
      </c>
      <c r="AO38" s="3" t="inlineStr">
        <is>
          <t>NR</t>
        </is>
      </c>
      <c r="AP38" s="3" t="inlineStr">
        <is>
          <t>Japan</t>
        </is>
      </c>
      <c r="AQ38" s="3" t="inlineStr">
        <is>
          <t>NR</t>
        </is>
      </c>
      <c r="AR38" s="3" t="inlineStr">
        <is>
          <t>Adachi; Chiba; Muroran; Ichihara; Sumida; Nagakute; Numazu</t>
        </is>
      </c>
      <c r="AS38" s="3" t="inlineStr">
        <is>
          <t>Japan; Adachi; Chiba; Muroran; Ichihara; Sumida; Nagakute; Numazu; Road environment: Urban; municipal roads [GPT] | Urban; highway [Test_Batch]</t>
        </is>
      </c>
      <c r="AT38" s="3" t="inlineStr">
        <is>
          <t>NR</t>
        </is>
      </c>
      <c r="AU38" s="3" t="inlineStr">
        <is>
          <t>Smartphone mounted on car [GPT] | Smartphone mounted on vehicle [Test_Batch]</t>
        </is>
      </c>
      <c r="AV38" s="3" t="inlineStr">
        <is>
          <t>See Acquisition_Platform</t>
        </is>
      </c>
      <c r="AW38" s="3" t="inlineStr">
        <is>
          <t>NR</t>
        </is>
      </c>
      <c r="AX38" s="3" t="inlineStr">
        <is>
          <t>See Acquisition_Platform (reported: mounted)</t>
        </is>
      </c>
      <c r="AY38" s="3" t="inlineStr">
        <is>
          <t>Y</t>
        </is>
      </c>
      <c r="AZ38" s="3" t="inlineStr">
        <is>
          <t>NR</t>
        </is>
      </c>
      <c r="BA38" s="3" t="inlineStr">
        <is>
          <t>NR</t>
        </is>
      </c>
      <c r="BB38" s="3" t="inlineStr">
        <is>
          <t>NR</t>
        </is>
      </c>
      <c r="BC38" s="3" t="inlineStr">
        <is>
          <t>NR</t>
        </is>
      </c>
      <c r="BD38" s="3" t="inlineStr">
        <is>
          <t>NR</t>
        </is>
      </c>
      <c r="BE38" s="3" t="inlineStr">
        <is>
          <t>Wide variety [GPT] | Varied [Test_Batch]</t>
        </is>
      </c>
      <c r="BF38" s="3" t="inlineStr">
        <is>
          <t>Wide variety [GPT] | Varied [Test_Batch]</t>
        </is>
      </c>
      <c r="BG38" s="3" t="inlineStr">
        <is>
          <t>NR</t>
        </is>
      </c>
      <c r="BH38" s="3" t="inlineStr">
        <is>
          <t>longitudinal crack; transverse crack; alligator crack; pothole; other crack categories [GPT] | longitudinal crack; transverse crack; alligator crack; pothole; other road damage [Test_Batch]</t>
        </is>
      </c>
      <c r="BI38" s="3" t="inlineStr">
        <is>
          <t>NR</t>
        </is>
      </c>
      <c r="BJ38" s="3" t="inlineStr">
        <is>
          <t>Eight road-damage types [GPT] | D00; D01; D10; D11; D20; D40; D43; D44 [Test_Batch]</t>
        </is>
      </c>
      <c r="BK38" s="3" t="inlineStr">
        <is>
          <t>NR</t>
        </is>
      </c>
      <c r="BL38" s="3" t="inlineStr">
        <is>
          <t>object detection; classification [GPT] | Object detection [Test_Batch]</t>
        </is>
      </c>
      <c r="BM38" s="3" t="inlineStr">
        <is>
          <t>object detection; classification [GPT] | Object detection [Test_Batch]</t>
        </is>
      </c>
      <c r="BN38" s="3" t="inlineStr">
        <is>
          <t>Pascal VOC XML</t>
        </is>
      </c>
      <c r="BO38" s="3" t="inlineStr">
        <is>
          <t>Pascal VOC; VOC XML; XML</t>
        </is>
      </c>
      <c r="BP38" s="3" t="inlineStr">
        <is>
          <t>Y</t>
        </is>
      </c>
      <c r="BQ38" s="3" t="inlineStr">
        <is>
          <t>Y</t>
        </is>
      </c>
      <c r="BR38" s="3" t="inlineStr">
        <is>
          <t>NR</t>
        </is>
      </c>
      <c r="BS38" s="3" t="inlineStr">
        <is>
          <t>NR</t>
        </is>
      </c>
      <c r="BT38" s="3" t="inlineStr">
        <is>
          <t>NR</t>
        </is>
      </c>
      <c r="BU38" s="3" t="inlineStr">
        <is>
          <t>NR</t>
        </is>
      </c>
      <c r="BV38" s="3" t="inlineStr">
        <is>
          <t>NR</t>
        </is>
      </c>
      <c r="BW38" s="3" t="inlineStr">
        <is>
          <t>NR</t>
        </is>
      </c>
      <c r="BX38" s="3" t="inlineStr">
        <is>
          <t>NR</t>
        </is>
      </c>
      <c r="BY38" s="3" t="inlineStr">
        <is>
          <t>Manual bounding boxes and class labels [GPT] | Manual bounding-box annotation [Test_Batch]</t>
        </is>
      </c>
      <c r="BZ38" s="3" t="inlineStr">
        <is>
          <t>Privacy review; visible faces and license plates blurred</t>
        </is>
      </c>
      <c r="CA38" s="3" t="inlineStr">
        <is>
          <t>NR</t>
        </is>
      </c>
      <c r="CB38" s="3" t="inlineStr">
        <is>
          <t>NR</t>
        </is>
      </c>
      <c r="CC38" s="3" t="inlineStr">
        <is>
          <t>object detection; classification; mobile inference [GPT] | object detection; classification [Test_Batch]</t>
        </is>
      </c>
      <c r="CD38" s="3" t="inlineStr">
        <is>
          <t>SSD Inception V2; SSD MobileNet</t>
        </is>
      </c>
      <c r="CE38" s="3" t="inlineStr">
        <is>
          <t>SSD Inception V2; SSD MobileNet</t>
        </is>
      </c>
      <c r="CF38" s="3" t="inlineStr">
        <is>
          <t>Reported on the source record/data card or associated publication (see Evidence_Locator)</t>
        </is>
      </c>
      <c r="CG38" s="3" t="inlineStr">
        <is>
          <t>NR</t>
        </is>
      </c>
      <c r="CH38" s="3" t="inlineStr">
        <is>
          <t>NR</t>
        </is>
      </c>
      <c r="CI38" s="3" t="inlineStr">
        <is>
          <t>Include-Primary</t>
        </is>
      </c>
      <c r="CJ38" s="3" t="inlineStr">
        <is>
          <t>Direct_Download</t>
        </is>
      </c>
      <c r="CK38" s="3" t="inlineStr">
        <is>
          <t>CC BY-SA 4.0 (images); MIT (repository code) [GPT] | CC BY-SA 4.0 [Test_Batch]</t>
        </is>
      </c>
      <c r="CL38" s="3" t="inlineStr">
        <is>
          <t>N</t>
        </is>
      </c>
      <c r="CM38" s="3" t="inlineStr">
        <is>
          <t>Direct_Download</t>
        </is>
      </c>
      <c r="CN38" s="3" t="inlineStr">
        <is>
          <t>NR</t>
        </is>
      </c>
      <c r="CO38" s="3" t="inlineStr">
        <is>
          <t>NR</t>
        </is>
      </c>
      <c r="CP38" s="3" t="inlineStr">
        <is>
          <t>N</t>
        </is>
      </c>
      <c r="CQ38" s="3" t="inlineStr">
        <is>
          <t>Single-country municipal coverage; no documented GPS/IMU/PCI/IRI package [GPT] | Single-country original release; no reported engineering condition indices or rich vehicle-sensor metadata. [Test_Batch]</t>
        </is>
      </c>
      <c r="CR38" s="3" t="inlineStr">
        <is>
          <t>Original</t>
        </is>
      </c>
      <c r="CS38" s="3" t="inlineStr">
        <is>
          <t>N</t>
        </is>
      </c>
      <c r="CT38" s="3" t="inlineStr">
        <is>
          <t>N</t>
        </is>
      </c>
      <c r="CU38" s="3" t="inlineStr">
        <is>
          <t>N</t>
        </is>
      </c>
      <c r="CV38" s="3" t="inlineStr">
        <is>
          <t>NA</t>
        </is>
      </c>
      <c r="CW38" s="3" t="inlineStr">
        <is>
          <t>RDD2019; RDD2020; RDD2022 (same sekilab dataset family); Road Surface Damages (IEEE DataPort, 10.21227/nbdy-r451; see 01_Asphalt.xlsx)</t>
        </is>
      </c>
      <c r="CX38" s="3" t="inlineStr">
        <is>
          <t>ChatGPT_Github_001.xlsx; Github_Github_Test.xlsx</t>
        </is>
      </c>
      <c r="CY38" s="3" t="inlineStr">
        <is>
          <t>ChatGPT_Github_001:GH-001; Github_Github_Test:GITHUB-001</t>
        </is>
      </c>
      <c r="CZ38" s="3" t="inlineStr">
        <is>
          <t>NA</t>
        </is>
      </c>
      <c r="DA38" s="3" t="inlineStr">
        <is>
          <t>Y - see conflict columns and Reconciliation_Notes</t>
        </is>
      </c>
      <c r="DB38" s="3" t="inlineStr">
        <is>
          <t>None</t>
        </is>
      </c>
      <c r="DC38" s="6" t="inlineStr">
        <is>
          <t>Distress types: longitudinal crack; transverse crack; alligator crack; pothole; other crack cate (GPT) vs longitudinal crack; transverse crack; alligator crack; pothole; other road damag (Test_Batch) || Label taxonomy: Eight road-damage types (GPT) vs D00; D01; D10; D11; D20; D40; D43; D44 (Test_Batch) || Annotation task: object detection; classification (GPT) vs Object detection (Test_Batch) || Annotation method: Manual bounding boxes and class labels (GPT) vs Manual bounding-box annotation (Test_Batch)</t>
        </is>
      </c>
      <c r="DD38" s="3" t="inlineStr">
        <is>
          <t>None</t>
        </is>
      </c>
      <c r="DE38" s="6" t="inlineStr">
        <is>
          <t>Version: v1 (GPT) vs 2018 (Test_Batch) || License: CC BY-SA 4.0 (images); MIT (repository code) (GPT) vs CC BY-SA 4.0 (Test_Batch) || AI tasks: object detection; classification; mobile inference (GPT) vs object detection; classification (Test_Batch) || Road environment: Urban; municipal roads (GPT) vs Urban; highway (Test_Batch) || Publications: 10.1111/mice.12387; https://arxiv.org/abs/1801.09454 (GPT) vs https://doi.org/10.1109/BigData.2018.8622589 (Test_Batch) || Acquisition platform: Smartphone mounted on car (GPT) vs Smartphone mounted on vehicle (Test_Batch) || Weather_Conditions: Wide variety (GPT) vs Varied (Test_Batch) || Lighting_Conditions: Wide variety (GPT) vs Varied (Test_Batch) || Key_Limitations: Single-country municipal coverage; no documented GPS/IMU/PCI/IRI package (GPT) vs Single-country original release; no reported engineering condition indices or ri (Test_Batch)</t>
        </is>
      </c>
      <c r="DF38" s="3" t="inlineStr">
        <is>
          <t>N</t>
        </is>
      </c>
      <c r="DG38" s="3" t="inlineStr">
        <is>
          <t>Corroborated by literature workbook 01_Asphalt.xlsx (Maeda/UTokyo dataset: 9,053 images, 15,435 annotated instances, 8 damage classes).</t>
        </is>
      </c>
      <c r="DH38" s="3" t="inlineStr">
        <is>
          <t>https://github.com/sekilab/RoadDamageDetector README sections Road Damage Dataset 2018, structure, privacy, license; accessed 2026-08-06 [GPT] | https://github.com/sekilab/RoadDamageDetector#road-damage-dataset-2018; README heading "Road Damage Dataset 2018"; accessed 2026-08-01 [Test_Batch]</t>
        </is>
      </c>
      <c r="DI38" s="3" t="inlineStr">
        <is>
          <t>High</t>
        </is>
      </c>
      <c r="DJ38" s="3" t="inlineStr">
        <is>
          <t>Low</t>
        </is>
      </c>
      <c r="DK38" s="3" t="inlineStr">
        <is>
          <t>Use as-is; cite Maeda et al. 2018.</t>
        </is>
      </c>
      <c r="DL38" s="3" t="n">
        <v>5</v>
      </c>
      <c r="DM38" s="3" t="n">
        <v>4</v>
      </c>
      <c r="DN38" s="3" t="n">
        <v>4.5</v>
      </c>
      <c r="DO38" s="3" t="n">
        <v>3.5</v>
      </c>
      <c r="DP38" s="3" t="n">
        <v>3.5</v>
      </c>
      <c r="DQ38" s="3" t="n">
        <v>2</v>
      </c>
      <c r="DR38" s="3" t="n">
        <v>0</v>
      </c>
      <c r="DS38" s="3" t="n">
        <v>71</v>
      </c>
      <c r="DT38" s="3" t="inlineStr">
        <is>
          <t>Reviewed (source MCDM_Scoring, averaged across batches)</t>
        </is>
      </c>
      <c r="DU38" s="3" t="inlineStr">
        <is>
          <t>2 of 2</t>
        </is>
      </c>
      <c r="DV38" s="35">
        <f>IFERROR(IF(INDEX(MCDM_Grades!$C$2:$C$178,MATCH($A38,MCDM_Grades!$A$2:$A$178,0))="","",INDEX(MCDM_Grades!$C$2:$C$178,MATCH($A38,MCDM_Grades!$A$2:$A$178,0))),"")</f>
        <v/>
      </c>
      <c r="DW38" s="42">
        <f>IFERROR(IF(INDEX(MCDM_Grades!$D$2:$D$178,MATCH($A38,MCDM_Grades!$A$2:$A$178,0))="","",INDEX(MCDM_Grades!$D$2:$D$178,MATCH($A38,MCDM_Grades!$A$2:$A$178,0))),"")</f>
        <v/>
      </c>
      <c r="DX38" s="48">
        <f>IFERROR(IF(INDEX(MCDM_Grades!$E$2:$E$178,MATCH($A38,MCDM_Grades!$A$2:$A$178,0))="","",INDEX(MCDM_Grades!$E$2:$E$178,MATCH($A38,MCDM_Grades!$A$2:$A$178,0))),"")</f>
        <v/>
      </c>
      <c r="DY38" s="49">
        <f>IFERROR(IF(INDEX(MCDM_Grades!$F$2:$F$178,MATCH($A38,MCDM_Grades!$A$2:$A$178,0))="","",INDEX(MCDM_Grades!$F$2:$F$178,MATCH($A38,MCDM_Grades!$A$2:$A$178,0))),"")</f>
        <v/>
      </c>
      <c r="DZ38" s="48">
        <f>IFERROR(IF(INDEX(MCDM_Grades!$G$2:$G$178,MATCH($A38,MCDM_Grades!$A$2:$A$178,0))="","",INDEX(MCDM_Grades!$G$2:$G$178,MATCH($A38,MCDM_Grades!$A$2:$A$178,0))),"")</f>
        <v/>
      </c>
      <c r="EA38" s="49">
        <f>IFERROR(IF(INDEX(MCDM_Grades!$H$2:$H$178,MATCH($A38,MCDM_Grades!$A$2:$A$178,0))="","",INDEX(MCDM_Grades!$H$2:$H$178,MATCH($A38,MCDM_Grades!$A$2:$A$178,0))),"")</f>
        <v/>
      </c>
      <c r="EB38" s="50">
        <f>IFERROR(IF(INDEX(MCDM_Grades!$I$2:$I$178,MATCH($A38,MCDM_Grades!$A$2:$A$178,0))="","",INDEX(MCDM_Grades!$I$2:$I$178,MATCH($A38,MCDM_Grades!$A$2:$A$178,0))),"")</f>
        <v/>
      </c>
      <c r="EC38" s="51">
        <f>IFERROR(IF(INDEX(MCDM_Grades!$J$2:$J$178,MATCH($A38,MCDM_Grades!$A$2:$A$178,0))="","",INDEX(MCDM_Grades!$J$2:$J$178,MATCH($A38,MCDM_Grades!$A$2:$A$178,0))),"")</f>
        <v/>
      </c>
      <c r="ED38" s="35">
        <f>IFERROR(IF(INDEX(MCDM_Grades!$N$2:$N$178,MATCH($A38,MCDM_Grades!$A$2:$A$178,0))="","",INDEX(MCDM_Grades!$N$2:$N$178,MATCH($A38,MCDM_Grades!$A$2:$A$178,0))),"")</f>
        <v/>
      </c>
      <c r="EE38" s="42">
        <f>IFERROR(IF(INDEX(MCDM_Grades!$O$2:$O$178,MATCH($A38,MCDM_Grades!$A$2:$A$178,0))="","",INDEX(MCDM_Grades!$O$2:$O$178,MATCH($A38,MCDM_Grades!$A$2:$A$178,0))),"")</f>
        <v/>
      </c>
      <c r="EF38" s="35">
        <f>IFERROR(IF(INDEX(MCDM_Grades!$P$2:$P$178,MATCH($A38,MCDM_Grades!$A$2:$A$178,0))="","",INDEX(MCDM_Grades!$P$2:$P$178,MATCH($A38,MCDM_Grades!$A$2:$A$178,0))),"")</f>
        <v/>
      </c>
      <c r="EG38" s="42">
        <f>IFERROR(IF(INDEX(MCDM_Grades!$Q$2:$Q$178,MATCH($A38,MCDM_Grades!$A$2:$A$178,0))="","",INDEX(MCDM_Grades!$Q$2:$Q$178,MATCH($A38,MCDM_Grades!$A$2:$A$178,0))),"")</f>
        <v/>
      </c>
      <c r="EH38" s="35">
        <f>IFERROR(IF(INDEX(MCDM_Grades!$R$2:$R$178,MATCH($A38,MCDM_Grades!$A$2:$A$178,0))="","",INDEX(MCDM_Grades!$R$2:$R$178,MATCH($A38,MCDM_Grades!$A$2:$A$178,0))),"")</f>
        <v/>
      </c>
      <c r="EI38" s="42">
        <f>IFERROR(IF(INDEX(MCDM_Grades!$S$2:$S$178,MATCH($A38,MCDM_Grades!$A$2:$A$178,0))="","",INDEX(MCDM_Grades!$S$2:$S$178,MATCH($A38,MCDM_Grades!$A$2:$A$178,0))),"")</f>
        <v/>
      </c>
      <c r="EJ38" s="35">
        <f>IFERROR(IF(INDEX(MCDM_Grades!$T$2:$T$178,MATCH($A38,MCDM_Grades!$A$2:$A$178,0))="","",INDEX(MCDM_Grades!$T$2:$T$178,MATCH($A38,MCDM_Grades!$A$2:$A$178,0))),"")</f>
        <v/>
      </c>
      <c r="EK38" s="42">
        <f>IFERROR(IF(INDEX(MCDM_Grades!$U$2:$U$178,MATCH($A38,MCDM_Grades!$A$2:$A$178,0))="","",INDEX(MCDM_Grades!$U$2:$U$178,MATCH($A38,MCDM_Grades!$A$2:$A$178,0))),"")</f>
        <v/>
      </c>
      <c r="EL38" s="35">
        <f>IFERROR(IF(INDEX(MCDM_Grades!$V$2:$V$178,MATCH($A38,MCDM_Grades!$A$2:$A$178,0))="","",INDEX(MCDM_Grades!$V$2:$V$178,MATCH($A38,MCDM_Grades!$A$2:$A$178,0))),"")</f>
        <v/>
      </c>
      <c r="EM38" s="42">
        <f>IFERROR(IF(INDEX(MCDM_Grades!$W$2:$W$178,MATCH($A38,MCDM_Grades!$A$2:$A$178,0))="","",INDEX(MCDM_Grades!$W$2:$W$178,MATCH($A38,MCDM_Grades!$A$2:$A$178,0))),"")</f>
        <v/>
      </c>
      <c r="EN38" s="35">
        <f>IFERROR(IF(INDEX(MCDM_Grades!$X$2:$X$178,MATCH($A38,MCDM_Grades!$A$2:$A$178,0))="","",INDEX(MCDM_Grades!$X$2:$X$178,MATCH($A38,MCDM_Grades!$A$2:$A$178,0))),"")</f>
        <v/>
      </c>
      <c r="EO38" s="42">
        <f>IFERROR(IF(INDEX(MCDM_Grades!$Y$2:$Y$178,MATCH($A38,MCDM_Grades!$A$2:$A$178,0))="","",INDEX(MCDM_Grades!$Y$2:$Y$178,MATCH($A38,MCDM_Grades!$A$2:$A$178,0))),"")</f>
        <v/>
      </c>
      <c r="EP38" s="35">
        <f>IFERROR(IF(INDEX(MCDM_Grades!$Z$2:$Z$178,MATCH($A38,MCDM_Grades!$A$2:$A$178,0))="","",INDEX(MCDM_Grades!$Z$2:$Z$178,MATCH($A38,MCDM_Grades!$A$2:$A$178,0))),"")</f>
        <v/>
      </c>
      <c r="EQ38" s="42">
        <f>IFERROR(IF(INDEX(MCDM_Grades!$AA$2:$AA$178,MATCH($A38,MCDM_Grades!$A$2:$A$178,0))="","",INDEX(MCDM_Grades!$AA$2:$AA$178,MATCH($A38,MCDM_Grades!$A$2:$A$178,0))),"")</f>
        <v/>
      </c>
      <c r="ER38" s="35">
        <f>IFERROR(IF(INDEX(MCDM_Grades!$AB$2:$AB$178,MATCH($A38,MCDM_Grades!$A$2:$A$178,0))="","",INDEX(MCDM_Grades!$AB$2:$AB$178,MATCH($A38,MCDM_Grades!$A$2:$A$178,0))),"")</f>
        <v/>
      </c>
      <c r="ES38" s="42">
        <f>IFERROR(IF(INDEX(MCDM_Grades!$AC$2:$AC$178,MATCH($A38,MCDM_Grades!$A$2:$A$178,0))="","",INDEX(MCDM_Grades!$AC$2:$AC$178,MATCH($A38,MCDM_Grades!$A$2:$A$178,0))),"")</f>
        <v/>
      </c>
      <c r="ET38" s="35">
        <f>IFERROR(IF(INDEX(MCDM_Grades!$AD$2:$AD$178,MATCH($A38,MCDM_Grades!$A$2:$A$178,0))="","",INDEX(MCDM_Grades!$AD$2:$AD$178,MATCH($A38,MCDM_Grades!$A$2:$A$178,0))),"")</f>
        <v/>
      </c>
      <c r="EU38" s="42">
        <f>IFERROR(IF(INDEX(MCDM_Grades!$AE$2:$AE$178,MATCH($A38,MCDM_Grades!$A$2:$A$178,0))="","",INDEX(MCDM_Grades!$AE$2:$AE$178,MATCH($A38,MCDM_Grades!$A$2:$A$178,0))),"")</f>
        <v/>
      </c>
      <c r="EV38" s="51">
        <f>IFERROR(IF(INDEX(MCDM_Grades!$K$2:$K$178,MATCH($A38,MCDM_Grades!$A$2:$A$178,0))="","",INDEX(MCDM_Grades!$K$2:$K$178,MATCH($A38,MCDM_Grades!$A$2:$A$178,0))),"")</f>
        <v/>
      </c>
      <c r="EW38" s="49">
        <f>IFERROR(IF(INDEX(MCDM_Grades!$L$2:$L$178,MATCH($A38,MCDM_Grades!$A$2:$A$178,0))="","",INDEX(MCDM_Grades!$L$2:$L$178,MATCH($A38,MCDM_Grades!$A$2:$A$178,0))),"")</f>
        <v/>
      </c>
      <c r="EX38" s="50">
        <f>IFERROR(IF(INDEX(MCDM_Grades!$M$2:$M$178,MATCH($A38,MCDM_Grades!$A$2:$A$178,0))="","",INDEX(MCDM_Grades!$M$2:$M$178,MATCH($A38,MCDM_Grades!$A$2:$A$178,0))),"")</f>
        <v/>
      </c>
      <c r="EY38" s="35">
        <f>IFERROR(IF(INDEX(MCDM_Grades!$AR$2:$AR$178,MATCH($A38,MCDM_Grades!$A$2:$A$178,0))="","",INDEX(MCDM_Grades!$AR$2:$AR$178,MATCH($A38,MCDM_Grades!$A$2:$A$178,0))),"")</f>
        <v/>
      </c>
      <c r="EZ38" s="42">
        <f>IFERROR(IF(INDEX(MCDM_Grades!$AS$2:$AS$178,MATCH($A38,MCDM_Grades!$A$2:$A$178,0))="","",INDEX(MCDM_Grades!$AS$2:$AS$178,MATCH($A38,MCDM_Grades!$A$2:$A$178,0))),"")</f>
        <v/>
      </c>
      <c r="FA38" s="35">
        <f>IFERROR(IF(INDEX(MCDM_Grades!$AT$2:$AT$178,MATCH($A38,MCDM_Grades!$A$2:$A$178,0))="","",INDEX(MCDM_Grades!$AT$2:$AT$178,MATCH($A38,MCDM_Grades!$A$2:$A$178,0))),"")</f>
        <v/>
      </c>
      <c r="FB38" s="42">
        <f>IFERROR(IF(INDEX(MCDM_Grades!$AU$2:$AU$178,MATCH($A38,MCDM_Grades!$A$2:$A$178,0))="","",INDEX(MCDM_Grades!$AU$2:$AU$178,MATCH($A38,MCDM_Grades!$A$2:$A$178,0))),"")</f>
        <v/>
      </c>
      <c r="FC38" s="3" t="inlineStr">
        <is>
          <t>Forward-facing / oblique</t>
        </is>
      </c>
      <c r="FD38" s="3" t="inlineStr">
        <is>
          <t>No</t>
        </is>
      </c>
      <c r="FE38" s="3" t="inlineStr">
        <is>
          <t>Yes</t>
        </is>
      </c>
      <c r="FF38" s="3" t="n"/>
      <c r="FG38" s="3" t="inlineStr">
        <is>
          <t>Dashboard-mounted smartphone (LG Nexus 5X) in a passenger car</t>
        </is>
      </c>
      <c r="FH38" s="3" t="inlineStr">
        <is>
          <t>We installed a smartphone (LG Nexus 5X) on the dashboard of a car, as shown in Figure 1, and photographed images of 600 × 600 pixels once per second.</t>
        </is>
      </c>
      <c r="FI38" s="3" t="inlineStr">
        <is>
          <t>Publication</t>
        </is>
      </c>
      <c r="FJ38" s="3" t="inlineStr">
        <is>
          <t>https://arxiv.org/pdf/1801.09454</t>
        </is>
      </c>
      <c r="FK38" s="3" t="inlineStr">
        <is>
          <t>High</t>
        </is>
      </c>
      <c r="FL38" s="3" t="inlineStr">
        <is>
          <t>Not independently verified</t>
        </is>
      </c>
      <c r="FM38" s="3" t="inlineStr">
        <is>
          <t>Workbook only says 'Smartphone mounted on car'; GitHub README says '9,053 road damage images captured with a smartphone installed on a car'. The Maeda et al. paper (10.1111/mice.12387) states the phone was installed on the dashboard, photographing the road ahead once per second at 600x600 px, i.e. a driver's-perspective forward view.</t>
        </is>
      </c>
    </row>
    <row r="39" ht="58" customHeight="1">
      <c r="A39" s="3" t="inlineStr">
        <is>
          <t>DS-038</t>
        </is>
      </c>
      <c r="B39" s="3" t="inlineStr">
        <is>
          <t>Road Damage Dataset 2019 (RDD2019)</t>
        </is>
      </c>
      <c r="C39" s="3" t="inlineStr">
        <is>
          <t>Road Damage Dataset 2019</t>
        </is>
      </c>
      <c r="D39" s="3" t="inlineStr">
        <is>
          <t>2019</t>
        </is>
      </c>
      <c r="E39" s="3" t="inlineStr">
        <is>
          <t>Confirmed Match</t>
        </is>
      </c>
      <c r="F39" s="3" t="inlineStr">
        <is>
          <t>High</t>
        </is>
      </c>
      <c r="G39" s="3" t="inlineStr">
        <is>
          <t>Same sekilab repository section; same year, country (Japan), acquisition and publication (10.1111/mice.12561).</t>
        </is>
      </c>
      <c r="H39" s="3" t="inlineStr">
        <is>
          <t>GPT; GitHub_Test_Batch (tool UNK)</t>
        </is>
      </c>
      <c r="I39" s="3" t="inlineStr">
        <is>
          <t>GitHub</t>
        </is>
      </c>
      <c r="J39" s="3" t="inlineStr">
        <is>
          <t>N</t>
        </is>
      </c>
      <c r="K39" s="3" t="inlineStr">
        <is>
          <t>Single canonical GitHub repository (sekilab)</t>
        </is>
      </c>
      <c r="L39" s="4" t="inlineStr">
        <is>
          <t>https://github.com/sekilab/RoadDamageDetector</t>
        </is>
      </c>
      <c r="M39" s="4" t="inlineStr">
        <is>
          <t>https://github.com/sekilab/RoadDamageDetector; https://github.com/sekilab/RoadDamageDetector#road-damage-dataset-2019</t>
        </is>
      </c>
      <c r="N39" s="3" t="inlineStr">
        <is>
          <t>NA</t>
        </is>
      </c>
      <c r="O39" s="3" t="inlineStr">
        <is>
          <t>NA</t>
        </is>
      </c>
      <c r="P39" s="3" t="inlineStr">
        <is>
          <t>NA</t>
        </is>
      </c>
      <c r="Q39" s="3" t="inlineStr">
        <is>
          <t>NA</t>
        </is>
      </c>
      <c r="R39" s="3" t="inlineStr">
        <is>
          <t>NA</t>
        </is>
      </c>
      <c r="S39" s="3" t="inlineStr">
        <is>
          <t>NA</t>
        </is>
      </c>
      <c r="T39" s="3" t="inlineStr">
        <is>
          <t>NR</t>
        </is>
      </c>
      <c r="U39" s="3" t="inlineStr">
        <is>
          <t>Y</t>
        </is>
      </c>
      <c r="V39" s="3" t="inlineStr">
        <is>
          <t>10.1111/mice.12561 [GPT] | https://github.com/sekilab/RoadDamageDetector [Test_Batch]</t>
        </is>
      </c>
      <c r="W39" s="3" t="inlineStr">
        <is>
          <t>10.1111/mice.12561</t>
        </is>
      </c>
      <c r="X39" s="3" t="inlineStr">
        <is>
          <t>https://github.com/sekilab/RoadDamageDetector</t>
        </is>
      </c>
      <c r="Y39" s="3" t="inlineStr">
        <is>
          <t>NR</t>
        </is>
      </c>
      <c r="Z39" s="3" t="inlineStr">
        <is>
          <t>Y</t>
        </is>
      </c>
      <c r="AA39" s="3" t="inlineStr">
        <is>
          <t>Reported in source record (relationship not classified)</t>
        </is>
      </c>
      <c r="AB39" s="3" t="inlineStr">
        <is>
          <t>NR</t>
        </is>
      </c>
      <c r="AC39" s="3" t="inlineStr">
        <is>
          <t>NR</t>
        </is>
      </c>
      <c r="AD39" s="3" t="inlineStr">
        <is>
          <t>NR</t>
        </is>
      </c>
      <c r="AE39" s="3" t="inlineStr">
        <is>
          <t>NR</t>
        </is>
      </c>
      <c r="AF39" s="3" t="inlineStr">
        <is>
          <t>NR</t>
        </is>
      </c>
      <c r="AG39" s="3" t="inlineStr">
        <is>
          <t>NR</t>
        </is>
      </c>
      <c r="AH39" s="3" t="inlineStr">
        <is>
          <t>NR</t>
        </is>
      </c>
      <c r="AI39" s="3" t="inlineStr">
        <is>
          <t>NR</t>
        </is>
      </c>
      <c r="AJ39" s="3" t="inlineStr">
        <is>
          <t>NR</t>
        </is>
      </c>
      <c r="AK39" s="3" t="inlineStr">
        <is>
          <t>NR</t>
        </is>
      </c>
      <c r="AL39" s="3" t="inlineStr">
        <is>
          <t>NR</t>
        </is>
      </c>
      <c r="AM39" s="3" t="inlineStr">
        <is>
          <t>NR</t>
        </is>
      </c>
      <c r="AN39" s="3" t="inlineStr">
        <is>
          <t>NR</t>
        </is>
      </c>
      <c r="AO39" s="3" t="inlineStr">
        <is>
          <t>NR</t>
        </is>
      </c>
      <c r="AP39" s="3" t="inlineStr">
        <is>
          <t>Japan</t>
        </is>
      </c>
      <c r="AQ39" s="3" t="inlineStr">
        <is>
          <t>NR</t>
        </is>
      </c>
      <c r="AR39" s="3" t="inlineStr">
        <is>
          <t>NR</t>
        </is>
      </c>
      <c r="AS39" s="3" t="inlineStr">
        <is>
          <t>Japan; Road environment: Municipal roads [GPT] | Urban; highway [Test_Batch]</t>
        </is>
      </c>
      <c r="AT39" s="3" t="inlineStr">
        <is>
          <t>NR</t>
        </is>
      </c>
      <c r="AU39" s="3" t="inlineStr">
        <is>
          <t>Vehicle-mounted smartphone; synthetic augmentation pipeline [GPT] | Smartphone mounted on vehicle [Test_Batch]</t>
        </is>
      </c>
      <c r="AV39" s="3" t="inlineStr">
        <is>
          <t>See Acquisition_Platform</t>
        </is>
      </c>
      <c r="AW39" s="3" t="inlineStr">
        <is>
          <t>NR</t>
        </is>
      </c>
      <c r="AX39" s="3" t="inlineStr">
        <is>
          <t>See Acquisition_Platform (reported: mounted)</t>
        </is>
      </c>
      <c r="AY39" s="3" t="inlineStr">
        <is>
          <t>Y</t>
        </is>
      </c>
      <c r="AZ39" s="3" t="inlineStr">
        <is>
          <t>NR</t>
        </is>
      </c>
      <c r="BA39" s="3" t="inlineStr">
        <is>
          <t>NR</t>
        </is>
      </c>
      <c r="BB39" s="3" t="inlineStr">
        <is>
          <t>NR</t>
        </is>
      </c>
      <c r="BC39" s="3" t="inlineStr">
        <is>
          <t>NR</t>
        </is>
      </c>
      <c r="BD39" s="3" t="inlineStr">
        <is>
          <t>NR</t>
        </is>
      </c>
      <c r="BE39" s="3" t="inlineStr">
        <is>
          <t>NR</t>
        </is>
      </c>
      <c r="BF39" s="3" t="inlineStr">
        <is>
          <t>NR</t>
        </is>
      </c>
      <c r="BG39" s="3" t="inlineStr">
        <is>
          <t>NR</t>
        </is>
      </c>
      <c r="BH39" s="3" t="inlineStr">
        <is>
          <t>road cracks; potholes; road damage [GPT] | longitudinal crack; transverse crack; alligator crack; pothole [Test_Batch]</t>
        </is>
      </c>
      <c r="BI39" s="3" t="inlineStr">
        <is>
          <t>NR</t>
        </is>
      </c>
      <c r="BJ39" s="3" t="inlineStr">
        <is>
          <t>Pascal VOC-compatible road damage labels [GPT] | D00; D10; D20; D40 [Test_Batch]</t>
        </is>
      </c>
      <c r="BK39" s="3" t="inlineStr">
        <is>
          <t>NR</t>
        </is>
      </c>
      <c r="BL39" s="3" t="inlineStr">
        <is>
          <t>object detection; synthetic augmentation [GPT] | Object detection [Test_Batch]</t>
        </is>
      </c>
      <c r="BM39" s="3" t="inlineStr">
        <is>
          <t>object detection; synthetic augmentation [GPT] | Object detection [Test_Batch]</t>
        </is>
      </c>
      <c r="BN39" s="3" t="inlineStr">
        <is>
          <t>Pascal VOC XML</t>
        </is>
      </c>
      <c r="BO39" s="3" t="inlineStr">
        <is>
          <t>Pascal VOC; VOC XML; XML</t>
        </is>
      </c>
      <c r="BP39" s="3" t="inlineStr">
        <is>
          <t>Y</t>
        </is>
      </c>
      <c r="BQ39" s="3" t="inlineStr">
        <is>
          <t>Y</t>
        </is>
      </c>
      <c r="BR39" s="3" t="inlineStr">
        <is>
          <t>NR</t>
        </is>
      </c>
      <c r="BS39" s="3" t="inlineStr">
        <is>
          <t>NR</t>
        </is>
      </c>
      <c r="BT39" s="3" t="inlineStr">
        <is>
          <t>NR</t>
        </is>
      </c>
      <c r="BU39" s="3" t="inlineStr">
        <is>
          <t>NR</t>
        </is>
      </c>
      <c r="BV39" s="3" t="inlineStr">
        <is>
          <t>NR</t>
        </is>
      </c>
      <c r="BW39" s="3" t="inlineStr">
        <is>
          <t>NR</t>
        </is>
      </c>
      <c r="BX39" s="3" t="inlineStr">
        <is>
          <t>NR</t>
        </is>
      </c>
      <c r="BY39" s="3" t="inlineStr">
        <is>
          <t>Manual real-image annotations; GAN and Poisson-blending augmentation [GPT] | Manual bounding-box annotation [Test_Batch]</t>
        </is>
      </c>
      <c r="BZ39" s="3" t="inlineStr">
        <is>
          <t>NR</t>
        </is>
      </c>
      <c r="CA39" s="3" t="inlineStr">
        <is>
          <t>NR</t>
        </is>
      </c>
      <c r="CB39" s="3" t="inlineStr">
        <is>
          <t>NR</t>
        </is>
      </c>
      <c r="CC39" s="3" t="inlineStr">
        <is>
          <t>object detection; data augmentation [GPT] | object detection; classification [Test_Batch]</t>
        </is>
      </c>
      <c r="CD39" s="3" t="inlineStr">
        <is>
          <t>Progressive growing GAN plus detector</t>
        </is>
      </c>
      <c r="CE39" s="3" t="inlineStr">
        <is>
          <t>Progressive growing GAN plus detector</t>
        </is>
      </c>
      <c r="CF39" s="3" t="inlineStr">
        <is>
          <t>Reported on the source record/data card or associated publication (see Evidence_Locator)</t>
        </is>
      </c>
      <c r="CG39" s="3" t="inlineStr">
        <is>
          <t>F-measure improvement</t>
        </is>
      </c>
      <c r="CH39" s="3" t="inlineStr">
        <is>
          <t>Progressive growing GAN plus detector: F-measure improvement = 5% with small original set; 2% with larger original set</t>
        </is>
      </c>
      <c r="CI39" s="3" t="inlineStr">
        <is>
          <t>Include-Supplementary [GPT] | Include-Primary [Test_Batch]</t>
        </is>
      </c>
      <c r="CJ39" s="3" t="inlineStr">
        <is>
          <t>Direct_Download</t>
        </is>
      </c>
      <c r="CK39" s="3" t="inlineStr">
        <is>
          <t>NR</t>
        </is>
      </c>
      <c r="CL39" s="3" t="inlineStr">
        <is>
          <t>N</t>
        </is>
      </c>
      <c r="CM39" s="3" t="inlineStr">
        <is>
          <t>Direct_Download</t>
        </is>
      </c>
      <c r="CN39" s="3" t="inlineStr">
        <is>
          <t>NR</t>
        </is>
      </c>
      <c r="CO39" s="3" t="inlineStr">
        <is>
          <t>NR</t>
        </is>
      </c>
      <c r="CP39" s="3" t="inlineStr">
        <is>
          <t>N</t>
        </is>
      </c>
      <c r="CQ39" s="3" t="inlineStr">
        <is>
          <t>Synthetic-augmented version; exact real/synthetic composition and license not resolved [GPT] | Version-specific image count, license, and detailed collection conditions were not located in the official README. [Test_Batch]</t>
        </is>
      </c>
      <c r="CR39" s="3" t="inlineStr">
        <is>
          <t>Original</t>
        </is>
      </c>
      <c r="CS39" s="3" t="inlineStr">
        <is>
          <t>N</t>
        </is>
      </c>
      <c r="CT39" s="3" t="inlineStr">
        <is>
          <t>N</t>
        </is>
      </c>
      <c r="CU39" s="3" t="inlineStr">
        <is>
          <t>N</t>
        </is>
      </c>
      <c r="CV39" s="3" t="inlineStr">
        <is>
          <t>RDD2018 (successor release)</t>
        </is>
      </c>
      <c r="CW39" s="3" t="inlineStr">
        <is>
          <t>RDD2018; RDD2020; RDD2022; Road Surface Damages (IEEE DataPort 18,345-image 2019 release, 10.21227/nbdy-r451, listed in 01_Asphalt.xlsx, likely the same dataset generation)</t>
        </is>
      </c>
      <c r="CX39" s="3" t="inlineStr">
        <is>
          <t>ChatGPT_Github_001.xlsx; Github_Github_Test.xlsx</t>
        </is>
      </c>
      <c r="CY39" s="3" t="inlineStr">
        <is>
          <t>ChatGPT_Github_001:GH-002; Github_Github_Test:GITHUB-002</t>
        </is>
      </c>
      <c r="CZ39" s="3" t="inlineStr">
        <is>
          <t>NA</t>
        </is>
      </c>
      <c r="DA39" s="3" t="inlineStr">
        <is>
          <t>Y - see conflict columns and Reconciliation_Notes</t>
        </is>
      </c>
      <c r="DB39" s="3" t="inlineStr">
        <is>
          <t>None</t>
        </is>
      </c>
      <c r="DC39" s="6" t="inlineStr">
        <is>
          <t>Distress types: road cracks; potholes; road damage (GPT) vs longitudinal crack; transverse crack; alligator crack; pothole (Test_Batch) || Label taxonomy: Pascal VOC-compatible road damage labels (GPT) vs D00; D10; D20; D40 (Test_Batch) || Annotation task: object detection; synthetic augmentation (GPT) vs Object detection (Test_Batch) || Annotation method: Manual real-image annotations; GAN and Poisson-blending augmentation (GPT) vs Manual bounding-box annotation (Test_Batch)</t>
        </is>
      </c>
      <c r="DD39" s="3" t="inlineStr">
        <is>
          <t>None</t>
        </is>
      </c>
      <c r="DE39" s="6" t="inlineStr">
        <is>
          <t>AI tasks: object detection; data augmentation (GPT) vs object detection; classification (Test_Batch) || Screening decision: Include-Supplementary (GPT) vs Include-Primary (Test_Batch) || Road environment: Municipal roads (GPT) vs Urban; highway (Test_Batch) || Publications: 10.1111/mice.12561 (GPT) vs https://github.com/sekilab/RoadDamageDetector (Test_Batch) || Acquisition platform: Vehicle-mounted smartphone; synthetic augmentation pipeline (GPT) vs Smartphone mounted on vehicle (Test_Batch) || Key_Limitations: Synthetic-augmented version; exact real/synthetic composition and license not re (GPT) vs Version-specific image count, license, and detailed collection conditions were n (Test_Batch)</t>
        </is>
      </c>
      <c r="DF39" s="6" t="inlineStr">
        <is>
          <t>Y</t>
        </is>
      </c>
      <c r="DG39" s="3" t="inlineStr">
        <is>
          <t>Image count not reported in either source record.</t>
        </is>
      </c>
      <c r="DH39" s="3" t="inlineStr">
        <is>
          <t>https://github.com/sekilab/RoadDamageDetector README section Road Damage Dataset 2019; accessed 2026-08-06 [GPT] | https://github.com/sekilab/RoadDamageDetector#road-damage-dataset-2019; README heading "Road Damage Dataset 2019"; accessed 2026-08-01 [Test_Batch]</t>
        </is>
      </c>
      <c r="DI39" s="3" t="inlineStr">
        <is>
          <t>Moderate</t>
        </is>
      </c>
      <c r="DJ39" s="3" t="inlineStr">
        <is>
          <t>Medium</t>
        </is>
      </c>
      <c r="DK39" s="3" t="inlineStr">
        <is>
          <t>Verify image count on sekilab repository.</t>
        </is>
      </c>
      <c r="DL39" s="3" t="n">
        <v>4.5</v>
      </c>
      <c r="DM39" s="3" t="n">
        <v>3.5</v>
      </c>
      <c r="DN39" s="3" t="n">
        <v>3.5</v>
      </c>
      <c r="DO39" s="3" t="n">
        <v>2</v>
      </c>
      <c r="DP39" s="3" t="n">
        <v>3</v>
      </c>
      <c r="DQ39" s="3" t="n">
        <v>2</v>
      </c>
      <c r="DR39" s="3" t="n">
        <v>0</v>
      </c>
      <c r="DS39" s="3" t="n">
        <v>58.5</v>
      </c>
      <c r="DT39" s="3" t="inlineStr">
        <is>
          <t>Reviewed (source MCDM_Scoring, averaged across batches)</t>
        </is>
      </c>
      <c r="DU39" s="3" t="inlineStr">
        <is>
          <t>2 of 2</t>
        </is>
      </c>
      <c r="DV39" s="35">
        <f>IFERROR(IF(INDEX(MCDM_Grades!$C$2:$C$178,MATCH($A39,MCDM_Grades!$A$2:$A$178,0))="","",INDEX(MCDM_Grades!$C$2:$C$178,MATCH($A39,MCDM_Grades!$A$2:$A$178,0))),"")</f>
        <v/>
      </c>
      <c r="DW39" s="42">
        <f>IFERROR(IF(INDEX(MCDM_Grades!$D$2:$D$178,MATCH($A39,MCDM_Grades!$A$2:$A$178,0))="","",INDEX(MCDM_Grades!$D$2:$D$178,MATCH($A39,MCDM_Grades!$A$2:$A$178,0))),"")</f>
        <v/>
      </c>
      <c r="DX39" s="48">
        <f>IFERROR(IF(INDEX(MCDM_Grades!$E$2:$E$178,MATCH($A39,MCDM_Grades!$A$2:$A$178,0))="","",INDEX(MCDM_Grades!$E$2:$E$178,MATCH($A39,MCDM_Grades!$A$2:$A$178,0))),"")</f>
        <v/>
      </c>
      <c r="DY39" s="49">
        <f>IFERROR(IF(INDEX(MCDM_Grades!$F$2:$F$178,MATCH($A39,MCDM_Grades!$A$2:$A$178,0))="","",INDEX(MCDM_Grades!$F$2:$F$178,MATCH($A39,MCDM_Grades!$A$2:$A$178,0))),"")</f>
        <v/>
      </c>
      <c r="DZ39" s="48">
        <f>IFERROR(IF(INDEX(MCDM_Grades!$G$2:$G$178,MATCH($A39,MCDM_Grades!$A$2:$A$178,0))="","",INDEX(MCDM_Grades!$G$2:$G$178,MATCH($A39,MCDM_Grades!$A$2:$A$178,0))),"")</f>
        <v/>
      </c>
      <c r="EA39" s="49">
        <f>IFERROR(IF(INDEX(MCDM_Grades!$H$2:$H$178,MATCH($A39,MCDM_Grades!$A$2:$A$178,0))="","",INDEX(MCDM_Grades!$H$2:$H$178,MATCH($A39,MCDM_Grades!$A$2:$A$178,0))),"")</f>
        <v/>
      </c>
      <c r="EB39" s="50">
        <f>IFERROR(IF(INDEX(MCDM_Grades!$I$2:$I$178,MATCH($A39,MCDM_Grades!$A$2:$A$178,0))="","",INDEX(MCDM_Grades!$I$2:$I$178,MATCH($A39,MCDM_Grades!$A$2:$A$178,0))),"")</f>
        <v/>
      </c>
      <c r="EC39" s="51">
        <f>IFERROR(IF(INDEX(MCDM_Grades!$J$2:$J$178,MATCH($A39,MCDM_Grades!$A$2:$A$178,0))="","",INDEX(MCDM_Grades!$J$2:$J$178,MATCH($A39,MCDM_Grades!$A$2:$A$178,0))),"")</f>
        <v/>
      </c>
      <c r="ED39" s="35">
        <f>IFERROR(IF(INDEX(MCDM_Grades!$N$2:$N$178,MATCH($A39,MCDM_Grades!$A$2:$A$178,0))="","",INDEX(MCDM_Grades!$N$2:$N$178,MATCH($A39,MCDM_Grades!$A$2:$A$178,0))),"")</f>
        <v/>
      </c>
      <c r="EE39" s="42">
        <f>IFERROR(IF(INDEX(MCDM_Grades!$O$2:$O$178,MATCH($A39,MCDM_Grades!$A$2:$A$178,0))="","",INDEX(MCDM_Grades!$O$2:$O$178,MATCH($A39,MCDM_Grades!$A$2:$A$178,0))),"")</f>
        <v/>
      </c>
      <c r="EF39" s="35">
        <f>IFERROR(IF(INDEX(MCDM_Grades!$P$2:$P$178,MATCH($A39,MCDM_Grades!$A$2:$A$178,0))="","",INDEX(MCDM_Grades!$P$2:$P$178,MATCH($A39,MCDM_Grades!$A$2:$A$178,0))),"")</f>
        <v/>
      </c>
      <c r="EG39" s="42">
        <f>IFERROR(IF(INDEX(MCDM_Grades!$Q$2:$Q$178,MATCH($A39,MCDM_Grades!$A$2:$A$178,0))="","",INDEX(MCDM_Grades!$Q$2:$Q$178,MATCH($A39,MCDM_Grades!$A$2:$A$178,0))),"")</f>
        <v/>
      </c>
      <c r="EH39" s="35">
        <f>IFERROR(IF(INDEX(MCDM_Grades!$R$2:$R$178,MATCH($A39,MCDM_Grades!$A$2:$A$178,0))="","",INDEX(MCDM_Grades!$R$2:$R$178,MATCH($A39,MCDM_Grades!$A$2:$A$178,0))),"")</f>
        <v/>
      </c>
      <c r="EI39" s="42">
        <f>IFERROR(IF(INDEX(MCDM_Grades!$S$2:$S$178,MATCH($A39,MCDM_Grades!$A$2:$A$178,0))="","",INDEX(MCDM_Grades!$S$2:$S$178,MATCH($A39,MCDM_Grades!$A$2:$A$178,0))),"")</f>
        <v/>
      </c>
      <c r="EJ39" s="35">
        <f>IFERROR(IF(INDEX(MCDM_Grades!$T$2:$T$178,MATCH($A39,MCDM_Grades!$A$2:$A$178,0))="","",INDEX(MCDM_Grades!$T$2:$T$178,MATCH($A39,MCDM_Grades!$A$2:$A$178,0))),"")</f>
        <v/>
      </c>
      <c r="EK39" s="42">
        <f>IFERROR(IF(INDEX(MCDM_Grades!$U$2:$U$178,MATCH($A39,MCDM_Grades!$A$2:$A$178,0))="","",INDEX(MCDM_Grades!$U$2:$U$178,MATCH($A39,MCDM_Grades!$A$2:$A$178,0))),"")</f>
        <v/>
      </c>
      <c r="EL39" s="35">
        <f>IFERROR(IF(INDEX(MCDM_Grades!$V$2:$V$178,MATCH($A39,MCDM_Grades!$A$2:$A$178,0))="","",INDEX(MCDM_Grades!$V$2:$V$178,MATCH($A39,MCDM_Grades!$A$2:$A$178,0))),"")</f>
        <v/>
      </c>
      <c r="EM39" s="42">
        <f>IFERROR(IF(INDEX(MCDM_Grades!$W$2:$W$178,MATCH($A39,MCDM_Grades!$A$2:$A$178,0))="","",INDEX(MCDM_Grades!$W$2:$W$178,MATCH($A39,MCDM_Grades!$A$2:$A$178,0))),"")</f>
        <v/>
      </c>
      <c r="EN39" s="35">
        <f>IFERROR(IF(INDEX(MCDM_Grades!$X$2:$X$178,MATCH($A39,MCDM_Grades!$A$2:$A$178,0))="","",INDEX(MCDM_Grades!$X$2:$X$178,MATCH($A39,MCDM_Grades!$A$2:$A$178,0))),"")</f>
        <v/>
      </c>
      <c r="EO39" s="42">
        <f>IFERROR(IF(INDEX(MCDM_Grades!$Y$2:$Y$178,MATCH($A39,MCDM_Grades!$A$2:$A$178,0))="","",INDEX(MCDM_Grades!$Y$2:$Y$178,MATCH($A39,MCDM_Grades!$A$2:$A$178,0))),"")</f>
        <v/>
      </c>
      <c r="EP39" s="35">
        <f>IFERROR(IF(INDEX(MCDM_Grades!$Z$2:$Z$178,MATCH($A39,MCDM_Grades!$A$2:$A$178,0))="","",INDEX(MCDM_Grades!$Z$2:$Z$178,MATCH($A39,MCDM_Grades!$A$2:$A$178,0))),"")</f>
        <v/>
      </c>
      <c r="EQ39" s="42">
        <f>IFERROR(IF(INDEX(MCDM_Grades!$AA$2:$AA$178,MATCH($A39,MCDM_Grades!$A$2:$A$178,0))="","",INDEX(MCDM_Grades!$AA$2:$AA$178,MATCH($A39,MCDM_Grades!$A$2:$A$178,0))),"")</f>
        <v/>
      </c>
      <c r="ER39" s="35">
        <f>IFERROR(IF(INDEX(MCDM_Grades!$AB$2:$AB$178,MATCH($A39,MCDM_Grades!$A$2:$A$178,0))="","",INDEX(MCDM_Grades!$AB$2:$AB$178,MATCH($A39,MCDM_Grades!$A$2:$A$178,0))),"")</f>
        <v/>
      </c>
      <c r="ES39" s="42">
        <f>IFERROR(IF(INDEX(MCDM_Grades!$AC$2:$AC$178,MATCH($A39,MCDM_Grades!$A$2:$A$178,0))="","",INDEX(MCDM_Grades!$AC$2:$AC$178,MATCH($A39,MCDM_Grades!$A$2:$A$178,0))),"")</f>
        <v/>
      </c>
      <c r="ET39" s="35">
        <f>IFERROR(IF(INDEX(MCDM_Grades!$AD$2:$AD$178,MATCH($A39,MCDM_Grades!$A$2:$A$178,0))="","",INDEX(MCDM_Grades!$AD$2:$AD$178,MATCH($A39,MCDM_Grades!$A$2:$A$178,0))),"")</f>
        <v/>
      </c>
      <c r="EU39" s="42">
        <f>IFERROR(IF(INDEX(MCDM_Grades!$AE$2:$AE$178,MATCH($A39,MCDM_Grades!$A$2:$A$178,0))="","",INDEX(MCDM_Grades!$AE$2:$AE$178,MATCH($A39,MCDM_Grades!$A$2:$A$178,0))),"")</f>
        <v/>
      </c>
      <c r="EV39" s="51">
        <f>IFERROR(IF(INDEX(MCDM_Grades!$K$2:$K$178,MATCH($A39,MCDM_Grades!$A$2:$A$178,0))="","",INDEX(MCDM_Grades!$K$2:$K$178,MATCH($A39,MCDM_Grades!$A$2:$A$178,0))),"")</f>
        <v/>
      </c>
      <c r="EW39" s="49">
        <f>IFERROR(IF(INDEX(MCDM_Grades!$L$2:$L$178,MATCH($A39,MCDM_Grades!$A$2:$A$178,0))="","",INDEX(MCDM_Grades!$L$2:$L$178,MATCH($A39,MCDM_Grades!$A$2:$A$178,0))),"")</f>
        <v/>
      </c>
      <c r="EX39" s="50">
        <f>IFERROR(IF(INDEX(MCDM_Grades!$M$2:$M$178,MATCH($A39,MCDM_Grades!$A$2:$A$178,0))="","",INDEX(MCDM_Grades!$M$2:$M$178,MATCH($A39,MCDM_Grades!$A$2:$A$178,0))),"")</f>
        <v/>
      </c>
      <c r="EY39" s="35">
        <f>IFERROR(IF(INDEX(MCDM_Grades!$AR$2:$AR$178,MATCH($A39,MCDM_Grades!$A$2:$A$178,0))="","",INDEX(MCDM_Grades!$AR$2:$AR$178,MATCH($A39,MCDM_Grades!$A$2:$A$178,0))),"")</f>
        <v/>
      </c>
      <c r="EZ39" s="42">
        <f>IFERROR(IF(INDEX(MCDM_Grades!$AS$2:$AS$178,MATCH($A39,MCDM_Grades!$A$2:$A$178,0))="","",INDEX(MCDM_Grades!$AS$2:$AS$178,MATCH($A39,MCDM_Grades!$A$2:$A$178,0))),"")</f>
        <v/>
      </c>
      <c r="FA39" s="35">
        <f>IFERROR(IF(INDEX(MCDM_Grades!$AT$2:$AT$178,MATCH($A39,MCDM_Grades!$A$2:$A$178,0))="","",INDEX(MCDM_Grades!$AT$2:$AT$178,MATCH($A39,MCDM_Grades!$A$2:$A$178,0))),"")</f>
        <v/>
      </c>
      <c r="FB39" s="42">
        <f>IFERROR(IF(INDEX(MCDM_Grades!$AU$2:$AU$178,MATCH($A39,MCDM_Grades!$A$2:$A$178,0))="","",INDEX(MCDM_Grades!$AU$2:$AU$178,MATCH($A39,MCDM_Grades!$A$2:$A$178,0))),"")</f>
        <v/>
      </c>
      <c r="FC39" s="3" t="inlineStr">
        <is>
          <t>Forward-facing / oblique</t>
        </is>
      </c>
      <c r="FD39" s="3" t="inlineStr">
        <is>
          <t>No</t>
        </is>
      </c>
      <c r="FE39" s="3" t="inlineStr">
        <is>
          <t>Yes</t>
        </is>
      </c>
      <c r="FF39" s="3" t="n"/>
      <c r="FG39" s="3" t="inlineStr">
        <is>
          <t>Dashboard-mounted smartphone (same sekilab vehicle pipeline as RDD2018) plus GAN-synthesized images</t>
        </is>
      </c>
      <c r="FH39" s="3" t="inlineStr">
        <is>
          <t>Vehicle-mounted smartphone; synthetic augmentation pipeline [GPT] | Smartphone mounted on vehicle [Test_Batch]</t>
        </is>
      </c>
      <c r="FI39" s="3" t="inlineStr">
        <is>
          <t>Parent / source dataset</t>
        </is>
      </c>
      <c r="FJ39" s="3" t="n"/>
      <c r="FK39" s="3" t="inlineStr">
        <is>
          <t>Medium</t>
        </is>
      </c>
      <c r="FL39" s="3" t="inlineStr">
        <is>
          <t>Not independently verified</t>
        </is>
      </c>
      <c r="FM39" s="3" t="inlineStr">
        <is>
          <t>Parent: RDD2018 (Maeda et al. 2018: smartphone installed on the car dashboard, forward-facing). The sekilab README's 2019 section describes only the GAN synthesis (Maeda et al. 2021, 10.1111/mice.12561) and gives no separate capture description; real images come from the same vehicle-mounted smartphone collection and synthetic potholes are composited into such images, so the parent viewpoint carries over.</t>
        </is>
      </c>
    </row>
    <row r="40" ht="58" customHeight="1">
      <c r="A40" s="3" t="inlineStr">
        <is>
          <t>DS-039</t>
        </is>
      </c>
      <c r="B40" s="3" t="inlineStr">
        <is>
          <t>RoadRutting Dataset (sekilab)</t>
        </is>
      </c>
      <c r="C40" s="3" t="inlineStr">
        <is>
          <t>RoadRuttingDatasetSekilab; RoadRutting</t>
        </is>
      </c>
      <c r="D40" s="3" t="inlineStr">
        <is>
          <t>1</t>
        </is>
      </c>
      <c r="E40" s="3" t="inlineStr">
        <is>
          <t>Confirmed Match</t>
        </is>
      </c>
      <c r="F40" s="3" t="inlineStr">
        <is>
          <t>High</t>
        </is>
      </c>
      <c r="G40" s="3" t="inlineStr">
        <is>
          <t>Same Mendeley DOI (10.17632/v8mbnvx8pv.1); identical count (949); same publication (10.1109/bigdata55660.2022.10020458); Test batch links both the sekilab/RoadRutting GitHub project and the Mendeley deposit.</t>
        </is>
      </c>
      <c r="H40" s="3" t="inlineStr">
        <is>
          <t>Claude; GitHub_Test_Batch (tool UNK)</t>
        </is>
      </c>
      <c r="I40" s="3" t="inlineStr">
        <is>
          <t>GitHub; Mendeley Data</t>
        </is>
      </c>
      <c r="J40" s="3" t="inlineStr">
        <is>
          <t>Y</t>
        </is>
      </c>
      <c r="K40" s="8" t="inlineStr">
        <is>
          <t>Mendeley deposit with GitHub project page (sekilab/RoadRutting)</t>
        </is>
      </c>
      <c r="L40" s="4" t="inlineStr">
        <is>
          <t>https://data.mendeley.com/datasets/v8mbnvx8pv/1</t>
        </is>
      </c>
      <c r="M40" s="3" t="inlineStr">
        <is>
          <t>NA</t>
        </is>
      </c>
      <c r="N40" s="3" t="inlineStr">
        <is>
          <t>NA</t>
        </is>
      </c>
      <c r="O40" s="4" t="inlineStr">
        <is>
          <t>https://data.mendeley.com/datasets/v8mbnvx8pv/1</t>
        </is>
      </c>
      <c r="P40" s="3" t="inlineStr">
        <is>
          <t>NA</t>
        </is>
      </c>
      <c r="Q40" s="3" t="inlineStr">
        <is>
          <t>NA</t>
        </is>
      </c>
      <c r="R40" s="3" t="inlineStr">
        <is>
          <t>NA</t>
        </is>
      </c>
      <c r="S40" s="3" t="inlineStr">
        <is>
          <t>NA</t>
        </is>
      </c>
      <c r="T40" s="3" t="inlineStr">
        <is>
          <t>10.17632/v8mbnvx8pv.1</t>
        </is>
      </c>
      <c r="U40" s="3" t="inlineStr">
        <is>
          <t>Y</t>
        </is>
      </c>
      <c r="V40" s="3" t="inlineStr">
        <is>
          <t>10.1109/bigdata55660.2022.10020458 [Claude] | https://github.com/sekilab/RoadRutting; https://data.mendeley.com/datasets/v8mbnvx8pv/1 [Test_Batch]</t>
        </is>
      </c>
      <c r="W40" s="3" t="inlineStr">
        <is>
          <t>10.1109/bigdata55660.2022.10020458</t>
        </is>
      </c>
      <c r="X40" s="3" t="inlineStr">
        <is>
          <t>https://github.com/sekilab/RoadRutting; https://data.mendeley.com/datasets/v8mbnvx8pv/1</t>
        </is>
      </c>
      <c r="Y40" s="3" t="inlineStr">
        <is>
          <t>NR</t>
        </is>
      </c>
      <c r="Z40" s="3" t="inlineStr">
        <is>
          <t>Y</t>
        </is>
      </c>
      <c r="AA40" s="3" t="inlineStr">
        <is>
          <t>Reported in source record (relationship not classified)</t>
        </is>
      </c>
      <c r="AB40" s="3" t="inlineStr">
        <is>
          <t>Images/frames as reported</t>
        </is>
      </c>
      <c r="AC40" s="3" t="inlineStr">
        <is>
          <t>949</t>
        </is>
      </c>
      <c r="AD40" s="3" t="inlineStr">
        <is>
          <t>NR</t>
        </is>
      </c>
      <c r="AE40" s="3" t="inlineStr">
        <is>
          <t>NR</t>
        </is>
      </c>
      <c r="AF40" s="3" t="inlineStr">
        <is>
          <t>949</t>
        </is>
      </c>
      <c r="AG40" s="3" t="inlineStr">
        <is>
          <t>NR</t>
        </is>
      </c>
      <c r="AH40" s="3" t="inlineStr">
        <is>
          <t>NR</t>
        </is>
      </c>
      <c r="AI40" s="3" t="inlineStr">
        <is>
          <t>NR</t>
        </is>
      </c>
      <c r="AJ40" s="3" t="inlineStr">
        <is>
          <t>NR</t>
        </is>
      </c>
      <c r="AK40" s="3" t="inlineStr">
        <is>
          <t>NR</t>
        </is>
      </c>
      <c r="AL40" s="3" t="inlineStr">
        <is>
          <t>NR</t>
        </is>
      </c>
      <c r="AM40" s="3" t="inlineStr">
        <is>
          <t>NR</t>
        </is>
      </c>
      <c r="AN40" s="3" t="inlineStr">
        <is>
          <t>NR</t>
        </is>
      </c>
      <c r="AO40" s="3" t="inlineStr">
        <is>
          <t>NR</t>
        </is>
      </c>
      <c r="AP40" s="3" t="inlineStr">
        <is>
          <t>NR</t>
        </is>
      </c>
      <c r="AQ40" s="3" t="inlineStr">
        <is>
          <t>NR</t>
        </is>
      </c>
      <c r="AR40" s="3" t="inlineStr">
        <is>
          <t>NR</t>
        </is>
      </c>
      <c r="AS40" s="3" t="inlineStr">
        <is>
          <t>Road environment: Roadway</t>
        </is>
      </c>
      <c r="AT40" s="3" t="inlineStr">
        <is>
          <t>NR</t>
        </is>
      </c>
      <c r="AU40" s="3" t="inlineStr">
        <is>
          <t>NR</t>
        </is>
      </c>
      <c r="AV40" s="3" t="inlineStr">
        <is>
          <t>NR</t>
        </is>
      </c>
      <c r="AW40" s="3" t="inlineStr">
        <is>
          <t>NR</t>
        </is>
      </c>
      <c r="AX40" s="3" t="inlineStr">
        <is>
          <t>NR</t>
        </is>
      </c>
      <c r="AY40" s="3" t="inlineStr">
        <is>
          <t>NR</t>
        </is>
      </c>
      <c r="AZ40" s="3" t="inlineStr">
        <is>
          <t>NR</t>
        </is>
      </c>
      <c r="BA40" s="3" t="inlineStr">
        <is>
          <t>NR</t>
        </is>
      </c>
      <c r="BB40" s="3" t="inlineStr">
        <is>
          <t>N</t>
        </is>
      </c>
      <c r="BC40" s="3" t="inlineStr">
        <is>
          <t>NR</t>
        </is>
      </c>
      <c r="BD40" s="3" t="inlineStr">
        <is>
          <t>NR</t>
        </is>
      </c>
      <c r="BE40" s="3" t="inlineStr">
        <is>
          <t>NR</t>
        </is>
      </c>
      <c r="BF40" s="3" t="inlineStr">
        <is>
          <t>NR</t>
        </is>
      </c>
      <c r="BG40" s="3" t="inlineStr">
        <is>
          <t>NR</t>
        </is>
      </c>
      <c r="BH40" s="3" t="inlineStr">
        <is>
          <t>Rutting</t>
        </is>
      </c>
      <c r="BI40" s="3" t="inlineStr">
        <is>
          <t>NR</t>
        </is>
      </c>
      <c r="BJ40" s="3" t="inlineStr">
        <is>
          <t>Object-level and pixel-level annotations for road rutting [Claude] | rutting object; rutting pixel mask [Test_Batch]</t>
        </is>
      </c>
      <c r="BK40" s="3" t="inlineStr">
        <is>
          <t>NR</t>
        </is>
      </c>
      <c r="BL40" s="3" t="inlineStr">
        <is>
          <t>Object detection; Semantic segmentation</t>
        </is>
      </c>
      <c r="BM40" s="3" t="inlineStr">
        <is>
          <t>Object detection; Semantic segmentation</t>
        </is>
      </c>
      <c r="BN40" s="3" t="inlineStr">
        <is>
          <t>Bounding boxes; pixel masks</t>
        </is>
      </c>
      <c r="BO40" s="3" t="inlineStr">
        <is>
          <t>mask</t>
        </is>
      </c>
      <c r="BP40" s="3" t="inlineStr">
        <is>
          <t>NR</t>
        </is>
      </c>
      <c r="BQ40" s="3" t="inlineStr">
        <is>
          <t>Y</t>
        </is>
      </c>
      <c r="BR40" s="3" t="inlineStr">
        <is>
          <t>Y</t>
        </is>
      </c>
      <c r="BS40" s="3" t="inlineStr">
        <is>
          <t>NR</t>
        </is>
      </c>
      <c r="BT40" s="3" t="inlineStr">
        <is>
          <t>NR</t>
        </is>
      </c>
      <c r="BU40" s="3" t="inlineStr">
        <is>
          <t>NR</t>
        </is>
      </c>
      <c r="BV40" s="3" t="inlineStr">
        <is>
          <t>N</t>
        </is>
      </c>
      <c r="BW40" s="3" t="inlineStr">
        <is>
          <t>N</t>
        </is>
      </c>
      <c r="BX40" s="3" t="inlineStr">
        <is>
          <t>N</t>
        </is>
      </c>
      <c r="BY40" s="3" t="inlineStr">
        <is>
          <t>Manual annotation</t>
        </is>
      </c>
      <c r="BZ40" s="3" t="inlineStr">
        <is>
          <t>NR</t>
        </is>
      </c>
      <c r="CA40" s="3" t="inlineStr">
        <is>
          <t>NR</t>
        </is>
      </c>
      <c r="CB40" s="3" t="inlineStr">
        <is>
          <t>NR</t>
        </is>
      </c>
      <c r="CC40" s="3" t="inlineStr">
        <is>
          <t>Detection; Segmentation [Claude] | object detection; segmentation [Test_Batch]</t>
        </is>
      </c>
      <c r="CD40" s="3" t="inlineStr">
        <is>
          <t>NR</t>
        </is>
      </c>
      <c r="CE40" s="3" t="inlineStr">
        <is>
          <t>NR</t>
        </is>
      </c>
      <c r="CF40" s="3" t="inlineStr">
        <is>
          <t>Reported on the source record/data card or associated publication (see Evidence_Locator)</t>
        </is>
      </c>
      <c r="CG40" s="3" t="inlineStr">
        <is>
          <t>NR</t>
        </is>
      </c>
      <c r="CH40" s="3" t="inlineStr">
        <is>
          <t>NR</t>
        </is>
      </c>
      <c r="CI40" s="3" t="inlineStr">
        <is>
          <t>Include-Primary</t>
        </is>
      </c>
      <c r="CJ40" s="3" t="inlineStr">
        <is>
          <t>Direct_Download</t>
        </is>
      </c>
      <c r="CK40" s="3" t="inlineStr">
        <is>
          <t>CC BY 4.0</t>
        </is>
      </c>
      <c r="CL40" s="3" t="inlineStr">
        <is>
          <t>N</t>
        </is>
      </c>
      <c r="CM40" s="3" t="inlineStr">
        <is>
          <t>Direct_Download</t>
        </is>
      </c>
      <c r="CN40" s="3" t="inlineStr">
        <is>
          <t>NR</t>
        </is>
      </c>
      <c r="CO40" s="3" t="inlineStr">
        <is>
          <t>NR</t>
        </is>
      </c>
      <c r="CP40" s="3" t="inlineStr">
        <is>
          <t>N</t>
        </is>
      </c>
      <c r="CQ40" s="3" t="inlineStr">
        <is>
          <t>Country, acquisition platform, resolution and collection dates are all unreported; single distress type; 949 images; annotation formats not enumerated on the record [Claude] | Small, single-distress dataset; collection location, resolution, license, and sensor metadata are not documented. [Test_Batch]</t>
        </is>
      </c>
      <c r="CR40" s="3" t="inlineStr">
        <is>
          <t>Original</t>
        </is>
      </c>
      <c r="CS40" s="8" t="inlineStr">
        <is>
          <t>Y</t>
        </is>
      </c>
      <c r="CT40" s="3" t="inlineStr">
        <is>
          <t>N</t>
        </is>
      </c>
      <c r="CU40" s="3" t="inlineStr">
        <is>
          <t>N</t>
        </is>
      </c>
      <c r="CV40" s="3" t="inlineStr">
        <is>
          <t>NA</t>
        </is>
      </c>
      <c r="CW40" s="3" t="inlineStr">
        <is>
          <t>RDD family (same sekilab group)</t>
        </is>
      </c>
      <c r="CX40" s="3" t="inlineStr">
        <is>
          <t>Claude_Mendeley_001.xlsx; Github_Github_Test.xlsx</t>
        </is>
      </c>
      <c r="CY40" s="3" t="inlineStr">
        <is>
          <t>Claude_Mendeley_001:MDL-015; Github_Github_Test:GITHUB-011</t>
        </is>
      </c>
      <c r="CZ40" s="3" t="inlineStr">
        <is>
          <t>Y - see conflict columns and Reconciliation_Notes</t>
        </is>
      </c>
      <c r="DA40" s="3" t="inlineStr">
        <is>
          <t>NA</t>
        </is>
      </c>
      <c r="DB40" s="3" t="inlineStr">
        <is>
          <t>None</t>
        </is>
      </c>
      <c r="DC40" s="6" t="inlineStr">
        <is>
          <t>Label taxonomy: Object-level and pixel-level annotations for road rutting (Claude) vs rutting object; rutting pixel mask (Test_Batch)</t>
        </is>
      </c>
      <c r="DD40" s="3" t="inlineStr">
        <is>
          <t>None</t>
        </is>
      </c>
      <c r="DE40" s="6" t="inlineStr">
        <is>
          <t>AI tasks: Detection; Segmentation (Claude) vs object detection; segmentation (Test_Batch) || Publications: 10.1109/bigdata55660.2022.10020458 (Claude) vs https://github.com/sekilab/RoadRutting; https://data.mendeley.com/datasets/v8mbn (Test_Batch) || Key_Limitations: Country, acquisition platform, resolution and collection dates are all unreporte (Claude) vs Small, single-distress dataset; collection location, resolution, license, and se (Test_Batch)</t>
        </is>
      </c>
      <c r="DF40" s="3" t="inlineStr">
        <is>
          <t>N</t>
        </is>
      </c>
      <c r="DG40" s="3" t="inlineStr">
        <is>
          <t>Merged from 2 source records; no material conflicts beyond those listed.</t>
        </is>
      </c>
      <c r="DH40" s="3" t="inlineStr">
        <is>
          <t>Landing page https://data.mendeley.com/datasets/v8mbnvx8pv/1 (accessed 2026-08-03); associated article https://doi.org/10.1109/bigdata55660.2022.10020458; DataCite record 10.17632/v8mbnvx8pv.1 [Claude] | https://github.com/sekilab/RoadRutting; README dataset count, annotation types, and Mendeley link; accessed 2026-08-01 [Test_Batch]</t>
        </is>
      </c>
      <c r="DI40" s="3" t="inlineStr">
        <is>
          <t>Moderate</t>
        </is>
      </c>
      <c r="DJ40" s="3" t="inlineStr">
        <is>
          <t>Low</t>
        </is>
      </c>
      <c r="DK40" s="3" t="inlineStr">
        <is>
          <t>Use as-is.</t>
        </is>
      </c>
      <c r="DL40" s="3" t="n">
        <v>5</v>
      </c>
      <c r="DM40" s="3" t="n">
        <v>4</v>
      </c>
      <c r="DN40" s="3" t="n">
        <v>3.2</v>
      </c>
      <c r="DO40" s="3" t="n">
        <v>2</v>
      </c>
      <c r="DP40" s="3" t="n">
        <v>1.5</v>
      </c>
      <c r="DQ40" s="3" t="n">
        <v>1</v>
      </c>
      <c r="DR40" s="3" t="n">
        <v>0</v>
      </c>
      <c r="DS40" s="3" t="n">
        <v>56.6</v>
      </c>
      <c r="DT40" s="3" t="inlineStr">
        <is>
          <t>Reviewed (source MCDM_Scoring, averaged across batches)</t>
        </is>
      </c>
      <c r="DU40" s="3" t="inlineStr">
        <is>
          <t>2 of 2</t>
        </is>
      </c>
      <c r="DV40" s="35">
        <f>IFERROR(IF(INDEX(MCDM_Grades!$C$2:$C$178,MATCH($A40,MCDM_Grades!$A$2:$A$178,0))="","",INDEX(MCDM_Grades!$C$2:$C$178,MATCH($A40,MCDM_Grades!$A$2:$A$178,0))),"")</f>
        <v/>
      </c>
      <c r="DW40" s="42">
        <f>IFERROR(IF(INDEX(MCDM_Grades!$D$2:$D$178,MATCH($A40,MCDM_Grades!$A$2:$A$178,0))="","",INDEX(MCDM_Grades!$D$2:$D$178,MATCH($A40,MCDM_Grades!$A$2:$A$178,0))),"")</f>
        <v/>
      </c>
      <c r="DX40" s="48">
        <f>IFERROR(IF(INDEX(MCDM_Grades!$E$2:$E$178,MATCH($A40,MCDM_Grades!$A$2:$A$178,0))="","",INDEX(MCDM_Grades!$E$2:$E$178,MATCH($A40,MCDM_Grades!$A$2:$A$178,0))),"")</f>
        <v/>
      </c>
      <c r="DY40" s="49">
        <f>IFERROR(IF(INDEX(MCDM_Grades!$F$2:$F$178,MATCH($A40,MCDM_Grades!$A$2:$A$178,0))="","",INDEX(MCDM_Grades!$F$2:$F$178,MATCH($A40,MCDM_Grades!$A$2:$A$178,0))),"")</f>
        <v/>
      </c>
      <c r="DZ40" s="48">
        <f>IFERROR(IF(INDEX(MCDM_Grades!$G$2:$G$178,MATCH($A40,MCDM_Grades!$A$2:$A$178,0))="","",INDEX(MCDM_Grades!$G$2:$G$178,MATCH($A40,MCDM_Grades!$A$2:$A$178,0))),"")</f>
        <v/>
      </c>
      <c r="EA40" s="49">
        <f>IFERROR(IF(INDEX(MCDM_Grades!$H$2:$H$178,MATCH($A40,MCDM_Grades!$A$2:$A$178,0))="","",INDEX(MCDM_Grades!$H$2:$H$178,MATCH($A40,MCDM_Grades!$A$2:$A$178,0))),"")</f>
        <v/>
      </c>
      <c r="EB40" s="50">
        <f>IFERROR(IF(INDEX(MCDM_Grades!$I$2:$I$178,MATCH($A40,MCDM_Grades!$A$2:$A$178,0))="","",INDEX(MCDM_Grades!$I$2:$I$178,MATCH($A40,MCDM_Grades!$A$2:$A$178,0))),"")</f>
        <v/>
      </c>
      <c r="EC40" s="51">
        <f>IFERROR(IF(INDEX(MCDM_Grades!$J$2:$J$178,MATCH($A40,MCDM_Grades!$A$2:$A$178,0))="","",INDEX(MCDM_Grades!$J$2:$J$178,MATCH($A40,MCDM_Grades!$A$2:$A$178,0))),"")</f>
        <v/>
      </c>
      <c r="ED40" s="35">
        <f>IFERROR(IF(INDEX(MCDM_Grades!$N$2:$N$178,MATCH($A40,MCDM_Grades!$A$2:$A$178,0))="","",INDEX(MCDM_Grades!$N$2:$N$178,MATCH($A40,MCDM_Grades!$A$2:$A$178,0))),"")</f>
        <v/>
      </c>
      <c r="EE40" s="42">
        <f>IFERROR(IF(INDEX(MCDM_Grades!$O$2:$O$178,MATCH($A40,MCDM_Grades!$A$2:$A$178,0))="","",INDEX(MCDM_Grades!$O$2:$O$178,MATCH($A40,MCDM_Grades!$A$2:$A$178,0))),"")</f>
        <v/>
      </c>
      <c r="EF40" s="35">
        <f>IFERROR(IF(INDEX(MCDM_Grades!$P$2:$P$178,MATCH($A40,MCDM_Grades!$A$2:$A$178,0))="","",INDEX(MCDM_Grades!$P$2:$P$178,MATCH($A40,MCDM_Grades!$A$2:$A$178,0))),"")</f>
        <v/>
      </c>
      <c r="EG40" s="42">
        <f>IFERROR(IF(INDEX(MCDM_Grades!$Q$2:$Q$178,MATCH($A40,MCDM_Grades!$A$2:$A$178,0))="","",INDEX(MCDM_Grades!$Q$2:$Q$178,MATCH($A40,MCDM_Grades!$A$2:$A$178,0))),"")</f>
        <v/>
      </c>
      <c r="EH40" s="35">
        <f>IFERROR(IF(INDEX(MCDM_Grades!$R$2:$R$178,MATCH($A40,MCDM_Grades!$A$2:$A$178,0))="","",INDEX(MCDM_Grades!$R$2:$R$178,MATCH($A40,MCDM_Grades!$A$2:$A$178,0))),"")</f>
        <v/>
      </c>
      <c r="EI40" s="42">
        <f>IFERROR(IF(INDEX(MCDM_Grades!$S$2:$S$178,MATCH($A40,MCDM_Grades!$A$2:$A$178,0))="","",INDEX(MCDM_Grades!$S$2:$S$178,MATCH($A40,MCDM_Grades!$A$2:$A$178,0))),"")</f>
        <v/>
      </c>
      <c r="EJ40" s="35">
        <f>IFERROR(IF(INDEX(MCDM_Grades!$T$2:$T$178,MATCH($A40,MCDM_Grades!$A$2:$A$178,0))="","",INDEX(MCDM_Grades!$T$2:$T$178,MATCH($A40,MCDM_Grades!$A$2:$A$178,0))),"")</f>
        <v/>
      </c>
      <c r="EK40" s="42">
        <f>IFERROR(IF(INDEX(MCDM_Grades!$U$2:$U$178,MATCH($A40,MCDM_Grades!$A$2:$A$178,0))="","",INDEX(MCDM_Grades!$U$2:$U$178,MATCH($A40,MCDM_Grades!$A$2:$A$178,0))),"")</f>
        <v/>
      </c>
      <c r="EL40" s="35">
        <f>IFERROR(IF(INDEX(MCDM_Grades!$V$2:$V$178,MATCH($A40,MCDM_Grades!$A$2:$A$178,0))="","",INDEX(MCDM_Grades!$V$2:$V$178,MATCH($A40,MCDM_Grades!$A$2:$A$178,0))),"")</f>
        <v/>
      </c>
      <c r="EM40" s="42">
        <f>IFERROR(IF(INDEX(MCDM_Grades!$W$2:$W$178,MATCH($A40,MCDM_Grades!$A$2:$A$178,0))="","",INDEX(MCDM_Grades!$W$2:$W$178,MATCH($A40,MCDM_Grades!$A$2:$A$178,0))),"")</f>
        <v/>
      </c>
      <c r="EN40" s="35">
        <f>IFERROR(IF(INDEX(MCDM_Grades!$X$2:$X$178,MATCH($A40,MCDM_Grades!$A$2:$A$178,0))="","",INDEX(MCDM_Grades!$X$2:$X$178,MATCH($A40,MCDM_Grades!$A$2:$A$178,0))),"")</f>
        <v/>
      </c>
      <c r="EO40" s="42">
        <f>IFERROR(IF(INDEX(MCDM_Grades!$Y$2:$Y$178,MATCH($A40,MCDM_Grades!$A$2:$A$178,0))="","",INDEX(MCDM_Grades!$Y$2:$Y$178,MATCH($A40,MCDM_Grades!$A$2:$A$178,0))),"")</f>
        <v/>
      </c>
      <c r="EP40" s="35">
        <f>IFERROR(IF(INDEX(MCDM_Grades!$Z$2:$Z$178,MATCH($A40,MCDM_Grades!$A$2:$A$178,0))="","",INDEX(MCDM_Grades!$Z$2:$Z$178,MATCH($A40,MCDM_Grades!$A$2:$A$178,0))),"")</f>
        <v/>
      </c>
      <c r="EQ40" s="42">
        <f>IFERROR(IF(INDEX(MCDM_Grades!$AA$2:$AA$178,MATCH($A40,MCDM_Grades!$A$2:$A$178,0))="","",INDEX(MCDM_Grades!$AA$2:$AA$178,MATCH($A40,MCDM_Grades!$A$2:$A$178,0))),"")</f>
        <v/>
      </c>
      <c r="ER40" s="35">
        <f>IFERROR(IF(INDEX(MCDM_Grades!$AB$2:$AB$178,MATCH($A40,MCDM_Grades!$A$2:$A$178,0))="","",INDEX(MCDM_Grades!$AB$2:$AB$178,MATCH($A40,MCDM_Grades!$A$2:$A$178,0))),"")</f>
        <v/>
      </c>
      <c r="ES40" s="42">
        <f>IFERROR(IF(INDEX(MCDM_Grades!$AC$2:$AC$178,MATCH($A40,MCDM_Grades!$A$2:$A$178,0))="","",INDEX(MCDM_Grades!$AC$2:$AC$178,MATCH($A40,MCDM_Grades!$A$2:$A$178,0))),"")</f>
        <v/>
      </c>
      <c r="ET40" s="35">
        <f>IFERROR(IF(INDEX(MCDM_Grades!$AD$2:$AD$178,MATCH($A40,MCDM_Grades!$A$2:$A$178,0))="","",INDEX(MCDM_Grades!$AD$2:$AD$178,MATCH($A40,MCDM_Grades!$A$2:$A$178,0))),"")</f>
        <v/>
      </c>
      <c r="EU40" s="42">
        <f>IFERROR(IF(INDEX(MCDM_Grades!$AE$2:$AE$178,MATCH($A40,MCDM_Grades!$A$2:$A$178,0))="","",INDEX(MCDM_Grades!$AE$2:$AE$178,MATCH($A40,MCDM_Grades!$A$2:$A$178,0))),"")</f>
        <v/>
      </c>
      <c r="EV40" s="51">
        <f>IFERROR(IF(INDEX(MCDM_Grades!$K$2:$K$178,MATCH($A40,MCDM_Grades!$A$2:$A$178,0))="","",INDEX(MCDM_Grades!$K$2:$K$178,MATCH($A40,MCDM_Grades!$A$2:$A$178,0))),"")</f>
        <v/>
      </c>
      <c r="EW40" s="49">
        <f>IFERROR(IF(INDEX(MCDM_Grades!$L$2:$L$178,MATCH($A40,MCDM_Grades!$A$2:$A$178,0))="","",INDEX(MCDM_Grades!$L$2:$L$178,MATCH($A40,MCDM_Grades!$A$2:$A$178,0))),"")</f>
        <v/>
      </c>
      <c r="EX40" s="50">
        <f>IFERROR(IF(INDEX(MCDM_Grades!$M$2:$M$178,MATCH($A40,MCDM_Grades!$A$2:$A$178,0))="","",INDEX(MCDM_Grades!$M$2:$M$178,MATCH($A40,MCDM_Grades!$A$2:$A$178,0))),"")</f>
        <v/>
      </c>
      <c r="EY40" s="35">
        <f>IFERROR(IF(INDEX(MCDM_Grades!$AR$2:$AR$178,MATCH($A40,MCDM_Grades!$A$2:$A$178,0))="","",INDEX(MCDM_Grades!$AR$2:$AR$178,MATCH($A40,MCDM_Grades!$A$2:$A$178,0))),"")</f>
        <v/>
      </c>
      <c r="EZ40" s="42">
        <f>IFERROR(IF(INDEX(MCDM_Grades!$AS$2:$AS$178,MATCH($A40,MCDM_Grades!$A$2:$A$178,0))="","",INDEX(MCDM_Grades!$AS$2:$AS$178,MATCH($A40,MCDM_Grades!$A$2:$A$178,0))),"")</f>
        <v/>
      </c>
      <c r="FA40" s="35">
        <f>IFERROR(IF(INDEX(MCDM_Grades!$AT$2:$AT$178,MATCH($A40,MCDM_Grades!$A$2:$A$178,0))="","",INDEX(MCDM_Grades!$AT$2:$AT$178,MATCH($A40,MCDM_Grades!$A$2:$A$178,0))),"")</f>
        <v/>
      </c>
      <c r="FB40" s="42">
        <f>IFERROR(IF(INDEX(MCDM_Grades!$AU$2:$AU$178,MATCH($A40,MCDM_Grades!$A$2:$A$178,0))="","",INDEX(MCDM_Grades!$AU$2:$AU$178,MATCH($A40,MCDM_Grades!$A$2:$A$178,0))),"")</f>
        <v/>
      </c>
      <c r="FC40" s="3" t="inlineStr">
        <is>
          <t>Forward-facing / oblique</t>
        </is>
      </c>
      <c r="FD40" s="3" t="inlineStr">
        <is>
          <t>No</t>
        </is>
      </c>
      <c r="FE40" s="3" t="inlineStr">
        <is>
          <t>Yes</t>
        </is>
      </c>
      <c r="FF40" s="3" t="n"/>
      <c r="FG40" s="3" t="inlineStr">
        <is>
          <t>Vehicle-mounted (dashboard) smartphone, sekilab RDD-style road-scene images</t>
        </is>
      </c>
      <c r="FH40" s="3" t="inlineStr">
        <is>
          <t>Saha, Arya, Kumar, Maeda, Sekimoto (2022), 'Road Rutting Detection using Deep Learning on Images', IEEE BigData 2022, doi 10.1109/bigdata55660.2022.10020458 (arXiv:2209.14225)</t>
        </is>
      </c>
      <c r="FI40" s="3" t="inlineStr">
        <is>
          <t>Known dataset (prior knowledge)</t>
        </is>
      </c>
      <c r="FJ40" s="3" t="inlineStr">
        <is>
          <t>https://github.com/sekilab/RoadRutting</t>
        </is>
      </c>
      <c r="FK40" s="3" t="inlineStr">
        <is>
          <t>Medium</t>
        </is>
      </c>
      <c r="FL40" s="3" t="inlineStr">
        <is>
          <t>Verified - agreed</t>
        </is>
      </c>
      <c r="FM40" s="3" t="inlineStr">
        <is>
          <t>Workbook acquisition fields are all NR. GitHub README (sekilab/RoadRutting) contains only the 949-image count, Mendeley citation and paper link, no capture description; the arXiv PDF exceeded the fetch size limit and the Mendeley page was not fetched (2-fetch cap). Label rests on recollection of the paper: the sekilab group's vehicle-mounted smartphone road-scene images (same pipeline as RDD) with rutting annotated along the wheel paths. Verify against the paper's dataset section before relying on this. | Second review: arXiv abstract page and Mendeley record (both fetched) give only the 949-image count and no capture description, so nothing quotable was found; the sekilab road-rutting images are, per the paper, road-scene images collected with the group's vehicle-mounted smartphone pipeline (as for RDD), which sup</t>
        </is>
      </c>
    </row>
    <row r="41" ht="58" customHeight="1">
      <c r="A41" s="3" t="inlineStr">
        <is>
          <t>DS-040</t>
        </is>
      </c>
      <c r="B41" s="3" t="inlineStr">
        <is>
          <t>RTK (Road Traversing Knowledge) Dataset</t>
        </is>
      </c>
      <c r="C41" s="3" t="inlineStr">
        <is>
          <t>RTK Road Surface Semantic Segmentation GT (surface types and damages); Road Traversing Knowledge (RTK) Dataset; Road Traversing Knowledge (RTK)</t>
        </is>
      </c>
      <c r="D41" s="3" t="inlineStr">
        <is>
          <t>1 [Claude] | 701-frame GT release [Claude] | Version 1 [Claude]</t>
        </is>
      </c>
      <c r="E41" s="3" t="inlineStr">
        <is>
          <t>Confirmed Match</t>
        </is>
      </c>
      <c r="F41" s="3" t="inlineStr">
        <is>
          <t>High</t>
        </is>
      </c>
      <c r="G41" s="3" t="inlineStr">
        <is>
          <t>Same dataset family: Brazilian low-cost vehicle-mounted camera; 701-frame semantic-segmentation ground truth (GitHub thiagortk repository and Mendeley 10.17632/hssswvmjwf.1 both report 701); same publication (10.22456/2175-2745.91522; 10.1007/s10514-020-09964-3); Kaggle page (tallwinkingstan) is a re-upload.</t>
        </is>
      </c>
      <c r="H41" s="3" t="inlineStr">
        <is>
          <t>Claude; GPT</t>
        </is>
      </c>
      <c r="I41" s="3" t="inlineStr">
        <is>
          <t>GitHub; Mendeley Data; Kaggle</t>
        </is>
      </c>
      <c r="J41" s="3" t="inlineStr">
        <is>
          <t>Y</t>
        </is>
      </c>
      <c r="K41" s="8" t="inlineStr">
        <is>
          <t>Mirror: original project (GitHub) with Mendeley deposit of the GT frames and a community Kaggle re-upload</t>
        </is>
      </c>
      <c r="L41" s="4" t="inlineStr">
        <is>
          <t>https://data.mendeley.com/datasets/hssswvmjwf/1</t>
        </is>
      </c>
      <c r="M41" s="4" t="inlineStr">
        <is>
          <t>https://github.com/thiagortk/Road-surface-detection-and-differentiation-considering-surface-damages</t>
        </is>
      </c>
      <c r="N41" s="3" t="inlineStr">
        <is>
          <t>NA</t>
        </is>
      </c>
      <c r="O41" s="4" t="inlineStr">
        <is>
          <t>https://data.mendeley.com/datasets/hssswvmjwf/1</t>
        </is>
      </c>
      <c r="P41" s="3" t="inlineStr">
        <is>
          <t>NA</t>
        </is>
      </c>
      <c r="Q41" s="3" t="inlineStr">
        <is>
          <t>NA</t>
        </is>
      </c>
      <c r="R41" s="4" t="inlineStr">
        <is>
          <t>https://www.kaggle.com/datasets/tallwinkingstan/road-traversing-knowledge-rtk-dataset</t>
        </is>
      </c>
      <c r="S41" s="3" t="inlineStr">
        <is>
          <t>NA</t>
        </is>
      </c>
      <c r="T41" s="3" t="inlineStr">
        <is>
          <t>10.1007/s10514-020-09964-3; 10.17632/hssswvmjwf.1</t>
        </is>
      </c>
      <c r="U41" s="3" t="inlineStr">
        <is>
          <t>Y</t>
        </is>
      </c>
      <c r="V41" s="3" t="inlineStr">
        <is>
          <t>10.22456/2175-2745.91522 [Claude] | 10.1007/s10514-020-09964-3 [Claude] | https://doi.org/10.22456/2175-2745.91522 [GPT]</t>
        </is>
      </c>
      <c r="W41" s="3" t="inlineStr">
        <is>
          <t>10.1007/s10514-020-09964-3; 10.22456/2175-2745.91522</t>
        </is>
      </c>
      <c r="X41" s="3" t="inlineStr">
        <is>
          <t>https://doi.org/10.22456/2175-2745.91522</t>
        </is>
      </c>
      <c r="Y41" s="3" t="inlineStr">
        <is>
          <t>NR</t>
        </is>
      </c>
      <c r="Z41" s="3" t="inlineStr">
        <is>
          <t>Y</t>
        </is>
      </c>
      <c r="AA41" s="3" t="inlineStr">
        <is>
          <t>Reported in source record (relationship not classified)</t>
        </is>
      </c>
      <c r="AB41" s="3" t="inlineStr">
        <is>
          <t>Images/frames as reported</t>
        </is>
      </c>
      <c r="AC41" s="3" t="inlineStr">
        <is>
          <t>701 (561 train / 140 validation) [Claude] | 701 [Claude]</t>
        </is>
      </c>
      <c r="AD41" s="3" t="inlineStr">
        <is>
          <t>NR</t>
        </is>
      </c>
      <c r="AE41" s="3" t="inlineStr">
        <is>
          <t>NR</t>
        </is>
      </c>
      <c r="AF41" s="3" t="inlineStr">
        <is>
          <t>701 (561 train / 140 validation) [Claude] | 701 [Claude]</t>
        </is>
      </c>
      <c r="AG41" s="3" t="inlineStr">
        <is>
          <t>NR</t>
        </is>
      </c>
      <c r="AH41" s="3" t="inlineStr">
        <is>
          <t>NR</t>
        </is>
      </c>
      <c r="AI41" s="3" t="inlineStr">
        <is>
          <t>NR</t>
        </is>
      </c>
      <c r="AJ41" s="3" t="inlineStr">
        <is>
          <t>561</t>
        </is>
      </c>
      <c r="AK41" s="3" t="inlineStr">
        <is>
          <t>140</t>
        </is>
      </c>
      <c r="AL41" s="3" t="inlineStr">
        <is>
          <t>NR</t>
        </is>
      </c>
      <c r="AM41" s="3" t="inlineStr">
        <is>
          <t>NR</t>
        </is>
      </c>
      <c r="AN41" s="3" t="inlineStr">
        <is>
          <t>352x288</t>
        </is>
      </c>
      <c r="AO41" s="3" t="inlineStr">
        <is>
          <t>NR</t>
        </is>
      </c>
      <c r="AP41" s="3" t="inlineStr">
        <is>
          <t>Brazil</t>
        </is>
      </c>
      <c r="AQ41" s="3" t="inlineStr">
        <is>
          <t>NR</t>
        </is>
      </c>
      <c r="AR41" s="3" t="inlineStr">
        <is>
          <t>Country areas of Santa Catarina [Claude] | NR (RTK dataset, UFSC/LAPIX) [Claude] | Aguas Mornas and Santo Amaro da Imperatriz, Santa Catarina [Claude] | Águas Mornas;Santo Amaro da Imperatriz;Santa Catarina [GPT]</t>
        </is>
      </c>
      <c r="AS41" s="3" t="inlineStr">
        <is>
          <t>Brazil; Country areas of Santa Catarina [Claude] | NR (RTK dataset, UFSC/LAPIX) [Claude] | Aguas Mornas and Santo Amaro da Imperatriz, Santa Catarina [Claude] | Águas Mornas;Santo Amaro da Imperatriz;Santa Catarina [GPT]; Road environment: Rural road; Unpaved road; Paved road [Claude] | Asphalt, paved (cobblestone) and unpaved roads [Claude] | Municipal and inter-town roads [Claude] | Asphalt;paved;unpaved roads [GPT]</t>
        </is>
      </c>
      <c r="AT41" s="3" t="inlineStr">
        <is>
          <t>NR</t>
        </is>
      </c>
      <c r="AU41" s="3" t="inlineStr">
        <is>
          <t>Low-cost vehicle-mounted camera [Claude] | Vehicle-mounted low-cost camera (RTK dataset frames) [Claude] | Vehicle-mounted low-cost webcam (HP Webcam HD-4110) on a moving vehicle [Claude] | HP Webcam HD-4110 on a moving vehicle [GPT]</t>
        </is>
      </c>
      <c r="AV41" s="3" t="inlineStr">
        <is>
          <t>See Acquisition_Platform</t>
        </is>
      </c>
      <c r="AW41" s="3" t="inlineStr">
        <is>
          <t>Low-cost vehicle-mounted camera [Claude] | Vehicle-mounted low-cost camera (RTK dataset frames) [Claude] | Vehicle-mounted low-cost webcam (HP Webcam HD-4110) on a moving vehicle [Claude] | HP Webcam HD-4110 on a moving vehicle [GPT]</t>
        </is>
      </c>
      <c r="AX41" s="3" t="inlineStr">
        <is>
          <t>See Acquisition_Platform (reported: mounted)</t>
        </is>
      </c>
      <c r="AY41" s="3" t="inlineStr">
        <is>
          <t>Y</t>
        </is>
      </c>
      <c r="AZ41" s="3" t="inlineStr">
        <is>
          <t>NR</t>
        </is>
      </c>
      <c r="BA41" s="3" t="inlineStr">
        <is>
          <t>NR</t>
        </is>
      </c>
      <c r="BB41" s="3" t="inlineStr">
        <is>
          <t>N</t>
        </is>
      </c>
      <c r="BC41" s="3" t="inlineStr">
        <is>
          <t>NR</t>
        </is>
      </c>
      <c r="BD41" s="3" t="inlineStr">
        <is>
          <t>NR</t>
        </is>
      </c>
      <c r="BE41" s="3" t="inlineStr">
        <is>
          <t>Good weather only</t>
        </is>
      </c>
      <c r="BF41" s="3" t="inlineStr">
        <is>
          <t>Daylight only</t>
        </is>
      </c>
      <c r="BG41" s="3" t="inlineStr">
        <is>
          <t>NR</t>
        </is>
      </c>
      <c r="BH41" s="3" t="inlineStr">
        <is>
          <t>Pothole; Crack; Water puddle [Claude] | Pothole;Cracks/ruptures;Patch;Water-puddle (plus non-distress surface classes) [Claude] | Pothole [Claude] | Pothole;Surface irregularity;Poor road condition [GPT]</t>
        </is>
      </c>
      <c r="BI41" s="3" t="inlineStr">
        <is>
          <t>Pothole; Crack; Water puddle [Claude] | Pothole;Cracks/ruptures;Patch;Water-puddle (plus non-distress surface classes) [Claude] | Pothole [Claude] | Pothole;Surface irregularity;Poor road condition [GPT]</t>
        </is>
      </c>
      <c r="BJ41" s="3" t="inlineStr">
        <is>
          <t>12 classes covering road surface types (asphalt, paved, unpaved), damages (potholes, water puddles, cracks) and road markings (speed bumps, cat's eyes, markings) [Claude] | 12-class pixel taxonomy: background, asphalt, paved, unpaved, markings, speed-bump, cats-eye, storm-drain, patch, water-puddle, pothole, cracks [Claude] | Surface type x condition classes: asphalt (Good;Regular;Bad);paved (Regular;Bad);unpaved (Regular;Bad) [Claude] | Asphalt good;asphalt regular;asphalt bad;paved regular;paved bad;unpaved regular;unpaved bad [GPT]</t>
        </is>
      </c>
      <c r="BK41" s="3" t="inlineStr">
        <is>
          <t>NR</t>
        </is>
      </c>
      <c r="BL41" s="3" t="inlineStr">
        <is>
          <t>Semantic segmentation [Claude] | Image classification [Claude] | Image classification;Road-condition classification [GPT]</t>
        </is>
      </c>
      <c r="BM41" s="3" t="inlineStr">
        <is>
          <t>Semantic segmentation [Claude] | Image classification [Claude] | Image classification;Road-condition classification [GPT]</t>
        </is>
      </c>
      <c r="BN41" s="3" t="inlineStr">
        <is>
          <t>Dense pixel-level annotations [Claude] | Pixel-level GT masks [Claude] | Frames grouped by class [Claude] | Image folders by surface and quality class; exact file format NR [GPT]</t>
        </is>
      </c>
      <c r="BO41" s="3" t="inlineStr">
        <is>
          <t>mask</t>
        </is>
      </c>
      <c r="BP41" s="3" t="inlineStr">
        <is>
          <t>Y</t>
        </is>
      </c>
      <c r="BQ41" s="3" t="inlineStr">
        <is>
          <t>NR</t>
        </is>
      </c>
      <c r="BR41" s="3" t="inlineStr">
        <is>
          <t>Y</t>
        </is>
      </c>
      <c r="BS41" s="3" t="inlineStr">
        <is>
          <t>NR</t>
        </is>
      </c>
      <c r="BT41" s="3" t="inlineStr">
        <is>
          <t>NR</t>
        </is>
      </c>
      <c r="BU41" s="3" t="inlineStr">
        <is>
          <t>NR</t>
        </is>
      </c>
      <c r="BV41" s="3" t="inlineStr">
        <is>
          <t>N</t>
        </is>
      </c>
      <c r="BW41" s="3" t="inlineStr">
        <is>
          <t>N</t>
        </is>
      </c>
      <c r="BX41" s="3" t="inlineStr">
        <is>
          <t>N</t>
        </is>
      </c>
      <c r="BY41" s="3" t="inlineStr">
        <is>
          <t>Manual dense annotation [Claude] | Manual annotation [Claude] | Frame extraction and manual class assignment [GPT]</t>
        </is>
      </c>
      <c r="BZ41" s="3" t="inlineStr">
        <is>
          <t>Peer-reviewed publication (Autonomous Robots) [Claude] | Class-specific counts reported; independent label QC NR [GPT]</t>
        </is>
      </c>
      <c r="CA41" s="3" t="inlineStr">
        <is>
          <t>NR</t>
        </is>
      </c>
      <c r="CB41" s="3" t="inlineStr">
        <is>
          <t>NR</t>
        </is>
      </c>
      <c r="CC41" s="3" t="inlineStr">
        <is>
          <t>Segmentation; Classification [Claude] | Semantic segmentation;Road surface classification [Claude] | Classification;Road surface type and condition recognition [Claude] | Classification;Road-surface quality recognition [GPT]</t>
        </is>
      </c>
      <c r="CD41" s="3" t="inlineStr">
        <is>
          <t>NR</t>
        </is>
      </c>
      <c r="CE41" s="3" t="inlineStr">
        <is>
          <t>NR</t>
        </is>
      </c>
      <c r="CF41" s="3" t="inlineStr">
        <is>
          <t>Reported on the source record/data card or associated publication (see Evidence_Locator)</t>
        </is>
      </c>
      <c r="CG41" s="3" t="inlineStr">
        <is>
          <t>NR</t>
        </is>
      </c>
      <c r="CH41" s="3" t="inlineStr">
        <is>
          <t>NR</t>
        </is>
      </c>
      <c r="CI41" s="3" t="inlineStr">
        <is>
          <t>Include-Primary</t>
        </is>
      </c>
      <c r="CJ41" s="3" t="inlineStr">
        <is>
          <t>Direct_Download [Claude] | Registration [Claude/GPT]</t>
        </is>
      </c>
      <c r="CK41" s="3" t="inlineStr">
        <is>
          <t>CC BY 4.0 [Claude] | Unknown [Claude]</t>
        </is>
      </c>
      <c r="CL41" s="3" t="inlineStr">
        <is>
          <t>Y</t>
        </is>
      </c>
      <c r="CM41" s="3" t="inlineStr">
        <is>
          <t>Direct_Download [Claude] | Registration [Claude/GPT]</t>
        </is>
      </c>
      <c r="CN41" s="3" t="inlineStr">
        <is>
          <t>NR</t>
        </is>
      </c>
      <c r="CO41" s="3" t="inlineStr">
        <is>
          <t>NR</t>
        </is>
      </c>
      <c r="CP41" s="3" t="inlineStr">
        <is>
          <t>N</t>
        </is>
      </c>
      <c r="CQ41" s="3" t="inlineStr">
        <is>
          <t>Very low resolution (352x288) limits fine crack detection; only 701 annotated images; captured exclusively in good weather and daylight, so it cannot support robustness testing under rain, low light or glare; collection dates not reported [Claude] | Damage classes are part of a broader surface-type taxonomy; data hosted on external LAPIX/UFSC site (link liveness not independently re-tested) [Claude] | No licence declared, which is the main barrier to reuse; Image_Count is recorded as NR because the per-class frame list is cut off mid-sentence on the record - the six visible counts (asphalt Good 1,978; asphalt Regular 839; asphalt Bad 464; paved Regular 324; paved Bad 124; unpaved Regular 796) total 4,525 but at least the unpaved-Bad count is missing, so no total can be stated; condition grades are ordinal image-level labels, not engineering condition indices; no per-frame GPS [Claude] | Kaggle class counts sum to 5,118 frames, while a later publication reports 6,264 images; image count is therefore UNK. No PCI, IRI, GPS, or sensor synchronization is reported. [GPT]</t>
        </is>
      </c>
      <c r="CR41" s="3" t="inlineStr">
        <is>
          <t>Original</t>
        </is>
      </c>
      <c r="CS41" s="8" t="inlineStr">
        <is>
          <t>Y</t>
        </is>
      </c>
      <c r="CT41" s="3" t="inlineStr">
        <is>
          <t>N</t>
        </is>
      </c>
      <c r="CU41" s="3" t="inlineStr">
        <is>
          <t>N</t>
        </is>
      </c>
      <c r="CV41" s="3" t="inlineStr">
        <is>
          <t>NA</t>
        </is>
      </c>
      <c r="CW41" s="3" t="inlineStr">
        <is>
          <t>Pothole Mix (uses RTK-derived imagery)</t>
        </is>
      </c>
      <c r="CX41" s="3" t="inlineStr">
        <is>
          <t>Claude_Github_001.xlsx; Claude_Kaggle_001.xlsx; Claude_Mendeley_001.xlsx; GPT_Kaggle_001.xlsx</t>
        </is>
      </c>
      <c r="CY41" s="3" t="inlineStr">
        <is>
          <t>Claude_Github_001:GH-DS-012; Claude_Kaggle_001:KG-012; Claude_Mendeley_001:MDL-012; GPT_Kaggle_001:KAG-003</t>
        </is>
      </c>
      <c r="CZ41" s="3" t="inlineStr">
        <is>
          <t>Y - see conflict columns and Reconciliation_Notes</t>
        </is>
      </c>
      <c r="DA41" s="3" t="inlineStr">
        <is>
          <t>Y - see conflict columns and Reconciliation_Notes</t>
        </is>
      </c>
      <c r="DB41" s="6" t="inlineStr">
        <is>
          <t>Image count: 701 (561 train / 140 validation) (Claude) vs 701 (Claude)</t>
        </is>
      </c>
      <c r="DC41" s="6" t="inlineStr">
        <is>
          <t>Distress types: Pothole; Crack; Water puddle (Claude) vs Pothole;Cracks/ruptures;Patch;Water-puddle (plus non-distress surface classes) (Claude) vs Pothole (Claude) vs Pothole;Surface irregularity;Poor road condition (GPT) || Label taxonomy: 12 classes covering road surface types (asphalt, paved, unpaved), damages (potho (Claude) vs 12-class pixel taxonomy: background, asphalt, paved, unpaved, markings, speed-bu (Claude) vs Surface type x condition classes: asphalt (Good;Regular;Bad);paved (Regular;Bad) (Claude) vs Asphalt good;asphalt regular;asphalt bad;paved regular;paved bad;unpaved regular (GPT) || Annotation task: Semantic segmentation (Claude) vs Image classification (Claude) vs Image classification;Road-condition classification (GPT) || Annotation format: Dense pixel-level annotations (Claude) vs Pixel-level GT masks (Claude) vs Frames grouped by class (Claude) vs Image folders by surface and quality class; exact file format NR (GPT) || Annotation method: Manual dense annotation (Claude) vs Manual annotation (Claude) vs Frame extraction and manual class assignment (GPT) || Annotation QC: Peer-reviewed publication (Autonomous Robots) (Claude) vs Class-specific counts reported; independent label QC NR (GPT)</t>
        </is>
      </c>
      <c r="DD41" s="3" t="inlineStr">
        <is>
          <t>None</t>
        </is>
      </c>
      <c r="DE41" s="6" t="inlineStr">
        <is>
          <t>Release year: 2023 (Claude) vs 2020 (Claude) vs 2024 (Claude) vs 2019 (GPT) || Version: 1 (Claude) vs 701-frame GT release (Claude) vs Version 1 (Claude) || Access status: Direct_Download (Claude) vs Registration (Claude/GPT) || License: CC BY 4.0 (Claude) vs Unknown (Claude) || AI tasks: Segmentation; Classification (Claude) vs Semantic segmentation;Road surface classification (Claude) vs Classification;Road surface type and condition recognition (Claude) vs Classification;Road-surface quality recognition (GPT) || Acquisition platform: Low-cost vehicle-mounted camera (Claude) vs Vehicle-mounted low-cost camera (RTK dataset frames) (Claude) vs Vehicle-mounted low-cost webcam (HP Webcam HD-4110) on a moving vehicle (Claude) vs HP Webcam HD-4110 on a moving vehicle (GPT) || Region/City: Country areas of Santa Catarina (Claude) vs NR (RTK dataset, UFSC/LAPIX) (Claude) vs Aguas Mornas and Santo Amaro da Imperatriz, Santa Catarina (Claude) vs Águas Mornas;Santo Amaro da Imperatriz;Santa Catarina (GPT) || Road environment: Rural road; Unpaved road; Paved road (Claude) vs Asphalt, paved (cobblestone) and unpaved roads (Claude) vs Municipal and inter-town roads (Claude) vs Asphalt;paved;unpaved roads (GPT) || Publications: 10.22456/2175-2745.91522 (Claude) vs 10.1007/s10514-020-09964-3 (Claude) vs https://doi.org/10.22456/2175-2745.91522 (GPT) || Acquisition platform: Low-cost vehicle-mounted camera (Claude) vs Vehicle-mounted low-cost camera (RTK dataset frames) (Claude) vs Vehicle-mounted low-cost webcam (HP Webcam HD-4110) on a moving vehicle (Claude) vs HP Webcam HD-4110 on a moving vehicle (GPT) || Key_Limitations: Very low resolution (352x288) limits fine crack detection; only 701 annotated im (Claude) vs Damage classes are part of a broader surface-type taxonomy; data hosted on exter (Claude) vs No licence declared, which is the main barrier to reuse; Image_Count is recorded (Claude) vs Kaggle class counts sum to 5,118 frames, while a later publication reports 6,264 (GPT)</t>
        </is>
      </c>
      <c r="DF41" s="3" t="inlineStr">
        <is>
          <t>N</t>
        </is>
      </c>
      <c r="DG41" s="3" t="inlineStr">
        <is>
          <t>GPT flagged RTK image-count evidence as conflicting (full RTK collection vs 701 annotated GT frames). Release year varies: 2019 (GPT, paper era) / 2020 (Claude GitHub) / 2023 (Mendeley deposit) / 2024 (Kaggle upload).</t>
        </is>
      </c>
      <c r="DH41" s="3" t="inlineStr">
        <is>
          <t>Landing page https://data.mendeley.com/datasets/hssswvmjwf/1 (accessed 2026-08-03); associated article https://doi.org/10.22456/2175-2745.91522; DataCite record 10.17632/hssswvmjwf.1 [Claude] | GitHub README (class list, RTK dataset link, citation), https://github.com/thiagortk/Road-surface-detection-and-differentiation-considering-surface-damages (accessed 2026-08-06) [Claude] | Kaggle dataset page 'About Dataset' (camera model, collection cities and state, surface type and condition class list with per-class frame counts); Kaggle API record /api/v1/datasets/view/tallwinkingstan/road-traversing-knowledge-rtk-dataset; accessed 2026-08-03 [Claude] | Kaggle dataset page, class descriptions and acquisition notes; associated peer-reviewed publication, accessed 2026-08-06 [GPT]</t>
        </is>
      </c>
      <c r="DI41" s="3" t="inlineStr">
        <is>
          <t>Moderate</t>
        </is>
      </c>
      <c r="DJ41" s="3" t="inlineStr">
        <is>
          <t>Medium</t>
        </is>
      </c>
      <c r="DK41" s="3" t="inlineStr">
        <is>
          <t>Distinguish full RTK image set from the 701-frame GT subset when using.</t>
        </is>
      </c>
      <c r="DL41" s="3" t="n">
        <v>3.5</v>
      </c>
      <c r="DM41" s="3" t="n">
        <v>3.8</v>
      </c>
      <c r="DN41" s="3" t="n">
        <v>3.8</v>
      </c>
      <c r="DO41" s="3" t="n">
        <v>2.5</v>
      </c>
      <c r="DP41" s="3" t="n">
        <v>3.5</v>
      </c>
      <c r="DQ41" s="3" t="n">
        <v>1.2</v>
      </c>
      <c r="DR41" s="3" t="n">
        <v>0</v>
      </c>
      <c r="DS41" s="3" t="n">
        <v>57.5</v>
      </c>
      <c r="DT41" s="3" t="inlineStr">
        <is>
          <t>Reviewed (source MCDM_Scoring, averaged across batches)</t>
        </is>
      </c>
      <c r="DU41" s="3" t="inlineStr">
        <is>
          <t>4 of 4</t>
        </is>
      </c>
      <c r="DV41" s="35">
        <f>IFERROR(IF(INDEX(MCDM_Grades!$C$2:$C$178,MATCH($A41,MCDM_Grades!$A$2:$A$178,0))="","",INDEX(MCDM_Grades!$C$2:$C$178,MATCH($A41,MCDM_Grades!$A$2:$A$178,0))),"")</f>
        <v/>
      </c>
      <c r="DW41" s="42">
        <f>IFERROR(IF(INDEX(MCDM_Grades!$D$2:$D$178,MATCH($A41,MCDM_Grades!$A$2:$A$178,0))="","",INDEX(MCDM_Grades!$D$2:$D$178,MATCH($A41,MCDM_Grades!$A$2:$A$178,0))),"")</f>
        <v/>
      </c>
      <c r="DX41" s="48">
        <f>IFERROR(IF(INDEX(MCDM_Grades!$E$2:$E$178,MATCH($A41,MCDM_Grades!$A$2:$A$178,0))="","",INDEX(MCDM_Grades!$E$2:$E$178,MATCH($A41,MCDM_Grades!$A$2:$A$178,0))),"")</f>
        <v/>
      </c>
      <c r="DY41" s="49">
        <f>IFERROR(IF(INDEX(MCDM_Grades!$F$2:$F$178,MATCH($A41,MCDM_Grades!$A$2:$A$178,0))="","",INDEX(MCDM_Grades!$F$2:$F$178,MATCH($A41,MCDM_Grades!$A$2:$A$178,0))),"")</f>
        <v/>
      </c>
      <c r="DZ41" s="48">
        <f>IFERROR(IF(INDEX(MCDM_Grades!$G$2:$G$178,MATCH($A41,MCDM_Grades!$A$2:$A$178,0))="","",INDEX(MCDM_Grades!$G$2:$G$178,MATCH($A41,MCDM_Grades!$A$2:$A$178,0))),"")</f>
        <v/>
      </c>
      <c r="EA41" s="49">
        <f>IFERROR(IF(INDEX(MCDM_Grades!$H$2:$H$178,MATCH($A41,MCDM_Grades!$A$2:$A$178,0))="","",INDEX(MCDM_Grades!$H$2:$H$178,MATCH($A41,MCDM_Grades!$A$2:$A$178,0))),"")</f>
        <v/>
      </c>
      <c r="EB41" s="50">
        <f>IFERROR(IF(INDEX(MCDM_Grades!$I$2:$I$178,MATCH($A41,MCDM_Grades!$A$2:$A$178,0))="","",INDEX(MCDM_Grades!$I$2:$I$178,MATCH($A41,MCDM_Grades!$A$2:$A$178,0))),"")</f>
        <v/>
      </c>
      <c r="EC41" s="51">
        <f>IFERROR(IF(INDEX(MCDM_Grades!$J$2:$J$178,MATCH($A41,MCDM_Grades!$A$2:$A$178,0))="","",INDEX(MCDM_Grades!$J$2:$J$178,MATCH($A41,MCDM_Grades!$A$2:$A$178,0))),"")</f>
        <v/>
      </c>
      <c r="ED41" s="35">
        <f>IFERROR(IF(INDEX(MCDM_Grades!$N$2:$N$178,MATCH($A41,MCDM_Grades!$A$2:$A$178,0))="","",INDEX(MCDM_Grades!$N$2:$N$178,MATCH($A41,MCDM_Grades!$A$2:$A$178,0))),"")</f>
        <v/>
      </c>
      <c r="EE41" s="42">
        <f>IFERROR(IF(INDEX(MCDM_Grades!$O$2:$O$178,MATCH($A41,MCDM_Grades!$A$2:$A$178,0))="","",INDEX(MCDM_Grades!$O$2:$O$178,MATCH($A41,MCDM_Grades!$A$2:$A$178,0))),"")</f>
        <v/>
      </c>
      <c r="EF41" s="35">
        <f>IFERROR(IF(INDEX(MCDM_Grades!$P$2:$P$178,MATCH($A41,MCDM_Grades!$A$2:$A$178,0))="","",INDEX(MCDM_Grades!$P$2:$P$178,MATCH($A41,MCDM_Grades!$A$2:$A$178,0))),"")</f>
        <v/>
      </c>
      <c r="EG41" s="42">
        <f>IFERROR(IF(INDEX(MCDM_Grades!$Q$2:$Q$178,MATCH($A41,MCDM_Grades!$A$2:$A$178,0))="","",INDEX(MCDM_Grades!$Q$2:$Q$178,MATCH($A41,MCDM_Grades!$A$2:$A$178,0))),"")</f>
        <v/>
      </c>
      <c r="EH41" s="35">
        <f>IFERROR(IF(INDEX(MCDM_Grades!$R$2:$R$178,MATCH($A41,MCDM_Grades!$A$2:$A$178,0))="","",INDEX(MCDM_Grades!$R$2:$R$178,MATCH($A41,MCDM_Grades!$A$2:$A$178,0))),"")</f>
        <v/>
      </c>
      <c r="EI41" s="42">
        <f>IFERROR(IF(INDEX(MCDM_Grades!$S$2:$S$178,MATCH($A41,MCDM_Grades!$A$2:$A$178,0))="","",INDEX(MCDM_Grades!$S$2:$S$178,MATCH($A41,MCDM_Grades!$A$2:$A$178,0))),"")</f>
        <v/>
      </c>
      <c r="EJ41" s="35">
        <f>IFERROR(IF(INDEX(MCDM_Grades!$T$2:$T$178,MATCH($A41,MCDM_Grades!$A$2:$A$178,0))="","",INDEX(MCDM_Grades!$T$2:$T$178,MATCH($A41,MCDM_Grades!$A$2:$A$178,0))),"")</f>
        <v/>
      </c>
      <c r="EK41" s="42">
        <f>IFERROR(IF(INDEX(MCDM_Grades!$U$2:$U$178,MATCH($A41,MCDM_Grades!$A$2:$A$178,0))="","",INDEX(MCDM_Grades!$U$2:$U$178,MATCH($A41,MCDM_Grades!$A$2:$A$178,0))),"")</f>
        <v/>
      </c>
      <c r="EL41" s="35">
        <f>IFERROR(IF(INDEX(MCDM_Grades!$V$2:$V$178,MATCH($A41,MCDM_Grades!$A$2:$A$178,0))="","",INDEX(MCDM_Grades!$V$2:$V$178,MATCH($A41,MCDM_Grades!$A$2:$A$178,0))),"")</f>
        <v/>
      </c>
      <c r="EM41" s="42">
        <f>IFERROR(IF(INDEX(MCDM_Grades!$W$2:$W$178,MATCH($A41,MCDM_Grades!$A$2:$A$178,0))="","",INDEX(MCDM_Grades!$W$2:$W$178,MATCH($A41,MCDM_Grades!$A$2:$A$178,0))),"")</f>
        <v/>
      </c>
      <c r="EN41" s="35">
        <f>IFERROR(IF(INDEX(MCDM_Grades!$X$2:$X$178,MATCH($A41,MCDM_Grades!$A$2:$A$178,0))="","",INDEX(MCDM_Grades!$X$2:$X$178,MATCH($A41,MCDM_Grades!$A$2:$A$178,0))),"")</f>
        <v/>
      </c>
      <c r="EO41" s="42">
        <f>IFERROR(IF(INDEX(MCDM_Grades!$Y$2:$Y$178,MATCH($A41,MCDM_Grades!$A$2:$A$178,0))="","",INDEX(MCDM_Grades!$Y$2:$Y$178,MATCH($A41,MCDM_Grades!$A$2:$A$178,0))),"")</f>
        <v/>
      </c>
      <c r="EP41" s="35">
        <f>IFERROR(IF(INDEX(MCDM_Grades!$Z$2:$Z$178,MATCH($A41,MCDM_Grades!$A$2:$A$178,0))="","",INDEX(MCDM_Grades!$Z$2:$Z$178,MATCH($A41,MCDM_Grades!$A$2:$A$178,0))),"")</f>
        <v/>
      </c>
      <c r="EQ41" s="42">
        <f>IFERROR(IF(INDEX(MCDM_Grades!$AA$2:$AA$178,MATCH($A41,MCDM_Grades!$A$2:$A$178,0))="","",INDEX(MCDM_Grades!$AA$2:$AA$178,MATCH($A41,MCDM_Grades!$A$2:$A$178,0))),"")</f>
        <v/>
      </c>
      <c r="ER41" s="35">
        <f>IFERROR(IF(INDEX(MCDM_Grades!$AB$2:$AB$178,MATCH($A41,MCDM_Grades!$A$2:$A$178,0))="","",INDEX(MCDM_Grades!$AB$2:$AB$178,MATCH($A41,MCDM_Grades!$A$2:$A$178,0))),"")</f>
        <v/>
      </c>
      <c r="ES41" s="42">
        <f>IFERROR(IF(INDEX(MCDM_Grades!$AC$2:$AC$178,MATCH($A41,MCDM_Grades!$A$2:$A$178,0))="","",INDEX(MCDM_Grades!$AC$2:$AC$178,MATCH($A41,MCDM_Grades!$A$2:$A$178,0))),"")</f>
        <v/>
      </c>
      <c r="ET41" s="35">
        <f>IFERROR(IF(INDEX(MCDM_Grades!$AD$2:$AD$178,MATCH($A41,MCDM_Grades!$A$2:$A$178,0))="","",INDEX(MCDM_Grades!$AD$2:$AD$178,MATCH($A41,MCDM_Grades!$A$2:$A$178,0))),"")</f>
        <v/>
      </c>
      <c r="EU41" s="42">
        <f>IFERROR(IF(INDEX(MCDM_Grades!$AE$2:$AE$178,MATCH($A41,MCDM_Grades!$A$2:$A$178,0))="","",INDEX(MCDM_Grades!$AE$2:$AE$178,MATCH($A41,MCDM_Grades!$A$2:$A$178,0))),"")</f>
        <v/>
      </c>
      <c r="EV41" s="51">
        <f>IFERROR(IF(INDEX(MCDM_Grades!$K$2:$K$178,MATCH($A41,MCDM_Grades!$A$2:$A$178,0))="","",INDEX(MCDM_Grades!$K$2:$K$178,MATCH($A41,MCDM_Grades!$A$2:$A$178,0))),"")</f>
        <v/>
      </c>
      <c r="EW41" s="49">
        <f>IFERROR(IF(INDEX(MCDM_Grades!$L$2:$L$178,MATCH($A41,MCDM_Grades!$A$2:$A$178,0))="","",INDEX(MCDM_Grades!$L$2:$L$178,MATCH($A41,MCDM_Grades!$A$2:$A$178,0))),"")</f>
        <v/>
      </c>
      <c r="EX41" s="50">
        <f>IFERROR(IF(INDEX(MCDM_Grades!$M$2:$M$178,MATCH($A41,MCDM_Grades!$A$2:$A$178,0))="","",INDEX(MCDM_Grades!$M$2:$M$178,MATCH($A41,MCDM_Grades!$A$2:$A$178,0))),"")</f>
        <v/>
      </c>
      <c r="EY41" s="35">
        <f>IFERROR(IF(INDEX(MCDM_Grades!$AR$2:$AR$178,MATCH($A41,MCDM_Grades!$A$2:$A$178,0))="","",INDEX(MCDM_Grades!$AR$2:$AR$178,MATCH($A41,MCDM_Grades!$A$2:$A$178,0))),"")</f>
        <v/>
      </c>
      <c r="EZ41" s="42">
        <f>IFERROR(IF(INDEX(MCDM_Grades!$AS$2:$AS$178,MATCH($A41,MCDM_Grades!$A$2:$A$178,0))="","",INDEX(MCDM_Grades!$AS$2:$AS$178,MATCH($A41,MCDM_Grades!$A$2:$A$178,0))),"")</f>
        <v/>
      </c>
      <c r="FA41" s="35">
        <f>IFERROR(IF(INDEX(MCDM_Grades!$AT$2:$AT$178,MATCH($A41,MCDM_Grades!$A$2:$A$178,0))="","",INDEX(MCDM_Grades!$AT$2:$AT$178,MATCH($A41,MCDM_Grades!$A$2:$A$178,0))),"")</f>
        <v/>
      </c>
      <c r="FB41" s="42">
        <f>IFERROR(IF(INDEX(MCDM_Grades!$AU$2:$AU$178,MATCH($A41,MCDM_Grades!$A$2:$A$178,0))="","",INDEX(MCDM_Grades!$AU$2:$AU$178,MATCH($A41,MCDM_Grades!$A$2:$A$178,0))),"")</f>
        <v/>
      </c>
      <c r="FC41" s="3" t="inlineStr">
        <is>
          <t>Forward-facing / oblique</t>
        </is>
      </c>
      <c r="FD41" s="3" t="inlineStr">
        <is>
          <t>No</t>
        </is>
      </c>
      <c r="FE41" s="3" t="inlineStr">
        <is>
          <t>Yes</t>
        </is>
      </c>
      <c r="FF41" s="3" t="n"/>
      <c r="FG41" s="3" t="inlineStr">
        <is>
          <t>Vehicle-mounted low-cost webcam (HP Webcam HD-4110) looking at the road ahead</t>
        </is>
      </c>
      <c r="FH41" s="3" t="inlineStr">
        <is>
          <t>The images were captured in a moving vehicle in Águas Mornas and Santo Amaro da Imperatriz cities, neighboring Florianópolis in the state of Santa Catarina, Brazil.</t>
        </is>
      </c>
      <c r="FI41" s="3" t="inlineStr">
        <is>
          <t>Dataset page / README</t>
        </is>
      </c>
      <c r="FJ41" s="3" t="inlineStr">
        <is>
          <t>https://lapix.ufsc.br/pesquisas/projeto-veiculo-autonomo/datasets/?lang=en</t>
        </is>
      </c>
      <c r="FK41" s="3" t="inlineStr">
        <is>
          <t>Medium</t>
        </is>
      </c>
      <c r="FL41" s="3" t="inlineStr">
        <is>
          <t>Not independently verified</t>
        </is>
      </c>
      <c r="FM41" s="3" t="inlineStr">
        <is>
          <t>Workbook: 'HP Webcam HD-4110 on a moving vehicle', orientation not stated. The thiagortk GitHub README only reports 701 GT frames; the LAPIX dataset page confirms a low-cost camera in a moving vehicle but does not state the mounting direction. RTK frames (Rateke et al. 2019, 10.22456/2175-2745.91522) are 352x288 driver's-perspective road-scene images used for road-surface type/quality classification and segmentation, i.e. forward-facing; Medium because the orientation is not quoted verbatim.</t>
        </is>
      </c>
    </row>
    <row r="42" ht="58" customHeight="1">
      <c r="A42" s="3" t="inlineStr">
        <is>
          <t>DS-041</t>
        </is>
      </c>
      <c r="B42" s="3" t="inlineStr">
        <is>
          <t>SEU Asphalt Pavement Crack Dataset (transverse/longitudinal/net cracks)</t>
        </is>
      </c>
      <c r="C42" s="3" t="inlineStr">
        <is>
          <t>NA</t>
        </is>
      </c>
      <c r="D42" s="3" t="inlineStr">
        <is>
          <t>Announced (not yet released)</t>
        </is>
      </c>
      <c r="E42" s="3" t="inlineStr">
        <is>
          <t>Independent Dataset</t>
        </is>
      </c>
      <c r="F42" s="3" t="inlineStr">
        <is>
          <t>NA (single source record)</t>
        </is>
      </c>
      <c r="G42" s="3" t="inlineStr">
        <is>
          <t>Single source record; no matching record found in any other file after cross-file and cross-platform comparison.</t>
        </is>
      </c>
      <c r="H42" s="3" t="inlineStr">
        <is>
          <t>Claude</t>
        </is>
      </c>
      <c r="I42" s="3" t="inlineStr">
        <is>
          <t>GitHub</t>
        </is>
      </c>
      <c r="J42" s="3" t="inlineStr">
        <is>
          <t>N</t>
        </is>
      </c>
      <c r="K42" s="3" t="inlineStr">
        <is>
          <t>NA (single platform)</t>
        </is>
      </c>
      <c r="L42" s="4" t="inlineStr">
        <is>
          <t>https://github.com/SEUxia/Asphalt-pavement-crack-dataset</t>
        </is>
      </c>
      <c r="M42" s="4" t="inlineStr">
        <is>
          <t>https://github.com/SEUxia/Asphalt-pavement-crack-dataset</t>
        </is>
      </c>
      <c r="N42" s="3" t="inlineStr">
        <is>
          <t>NA</t>
        </is>
      </c>
      <c r="O42" s="3" t="inlineStr">
        <is>
          <t>NA</t>
        </is>
      </c>
      <c r="P42" s="3" t="inlineStr">
        <is>
          <t>NA</t>
        </is>
      </c>
      <c r="Q42" s="3" t="inlineStr">
        <is>
          <t>NA</t>
        </is>
      </c>
      <c r="R42" s="3" t="inlineStr">
        <is>
          <t>NA</t>
        </is>
      </c>
      <c r="S42" s="3" t="inlineStr">
        <is>
          <t>NA</t>
        </is>
      </c>
      <c r="T42" s="3" t="inlineStr">
        <is>
          <t>NR</t>
        </is>
      </c>
      <c r="U42" s="3" t="inlineStr">
        <is>
          <t>N</t>
        </is>
      </c>
      <c r="V42" s="3" t="inlineStr">
        <is>
          <t>NR</t>
        </is>
      </c>
      <c r="W42" s="3" t="inlineStr">
        <is>
          <t>NR</t>
        </is>
      </c>
      <c r="X42" s="3" t="inlineStr">
        <is>
          <t>NR</t>
        </is>
      </c>
      <c r="Y42" s="3" t="inlineStr">
        <is>
          <t>NR</t>
        </is>
      </c>
      <c r="Z42" s="3" t="inlineStr">
        <is>
          <t>NA</t>
        </is>
      </c>
      <c r="AA42" s="3" t="inlineStr">
        <is>
          <t>NA</t>
        </is>
      </c>
      <c r="AB42" s="3" t="inlineStr">
        <is>
          <t>NR</t>
        </is>
      </c>
      <c r="AC42" s="3" t="inlineStr">
        <is>
          <t>NR</t>
        </is>
      </c>
      <c r="AD42" s="3" t="inlineStr">
        <is>
          <t>NR</t>
        </is>
      </c>
      <c r="AE42" s="3" t="inlineStr">
        <is>
          <t>NR</t>
        </is>
      </c>
      <c r="AF42" s="3" t="inlineStr">
        <is>
          <t>NR</t>
        </is>
      </c>
      <c r="AG42" s="3" t="inlineStr">
        <is>
          <t>NR</t>
        </is>
      </c>
      <c r="AH42" s="3" t="inlineStr">
        <is>
          <t>NR</t>
        </is>
      </c>
      <c r="AI42" s="3" t="inlineStr">
        <is>
          <t>NR</t>
        </is>
      </c>
      <c r="AJ42" s="3" t="inlineStr">
        <is>
          <t>NR</t>
        </is>
      </c>
      <c r="AK42" s="3" t="inlineStr">
        <is>
          <t>NR</t>
        </is>
      </c>
      <c r="AL42" s="3" t="inlineStr">
        <is>
          <t>NR</t>
        </is>
      </c>
      <c r="AM42" s="3" t="inlineStr">
        <is>
          <t>NR</t>
        </is>
      </c>
      <c r="AN42" s="3" t="inlineStr">
        <is>
          <t>NR</t>
        </is>
      </c>
      <c r="AO42" s="3" t="inlineStr">
        <is>
          <t>NR</t>
        </is>
      </c>
      <c r="AP42" s="3" t="inlineStr">
        <is>
          <t>NR</t>
        </is>
      </c>
      <c r="AQ42" s="3" t="inlineStr">
        <is>
          <t>NR</t>
        </is>
      </c>
      <c r="AR42" s="3" t="inlineStr">
        <is>
          <t>NR</t>
        </is>
      </c>
      <c r="AS42" s="3" t="inlineStr">
        <is>
          <t>Road environment: Asphalt pavements</t>
        </is>
      </c>
      <c r="AT42" s="3" t="inlineStr">
        <is>
          <t>NR</t>
        </is>
      </c>
      <c r="AU42" s="3" t="inlineStr">
        <is>
          <t>NR</t>
        </is>
      </c>
      <c r="AV42" s="3" t="inlineStr">
        <is>
          <t>NR</t>
        </is>
      </c>
      <c r="AW42" s="3" t="inlineStr">
        <is>
          <t>NR</t>
        </is>
      </c>
      <c r="AX42" s="3" t="inlineStr">
        <is>
          <t>NR</t>
        </is>
      </c>
      <c r="AY42" s="3" t="inlineStr">
        <is>
          <t>NR</t>
        </is>
      </c>
      <c r="AZ42" s="3" t="inlineStr">
        <is>
          <t>NR</t>
        </is>
      </c>
      <c r="BA42" s="3" t="inlineStr">
        <is>
          <t>NR</t>
        </is>
      </c>
      <c r="BB42" s="3" t="inlineStr">
        <is>
          <t>NR</t>
        </is>
      </c>
      <c r="BC42" s="3" t="inlineStr">
        <is>
          <t>NR</t>
        </is>
      </c>
      <c r="BD42" s="3" t="inlineStr">
        <is>
          <t>NR</t>
        </is>
      </c>
      <c r="BE42" s="3" t="inlineStr">
        <is>
          <t>NR</t>
        </is>
      </c>
      <c r="BF42" s="3" t="inlineStr">
        <is>
          <t>NR</t>
        </is>
      </c>
      <c r="BG42" s="3" t="inlineStr">
        <is>
          <t>NR</t>
        </is>
      </c>
      <c r="BH42" s="3" t="inlineStr">
        <is>
          <t>Transverse crack;Longitudinal crack;Net (alligator) crack</t>
        </is>
      </c>
      <c r="BI42" s="3" t="inlineStr">
        <is>
          <t>NR</t>
        </is>
      </c>
      <c r="BJ42" s="3" t="inlineStr">
        <is>
          <t>NR</t>
        </is>
      </c>
      <c r="BK42" s="3" t="inlineStr">
        <is>
          <t>NR</t>
        </is>
      </c>
      <c r="BL42" s="3" t="inlineStr">
        <is>
          <t>NR</t>
        </is>
      </c>
      <c r="BM42" s="3" t="inlineStr">
        <is>
          <t>NR</t>
        </is>
      </c>
      <c r="BN42" s="3" t="inlineStr">
        <is>
          <t>NR</t>
        </is>
      </c>
      <c r="BO42" s="3" t="inlineStr">
        <is>
          <t>NR</t>
        </is>
      </c>
      <c r="BP42" s="3" t="inlineStr">
        <is>
          <t>NR</t>
        </is>
      </c>
      <c r="BQ42" s="3" t="inlineStr">
        <is>
          <t>NR</t>
        </is>
      </c>
      <c r="BR42" s="3" t="inlineStr">
        <is>
          <t>NR</t>
        </is>
      </c>
      <c r="BS42" s="3" t="inlineStr">
        <is>
          <t>NR</t>
        </is>
      </c>
      <c r="BT42" s="3" t="inlineStr">
        <is>
          <t>NR</t>
        </is>
      </c>
      <c r="BU42" s="3" t="inlineStr">
        <is>
          <t>NR</t>
        </is>
      </c>
      <c r="BV42" s="3" t="inlineStr">
        <is>
          <t>NR</t>
        </is>
      </c>
      <c r="BW42" s="3" t="inlineStr">
        <is>
          <t>NR</t>
        </is>
      </c>
      <c r="BX42" s="3" t="inlineStr">
        <is>
          <t>NR</t>
        </is>
      </c>
      <c r="BY42" s="3" t="inlineStr">
        <is>
          <t>NR</t>
        </is>
      </c>
      <c r="BZ42" s="3" t="inlineStr">
        <is>
          <t>NR</t>
        </is>
      </c>
      <c r="CA42" s="3" t="inlineStr">
        <is>
          <t>NR</t>
        </is>
      </c>
      <c r="CB42" s="3" t="inlineStr">
        <is>
          <t>NR</t>
        </is>
      </c>
      <c r="CC42" s="3" t="inlineStr">
        <is>
          <t>NR</t>
        </is>
      </c>
      <c r="CD42" s="3" t="inlineStr">
        <is>
          <t>NR</t>
        </is>
      </c>
      <c r="CE42" s="3" t="inlineStr">
        <is>
          <t>NR</t>
        </is>
      </c>
      <c r="CF42" s="3" t="inlineStr">
        <is>
          <t>NR</t>
        </is>
      </c>
      <c r="CG42" s="3" t="inlineStr">
        <is>
          <t>NR</t>
        </is>
      </c>
      <c r="CH42" s="3" t="inlineStr">
        <is>
          <t>NR</t>
        </is>
      </c>
      <c r="CI42" s="3" t="inlineStr">
        <is>
          <t>Pending</t>
        </is>
      </c>
      <c r="CJ42" s="3" t="inlineStr">
        <is>
          <t>Metadata_Only</t>
        </is>
      </c>
      <c r="CK42" s="3" t="inlineStr">
        <is>
          <t>NR</t>
        </is>
      </c>
      <c r="CL42" s="3" t="inlineStr">
        <is>
          <t>NR</t>
        </is>
      </c>
      <c r="CM42" s="3" t="inlineStr">
        <is>
          <t>Metadata_Only</t>
        </is>
      </c>
      <c r="CN42" s="3" t="inlineStr">
        <is>
          <t>NR</t>
        </is>
      </c>
      <c r="CO42" s="3" t="inlineStr">
        <is>
          <t>NR</t>
        </is>
      </c>
      <c r="CP42" s="3" t="inlineStr">
        <is>
          <t>Y</t>
        </is>
      </c>
      <c r="CQ42" s="3" t="inlineStr">
        <is>
          <t>Images to be made public 'upon receipt of the article'; dataset-versus-paper status unresolved</t>
        </is>
      </c>
      <c r="CR42" s="3" t="inlineStr">
        <is>
          <t>Original</t>
        </is>
      </c>
      <c r="CS42" s="3" t="inlineStr">
        <is>
          <t>N</t>
        </is>
      </c>
      <c r="CT42" s="3" t="inlineStr">
        <is>
          <t>N</t>
        </is>
      </c>
      <c r="CU42" s="3" t="inlineStr">
        <is>
          <t>N</t>
        </is>
      </c>
      <c r="CV42" s="3" t="inlineStr">
        <is>
          <t>NA</t>
        </is>
      </c>
      <c r="CW42" s="3" t="inlineStr">
        <is>
          <t>NA</t>
        </is>
      </c>
      <c r="CX42" s="3" t="inlineStr">
        <is>
          <t>Claude_Github_001.xlsx</t>
        </is>
      </c>
      <c r="CY42" s="3" t="inlineStr">
        <is>
          <t>Claude_Github_001:GH-DS-025</t>
        </is>
      </c>
      <c r="CZ42" s="3" t="inlineStr">
        <is>
          <t>N</t>
        </is>
      </c>
      <c r="DA42" s="3" t="inlineStr">
        <is>
          <t>NA</t>
        </is>
      </c>
      <c r="DB42" s="3" t="inlineStr">
        <is>
          <t>None</t>
        </is>
      </c>
      <c r="DC42" s="3" t="inlineStr">
        <is>
          <t>None</t>
        </is>
      </c>
      <c r="DD42" s="3" t="inlineStr">
        <is>
          <t>None</t>
        </is>
      </c>
      <c r="DE42" s="3" t="inlineStr">
        <is>
          <t>None</t>
        </is>
      </c>
      <c r="DF42" s="3" t="inlineStr">
        <is>
          <t>N</t>
        </is>
      </c>
      <c r="DG42" s="3" t="inlineStr">
        <is>
          <t>Single source record; no reconciliation required.</t>
        </is>
      </c>
      <c r="DH42" s="3" t="inlineStr">
        <is>
          <t>GitHub README, https://github.com/SEUxia/Asphalt-pavement-crack-dataset (accessed 2026-08-06)</t>
        </is>
      </c>
      <c r="DI42" s="3" t="inlineStr">
        <is>
          <t>Low</t>
        </is>
      </c>
      <c r="DJ42" s="7" t="inlineStr">
        <is>
          <t>High</t>
        </is>
      </c>
      <c r="DK42" s="3" t="inlineStr">
        <is>
          <t>Verify pending/unresolved fields against the source record.</t>
        </is>
      </c>
      <c r="DL42" s="3" t="n">
        <v>1</v>
      </c>
      <c r="DM42" s="3" t="n">
        <v>1</v>
      </c>
      <c r="DN42" s="3" t="n">
        <v>0</v>
      </c>
      <c r="DO42" s="3" t="n">
        <v>1</v>
      </c>
      <c r="DP42" s="3" t="n">
        <v>1.5</v>
      </c>
      <c r="DQ42" s="3" t="n">
        <v>1.5</v>
      </c>
      <c r="DR42" s="3" t="n">
        <v>0</v>
      </c>
      <c r="DS42" s="3" t="n">
        <v>17</v>
      </c>
      <c r="DT42" s="3" t="inlineStr">
        <is>
          <t>Derived (metadata rubric)</t>
        </is>
      </c>
      <c r="DU42" s="3" t="inlineStr">
        <is>
          <t>0 of 1</t>
        </is>
      </c>
      <c r="DV42" s="35">
        <f>IFERROR(IF(INDEX(MCDM_Grades!$C$2:$C$178,MATCH($A42,MCDM_Grades!$A$2:$A$178,0))="","",INDEX(MCDM_Grades!$C$2:$C$178,MATCH($A42,MCDM_Grades!$A$2:$A$178,0))),"")</f>
        <v/>
      </c>
      <c r="DW42" s="42">
        <f>IFERROR(IF(INDEX(MCDM_Grades!$D$2:$D$178,MATCH($A42,MCDM_Grades!$A$2:$A$178,0))="","",INDEX(MCDM_Grades!$D$2:$D$178,MATCH($A42,MCDM_Grades!$A$2:$A$178,0))),"")</f>
        <v/>
      </c>
      <c r="DX42" s="48">
        <f>IFERROR(IF(INDEX(MCDM_Grades!$E$2:$E$178,MATCH($A42,MCDM_Grades!$A$2:$A$178,0))="","",INDEX(MCDM_Grades!$E$2:$E$178,MATCH($A42,MCDM_Grades!$A$2:$A$178,0))),"")</f>
        <v/>
      </c>
      <c r="DY42" s="49">
        <f>IFERROR(IF(INDEX(MCDM_Grades!$F$2:$F$178,MATCH($A42,MCDM_Grades!$A$2:$A$178,0))="","",INDEX(MCDM_Grades!$F$2:$F$178,MATCH($A42,MCDM_Grades!$A$2:$A$178,0))),"")</f>
        <v/>
      </c>
      <c r="DZ42" s="48">
        <f>IFERROR(IF(INDEX(MCDM_Grades!$G$2:$G$178,MATCH($A42,MCDM_Grades!$A$2:$A$178,0))="","",INDEX(MCDM_Grades!$G$2:$G$178,MATCH($A42,MCDM_Grades!$A$2:$A$178,0))),"")</f>
        <v/>
      </c>
      <c r="EA42" s="49">
        <f>IFERROR(IF(INDEX(MCDM_Grades!$H$2:$H$178,MATCH($A42,MCDM_Grades!$A$2:$A$178,0))="","",INDEX(MCDM_Grades!$H$2:$H$178,MATCH($A42,MCDM_Grades!$A$2:$A$178,0))),"")</f>
        <v/>
      </c>
      <c r="EB42" s="50">
        <f>IFERROR(IF(INDEX(MCDM_Grades!$I$2:$I$178,MATCH($A42,MCDM_Grades!$A$2:$A$178,0))="","",INDEX(MCDM_Grades!$I$2:$I$178,MATCH($A42,MCDM_Grades!$A$2:$A$178,0))),"")</f>
        <v/>
      </c>
      <c r="EC42" s="51">
        <f>IFERROR(IF(INDEX(MCDM_Grades!$J$2:$J$178,MATCH($A42,MCDM_Grades!$A$2:$A$178,0))="","",INDEX(MCDM_Grades!$J$2:$J$178,MATCH($A42,MCDM_Grades!$A$2:$A$178,0))),"")</f>
        <v/>
      </c>
      <c r="ED42" s="35">
        <f>IFERROR(IF(INDEX(MCDM_Grades!$N$2:$N$178,MATCH($A42,MCDM_Grades!$A$2:$A$178,0))="","",INDEX(MCDM_Grades!$N$2:$N$178,MATCH($A42,MCDM_Grades!$A$2:$A$178,0))),"")</f>
        <v/>
      </c>
      <c r="EE42" s="42">
        <f>IFERROR(IF(INDEX(MCDM_Grades!$O$2:$O$178,MATCH($A42,MCDM_Grades!$A$2:$A$178,0))="","",INDEX(MCDM_Grades!$O$2:$O$178,MATCH($A42,MCDM_Grades!$A$2:$A$178,0))),"")</f>
        <v/>
      </c>
      <c r="EF42" s="35">
        <f>IFERROR(IF(INDEX(MCDM_Grades!$P$2:$P$178,MATCH($A42,MCDM_Grades!$A$2:$A$178,0))="","",INDEX(MCDM_Grades!$P$2:$P$178,MATCH($A42,MCDM_Grades!$A$2:$A$178,0))),"")</f>
        <v/>
      </c>
      <c r="EG42" s="42">
        <f>IFERROR(IF(INDEX(MCDM_Grades!$Q$2:$Q$178,MATCH($A42,MCDM_Grades!$A$2:$A$178,0))="","",INDEX(MCDM_Grades!$Q$2:$Q$178,MATCH($A42,MCDM_Grades!$A$2:$A$178,0))),"")</f>
        <v/>
      </c>
      <c r="EH42" s="35">
        <f>IFERROR(IF(INDEX(MCDM_Grades!$R$2:$R$178,MATCH($A42,MCDM_Grades!$A$2:$A$178,0))="","",INDEX(MCDM_Grades!$R$2:$R$178,MATCH($A42,MCDM_Grades!$A$2:$A$178,0))),"")</f>
        <v/>
      </c>
      <c r="EI42" s="42">
        <f>IFERROR(IF(INDEX(MCDM_Grades!$S$2:$S$178,MATCH($A42,MCDM_Grades!$A$2:$A$178,0))="","",INDEX(MCDM_Grades!$S$2:$S$178,MATCH($A42,MCDM_Grades!$A$2:$A$178,0))),"")</f>
        <v/>
      </c>
      <c r="EJ42" s="35">
        <f>IFERROR(IF(INDEX(MCDM_Grades!$T$2:$T$178,MATCH($A42,MCDM_Grades!$A$2:$A$178,0))="","",INDEX(MCDM_Grades!$T$2:$T$178,MATCH($A42,MCDM_Grades!$A$2:$A$178,0))),"")</f>
        <v/>
      </c>
      <c r="EK42" s="42">
        <f>IFERROR(IF(INDEX(MCDM_Grades!$U$2:$U$178,MATCH($A42,MCDM_Grades!$A$2:$A$178,0))="","",INDEX(MCDM_Grades!$U$2:$U$178,MATCH($A42,MCDM_Grades!$A$2:$A$178,0))),"")</f>
        <v/>
      </c>
      <c r="EL42" s="35">
        <f>IFERROR(IF(INDEX(MCDM_Grades!$V$2:$V$178,MATCH($A42,MCDM_Grades!$A$2:$A$178,0))="","",INDEX(MCDM_Grades!$V$2:$V$178,MATCH($A42,MCDM_Grades!$A$2:$A$178,0))),"")</f>
        <v/>
      </c>
      <c r="EM42" s="42">
        <f>IFERROR(IF(INDEX(MCDM_Grades!$W$2:$W$178,MATCH($A42,MCDM_Grades!$A$2:$A$178,0))="","",INDEX(MCDM_Grades!$W$2:$W$178,MATCH($A42,MCDM_Grades!$A$2:$A$178,0))),"")</f>
        <v/>
      </c>
      <c r="EN42" s="35">
        <f>IFERROR(IF(INDEX(MCDM_Grades!$X$2:$X$178,MATCH($A42,MCDM_Grades!$A$2:$A$178,0))="","",INDEX(MCDM_Grades!$X$2:$X$178,MATCH($A42,MCDM_Grades!$A$2:$A$178,0))),"")</f>
        <v/>
      </c>
      <c r="EO42" s="42">
        <f>IFERROR(IF(INDEX(MCDM_Grades!$Y$2:$Y$178,MATCH($A42,MCDM_Grades!$A$2:$A$178,0))="","",INDEX(MCDM_Grades!$Y$2:$Y$178,MATCH($A42,MCDM_Grades!$A$2:$A$178,0))),"")</f>
        <v/>
      </c>
      <c r="EP42" s="35">
        <f>IFERROR(IF(INDEX(MCDM_Grades!$Z$2:$Z$178,MATCH($A42,MCDM_Grades!$A$2:$A$178,0))="","",INDEX(MCDM_Grades!$Z$2:$Z$178,MATCH($A42,MCDM_Grades!$A$2:$A$178,0))),"")</f>
        <v/>
      </c>
      <c r="EQ42" s="42">
        <f>IFERROR(IF(INDEX(MCDM_Grades!$AA$2:$AA$178,MATCH($A42,MCDM_Grades!$A$2:$A$178,0))="","",INDEX(MCDM_Grades!$AA$2:$AA$178,MATCH($A42,MCDM_Grades!$A$2:$A$178,0))),"")</f>
        <v/>
      </c>
      <c r="ER42" s="35">
        <f>IFERROR(IF(INDEX(MCDM_Grades!$AB$2:$AB$178,MATCH($A42,MCDM_Grades!$A$2:$A$178,0))="","",INDEX(MCDM_Grades!$AB$2:$AB$178,MATCH($A42,MCDM_Grades!$A$2:$A$178,0))),"")</f>
        <v/>
      </c>
      <c r="ES42" s="42">
        <f>IFERROR(IF(INDEX(MCDM_Grades!$AC$2:$AC$178,MATCH($A42,MCDM_Grades!$A$2:$A$178,0))="","",INDEX(MCDM_Grades!$AC$2:$AC$178,MATCH($A42,MCDM_Grades!$A$2:$A$178,0))),"")</f>
        <v/>
      </c>
      <c r="ET42" s="35">
        <f>IFERROR(IF(INDEX(MCDM_Grades!$AD$2:$AD$178,MATCH($A42,MCDM_Grades!$A$2:$A$178,0))="","",INDEX(MCDM_Grades!$AD$2:$AD$178,MATCH($A42,MCDM_Grades!$A$2:$A$178,0))),"")</f>
        <v/>
      </c>
      <c r="EU42" s="42">
        <f>IFERROR(IF(INDEX(MCDM_Grades!$AE$2:$AE$178,MATCH($A42,MCDM_Grades!$A$2:$A$178,0))="","",INDEX(MCDM_Grades!$AE$2:$AE$178,MATCH($A42,MCDM_Grades!$A$2:$A$178,0))),"")</f>
        <v/>
      </c>
      <c r="EV42" s="51">
        <f>IFERROR(IF(INDEX(MCDM_Grades!$K$2:$K$178,MATCH($A42,MCDM_Grades!$A$2:$A$178,0))="","",INDEX(MCDM_Grades!$K$2:$K$178,MATCH($A42,MCDM_Grades!$A$2:$A$178,0))),"")</f>
        <v/>
      </c>
      <c r="EW42" s="49">
        <f>IFERROR(IF(INDEX(MCDM_Grades!$L$2:$L$178,MATCH($A42,MCDM_Grades!$A$2:$A$178,0))="","",INDEX(MCDM_Grades!$L$2:$L$178,MATCH($A42,MCDM_Grades!$A$2:$A$178,0))),"")</f>
        <v/>
      </c>
      <c r="EX42" s="50">
        <f>IFERROR(IF(INDEX(MCDM_Grades!$M$2:$M$178,MATCH($A42,MCDM_Grades!$A$2:$A$178,0))="","",INDEX(MCDM_Grades!$M$2:$M$178,MATCH($A42,MCDM_Grades!$A$2:$A$178,0))),"")</f>
        <v/>
      </c>
      <c r="EY42" s="35">
        <f>IFERROR(IF(INDEX(MCDM_Grades!$AR$2:$AR$178,MATCH($A42,MCDM_Grades!$A$2:$A$178,0))="","",INDEX(MCDM_Grades!$AR$2:$AR$178,MATCH($A42,MCDM_Grades!$A$2:$A$178,0))),"")</f>
        <v/>
      </c>
      <c r="EZ42" s="42">
        <f>IFERROR(IF(INDEX(MCDM_Grades!$AS$2:$AS$178,MATCH($A42,MCDM_Grades!$A$2:$A$178,0))="","",INDEX(MCDM_Grades!$AS$2:$AS$178,MATCH($A42,MCDM_Grades!$A$2:$A$178,0))),"")</f>
        <v/>
      </c>
      <c r="FA42" s="35">
        <f>IFERROR(IF(INDEX(MCDM_Grades!$AT$2:$AT$178,MATCH($A42,MCDM_Grades!$A$2:$A$178,0))="","",INDEX(MCDM_Grades!$AT$2:$AT$178,MATCH($A42,MCDM_Grades!$A$2:$A$178,0))),"")</f>
        <v/>
      </c>
      <c r="FB42" s="42">
        <f>IFERROR(IF(INDEX(MCDM_Grades!$AU$2:$AU$178,MATCH($A42,MCDM_Grades!$A$2:$A$178,0))="","",INDEX(MCDM_Grades!$AU$2:$AU$178,MATCH($A42,MCDM_Grades!$A$2:$A$178,0))),"")</f>
        <v/>
      </c>
      <c r="FC42" s="3" t="inlineStr">
        <is>
          <t>Not reported</t>
        </is>
      </c>
      <c r="FD42" s="3" t="inlineStr">
        <is>
          <t>Unknown</t>
        </is>
      </c>
      <c r="FE42" s="3" t="inlineStr">
        <is>
          <t>Unknown</t>
        </is>
      </c>
      <c r="FF42" s="3" t="n"/>
      <c r="FG42" s="3" t="inlineStr">
        <is>
          <t>Not reported</t>
        </is>
      </c>
      <c r="FH42" s="3" t="inlineStr">
        <is>
          <t>The dataset image will be made public upon receipt of the article</t>
        </is>
      </c>
      <c r="FI42" s="3" t="inlineStr">
        <is>
          <t>Dataset page / README</t>
        </is>
      </c>
      <c r="FJ42" s="3" t="inlineStr">
        <is>
          <t>https://github.com/SEUxia/Asphalt-pavement-crack-dataset</t>
        </is>
      </c>
      <c r="FK42" s="3" t="inlineStr">
        <is>
          <t>High</t>
        </is>
      </c>
      <c r="FL42" s="3" t="inlineStr">
        <is>
          <t>Not independently verified</t>
        </is>
      </c>
      <c r="FM42" s="3" t="inlineStr">
        <is>
          <t>All workbook acquisition fields are NR and no publication is listed. The GitHub repository contains only a one-line description ('Asphalt pavement crack dataset, including transverse crack, longitudinal crack and net crack') and a note that images will be released later; no data files, sample images or acquisition description exist, so the viewpoint cannot be determined.</t>
        </is>
      </c>
    </row>
    <row r="43" ht="58" customHeight="1">
      <c r="A43" s="3" t="inlineStr">
        <is>
          <t>DS-042</t>
        </is>
      </c>
      <c r="B43" s="3" t="inlineStr">
        <is>
          <t>SoV Pothole Dataset</t>
        </is>
      </c>
      <c r="C43" s="3" t="inlineStr">
        <is>
          <t>NA</t>
        </is>
      </c>
      <c r="D43" s="3" t="inlineStr">
        <is>
          <t>NR</t>
        </is>
      </c>
      <c r="E43" s="3" t="inlineStr">
        <is>
          <t>Independent Dataset</t>
        </is>
      </c>
      <c r="F43" s="3" t="inlineStr">
        <is>
          <t>NA (single source record)</t>
        </is>
      </c>
      <c r="G43" s="3" t="inlineStr">
        <is>
          <t>Single source record; no matching record found in any other file after cross-file and cross-platform comparison.</t>
        </is>
      </c>
      <c r="H43" s="3" t="inlineStr">
        <is>
          <t>GitHub_Test_Batch (tool UNK)</t>
        </is>
      </c>
      <c r="I43" s="3" t="inlineStr">
        <is>
          <t>GitHub</t>
        </is>
      </c>
      <c r="J43" s="3" t="inlineStr">
        <is>
          <t>N</t>
        </is>
      </c>
      <c r="K43" s="3" t="inlineStr">
        <is>
          <t>NA (single platform)</t>
        </is>
      </c>
      <c r="L43" s="4" t="inlineStr">
        <is>
          <t>https://github.com/achireistefan/Pothole-Detection</t>
        </is>
      </c>
      <c r="M43" s="4" t="inlineStr">
        <is>
          <t>https://github.com/achireistefan/Pothole-Detection</t>
        </is>
      </c>
      <c r="N43" s="3" t="inlineStr">
        <is>
          <t>NA</t>
        </is>
      </c>
      <c r="O43" s="3" t="inlineStr">
        <is>
          <t>NA</t>
        </is>
      </c>
      <c r="P43" s="3" t="inlineStr">
        <is>
          <t>NA</t>
        </is>
      </c>
      <c r="Q43" s="3" t="inlineStr">
        <is>
          <t>NA</t>
        </is>
      </c>
      <c r="R43" s="3" t="inlineStr">
        <is>
          <t>NA</t>
        </is>
      </c>
      <c r="S43" s="3" t="inlineStr">
        <is>
          <t>NA</t>
        </is>
      </c>
      <c r="T43" s="3" t="inlineStr">
        <is>
          <t>NR</t>
        </is>
      </c>
      <c r="U43" s="3" t="inlineStr">
        <is>
          <t>Y</t>
        </is>
      </c>
      <c r="V43" s="3" t="inlineStr">
        <is>
          <t>https://github.com/achireistefan/Pothole-Detection</t>
        </is>
      </c>
      <c r="W43" s="3" t="inlineStr">
        <is>
          <t>NR</t>
        </is>
      </c>
      <c r="X43" s="3" t="inlineStr">
        <is>
          <t>https://github.com/achireistefan/Pothole-Detection</t>
        </is>
      </c>
      <c r="Y43" s="3" t="inlineStr">
        <is>
          <t>NR</t>
        </is>
      </c>
      <c r="Z43" s="3" t="inlineStr">
        <is>
          <t>NR</t>
        </is>
      </c>
      <c r="AA43" s="3" t="inlineStr">
        <is>
          <t>Reported in source record (relationship not classified)</t>
        </is>
      </c>
      <c r="AB43" s="3" t="inlineStr">
        <is>
          <t>Images/frames as reported</t>
        </is>
      </c>
      <c r="AC43" s="3" t="inlineStr">
        <is>
          <t>447</t>
        </is>
      </c>
      <c r="AD43" s="3" t="inlineStr">
        <is>
          <t>NR</t>
        </is>
      </c>
      <c r="AE43" s="3" t="inlineStr">
        <is>
          <t>NR</t>
        </is>
      </c>
      <c r="AF43" s="3" t="inlineStr">
        <is>
          <t>447</t>
        </is>
      </c>
      <c r="AG43" s="3" t="inlineStr">
        <is>
          <t>NR</t>
        </is>
      </c>
      <c r="AH43" s="3" t="inlineStr">
        <is>
          <t>NR</t>
        </is>
      </c>
      <c r="AI43" s="3" t="inlineStr">
        <is>
          <t>NR</t>
        </is>
      </c>
      <c r="AJ43" s="3" t="inlineStr">
        <is>
          <t>NR</t>
        </is>
      </c>
      <c r="AK43" s="3" t="inlineStr">
        <is>
          <t>NR</t>
        </is>
      </c>
      <c r="AL43" s="3" t="inlineStr">
        <is>
          <t>NR</t>
        </is>
      </c>
      <c r="AM43" s="3" t="inlineStr">
        <is>
          <t>NR</t>
        </is>
      </c>
      <c r="AN43" s="3" t="inlineStr">
        <is>
          <t>NR</t>
        </is>
      </c>
      <c r="AO43" s="3" t="inlineStr">
        <is>
          <t>NR</t>
        </is>
      </c>
      <c r="AP43" s="3" t="inlineStr">
        <is>
          <t>NR</t>
        </is>
      </c>
      <c r="AQ43" s="3" t="inlineStr">
        <is>
          <t>NR</t>
        </is>
      </c>
      <c r="AR43" s="3" t="inlineStr">
        <is>
          <t>NR</t>
        </is>
      </c>
      <c r="AS43" s="3" t="inlineStr">
        <is>
          <t>Road environment: Roadway</t>
        </is>
      </c>
      <c r="AT43" s="3" t="inlineStr">
        <is>
          <t>NR</t>
        </is>
      </c>
      <c r="AU43" s="3" t="inlineStr">
        <is>
          <t>Person-mounted ZED 2 stereo camera</t>
        </is>
      </c>
      <c r="AV43" s="3" t="inlineStr">
        <is>
          <t>NR</t>
        </is>
      </c>
      <c r="AW43" s="3" t="inlineStr">
        <is>
          <t>Person-mounted ZED 2 stereo camera</t>
        </is>
      </c>
      <c r="AX43" s="3" t="inlineStr">
        <is>
          <t>See Acquisition_Platform (reported: mounted)</t>
        </is>
      </c>
      <c r="AY43" s="3" t="inlineStr">
        <is>
          <t>NR</t>
        </is>
      </c>
      <c r="AZ43" s="3" t="inlineStr">
        <is>
          <t>NR</t>
        </is>
      </c>
      <c r="BA43" s="3" t="inlineStr">
        <is>
          <t>NR</t>
        </is>
      </c>
      <c r="BB43" s="3" t="inlineStr">
        <is>
          <t>Y</t>
        </is>
      </c>
      <c r="BC43" s="3" t="inlineStr">
        <is>
          <t>NR</t>
        </is>
      </c>
      <c r="BD43" s="3" t="inlineStr">
        <is>
          <t>Stereo camera</t>
        </is>
      </c>
      <c r="BE43" s="3" t="inlineStr">
        <is>
          <t>NR</t>
        </is>
      </c>
      <c r="BF43" s="3" t="inlineStr">
        <is>
          <t>NR</t>
        </is>
      </c>
      <c r="BG43" s="3" t="inlineStr">
        <is>
          <t>NR</t>
        </is>
      </c>
      <c r="BH43" s="3" t="inlineStr">
        <is>
          <t>pothole; drain</t>
        </is>
      </c>
      <c r="BI43" s="3" t="inlineStr">
        <is>
          <t>NR</t>
        </is>
      </c>
      <c r="BJ43" s="3" t="inlineStr">
        <is>
          <t>pothole; drain</t>
        </is>
      </c>
      <c r="BK43" s="3" t="inlineStr">
        <is>
          <t>NR</t>
        </is>
      </c>
      <c r="BL43" s="3" t="inlineStr">
        <is>
          <t>Object detection; depth-assisted detection</t>
        </is>
      </c>
      <c r="BM43" s="3" t="inlineStr">
        <is>
          <t>Object detection; depth-assisted detection</t>
        </is>
      </c>
      <c r="BN43" s="3" t="inlineStr">
        <is>
          <t>Left RGB; right RGB; depth; annotations</t>
        </is>
      </c>
      <c r="BO43" s="3" t="inlineStr">
        <is>
          <t>NR</t>
        </is>
      </c>
      <c r="BP43" s="3" t="inlineStr">
        <is>
          <t>NR</t>
        </is>
      </c>
      <c r="BQ43" s="3" t="inlineStr">
        <is>
          <t>Y</t>
        </is>
      </c>
      <c r="BR43" s="3" t="inlineStr">
        <is>
          <t>NR</t>
        </is>
      </c>
      <c r="BS43" s="3" t="inlineStr">
        <is>
          <t>NR</t>
        </is>
      </c>
      <c r="BT43" s="3" t="inlineStr">
        <is>
          <t>NR</t>
        </is>
      </c>
      <c r="BU43" s="3" t="inlineStr">
        <is>
          <t>NR</t>
        </is>
      </c>
      <c r="BV43" s="3" t="inlineStr">
        <is>
          <t>NR</t>
        </is>
      </c>
      <c r="BW43" s="3" t="inlineStr">
        <is>
          <t>NR</t>
        </is>
      </c>
      <c r="BX43" s="3" t="inlineStr">
        <is>
          <t>NR</t>
        </is>
      </c>
      <c r="BY43" s="3" t="inlineStr">
        <is>
          <t>Manual object annotation</t>
        </is>
      </c>
      <c r="BZ43" s="3" t="inlineStr">
        <is>
          <t>NR</t>
        </is>
      </c>
      <c r="CA43" s="3" t="inlineStr">
        <is>
          <t>NR</t>
        </is>
      </c>
      <c r="CB43" s="3" t="inlineStr">
        <is>
          <t>NR</t>
        </is>
      </c>
      <c r="CC43" s="3" t="inlineStr">
        <is>
          <t>object detection; depth-assisted pothole detection</t>
        </is>
      </c>
      <c r="CD43" s="3" t="inlineStr">
        <is>
          <t>NR</t>
        </is>
      </c>
      <c r="CE43" s="3" t="inlineStr">
        <is>
          <t>NR</t>
        </is>
      </c>
      <c r="CF43" s="3" t="inlineStr">
        <is>
          <t>Reported on the source record/data card or associated publication (see Evidence_Locator)</t>
        </is>
      </c>
      <c r="CG43" s="3" t="inlineStr">
        <is>
          <t>NR</t>
        </is>
      </c>
      <c r="CH43" s="3" t="inlineStr">
        <is>
          <t>NR</t>
        </is>
      </c>
      <c r="CI43" s="3" t="inlineStr">
        <is>
          <t>Include-Supplementary</t>
        </is>
      </c>
      <c r="CJ43" s="3" t="inlineStr">
        <is>
          <t>Direct_Download</t>
        </is>
      </c>
      <c r="CK43" s="3" t="inlineStr">
        <is>
          <t>NR</t>
        </is>
      </c>
      <c r="CL43" s="3" t="inlineStr">
        <is>
          <t>N</t>
        </is>
      </c>
      <c r="CM43" s="3" t="inlineStr">
        <is>
          <t>Direct_Download</t>
        </is>
      </c>
      <c r="CN43" s="3" t="inlineStr">
        <is>
          <t>NR</t>
        </is>
      </c>
      <c r="CO43" s="3" t="inlineStr">
        <is>
          <t>NR</t>
        </is>
      </c>
      <c r="CP43" s="3" t="inlineStr">
        <is>
          <t>N</t>
        </is>
      </c>
      <c r="CQ43" s="3" t="inlineStr">
        <is>
          <t>Small, person-mounted capture rather than vehicle-mounted CAV collection; location and license are not clearly reported.</t>
        </is>
      </c>
      <c r="CR43" s="3" t="inlineStr">
        <is>
          <t>Original</t>
        </is>
      </c>
      <c r="CS43" s="3" t="inlineStr">
        <is>
          <t>N</t>
        </is>
      </c>
      <c r="CT43" s="3" t="inlineStr">
        <is>
          <t>N</t>
        </is>
      </c>
      <c r="CU43" s="3" t="inlineStr">
        <is>
          <t>N</t>
        </is>
      </c>
      <c r="CV43" s="3" t="inlineStr">
        <is>
          <t>NA</t>
        </is>
      </c>
      <c r="CW43" s="3" t="inlineStr">
        <is>
          <t>NA</t>
        </is>
      </c>
      <c r="CX43" s="3" t="inlineStr">
        <is>
          <t>Github_Github_Test.xlsx</t>
        </is>
      </c>
      <c r="CY43" s="3" t="inlineStr">
        <is>
          <t>Github_Github_Test:GITHUB-025</t>
        </is>
      </c>
      <c r="CZ43" s="3" t="inlineStr">
        <is>
          <t>NA</t>
        </is>
      </c>
      <c r="DA43" s="3" t="inlineStr">
        <is>
          <t>NA</t>
        </is>
      </c>
      <c r="DB43" s="3" t="inlineStr">
        <is>
          <t>None</t>
        </is>
      </c>
      <c r="DC43" s="3" t="inlineStr">
        <is>
          <t>None</t>
        </is>
      </c>
      <c r="DD43" s="3" t="inlineStr">
        <is>
          <t>None</t>
        </is>
      </c>
      <c r="DE43" s="3" t="inlineStr">
        <is>
          <t>None</t>
        </is>
      </c>
      <c r="DF43" s="3" t="inlineStr">
        <is>
          <t>N</t>
        </is>
      </c>
      <c r="DG43" s="3" t="inlineStr">
        <is>
          <t>Single source record; no reconciliation required.</t>
        </is>
      </c>
      <c r="DH43" s="3" t="inlineStr">
        <is>
          <t>https://github.com/achireistefan/Pothole-Detection; README dataset description, camera placement, sequences, and annotation classes; accessed 2026-08-01</t>
        </is>
      </c>
      <c r="DI43" s="3" t="inlineStr">
        <is>
          <t>High</t>
        </is>
      </c>
      <c r="DJ43" s="3" t="inlineStr">
        <is>
          <t>Low</t>
        </is>
      </c>
      <c r="DK43" s="3" t="inlineStr">
        <is>
          <t>Use source record as cited.</t>
        </is>
      </c>
      <c r="DL43" s="3" t="n">
        <v>4</v>
      </c>
      <c r="DM43" s="3" t="n">
        <v>4</v>
      </c>
      <c r="DN43" s="3" t="n">
        <v>4</v>
      </c>
      <c r="DO43" s="3" t="n">
        <v>2</v>
      </c>
      <c r="DP43" s="3" t="n">
        <v>2</v>
      </c>
      <c r="DQ43" s="3" t="n">
        <v>5</v>
      </c>
      <c r="DR43" s="3" t="n">
        <v>0</v>
      </c>
      <c r="DS43" s="3" t="n">
        <v>64</v>
      </c>
      <c r="DT43" s="3" t="inlineStr">
        <is>
          <t>Reviewed (source MCDM_Scoring, averaged across batches)</t>
        </is>
      </c>
      <c r="DU43" s="3" t="inlineStr">
        <is>
          <t>1 of 1</t>
        </is>
      </c>
      <c r="DV43" s="35">
        <f>IFERROR(IF(INDEX(MCDM_Grades!$C$2:$C$178,MATCH($A43,MCDM_Grades!$A$2:$A$178,0))="","",INDEX(MCDM_Grades!$C$2:$C$178,MATCH($A43,MCDM_Grades!$A$2:$A$178,0))),"")</f>
        <v/>
      </c>
      <c r="DW43" s="42">
        <f>IFERROR(IF(INDEX(MCDM_Grades!$D$2:$D$178,MATCH($A43,MCDM_Grades!$A$2:$A$178,0))="","",INDEX(MCDM_Grades!$D$2:$D$178,MATCH($A43,MCDM_Grades!$A$2:$A$178,0))),"")</f>
        <v/>
      </c>
      <c r="DX43" s="48">
        <f>IFERROR(IF(INDEX(MCDM_Grades!$E$2:$E$178,MATCH($A43,MCDM_Grades!$A$2:$A$178,0))="","",INDEX(MCDM_Grades!$E$2:$E$178,MATCH($A43,MCDM_Grades!$A$2:$A$178,0))),"")</f>
        <v/>
      </c>
      <c r="DY43" s="49">
        <f>IFERROR(IF(INDEX(MCDM_Grades!$F$2:$F$178,MATCH($A43,MCDM_Grades!$A$2:$A$178,0))="","",INDEX(MCDM_Grades!$F$2:$F$178,MATCH($A43,MCDM_Grades!$A$2:$A$178,0))),"")</f>
        <v/>
      </c>
      <c r="DZ43" s="48">
        <f>IFERROR(IF(INDEX(MCDM_Grades!$G$2:$G$178,MATCH($A43,MCDM_Grades!$A$2:$A$178,0))="","",INDEX(MCDM_Grades!$G$2:$G$178,MATCH($A43,MCDM_Grades!$A$2:$A$178,0))),"")</f>
        <v/>
      </c>
      <c r="EA43" s="49">
        <f>IFERROR(IF(INDEX(MCDM_Grades!$H$2:$H$178,MATCH($A43,MCDM_Grades!$A$2:$A$178,0))="","",INDEX(MCDM_Grades!$H$2:$H$178,MATCH($A43,MCDM_Grades!$A$2:$A$178,0))),"")</f>
        <v/>
      </c>
      <c r="EB43" s="50">
        <f>IFERROR(IF(INDEX(MCDM_Grades!$I$2:$I$178,MATCH($A43,MCDM_Grades!$A$2:$A$178,0))="","",INDEX(MCDM_Grades!$I$2:$I$178,MATCH($A43,MCDM_Grades!$A$2:$A$178,0))),"")</f>
        <v/>
      </c>
      <c r="EC43" s="51">
        <f>IFERROR(IF(INDEX(MCDM_Grades!$J$2:$J$178,MATCH($A43,MCDM_Grades!$A$2:$A$178,0))="","",INDEX(MCDM_Grades!$J$2:$J$178,MATCH($A43,MCDM_Grades!$A$2:$A$178,0))),"")</f>
        <v/>
      </c>
      <c r="ED43" s="35">
        <f>IFERROR(IF(INDEX(MCDM_Grades!$N$2:$N$178,MATCH($A43,MCDM_Grades!$A$2:$A$178,0))="","",INDEX(MCDM_Grades!$N$2:$N$178,MATCH($A43,MCDM_Grades!$A$2:$A$178,0))),"")</f>
        <v/>
      </c>
      <c r="EE43" s="42">
        <f>IFERROR(IF(INDEX(MCDM_Grades!$O$2:$O$178,MATCH($A43,MCDM_Grades!$A$2:$A$178,0))="","",INDEX(MCDM_Grades!$O$2:$O$178,MATCH($A43,MCDM_Grades!$A$2:$A$178,0))),"")</f>
        <v/>
      </c>
      <c r="EF43" s="35">
        <f>IFERROR(IF(INDEX(MCDM_Grades!$P$2:$P$178,MATCH($A43,MCDM_Grades!$A$2:$A$178,0))="","",INDEX(MCDM_Grades!$P$2:$P$178,MATCH($A43,MCDM_Grades!$A$2:$A$178,0))),"")</f>
        <v/>
      </c>
      <c r="EG43" s="42">
        <f>IFERROR(IF(INDEX(MCDM_Grades!$Q$2:$Q$178,MATCH($A43,MCDM_Grades!$A$2:$A$178,0))="","",INDEX(MCDM_Grades!$Q$2:$Q$178,MATCH($A43,MCDM_Grades!$A$2:$A$178,0))),"")</f>
        <v/>
      </c>
      <c r="EH43" s="35">
        <f>IFERROR(IF(INDEX(MCDM_Grades!$R$2:$R$178,MATCH($A43,MCDM_Grades!$A$2:$A$178,0))="","",INDEX(MCDM_Grades!$R$2:$R$178,MATCH($A43,MCDM_Grades!$A$2:$A$178,0))),"")</f>
        <v/>
      </c>
      <c r="EI43" s="42">
        <f>IFERROR(IF(INDEX(MCDM_Grades!$S$2:$S$178,MATCH($A43,MCDM_Grades!$A$2:$A$178,0))="","",INDEX(MCDM_Grades!$S$2:$S$178,MATCH($A43,MCDM_Grades!$A$2:$A$178,0))),"")</f>
        <v/>
      </c>
      <c r="EJ43" s="35">
        <f>IFERROR(IF(INDEX(MCDM_Grades!$T$2:$T$178,MATCH($A43,MCDM_Grades!$A$2:$A$178,0))="","",INDEX(MCDM_Grades!$T$2:$T$178,MATCH($A43,MCDM_Grades!$A$2:$A$178,0))),"")</f>
        <v/>
      </c>
      <c r="EK43" s="42">
        <f>IFERROR(IF(INDEX(MCDM_Grades!$U$2:$U$178,MATCH($A43,MCDM_Grades!$A$2:$A$178,0))="","",INDEX(MCDM_Grades!$U$2:$U$178,MATCH($A43,MCDM_Grades!$A$2:$A$178,0))),"")</f>
        <v/>
      </c>
      <c r="EL43" s="35">
        <f>IFERROR(IF(INDEX(MCDM_Grades!$V$2:$V$178,MATCH($A43,MCDM_Grades!$A$2:$A$178,0))="","",INDEX(MCDM_Grades!$V$2:$V$178,MATCH($A43,MCDM_Grades!$A$2:$A$178,0))),"")</f>
        <v/>
      </c>
      <c r="EM43" s="42">
        <f>IFERROR(IF(INDEX(MCDM_Grades!$W$2:$W$178,MATCH($A43,MCDM_Grades!$A$2:$A$178,0))="","",INDEX(MCDM_Grades!$W$2:$W$178,MATCH($A43,MCDM_Grades!$A$2:$A$178,0))),"")</f>
        <v/>
      </c>
      <c r="EN43" s="35">
        <f>IFERROR(IF(INDEX(MCDM_Grades!$X$2:$X$178,MATCH($A43,MCDM_Grades!$A$2:$A$178,0))="","",INDEX(MCDM_Grades!$X$2:$X$178,MATCH($A43,MCDM_Grades!$A$2:$A$178,0))),"")</f>
        <v/>
      </c>
      <c r="EO43" s="42">
        <f>IFERROR(IF(INDEX(MCDM_Grades!$Y$2:$Y$178,MATCH($A43,MCDM_Grades!$A$2:$A$178,0))="","",INDEX(MCDM_Grades!$Y$2:$Y$178,MATCH($A43,MCDM_Grades!$A$2:$A$178,0))),"")</f>
        <v/>
      </c>
      <c r="EP43" s="35">
        <f>IFERROR(IF(INDEX(MCDM_Grades!$Z$2:$Z$178,MATCH($A43,MCDM_Grades!$A$2:$A$178,0))="","",INDEX(MCDM_Grades!$Z$2:$Z$178,MATCH($A43,MCDM_Grades!$A$2:$A$178,0))),"")</f>
        <v/>
      </c>
      <c r="EQ43" s="42">
        <f>IFERROR(IF(INDEX(MCDM_Grades!$AA$2:$AA$178,MATCH($A43,MCDM_Grades!$A$2:$A$178,0))="","",INDEX(MCDM_Grades!$AA$2:$AA$178,MATCH($A43,MCDM_Grades!$A$2:$A$178,0))),"")</f>
        <v/>
      </c>
      <c r="ER43" s="35">
        <f>IFERROR(IF(INDEX(MCDM_Grades!$AB$2:$AB$178,MATCH($A43,MCDM_Grades!$A$2:$A$178,0))="","",INDEX(MCDM_Grades!$AB$2:$AB$178,MATCH($A43,MCDM_Grades!$A$2:$A$178,0))),"")</f>
        <v/>
      </c>
      <c r="ES43" s="42">
        <f>IFERROR(IF(INDEX(MCDM_Grades!$AC$2:$AC$178,MATCH($A43,MCDM_Grades!$A$2:$A$178,0))="","",INDEX(MCDM_Grades!$AC$2:$AC$178,MATCH($A43,MCDM_Grades!$A$2:$A$178,0))),"")</f>
        <v/>
      </c>
      <c r="ET43" s="35">
        <f>IFERROR(IF(INDEX(MCDM_Grades!$AD$2:$AD$178,MATCH($A43,MCDM_Grades!$A$2:$A$178,0))="","",INDEX(MCDM_Grades!$AD$2:$AD$178,MATCH($A43,MCDM_Grades!$A$2:$A$178,0))),"")</f>
        <v/>
      </c>
      <c r="EU43" s="42">
        <f>IFERROR(IF(INDEX(MCDM_Grades!$AE$2:$AE$178,MATCH($A43,MCDM_Grades!$A$2:$A$178,0))="","",INDEX(MCDM_Grades!$AE$2:$AE$178,MATCH($A43,MCDM_Grades!$A$2:$A$178,0))),"")</f>
        <v/>
      </c>
      <c r="EV43" s="51">
        <f>IFERROR(IF(INDEX(MCDM_Grades!$K$2:$K$178,MATCH($A43,MCDM_Grades!$A$2:$A$178,0))="","",INDEX(MCDM_Grades!$K$2:$K$178,MATCH($A43,MCDM_Grades!$A$2:$A$178,0))),"")</f>
        <v/>
      </c>
      <c r="EW43" s="49">
        <f>IFERROR(IF(INDEX(MCDM_Grades!$L$2:$L$178,MATCH($A43,MCDM_Grades!$A$2:$A$178,0))="","",INDEX(MCDM_Grades!$L$2:$L$178,MATCH($A43,MCDM_Grades!$A$2:$A$178,0))),"")</f>
        <v/>
      </c>
      <c r="EX43" s="50">
        <f>IFERROR(IF(INDEX(MCDM_Grades!$M$2:$M$178,MATCH($A43,MCDM_Grades!$A$2:$A$178,0))="","",INDEX(MCDM_Grades!$M$2:$M$178,MATCH($A43,MCDM_Grades!$A$2:$A$178,0))),"")</f>
        <v/>
      </c>
      <c r="EY43" s="35">
        <f>IFERROR(IF(INDEX(MCDM_Grades!$AR$2:$AR$178,MATCH($A43,MCDM_Grades!$A$2:$A$178,0))="","",INDEX(MCDM_Grades!$AR$2:$AR$178,MATCH($A43,MCDM_Grades!$A$2:$A$178,0))),"")</f>
        <v/>
      </c>
      <c r="EZ43" s="42">
        <f>IFERROR(IF(INDEX(MCDM_Grades!$AS$2:$AS$178,MATCH($A43,MCDM_Grades!$A$2:$A$178,0))="","",INDEX(MCDM_Grades!$AS$2:$AS$178,MATCH($A43,MCDM_Grades!$A$2:$A$178,0))),"")</f>
        <v/>
      </c>
      <c r="FA43" s="35">
        <f>IFERROR(IF(INDEX(MCDM_Grades!$AT$2:$AT$178,MATCH($A43,MCDM_Grades!$A$2:$A$178,0))="","",INDEX(MCDM_Grades!$AT$2:$AT$178,MATCH($A43,MCDM_Grades!$A$2:$A$178,0))),"")</f>
        <v/>
      </c>
      <c r="FB43" s="42">
        <f>IFERROR(IF(INDEX(MCDM_Grades!$AU$2:$AU$178,MATCH($A43,MCDM_Grades!$A$2:$A$178,0))="","",INDEX(MCDM_Grades!$AU$2:$AU$178,MATCH($A43,MCDM_Grades!$A$2:$A$178,0))),"")</f>
        <v/>
      </c>
      <c r="FC43" s="3" t="inlineStr">
        <is>
          <t>Forward-facing / oblique</t>
        </is>
      </c>
      <c r="FD43" s="3" t="inlineStr">
        <is>
          <t>No</t>
        </is>
      </c>
      <c r="FE43" s="3" t="inlineStr">
        <is>
          <t>Yes</t>
        </is>
      </c>
      <c r="FF43" s="3" t="n"/>
      <c r="FG43" s="3" t="inlineStr">
        <is>
          <t>Forehead/chest-mounted ZED 2 stereo camera (pedestrian, body-worn)</t>
        </is>
      </c>
      <c r="FH43" s="3" t="inlineStr">
        <is>
          <t>It is acquired using a ZED 2 stereo camera mounted on the forehead and chest.</t>
        </is>
      </c>
      <c r="FI43" s="3" t="inlineStr">
        <is>
          <t>Dataset page / README</t>
        </is>
      </c>
      <c r="FJ43" s="3" t="inlineStr">
        <is>
          <t>https://github.com/achireistefan/Pothole-Detection</t>
        </is>
      </c>
      <c r="FK43" s="3" t="inlineStr">
        <is>
          <t>High</t>
        </is>
      </c>
      <c r="FL43" s="3" t="inlineStr">
        <is>
          <t>Not independently verified</t>
        </is>
      </c>
      <c r="FM43" s="3" t="inlineStr">
        <is>
          <t>Workbook: 'Person-mounted ZED 2 stereo camera'. README confirms a body-worn (forehead and chest) stereo camera; sample images are street-level scenes with potholes and drains in bounding boxes, i.e. a pedestrian forward view at grazing angle. 447 images from four sequences with left/right frames and depth maps.</t>
        </is>
      </c>
    </row>
    <row r="44" ht="58" customHeight="1">
      <c r="A44" s="3" t="inlineStr">
        <is>
          <t>DS-043</t>
        </is>
      </c>
      <c r="B44" s="3" t="inlineStr">
        <is>
          <t>Stereo Pothole Datasets</t>
        </is>
      </c>
      <c r="C44" s="3" t="inlineStr">
        <is>
          <t>NA</t>
        </is>
      </c>
      <c r="D44" s="3" t="inlineStr">
        <is>
          <t>NR</t>
        </is>
      </c>
      <c r="E44" s="5" t="inlineStr">
        <is>
          <t>Independent Dataset</t>
        </is>
      </c>
      <c r="F44" s="3" t="inlineStr">
        <is>
          <t>NA (single source record)</t>
        </is>
      </c>
      <c r="G44" s="3" t="inlineStr">
        <is>
          <t>Single source record; no matching record found in any other file after cross-file and cross-platform comparison.</t>
        </is>
      </c>
      <c r="H44" s="3" t="inlineStr">
        <is>
          <t>GitHub_Test_Batch (tool UNK)</t>
        </is>
      </c>
      <c r="I44" s="3" t="inlineStr">
        <is>
          <t>GitHub</t>
        </is>
      </c>
      <c r="J44" s="3" t="inlineStr">
        <is>
          <t>N</t>
        </is>
      </c>
      <c r="K44" s="3" t="inlineStr">
        <is>
          <t>NA (single platform)</t>
        </is>
      </c>
      <c r="L44" s="4" t="inlineStr">
        <is>
          <t>https://github.com/ruirangerfan/stereo_pothole_datasets</t>
        </is>
      </c>
      <c r="M44" s="4" t="inlineStr">
        <is>
          <t>https://github.com/ruirangerfan/stereo_pothole_datasets</t>
        </is>
      </c>
      <c r="N44" s="3" t="inlineStr">
        <is>
          <t>NA</t>
        </is>
      </c>
      <c r="O44" s="3" t="inlineStr">
        <is>
          <t>NA</t>
        </is>
      </c>
      <c r="P44" s="3" t="inlineStr">
        <is>
          <t>NA</t>
        </is>
      </c>
      <c r="Q44" s="3" t="inlineStr">
        <is>
          <t>NA</t>
        </is>
      </c>
      <c r="R44" s="3" t="inlineStr">
        <is>
          <t>NA</t>
        </is>
      </c>
      <c r="S44" s="3" t="inlineStr">
        <is>
          <t>NA</t>
        </is>
      </c>
      <c r="T44" s="3" t="inlineStr">
        <is>
          <t>NR</t>
        </is>
      </c>
      <c r="U44" s="3" t="inlineStr">
        <is>
          <t>Y</t>
        </is>
      </c>
      <c r="V44" s="3" t="inlineStr">
        <is>
          <t>https://github.com/ruirangerfan/stereo_pothole_datasets</t>
        </is>
      </c>
      <c r="W44" s="3" t="inlineStr">
        <is>
          <t>NR</t>
        </is>
      </c>
      <c r="X44" s="3" t="inlineStr">
        <is>
          <t>https://github.com/ruirangerfan/stereo_pothole_datasets</t>
        </is>
      </c>
      <c r="Y44" s="3" t="inlineStr">
        <is>
          <t>NR</t>
        </is>
      </c>
      <c r="Z44" s="3" t="inlineStr">
        <is>
          <t>NR</t>
        </is>
      </c>
      <c r="AA44" s="3" t="inlineStr">
        <is>
          <t>Reported in source record (relationship not classified)</t>
        </is>
      </c>
      <c r="AB44" s="3" t="inlineStr">
        <is>
          <t>NR</t>
        </is>
      </c>
      <c r="AC44" s="3" t="inlineStr">
        <is>
          <t>NR</t>
        </is>
      </c>
      <c r="AD44" s="3" t="inlineStr">
        <is>
          <t>NR</t>
        </is>
      </c>
      <c r="AE44" s="3" t="inlineStr">
        <is>
          <t>NR</t>
        </is>
      </c>
      <c r="AF44" s="3" t="inlineStr">
        <is>
          <t>NR</t>
        </is>
      </c>
      <c r="AG44" s="3" t="inlineStr">
        <is>
          <t>NR</t>
        </is>
      </c>
      <c r="AH44" s="3" t="inlineStr">
        <is>
          <t>NR</t>
        </is>
      </c>
      <c r="AI44" s="3" t="inlineStr">
        <is>
          <t>NR</t>
        </is>
      </c>
      <c r="AJ44" s="3" t="inlineStr">
        <is>
          <t>NR</t>
        </is>
      </c>
      <c r="AK44" s="3" t="inlineStr">
        <is>
          <t>NR</t>
        </is>
      </c>
      <c r="AL44" s="3" t="inlineStr">
        <is>
          <t>NR</t>
        </is>
      </c>
      <c r="AM44" s="3" t="inlineStr">
        <is>
          <t>NR</t>
        </is>
      </c>
      <c r="AN44" s="3" t="inlineStr">
        <is>
          <t>NR</t>
        </is>
      </c>
      <c r="AO44" s="3" t="inlineStr">
        <is>
          <t>NR</t>
        </is>
      </c>
      <c r="AP44" s="3" t="inlineStr">
        <is>
          <t>NR</t>
        </is>
      </c>
      <c r="AQ44" s="3" t="inlineStr">
        <is>
          <t>NR</t>
        </is>
      </c>
      <c r="AR44" s="3" t="inlineStr">
        <is>
          <t>NR</t>
        </is>
      </c>
      <c r="AS44" s="3" t="inlineStr">
        <is>
          <t>Road environment: Roadway</t>
        </is>
      </c>
      <c r="AT44" s="3" t="inlineStr">
        <is>
          <t>NR</t>
        </is>
      </c>
      <c r="AU44" s="3" t="inlineStr">
        <is>
          <t>Stereo camera system</t>
        </is>
      </c>
      <c r="AV44" s="3" t="inlineStr">
        <is>
          <t>NR</t>
        </is>
      </c>
      <c r="AW44" s="3" t="inlineStr">
        <is>
          <t>Stereo camera system</t>
        </is>
      </c>
      <c r="AX44" s="3" t="inlineStr">
        <is>
          <t>NR</t>
        </is>
      </c>
      <c r="AY44" s="3" t="inlineStr">
        <is>
          <t>NR</t>
        </is>
      </c>
      <c r="AZ44" s="3" t="inlineStr">
        <is>
          <t>NR</t>
        </is>
      </c>
      <c r="BA44" s="3" t="inlineStr">
        <is>
          <t>NR</t>
        </is>
      </c>
      <c r="BB44" s="3" t="inlineStr">
        <is>
          <t>Y</t>
        </is>
      </c>
      <c r="BC44" s="3" t="inlineStr">
        <is>
          <t>NR</t>
        </is>
      </c>
      <c r="BD44" s="3" t="inlineStr">
        <is>
          <t>Stereo camera</t>
        </is>
      </c>
      <c r="BE44" s="3" t="inlineStr">
        <is>
          <t>NR</t>
        </is>
      </c>
      <c r="BF44" s="3" t="inlineStr">
        <is>
          <t>NR</t>
        </is>
      </c>
      <c r="BG44" s="3" t="inlineStr">
        <is>
          <t>NR</t>
        </is>
      </c>
      <c r="BH44" s="3" t="inlineStr">
        <is>
          <t>pothole</t>
        </is>
      </c>
      <c r="BI44" s="3" t="inlineStr">
        <is>
          <t>NR</t>
        </is>
      </c>
      <c r="BJ44" s="3" t="inlineStr">
        <is>
          <t>pothole pixel mask</t>
        </is>
      </c>
      <c r="BK44" s="3" t="inlineStr">
        <is>
          <t>NR</t>
        </is>
      </c>
      <c r="BL44" s="3" t="inlineStr">
        <is>
          <t>Semantic segmentation; 3D reconstruction</t>
        </is>
      </c>
      <c r="BM44" s="3" t="inlineStr">
        <is>
          <t>Semantic segmentation; 3D reconstruction</t>
        </is>
      </c>
      <c r="BN44" s="3" t="inlineStr">
        <is>
          <t>RGB images; disparity maps; pixel labels; point clouds</t>
        </is>
      </c>
      <c r="BO44" s="3" t="inlineStr">
        <is>
          <t>NR</t>
        </is>
      </c>
      <c r="BP44" s="3" t="inlineStr">
        <is>
          <t>NR</t>
        </is>
      </c>
      <c r="BQ44" s="3" t="inlineStr">
        <is>
          <t>NR</t>
        </is>
      </c>
      <c r="BR44" s="3" t="inlineStr">
        <is>
          <t>Y</t>
        </is>
      </c>
      <c r="BS44" s="3" t="inlineStr">
        <is>
          <t>NR</t>
        </is>
      </c>
      <c r="BT44" s="3" t="inlineStr">
        <is>
          <t>NR</t>
        </is>
      </c>
      <c r="BU44" s="3" t="inlineStr">
        <is>
          <t>NR</t>
        </is>
      </c>
      <c r="BV44" s="3" t="inlineStr">
        <is>
          <t>NR</t>
        </is>
      </c>
      <c r="BW44" s="3" t="inlineStr">
        <is>
          <t>NR</t>
        </is>
      </c>
      <c r="BX44" s="3" t="inlineStr">
        <is>
          <t>NR</t>
        </is>
      </c>
      <c r="BY44" s="3" t="inlineStr">
        <is>
          <t>Manual pixel annotation plus stereo-derived depth products</t>
        </is>
      </c>
      <c r="BZ44" s="3" t="inlineStr">
        <is>
          <t>NR</t>
        </is>
      </c>
      <c r="CA44" s="3" t="inlineStr">
        <is>
          <t>NR</t>
        </is>
      </c>
      <c r="CB44" s="3" t="inlineStr">
        <is>
          <t>NR</t>
        </is>
      </c>
      <c r="CC44" s="3" t="inlineStr">
        <is>
          <t>semantic segmentation; pothole detection; 3D reconstruction</t>
        </is>
      </c>
      <c r="CD44" s="3" t="inlineStr">
        <is>
          <t>NR</t>
        </is>
      </c>
      <c r="CE44" s="3" t="inlineStr">
        <is>
          <t>NR</t>
        </is>
      </c>
      <c r="CF44" s="3" t="inlineStr">
        <is>
          <t>Reported on the source record/data card or associated publication (see Evidence_Locator)</t>
        </is>
      </c>
      <c r="CG44" s="3" t="inlineStr">
        <is>
          <t>NR</t>
        </is>
      </c>
      <c r="CH44" s="3" t="inlineStr">
        <is>
          <t>NR</t>
        </is>
      </c>
      <c r="CI44" s="3" t="inlineStr">
        <is>
          <t>Include-Primary</t>
        </is>
      </c>
      <c r="CJ44" s="3" t="inlineStr">
        <is>
          <t>Direct_Download</t>
        </is>
      </c>
      <c r="CK44" s="3" t="inlineStr">
        <is>
          <t>NR</t>
        </is>
      </c>
      <c r="CL44" s="3" t="inlineStr">
        <is>
          <t>N</t>
        </is>
      </c>
      <c r="CM44" s="3" t="inlineStr">
        <is>
          <t>Direct_Download</t>
        </is>
      </c>
      <c r="CN44" s="3" t="inlineStr">
        <is>
          <t>NR</t>
        </is>
      </c>
      <c r="CO44" s="3" t="inlineStr">
        <is>
          <t>NR</t>
        </is>
      </c>
      <c r="CP44" s="3" t="inlineStr">
        <is>
          <t>N</t>
        </is>
      </c>
      <c r="CQ44" s="3" t="inlineStr">
        <is>
          <t>Repository does not clearly report image count, resolution, location, license, or collection conditions.</t>
        </is>
      </c>
      <c r="CR44" s="3" t="inlineStr">
        <is>
          <t>Original</t>
        </is>
      </c>
      <c r="CS44" s="3" t="inlineStr">
        <is>
          <t>N</t>
        </is>
      </c>
      <c r="CT44" s="3" t="inlineStr">
        <is>
          <t>N</t>
        </is>
      </c>
      <c r="CU44" s="3" t="inlineStr">
        <is>
          <t>N</t>
        </is>
      </c>
      <c r="CV44" s="3" t="inlineStr">
        <is>
          <t>NA</t>
        </is>
      </c>
      <c r="CW44" s="3" t="inlineStr">
        <is>
          <t>Pothole-600 (Kaggle re-upload of the same research group's stereo pothole data) - Possible Match, not merged</t>
        </is>
      </c>
      <c r="CX44" s="3" t="inlineStr">
        <is>
          <t>Github_Github_Test.xlsx</t>
        </is>
      </c>
      <c r="CY44" s="3" t="inlineStr">
        <is>
          <t>Github_Github_Test:GITHUB-024</t>
        </is>
      </c>
      <c r="CZ44" s="3" t="inlineStr">
        <is>
          <t>NA</t>
        </is>
      </c>
      <c r="DA44" s="3" t="inlineStr">
        <is>
          <t>NA</t>
        </is>
      </c>
      <c r="DB44" s="3" t="inlineStr">
        <is>
          <t>None</t>
        </is>
      </c>
      <c r="DC44" s="3" t="inlineStr">
        <is>
          <t>None</t>
        </is>
      </c>
      <c r="DD44" s="3" t="inlineStr">
        <is>
          <t>None</t>
        </is>
      </c>
      <c r="DE44" s="3" t="inlineStr">
        <is>
          <t>None</t>
        </is>
      </c>
      <c r="DF44" s="3" t="inlineStr">
        <is>
          <t>N</t>
        </is>
      </c>
      <c r="DG44" s="3" t="inlineStr">
        <is>
          <t>Same research group (R. Fan et al.) as Pothole-600; packaging differs; kept separate per possible-match rule.</t>
        </is>
      </c>
      <c r="DH44" s="3" t="inlineStr">
        <is>
          <t>https://github.com/ruirangerfan/stereo_pothole_datasets; README folder definitions for RGB, disparity, labels, and point clouds; accessed 2026-08-01</t>
        </is>
      </c>
      <c r="DI44" s="3" t="inlineStr">
        <is>
          <t>High</t>
        </is>
      </c>
      <c r="DJ44" s="3" t="inlineStr">
        <is>
          <t>Low</t>
        </is>
      </c>
      <c r="DK44" s="3" t="inlineStr">
        <is>
          <t>Use source record as cited.</t>
        </is>
      </c>
      <c r="DL44" s="3" t="n">
        <v>5</v>
      </c>
      <c r="DM44" s="3" t="n">
        <v>4</v>
      </c>
      <c r="DN44" s="3" t="n">
        <v>4</v>
      </c>
      <c r="DO44" s="3" t="n">
        <v>2</v>
      </c>
      <c r="DP44" s="3" t="n">
        <v>2</v>
      </c>
      <c r="DQ44" s="3" t="n">
        <v>5</v>
      </c>
      <c r="DR44" s="3" t="n">
        <v>0</v>
      </c>
      <c r="DS44" s="3" t="n">
        <v>68</v>
      </c>
      <c r="DT44" s="3" t="inlineStr">
        <is>
          <t>Reviewed (source MCDM_Scoring, averaged across batches)</t>
        </is>
      </c>
      <c r="DU44" s="3" t="inlineStr">
        <is>
          <t>1 of 1</t>
        </is>
      </c>
      <c r="DV44" s="35">
        <f>IFERROR(IF(INDEX(MCDM_Grades!$C$2:$C$178,MATCH($A44,MCDM_Grades!$A$2:$A$178,0))="","",INDEX(MCDM_Grades!$C$2:$C$178,MATCH($A44,MCDM_Grades!$A$2:$A$178,0))),"")</f>
        <v/>
      </c>
      <c r="DW44" s="42">
        <f>IFERROR(IF(INDEX(MCDM_Grades!$D$2:$D$178,MATCH($A44,MCDM_Grades!$A$2:$A$178,0))="","",INDEX(MCDM_Grades!$D$2:$D$178,MATCH($A44,MCDM_Grades!$A$2:$A$178,0))),"")</f>
        <v/>
      </c>
      <c r="DX44" s="48">
        <f>IFERROR(IF(INDEX(MCDM_Grades!$E$2:$E$178,MATCH($A44,MCDM_Grades!$A$2:$A$178,0))="","",INDEX(MCDM_Grades!$E$2:$E$178,MATCH($A44,MCDM_Grades!$A$2:$A$178,0))),"")</f>
        <v/>
      </c>
      <c r="DY44" s="49">
        <f>IFERROR(IF(INDEX(MCDM_Grades!$F$2:$F$178,MATCH($A44,MCDM_Grades!$A$2:$A$178,0))="","",INDEX(MCDM_Grades!$F$2:$F$178,MATCH($A44,MCDM_Grades!$A$2:$A$178,0))),"")</f>
        <v/>
      </c>
      <c r="DZ44" s="48">
        <f>IFERROR(IF(INDEX(MCDM_Grades!$G$2:$G$178,MATCH($A44,MCDM_Grades!$A$2:$A$178,0))="","",INDEX(MCDM_Grades!$G$2:$G$178,MATCH($A44,MCDM_Grades!$A$2:$A$178,0))),"")</f>
        <v/>
      </c>
      <c r="EA44" s="49">
        <f>IFERROR(IF(INDEX(MCDM_Grades!$H$2:$H$178,MATCH($A44,MCDM_Grades!$A$2:$A$178,0))="","",INDEX(MCDM_Grades!$H$2:$H$178,MATCH($A44,MCDM_Grades!$A$2:$A$178,0))),"")</f>
        <v/>
      </c>
      <c r="EB44" s="50">
        <f>IFERROR(IF(INDEX(MCDM_Grades!$I$2:$I$178,MATCH($A44,MCDM_Grades!$A$2:$A$178,0))="","",INDEX(MCDM_Grades!$I$2:$I$178,MATCH($A44,MCDM_Grades!$A$2:$A$178,0))),"")</f>
        <v/>
      </c>
      <c r="EC44" s="51">
        <f>IFERROR(IF(INDEX(MCDM_Grades!$J$2:$J$178,MATCH($A44,MCDM_Grades!$A$2:$A$178,0))="","",INDEX(MCDM_Grades!$J$2:$J$178,MATCH($A44,MCDM_Grades!$A$2:$A$178,0))),"")</f>
        <v/>
      </c>
      <c r="ED44" s="35">
        <f>IFERROR(IF(INDEX(MCDM_Grades!$N$2:$N$178,MATCH($A44,MCDM_Grades!$A$2:$A$178,0))="","",INDEX(MCDM_Grades!$N$2:$N$178,MATCH($A44,MCDM_Grades!$A$2:$A$178,0))),"")</f>
        <v/>
      </c>
      <c r="EE44" s="42">
        <f>IFERROR(IF(INDEX(MCDM_Grades!$O$2:$O$178,MATCH($A44,MCDM_Grades!$A$2:$A$178,0))="","",INDEX(MCDM_Grades!$O$2:$O$178,MATCH($A44,MCDM_Grades!$A$2:$A$178,0))),"")</f>
        <v/>
      </c>
      <c r="EF44" s="35">
        <f>IFERROR(IF(INDEX(MCDM_Grades!$P$2:$P$178,MATCH($A44,MCDM_Grades!$A$2:$A$178,0))="","",INDEX(MCDM_Grades!$P$2:$P$178,MATCH($A44,MCDM_Grades!$A$2:$A$178,0))),"")</f>
        <v/>
      </c>
      <c r="EG44" s="42">
        <f>IFERROR(IF(INDEX(MCDM_Grades!$Q$2:$Q$178,MATCH($A44,MCDM_Grades!$A$2:$A$178,0))="","",INDEX(MCDM_Grades!$Q$2:$Q$178,MATCH($A44,MCDM_Grades!$A$2:$A$178,0))),"")</f>
        <v/>
      </c>
      <c r="EH44" s="35">
        <f>IFERROR(IF(INDEX(MCDM_Grades!$R$2:$R$178,MATCH($A44,MCDM_Grades!$A$2:$A$178,0))="","",INDEX(MCDM_Grades!$R$2:$R$178,MATCH($A44,MCDM_Grades!$A$2:$A$178,0))),"")</f>
        <v/>
      </c>
      <c r="EI44" s="42">
        <f>IFERROR(IF(INDEX(MCDM_Grades!$S$2:$S$178,MATCH($A44,MCDM_Grades!$A$2:$A$178,0))="","",INDEX(MCDM_Grades!$S$2:$S$178,MATCH($A44,MCDM_Grades!$A$2:$A$178,0))),"")</f>
        <v/>
      </c>
      <c r="EJ44" s="35">
        <f>IFERROR(IF(INDEX(MCDM_Grades!$T$2:$T$178,MATCH($A44,MCDM_Grades!$A$2:$A$178,0))="","",INDEX(MCDM_Grades!$T$2:$T$178,MATCH($A44,MCDM_Grades!$A$2:$A$178,0))),"")</f>
        <v/>
      </c>
      <c r="EK44" s="42">
        <f>IFERROR(IF(INDEX(MCDM_Grades!$U$2:$U$178,MATCH($A44,MCDM_Grades!$A$2:$A$178,0))="","",INDEX(MCDM_Grades!$U$2:$U$178,MATCH($A44,MCDM_Grades!$A$2:$A$178,0))),"")</f>
        <v/>
      </c>
      <c r="EL44" s="35">
        <f>IFERROR(IF(INDEX(MCDM_Grades!$V$2:$V$178,MATCH($A44,MCDM_Grades!$A$2:$A$178,0))="","",INDEX(MCDM_Grades!$V$2:$V$178,MATCH($A44,MCDM_Grades!$A$2:$A$178,0))),"")</f>
        <v/>
      </c>
      <c r="EM44" s="42">
        <f>IFERROR(IF(INDEX(MCDM_Grades!$W$2:$W$178,MATCH($A44,MCDM_Grades!$A$2:$A$178,0))="","",INDEX(MCDM_Grades!$W$2:$W$178,MATCH($A44,MCDM_Grades!$A$2:$A$178,0))),"")</f>
        <v/>
      </c>
      <c r="EN44" s="35">
        <f>IFERROR(IF(INDEX(MCDM_Grades!$X$2:$X$178,MATCH($A44,MCDM_Grades!$A$2:$A$178,0))="","",INDEX(MCDM_Grades!$X$2:$X$178,MATCH($A44,MCDM_Grades!$A$2:$A$178,0))),"")</f>
        <v/>
      </c>
      <c r="EO44" s="42">
        <f>IFERROR(IF(INDEX(MCDM_Grades!$Y$2:$Y$178,MATCH($A44,MCDM_Grades!$A$2:$A$178,0))="","",INDEX(MCDM_Grades!$Y$2:$Y$178,MATCH($A44,MCDM_Grades!$A$2:$A$178,0))),"")</f>
        <v/>
      </c>
      <c r="EP44" s="35">
        <f>IFERROR(IF(INDEX(MCDM_Grades!$Z$2:$Z$178,MATCH($A44,MCDM_Grades!$A$2:$A$178,0))="","",INDEX(MCDM_Grades!$Z$2:$Z$178,MATCH($A44,MCDM_Grades!$A$2:$A$178,0))),"")</f>
        <v/>
      </c>
      <c r="EQ44" s="42">
        <f>IFERROR(IF(INDEX(MCDM_Grades!$AA$2:$AA$178,MATCH($A44,MCDM_Grades!$A$2:$A$178,0))="","",INDEX(MCDM_Grades!$AA$2:$AA$178,MATCH($A44,MCDM_Grades!$A$2:$A$178,0))),"")</f>
        <v/>
      </c>
      <c r="ER44" s="35">
        <f>IFERROR(IF(INDEX(MCDM_Grades!$AB$2:$AB$178,MATCH($A44,MCDM_Grades!$A$2:$A$178,0))="","",INDEX(MCDM_Grades!$AB$2:$AB$178,MATCH($A44,MCDM_Grades!$A$2:$A$178,0))),"")</f>
        <v/>
      </c>
      <c r="ES44" s="42">
        <f>IFERROR(IF(INDEX(MCDM_Grades!$AC$2:$AC$178,MATCH($A44,MCDM_Grades!$A$2:$A$178,0))="","",INDEX(MCDM_Grades!$AC$2:$AC$178,MATCH($A44,MCDM_Grades!$A$2:$A$178,0))),"")</f>
        <v/>
      </c>
      <c r="ET44" s="35">
        <f>IFERROR(IF(INDEX(MCDM_Grades!$AD$2:$AD$178,MATCH($A44,MCDM_Grades!$A$2:$A$178,0))="","",INDEX(MCDM_Grades!$AD$2:$AD$178,MATCH($A44,MCDM_Grades!$A$2:$A$178,0))),"")</f>
        <v/>
      </c>
      <c r="EU44" s="42">
        <f>IFERROR(IF(INDEX(MCDM_Grades!$AE$2:$AE$178,MATCH($A44,MCDM_Grades!$A$2:$A$178,0))="","",INDEX(MCDM_Grades!$AE$2:$AE$178,MATCH($A44,MCDM_Grades!$A$2:$A$178,0))),"")</f>
        <v/>
      </c>
      <c r="EV44" s="51">
        <f>IFERROR(IF(INDEX(MCDM_Grades!$K$2:$K$178,MATCH($A44,MCDM_Grades!$A$2:$A$178,0))="","",INDEX(MCDM_Grades!$K$2:$K$178,MATCH($A44,MCDM_Grades!$A$2:$A$178,0))),"")</f>
        <v/>
      </c>
      <c r="EW44" s="49">
        <f>IFERROR(IF(INDEX(MCDM_Grades!$L$2:$L$178,MATCH($A44,MCDM_Grades!$A$2:$A$178,0))="","",INDEX(MCDM_Grades!$L$2:$L$178,MATCH($A44,MCDM_Grades!$A$2:$A$178,0))),"")</f>
        <v/>
      </c>
      <c r="EX44" s="50">
        <f>IFERROR(IF(INDEX(MCDM_Grades!$M$2:$M$178,MATCH($A44,MCDM_Grades!$A$2:$A$178,0))="","",INDEX(MCDM_Grades!$M$2:$M$178,MATCH($A44,MCDM_Grades!$A$2:$A$178,0))),"")</f>
        <v/>
      </c>
      <c r="EY44" s="35">
        <f>IFERROR(IF(INDEX(MCDM_Grades!$AR$2:$AR$178,MATCH($A44,MCDM_Grades!$A$2:$A$178,0))="","",INDEX(MCDM_Grades!$AR$2:$AR$178,MATCH($A44,MCDM_Grades!$A$2:$A$178,0))),"")</f>
        <v/>
      </c>
      <c r="EZ44" s="42">
        <f>IFERROR(IF(INDEX(MCDM_Grades!$AS$2:$AS$178,MATCH($A44,MCDM_Grades!$A$2:$A$178,0))="","",INDEX(MCDM_Grades!$AS$2:$AS$178,MATCH($A44,MCDM_Grades!$A$2:$A$178,0))),"")</f>
        <v/>
      </c>
      <c r="FA44" s="35">
        <f>IFERROR(IF(INDEX(MCDM_Grades!$AT$2:$AT$178,MATCH($A44,MCDM_Grades!$A$2:$A$178,0))="","",INDEX(MCDM_Grades!$AT$2:$AT$178,MATCH($A44,MCDM_Grades!$A$2:$A$178,0))),"")</f>
        <v/>
      </c>
      <c r="FB44" s="42">
        <f>IFERROR(IF(INDEX(MCDM_Grades!$AU$2:$AU$178,MATCH($A44,MCDM_Grades!$A$2:$A$178,0))="","",INDEX(MCDM_Grades!$AU$2:$AU$178,MATCH($A44,MCDM_Grades!$A$2:$A$178,0))),"")</f>
        <v/>
      </c>
      <c r="FC44" s="3" t="inlineStr">
        <is>
          <t>Forward-facing / oblique</t>
        </is>
      </c>
      <c r="FD44" s="3" t="inlineStr">
        <is>
          <t>No</t>
        </is>
      </c>
      <c r="FE44" s="3" t="inlineStr">
        <is>
          <t>Yes</t>
        </is>
      </c>
      <c r="FF44" s="3" t="n"/>
      <c r="FG44" s="3" t="inlineStr">
        <is>
          <t>Low-mounted ZED stereo rig tilted toward the road surface (static experimental set-up)</t>
        </is>
      </c>
      <c r="FH44" s="3" t="inlineStr">
        <is>
          <t>Since in our experiments the stereo rig is mounted at a relatively low height, the curvature of the reconstructed road surface is not very high.</t>
        </is>
      </c>
      <c r="FI44" s="3" t="inlineStr">
        <is>
          <t>Publication</t>
        </is>
      </c>
      <c r="FJ44" s="3" t="inlineStr">
        <is>
          <t>https://arxiv.org/pdf/1908.00894</t>
        </is>
      </c>
      <c r="FK44" s="3" t="inlineStr">
        <is>
          <t>Medium</t>
        </is>
      </c>
      <c r="FL44" s="3" t="inlineStr">
        <is>
          <t>Not independently verified</t>
        </is>
      </c>
      <c r="FM44" s="3" t="inlineStr">
        <is>
          <t>Workbook gives only 'Stereo camera system'; GitHub README has no capture text. Fan et al. 2019 (IEEE TIP, 'Pothole Detection Based on Disparity Transformation and Road Surface Modeling'): 'we utilized a ZED stereo camera to capture stereo road images', three datasets with 67 stereo pairs (~1028x1730 px), rig mounted at low height (Fig. 10 set-up). The disparity-transformation method models the road with a pitch angle and vertical disparity gradient, which implies an oblique (grazing) view of the pavement rather than nadir; explicit orientation wording is absent, hence Medium. Not a vehicle dash-cam.</t>
        </is>
      </c>
    </row>
    <row r="45" ht="58" customHeight="1">
      <c r="A45" s="3" t="inlineStr">
        <is>
          <t>DS-044</t>
        </is>
      </c>
      <c r="B45" s="3" t="inlineStr">
        <is>
          <t>SUT-Crack (Sharif University of Technology Crack Dataset)</t>
        </is>
      </c>
      <c r="C45" s="3" t="inlineStr">
        <is>
          <t>SUT-Crack; SUT Crack Object Detection Dataset</t>
        </is>
      </c>
      <c r="D45" s="3" t="inlineStr">
        <is>
          <t>Mendeley Data v6 [Claude] | 6 [Claude/CodeX]</t>
        </is>
      </c>
      <c r="E45" s="3" t="inlineStr">
        <is>
          <t>Confirmed Match</t>
        </is>
      </c>
      <c r="F45" s="3" t="inlineStr">
        <is>
          <t>High</t>
        </is>
      </c>
      <c r="G45" s="3" t="inlineStr">
        <is>
          <t>Same Mendeley DOI (10.17632/gsbmknrhkv.6) in three records; same fixed-height (672 mm) acquisition; same data article (10.1016/j.dib.2023.109642); Test-batch GitHub record (large-road-damage-datalake/sut-crack-object-detection, 130 images) matches the 130-image segmentation/detection subset - Probable for that member.</t>
        </is>
      </c>
      <c r="H45" s="3" t="inlineStr">
        <is>
          <t>Claude; CodeX; GitHub_Test_Batch (tool UNK)</t>
        </is>
      </c>
      <c r="I45" s="3" t="inlineStr">
        <is>
          <t>GitHub; Mendeley Data</t>
        </is>
      </c>
      <c r="J45" s="3" t="inlineStr">
        <is>
          <t>Y</t>
        </is>
      </c>
      <c r="K45" s="8" t="inlineStr">
        <is>
          <t>Canonical Mendeley deposit; unofficial GitHub re-packaging of the object-detection subset</t>
        </is>
      </c>
      <c r="L45" s="4" t="inlineStr">
        <is>
          <t>https://data.mendeley.com/datasets/gsbmknrhkv/6</t>
        </is>
      </c>
      <c r="M45" s="4" t="inlineStr">
        <is>
          <t>https://github.com/large-road-damage-datalake/sut-crack-object-detection</t>
        </is>
      </c>
      <c r="N45" s="3" t="inlineStr">
        <is>
          <t>NA</t>
        </is>
      </c>
      <c r="O45" s="4" t="inlineStr">
        <is>
          <t>https://data.mendeley.com/datasets/gsbmknrhkv/6</t>
        </is>
      </c>
      <c r="P45" s="3" t="inlineStr">
        <is>
          <t>NA</t>
        </is>
      </c>
      <c r="Q45" s="3" t="inlineStr">
        <is>
          <t>NA</t>
        </is>
      </c>
      <c r="R45" s="3" t="inlineStr">
        <is>
          <t>NA</t>
        </is>
      </c>
      <c r="S45" s="3" t="inlineStr">
        <is>
          <t>NA</t>
        </is>
      </c>
      <c r="T45" s="3" t="inlineStr">
        <is>
          <t>10.1016/j.dib.2023.109642; 10.17632/gsbmknrhkv.6</t>
        </is>
      </c>
      <c r="U45" s="3" t="inlineStr">
        <is>
          <t>Y</t>
        </is>
      </c>
      <c r="V45" s="3" t="inlineStr">
        <is>
          <t>10.1016/j.dib.2023.109642 [Claude] | https://github.com/large-road-damage-datalake/sut-crack-object-detection [Test_Batch]</t>
        </is>
      </c>
      <c r="W45" s="3" t="inlineStr">
        <is>
          <t>10.1016/j.dib.2023.109642</t>
        </is>
      </c>
      <c r="X45" s="3" t="inlineStr">
        <is>
          <t>https://github.com/large-road-damage-datalake/sut-crack-object-detection</t>
        </is>
      </c>
      <c r="Y45" s="3" t="inlineStr">
        <is>
          <t>NR</t>
        </is>
      </c>
      <c r="Z45" s="3" t="inlineStr">
        <is>
          <t>Y</t>
        </is>
      </c>
      <c r="AA45" s="3" t="inlineStr">
        <is>
          <t>Reported in source record (relationship not classified)</t>
        </is>
      </c>
      <c r="AB45" s="3" t="inlineStr">
        <is>
          <t>Images/frames as reported</t>
        </is>
      </c>
      <c r="AC45" s="3" t="inlineStr">
        <is>
          <t>130 (segmentation/detection) + 25,563 (classification) per 15_SUT_Crack.xlsx; source records: 130 / NR</t>
        </is>
      </c>
      <c r="AD45" s="3" t="inlineStr">
        <is>
          <t>NR</t>
        </is>
      </c>
      <c r="AE45" s="3" t="inlineStr">
        <is>
          <t>NR</t>
        </is>
      </c>
      <c r="AF45" s="3" t="inlineStr">
        <is>
          <t>130</t>
        </is>
      </c>
      <c r="AG45" s="3" t="inlineStr">
        <is>
          <t>NR</t>
        </is>
      </c>
      <c r="AH45" s="3" t="inlineStr">
        <is>
          <t>NR</t>
        </is>
      </c>
      <c r="AI45" s="3" t="inlineStr">
        <is>
          <t>NR</t>
        </is>
      </c>
      <c r="AJ45" s="3" t="inlineStr">
        <is>
          <t>NR</t>
        </is>
      </c>
      <c r="AK45" s="3" t="inlineStr">
        <is>
          <t>NR</t>
        </is>
      </c>
      <c r="AL45" s="3" t="inlineStr">
        <is>
          <t>NR</t>
        </is>
      </c>
      <c r="AM45" s="3" t="inlineStr">
        <is>
          <t>NR</t>
        </is>
      </c>
      <c r="AN45" s="3" t="inlineStr">
        <is>
          <t>3024x4032 (per 15_SUT_Crack.xlsx)</t>
        </is>
      </c>
      <c r="AO45" s="3" t="inlineStr">
        <is>
          <t>NR</t>
        </is>
      </c>
      <c r="AP45" s="3" t="inlineStr">
        <is>
          <t>Iran [Claude] | NR (depositor affiliation: Sharif University of Technology) [Claude]</t>
        </is>
      </c>
      <c r="AQ45" s="3" t="inlineStr">
        <is>
          <t>NR</t>
        </is>
      </c>
      <c r="AR45" s="3" t="inlineStr">
        <is>
          <t>Tehran (Sharif University of Technology)</t>
        </is>
      </c>
      <c r="AS45" s="3" t="inlineStr">
        <is>
          <t>Iran [Claude] | NR (depositor affiliation: Sharif University of Technology) [Claude]; Tehran (Sharif University of Technology); Road environment: Asphalt pavements incl. oil stains, shadows, varied lighting [Claude] | Urban road [Claude] | Roadway [Test_Batch]</t>
        </is>
      </c>
      <c r="AT45" s="3" t="inlineStr">
        <is>
          <t>NR</t>
        </is>
      </c>
      <c r="AU45" s="3" t="inlineStr">
        <is>
          <t>Fixed-height camera (672 mm above pavement surface) [Claude] | Camera at a fixed height of 672 mm above the pavement surface [Claude] | Fixed-height camera, 672 mm above pavement surface [CodeX] | Fixed-height road camera [Test_Batch]</t>
        </is>
      </c>
      <c r="AV45" s="3" t="inlineStr">
        <is>
          <t>NR</t>
        </is>
      </c>
      <c r="AW45" s="3" t="inlineStr">
        <is>
          <t>Fixed-height camera (672 mm above pavement surface) [Claude] | Camera at a fixed height of 672 mm above the pavement surface [Claude] | Fixed-height camera, 672 mm above pavement surface [CodeX] | Fixed-height road camera [Test_Batch]</t>
        </is>
      </c>
      <c r="AX45" s="3" t="inlineStr">
        <is>
          <t>See Acquisition_Platform (reported: fixed height)</t>
        </is>
      </c>
      <c r="AY45" s="3" t="inlineStr">
        <is>
          <t>NR</t>
        </is>
      </c>
      <c r="AZ45" s="3" t="inlineStr">
        <is>
          <t>NR</t>
        </is>
      </c>
      <c r="BA45" s="3" t="inlineStr">
        <is>
          <t>NR</t>
        </is>
      </c>
      <c r="BB45" s="3" t="inlineStr">
        <is>
          <t>N</t>
        </is>
      </c>
      <c r="BC45" s="3" t="inlineStr">
        <is>
          <t>Y</t>
        </is>
      </c>
      <c r="BD45" s="3" t="inlineStr">
        <is>
          <t>NR</t>
        </is>
      </c>
      <c r="BE45" s="3" t="inlineStr">
        <is>
          <t>NR</t>
        </is>
      </c>
      <c r="BF45" s="3" t="inlineStr">
        <is>
          <t>Diverse lighting incl. shadows [Claude] | Varying lighting conditions reported (values not enumerated) [Claude] | Varied lighting; shadows [CodeX]</t>
        </is>
      </c>
      <c r="BG45" s="3" t="inlineStr">
        <is>
          <t>NR</t>
        </is>
      </c>
      <c r="BH45" s="3" t="inlineStr">
        <is>
          <t>Pavement cracks (undifferentiated crack class) [Claude] | Crack (asphalt pavement) [Claude] | Asphalt pavement cracks [CodeX] | road crack [Test_Batch]</t>
        </is>
      </c>
      <c r="BI45" s="3" t="inlineStr">
        <is>
          <t>NR</t>
        </is>
      </c>
      <c r="BJ45" s="3" t="inlineStr">
        <is>
          <t>Crack ground truth for segmentation/detection; with-crack vs without-crack for classification crops [Claude] | Annotations supporting classification, object detection and segmentation; per-image geotags with latitude and longitude [Claude] | crack; non-crack; localization labels [Test_Batch]</t>
        </is>
      </c>
      <c r="BK45" s="3" t="inlineStr">
        <is>
          <t>NR</t>
        </is>
      </c>
      <c r="BL45" s="3" t="inlineStr">
        <is>
          <t>Semantic segmentation;Object detection;Classification [Claude] | Image classification; Object detection; Semantic segmentation [Claude] | Classification; object detection; segmentation [CodeX] | Image classification; object detection [Test_Batch]</t>
        </is>
      </c>
      <c r="BM45" s="3" t="inlineStr">
        <is>
          <t>Semantic segmentation;Object detection;Classification [Claude] | Image classification; Object detection; Semantic segmentation [Claude] | Classification; object detection; segmentation [CodeX] | Image classification; object detection [Test_Batch]</t>
        </is>
      </c>
      <c r="BN45" s="3" t="inlineStr">
        <is>
          <t>Image crops; full-size images; geotag metadata</t>
        </is>
      </c>
      <c r="BO45" s="3" t="inlineStr">
        <is>
          <t>NR</t>
        </is>
      </c>
      <c r="BP45" s="3" t="inlineStr">
        <is>
          <t>Y</t>
        </is>
      </c>
      <c r="BQ45" s="3" t="inlineStr">
        <is>
          <t>Y</t>
        </is>
      </c>
      <c r="BR45" s="3" t="inlineStr">
        <is>
          <t>Y</t>
        </is>
      </c>
      <c r="BS45" s="3" t="inlineStr">
        <is>
          <t>NR</t>
        </is>
      </c>
      <c r="BT45" s="3" t="inlineStr">
        <is>
          <t>NR</t>
        </is>
      </c>
      <c r="BU45" s="3" t="inlineStr">
        <is>
          <t>NR</t>
        </is>
      </c>
      <c r="BV45" s="3" t="inlineStr">
        <is>
          <t>N</t>
        </is>
      </c>
      <c r="BW45" s="3" t="inlineStr">
        <is>
          <t>N</t>
        </is>
      </c>
      <c r="BX45" s="3" t="inlineStr">
        <is>
          <t>N</t>
        </is>
      </c>
      <c r="BY45" s="3" t="inlineStr">
        <is>
          <t>Manual ground-truth annotation [Claude] | Manual annotation [Claude] | Manual labeling [Test_Batch]</t>
        </is>
      </c>
      <c r="BZ45" s="3" t="inlineStr">
        <is>
          <t>Published peer-reviewed data article (Data in Brief)</t>
        </is>
      </c>
      <c r="CA45" s="3" t="inlineStr">
        <is>
          <t>NR</t>
        </is>
      </c>
      <c r="CB45" s="3" t="inlineStr">
        <is>
          <t>NR</t>
        </is>
      </c>
      <c r="CC45" s="3" t="inlineStr">
        <is>
          <t>Classification;Object detection;Semantic segmentation [Claude] | Classification; Detection; Segmentation [Claude/CodeX] | classification; object detection [Test_Batch]</t>
        </is>
      </c>
      <c r="CD45" s="3" t="inlineStr">
        <is>
          <t>NR</t>
        </is>
      </c>
      <c r="CE45" s="3" t="inlineStr">
        <is>
          <t>NR</t>
        </is>
      </c>
      <c r="CF45" s="3" t="inlineStr">
        <is>
          <t>Reported on the source record/data card or associated publication (see Evidence_Locator)</t>
        </is>
      </c>
      <c r="CG45" s="3" t="inlineStr">
        <is>
          <t>NR</t>
        </is>
      </c>
      <c r="CH45" s="3" t="inlineStr">
        <is>
          <t>NR</t>
        </is>
      </c>
      <c r="CI45" s="3" t="inlineStr">
        <is>
          <t>Include-Primary [Claude/CodeX] | Pending [Test_Batch]</t>
        </is>
      </c>
      <c r="CJ45" s="3" t="inlineStr">
        <is>
          <t>Direct_Download</t>
        </is>
      </c>
      <c r="CK45" s="3" t="inlineStr">
        <is>
          <t>NR (Mendeley record license not re-verified in this batch) [Claude] | CC BY 4.0 [Claude/CodeX]</t>
        </is>
      </c>
      <c r="CL45" s="3" t="inlineStr">
        <is>
          <t>N</t>
        </is>
      </c>
      <c r="CM45" s="3" t="inlineStr">
        <is>
          <t>Direct_Download</t>
        </is>
      </c>
      <c r="CN45" s="3" t="inlineStr">
        <is>
          <t>NR</t>
        </is>
      </c>
      <c r="CO45" s="3" t="inlineStr">
        <is>
          <t>NR</t>
        </is>
      </c>
      <c r="CP45" s="3" t="inlineStr">
        <is>
          <t>N</t>
        </is>
      </c>
      <c r="CQ45" s="3" t="inlineStr">
        <is>
          <t>Small base-image count (130); fixed-height acquisition differs from vehicle-mounted CAV viewpoint [Claude] | Image count and resolution are not stated on the canonical record; country of collection is not stated and was not confirmed from an authoritative source; annotation file formats not enumerated; six versions exist with no changelog, so version-to-version differences are opaque [Claude] | Image count, label taxonomy, annotation format, country, and collection dates NR on landing page [CodeX] | Only 130 unique source images; release date, geography, license, and exact localization annotation schema are unresolved. [Test_Batch]</t>
        </is>
      </c>
      <c r="CR45" s="3" t="inlineStr">
        <is>
          <t>Original</t>
        </is>
      </c>
      <c r="CS45" s="8" t="inlineStr">
        <is>
          <t>Y</t>
        </is>
      </c>
      <c r="CT45" s="3" t="inlineStr">
        <is>
          <t>N</t>
        </is>
      </c>
      <c r="CU45" s="3" t="inlineStr">
        <is>
          <t>N</t>
        </is>
      </c>
      <c r="CV45" s="3" t="inlineStr">
        <is>
          <t>NA</t>
        </is>
      </c>
      <c r="CW45" s="3" t="inlineStr">
        <is>
          <t>NA</t>
        </is>
      </c>
      <c r="CX45" s="3" t="inlineStr">
        <is>
          <t>Claude_Github_001.xlsx; Claude_Mendeley_001.xlsx; CodeX_Mendeley_001.xlsx; Github_Github_Test.xlsx</t>
        </is>
      </c>
      <c r="CY45" s="3" t="inlineStr">
        <is>
          <t>Claude_Github_001:GH-DS-008; Claude_Mendeley_001:MDL-009; CodeX_Mendeley_001:MND-002; Github_Github_Test:GITHUB-027</t>
        </is>
      </c>
      <c r="CZ45" s="3" t="inlineStr">
        <is>
          <t>Y - see conflict columns and Reconciliation_Notes</t>
        </is>
      </c>
      <c r="DA45" s="3" t="inlineStr">
        <is>
          <t>NA</t>
        </is>
      </c>
      <c r="DB45" s="6" t="inlineStr">
        <is>
          <t>Image resolution: High-resolution originals; 200x200 px crops (&gt;25,000) for classification (Claude) vs Original full-size images plus 200x200 crops (Test_Batch)</t>
        </is>
      </c>
      <c r="DC45" s="6" t="inlineStr">
        <is>
          <t>Distress types: Pavement cracks (undifferentiated crack class) (Claude) vs Crack (asphalt pavement) (Claude) vs Asphalt pavement cracks (CodeX) vs road crack (Test_Batch) || Label taxonomy: Crack ground truth for segmentation/detection; with-crack vs without-crack for c (Claude) vs Annotations supporting classification, object detection and segmentation; per-im (Claude) vs crack; non-crack; localization labels (Test_Batch) || Annotation task: Semantic segmentation;Object detection;Classification (Claude) vs Image classification; Object detection; Semantic segmentation (Claude) vs Classification; object detection; segmentation (CodeX) vs Image classification; object detection (Test_Batch) || Annotation method: Manual ground-truth annotation (Claude) vs Manual annotation (Claude) vs Manual labeling (Test_Batch)</t>
        </is>
      </c>
      <c r="DD45" s="3" t="inlineStr">
        <is>
          <t>None</t>
        </is>
      </c>
      <c r="DE45" s="6" t="inlineStr">
        <is>
          <t>Version: Mendeley Data v6 (Claude) vs 6 (Claude/CodeX) || License: NR (Mendeley record license not re-verified in this batch) (Claude) vs CC BY 4.0 (Claude/CodeX) || Country: Iran (Claude) vs NR (depositor affiliation: Sharif University of Technology) (Claude) || AI tasks: Classification;Object detection;Semantic segmentation (Claude) vs Classification; Detection; Segmentation (Claude/CodeX) vs classification; object detection (Test_Batch) || Acquisition platform: Fixed-height camera (672 mm above pavement surface) (Claude) vs Camera at a fixed height of 672 mm above the pavement surface (Claude) vs Fixed-height camera, 672 mm above pavement surface (CodeX) vs Fixed-height road camera (Test_Batch) || Screening decision: Include-Primary (Claude/CodeX) vs Pending (Test_Batch) || Road environment: Asphalt pavements incl. oil stains, shadows, varied lighting (Claude) vs Urban road (Claude) vs Roadway (Test_Batch) || Publications: 10.1016/j.dib.2023.109642 (Claude) vs https://github.com/large-road-damage-datalake/sut-crack-object-detection (Test_Batch) || Acquisition platform: Fixed-height camera (672 mm above pavement surface) (Claude) vs Camera at a fixed height of 672 mm above the pavement surface (Claude) vs Fixed-height camera, 672 mm above pavement surface (CodeX) vs Fixed-height road camera (Test_Batch) || Lighting_Conditions: Diverse lighting incl. shadows (Claude) vs Varying lighting conditions reported (values not enumerated) (Claude) vs Varied lighting; shadows (CodeX) || Key_Limitations: Small base-image count (130); fixed-height acquisition differs from vehicle-moun (Claude) vs Image count and resolution are not stated on the canonical record; country of co (Claude) vs Image count, label taxonomy, annotation format, country, and collection dates NR (CodeX) vs Only 130 unique source images; release date, geography, license, and exact local (Test_Batch)</t>
        </is>
      </c>
      <c r="DF45" s="6" t="inlineStr">
        <is>
          <t>Y</t>
        </is>
      </c>
      <c r="DG45" s="3" t="inlineStr">
        <is>
          <t>Scale detail from 15_SUT_Crack.xlsx: 130 segmentation/detection images plus 25,563 classification images at 3024x4032. License conflict: CC BY 4.0 (Claude/CodeX Mendeley records) vs CC BY-NC-ND (15_SUT_Crack.xlsx) vs NR (Claude GitHub record). Country Iran (Claude GitHub; literature) vs NR-affiliation-only (Claude Mendeley).</t>
        </is>
      </c>
      <c r="DH45" s="3" t="inlineStr">
        <is>
          <t>GitHub README with abstract and Mendeley link, https://github.com/alirezasepidbar/SUT-Crack-A-comprehensive-dataset-for-pavement-crack-detection-across-all-methods (accessed 2026-08-06) [Claude] | Landing page https://data.mendeley.com/datasets/gsbmknrhkv/6 (accessed 2026-08-03); data paper https://doi.org/10.1016/j.dib.2023.109642; DataCite record 10.17632/gsbmknrhkv.6 [Claude] | Mendeley Data landing page, Description; Files; Categories; Licence; accessed 2026-08-03 [CodeX] | https://github.com/large-road-damage-datalake/sut-crack-object-detection; README unique-image count, crop count, camera height, and geotag description; accessed 2026-08-01 [Test_Batch]</t>
        </is>
      </c>
      <c r="DI45" s="3" t="inlineStr">
        <is>
          <t>Moderate</t>
        </is>
      </c>
      <c r="DJ45" s="3" t="inlineStr">
        <is>
          <t>Medium</t>
        </is>
      </c>
      <c r="DK45" s="3" t="inlineStr">
        <is>
          <t>Confirm license on current Mendeley version.</t>
        </is>
      </c>
      <c r="DL45" s="3" t="n">
        <v>4.8</v>
      </c>
      <c r="DM45" s="3" t="n">
        <v>3.2</v>
      </c>
      <c r="DN45" s="3" t="n">
        <v>3.9</v>
      </c>
      <c r="DO45" s="3" t="n">
        <v>1.8</v>
      </c>
      <c r="DP45" s="3" t="n">
        <v>2.5</v>
      </c>
      <c r="DQ45" s="3" t="n">
        <v>3.2</v>
      </c>
      <c r="DR45" s="3" t="n">
        <v>0.5</v>
      </c>
      <c r="DS45" s="3" t="n">
        <v>61.5</v>
      </c>
      <c r="DT45" s="3" t="inlineStr">
        <is>
          <t>Reviewed (source MCDM_Scoring, averaged across batches)</t>
        </is>
      </c>
      <c r="DU45" s="3" t="inlineStr">
        <is>
          <t>4 of 4</t>
        </is>
      </c>
      <c r="DV45" s="35">
        <f>IFERROR(IF(INDEX(MCDM_Grades!$C$2:$C$178,MATCH($A45,MCDM_Grades!$A$2:$A$178,0))="","",INDEX(MCDM_Grades!$C$2:$C$178,MATCH($A45,MCDM_Grades!$A$2:$A$178,0))),"")</f>
        <v/>
      </c>
      <c r="DW45" s="42">
        <f>IFERROR(IF(INDEX(MCDM_Grades!$D$2:$D$178,MATCH($A45,MCDM_Grades!$A$2:$A$178,0))="","",INDEX(MCDM_Grades!$D$2:$D$178,MATCH($A45,MCDM_Grades!$A$2:$A$178,0))),"")</f>
        <v/>
      </c>
      <c r="DX45" s="48">
        <f>IFERROR(IF(INDEX(MCDM_Grades!$E$2:$E$178,MATCH($A45,MCDM_Grades!$A$2:$A$178,0))="","",INDEX(MCDM_Grades!$E$2:$E$178,MATCH($A45,MCDM_Grades!$A$2:$A$178,0))),"")</f>
        <v/>
      </c>
      <c r="DY45" s="49">
        <f>IFERROR(IF(INDEX(MCDM_Grades!$F$2:$F$178,MATCH($A45,MCDM_Grades!$A$2:$A$178,0))="","",INDEX(MCDM_Grades!$F$2:$F$178,MATCH($A45,MCDM_Grades!$A$2:$A$178,0))),"")</f>
        <v/>
      </c>
      <c r="DZ45" s="48">
        <f>IFERROR(IF(INDEX(MCDM_Grades!$G$2:$G$178,MATCH($A45,MCDM_Grades!$A$2:$A$178,0))="","",INDEX(MCDM_Grades!$G$2:$G$178,MATCH($A45,MCDM_Grades!$A$2:$A$178,0))),"")</f>
        <v/>
      </c>
      <c r="EA45" s="49">
        <f>IFERROR(IF(INDEX(MCDM_Grades!$H$2:$H$178,MATCH($A45,MCDM_Grades!$A$2:$A$178,0))="","",INDEX(MCDM_Grades!$H$2:$H$178,MATCH($A45,MCDM_Grades!$A$2:$A$178,0))),"")</f>
        <v/>
      </c>
      <c r="EB45" s="50">
        <f>IFERROR(IF(INDEX(MCDM_Grades!$I$2:$I$178,MATCH($A45,MCDM_Grades!$A$2:$A$178,0))="","",INDEX(MCDM_Grades!$I$2:$I$178,MATCH($A45,MCDM_Grades!$A$2:$A$178,0))),"")</f>
        <v/>
      </c>
      <c r="EC45" s="51">
        <f>IFERROR(IF(INDEX(MCDM_Grades!$J$2:$J$178,MATCH($A45,MCDM_Grades!$A$2:$A$178,0))="","",INDEX(MCDM_Grades!$J$2:$J$178,MATCH($A45,MCDM_Grades!$A$2:$A$178,0))),"")</f>
        <v/>
      </c>
      <c r="ED45" s="35">
        <f>IFERROR(IF(INDEX(MCDM_Grades!$N$2:$N$178,MATCH($A45,MCDM_Grades!$A$2:$A$178,0))="","",INDEX(MCDM_Grades!$N$2:$N$178,MATCH($A45,MCDM_Grades!$A$2:$A$178,0))),"")</f>
        <v/>
      </c>
      <c r="EE45" s="42">
        <f>IFERROR(IF(INDEX(MCDM_Grades!$O$2:$O$178,MATCH($A45,MCDM_Grades!$A$2:$A$178,0))="","",INDEX(MCDM_Grades!$O$2:$O$178,MATCH($A45,MCDM_Grades!$A$2:$A$178,0))),"")</f>
        <v/>
      </c>
      <c r="EF45" s="35">
        <f>IFERROR(IF(INDEX(MCDM_Grades!$P$2:$P$178,MATCH($A45,MCDM_Grades!$A$2:$A$178,0))="","",INDEX(MCDM_Grades!$P$2:$P$178,MATCH($A45,MCDM_Grades!$A$2:$A$178,0))),"")</f>
        <v/>
      </c>
      <c r="EG45" s="42">
        <f>IFERROR(IF(INDEX(MCDM_Grades!$Q$2:$Q$178,MATCH($A45,MCDM_Grades!$A$2:$A$178,0))="","",INDEX(MCDM_Grades!$Q$2:$Q$178,MATCH($A45,MCDM_Grades!$A$2:$A$178,0))),"")</f>
        <v/>
      </c>
      <c r="EH45" s="35">
        <f>IFERROR(IF(INDEX(MCDM_Grades!$R$2:$R$178,MATCH($A45,MCDM_Grades!$A$2:$A$178,0))="","",INDEX(MCDM_Grades!$R$2:$R$178,MATCH($A45,MCDM_Grades!$A$2:$A$178,0))),"")</f>
        <v/>
      </c>
      <c r="EI45" s="42">
        <f>IFERROR(IF(INDEX(MCDM_Grades!$S$2:$S$178,MATCH($A45,MCDM_Grades!$A$2:$A$178,0))="","",INDEX(MCDM_Grades!$S$2:$S$178,MATCH($A45,MCDM_Grades!$A$2:$A$178,0))),"")</f>
        <v/>
      </c>
      <c r="EJ45" s="35">
        <f>IFERROR(IF(INDEX(MCDM_Grades!$T$2:$T$178,MATCH($A45,MCDM_Grades!$A$2:$A$178,0))="","",INDEX(MCDM_Grades!$T$2:$T$178,MATCH($A45,MCDM_Grades!$A$2:$A$178,0))),"")</f>
        <v/>
      </c>
      <c r="EK45" s="42">
        <f>IFERROR(IF(INDEX(MCDM_Grades!$U$2:$U$178,MATCH($A45,MCDM_Grades!$A$2:$A$178,0))="","",INDEX(MCDM_Grades!$U$2:$U$178,MATCH($A45,MCDM_Grades!$A$2:$A$178,0))),"")</f>
        <v/>
      </c>
      <c r="EL45" s="35">
        <f>IFERROR(IF(INDEX(MCDM_Grades!$V$2:$V$178,MATCH($A45,MCDM_Grades!$A$2:$A$178,0))="","",INDEX(MCDM_Grades!$V$2:$V$178,MATCH($A45,MCDM_Grades!$A$2:$A$178,0))),"")</f>
        <v/>
      </c>
      <c r="EM45" s="42">
        <f>IFERROR(IF(INDEX(MCDM_Grades!$W$2:$W$178,MATCH($A45,MCDM_Grades!$A$2:$A$178,0))="","",INDEX(MCDM_Grades!$W$2:$W$178,MATCH($A45,MCDM_Grades!$A$2:$A$178,0))),"")</f>
        <v/>
      </c>
      <c r="EN45" s="35">
        <f>IFERROR(IF(INDEX(MCDM_Grades!$X$2:$X$178,MATCH($A45,MCDM_Grades!$A$2:$A$178,0))="","",INDEX(MCDM_Grades!$X$2:$X$178,MATCH($A45,MCDM_Grades!$A$2:$A$178,0))),"")</f>
        <v/>
      </c>
      <c r="EO45" s="42">
        <f>IFERROR(IF(INDEX(MCDM_Grades!$Y$2:$Y$178,MATCH($A45,MCDM_Grades!$A$2:$A$178,0))="","",INDEX(MCDM_Grades!$Y$2:$Y$178,MATCH($A45,MCDM_Grades!$A$2:$A$178,0))),"")</f>
        <v/>
      </c>
      <c r="EP45" s="35">
        <f>IFERROR(IF(INDEX(MCDM_Grades!$Z$2:$Z$178,MATCH($A45,MCDM_Grades!$A$2:$A$178,0))="","",INDEX(MCDM_Grades!$Z$2:$Z$178,MATCH($A45,MCDM_Grades!$A$2:$A$178,0))),"")</f>
        <v/>
      </c>
      <c r="EQ45" s="42">
        <f>IFERROR(IF(INDEX(MCDM_Grades!$AA$2:$AA$178,MATCH($A45,MCDM_Grades!$A$2:$A$178,0))="","",INDEX(MCDM_Grades!$AA$2:$AA$178,MATCH($A45,MCDM_Grades!$A$2:$A$178,0))),"")</f>
        <v/>
      </c>
      <c r="ER45" s="35">
        <f>IFERROR(IF(INDEX(MCDM_Grades!$AB$2:$AB$178,MATCH($A45,MCDM_Grades!$A$2:$A$178,0))="","",INDEX(MCDM_Grades!$AB$2:$AB$178,MATCH($A45,MCDM_Grades!$A$2:$A$178,0))),"")</f>
        <v/>
      </c>
      <c r="ES45" s="42">
        <f>IFERROR(IF(INDEX(MCDM_Grades!$AC$2:$AC$178,MATCH($A45,MCDM_Grades!$A$2:$A$178,0))="","",INDEX(MCDM_Grades!$AC$2:$AC$178,MATCH($A45,MCDM_Grades!$A$2:$A$178,0))),"")</f>
        <v/>
      </c>
      <c r="ET45" s="35">
        <f>IFERROR(IF(INDEX(MCDM_Grades!$AD$2:$AD$178,MATCH($A45,MCDM_Grades!$A$2:$A$178,0))="","",INDEX(MCDM_Grades!$AD$2:$AD$178,MATCH($A45,MCDM_Grades!$A$2:$A$178,0))),"")</f>
        <v/>
      </c>
      <c r="EU45" s="42">
        <f>IFERROR(IF(INDEX(MCDM_Grades!$AE$2:$AE$178,MATCH($A45,MCDM_Grades!$A$2:$A$178,0))="","",INDEX(MCDM_Grades!$AE$2:$AE$178,MATCH($A45,MCDM_Grades!$A$2:$A$178,0))),"")</f>
        <v/>
      </c>
      <c r="EV45" s="51">
        <f>IFERROR(IF(INDEX(MCDM_Grades!$K$2:$K$178,MATCH($A45,MCDM_Grades!$A$2:$A$178,0))="","",INDEX(MCDM_Grades!$K$2:$K$178,MATCH($A45,MCDM_Grades!$A$2:$A$178,0))),"")</f>
        <v/>
      </c>
      <c r="EW45" s="49">
        <f>IFERROR(IF(INDEX(MCDM_Grades!$L$2:$L$178,MATCH($A45,MCDM_Grades!$A$2:$A$178,0))="","",INDEX(MCDM_Grades!$L$2:$L$178,MATCH($A45,MCDM_Grades!$A$2:$A$178,0))),"")</f>
        <v/>
      </c>
      <c r="EX45" s="50">
        <f>IFERROR(IF(INDEX(MCDM_Grades!$M$2:$M$178,MATCH($A45,MCDM_Grades!$A$2:$A$178,0))="","",INDEX(MCDM_Grades!$M$2:$M$178,MATCH($A45,MCDM_Grades!$A$2:$A$178,0))),"")</f>
        <v/>
      </c>
      <c r="EY45" s="35">
        <f>IFERROR(IF(INDEX(MCDM_Grades!$AR$2:$AR$178,MATCH($A45,MCDM_Grades!$A$2:$A$178,0))="","",INDEX(MCDM_Grades!$AR$2:$AR$178,MATCH($A45,MCDM_Grades!$A$2:$A$178,0))),"")</f>
        <v/>
      </c>
      <c r="EZ45" s="42">
        <f>IFERROR(IF(INDEX(MCDM_Grades!$AS$2:$AS$178,MATCH($A45,MCDM_Grades!$A$2:$A$178,0))="","",INDEX(MCDM_Grades!$AS$2:$AS$178,MATCH($A45,MCDM_Grades!$A$2:$A$178,0))),"")</f>
        <v/>
      </c>
      <c r="FA45" s="35">
        <f>IFERROR(IF(INDEX(MCDM_Grades!$AT$2:$AT$178,MATCH($A45,MCDM_Grades!$A$2:$A$178,0))="","",INDEX(MCDM_Grades!$AT$2:$AT$178,MATCH($A45,MCDM_Grades!$A$2:$A$178,0))),"")</f>
        <v/>
      </c>
      <c r="FB45" s="42">
        <f>IFERROR(IF(INDEX(MCDM_Grades!$AU$2:$AU$178,MATCH($A45,MCDM_Grades!$A$2:$A$178,0))="","",INDEX(MCDM_Grades!$AU$2:$AU$178,MATCH($A45,MCDM_Grades!$A$2:$A$178,0))),"")</f>
        <v/>
      </c>
      <c r="FC45" s="3" t="inlineStr">
        <is>
          <t>Nadir / top-down</t>
        </is>
      </c>
      <c r="FD45" s="3" t="inlineStr">
        <is>
          <t>Yes</t>
        </is>
      </c>
      <c r="FE45" s="3" t="inlineStr">
        <is>
          <t>No</t>
        </is>
      </c>
      <c r="FF45" s="3" t="n"/>
      <c r="FG45" s="3" t="inlineStr">
        <is>
          <t>Fixed-height downward camera, 672 mm above the pavement surface</t>
        </is>
      </c>
      <c r="FH45" s="3" t="inlineStr">
        <is>
          <t>The images were captured from a fixed height of 672 mm above the pavement surface, facilitating calibration for real-world crack length measurements.</t>
        </is>
      </c>
      <c r="FI45" s="3" t="inlineStr">
        <is>
          <t>Dataset page / README</t>
        </is>
      </c>
      <c r="FJ45" s="3" t="inlineStr">
        <is>
          <t>https://data.mendeley.com/datasets/gsbmknrhkv/6</t>
        </is>
      </c>
      <c r="FK45" s="3" t="inlineStr">
        <is>
          <t>High</t>
        </is>
      </c>
      <c r="FL45" s="3" t="inlineStr">
        <is>
          <t>Not independently verified</t>
        </is>
      </c>
      <c r="FM45" s="3" t="inlineStr">
        <is>
          <t>Workbook: 'Camera at a fixed height of 672 mm above the pavement surface'. The Mendeley record repeats this and ties the fixed height to metric calibration of crack length, which only holds for a camera looking straight down at the surface. The word 'perpendicular' is not quoted verbatim (the DIB article 10.1016/j.dib.2023.109642 is behind an Elsevier redirect). 3024x4032 images; 130 segmentation/detection images plus classification patches.</t>
        </is>
      </c>
    </row>
    <row r="46" ht="58" customHeight="1">
      <c r="A46" s="3" t="inlineStr">
        <is>
          <t>DS-045</t>
        </is>
      </c>
      <c r="B46" s="3" t="inlineStr">
        <is>
          <t>UAPD (UAV Asphalt Pavement Distress Dataset)</t>
        </is>
      </c>
      <c r="C46" s="3" t="inlineStr">
        <is>
          <t>UAPD Pavement Distress Dataset</t>
        </is>
      </c>
      <c r="D46" s="3" t="inlineStr">
        <is>
          <t>v1 (public release 2022)</t>
        </is>
      </c>
      <c r="E46" s="3" t="inlineStr">
        <is>
          <t>Confirmed Match</t>
        </is>
      </c>
      <c r="F46" s="3" t="inlineStr">
        <is>
          <t>High</t>
        </is>
      </c>
      <c r="G46" s="3" t="inlineStr">
        <is>
          <t>Same repository (tantantetetao/UAPD-Pavement-Distress-Dataset); identical count (3,151); same UAV acquisition and six distress classes; same publications (10.1016/j.autcon.2021.103991; 10.1016/j.autcon.2022.104436).</t>
        </is>
      </c>
      <c r="H46" s="3" t="inlineStr">
        <is>
          <t>Claude; GitHub_Test_Batch (tool UNK)</t>
        </is>
      </c>
      <c r="I46" s="3" t="inlineStr">
        <is>
          <t>GitHub</t>
        </is>
      </c>
      <c r="J46" s="3" t="inlineStr">
        <is>
          <t>N</t>
        </is>
      </c>
      <c r="K46" s="3" t="inlineStr">
        <is>
          <t>Single canonical GitHub repository</t>
        </is>
      </c>
      <c r="L46" s="4" t="inlineStr">
        <is>
          <t>https://github.com/tantantetetao/UAPD-Pavement-Distress-Dataset</t>
        </is>
      </c>
      <c r="M46" s="4" t="inlineStr">
        <is>
          <t>https://github.com/tantantetetao/UAPD-Pavement-Distress-Dataset</t>
        </is>
      </c>
      <c r="N46" s="3" t="inlineStr">
        <is>
          <t>NA</t>
        </is>
      </c>
      <c r="O46" s="3" t="inlineStr">
        <is>
          <t>NA</t>
        </is>
      </c>
      <c r="P46" s="3" t="inlineStr">
        <is>
          <t>NA</t>
        </is>
      </c>
      <c r="Q46" s="3" t="inlineStr">
        <is>
          <t>NA</t>
        </is>
      </c>
      <c r="R46" s="3" t="inlineStr">
        <is>
          <t>NA</t>
        </is>
      </c>
      <c r="S46" s="3" t="inlineStr">
        <is>
          <t>NA</t>
        </is>
      </c>
      <c r="T46" s="3" t="inlineStr">
        <is>
          <t>NR</t>
        </is>
      </c>
      <c r="U46" s="3" t="inlineStr">
        <is>
          <t>Y</t>
        </is>
      </c>
      <c r="V46" s="3" t="inlineStr">
        <is>
          <t>10.1016/j.autcon.2021.103991;10.1016/j.autcon.2022.104436 [Claude] | https://doi.org/10.1016/j.autcon.2021.103991; https://doi.org/10.1016/j.autcon.2022.104436 [Test_Batch]</t>
        </is>
      </c>
      <c r="W46" s="3" t="inlineStr">
        <is>
          <t>10.1016/j.autcon.2021.103991; 10.1016/j.autcon.2022.104436</t>
        </is>
      </c>
      <c r="X46" s="3" t="inlineStr">
        <is>
          <t>https://doi.org/10.1016/j.autcon.2021.103991; https://doi.org/10.1016/j.autcon.2022.104436</t>
        </is>
      </c>
      <c r="Y46" s="3" t="inlineStr">
        <is>
          <t>NR</t>
        </is>
      </c>
      <c r="Z46" s="3" t="inlineStr">
        <is>
          <t>Y</t>
        </is>
      </c>
      <c r="AA46" s="3" t="inlineStr">
        <is>
          <t>Reported in source record (relationship not classified)</t>
        </is>
      </c>
      <c r="AB46" s="3" t="inlineStr">
        <is>
          <t>Images/frames as reported</t>
        </is>
      </c>
      <c r="AC46" s="3" t="inlineStr">
        <is>
          <t>3151</t>
        </is>
      </c>
      <c r="AD46" s="3" t="inlineStr">
        <is>
          <t>NR</t>
        </is>
      </c>
      <c r="AE46" s="3" t="inlineStr">
        <is>
          <t>NR</t>
        </is>
      </c>
      <c r="AF46" s="3" t="inlineStr">
        <is>
          <t>3151</t>
        </is>
      </c>
      <c r="AG46" s="3" t="inlineStr">
        <is>
          <t>NR</t>
        </is>
      </c>
      <c r="AH46" s="3" t="inlineStr">
        <is>
          <t>NR</t>
        </is>
      </c>
      <c r="AI46" s="3" t="inlineStr">
        <is>
          <t>NR</t>
        </is>
      </c>
      <c r="AJ46" s="3" t="inlineStr">
        <is>
          <t>NR</t>
        </is>
      </c>
      <c r="AK46" s="3" t="inlineStr">
        <is>
          <t>NR</t>
        </is>
      </c>
      <c r="AL46" s="3" t="inlineStr">
        <is>
          <t>NR</t>
        </is>
      </c>
      <c r="AM46" s="3" t="inlineStr">
        <is>
          <t>NR</t>
        </is>
      </c>
      <c r="AN46" s="3" t="inlineStr">
        <is>
          <t>NR</t>
        </is>
      </c>
      <c r="AO46" s="3" t="inlineStr">
        <is>
          <t>NR</t>
        </is>
      </c>
      <c r="AP46" s="3" t="inlineStr">
        <is>
          <t>China</t>
        </is>
      </c>
      <c r="AQ46" s="3" t="inlineStr">
        <is>
          <t>NR</t>
        </is>
      </c>
      <c r="AR46" s="3" t="inlineStr">
        <is>
          <t>NR</t>
        </is>
      </c>
      <c r="AS46" s="3" t="inlineStr">
        <is>
          <t>China; Road environment: Asphalt pavements (UAV survey) [Claude] | Roadway [Test_Batch]</t>
        </is>
      </c>
      <c r="AT46" s="3" t="inlineStr">
        <is>
          <t>NR</t>
        </is>
      </c>
      <c r="AU46" s="3" t="inlineStr">
        <is>
          <t>UAV with high-resolution camera [Claude] | UAV high-resolution camera [Test_Batch]</t>
        </is>
      </c>
      <c r="AV46" s="3" t="inlineStr">
        <is>
          <t>NR</t>
        </is>
      </c>
      <c r="AW46" s="3" t="inlineStr">
        <is>
          <t>UAV with high-resolution camera [Claude] | UAV high-resolution camera [Test_Batch]</t>
        </is>
      </c>
      <c r="AX46" s="3" t="inlineStr">
        <is>
          <t>NR</t>
        </is>
      </c>
      <c r="AY46" s="3" t="inlineStr">
        <is>
          <t>NR</t>
        </is>
      </c>
      <c r="AZ46" s="3" t="inlineStr">
        <is>
          <t>Y</t>
        </is>
      </c>
      <c r="BA46" s="3" t="inlineStr">
        <is>
          <t>NR</t>
        </is>
      </c>
      <c r="BB46" s="3" t="inlineStr">
        <is>
          <t>N</t>
        </is>
      </c>
      <c r="BC46" s="3" t="inlineStr">
        <is>
          <t>NR</t>
        </is>
      </c>
      <c r="BD46" s="3" t="inlineStr">
        <is>
          <t>NR</t>
        </is>
      </c>
      <c r="BE46" s="3" t="inlineStr">
        <is>
          <t>NR</t>
        </is>
      </c>
      <c r="BF46" s="3" t="inlineStr">
        <is>
          <t>NR</t>
        </is>
      </c>
      <c r="BG46" s="3" t="inlineStr">
        <is>
          <t>NR</t>
        </is>
      </c>
      <c r="BH46" s="3" t="inlineStr">
        <is>
          <t>Transverse crack;Longitudinal crack;Oblique crack;Alligator crack;Pothole;Repair (patch) [Claude] | transverse crack; longitudinal crack; oblique crack; alligator crack; pothole; repair [Test_Batch]</t>
        </is>
      </c>
      <c r="BI46" s="3" t="inlineStr">
        <is>
          <t>NR</t>
        </is>
      </c>
      <c r="BJ46" s="3" t="inlineStr">
        <is>
          <t>Six distress categories [Claude] | transverse crack; longitudinal crack; oblique crack; alligator crack; pothole; repair [Test_Batch]</t>
        </is>
      </c>
      <c r="BK46" s="3" t="inlineStr">
        <is>
          <t>NR</t>
        </is>
      </c>
      <c r="BL46" s="3" t="inlineStr">
        <is>
          <t>Object detection</t>
        </is>
      </c>
      <c r="BM46" s="3" t="inlineStr">
        <is>
          <t>Object detection</t>
        </is>
      </c>
      <c r="BN46" s="3" t="inlineStr">
        <is>
          <t>NR</t>
        </is>
      </c>
      <c r="BO46" s="3" t="inlineStr">
        <is>
          <t>NR</t>
        </is>
      </c>
      <c r="BP46" s="3" t="inlineStr">
        <is>
          <t>NR</t>
        </is>
      </c>
      <c r="BQ46" s="3" t="inlineStr">
        <is>
          <t>Y</t>
        </is>
      </c>
      <c r="BR46" s="3" t="inlineStr">
        <is>
          <t>Y</t>
        </is>
      </c>
      <c r="BS46" s="3" t="inlineStr">
        <is>
          <t>NR</t>
        </is>
      </c>
      <c r="BT46" s="3" t="inlineStr">
        <is>
          <t>NR</t>
        </is>
      </c>
      <c r="BU46" s="3" t="inlineStr">
        <is>
          <t>NR</t>
        </is>
      </c>
      <c r="BV46" s="3" t="inlineStr">
        <is>
          <t>N</t>
        </is>
      </c>
      <c r="BW46" s="3" t="inlineStr">
        <is>
          <t>N</t>
        </is>
      </c>
      <c r="BX46" s="3" t="inlineStr">
        <is>
          <t>N</t>
        </is>
      </c>
      <c r="BY46" s="3" t="inlineStr">
        <is>
          <t>Manual annotation for model training (per paper abstract) [Claude] | Manual annotation [Test_Batch]</t>
        </is>
      </c>
      <c r="BZ46" s="3" t="inlineStr">
        <is>
          <t>NR</t>
        </is>
      </c>
      <c r="CA46" s="3" t="inlineStr">
        <is>
          <t>NR</t>
        </is>
      </c>
      <c r="CB46" s="3" t="inlineStr">
        <is>
          <t>NR</t>
        </is>
      </c>
      <c r="CC46" s="3" t="inlineStr">
        <is>
          <t>Object detection;Semantic segmentation (companion work) [Claude] | object detection; segmentation [Test_Batch]</t>
        </is>
      </c>
      <c r="CD46" s="3" t="inlineStr">
        <is>
          <t>YOLOv3 (paper-reported best of three detectors) [Claude] | YOLOv3 [Test_Batch]</t>
        </is>
      </c>
      <c r="CE46" s="3" t="inlineStr">
        <is>
          <t>YOLOv3 (paper-reported best of three detectors) [Claude] | YOLOv3 [Test_Batch]</t>
        </is>
      </c>
      <c r="CF46" s="3" t="inlineStr">
        <is>
          <t>Reported on the source record/data card or associated publication (see Evidence_Locator)</t>
        </is>
      </c>
      <c r="CG46" s="3" t="inlineStr">
        <is>
          <t>mAP</t>
        </is>
      </c>
      <c r="CH46" s="3" t="inlineStr">
        <is>
          <t>YOLOv3 (paper-reported best of three detectors) [Claude] | YOLOv3 [Test_Batch]: mAP = 56.6%</t>
        </is>
      </c>
      <c r="CI46" s="3" t="inlineStr">
        <is>
          <t>Include-Primary</t>
        </is>
      </c>
      <c r="CJ46" s="3" t="inlineStr">
        <is>
          <t>Direct_Download</t>
        </is>
      </c>
      <c r="CK46" s="3" t="inlineStr">
        <is>
          <t>NR</t>
        </is>
      </c>
      <c r="CL46" s="3" t="inlineStr">
        <is>
          <t>N</t>
        </is>
      </c>
      <c r="CM46" s="3" t="inlineStr">
        <is>
          <t>Direct_Download</t>
        </is>
      </c>
      <c r="CN46" s="3" t="inlineStr">
        <is>
          <t>NR</t>
        </is>
      </c>
      <c r="CO46" s="3" t="inlineStr">
        <is>
          <t>NR</t>
        </is>
      </c>
      <c r="CP46" s="3" t="inlineStr">
        <is>
          <t>N</t>
        </is>
      </c>
      <c r="CQ46" s="3" t="inlineStr">
        <is>
          <t>Annotation format and geographic coverage not stated in README; Google Drive hosting (link liveness not independently re-tested) [Claude] | Single acquisition mode and geography; formal data license and synchronized navigation metadata are not reported. [Test_Batch]</t>
        </is>
      </c>
      <c r="CR46" s="3" t="inlineStr">
        <is>
          <t>Original</t>
        </is>
      </c>
      <c r="CS46" s="3" t="inlineStr">
        <is>
          <t>N</t>
        </is>
      </c>
      <c r="CT46" s="3" t="inlineStr">
        <is>
          <t>N</t>
        </is>
      </c>
      <c r="CU46" s="3" t="inlineStr">
        <is>
          <t>N</t>
        </is>
      </c>
      <c r="CV46" s="3" t="inlineStr">
        <is>
          <t>NA</t>
        </is>
      </c>
      <c r="CW46" s="3" t="inlineStr">
        <is>
          <t>UAV-based imagery for road damage detection (Zenodo 11473582; uses UAPD taxonomy); UAV-PDD2023 (distinct UAV benchmark)</t>
        </is>
      </c>
      <c r="CX46" s="3" t="inlineStr">
        <is>
          <t>Claude_Github_001.xlsx; Github_Github_Test.xlsx</t>
        </is>
      </c>
      <c r="CY46" s="3" t="inlineStr">
        <is>
          <t>Claude_Github_001:GH-DS-005; Github_Github_Test:GITHUB-005</t>
        </is>
      </c>
      <c r="CZ46" s="3" t="inlineStr">
        <is>
          <t>Y - see conflict columns and Reconciliation_Notes</t>
        </is>
      </c>
      <c r="DA46" s="3" t="inlineStr">
        <is>
          <t>NA</t>
        </is>
      </c>
      <c r="DB46" s="3" t="inlineStr">
        <is>
          <t>None</t>
        </is>
      </c>
      <c r="DC46" s="6" t="inlineStr">
        <is>
          <t>Distress types: Transverse crack;Longitudinal crack;Oblique crack;Alligator crack;Pothole;Repair (Claude) vs transverse crack; longitudinal crack; oblique crack; alligator crack; pothole; r (Test_Batch) || Label taxonomy: Six distress categories (Claude) vs transverse crack; longitudinal crack; oblique crack; alligator crack; pothole; r (Test_Batch) || Annotation method: Manual annotation for model training (per paper abstract) (Claude) vs Manual annotation (Test_Batch)</t>
        </is>
      </c>
      <c r="DD46" s="3" t="inlineStr">
        <is>
          <t>None</t>
        </is>
      </c>
      <c r="DE46" s="6" t="inlineStr">
        <is>
          <t>AI tasks: Object detection;Semantic segmentation (companion work) (Claude) vs object detection; segmentation (Test_Batch) || Acquisition platform: UAV with high-resolution camera (Claude) vs UAV high-resolution camera (Test_Batch) || Reported model: YOLOv3 (paper-reported best of three detectors) (Claude) vs YOLOv3 (Test_Batch) || Road environment: Asphalt pavements (UAV survey) (Claude) vs Roadway (Test_Batch) || Publications: 10.1016/j.autcon.2021.103991;10.1016/j.autcon.2022.104436 (Claude) vs https://doi.org/10.1016/j.autcon.2021.103991; https://doi.org/10.1016/j.autcon.2 (Test_Batch) || Acquisition platform: UAV with high-resolution camera (Claude) vs UAV high-resolution camera (Test_Batch) || Key_Limitations: Annotation format and geographic coverage not stated in README; Google Drive hos (Claude) vs Single acquisition mode and geography; formal data license and synchronized navi (Test_Batch)</t>
        </is>
      </c>
      <c r="DF46" s="3" t="inlineStr">
        <is>
          <t>N</t>
        </is>
      </c>
      <c r="DG46" s="3" t="inlineStr">
        <is>
          <t>Country conflict: NR (Claude) vs China (Test batch).</t>
        </is>
      </c>
      <c r="DH46" s="3" t="inlineStr">
        <is>
          <t>GitHub README (abstracts, download, class list, image count), https://github.com/tantantetetao/UAPD-Pavement-Distress-Dataset (accessed 2026-08-06) [Claude] | https://github.com/tantantetetao/UAPD-Pavement-Distress-Dataset; README dataset description and download section; accessed 2026-08-01 [Test_Batch]</t>
        </is>
      </c>
      <c r="DI46" s="3" t="inlineStr">
        <is>
          <t>Moderate</t>
        </is>
      </c>
      <c r="DJ46" s="3" t="inlineStr">
        <is>
          <t>Low</t>
        </is>
      </c>
      <c r="DK46" s="3" t="inlineStr">
        <is>
          <t>Use as-is.</t>
        </is>
      </c>
      <c r="DL46" s="3" t="n">
        <v>4</v>
      </c>
      <c r="DM46" s="3" t="n">
        <v>3.5</v>
      </c>
      <c r="DN46" s="3" t="n">
        <v>3.8</v>
      </c>
      <c r="DO46" s="3" t="n">
        <v>3.5</v>
      </c>
      <c r="DP46" s="3" t="n">
        <v>2.5</v>
      </c>
      <c r="DQ46" s="3" t="n">
        <v>1.5</v>
      </c>
      <c r="DR46" s="3" t="n">
        <v>0</v>
      </c>
      <c r="DS46" s="3" t="n">
        <v>59.9</v>
      </c>
      <c r="DT46" s="3" t="inlineStr">
        <is>
          <t>Reviewed (source MCDM_Scoring, averaged across batches)</t>
        </is>
      </c>
      <c r="DU46" s="3" t="inlineStr">
        <is>
          <t>2 of 2</t>
        </is>
      </c>
      <c r="DV46" s="35">
        <f>IFERROR(IF(INDEX(MCDM_Grades!$C$2:$C$178,MATCH($A46,MCDM_Grades!$A$2:$A$178,0))="","",INDEX(MCDM_Grades!$C$2:$C$178,MATCH($A46,MCDM_Grades!$A$2:$A$178,0))),"")</f>
        <v/>
      </c>
      <c r="DW46" s="42">
        <f>IFERROR(IF(INDEX(MCDM_Grades!$D$2:$D$178,MATCH($A46,MCDM_Grades!$A$2:$A$178,0))="","",INDEX(MCDM_Grades!$D$2:$D$178,MATCH($A46,MCDM_Grades!$A$2:$A$178,0))),"")</f>
        <v/>
      </c>
      <c r="DX46" s="48">
        <f>IFERROR(IF(INDEX(MCDM_Grades!$E$2:$E$178,MATCH($A46,MCDM_Grades!$A$2:$A$178,0))="","",INDEX(MCDM_Grades!$E$2:$E$178,MATCH($A46,MCDM_Grades!$A$2:$A$178,0))),"")</f>
        <v/>
      </c>
      <c r="DY46" s="49">
        <f>IFERROR(IF(INDEX(MCDM_Grades!$F$2:$F$178,MATCH($A46,MCDM_Grades!$A$2:$A$178,0))="","",INDEX(MCDM_Grades!$F$2:$F$178,MATCH($A46,MCDM_Grades!$A$2:$A$178,0))),"")</f>
        <v/>
      </c>
      <c r="DZ46" s="48">
        <f>IFERROR(IF(INDEX(MCDM_Grades!$G$2:$G$178,MATCH($A46,MCDM_Grades!$A$2:$A$178,0))="","",INDEX(MCDM_Grades!$G$2:$G$178,MATCH($A46,MCDM_Grades!$A$2:$A$178,0))),"")</f>
        <v/>
      </c>
      <c r="EA46" s="49">
        <f>IFERROR(IF(INDEX(MCDM_Grades!$H$2:$H$178,MATCH($A46,MCDM_Grades!$A$2:$A$178,0))="","",INDEX(MCDM_Grades!$H$2:$H$178,MATCH($A46,MCDM_Grades!$A$2:$A$178,0))),"")</f>
        <v/>
      </c>
      <c r="EB46" s="50">
        <f>IFERROR(IF(INDEX(MCDM_Grades!$I$2:$I$178,MATCH($A46,MCDM_Grades!$A$2:$A$178,0))="","",INDEX(MCDM_Grades!$I$2:$I$178,MATCH($A46,MCDM_Grades!$A$2:$A$178,0))),"")</f>
        <v/>
      </c>
      <c r="EC46" s="51">
        <f>IFERROR(IF(INDEX(MCDM_Grades!$J$2:$J$178,MATCH($A46,MCDM_Grades!$A$2:$A$178,0))="","",INDEX(MCDM_Grades!$J$2:$J$178,MATCH($A46,MCDM_Grades!$A$2:$A$178,0))),"")</f>
        <v/>
      </c>
      <c r="ED46" s="35">
        <f>IFERROR(IF(INDEX(MCDM_Grades!$N$2:$N$178,MATCH($A46,MCDM_Grades!$A$2:$A$178,0))="","",INDEX(MCDM_Grades!$N$2:$N$178,MATCH($A46,MCDM_Grades!$A$2:$A$178,0))),"")</f>
        <v/>
      </c>
      <c r="EE46" s="42">
        <f>IFERROR(IF(INDEX(MCDM_Grades!$O$2:$O$178,MATCH($A46,MCDM_Grades!$A$2:$A$178,0))="","",INDEX(MCDM_Grades!$O$2:$O$178,MATCH($A46,MCDM_Grades!$A$2:$A$178,0))),"")</f>
        <v/>
      </c>
      <c r="EF46" s="35">
        <f>IFERROR(IF(INDEX(MCDM_Grades!$P$2:$P$178,MATCH($A46,MCDM_Grades!$A$2:$A$178,0))="","",INDEX(MCDM_Grades!$P$2:$P$178,MATCH($A46,MCDM_Grades!$A$2:$A$178,0))),"")</f>
        <v/>
      </c>
      <c r="EG46" s="42">
        <f>IFERROR(IF(INDEX(MCDM_Grades!$Q$2:$Q$178,MATCH($A46,MCDM_Grades!$A$2:$A$178,0))="","",INDEX(MCDM_Grades!$Q$2:$Q$178,MATCH($A46,MCDM_Grades!$A$2:$A$178,0))),"")</f>
        <v/>
      </c>
      <c r="EH46" s="35">
        <f>IFERROR(IF(INDEX(MCDM_Grades!$R$2:$R$178,MATCH($A46,MCDM_Grades!$A$2:$A$178,0))="","",INDEX(MCDM_Grades!$R$2:$R$178,MATCH($A46,MCDM_Grades!$A$2:$A$178,0))),"")</f>
        <v/>
      </c>
      <c r="EI46" s="42">
        <f>IFERROR(IF(INDEX(MCDM_Grades!$S$2:$S$178,MATCH($A46,MCDM_Grades!$A$2:$A$178,0))="","",INDEX(MCDM_Grades!$S$2:$S$178,MATCH($A46,MCDM_Grades!$A$2:$A$178,0))),"")</f>
        <v/>
      </c>
      <c r="EJ46" s="35">
        <f>IFERROR(IF(INDEX(MCDM_Grades!$T$2:$T$178,MATCH($A46,MCDM_Grades!$A$2:$A$178,0))="","",INDEX(MCDM_Grades!$T$2:$T$178,MATCH($A46,MCDM_Grades!$A$2:$A$178,0))),"")</f>
        <v/>
      </c>
      <c r="EK46" s="42">
        <f>IFERROR(IF(INDEX(MCDM_Grades!$U$2:$U$178,MATCH($A46,MCDM_Grades!$A$2:$A$178,0))="","",INDEX(MCDM_Grades!$U$2:$U$178,MATCH($A46,MCDM_Grades!$A$2:$A$178,0))),"")</f>
        <v/>
      </c>
      <c r="EL46" s="35">
        <f>IFERROR(IF(INDEX(MCDM_Grades!$V$2:$V$178,MATCH($A46,MCDM_Grades!$A$2:$A$178,0))="","",INDEX(MCDM_Grades!$V$2:$V$178,MATCH($A46,MCDM_Grades!$A$2:$A$178,0))),"")</f>
        <v/>
      </c>
      <c r="EM46" s="42">
        <f>IFERROR(IF(INDEX(MCDM_Grades!$W$2:$W$178,MATCH($A46,MCDM_Grades!$A$2:$A$178,0))="","",INDEX(MCDM_Grades!$W$2:$W$178,MATCH($A46,MCDM_Grades!$A$2:$A$178,0))),"")</f>
        <v/>
      </c>
      <c r="EN46" s="35">
        <f>IFERROR(IF(INDEX(MCDM_Grades!$X$2:$X$178,MATCH($A46,MCDM_Grades!$A$2:$A$178,0))="","",INDEX(MCDM_Grades!$X$2:$X$178,MATCH($A46,MCDM_Grades!$A$2:$A$178,0))),"")</f>
        <v/>
      </c>
      <c r="EO46" s="42">
        <f>IFERROR(IF(INDEX(MCDM_Grades!$Y$2:$Y$178,MATCH($A46,MCDM_Grades!$A$2:$A$178,0))="","",INDEX(MCDM_Grades!$Y$2:$Y$178,MATCH($A46,MCDM_Grades!$A$2:$A$178,0))),"")</f>
        <v/>
      </c>
      <c r="EP46" s="35">
        <f>IFERROR(IF(INDEX(MCDM_Grades!$Z$2:$Z$178,MATCH($A46,MCDM_Grades!$A$2:$A$178,0))="","",INDEX(MCDM_Grades!$Z$2:$Z$178,MATCH($A46,MCDM_Grades!$A$2:$A$178,0))),"")</f>
        <v/>
      </c>
      <c r="EQ46" s="42">
        <f>IFERROR(IF(INDEX(MCDM_Grades!$AA$2:$AA$178,MATCH($A46,MCDM_Grades!$A$2:$A$178,0))="","",INDEX(MCDM_Grades!$AA$2:$AA$178,MATCH($A46,MCDM_Grades!$A$2:$A$178,0))),"")</f>
        <v/>
      </c>
      <c r="ER46" s="35">
        <f>IFERROR(IF(INDEX(MCDM_Grades!$AB$2:$AB$178,MATCH($A46,MCDM_Grades!$A$2:$A$178,0))="","",INDEX(MCDM_Grades!$AB$2:$AB$178,MATCH($A46,MCDM_Grades!$A$2:$A$178,0))),"")</f>
        <v/>
      </c>
      <c r="ES46" s="42">
        <f>IFERROR(IF(INDEX(MCDM_Grades!$AC$2:$AC$178,MATCH($A46,MCDM_Grades!$A$2:$A$178,0))="","",INDEX(MCDM_Grades!$AC$2:$AC$178,MATCH($A46,MCDM_Grades!$A$2:$A$178,0))),"")</f>
        <v/>
      </c>
      <c r="ET46" s="35">
        <f>IFERROR(IF(INDEX(MCDM_Grades!$AD$2:$AD$178,MATCH($A46,MCDM_Grades!$A$2:$A$178,0))="","",INDEX(MCDM_Grades!$AD$2:$AD$178,MATCH($A46,MCDM_Grades!$A$2:$A$178,0))),"")</f>
        <v/>
      </c>
      <c r="EU46" s="42">
        <f>IFERROR(IF(INDEX(MCDM_Grades!$AE$2:$AE$178,MATCH($A46,MCDM_Grades!$A$2:$A$178,0))="","",INDEX(MCDM_Grades!$AE$2:$AE$178,MATCH($A46,MCDM_Grades!$A$2:$A$178,0))),"")</f>
        <v/>
      </c>
      <c r="EV46" s="51">
        <f>IFERROR(IF(INDEX(MCDM_Grades!$K$2:$K$178,MATCH($A46,MCDM_Grades!$A$2:$A$178,0))="","",INDEX(MCDM_Grades!$K$2:$K$178,MATCH($A46,MCDM_Grades!$A$2:$A$178,0))),"")</f>
        <v/>
      </c>
      <c r="EW46" s="49">
        <f>IFERROR(IF(INDEX(MCDM_Grades!$L$2:$L$178,MATCH($A46,MCDM_Grades!$A$2:$A$178,0))="","",INDEX(MCDM_Grades!$L$2:$L$178,MATCH($A46,MCDM_Grades!$A$2:$A$178,0))),"")</f>
        <v/>
      </c>
      <c r="EX46" s="50">
        <f>IFERROR(IF(INDEX(MCDM_Grades!$M$2:$M$178,MATCH($A46,MCDM_Grades!$A$2:$A$178,0))="","",INDEX(MCDM_Grades!$M$2:$M$178,MATCH($A46,MCDM_Grades!$A$2:$A$178,0))),"")</f>
        <v/>
      </c>
      <c r="EY46" s="35">
        <f>IFERROR(IF(INDEX(MCDM_Grades!$AR$2:$AR$178,MATCH($A46,MCDM_Grades!$A$2:$A$178,0))="","",INDEX(MCDM_Grades!$AR$2:$AR$178,MATCH($A46,MCDM_Grades!$A$2:$A$178,0))),"")</f>
        <v/>
      </c>
      <c r="EZ46" s="42">
        <f>IFERROR(IF(INDEX(MCDM_Grades!$AS$2:$AS$178,MATCH($A46,MCDM_Grades!$A$2:$A$178,0))="","",INDEX(MCDM_Grades!$AS$2:$AS$178,MATCH($A46,MCDM_Grades!$A$2:$A$178,0))),"")</f>
        <v/>
      </c>
      <c r="FA46" s="35">
        <f>IFERROR(IF(INDEX(MCDM_Grades!$AT$2:$AT$178,MATCH($A46,MCDM_Grades!$A$2:$A$178,0))="","",INDEX(MCDM_Grades!$AT$2:$AT$178,MATCH($A46,MCDM_Grades!$A$2:$A$178,0))),"")</f>
        <v/>
      </c>
      <c r="FB46" s="42">
        <f>IFERROR(IF(INDEX(MCDM_Grades!$AU$2:$AU$178,MATCH($A46,MCDM_Grades!$A$2:$A$178,0))="","",INDEX(MCDM_Grades!$AU$2:$AU$178,MATCH($A46,MCDM_Grades!$A$2:$A$178,0))),"")</f>
        <v/>
      </c>
      <c r="FC46" s="3" t="inlineStr">
        <is>
          <t>Nadir / top-down</t>
        </is>
      </c>
      <c r="FD46" s="3" t="inlineStr">
        <is>
          <t>Yes</t>
        </is>
      </c>
      <c r="FE46" s="3" t="inlineStr">
        <is>
          <t>No</t>
        </is>
      </c>
      <c r="FF46" s="3" t="n"/>
      <c r="FG46" s="3" t="inlineStr">
        <is>
          <t>UAV nadir (low-altitude drone with high-resolution camera; altitude not confirmed)</t>
        </is>
      </c>
      <c r="FH46" s="3" t="inlineStr">
        <is>
          <t>A UAV platform for pavement image collection was assembled, and the flight settings were studied for optimal image quality. | Zhu et al. (2022), Automation in Construction 133, 103991</t>
        </is>
      </c>
      <c r="FI46" s="3" t="inlineStr">
        <is>
          <t>Dataset page / README</t>
        </is>
      </c>
      <c r="FJ46" s="3" t="inlineStr">
        <is>
          <t>https://github.com/tantantetetao/UAPD-Pavement-Distress-Dataset</t>
        </is>
      </c>
      <c r="FK46" s="3" t="inlineStr">
        <is>
          <t>High</t>
        </is>
      </c>
      <c r="FL46" s="3" t="inlineStr">
        <is>
          <t>Verified - agreed</t>
        </is>
      </c>
      <c r="FM46" s="3" t="inlineStr">
        <is>
          <t>Workbook: 'UAV with high-resolution camera', Drone_or_Aerial_Data = Y, camera angle NR. GitHub README only says 'A UAV platform for pavement image collection was assembled, and the flight settings were studied for optimal image quality.' The AutCon paper is behind an Elsevier redirect (2-fetch cap). UAPD images (3,151; six distress classes with bounding boxes) are plan-view pavement images from a drone camera pointed at the road surface, hence nadir; flight altitude and gimbal angle should be confirmed from the paper. | Second review replaced the evidence (was: Known dataset (prior knowledge)). | Second review: README (fetched) confirms UAV pavement image collection for 3,151 distress images; the AutCon abstract was not returned by Semantic Scholar, so camera tilt is not quoted. UAPD images are plan-view pavement images from a drone camera pointed at the road, so nadir at Medium confidence stands.</t>
        </is>
      </c>
    </row>
    <row r="47" ht="58" customHeight="1">
      <c r="A47" s="3" t="inlineStr">
        <is>
          <t>DS-046</t>
        </is>
      </c>
      <c r="B47" s="3" t="inlineStr">
        <is>
          <t>UAV-CrackX (UAV pavement crack segmentation, x4/x8/x16 magnifications)</t>
        </is>
      </c>
      <c r="C47" s="3" t="inlineStr">
        <is>
          <t>NA</t>
        </is>
      </c>
      <c r="D47" s="3" t="inlineStr">
        <is>
          <t>1,500-image release (1,200 annotated)</t>
        </is>
      </c>
      <c r="E47" s="3" t="inlineStr">
        <is>
          <t>Independent Dataset</t>
        </is>
      </c>
      <c r="F47" s="3" t="inlineStr">
        <is>
          <t>NA (single source record)</t>
        </is>
      </c>
      <c r="G47" s="3" t="inlineStr">
        <is>
          <t>Single source record; no matching record found in any other file after cross-file and cross-platform comparison.</t>
        </is>
      </c>
      <c r="H47" s="3" t="inlineStr">
        <is>
          <t>Claude</t>
        </is>
      </c>
      <c r="I47" s="3" t="inlineStr">
        <is>
          <t>GitHub</t>
        </is>
      </c>
      <c r="J47" s="3" t="inlineStr">
        <is>
          <t>N</t>
        </is>
      </c>
      <c r="K47" s="3" t="inlineStr">
        <is>
          <t>NA (single platform)</t>
        </is>
      </c>
      <c r="L47" s="4" t="inlineStr">
        <is>
          <t>https://github.com/SHAN-JH/UAV-CrackX-Datasets</t>
        </is>
      </c>
      <c r="M47" s="4" t="inlineStr">
        <is>
          <t>https://github.com/SHAN-JH/UAV-CrackX-Datasets</t>
        </is>
      </c>
      <c r="N47" s="3" t="inlineStr">
        <is>
          <t>NA</t>
        </is>
      </c>
      <c r="O47" s="3" t="inlineStr">
        <is>
          <t>NA</t>
        </is>
      </c>
      <c r="P47" s="3" t="inlineStr">
        <is>
          <t>NA</t>
        </is>
      </c>
      <c r="Q47" s="3" t="inlineStr">
        <is>
          <t>NA</t>
        </is>
      </c>
      <c r="R47" s="3" t="inlineStr">
        <is>
          <t>NA</t>
        </is>
      </c>
      <c r="S47" s="3" t="inlineStr">
        <is>
          <t>NA</t>
        </is>
      </c>
      <c r="T47" s="3" t="inlineStr">
        <is>
          <t>NR</t>
        </is>
      </c>
      <c r="U47" s="3" t="inlineStr">
        <is>
          <t>Y</t>
        </is>
      </c>
      <c r="V47" s="3" t="inlineStr">
        <is>
          <t>10.1109/TITS.2024.3424525;10.1016/j.autcon.2025.106141;10.1016/j.aei.2025.103384;10.1016/j.eswa.2024.125891</t>
        </is>
      </c>
      <c r="W47" s="3" t="inlineStr">
        <is>
          <t>10.1109/TITS.2024.3424525; 10.1016/j.autcon.2025.106141; 10.1016/j.aei.2025.103384; 10.1016/j.eswa.2024.125891</t>
        </is>
      </c>
      <c r="X47" s="3" t="inlineStr">
        <is>
          <t>NR</t>
        </is>
      </c>
      <c r="Y47" s="3" t="inlineStr">
        <is>
          <t>NR</t>
        </is>
      </c>
      <c r="Z47" s="3" t="inlineStr">
        <is>
          <t>Y</t>
        </is>
      </c>
      <c r="AA47" s="3" t="inlineStr">
        <is>
          <t>Reported in source record (relationship not classified)</t>
        </is>
      </c>
      <c r="AB47" s="3" t="inlineStr">
        <is>
          <t>Images/frames as reported</t>
        </is>
      </c>
      <c r="AC47" s="3" t="inlineStr">
        <is>
          <t>1500</t>
        </is>
      </c>
      <c r="AD47" s="3" t="inlineStr">
        <is>
          <t>NR</t>
        </is>
      </c>
      <c r="AE47" s="3" t="inlineStr">
        <is>
          <t>NR</t>
        </is>
      </c>
      <c r="AF47" s="3" t="inlineStr">
        <is>
          <t>1500</t>
        </is>
      </c>
      <c r="AG47" s="3" t="inlineStr">
        <is>
          <t>NR</t>
        </is>
      </c>
      <c r="AH47" s="3" t="inlineStr">
        <is>
          <t>NR</t>
        </is>
      </c>
      <c r="AI47" s="3" t="inlineStr">
        <is>
          <t>NR</t>
        </is>
      </c>
      <c r="AJ47" s="3" t="inlineStr">
        <is>
          <t>NR</t>
        </is>
      </c>
      <c r="AK47" s="3" t="inlineStr">
        <is>
          <t>NR</t>
        </is>
      </c>
      <c r="AL47" s="3" t="inlineStr">
        <is>
          <t>NR</t>
        </is>
      </c>
      <c r="AM47" s="3" t="inlineStr">
        <is>
          <t>NR</t>
        </is>
      </c>
      <c r="AN47" s="3" t="inlineStr">
        <is>
          <t>NR</t>
        </is>
      </c>
      <c r="AO47" s="3" t="inlineStr">
        <is>
          <t>NR</t>
        </is>
      </c>
      <c r="AP47" s="3" t="inlineStr">
        <is>
          <t>NR</t>
        </is>
      </c>
      <c r="AQ47" s="3" t="inlineStr">
        <is>
          <t>NR</t>
        </is>
      </c>
      <c r="AR47" s="3" t="inlineStr">
        <is>
          <t>NR (Chang'an University group)</t>
        </is>
      </c>
      <c r="AS47" s="3" t="inlineStr">
        <is>
          <t>NR (Chang'an University group); Road environment: Pavements surveyed by UAV at 50 m altitude</t>
        </is>
      </c>
      <c r="AT47" s="3" t="inlineStr">
        <is>
          <t>NR</t>
        </is>
      </c>
      <c r="AU47" s="3" t="inlineStr">
        <is>
          <t>UAV (50 m altitude, x4/x8/x16 magnification levels)</t>
        </is>
      </c>
      <c r="AV47" s="3" t="inlineStr">
        <is>
          <t>NR</t>
        </is>
      </c>
      <c r="AW47" s="3" t="inlineStr">
        <is>
          <t>NR</t>
        </is>
      </c>
      <c r="AX47" s="3" t="inlineStr">
        <is>
          <t>NR</t>
        </is>
      </c>
      <c r="AY47" s="3" t="inlineStr">
        <is>
          <t>NR</t>
        </is>
      </c>
      <c r="AZ47" s="3" t="inlineStr">
        <is>
          <t>Y</t>
        </is>
      </c>
      <c r="BA47" s="3" t="inlineStr">
        <is>
          <t>NR</t>
        </is>
      </c>
      <c r="BB47" s="3" t="inlineStr">
        <is>
          <t>N</t>
        </is>
      </c>
      <c r="BC47" s="3" t="inlineStr">
        <is>
          <t>NR</t>
        </is>
      </c>
      <c r="BD47" s="3" t="inlineStr">
        <is>
          <t>NR</t>
        </is>
      </c>
      <c r="BE47" s="3" t="inlineStr">
        <is>
          <t>NR</t>
        </is>
      </c>
      <c r="BF47" s="3" t="inlineStr">
        <is>
          <t>NR</t>
        </is>
      </c>
      <c r="BG47" s="3" t="inlineStr">
        <is>
          <t>NR</t>
        </is>
      </c>
      <c r="BH47" s="3" t="inlineStr">
        <is>
          <t>Pavement cracks (undifferentiated crack class)</t>
        </is>
      </c>
      <c r="BI47" s="3" t="inlineStr">
        <is>
          <t>NR</t>
        </is>
      </c>
      <c r="BJ47" s="3" t="inlineStr">
        <is>
          <t>Grayscale masks (0 = pavement, 1 = crack); 1,200 annotated images (400 per magnification)</t>
        </is>
      </c>
      <c r="BK47" s="3" t="inlineStr">
        <is>
          <t>NR</t>
        </is>
      </c>
      <c r="BL47" s="3" t="inlineStr">
        <is>
          <t>Semantic segmentation</t>
        </is>
      </c>
      <c r="BM47" s="3" t="inlineStr">
        <is>
          <t>Semantic segmentation</t>
        </is>
      </c>
      <c r="BN47" s="3" t="inlineStr">
        <is>
          <t>Grayscale mask images</t>
        </is>
      </c>
      <c r="BO47" s="3" t="inlineStr">
        <is>
          <t>mask</t>
        </is>
      </c>
      <c r="BP47" s="3" t="inlineStr">
        <is>
          <t>NR</t>
        </is>
      </c>
      <c r="BQ47" s="3" t="inlineStr">
        <is>
          <t>NR</t>
        </is>
      </c>
      <c r="BR47" s="3" t="inlineStr">
        <is>
          <t>Y</t>
        </is>
      </c>
      <c r="BS47" s="3" t="inlineStr">
        <is>
          <t>NR</t>
        </is>
      </c>
      <c r="BT47" s="3" t="inlineStr">
        <is>
          <t>NR</t>
        </is>
      </c>
      <c r="BU47" s="3" t="inlineStr">
        <is>
          <t>NR</t>
        </is>
      </c>
      <c r="BV47" s="3" t="inlineStr">
        <is>
          <t>N</t>
        </is>
      </c>
      <c r="BW47" s="3" t="inlineStr">
        <is>
          <t>N</t>
        </is>
      </c>
      <c r="BX47" s="3" t="inlineStr">
        <is>
          <t>N</t>
        </is>
      </c>
      <c r="BY47" s="3" t="inlineStr">
        <is>
          <t>NR</t>
        </is>
      </c>
      <c r="BZ47" s="3" t="inlineStr">
        <is>
          <t>Peer-reviewed publications (IEEE T-ITS 2024; Autom. Constr. 2025)</t>
        </is>
      </c>
      <c r="CA47" s="3" t="inlineStr">
        <is>
          <t>NR</t>
        </is>
      </c>
      <c r="CB47" s="3" t="inlineStr">
        <is>
          <t>NR</t>
        </is>
      </c>
      <c r="CC47" s="3" t="inlineStr">
        <is>
          <t>Semantic segmentation;Cross-resolution domain adaptation</t>
        </is>
      </c>
      <c r="CD47" s="3" t="inlineStr">
        <is>
          <t>NR</t>
        </is>
      </c>
      <c r="CE47" s="3" t="inlineStr">
        <is>
          <t>NR</t>
        </is>
      </c>
      <c r="CF47" s="3" t="inlineStr">
        <is>
          <t>Reported on the source record/data card or associated publication (see Evidence_Locator)</t>
        </is>
      </c>
      <c r="CG47" s="3" t="inlineStr">
        <is>
          <t>NR</t>
        </is>
      </c>
      <c r="CH47" s="3" t="inlineStr">
        <is>
          <t>NR</t>
        </is>
      </c>
      <c r="CI47" s="3" t="inlineStr">
        <is>
          <t>Pending</t>
        </is>
      </c>
      <c r="CJ47" s="3" t="inlineStr">
        <is>
          <t>UNK</t>
        </is>
      </c>
      <c r="CK47" s="3" t="inlineStr">
        <is>
          <t>NR</t>
        </is>
      </c>
      <c r="CL47" s="3" t="inlineStr">
        <is>
          <t>NR</t>
        </is>
      </c>
      <c r="CM47" s="3" t="inlineStr">
        <is>
          <t>UNK</t>
        </is>
      </c>
      <c r="CN47" s="3" t="inlineStr">
        <is>
          <t>NR</t>
        </is>
      </c>
      <c r="CO47" s="3" t="inlineStr">
        <is>
          <t>NR</t>
        </is>
      </c>
      <c r="CP47" s="3" t="inlineStr">
        <is>
          <t>N</t>
        </is>
      </c>
      <c r="CQ47" s="3" t="inlineStr">
        <is>
          <t>No public download route found in repository (no data files or hosting links); benchmark submission portal only (vlp.chd.edu.cn) — access route unresolved; contact author</t>
        </is>
      </c>
      <c r="CR47" s="3" t="inlineStr">
        <is>
          <t>Original</t>
        </is>
      </c>
      <c r="CS47" s="3" t="inlineStr">
        <is>
          <t>N</t>
        </is>
      </c>
      <c r="CT47" s="3" t="inlineStr">
        <is>
          <t>N</t>
        </is>
      </c>
      <c r="CU47" s="3" t="inlineStr">
        <is>
          <t>N</t>
        </is>
      </c>
      <c r="CV47" s="3" t="inlineStr">
        <is>
          <t>NA</t>
        </is>
      </c>
      <c r="CW47" s="3" t="inlineStr">
        <is>
          <t>NA</t>
        </is>
      </c>
      <c r="CX47" s="3" t="inlineStr">
        <is>
          <t>Claude_Github_001.xlsx</t>
        </is>
      </c>
      <c r="CY47" s="3" t="inlineStr">
        <is>
          <t>Claude_Github_001:GH-DS-026</t>
        </is>
      </c>
      <c r="CZ47" s="3" t="inlineStr">
        <is>
          <t>N</t>
        </is>
      </c>
      <c r="DA47" s="3" t="inlineStr">
        <is>
          <t>NA</t>
        </is>
      </c>
      <c r="DB47" s="3" t="inlineStr">
        <is>
          <t>None</t>
        </is>
      </c>
      <c r="DC47" s="3" t="inlineStr">
        <is>
          <t>None</t>
        </is>
      </c>
      <c r="DD47" s="3" t="inlineStr">
        <is>
          <t>None</t>
        </is>
      </c>
      <c r="DE47" s="3" t="inlineStr">
        <is>
          <t>None</t>
        </is>
      </c>
      <c r="DF47" s="3" t="inlineStr">
        <is>
          <t>N</t>
        </is>
      </c>
      <c r="DG47" s="3" t="inlineStr">
        <is>
          <t>Single source record; no reconciliation required.</t>
        </is>
      </c>
      <c r="DH47" s="3" t="inlineStr">
        <is>
          <t>GitHub README (About, Competition) and repository file listing, https://github.com/SHAN-JH/UAV-CrackX-Datasets (accessed 2026-08-06)</t>
        </is>
      </c>
      <c r="DI47" s="3" t="inlineStr">
        <is>
          <t>Moderate</t>
        </is>
      </c>
      <c r="DJ47" s="7" t="inlineStr">
        <is>
          <t>High</t>
        </is>
      </c>
      <c r="DK47" s="3" t="inlineStr">
        <is>
          <t>Verify pending/unresolved fields against the source record.</t>
        </is>
      </c>
      <c r="DL47" s="3" t="n">
        <v>2</v>
      </c>
      <c r="DM47" s="3" t="n">
        <v>5</v>
      </c>
      <c r="DN47" s="3" t="n">
        <v>2.5</v>
      </c>
      <c r="DO47" s="3" t="n">
        <v>3</v>
      </c>
      <c r="DP47" s="3" t="n">
        <v>1.5</v>
      </c>
      <c r="DQ47" s="3" t="n">
        <v>1.5</v>
      </c>
      <c r="DR47" s="3" t="n">
        <v>0</v>
      </c>
      <c r="DS47" s="3" t="n">
        <v>50.5</v>
      </c>
      <c r="DT47" s="3" t="inlineStr">
        <is>
          <t>Derived (metadata rubric)</t>
        </is>
      </c>
      <c r="DU47" s="3" t="inlineStr">
        <is>
          <t>0 of 1</t>
        </is>
      </c>
      <c r="DV47" s="35">
        <f>IFERROR(IF(INDEX(MCDM_Grades!$C$2:$C$178,MATCH($A47,MCDM_Grades!$A$2:$A$178,0))="","",INDEX(MCDM_Grades!$C$2:$C$178,MATCH($A47,MCDM_Grades!$A$2:$A$178,0))),"")</f>
        <v/>
      </c>
      <c r="DW47" s="42">
        <f>IFERROR(IF(INDEX(MCDM_Grades!$D$2:$D$178,MATCH($A47,MCDM_Grades!$A$2:$A$178,0))="","",INDEX(MCDM_Grades!$D$2:$D$178,MATCH($A47,MCDM_Grades!$A$2:$A$178,0))),"")</f>
        <v/>
      </c>
      <c r="DX47" s="48">
        <f>IFERROR(IF(INDEX(MCDM_Grades!$E$2:$E$178,MATCH($A47,MCDM_Grades!$A$2:$A$178,0))="","",INDEX(MCDM_Grades!$E$2:$E$178,MATCH($A47,MCDM_Grades!$A$2:$A$178,0))),"")</f>
        <v/>
      </c>
      <c r="DY47" s="49">
        <f>IFERROR(IF(INDEX(MCDM_Grades!$F$2:$F$178,MATCH($A47,MCDM_Grades!$A$2:$A$178,0))="","",INDEX(MCDM_Grades!$F$2:$F$178,MATCH($A47,MCDM_Grades!$A$2:$A$178,0))),"")</f>
        <v/>
      </c>
      <c r="DZ47" s="48">
        <f>IFERROR(IF(INDEX(MCDM_Grades!$G$2:$G$178,MATCH($A47,MCDM_Grades!$A$2:$A$178,0))="","",INDEX(MCDM_Grades!$G$2:$G$178,MATCH($A47,MCDM_Grades!$A$2:$A$178,0))),"")</f>
        <v/>
      </c>
      <c r="EA47" s="49">
        <f>IFERROR(IF(INDEX(MCDM_Grades!$H$2:$H$178,MATCH($A47,MCDM_Grades!$A$2:$A$178,0))="","",INDEX(MCDM_Grades!$H$2:$H$178,MATCH($A47,MCDM_Grades!$A$2:$A$178,0))),"")</f>
        <v/>
      </c>
      <c r="EB47" s="50">
        <f>IFERROR(IF(INDEX(MCDM_Grades!$I$2:$I$178,MATCH($A47,MCDM_Grades!$A$2:$A$178,0))="","",INDEX(MCDM_Grades!$I$2:$I$178,MATCH($A47,MCDM_Grades!$A$2:$A$178,0))),"")</f>
        <v/>
      </c>
      <c r="EC47" s="51">
        <f>IFERROR(IF(INDEX(MCDM_Grades!$J$2:$J$178,MATCH($A47,MCDM_Grades!$A$2:$A$178,0))="","",INDEX(MCDM_Grades!$J$2:$J$178,MATCH($A47,MCDM_Grades!$A$2:$A$178,0))),"")</f>
        <v/>
      </c>
      <c r="ED47" s="35">
        <f>IFERROR(IF(INDEX(MCDM_Grades!$N$2:$N$178,MATCH($A47,MCDM_Grades!$A$2:$A$178,0))="","",INDEX(MCDM_Grades!$N$2:$N$178,MATCH($A47,MCDM_Grades!$A$2:$A$178,0))),"")</f>
        <v/>
      </c>
      <c r="EE47" s="42">
        <f>IFERROR(IF(INDEX(MCDM_Grades!$O$2:$O$178,MATCH($A47,MCDM_Grades!$A$2:$A$178,0))="","",INDEX(MCDM_Grades!$O$2:$O$178,MATCH($A47,MCDM_Grades!$A$2:$A$178,0))),"")</f>
        <v/>
      </c>
      <c r="EF47" s="35">
        <f>IFERROR(IF(INDEX(MCDM_Grades!$P$2:$P$178,MATCH($A47,MCDM_Grades!$A$2:$A$178,0))="","",INDEX(MCDM_Grades!$P$2:$P$178,MATCH($A47,MCDM_Grades!$A$2:$A$178,0))),"")</f>
        <v/>
      </c>
      <c r="EG47" s="42">
        <f>IFERROR(IF(INDEX(MCDM_Grades!$Q$2:$Q$178,MATCH($A47,MCDM_Grades!$A$2:$A$178,0))="","",INDEX(MCDM_Grades!$Q$2:$Q$178,MATCH($A47,MCDM_Grades!$A$2:$A$178,0))),"")</f>
        <v/>
      </c>
      <c r="EH47" s="35">
        <f>IFERROR(IF(INDEX(MCDM_Grades!$R$2:$R$178,MATCH($A47,MCDM_Grades!$A$2:$A$178,0))="","",INDEX(MCDM_Grades!$R$2:$R$178,MATCH($A47,MCDM_Grades!$A$2:$A$178,0))),"")</f>
        <v/>
      </c>
      <c r="EI47" s="42">
        <f>IFERROR(IF(INDEX(MCDM_Grades!$S$2:$S$178,MATCH($A47,MCDM_Grades!$A$2:$A$178,0))="","",INDEX(MCDM_Grades!$S$2:$S$178,MATCH($A47,MCDM_Grades!$A$2:$A$178,0))),"")</f>
        <v/>
      </c>
      <c r="EJ47" s="35">
        <f>IFERROR(IF(INDEX(MCDM_Grades!$T$2:$T$178,MATCH($A47,MCDM_Grades!$A$2:$A$178,0))="","",INDEX(MCDM_Grades!$T$2:$T$178,MATCH($A47,MCDM_Grades!$A$2:$A$178,0))),"")</f>
        <v/>
      </c>
      <c r="EK47" s="42">
        <f>IFERROR(IF(INDEX(MCDM_Grades!$U$2:$U$178,MATCH($A47,MCDM_Grades!$A$2:$A$178,0))="","",INDEX(MCDM_Grades!$U$2:$U$178,MATCH($A47,MCDM_Grades!$A$2:$A$178,0))),"")</f>
        <v/>
      </c>
      <c r="EL47" s="35">
        <f>IFERROR(IF(INDEX(MCDM_Grades!$V$2:$V$178,MATCH($A47,MCDM_Grades!$A$2:$A$178,0))="","",INDEX(MCDM_Grades!$V$2:$V$178,MATCH($A47,MCDM_Grades!$A$2:$A$178,0))),"")</f>
        <v/>
      </c>
      <c r="EM47" s="42">
        <f>IFERROR(IF(INDEX(MCDM_Grades!$W$2:$W$178,MATCH($A47,MCDM_Grades!$A$2:$A$178,0))="","",INDEX(MCDM_Grades!$W$2:$W$178,MATCH($A47,MCDM_Grades!$A$2:$A$178,0))),"")</f>
        <v/>
      </c>
      <c r="EN47" s="35">
        <f>IFERROR(IF(INDEX(MCDM_Grades!$X$2:$X$178,MATCH($A47,MCDM_Grades!$A$2:$A$178,0))="","",INDEX(MCDM_Grades!$X$2:$X$178,MATCH($A47,MCDM_Grades!$A$2:$A$178,0))),"")</f>
        <v/>
      </c>
      <c r="EO47" s="42">
        <f>IFERROR(IF(INDEX(MCDM_Grades!$Y$2:$Y$178,MATCH($A47,MCDM_Grades!$A$2:$A$178,0))="","",INDEX(MCDM_Grades!$Y$2:$Y$178,MATCH($A47,MCDM_Grades!$A$2:$A$178,0))),"")</f>
        <v/>
      </c>
      <c r="EP47" s="35">
        <f>IFERROR(IF(INDEX(MCDM_Grades!$Z$2:$Z$178,MATCH($A47,MCDM_Grades!$A$2:$A$178,0))="","",INDEX(MCDM_Grades!$Z$2:$Z$178,MATCH($A47,MCDM_Grades!$A$2:$A$178,0))),"")</f>
        <v/>
      </c>
      <c r="EQ47" s="42">
        <f>IFERROR(IF(INDEX(MCDM_Grades!$AA$2:$AA$178,MATCH($A47,MCDM_Grades!$A$2:$A$178,0))="","",INDEX(MCDM_Grades!$AA$2:$AA$178,MATCH($A47,MCDM_Grades!$A$2:$A$178,0))),"")</f>
        <v/>
      </c>
      <c r="ER47" s="35">
        <f>IFERROR(IF(INDEX(MCDM_Grades!$AB$2:$AB$178,MATCH($A47,MCDM_Grades!$A$2:$A$178,0))="","",INDEX(MCDM_Grades!$AB$2:$AB$178,MATCH($A47,MCDM_Grades!$A$2:$A$178,0))),"")</f>
        <v/>
      </c>
      <c r="ES47" s="42">
        <f>IFERROR(IF(INDEX(MCDM_Grades!$AC$2:$AC$178,MATCH($A47,MCDM_Grades!$A$2:$A$178,0))="","",INDEX(MCDM_Grades!$AC$2:$AC$178,MATCH($A47,MCDM_Grades!$A$2:$A$178,0))),"")</f>
        <v/>
      </c>
      <c r="ET47" s="35">
        <f>IFERROR(IF(INDEX(MCDM_Grades!$AD$2:$AD$178,MATCH($A47,MCDM_Grades!$A$2:$A$178,0))="","",INDEX(MCDM_Grades!$AD$2:$AD$178,MATCH($A47,MCDM_Grades!$A$2:$A$178,0))),"")</f>
        <v/>
      </c>
      <c r="EU47" s="42">
        <f>IFERROR(IF(INDEX(MCDM_Grades!$AE$2:$AE$178,MATCH($A47,MCDM_Grades!$A$2:$A$178,0))="","",INDEX(MCDM_Grades!$AE$2:$AE$178,MATCH($A47,MCDM_Grades!$A$2:$A$178,0))),"")</f>
        <v/>
      </c>
      <c r="EV47" s="51">
        <f>IFERROR(IF(INDEX(MCDM_Grades!$K$2:$K$178,MATCH($A47,MCDM_Grades!$A$2:$A$178,0))="","",INDEX(MCDM_Grades!$K$2:$K$178,MATCH($A47,MCDM_Grades!$A$2:$A$178,0))),"")</f>
        <v/>
      </c>
      <c r="EW47" s="49">
        <f>IFERROR(IF(INDEX(MCDM_Grades!$L$2:$L$178,MATCH($A47,MCDM_Grades!$A$2:$A$178,0))="","",INDEX(MCDM_Grades!$L$2:$L$178,MATCH($A47,MCDM_Grades!$A$2:$A$178,0))),"")</f>
        <v/>
      </c>
      <c r="EX47" s="50">
        <f>IFERROR(IF(INDEX(MCDM_Grades!$M$2:$M$178,MATCH($A47,MCDM_Grades!$A$2:$A$178,0))="","",INDEX(MCDM_Grades!$M$2:$M$178,MATCH($A47,MCDM_Grades!$A$2:$A$178,0))),"")</f>
        <v/>
      </c>
      <c r="EY47" s="35">
        <f>IFERROR(IF(INDEX(MCDM_Grades!$AR$2:$AR$178,MATCH($A47,MCDM_Grades!$A$2:$A$178,0))="","",INDEX(MCDM_Grades!$AR$2:$AR$178,MATCH($A47,MCDM_Grades!$A$2:$A$178,0))),"")</f>
        <v/>
      </c>
      <c r="EZ47" s="42">
        <f>IFERROR(IF(INDEX(MCDM_Grades!$AS$2:$AS$178,MATCH($A47,MCDM_Grades!$A$2:$A$178,0))="","",INDEX(MCDM_Grades!$AS$2:$AS$178,MATCH($A47,MCDM_Grades!$A$2:$A$178,0))),"")</f>
        <v/>
      </c>
      <c r="FA47" s="35">
        <f>IFERROR(IF(INDEX(MCDM_Grades!$AT$2:$AT$178,MATCH($A47,MCDM_Grades!$A$2:$A$178,0))="","",INDEX(MCDM_Grades!$AT$2:$AT$178,MATCH($A47,MCDM_Grades!$A$2:$A$178,0))),"")</f>
        <v/>
      </c>
      <c r="FB47" s="42">
        <f>IFERROR(IF(INDEX(MCDM_Grades!$AU$2:$AU$178,MATCH($A47,MCDM_Grades!$A$2:$A$178,0))="","",INDEX(MCDM_Grades!$AU$2:$AU$178,MATCH($A47,MCDM_Grades!$A$2:$A$178,0))),"")</f>
        <v/>
      </c>
      <c r="FC47" s="3" t="inlineStr">
        <is>
          <t>Nadir / top-down</t>
        </is>
      </c>
      <c r="FD47" s="3" t="inlineStr">
        <is>
          <t>Yes</t>
        </is>
      </c>
      <c r="FE47" s="3" t="inlineStr">
        <is>
          <t>No</t>
        </is>
      </c>
      <c r="FF47" s="3" t="n"/>
      <c r="FG47" s="3" t="inlineStr">
        <is>
          <t>UAV at 50 m altitude with zoom camera (x4/x8/x16 magnification)</t>
        </is>
      </c>
      <c r="FH47" s="3" t="inlineStr">
        <is>
          <t>This dataset is a UAV-based pavement crack semantic segmentation dataset captured at a flying altitude of 50 m with different magnification levels.</t>
        </is>
      </c>
      <c r="FI47" s="3" t="inlineStr">
        <is>
          <t>Dataset page / README</t>
        </is>
      </c>
      <c r="FJ47" s="3" t="inlineStr">
        <is>
          <t>https://github.com/SHAN-JH/UAV-CrackX-Datasets</t>
        </is>
      </c>
      <c r="FK47" s="3" t="inlineStr">
        <is>
          <t>Medium</t>
        </is>
      </c>
      <c r="FL47" s="3" t="inlineStr">
        <is>
          <t>Not independently verified</t>
        </is>
      </c>
      <c r="FM47" s="3" t="inlineStr">
        <is>
          <t>Workbook: 'UAV (50 m altitude, x4/x8/x16 magnification levels)'. README gives the 50 m flight altitude and magnification levels but not the gimbal angle; the companion paper (Shan et al., IEEE T-ITS 2024, 'UAV-Based Pavement Image Stitching Without Occlusion, Crack Semantic Segmentation, and Quantification', 10.1109/TITS.2024.3424525) is on IEEE Xplore behind a redirect. Occlusion-free pavement stitching and pixel-level crack segmentation at 50 m with zoom imply a vertical view of the pavement; labelled nadir on that basis, Medium because orientation is not stated verbatim.</t>
        </is>
      </c>
    </row>
    <row r="48" ht="58" customHeight="1">
      <c r="A48" s="3" t="inlineStr">
        <is>
          <t>DS-047</t>
        </is>
      </c>
      <c r="B48" s="3" t="inlineStr">
        <is>
          <t>Long-Term Pavement Performance (LTPP)</t>
        </is>
      </c>
      <c r="C48" s="3" t="inlineStr">
        <is>
          <t>Long-Term Pavement Performance (LTPP) - Data</t>
        </is>
      </c>
      <c r="D48" s="3" t="inlineStr">
        <is>
          <t>Current annual InfoPave data access; formal release number NR</t>
        </is>
      </c>
      <c r="E48" s="3" t="inlineStr">
        <is>
          <t>Confirmed Match</t>
        </is>
      </c>
      <c r="F48" s="3" t="inlineStr">
        <is>
          <t>High</t>
        </is>
      </c>
      <c r="G48" s="3" t="inlineStr">
        <is>
          <t>Same Data.gov catalog record family (collection DOT-679) and FHWA InfoPave portal; same 1993 start, FHWA publisher, distress taxonomy (LTPP Distress Identification Manual), and photographic/manual survey acquisition.</t>
        </is>
      </c>
      <c r="H48" s="3" t="inlineStr">
        <is>
          <t>Claude; GPT</t>
        </is>
      </c>
      <c r="I48" s="3" t="inlineStr">
        <is>
          <t>Data.gov</t>
        </is>
      </c>
      <c r="J48" s="3" t="inlineStr">
        <is>
          <t>N</t>
        </is>
      </c>
      <c r="K48" s="3" t="inlineStr">
        <is>
          <t>Single canonical Data.gov record (LTPP - Data) with companion catalog records excluded as duplicates by both tools</t>
        </is>
      </c>
      <c r="L48" s="4" t="inlineStr">
        <is>
          <t>https://catalog.data.gov/dataset/long-term-pavement-performance-ltpp-data</t>
        </is>
      </c>
      <c r="M48" s="3" t="inlineStr">
        <is>
          <t>NA</t>
        </is>
      </c>
      <c r="N48" s="4" t="inlineStr">
        <is>
          <t>https://catalog.data.gov/dataset/long-term-pavement-performance-ltpp-data</t>
        </is>
      </c>
      <c r="O48" s="3" t="inlineStr">
        <is>
          <t>NA</t>
        </is>
      </c>
      <c r="P48" s="3" t="inlineStr">
        <is>
          <t>NA</t>
        </is>
      </c>
      <c r="Q48" s="3" t="inlineStr">
        <is>
          <t>NA</t>
        </is>
      </c>
      <c r="R48" s="3" t="inlineStr">
        <is>
          <t>NA</t>
        </is>
      </c>
      <c r="S48" s="3" t="inlineStr">
        <is>
          <t>https://infopave.fhwa.dot.gov/?Goto=Data; https://infopave.fhwa.dot.gov/; https://data.transportation.gov/d/45cf-eg6f</t>
        </is>
      </c>
      <c r="T48" s="3" t="inlineStr">
        <is>
          <t>679.2</t>
        </is>
      </c>
      <c r="U48" s="3" t="inlineStr">
        <is>
          <t>Y</t>
        </is>
      </c>
      <c r="V48" s="3" t="inlineStr">
        <is>
          <t>An Efficient and Explainable Ensemble Learning Model for Asphalt Pavement Condition Prediction Based on LTPP Dataset, IEEE T-ITS (2022), DOI 10.1109/TITS.2022.3164596 (publication using dataset; per 03_LTPP.xlsx)</t>
        </is>
      </c>
      <c r="W48" s="3" t="inlineStr">
        <is>
          <t>10.1109/TITS.2022.3164596</t>
        </is>
      </c>
      <c r="X48" s="3" t="inlineStr">
        <is>
          <t>https://www.fhwa.dot.gov/publications/research/infrastructure/pavements/ltpp/15049/007.cfm; https://www.fhwa.dot.gov/publications/research/infrastructure/pavements/ltpp/16027/index.cfm; https://infopave.fhwa.dot.gov/Reports/ExternalLTPPRelatedResearch</t>
        </is>
      </c>
      <c r="Y48" s="3" t="inlineStr">
        <is>
          <t>2022</t>
        </is>
      </c>
      <c r="Z48" s="3" t="inlineStr">
        <is>
          <t>Y</t>
        </is>
      </c>
      <c r="AA48" s="3" t="inlineStr">
        <is>
          <t>Publication using the dataset (IRI prediction); LTPP itself is a program database</t>
        </is>
      </c>
      <c r="AB48" s="3" t="inlineStr">
        <is>
          <t>NR</t>
        </is>
      </c>
      <c r="AC48" s="3" t="inlineStr">
        <is>
          <t>NR</t>
        </is>
      </c>
      <c r="AD48" s="3" t="inlineStr">
        <is>
          <t>NR</t>
        </is>
      </c>
      <c r="AE48" s="3" t="inlineStr">
        <is>
          <t>NR</t>
        </is>
      </c>
      <c r="AF48" s="3" t="inlineStr">
        <is>
          <t>NR</t>
        </is>
      </c>
      <c r="AG48" s="3" t="inlineStr">
        <is>
          <t>2581</t>
        </is>
      </c>
      <c r="AH48" s="3" t="inlineStr">
        <is>
          <t>NR</t>
        </is>
      </c>
      <c r="AI48" s="3" t="inlineStr">
        <is>
          <t>NR</t>
        </is>
      </c>
      <c r="AJ48" s="3" t="inlineStr">
        <is>
          <t>NR</t>
        </is>
      </c>
      <c r="AK48" s="3" t="inlineStr">
        <is>
          <t>NR</t>
        </is>
      </c>
      <c r="AL48" s="3" t="inlineStr">
        <is>
          <t>NR</t>
        </is>
      </c>
      <c r="AM48" s="3" t="inlineStr">
        <is>
          <t>NR</t>
        </is>
      </c>
      <c r="AN48" s="3" t="inlineStr">
        <is>
          <t>NR</t>
        </is>
      </c>
      <c r="AO48" s="3" t="inlineStr">
        <is>
          <t>NR</t>
        </is>
      </c>
      <c r="AP48" s="3" t="inlineStr">
        <is>
          <t>United States; Canada</t>
        </is>
      </c>
      <c r="AQ48" s="3" t="inlineStr">
        <is>
          <t>NR</t>
        </is>
      </c>
      <c r="AR48" s="3" t="inlineStr">
        <is>
          <t>2,500+ in-service test sections across U.S. states and Canadian provinces [Claude] | Multiple U.S. states and Canadian provinces [GPT]</t>
        </is>
      </c>
      <c r="AS48" s="3" t="inlineStr">
        <is>
          <t>United States; Canada; 2,500+ in-service test sections across U.S. states and Canadian provinces [Claude] | Multiple U.S. states and Canadian provinces [GPT]; Road environment: In-service highways; asphalt-surfaced and concrete-surfaced test sections [Claude] | In-service highway test sections [GPT]</t>
        </is>
      </c>
      <c r="AT48" s="3" t="inlineStr">
        <is>
          <t>NR</t>
        </is>
      </c>
      <c r="AU48" s="3" t="inlineStr">
        <is>
          <t>Survey vehicle (photographic/film distress surveys); manual field surveys [Claude] | Photographic survey;manual survey;survey vehicle;field instrumentation [GPT]</t>
        </is>
      </c>
      <c r="AV48" s="3" t="inlineStr">
        <is>
          <t>See Acquisition_Platform</t>
        </is>
      </c>
      <c r="AW48" s="3" t="inlineStr">
        <is>
          <t>NR</t>
        </is>
      </c>
      <c r="AX48" s="3" t="inlineStr">
        <is>
          <t>NR</t>
        </is>
      </c>
      <c r="AY48" s="3" t="inlineStr">
        <is>
          <t>NR</t>
        </is>
      </c>
      <c r="AZ48" s="3" t="inlineStr">
        <is>
          <t>NR</t>
        </is>
      </c>
      <c r="BA48" s="3" t="inlineStr">
        <is>
          <t>NR</t>
        </is>
      </c>
      <c r="BB48" s="3" t="inlineStr">
        <is>
          <t>Y</t>
        </is>
      </c>
      <c r="BC48" s="3" t="inlineStr">
        <is>
          <t>Y</t>
        </is>
      </c>
      <c r="BD48" s="3" t="inlineStr">
        <is>
          <t>NR</t>
        </is>
      </c>
      <c r="BE48" s="3" t="inlineStr">
        <is>
          <t>NR</t>
        </is>
      </c>
      <c r="BF48" s="3" t="inlineStr">
        <is>
          <t>Daylight;uniform artificial illumination</t>
        </is>
      </c>
      <c r="BG48" s="3" t="inlineStr">
        <is>
          <t>NR</t>
        </is>
      </c>
      <c r="BH48" s="3" t="inlineStr">
        <is>
          <t>fatigue (alligator) cracking; longitudinal cracking; transverse cracking; block cracking; patching; potholes; surface deformation (rutting); surface defects (raveling; bleeding); joint deficiencies (PCC) [Claude] | Cracking;defects;deformations;joint deficiencies;rutting;faulting [GPT]</t>
        </is>
      </c>
      <c r="BI48" s="3" t="inlineStr">
        <is>
          <t>NR</t>
        </is>
      </c>
      <c r="BJ48" s="3" t="inlineStr">
        <is>
          <t>LTPP Distress Identification Manual (FHWA-RD-03-031): distress type, severity, and extent [Claude] | Distress type;severity;quantity;extent [GPT]</t>
        </is>
      </c>
      <c r="BK48" s="3" t="inlineStr">
        <is>
          <t>NR</t>
        </is>
      </c>
      <c r="BL48" s="3" t="inlineStr">
        <is>
          <t>Section-level distress quantification (type; severity; extent); distress mapping [Claude] | Engineering condition assessment [GPT]</t>
        </is>
      </c>
      <c r="BM48" s="3" t="inlineStr">
        <is>
          <t>Section-level distress quantification (type; severity; extent); distress mapping [Claude] | Engineering condition assessment [GPT]</t>
        </is>
      </c>
      <c r="BN48" s="3" t="inlineStr">
        <is>
          <t>Relational database tables; distress map and distress image files (PDF) per section survey [Claude] | Relational tables;distress maps;photographs;videos [GPT]</t>
        </is>
      </c>
      <c r="BO48" s="3" t="inlineStr">
        <is>
          <t>NR</t>
        </is>
      </c>
      <c r="BP48" s="3" t="inlineStr">
        <is>
          <t>NR</t>
        </is>
      </c>
      <c r="BQ48" s="3" t="inlineStr">
        <is>
          <t>NR</t>
        </is>
      </c>
      <c r="BR48" s="3" t="inlineStr">
        <is>
          <t>NR</t>
        </is>
      </c>
      <c r="BS48" s="3" t="inlineStr">
        <is>
          <t>NR</t>
        </is>
      </c>
      <c r="BT48" s="3" t="inlineStr">
        <is>
          <t>NR</t>
        </is>
      </c>
      <c r="BU48" s="3" t="inlineStr">
        <is>
          <t>Y</t>
        </is>
      </c>
      <c r="BV48" s="3" t="inlineStr">
        <is>
          <t>NR</t>
        </is>
      </c>
      <c r="BW48" s="3" t="inlineStr">
        <is>
          <t>Y</t>
        </is>
      </c>
      <c r="BX48" s="3" t="inlineStr">
        <is>
          <t>Y</t>
        </is>
      </c>
      <c r="BY48" s="3" t="inlineStr">
        <is>
          <t>Manual field distress surveys; interpretation of photographic/film surveys by trained raters [Claude] | Trained-rater manual surveys;photographic surveys [GPT]</t>
        </is>
      </c>
      <c r="BZ48" s="3" t="inlineStr">
        <is>
          <t>Standardized DIM protocol; LTPP directives; documented variability/QA studies (FHWA-RD-99-074/075) [Claude] | Distress-rater accreditation;time-series checks;regional QC/QA review [GPT]</t>
        </is>
      </c>
      <c r="CA48" s="3" t="inlineStr">
        <is>
          <t>NR</t>
        </is>
      </c>
      <c r="CB48" s="3" t="inlineStr">
        <is>
          <t>NR</t>
        </is>
      </c>
      <c r="CC48" s="3" t="inlineStr">
        <is>
          <t>NR</t>
        </is>
      </c>
      <c r="CD48" s="3" t="inlineStr">
        <is>
          <t>NR</t>
        </is>
      </c>
      <c r="CE48" s="3" t="inlineStr">
        <is>
          <t>NR</t>
        </is>
      </c>
      <c r="CF48" s="3" t="inlineStr">
        <is>
          <t>NR</t>
        </is>
      </c>
      <c r="CG48" s="3" t="inlineStr">
        <is>
          <t>NR</t>
        </is>
      </c>
      <c r="CH48" s="3" t="inlineStr">
        <is>
          <t>NR</t>
        </is>
      </c>
      <c r="CI48" s="3" t="inlineStr">
        <is>
          <t>Include-Primary</t>
        </is>
      </c>
      <c r="CJ48" s="3" t="inlineStr">
        <is>
          <t>UNK [Claude] | Direct_Download [GPT]</t>
        </is>
      </c>
      <c r="CK48" s="3" t="inlineStr">
        <is>
          <t>NR</t>
        </is>
      </c>
      <c r="CL48" s="3" t="inlineStr">
        <is>
          <t>N</t>
        </is>
      </c>
      <c r="CM48" s="3" t="inlineStr">
        <is>
          <t>UNK [Claude] | Direct_Download [GPT]</t>
        </is>
      </c>
      <c r="CN48" s="3" t="inlineStr">
        <is>
          <t>NR</t>
        </is>
      </c>
      <c r="CO48" s="3" t="inlineStr">
        <is>
          <t>NR</t>
        </is>
      </c>
      <c r="CP48" s="3" t="inlineStr">
        <is>
          <t>N</t>
        </is>
      </c>
      <c r="CQ48" s="3" t="inlineStr">
        <is>
          <t>Imagery not packaged as a CV-ready corpus (distress maps/images distributed per section via viewer and Ancillary Data download); image count and resolution not reported; older surveys are film-derived; labels are section-level engineering measures, not pixel/bounding-box annotations; bulk-download authorization requirements unverified; collection ongoing since 1990 (start month not reported); catalog license field points to 'unknown-license' [Claude] | Exact image count, exact active section count, image resolution, per-image label linkage, and named license are not reported in the Data.gov record. FHWA sources conflict on whether collection began in 1989 or 1990, so the exact collection month is UNK. Photographic and manual survey methods require method-aware use. [GPT]</t>
        </is>
      </c>
      <c r="CR48" s="3" t="inlineStr">
        <is>
          <t>Original</t>
        </is>
      </c>
      <c r="CS48" s="3" t="inlineStr">
        <is>
          <t>N</t>
        </is>
      </c>
      <c r="CT48" s="3" t="inlineStr">
        <is>
          <t>N</t>
        </is>
      </c>
      <c r="CU48" s="3" t="inlineStr">
        <is>
          <t>N</t>
        </is>
      </c>
      <c r="CV48" s="3" t="inlineStr">
        <is>
          <t>NA</t>
        </is>
      </c>
      <c r="CW48" s="3" t="inlineStr">
        <is>
          <t>LTPP Non-LTPP access collection (companion record, GPT Pending); LTPP Standard Data Release 35 (03_LTPP.xlsx)</t>
        </is>
      </c>
      <c r="CX48" s="3" t="inlineStr">
        <is>
          <t>ChatGP_DataGov_001.xlsx; Claude_DataGov_001.xlsx</t>
        </is>
      </c>
      <c r="CY48" s="3" t="inlineStr">
        <is>
          <t>ChatGP_DataGov_001:DGOV-DS-001; Claude_DataGov_001:DG-001</t>
        </is>
      </c>
      <c r="CZ48" s="3" t="inlineStr">
        <is>
          <t>Y - see conflict columns and Reconciliation_Notes</t>
        </is>
      </c>
      <c r="DA48" s="3" t="inlineStr">
        <is>
          <t>Y - see conflict columns and Reconciliation_Notes</t>
        </is>
      </c>
      <c r="DB48" s="3" t="inlineStr">
        <is>
          <t>None</t>
        </is>
      </c>
      <c r="DC48" s="6" t="inlineStr">
        <is>
          <t>Distress types: fatigue (alligator) cracking; longitudinal cracking; transverse cracking; block  (Claude) vs Cracking;defects;deformations;joint deficiencies;rutting;faulting (GPT) || Label taxonomy: LTPP Distress Identification Manual (FHWA-RD-03-031): distress type, severity, a (Claude) vs Distress type;severity;quantity;extent (GPT) || Annotation task: Section-level distress quantification (type; severity; extent); distress mapping (Claude) vs Engineering condition assessment (GPT) || Annotation format: Relational database tables; distress map and distress image files (PDF) per sect (Claude) vs Relational tables;distress maps;photographs;videos (GPT) || Annotation method: Manual field distress surveys; interpretation of photographic/film surveys by tr (Claude) vs Trained-rater manual surveys;photographic surveys (GPT) || Annotation QC: Standardized DIM protocol; LTPP directives; documented variability/QA studies (F (Claude) vs Distress-rater accreditation;time-series checks;regional QC/QA review (GPT)</t>
        </is>
      </c>
      <c r="DD48" s="3" t="inlineStr">
        <is>
          <t>None</t>
        </is>
      </c>
      <c r="DE48" s="6" t="inlineStr">
        <is>
          <t>Access status: UNK (Claude) vs Direct_Download (GPT) || Region/City: 2,500+ in-service test sections across U.S. states and Canadian provinces (Claude) vs Multiple U.S. states and Canadian provinces (GPT) || Road environment: In-service highways; asphalt-surfaced and concrete-surfaced test sections (Claude) vs In-service highway test sections (GPT) || Publications: https://infopave.fhwa.dot.gov/Reports/ExternalLTPPRelatedResearch (curated libra (Claude) vs https://www.fhwa.dot.gov/publications/research/infrastructure/pavements/ltpp/150 (GPT) || Acquisition platform: Survey vehicle (photographic/film distress surveys); manual field surveys (Claude) vs Photographic survey;manual survey;survey vehicle;field instrumentation (GPT) || Key_Limitations: Imagery not packaged as a CV-ready corpus (distress maps/images distributed per  (Claude) vs Exact image count, exact active section count, image resolution, per-image label (GPT)</t>
        </is>
      </c>
      <c r="DF48" s="3" t="inlineStr">
        <is>
          <t>N</t>
        </is>
      </c>
      <c r="DG48" s="3" t="inlineStr">
        <is>
          <t>Access conflict: Direct_Download (GPT) vs UNK (Claude; bulk-download authorization unverified). Image count, resolution and license NR in both. Corroborated by 03_LTPP.xlsx (SDR35: 2,699 observations, 246 sections; used for IRI prediction, 10.1109/TITS.2022.3164596).</t>
        </is>
      </c>
      <c r="DH48" s="3" t="inlineStr">
        <is>
          <t>catalog.data.gov record 'Long-Term Pavement Performance (LTPP) - Data' incl. Complete Metadata table (https://catalog.data.gov/dataset/long-term-pavement-performance-ltpp-data); InfoPave 'Distress Maps and Images' page showing 2581 sections and PDF distress map/image downloads (https://infopave.fhwa.dot.gov/Media/DistressMapsImages); InfoPave navigation (View Inspection Videos; Ancillary Data Selection and Download; Standard Data Release; Transverse Profile Viewer; LTPP Section Mapping); accessed 2026-08-06 [Claude] | Data.gov complete metadata and distribution description: https://catalog.data.gov/dataset/long-term-pavement-performance-ltpp-data (accessed 2026-08-06); FHWA LTPP InfoPave features: https://www.fhwa.dot.gov/publications/research/infrastructure/pavements/ltpp/16027/index.cfm (Data Selector, map, visualization); FHWA data-collection chapter: https://www.fhwa.dot.gov/publicat</t>
        </is>
      </c>
      <c r="DI48" s="3" t="inlineStr">
        <is>
          <t>Moderate</t>
        </is>
      </c>
      <c r="DJ48" s="7" t="inlineStr">
        <is>
          <t>High</t>
        </is>
      </c>
      <c r="DK48" s="3" t="inlineStr">
        <is>
          <t>Confirm InfoPave bulk-download requirements and current SDR number.</t>
        </is>
      </c>
      <c r="DL48" s="3" t="n">
        <v>3</v>
      </c>
      <c r="DM48" s="3" t="n">
        <v>3</v>
      </c>
      <c r="DN48" s="3" t="n">
        <v>4</v>
      </c>
      <c r="DO48" s="3" t="n">
        <v>4</v>
      </c>
      <c r="DP48" s="3" t="n">
        <v>4</v>
      </c>
      <c r="DQ48" s="3" t="n">
        <v>4.5</v>
      </c>
      <c r="DR48" s="3" t="n">
        <v>4</v>
      </c>
      <c r="DS48" s="3" t="n">
        <v>73</v>
      </c>
      <c r="DT48" s="3" t="inlineStr">
        <is>
          <t>Reviewed (source MCDM_Scoring, averaged across batches)</t>
        </is>
      </c>
      <c r="DU48" s="3" t="inlineStr">
        <is>
          <t>2 of 2</t>
        </is>
      </c>
      <c r="DV48" s="35">
        <f>IFERROR(IF(INDEX(MCDM_Grades!$C$2:$C$178,MATCH($A48,MCDM_Grades!$A$2:$A$178,0))="","",INDEX(MCDM_Grades!$C$2:$C$178,MATCH($A48,MCDM_Grades!$A$2:$A$178,0))),"")</f>
        <v/>
      </c>
      <c r="DW48" s="42">
        <f>IFERROR(IF(INDEX(MCDM_Grades!$D$2:$D$178,MATCH($A48,MCDM_Grades!$A$2:$A$178,0))="","",INDEX(MCDM_Grades!$D$2:$D$178,MATCH($A48,MCDM_Grades!$A$2:$A$178,0))),"")</f>
        <v/>
      </c>
      <c r="DX48" s="48">
        <f>IFERROR(IF(INDEX(MCDM_Grades!$E$2:$E$178,MATCH($A48,MCDM_Grades!$A$2:$A$178,0))="","",INDEX(MCDM_Grades!$E$2:$E$178,MATCH($A48,MCDM_Grades!$A$2:$A$178,0))),"")</f>
        <v/>
      </c>
      <c r="DY48" s="49">
        <f>IFERROR(IF(INDEX(MCDM_Grades!$F$2:$F$178,MATCH($A48,MCDM_Grades!$A$2:$A$178,0))="","",INDEX(MCDM_Grades!$F$2:$F$178,MATCH($A48,MCDM_Grades!$A$2:$A$178,0))),"")</f>
        <v/>
      </c>
      <c r="DZ48" s="48">
        <f>IFERROR(IF(INDEX(MCDM_Grades!$G$2:$G$178,MATCH($A48,MCDM_Grades!$A$2:$A$178,0))="","",INDEX(MCDM_Grades!$G$2:$G$178,MATCH($A48,MCDM_Grades!$A$2:$A$178,0))),"")</f>
        <v/>
      </c>
      <c r="EA48" s="49">
        <f>IFERROR(IF(INDEX(MCDM_Grades!$H$2:$H$178,MATCH($A48,MCDM_Grades!$A$2:$A$178,0))="","",INDEX(MCDM_Grades!$H$2:$H$178,MATCH($A48,MCDM_Grades!$A$2:$A$178,0))),"")</f>
        <v/>
      </c>
      <c r="EB48" s="50">
        <f>IFERROR(IF(INDEX(MCDM_Grades!$I$2:$I$178,MATCH($A48,MCDM_Grades!$A$2:$A$178,0))="","",INDEX(MCDM_Grades!$I$2:$I$178,MATCH($A48,MCDM_Grades!$A$2:$A$178,0))),"")</f>
        <v/>
      </c>
      <c r="EC48" s="51">
        <f>IFERROR(IF(INDEX(MCDM_Grades!$J$2:$J$178,MATCH($A48,MCDM_Grades!$A$2:$A$178,0))="","",INDEX(MCDM_Grades!$J$2:$J$178,MATCH($A48,MCDM_Grades!$A$2:$A$178,0))),"")</f>
        <v/>
      </c>
      <c r="ED48" s="35">
        <f>IFERROR(IF(INDEX(MCDM_Grades!$N$2:$N$178,MATCH($A48,MCDM_Grades!$A$2:$A$178,0))="","",INDEX(MCDM_Grades!$N$2:$N$178,MATCH($A48,MCDM_Grades!$A$2:$A$178,0))),"")</f>
        <v/>
      </c>
      <c r="EE48" s="42">
        <f>IFERROR(IF(INDEX(MCDM_Grades!$O$2:$O$178,MATCH($A48,MCDM_Grades!$A$2:$A$178,0))="","",INDEX(MCDM_Grades!$O$2:$O$178,MATCH($A48,MCDM_Grades!$A$2:$A$178,0))),"")</f>
        <v/>
      </c>
      <c r="EF48" s="35">
        <f>IFERROR(IF(INDEX(MCDM_Grades!$P$2:$P$178,MATCH($A48,MCDM_Grades!$A$2:$A$178,0))="","",INDEX(MCDM_Grades!$P$2:$P$178,MATCH($A48,MCDM_Grades!$A$2:$A$178,0))),"")</f>
        <v/>
      </c>
      <c r="EG48" s="42">
        <f>IFERROR(IF(INDEX(MCDM_Grades!$Q$2:$Q$178,MATCH($A48,MCDM_Grades!$A$2:$A$178,0))="","",INDEX(MCDM_Grades!$Q$2:$Q$178,MATCH($A48,MCDM_Grades!$A$2:$A$178,0))),"")</f>
        <v/>
      </c>
      <c r="EH48" s="35">
        <f>IFERROR(IF(INDEX(MCDM_Grades!$R$2:$R$178,MATCH($A48,MCDM_Grades!$A$2:$A$178,0))="","",INDEX(MCDM_Grades!$R$2:$R$178,MATCH($A48,MCDM_Grades!$A$2:$A$178,0))),"")</f>
        <v/>
      </c>
      <c r="EI48" s="42">
        <f>IFERROR(IF(INDEX(MCDM_Grades!$S$2:$S$178,MATCH($A48,MCDM_Grades!$A$2:$A$178,0))="","",INDEX(MCDM_Grades!$S$2:$S$178,MATCH($A48,MCDM_Grades!$A$2:$A$178,0))),"")</f>
        <v/>
      </c>
      <c r="EJ48" s="35">
        <f>IFERROR(IF(INDEX(MCDM_Grades!$T$2:$T$178,MATCH($A48,MCDM_Grades!$A$2:$A$178,0))="","",INDEX(MCDM_Grades!$T$2:$T$178,MATCH($A48,MCDM_Grades!$A$2:$A$178,0))),"")</f>
        <v/>
      </c>
      <c r="EK48" s="42">
        <f>IFERROR(IF(INDEX(MCDM_Grades!$U$2:$U$178,MATCH($A48,MCDM_Grades!$A$2:$A$178,0))="","",INDEX(MCDM_Grades!$U$2:$U$178,MATCH($A48,MCDM_Grades!$A$2:$A$178,0))),"")</f>
        <v/>
      </c>
      <c r="EL48" s="35">
        <f>IFERROR(IF(INDEX(MCDM_Grades!$V$2:$V$178,MATCH($A48,MCDM_Grades!$A$2:$A$178,0))="","",INDEX(MCDM_Grades!$V$2:$V$178,MATCH($A48,MCDM_Grades!$A$2:$A$178,0))),"")</f>
        <v/>
      </c>
      <c r="EM48" s="42">
        <f>IFERROR(IF(INDEX(MCDM_Grades!$W$2:$W$178,MATCH($A48,MCDM_Grades!$A$2:$A$178,0))="","",INDEX(MCDM_Grades!$W$2:$W$178,MATCH($A48,MCDM_Grades!$A$2:$A$178,0))),"")</f>
        <v/>
      </c>
      <c r="EN48" s="35">
        <f>IFERROR(IF(INDEX(MCDM_Grades!$X$2:$X$178,MATCH($A48,MCDM_Grades!$A$2:$A$178,0))="","",INDEX(MCDM_Grades!$X$2:$X$178,MATCH($A48,MCDM_Grades!$A$2:$A$178,0))),"")</f>
        <v/>
      </c>
      <c r="EO48" s="42">
        <f>IFERROR(IF(INDEX(MCDM_Grades!$Y$2:$Y$178,MATCH($A48,MCDM_Grades!$A$2:$A$178,0))="","",INDEX(MCDM_Grades!$Y$2:$Y$178,MATCH($A48,MCDM_Grades!$A$2:$A$178,0))),"")</f>
        <v/>
      </c>
      <c r="EP48" s="35">
        <f>IFERROR(IF(INDEX(MCDM_Grades!$Z$2:$Z$178,MATCH($A48,MCDM_Grades!$A$2:$A$178,0))="","",INDEX(MCDM_Grades!$Z$2:$Z$178,MATCH($A48,MCDM_Grades!$A$2:$A$178,0))),"")</f>
        <v/>
      </c>
      <c r="EQ48" s="42">
        <f>IFERROR(IF(INDEX(MCDM_Grades!$AA$2:$AA$178,MATCH($A48,MCDM_Grades!$A$2:$A$178,0))="","",INDEX(MCDM_Grades!$AA$2:$AA$178,MATCH($A48,MCDM_Grades!$A$2:$A$178,0))),"")</f>
        <v/>
      </c>
      <c r="ER48" s="35">
        <f>IFERROR(IF(INDEX(MCDM_Grades!$AB$2:$AB$178,MATCH($A48,MCDM_Grades!$A$2:$A$178,0))="","",INDEX(MCDM_Grades!$AB$2:$AB$178,MATCH($A48,MCDM_Grades!$A$2:$A$178,0))),"")</f>
        <v/>
      </c>
      <c r="ES48" s="42">
        <f>IFERROR(IF(INDEX(MCDM_Grades!$AC$2:$AC$178,MATCH($A48,MCDM_Grades!$A$2:$A$178,0))="","",INDEX(MCDM_Grades!$AC$2:$AC$178,MATCH($A48,MCDM_Grades!$A$2:$A$178,0))),"")</f>
        <v/>
      </c>
      <c r="ET48" s="35">
        <f>IFERROR(IF(INDEX(MCDM_Grades!$AD$2:$AD$178,MATCH($A48,MCDM_Grades!$A$2:$A$178,0))="","",INDEX(MCDM_Grades!$AD$2:$AD$178,MATCH($A48,MCDM_Grades!$A$2:$A$178,0))),"")</f>
        <v/>
      </c>
      <c r="EU48" s="42">
        <f>IFERROR(IF(INDEX(MCDM_Grades!$AE$2:$AE$178,MATCH($A48,MCDM_Grades!$A$2:$A$178,0))="","",INDEX(MCDM_Grades!$AE$2:$AE$178,MATCH($A48,MCDM_Grades!$A$2:$A$178,0))),"")</f>
        <v/>
      </c>
      <c r="EV48" s="51">
        <f>IFERROR(IF(INDEX(MCDM_Grades!$K$2:$K$178,MATCH($A48,MCDM_Grades!$A$2:$A$178,0))="","",INDEX(MCDM_Grades!$K$2:$K$178,MATCH($A48,MCDM_Grades!$A$2:$A$178,0))),"")</f>
        <v/>
      </c>
      <c r="EW48" s="49">
        <f>IFERROR(IF(INDEX(MCDM_Grades!$L$2:$L$178,MATCH($A48,MCDM_Grades!$A$2:$A$178,0))="","",INDEX(MCDM_Grades!$L$2:$L$178,MATCH($A48,MCDM_Grades!$A$2:$A$178,0))),"")</f>
        <v/>
      </c>
      <c r="EX48" s="50">
        <f>IFERROR(IF(INDEX(MCDM_Grades!$M$2:$M$178,MATCH($A48,MCDM_Grades!$A$2:$A$178,0))="","",INDEX(MCDM_Grades!$M$2:$M$178,MATCH($A48,MCDM_Grades!$A$2:$A$178,0))),"")</f>
        <v/>
      </c>
      <c r="EY48" s="35">
        <f>IFERROR(IF(INDEX(MCDM_Grades!$AR$2:$AR$178,MATCH($A48,MCDM_Grades!$A$2:$A$178,0))="","",INDEX(MCDM_Grades!$AR$2:$AR$178,MATCH($A48,MCDM_Grades!$A$2:$A$178,0))),"")</f>
        <v/>
      </c>
      <c r="EZ48" s="42">
        <f>IFERROR(IF(INDEX(MCDM_Grades!$AS$2:$AS$178,MATCH($A48,MCDM_Grades!$A$2:$A$178,0))="","",INDEX(MCDM_Grades!$AS$2:$AS$178,MATCH($A48,MCDM_Grades!$A$2:$A$178,0))),"")</f>
        <v/>
      </c>
      <c r="FA48" s="35">
        <f>IFERROR(IF(INDEX(MCDM_Grades!$AT$2:$AT$178,MATCH($A48,MCDM_Grades!$A$2:$A$178,0))="","",INDEX(MCDM_Grades!$AT$2:$AT$178,MATCH($A48,MCDM_Grades!$A$2:$A$178,0))),"")</f>
        <v/>
      </c>
      <c r="FB48" s="42">
        <f>IFERROR(IF(INDEX(MCDM_Grades!$AU$2:$AU$178,MATCH($A48,MCDM_Grades!$A$2:$A$178,0))="","",INDEX(MCDM_Grades!$AU$2:$AU$178,MATCH($A48,MCDM_Grades!$A$2:$A$178,0))),"")</f>
        <v/>
      </c>
      <c r="FC48" s="3" t="inlineStr">
        <is>
          <t>Nadir / top-down</t>
        </is>
      </c>
      <c r="FD48" s="3" t="inlineStr">
        <is>
          <t>Partial</t>
        </is>
      </c>
      <c r="FE48" s="3" t="inlineStr">
        <is>
          <t>No</t>
        </is>
      </c>
      <c r="FF48" s="3" t="inlineStr">
        <is>
          <t>Predominantly tabular section-level distress/condition data (manual surveys); imagery is a legacy film-derived subset</t>
        </is>
      </c>
      <c r="FG48" s="3" t="inlineStr">
        <is>
          <t>Survey van with boom-mounted overhead 35-mm film camera directed at the pavement (PASCO photographic distress survey)</t>
        </is>
      </c>
      <c r="FH48" s="3" t="inlineStr">
        <is>
          <t>The distress was recorded on high-resolution 35-mm black-and-white motion picture film from overhead cameras directed at the pavement.</t>
        </is>
      </c>
      <c r="FI48" s="3" t="inlineStr">
        <is>
          <t>Publication</t>
        </is>
      </c>
      <c r="FJ48" s="3" t="inlineStr">
        <is>
          <t>https://www.fhwa.dot.gov/publications/research/infrastructure/pavements/ltpp/15049/007.cfm</t>
        </is>
      </c>
      <c r="FK48" s="3" t="inlineStr">
        <is>
          <t>Medium</t>
        </is>
      </c>
      <c r="FL48" s="3" t="inlineStr">
        <is>
          <t>Not independently verified</t>
        </is>
      </c>
      <c r="FM48" s="3" t="inlineStr">
        <is>
          <t>Workbook: 'Survey vehicle (photographic/film distress surveys); manual field surveys'. FHWA report chapter 6 ('Collection of the LTPP Data') describes the PASCO permanent-record surveys: camera 'mounted on a boom extending from the front of the vehicle', overhead cameras directed at the pavement, filmed at night under flood lights, i.e. top-down. Only part of LTPP is image-bearing (distress maps/film interpreted into section-level distress tables, distributed per section via InfoPave); most of the dataset is non-imaging manual survey, profile and tabular data, hence top_down = Partial.</t>
        </is>
      </c>
    </row>
    <row r="49" ht="58" customHeight="1">
      <c r="A49" s="3" t="inlineStr">
        <is>
          <t>DS-048</t>
        </is>
      </c>
      <c r="B49" s="3" t="inlineStr">
        <is>
          <t>Long-Term Pavement Performance (LTPP) - Non-LTPP Data Access Collection</t>
        </is>
      </c>
      <c r="C49" s="3" t="inlineStr">
        <is>
          <t>Long-Term Pavement Performance (LTPP) - Non-LTTP</t>
        </is>
      </c>
      <c r="D49" s="3" t="inlineStr">
        <is>
          <t>Non-LTPP access collection including C-LTPP; formal version NR</t>
        </is>
      </c>
      <c r="E49" s="3" t="inlineStr">
        <is>
          <t>Independent Dataset</t>
        </is>
      </c>
      <c r="F49" s="3" t="inlineStr">
        <is>
          <t>NA (single source record)</t>
        </is>
      </c>
      <c r="G49" s="3" t="inlineStr">
        <is>
          <t>Single source record; no matching record found in any other file after cross-file and cross-platform comparison.</t>
        </is>
      </c>
      <c r="H49" s="3" t="inlineStr">
        <is>
          <t>GPT</t>
        </is>
      </c>
      <c r="I49" s="3" t="inlineStr">
        <is>
          <t>Data.gov</t>
        </is>
      </c>
      <c r="J49" s="3" t="inlineStr">
        <is>
          <t>N</t>
        </is>
      </c>
      <c r="K49" s="3" t="inlineStr">
        <is>
          <t>NA (single platform)</t>
        </is>
      </c>
      <c r="L49" s="4" t="inlineStr">
        <is>
          <t>https://infopave.fhwa.dot.gov/?Goto=NON-LTPP</t>
        </is>
      </c>
      <c r="M49" s="3" t="inlineStr">
        <is>
          <t>NA</t>
        </is>
      </c>
      <c r="N49" s="3" t="inlineStr">
        <is>
          <t>NA</t>
        </is>
      </c>
      <c r="O49" s="3" t="inlineStr">
        <is>
          <t>NA</t>
        </is>
      </c>
      <c r="P49" s="3" t="inlineStr">
        <is>
          <t>NA</t>
        </is>
      </c>
      <c r="Q49" s="3" t="inlineStr">
        <is>
          <t>NA</t>
        </is>
      </c>
      <c r="R49" s="3" t="inlineStr">
        <is>
          <t>NA</t>
        </is>
      </c>
      <c r="S49" s="3" t="inlineStr">
        <is>
          <t>https://infopave.fhwa.dot.gov/?Goto=NON-LTPP</t>
        </is>
      </c>
      <c r="T49" s="3" t="inlineStr">
        <is>
          <t>679.10</t>
        </is>
      </c>
      <c r="U49" s="3" t="inlineStr">
        <is>
          <t>Y</t>
        </is>
      </c>
      <c r="V49" s="3" t="inlineStr">
        <is>
          <t>https://catalog.data.gov/dataset/long-term-pavement-performance-ltpp-non-lttp</t>
        </is>
      </c>
      <c r="W49" s="3" t="inlineStr">
        <is>
          <t>NR</t>
        </is>
      </c>
      <c r="X49" s="3" t="inlineStr">
        <is>
          <t>https://catalog.data.gov/dataset/long-term-pavement-performance-ltpp-non-lttp</t>
        </is>
      </c>
      <c r="Y49" s="3" t="inlineStr">
        <is>
          <t>NR</t>
        </is>
      </c>
      <c r="Z49" s="3" t="inlineStr">
        <is>
          <t>NR</t>
        </is>
      </c>
      <c r="AA49" s="3" t="inlineStr">
        <is>
          <t>Reported in source record (relationship not classified)</t>
        </is>
      </c>
      <c r="AB49" s="3" t="inlineStr">
        <is>
          <t>NR</t>
        </is>
      </c>
      <c r="AC49" s="3" t="inlineStr">
        <is>
          <t>NR</t>
        </is>
      </c>
      <c r="AD49" s="3" t="inlineStr">
        <is>
          <t>NR</t>
        </is>
      </c>
      <c r="AE49" s="3" t="inlineStr">
        <is>
          <t>NR</t>
        </is>
      </c>
      <c r="AF49" s="3" t="inlineStr">
        <is>
          <t>NR</t>
        </is>
      </c>
      <c r="AG49" s="3" t="inlineStr">
        <is>
          <t>NR</t>
        </is>
      </c>
      <c r="AH49" s="3" t="inlineStr">
        <is>
          <t>NR</t>
        </is>
      </c>
      <c r="AI49" s="3" t="inlineStr">
        <is>
          <t>NR</t>
        </is>
      </c>
      <c r="AJ49" s="3" t="inlineStr">
        <is>
          <t>NR</t>
        </is>
      </c>
      <c r="AK49" s="3" t="inlineStr">
        <is>
          <t>NR</t>
        </is>
      </c>
      <c r="AL49" s="3" t="inlineStr">
        <is>
          <t>NR</t>
        </is>
      </c>
      <c r="AM49" s="3" t="inlineStr">
        <is>
          <t>NR</t>
        </is>
      </c>
      <c r="AN49" s="3" t="inlineStr">
        <is>
          <t>NR</t>
        </is>
      </c>
      <c r="AO49" s="3" t="inlineStr">
        <is>
          <t>NR</t>
        </is>
      </c>
      <c r="AP49" s="3" t="inlineStr">
        <is>
          <t>NR</t>
        </is>
      </c>
      <c r="AQ49" s="3" t="inlineStr">
        <is>
          <t>NR</t>
        </is>
      </c>
      <c r="AR49" s="3" t="inlineStr">
        <is>
          <t>NR</t>
        </is>
      </c>
      <c r="AS49" s="3" t="inlineStr">
        <is>
          <t>Road environment: In-service pavement sections</t>
        </is>
      </c>
      <c r="AT49" s="3" t="inlineStr">
        <is>
          <t>NR</t>
        </is>
      </c>
      <c r="AU49" s="3" t="inlineStr">
        <is>
          <t>NR</t>
        </is>
      </c>
      <c r="AV49" s="3" t="inlineStr">
        <is>
          <t>NR</t>
        </is>
      </c>
      <c r="AW49" s="3" t="inlineStr">
        <is>
          <t>NR</t>
        </is>
      </c>
      <c r="AX49" s="3" t="inlineStr">
        <is>
          <t>NR</t>
        </is>
      </c>
      <c r="AY49" s="3" t="inlineStr">
        <is>
          <t>NR</t>
        </is>
      </c>
      <c r="AZ49" s="3" t="inlineStr">
        <is>
          <t>NR</t>
        </is>
      </c>
      <c r="BA49" s="3" t="inlineStr">
        <is>
          <t>NR</t>
        </is>
      </c>
      <c r="BB49" s="3" t="inlineStr">
        <is>
          <t>UNK</t>
        </is>
      </c>
      <c r="BC49" s="3" t="inlineStr">
        <is>
          <t>UNK</t>
        </is>
      </c>
      <c r="BD49" s="3" t="inlineStr">
        <is>
          <t>NR</t>
        </is>
      </c>
      <c r="BE49" s="3" t="inlineStr">
        <is>
          <t>NR</t>
        </is>
      </c>
      <c r="BF49" s="3" t="inlineStr">
        <is>
          <t>NR</t>
        </is>
      </c>
      <c r="BG49" s="3" t="inlineStr">
        <is>
          <t>NR</t>
        </is>
      </c>
      <c r="BH49" s="3" t="inlineStr">
        <is>
          <t>NR</t>
        </is>
      </c>
      <c r="BI49" s="3" t="inlineStr">
        <is>
          <t>NR</t>
        </is>
      </c>
      <c r="BJ49" s="3" t="inlineStr">
        <is>
          <t>NR</t>
        </is>
      </c>
      <c r="BK49" s="3" t="inlineStr">
        <is>
          <t>NR</t>
        </is>
      </c>
      <c r="BL49" s="3" t="inlineStr">
        <is>
          <t>NR</t>
        </is>
      </c>
      <c r="BM49" s="3" t="inlineStr">
        <is>
          <t>NR</t>
        </is>
      </c>
      <c r="BN49" s="3" t="inlineStr">
        <is>
          <t>ATOM/XML access point;underlying formats NR</t>
        </is>
      </c>
      <c r="BO49" s="3" t="inlineStr">
        <is>
          <t>XML</t>
        </is>
      </c>
      <c r="BP49" s="3" t="inlineStr">
        <is>
          <t>NR</t>
        </is>
      </c>
      <c r="BQ49" s="3" t="inlineStr">
        <is>
          <t>NR</t>
        </is>
      </c>
      <c r="BR49" s="3" t="inlineStr">
        <is>
          <t>NR</t>
        </is>
      </c>
      <c r="BS49" s="3" t="inlineStr">
        <is>
          <t>NR</t>
        </is>
      </c>
      <c r="BT49" s="3" t="inlineStr">
        <is>
          <t>NR</t>
        </is>
      </c>
      <c r="BU49" s="3" t="inlineStr">
        <is>
          <t>NR</t>
        </is>
      </c>
      <c r="BV49" s="3" t="inlineStr">
        <is>
          <t>UNK</t>
        </is>
      </c>
      <c r="BW49" s="3" t="inlineStr">
        <is>
          <t>UNK</t>
        </is>
      </c>
      <c r="BX49" s="3" t="inlineStr">
        <is>
          <t>UNK</t>
        </is>
      </c>
      <c r="BY49" s="3" t="inlineStr">
        <is>
          <t>NR</t>
        </is>
      </c>
      <c r="BZ49" s="3" t="inlineStr">
        <is>
          <t>NR</t>
        </is>
      </c>
      <c r="CA49" s="3" t="inlineStr">
        <is>
          <t>NR</t>
        </is>
      </c>
      <c r="CB49" s="3" t="inlineStr">
        <is>
          <t>NR</t>
        </is>
      </c>
      <c r="CC49" s="3" t="inlineStr">
        <is>
          <t>NR</t>
        </is>
      </c>
      <c r="CD49" s="3" t="inlineStr">
        <is>
          <t>NR</t>
        </is>
      </c>
      <c r="CE49" s="3" t="inlineStr">
        <is>
          <t>NR</t>
        </is>
      </c>
      <c r="CF49" s="3" t="inlineStr">
        <is>
          <t>NR</t>
        </is>
      </c>
      <c r="CG49" s="3" t="inlineStr">
        <is>
          <t>NR</t>
        </is>
      </c>
      <c r="CH49" s="3" t="inlineStr">
        <is>
          <t>NR</t>
        </is>
      </c>
      <c r="CI49" s="3" t="inlineStr">
        <is>
          <t>Pending</t>
        </is>
      </c>
      <c r="CJ49" s="3" t="inlineStr">
        <is>
          <t>UNK</t>
        </is>
      </c>
      <c r="CK49" s="3" t="inlineStr">
        <is>
          <t>NR</t>
        </is>
      </c>
      <c r="CL49" s="3" t="inlineStr">
        <is>
          <t>NR</t>
        </is>
      </c>
      <c r="CM49" s="3" t="inlineStr">
        <is>
          <t>UNK</t>
        </is>
      </c>
      <c r="CN49" s="3" t="inlineStr">
        <is>
          <t>NR</t>
        </is>
      </c>
      <c r="CO49" s="3" t="inlineStr">
        <is>
          <t>NR</t>
        </is>
      </c>
      <c r="CP49" s="3" t="inlineStr">
        <is>
          <t>N</t>
        </is>
      </c>
      <c r="CQ49" s="3" t="inlineStr">
        <is>
          <t>The Data.gov title contains the spelling 'Non-LTTP' while the description says the access point includes C-LTPP. Dataset boundaries, image-bearing content, label linkage, downloadable file behavior, and license remain unresolved; therefore the record is not scored or ranked.</t>
        </is>
      </c>
      <c r="CR49" s="3" t="inlineStr">
        <is>
          <t>Original</t>
        </is>
      </c>
      <c r="CS49" s="3" t="inlineStr">
        <is>
          <t>N</t>
        </is>
      </c>
      <c r="CT49" s="3" t="inlineStr">
        <is>
          <t>N</t>
        </is>
      </c>
      <c r="CU49" s="3" t="inlineStr">
        <is>
          <t>N</t>
        </is>
      </c>
      <c r="CV49" s="3" t="inlineStr">
        <is>
          <t>NA</t>
        </is>
      </c>
      <c r="CW49" s="3" t="inlineStr">
        <is>
          <t>Long-Term Pavement Performance (LTPP) (companion access point)</t>
        </is>
      </c>
      <c r="CX49" s="3" t="inlineStr">
        <is>
          <t>ChatGP_DataGov_001.xlsx</t>
        </is>
      </c>
      <c r="CY49" s="3" t="inlineStr">
        <is>
          <t>ChatGP_DataGov_001:DGOV-DS-002</t>
        </is>
      </c>
      <c r="CZ49" s="3" t="inlineStr">
        <is>
          <t>NA</t>
        </is>
      </c>
      <c r="DA49" s="3" t="inlineStr">
        <is>
          <t>N</t>
        </is>
      </c>
      <c r="DB49" s="3" t="inlineStr">
        <is>
          <t>None</t>
        </is>
      </c>
      <c r="DC49" s="3" t="inlineStr">
        <is>
          <t>None</t>
        </is>
      </c>
      <c r="DD49" s="3" t="inlineStr">
        <is>
          <t>None</t>
        </is>
      </c>
      <c r="DE49" s="3" t="inlineStr">
        <is>
          <t>None</t>
        </is>
      </c>
      <c r="DF49" s="3" t="inlineStr">
        <is>
          <t>N</t>
        </is>
      </c>
      <c r="DG49" s="3" t="inlineStr">
        <is>
          <t>Companion Data.gov access point kept Pending by GPT: dataset boundaries, image content, labels and access behavior unresolved.</t>
        </is>
      </c>
      <c r="DH49" s="3" t="inlineStr">
        <is>
          <t>Data.gov complete metadata: https://catalog.data.gov/dataset/long-term-pavement-performance-ltpp-non-lttp (distribution description, identifier 679.10, public access metadata, modified 2026-03-27; accessed 2026-08-06)</t>
        </is>
      </c>
      <c r="DI49" s="3" t="inlineStr">
        <is>
          <t>Low</t>
        </is>
      </c>
      <c r="DJ49" s="7" t="inlineStr">
        <is>
          <t>High</t>
        </is>
      </c>
      <c r="DK49" s="3" t="inlineStr">
        <is>
          <t>Resolve record boundaries and access behavior.</t>
        </is>
      </c>
      <c r="DL49" s="3" t="n">
        <v>2</v>
      </c>
      <c r="DM49" s="3" t="n">
        <v>1</v>
      </c>
      <c r="DN49" s="3" t="n">
        <v>1.2</v>
      </c>
      <c r="DO49" s="3" t="n">
        <v>1</v>
      </c>
      <c r="DP49" s="3" t="n">
        <v>1.5</v>
      </c>
      <c r="DQ49" s="3" t="n">
        <v>1.5</v>
      </c>
      <c r="DR49" s="3" t="n">
        <v>0</v>
      </c>
      <c r="DS49" s="3" t="n">
        <v>24.6</v>
      </c>
      <c r="DT49" s="3" t="inlineStr">
        <is>
          <t>Derived (metadata rubric)</t>
        </is>
      </c>
      <c r="DU49" s="3" t="inlineStr">
        <is>
          <t>0 of 1</t>
        </is>
      </c>
      <c r="DV49" s="35">
        <f>IFERROR(IF(INDEX(MCDM_Grades!$C$2:$C$178,MATCH($A49,MCDM_Grades!$A$2:$A$178,0))="","",INDEX(MCDM_Grades!$C$2:$C$178,MATCH($A49,MCDM_Grades!$A$2:$A$178,0))),"")</f>
        <v/>
      </c>
      <c r="DW49" s="42">
        <f>IFERROR(IF(INDEX(MCDM_Grades!$D$2:$D$178,MATCH($A49,MCDM_Grades!$A$2:$A$178,0))="","",INDEX(MCDM_Grades!$D$2:$D$178,MATCH($A49,MCDM_Grades!$A$2:$A$178,0))),"")</f>
        <v/>
      </c>
      <c r="DX49" s="48">
        <f>IFERROR(IF(INDEX(MCDM_Grades!$E$2:$E$178,MATCH($A49,MCDM_Grades!$A$2:$A$178,0))="","",INDEX(MCDM_Grades!$E$2:$E$178,MATCH($A49,MCDM_Grades!$A$2:$A$178,0))),"")</f>
        <v/>
      </c>
      <c r="DY49" s="49">
        <f>IFERROR(IF(INDEX(MCDM_Grades!$F$2:$F$178,MATCH($A49,MCDM_Grades!$A$2:$A$178,0))="","",INDEX(MCDM_Grades!$F$2:$F$178,MATCH($A49,MCDM_Grades!$A$2:$A$178,0))),"")</f>
        <v/>
      </c>
      <c r="DZ49" s="48">
        <f>IFERROR(IF(INDEX(MCDM_Grades!$G$2:$G$178,MATCH($A49,MCDM_Grades!$A$2:$A$178,0))="","",INDEX(MCDM_Grades!$G$2:$G$178,MATCH($A49,MCDM_Grades!$A$2:$A$178,0))),"")</f>
        <v/>
      </c>
      <c r="EA49" s="49">
        <f>IFERROR(IF(INDEX(MCDM_Grades!$H$2:$H$178,MATCH($A49,MCDM_Grades!$A$2:$A$178,0))="","",INDEX(MCDM_Grades!$H$2:$H$178,MATCH($A49,MCDM_Grades!$A$2:$A$178,0))),"")</f>
        <v/>
      </c>
      <c r="EB49" s="50">
        <f>IFERROR(IF(INDEX(MCDM_Grades!$I$2:$I$178,MATCH($A49,MCDM_Grades!$A$2:$A$178,0))="","",INDEX(MCDM_Grades!$I$2:$I$178,MATCH($A49,MCDM_Grades!$A$2:$A$178,0))),"")</f>
        <v/>
      </c>
      <c r="EC49" s="51">
        <f>IFERROR(IF(INDEX(MCDM_Grades!$J$2:$J$178,MATCH($A49,MCDM_Grades!$A$2:$A$178,0))="","",INDEX(MCDM_Grades!$J$2:$J$178,MATCH($A49,MCDM_Grades!$A$2:$A$178,0))),"")</f>
        <v/>
      </c>
      <c r="ED49" s="35">
        <f>IFERROR(IF(INDEX(MCDM_Grades!$N$2:$N$178,MATCH($A49,MCDM_Grades!$A$2:$A$178,0))="","",INDEX(MCDM_Grades!$N$2:$N$178,MATCH($A49,MCDM_Grades!$A$2:$A$178,0))),"")</f>
        <v/>
      </c>
      <c r="EE49" s="42">
        <f>IFERROR(IF(INDEX(MCDM_Grades!$O$2:$O$178,MATCH($A49,MCDM_Grades!$A$2:$A$178,0))="","",INDEX(MCDM_Grades!$O$2:$O$178,MATCH($A49,MCDM_Grades!$A$2:$A$178,0))),"")</f>
        <v/>
      </c>
      <c r="EF49" s="35">
        <f>IFERROR(IF(INDEX(MCDM_Grades!$P$2:$P$178,MATCH($A49,MCDM_Grades!$A$2:$A$178,0))="","",INDEX(MCDM_Grades!$P$2:$P$178,MATCH($A49,MCDM_Grades!$A$2:$A$178,0))),"")</f>
        <v/>
      </c>
      <c r="EG49" s="42">
        <f>IFERROR(IF(INDEX(MCDM_Grades!$Q$2:$Q$178,MATCH($A49,MCDM_Grades!$A$2:$A$178,0))="","",INDEX(MCDM_Grades!$Q$2:$Q$178,MATCH($A49,MCDM_Grades!$A$2:$A$178,0))),"")</f>
        <v/>
      </c>
      <c r="EH49" s="35">
        <f>IFERROR(IF(INDEX(MCDM_Grades!$R$2:$R$178,MATCH($A49,MCDM_Grades!$A$2:$A$178,0))="","",INDEX(MCDM_Grades!$R$2:$R$178,MATCH($A49,MCDM_Grades!$A$2:$A$178,0))),"")</f>
        <v/>
      </c>
      <c r="EI49" s="42">
        <f>IFERROR(IF(INDEX(MCDM_Grades!$S$2:$S$178,MATCH($A49,MCDM_Grades!$A$2:$A$178,0))="","",INDEX(MCDM_Grades!$S$2:$S$178,MATCH($A49,MCDM_Grades!$A$2:$A$178,0))),"")</f>
        <v/>
      </c>
      <c r="EJ49" s="35">
        <f>IFERROR(IF(INDEX(MCDM_Grades!$T$2:$T$178,MATCH($A49,MCDM_Grades!$A$2:$A$178,0))="","",INDEX(MCDM_Grades!$T$2:$T$178,MATCH($A49,MCDM_Grades!$A$2:$A$178,0))),"")</f>
        <v/>
      </c>
      <c r="EK49" s="42">
        <f>IFERROR(IF(INDEX(MCDM_Grades!$U$2:$U$178,MATCH($A49,MCDM_Grades!$A$2:$A$178,0))="","",INDEX(MCDM_Grades!$U$2:$U$178,MATCH($A49,MCDM_Grades!$A$2:$A$178,0))),"")</f>
        <v/>
      </c>
      <c r="EL49" s="35">
        <f>IFERROR(IF(INDEX(MCDM_Grades!$V$2:$V$178,MATCH($A49,MCDM_Grades!$A$2:$A$178,0))="","",INDEX(MCDM_Grades!$V$2:$V$178,MATCH($A49,MCDM_Grades!$A$2:$A$178,0))),"")</f>
        <v/>
      </c>
      <c r="EM49" s="42">
        <f>IFERROR(IF(INDEX(MCDM_Grades!$W$2:$W$178,MATCH($A49,MCDM_Grades!$A$2:$A$178,0))="","",INDEX(MCDM_Grades!$W$2:$W$178,MATCH($A49,MCDM_Grades!$A$2:$A$178,0))),"")</f>
        <v/>
      </c>
      <c r="EN49" s="35">
        <f>IFERROR(IF(INDEX(MCDM_Grades!$X$2:$X$178,MATCH($A49,MCDM_Grades!$A$2:$A$178,0))="","",INDEX(MCDM_Grades!$X$2:$X$178,MATCH($A49,MCDM_Grades!$A$2:$A$178,0))),"")</f>
        <v/>
      </c>
      <c r="EO49" s="42">
        <f>IFERROR(IF(INDEX(MCDM_Grades!$Y$2:$Y$178,MATCH($A49,MCDM_Grades!$A$2:$A$178,0))="","",INDEX(MCDM_Grades!$Y$2:$Y$178,MATCH($A49,MCDM_Grades!$A$2:$A$178,0))),"")</f>
        <v/>
      </c>
      <c r="EP49" s="35">
        <f>IFERROR(IF(INDEX(MCDM_Grades!$Z$2:$Z$178,MATCH($A49,MCDM_Grades!$A$2:$A$178,0))="","",INDEX(MCDM_Grades!$Z$2:$Z$178,MATCH($A49,MCDM_Grades!$A$2:$A$178,0))),"")</f>
        <v/>
      </c>
      <c r="EQ49" s="42">
        <f>IFERROR(IF(INDEX(MCDM_Grades!$AA$2:$AA$178,MATCH($A49,MCDM_Grades!$A$2:$A$178,0))="","",INDEX(MCDM_Grades!$AA$2:$AA$178,MATCH($A49,MCDM_Grades!$A$2:$A$178,0))),"")</f>
        <v/>
      </c>
      <c r="ER49" s="35">
        <f>IFERROR(IF(INDEX(MCDM_Grades!$AB$2:$AB$178,MATCH($A49,MCDM_Grades!$A$2:$A$178,0))="","",INDEX(MCDM_Grades!$AB$2:$AB$178,MATCH($A49,MCDM_Grades!$A$2:$A$178,0))),"")</f>
        <v/>
      </c>
      <c r="ES49" s="42">
        <f>IFERROR(IF(INDEX(MCDM_Grades!$AC$2:$AC$178,MATCH($A49,MCDM_Grades!$A$2:$A$178,0))="","",INDEX(MCDM_Grades!$AC$2:$AC$178,MATCH($A49,MCDM_Grades!$A$2:$A$178,0))),"")</f>
        <v/>
      </c>
      <c r="ET49" s="35">
        <f>IFERROR(IF(INDEX(MCDM_Grades!$AD$2:$AD$178,MATCH($A49,MCDM_Grades!$A$2:$A$178,0))="","",INDEX(MCDM_Grades!$AD$2:$AD$178,MATCH($A49,MCDM_Grades!$A$2:$A$178,0))),"")</f>
        <v/>
      </c>
      <c r="EU49" s="42">
        <f>IFERROR(IF(INDEX(MCDM_Grades!$AE$2:$AE$178,MATCH($A49,MCDM_Grades!$A$2:$A$178,0))="","",INDEX(MCDM_Grades!$AE$2:$AE$178,MATCH($A49,MCDM_Grades!$A$2:$A$178,0))),"")</f>
        <v/>
      </c>
      <c r="EV49" s="51">
        <f>IFERROR(IF(INDEX(MCDM_Grades!$K$2:$K$178,MATCH($A49,MCDM_Grades!$A$2:$A$178,0))="","",INDEX(MCDM_Grades!$K$2:$K$178,MATCH($A49,MCDM_Grades!$A$2:$A$178,0))),"")</f>
        <v/>
      </c>
      <c r="EW49" s="49">
        <f>IFERROR(IF(INDEX(MCDM_Grades!$L$2:$L$178,MATCH($A49,MCDM_Grades!$A$2:$A$178,0))="","",INDEX(MCDM_Grades!$L$2:$L$178,MATCH($A49,MCDM_Grades!$A$2:$A$178,0))),"")</f>
        <v/>
      </c>
      <c r="EX49" s="50">
        <f>IFERROR(IF(INDEX(MCDM_Grades!$M$2:$M$178,MATCH($A49,MCDM_Grades!$A$2:$A$178,0))="","",INDEX(MCDM_Grades!$M$2:$M$178,MATCH($A49,MCDM_Grades!$A$2:$A$178,0))),"")</f>
        <v/>
      </c>
      <c r="EY49" s="35">
        <f>IFERROR(IF(INDEX(MCDM_Grades!$AR$2:$AR$178,MATCH($A49,MCDM_Grades!$A$2:$A$178,0))="","",INDEX(MCDM_Grades!$AR$2:$AR$178,MATCH($A49,MCDM_Grades!$A$2:$A$178,0))),"")</f>
        <v/>
      </c>
      <c r="EZ49" s="42">
        <f>IFERROR(IF(INDEX(MCDM_Grades!$AS$2:$AS$178,MATCH($A49,MCDM_Grades!$A$2:$A$178,0))="","",INDEX(MCDM_Grades!$AS$2:$AS$178,MATCH($A49,MCDM_Grades!$A$2:$A$178,0))),"")</f>
        <v/>
      </c>
      <c r="FA49" s="35">
        <f>IFERROR(IF(INDEX(MCDM_Grades!$AT$2:$AT$178,MATCH($A49,MCDM_Grades!$A$2:$A$178,0))="","",INDEX(MCDM_Grades!$AT$2:$AT$178,MATCH($A49,MCDM_Grades!$A$2:$A$178,0))),"")</f>
        <v/>
      </c>
      <c r="FB49" s="42">
        <f>IFERROR(IF(INDEX(MCDM_Grades!$AU$2:$AU$178,MATCH($A49,MCDM_Grades!$A$2:$A$178,0))="","",INDEX(MCDM_Grades!$AU$2:$AU$178,MATCH($A49,MCDM_Grades!$A$2:$A$178,0))),"")</f>
        <v/>
      </c>
      <c r="FC49" s="3" t="inlineStr">
        <is>
          <t>Not reported</t>
        </is>
      </c>
      <c r="FD49" s="3" t="inlineStr">
        <is>
          <t>Unknown</t>
        </is>
      </c>
      <c r="FE49" s="3" t="inlineStr">
        <is>
          <t>Unknown</t>
        </is>
      </c>
      <c r="FF49" s="3" t="inlineStr">
        <is>
          <t>Appears to be tabular/document access (Excel/Access exports) rather than an image corpus</t>
        </is>
      </c>
      <c r="FG49" s="3" t="inlineStr">
        <is>
          <t>Not reported</t>
        </is>
      </c>
      <c r="FH49" s="3" t="inlineStr">
        <is>
          <t>This feature provides access to C-LTPP data through data export (Excel and Access), map, and search. In addition, access to C-LTPP related documents is provided.</t>
        </is>
      </c>
      <c r="FI49" s="3" t="inlineStr">
        <is>
          <t>Dataset page / README</t>
        </is>
      </c>
      <c r="FJ49" s="3" t="inlineStr">
        <is>
          <t>https://infopave.fhwa.dot.gov/?Goto=NON-LTPP</t>
        </is>
      </c>
      <c r="FK49" s="3" t="inlineStr">
        <is>
          <t>High</t>
        </is>
      </c>
      <c r="FL49" s="3" t="inlineStr">
        <is>
          <t>Not independently verified</t>
        </is>
      </c>
      <c r="FM49" s="3" t="inlineStr">
        <is>
          <t>All workbook acquisition fields NR. The Data.gov record URL returns HTTP 404. The InfoPave Non-LTPP page lists MnROAD, C-LTPP, WesTrack, Interstate Pavement Condition Sampling and RPPR data offered as table exports, maps, search and document libraries; no cameras, imagery or survey acquisition method is described, so no viewpoint can be assigned. Likely predominantly non-imaging, but image-bearing content is unresolved (as the workbook itself notes).</t>
        </is>
      </c>
    </row>
    <row r="50" ht="58" customHeight="1">
      <c r="A50" s="3" t="inlineStr">
        <is>
          <t>DS-049</t>
        </is>
      </c>
      <c r="B50" s="3" t="inlineStr">
        <is>
          <t>A Curated RGB Dataset for Real-Time Road Damage Detection using YOLO</t>
        </is>
      </c>
      <c r="C50" s="3" t="inlineStr">
        <is>
          <t>NA</t>
        </is>
      </c>
      <c r="D50" s="3" t="inlineStr">
        <is>
          <t>2</t>
        </is>
      </c>
      <c r="E50" s="3" t="inlineStr">
        <is>
          <t>Independent Dataset</t>
        </is>
      </c>
      <c r="F50" s="3" t="inlineStr">
        <is>
          <t>NA (single source record)</t>
        </is>
      </c>
      <c r="G50" s="3" t="inlineStr">
        <is>
          <t>Single source record; no matching record found in any other file after cross-file and cross-platform comparison.</t>
        </is>
      </c>
      <c r="H50" s="3" t="inlineStr">
        <is>
          <t>Claude</t>
        </is>
      </c>
      <c r="I50" s="3" t="inlineStr">
        <is>
          <t>Mendeley Data</t>
        </is>
      </c>
      <c r="J50" s="3" t="inlineStr">
        <is>
          <t>N</t>
        </is>
      </c>
      <c r="K50" s="3" t="inlineStr">
        <is>
          <t>NA (single platform)</t>
        </is>
      </c>
      <c r="L50" s="4" t="inlineStr">
        <is>
          <t>https://data.mendeley.com/datasets/s3k75x9zf4/2</t>
        </is>
      </c>
      <c r="M50" s="3" t="inlineStr">
        <is>
          <t>NA</t>
        </is>
      </c>
      <c r="N50" s="3" t="inlineStr">
        <is>
          <t>NA</t>
        </is>
      </c>
      <c r="O50" s="4" t="inlineStr">
        <is>
          <t>https://data.mendeley.com/datasets/s3k75x9zf4/2</t>
        </is>
      </c>
      <c r="P50" s="3" t="inlineStr">
        <is>
          <t>NA</t>
        </is>
      </c>
      <c r="Q50" s="3" t="inlineStr">
        <is>
          <t>NA</t>
        </is>
      </c>
      <c r="R50" s="3" t="inlineStr">
        <is>
          <t>NA</t>
        </is>
      </c>
      <c r="S50" s="3" t="inlineStr">
        <is>
          <t>NA</t>
        </is>
      </c>
      <c r="T50" s="3" t="inlineStr">
        <is>
          <t>10.17632/s3k75x9zf4.2</t>
        </is>
      </c>
      <c r="U50" s="3" t="inlineStr">
        <is>
          <t>N</t>
        </is>
      </c>
      <c r="V50" s="3" t="inlineStr">
        <is>
          <t>NR</t>
        </is>
      </c>
      <c r="W50" s="3" t="inlineStr">
        <is>
          <t>NR</t>
        </is>
      </c>
      <c r="X50" s="3" t="inlineStr">
        <is>
          <t>NR</t>
        </is>
      </c>
      <c r="Y50" s="3" t="inlineStr">
        <is>
          <t>NR</t>
        </is>
      </c>
      <c r="Z50" s="3" t="inlineStr">
        <is>
          <t>NA</t>
        </is>
      </c>
      <c r="AA50" s="3" t="inlineStr">
        <is>
          <t>NA</t>
        </is>
      </c>
      <c r="AB50" s="3" t="inlineStr">
        <is>
          <t>Images/frames as reported</t>
        </is>
      </c>
      <c r="AC50" s="3" t="inlineStr">
        <is>
          <t>1075 (914 train / 161 validation)</t>
        </is>
      </c>
      <c r="AD50" s="3" t="inlineStr">
        <is>
          <t>NR</t>
        </is>
      </c>
      <c r="AE50" s="3" t="inlineStr">
        <is>
          <t>NR</t>
        </is>
      </c>
      <c r="AF50" s="3" t="inlineStr">
        <is>
          <t>1075 (914 train / 161 validation)</t>
        </is>
      </c>
      <c r="AG50" s="3" t="inlineStr">
        <is>
          <t>NR</t>
        </is>
      </c>
      <c r="AH50" s="3" t="inlineStr">
        <is>
          <t>NR</t>
        </is>
      </c>
      <c r="AI50" s="3" t="inlineStr">
        <is>
          <t>NR</t>
        </is>
      </c>
      <c r="AJ50" s="3" t="inlineStr">
        <is>
          <t>914</t>
        </is>
      </c>
      <c r="AK50" s="3" t="inlineStr">
        <is>
          <t>161</t>
        </is>
      </c>
      <c r="AL50" s="3" t="inlineStr">
        <is>
          <t>NR</t>
        </is>
      </c>
      <c r="AM50" s="3" t="inlineStr">
        <is>
          <t>NR</t>
        </is>
      </c>
      <c r="AN50" s="3" t="inlineStr">
        <is>
          <t>640x640 (harmonised)</t>
        </is>
      </c>
      <c r="AO50" s="3" t="inlineStr">
        <is>
          <t>NR</t>
        </is>
      </c>
      <c r="AP50" s="3" t="inlineStr">
        <is>
          <t>NR</t>
        </is>
      </c>
      <c r="AQ50" s="3" t="inlineStr">
        <is>
          <t>NR</t>
        </is>
      </c>
      <c r="AR50" s="3" t="inlineStr">
        <is>
          <t>NR</t>
        </is>
      </c>
      <c r="AS50" s="3" t="inlineStr">
        <is>
          <t>NR</t>
        </is>
      </c>
      <c r="AT50" s="3" t="inlineStr">
        <is>
          <t>NR</t>
        </is>
      </c>
      <c r="AU50" s="3" t="inlineStr">
        <is>
          <t>NR</t>
        </is>
      </c>
      <c r="AV50" s="3" t="inlineStr">
        <is>
          <t>NR</t>
        </is>
      </c>
      <c r="AW50" s="3" t="inlineStr">
        <is>
          <t>NR</t>
        </is>
      </c>
      <c r="AX50" s="3" t="inlineStr">
        <is>
          <t>NR</t>
        </is>
      </c>
      <c r="AY50" s="3" t="inlineStr">
        <is>
          <t>NR</t>
        </is>
      </c>
      <c r="AZ50" s="3" t="inlineStr">
        <is>
          <t>NR</t>
        </is>
      </c>
      <c r="BA50" s="3" t="inlineStr">
        <is>
          <t>NR</t>
        </is>
      </c>
      <c r="BB50" s="3" t="inlineStr">
        <is>
          <t>N</t>
        </is>
      </c>
      <c r="BC50" s="3" t="inlineStr">
        <is>
          <t>NR</t>
        </is>
      </c>
      <c r="BD50" s="3" t="inlineStr">
        <is>
          <t>NR</t>
        </is>
      </c>
      <c r="BE50" s="3" t="inlineStr">
        <is>
          <t>NR</t>
        </is>
      </c>
      <c r="BF50" s="3" t="inlineStr">
        <is>
          <t>NR</t>
        </is>
      </c>
      <c r="BG50" s="3" t="inlineStr">
        <is>
          <t>NR</t>
        </is>
      </c>
      <c r="BH50" s="3" t="inlineStr">
        <is>
          <t>Crack (longitudinal, transverse or alligator); Pothole; Surface erosion</t>
        </is>
      </c>
      <c r="BI50" s="3" t="inlineStr">
        <is>
          <t>NR</t>
        </is>
      </c>
      <c r="BJ50" s="3" t="inlineStr">
        <is>
          <t>3 classes as YOLO bounding boxes</t>
        </is>
      </c>
      <c r="BK50" s="3" t="inlineStr">
        <is>
          <t>NR</t>
        </is>
      </c>
      <c r="BL50" s="3" t="inlineStr">
        <is>
          <t>Object detection</t>
        </is>
      </c>
      <c r="BM50" s="3" t="inlineStr">
        <is>
          <t>Object detection</t>
        </is>
      </c>
      <c r="BN50" s="3" t="inlineStr">
        <is>
          <t>YOLO TXT with normalised coordinates</t>
        </is>
      </c>
      <c r="BO50" s="3" t="inlineStr">
        <is>
          <t>YOLO TXT; YOLO; TXT</t>
        </is>
      </c>
      <c r="BP50" s="3" t="inlineStr">
        <is>
          <t>NR</t>
        </is>
      </c>
      <c r="BQ50" s="3" t="inlineStr">
        <is>
          <t>Y</t>
        </is>
      </c>
      <c r="BR50" s="3" t="inlineStr">
        <is>
          <t>NR</t>
        </is>
      </c>
      <c r="BS50" s="3" t="inlineStr">
        <is>
          <t>NR</t>
        </is>
      </c>
      <c r="BT50" s="3" t="inlineStr">
        <is>
          <t>NR</t>
        </is>
      </c>
      <c r="BU50" s="3" t="inlineStr">
        <is>
          <t>NR</t>
        </is>
      </c>
      <c r="BV50" s="3" t="inlineStr">
        <is>
          <t>N</t>
        </is>
      </c>
      <c r="BW50" s="3" t="inlineStr">
        <is>
          <t>N</t>
        </is>
      </c>
      <c r="BX50" s="3" t="inlineStr">
        <is>
          <t>N</t>
        </is>
      </c>
      <c r="BY50" s="3" t="inlineStr">
        <is>
          <t>NR</t>
        </is>
      </c>
      <c r="BZ50" s="3" t="inlineStr">
        <is>
          <t>NR</t>
        </is>
      </c>
      <c r="CA50" s="3" t="inlineStr">
        <is>
          <t>NR</t>
        </is>
      </c>
      <c r="CB50" s="3" t="inlineStr">
        <is>
          <t>NR</t>
        </is>
      </c>
      <c r="CC50" s="3" t="inlineStr">
        <is>
          <t>Detection</t>
        </is>
      </c>
      <c r="CD50" s="3" t="inlineStr">
        <is>
          <t>NR</t>
        </is>
      </c>
      <c r="CE50" s="3" t="inlineStr">
        <is>
          <t>NR</t>
        </is>
      </c>
      <c r="CF50" s="3" t="inlineStr">
        <is>
          <t>Reported on the source record/data card or associated publication (see Evidence_Locator)</t>
        </is>
      </c>
      <c r="CG50" s="3" t="inlineStr">
        <is>
          <t>NR</t>
        </is>
      </c>
      <c r="CH50" s="3" t="inlineStr">
        <is>
          <t>NR</t>
        </is>
      </c>
      <c r="CI50" s="3" t="inlineStr">
        <is>
          <t>Include-Primary</t>
        </is>
      </c>
      <c r="CJ50" s="3" t="inlineStr">
        <is>
          <t>Direct_Download</t>
        </is>
      </c>
      <c r="CK50" s="3" t="inlineStr">
        <is>
          <t>CC BY 4.0</t>
        </is>
      </c>
      <c r="CL50" s="3" t="inlineStr">
        <is>
          <t>N</t>
        </is>
      </c>
      <c r="CM50" s="3" t="inlineStr">
        <is>
          <t>Direct_Download</t>
        </is>
      </c>
      <c r="CN50" s="3" t="inlineStr">
        <is>
          <t>NR</t>
        </is>
      </c>
      <c r="CO50" s="3" t="inlineStr">
        <is>
          <t>NR</t>
        </is>
      </c>
      <c r="CP50" s="3" t="inlineStr">
        <is>
          <t>N</t>
        </is>
      </c>
      <c r="CQ50" s="3" t="inlineStr">
        <is>
          <t>No country, region, capture device or collection date is reported; no test split, only train and validation; images resized and padded to 640x640, so original resolution is lost; provenance of the 'curated' images is not stated, so overlap with existing public datasets cannot be ruled out; no peer-reviewed data paper located</t>
        </is>
      </c>
      <c r="CR50" s="3" t="inlineStr">
        <is>
          <t>Original</t>
        </is>
      </c>
      <c r="CS50" s="3" t="inlineStr">
        <is>
          <t>N</t>
        </is>
      </c>
      <c r="CT50" s="3" t="inlineStr">
        <is>
          <t>N</t>
        </is>
      </c>
      <c r="CU50" s="3" t="inlineStr">
        <is>
          <t>N</t>
        </is>
      </c>
      <c r="CV50" s="3" t="inlineStr">
        <is>
          <t>NA</t>
        </is>
      </c>
      <c r="CW50" s="3" t="inlineStr">
        <is>
          <t>NA</t>
        </is>
      </c>
      <c r="CX50" s="3" t="inlineStr">
        <is>
          <t>Claude_Mendeley_001.xlsx</t>
        </is>
      </c>
      <c r="CY50" s="3" t="inlineStr">
        <is>
          <t>Claude_Mendeley_001:MDL-024</t>
        </is>
      </c>
      <c r="CZ50" s="3" t="inlineStr">
        <is>
          <t>N</t>
        </is>
      </c>
      <c r="DA50" s="3" t="inlineStr">
        <is>
          <t>NA</t>
        </is>
      </c>
      <c r="DB50" s="3" t="inlineStr">
        <is>
          <t>None</t>
        </is>
      </c>
      <c r="DC50" s="3" t="inlineStr">
        <is>
          <t>None</t>
        </is>
      </c>
      <c r="DD50" s="3" t="inlineStr">
        <is>
          <t>None</t>
        </is>
      </c>
      <c r="DE50" s="3" t="inlineStr">
        <is>
          <t>None</t>
        </is>
      </c>
      <c r="DF50" s="3" t="inlineStr">
        <is>
          <t>N</t>
        </is>
      </c>
      <c r="DG50" s="3" t="inlineStr">
        <is>
          <t>Single source record; no reconciliation required.</t>
        </is>
      </c>
      <c r="DH50" s="3" t="inlineStr">
        <is>
          <t>Landing page https://data.mendeley.com/datasets/s3k75x9zf4/2 (accessed 2026-08-03); DataCite record 10.17632/s3k75x9zf4.2</t>
        </is>
      </c>
      <c r="DI50" s="3" t="inlineStr">
        <is>
          <t>Low</t>
        </is>
      </c>
      <c r="DJ50" s="3" t="inlineStr">
        <is>
          <t>Low</t>
        </is>
      </c>
      <c r="DK50" s="3" t="inlineStr">
        <is>
          <t>Use source record as cited.</t>
        </is>
      </c>
      <c r="DL50" s="3" t="n">
        <v>5</v>
      </c>
      <c r="DM50" s="3" t="n">
        <v>3</v>
      </c>
      <c r="DN50" s="3" t="n">
        <v>3</v>
      </c>
      <c r="DO50" s="3" t="n">
        <v>2</v>
      </c>
      <c r="DP50" s="3" t="n">
        <v>1</v>
      </c>
      <c r="DQ50" s="3" t="n">
        <v>0</v>
      </c>
      <c r="DR50" s="3" t="n">
        <v>0</v>
      </c>
      <c r="DS50" s="3" t="n">
        <v>49</v>
      </c>
      <c r="DT50" s="3" t="inlineStr">
        <is>
          <t>Reviewed (source MCDM_Scoring, averaged across batches)</t>
        </is>
      </c>
      <c r="DU50" s="3" t="inlineStr">
        <is>
          <t>1 of 1</t>
        </is>
      </c>
      <c r="DV50" s="35">
        <f>IFERROR(IF(INDEX(MCDM_Grades!$C$2:$C$178,MATCH($A50,MCDM_Grades!$A$2:$A$178,0))="","",INDEX(MCDM_Grades!$C$2:$C$178,MATCH($A50,MCDM_Grades!$A$2:$A$178,0))),"")</f>
        <v/>
      </c>
      <c r="DW50" s="42">
        <f>IFERROR(IF(INDEX(MCDM_Grades!$D$2:$D$178,MATCH($A50,MCDM_Grades!$A$2:$A$178,0))="","",INDEX(MCDM_Grades!$D$2:$D$178,MATCH($A50,MCDM_Grades!$A$2:$A$178,0))),"")</f>
        <v/>
      </c>
      <c r="DX50" s="48">
        <f>IFERROR(IF(INDEX(MCDM_Grades!$E$2:$E$178,MATCH($A50,MCDM_Grades!$A$2:$A$178,0))="","",INDEX(MCDM_Grades!$E$2:$E$178,MATCH($A50,MCDM_Grades!$A$2:$A$178,0))),"")</f>
        <v/>
      </c>
      <c r="DY50" s="49">
        <f>IFERROR(IF(INDEX(MCDM_Grades!$F$2:$F$178,MATCH($A50,MCDM_Grades!$A$2:$A$178,0))="","",INDEX(MCDM_Grades!$F$2:$F$178,MATCH($A50,MCDM_Grades!$A$2:$A$178,0))),"")</f>
        <v/>
      </c>
      <c r="DZ50" s="48">
        <f>IFERROR(IF(INDEX(MCDM_Grades!$G$2:$G$178,MATCH($A50,MCDM_Grades!$A$2:$A$178,0))="","",INDEX(MCDM_Grades!$G$2:$G$178,MATCH($A50,MCDM_Grades!$A$2:$A$178,0))),"")</f>
        <v/>
      </c>
      <c r="EA50" s="49">
        <f>IFERROR(IF(INDEX(MCDM_Grades!$H$2:$H$178,MATCH($A50,MCDM_Grades!$A$2:$A$178,0))="","",INDEX(MCDM_Grades!$H$2:$H$178,MATCH($A50,MCDM_Grades!$A$2:$A$178,0))),"")</f>
        <v/>
      </c>
      <c r="EB50" s="50">
        <f>IFERROR(IF(INDEX(MCDM_Grades!$I$2:$I$178,MATCH($A50,MCDM_Grades!$A$2:$A$178,0))="","",INDEX(MCDM_Grades!$I$2:$I$178,MATCH($A50,MCDM_Grades!$A$2:$A$178,0))),"")</f>
        <v/>
      </c>
      <c r="EC50" s="51">
        <f>IFERROR(IF(INDEX(MCDM_Grades!$J$2:$J$178,MATCH($A50,MCDM_Grades!$A$2:$A$178,0))="","",INDEX(MCDM_Grades!$J$2:$J$178,MATCH($A50,MCDM_Grades!$A$2:$A$178,0))),"")</f>
        <v/>
      </c>
      <c r="ED50" s="35">
        <f>IFERROR(IF(INDEX(MCDM_Grades!$N$2:$N$178,MATCH($A50,MCDM_Grades!$A$2:$A$178,0))="","",INDEX(MCDM_Grades!$N$2:$N$178,MATCH($A50,MCDM_Grades!$A$2:$A$178,0))),"")</f>
        <v/>
      </c>
      <c r="EE50" s="42">
        <f>IFERROR(IF(INDEX(MCDM_Grades!$O$2:$O$178,MATCH($A50,MCDM_Grades!$A$2:$A$178,0))="","",INDEX(MCDM_Grades!$O$2:$O$178,MATCH($A50,MCDM_Grades!$A$2:$A$178,0))),"")</f>
        <v/>
      </c>
      <c r="EF50" s="35">
        <f>IFERROR(IF(INDEX(MCDM_Grades!$P$2:$P$178,MATCH($A50,MCDM_Grades!$A$2:$A$178,0))="","",INDEX(MCDM_Grades!$P$2:$P$178,MATCH($A50,MCDM_Grades!$A$2:$A$178,0))),"")</f>
        <v/>
      </c>
      <c r="EG50" s="42">
        <f>IFERROR(IF(INDEX(MCDM_Grades!$Q$2:$Q$178,MATCH($A50,MCDM_Grades!$A$2:$A$178,0))="","",INDEX(MCDM_Grades!$Q$2:$Q$178,MATCH($A50,MCDM_Grades!$A$2:$A$178,0))),"")</f>
        <v/>
      </c>
      <c r="EH50" s="35">
        <f>IFERROR(IF(INDEX(MCDM_Grades!$R$2:$R$178,MATCH($A50,MCDM_Grades!$A$2:$A$178,0))="","",INDEX(MCDM_Grades!$R$2:$R$178,MATCH($A50,MCDM_Grades!$A$2:$A$178,0))),"")</f>
        <v/>
      </c>
      <c r="EI50" s="42">
        <f>IFERROR(IF(INDEX(MCDM_Grades!$S$2:$S$178,MATCH($A50,MCDM_Grades!$A$2:$A$178,0))="","",INDEX(MCDM_Grades!$S$2:$S$178,MATCH($A50,MCDM_Grades!$A$2:$A$178,0))),"")</f>
        <v/>
      </c>
      <c r="EJ50" s="35">
        <f>IFERROR(IF(INDEX(MCDM_Grades!$T$2:$T$178,MATCH($A50,MCDM_Grades!$A$2:$A$178,0))="","",INDEX(MCDM_Grades!$T$2:$T$178,MATCH($A50,MCDM_Grades!$A$2:$A$178,0))),"")</f>
        <v/>
      </c>
      <c r="EK50" s="42">
        <f>IFERROR(IF(INDEX(MCDM_Grades!$U$2:$U$178,MATCH($A50,MCDM_Grades!$A$2:$A$178,0))="","",INDEX(MCDM_Grades!$U$2:$U$178,MATCH($A50,MCDM_Grades!$A$2:$A$178,0))),"")</f>
        <v/>
      </c>
      <c r="EL50" s="35">
        <f>IFERROR(IF(INDEX(MCDM_Grades!$V$2:$V$178,MATCH($A50,MCDM_Grades!$A$2:$A$178,0))="","",INDEX(MCDM_Grades!$V$2:$V$178,MATCH($A50,MCDM_Grades!$A$2:$A$178,0))),"")</f>
        <v/>
      </c>
      <c r="EM50" s="42">
        <f>IFERROR(IF(INDEX(MCDM_Grades!$W$2:$W$178,MATCH($A50,MCDM_Grades!$A$2:$A$178,0))="","",INDEX(MCDM_Grades!$W$2:$W$178,MATCH($A50,MCDM_Grades!$A$2:$A$178,0))),"")</f>
        <v/>
      </c>
      <c r="EN50" s="35">
        <f>IFERROR(IF(INDEX(MCDM_Grades!$X$2:$X$178,MATCH($A50,MCDM_Grades!$A$2:$A$178,0))="","",INDEX(MCDM_Grades!$X$2:$X$178,MATCH($A50,MCDM_Grades!$A$2:$A$178,0))),"")</f>
        <v/>
      </c>
      <c r="EO50" s="42">
        <f>IFERROR(IF(INDEX(MCDM_Grades!$Y$2:$Y$178,MATCH($A50,MCDM_Grades!$A$2:$A$178,0))="","",INDEX(MCDM_Grades!$Y$2:$Y$178,MATCH($A50,MCDM_Grades!$A$2:$A$178,0))),"")</f>
        <v/>
      </c>
      <c r="EP50" s="35">
        <f>IFERROR(IF(INDEX(MCDM_Grades!$Z$2:$Z$178,MATCH($A50,MCDM_Grades!$A$2:$A$178,0))="","",INDEX(MCDM_Grades!$Z$2:$Z$178,MATCH($A50,MCDM_Grades!$A$2:$A$178,0))),"")</f>
        <v/>
      </c>
      <c r="EQ50" s="42">
        <f>IFERROR(IF(INDEX(MCDM_Grades!$AA$2:$AA$178,MATCH($A50,MCDM_Grades!$A$2:$A$178,0))="","",INDEX(MCDM_Grades!$AA$2:$AA$178,MATCH($A50,MCDM_Grades!$A$2:$A$178,0))),"")</f>
        <v/>
      </c>
      <c r="ER50" s="35">
        <f>IFERROR(IF(INDEX(MCDM_Grades!$AB$2:$AB$178,MATCH($A50,MCDM_Grades!$A$2:$A$178,0))="","",INDEX(MCDM_Grades!$AB$2:$AB$178,MATCH($A50,MCDM_Grades!$A$2:$A$178,0))),"")</f>
        <v/>
      </c>
      <c r="ES50" s="42">
        <f>IFERROR(IF(INDEX(MCDM_Grades!$AC$2:$AC$178,MATCH($A50,MCDM_Grades!$A$2:$A$178,0))="","",INDEX(MCDM_Grades!$AC$2:$AC$178,MATCH($A50,MCDM_Grades!$A$2:$A$178,0))),"")</f>
        <v/>
      </c>
      <c r="ET50" s="35">
        <f>IFERROR(IF(INDEX(MCDM_Grades!$AD$2:$AD$178,MATCH($A50,MCDM_Grades!$A$2:$A$178,0))="","",INDEX(MCDM_Grades!$AD$2:$AD$178,MATCH($A50,MCDM_Grades!$A$2:$A$178,0))),"")</f>
        <v/>
      </c>
      <c r="EU50" s="42">
        <f>IFERROR(IF(INDEX(MCDM_Grades!$AE$2:$AE$178,MATCH($A50,MCDM_Grades!$A$2:$A$178,0))="","",INDEX(MCDM_Grades!$AE$2:$AE$178,MATCH($A50,MCDM_Grades!$A$2:$A$178,0))),"")</f>
        <v/>
      </c>
      <c r="EV50" s="51">
        <f>IFERROR(IF(INDEX(MCDM_Grades!$K$2:$K$178,MATCH($A50,MCDM_Grades!$A$2:$A$178,0))="","",INDEX(MCDM_Grades!$K$2:$K$178,MATCH($A50,MCDM_Grades!$A$2:$A$178,0))),"")</f>
        <v/>
      </c>
      <c r="EW50" s="49">
        <f>IFERROR(IF(INDEX(MCDM_Grades!$L$2:$L$178,MATCH($A50,MCDM_Grades!$A$2:$A$178,0))="","",INDEX(MCDM_Grades!$L$2:$L$178,MATCH($A50,MCDM_Grades!$A$2:$A$178,0))),"")</f>
        <v/>
      </c>
      <c r="EX50" s="50">
        <f>IFERROR(IF(INDEX(MCDM_Grades!$M$2:$M$178,MATCH($A50,MCDM_Grades!$A$2:$A$178,0))="","",INDEX(MCDM_Grades!$M$2:$M$178,MATCH($A50,MCDM_Grades!$A$2:$A$178,0))),"")</f>
        <v/>
      </c>
      <c r="EY50" s="35">
        <f>IFERROR(IF(INDEX(MCDM_Grades!$AR$2:$AR$178,MATCH($A50,MCDM_Grades!$A$2:$A$178,0))="","",INDEX(MCDM_Grades!$AR$2:$AR$178,MATCH($A50,MCDM_Grades!$A$2:$A$178,0))),"")</f>
        <v/>
      </c>
      <c r="EZ50" s="42">
        <f>IFERROR(IF(INDEX(MCDM_Grades!$AS$2:$AS$178,MATCH($A50,MCDM_Grades!$A$2:$A$178,0))="","",INDEX(MCDM_Grades!$AS$2:$AS$178,MATCH($A50,MCDM_Grades!$A$2:$A$178,0))),"")</f>
        <v/>
      </c>
      <c r="FA50" s="35">
        <f>IFERROR(IF(INDEX(MCDM_Grades!$AT$2:$AT$178,MATCH($A50,MCDM_Grades!$A$2:$A$178,0))="","",INDEX(MCDM_Grades!$AT$2:$AT$178,MATCH($A50,MCDM_Grades!$A$2:$A$178,0))),"")</f>
        <v/>
      </c>
      <c r="FB50" s="42">
        <f>IFERROR(IF(INDEX(MCDM_Grades!$AU$2:$AU$178,MATCH($A50,MCDM_Grades!$A$2:$A$178,0))="","",INDEX(MCDM_Grades!$AU$2:$AU$178,MATCH($A50,MCDM_Grades!$A$2:$A$178,0))),"")</f>
        <v/>
      </c>
      <c r="FC50" s="3" t="inlineStr">
        <is>
          <t>Not reported</t>
        </is>
      </c>
      <c r="FD50" s="3" t="inlineStr">
        <is>
          <t>Unknown</t>
        </is>
      </c>
      <c r="FE50" s="3" t="inlineStr">
        <is>
          <t>Unknown</t>
        </is>
      </c>
      <c r="FF50" s="3" t="n"/>
      <c r="FG50" s="3" t="inlineStr">
        <is>
          <t>Not reported</t>
        </is>
      </c>
      <c r="FH50" s="3" t="inlineStr">
        <is>
          <t>No country, region, capture device or collection date is reported</t>
        </is>
      </c>
      <c r="FI50" s="3" t="inlineStr">
        <is>
          <t>None</t>
        </is>
      </c>
      <c r="FJ50" s="3" t="n"/>
      <c r="FK50" s="3" t="inlineStr">
        <is>
          <t>High</t>
        </is>
      </c>
      <c r="FL50" s="3" t="inlineStr">
        <is>
          <t>Not independently verified</t>
        </is>
      </c>
      <c r="FM50" s="3" t="inlineStr">
        <is>
          <t>Workbook acquisition columns all NR. Mendeley landing page (https://data.mendeley.com/datasets/s3k75x9zf4/2) fetched: description only says the 1,075 images are high-resolution annotated RGB images resized/normalised to 640x640; no camera, device, mount or viewing-angle statement. Images are 'curated' from an unstated provenance, so viewpoints could even be mixed; nothing can be asserted.</t>
        </is>
      </c>
    </row>
    <row r="51" ht="58" customHeight="1">
      <c r="A51" s="3" t="inlineStr">
        <is>
          <t>DS-050</t>
        </is>
      </c>
      <c r="B51" s="3" t="inlineStr">
        <is>
          <t>A Real-World Road Dataset For Manhole and Speed Breaker Detection in Bangladesh</t>
        </is>
      </c>
      <c r="C51" s="3" t="inlineStr">
        <is>
          <t>NA</t>
        </is>
      </c>
      <c r="D51" s="3" t="inlineStr">
        <is>
          <t>1</t>
        </is>
      </c>
      <c r="E51" s="3" t="inlineStr">
        <is>
          <t>Independent Dataset</t>
        </is>
      </c>
      <c r="F51" s="3" t="inlineStr">
        <is>
          <t>NA (single source record)</t>
        </is>
      </c>
      <c r="G51" s="3" t="inlineStr">
        <is>
          <t>Single source record; no matching record found in any other file after cross-file and cross-platform comparison.</t>
        </is>
      </c>
      <c r="H51" s="3" t="inlineStr">
        <is>
          <t>Claude</t>
        </is>
      </c>
      <c r="I51" s="3" t="inlineStr">
        <is>
          <t>Mendeley Data</t>
        </is>
      </c>
      <c r="J51" s="3" t="inlineStr">
        <is>
          <t>N</t>
        </is>
      </c>
      <c r="K51" s="3" t="inlineStr">
        <is>
          <t>NA (single platform)</t>
        </is>
      </c>
      <c r="L51" s="4" t="inlineStr">
        <is>
          <t>https://data.mendeley.com/datasets/7zzcmv2wz7/1</t>
        </is>
      </c>
      <c r="M51" s="3" t="inlineStr">
        <is>
          <t>NA</t>
        </is>
      </c>
      <c r="N51" s="3" t="inlineStr">
        <is>
          <t>NA</t>
        </is>
      </c>
      <c r="O51" s="4" t="inlineStr">
        <is>
          <t>https://data.mendeley.com/datasets/7zzcmv2wz7/1</t>
        </is>
      </c>
      <c r="P51" s="3" t="inlineStr">
        <is>
          <t>NA</t>
        </is>
      </c>
      <c r="Q51" s="3" t="inlineStr">
        <is>
          <t>NA</t>
        </is>
      </c>
      <c r="R51" s="3" t="inlineStr">
        <is>
          <t>NA</t>
        </is>
      </c>
      <c r="S51" s="3" t="inlineStr">
        <is>
          <t>NA</t>
        </is>
      </c>
      <c r="T51" s="3" t="inlineStr">
        <is>
          <t>10.17632/7zzcmv2wz7.1</t>
        </is>
      </c>
      <c r="U51" s="3" t="inlineStr">
        <is>
          <t>N</t>
        </is>
      </c>
      <c r="V51" s="3" t="inlineStr">
        <is>
          <t>NR</t>
        </is>
      </c>
      <c r="W51" s="3" t="inlineStr">
        <is>
          <t>NR</t>
        </is>
      </c>
      <c r="X51" s="3" t="inlineStr">
        <is>
          <t>NR</t>
        </is>
      </c>
      <c r="Y51" s="3" t="inlineStr">
        <is>
          <t>NR</t>
        </is>
      </c>
      <c r="Z51" s="3" t="inlineStr">
        <is>
          <t>NA</t>
        </is>
      </c>
      <c r="AA51" s="3" t="inlineStr">
        <is>
          <t>NA</t>
        </is>
      </c>
      <c r="AB51" s="3" t="inlineStr">
        <is>
          <t>NR</t>
        </is>
      </c>
      <c r="AC51" s="3" t="inlineStr">
        <is>
          <t>NR</t>
        </is>
      </c>
      <c r="AD51" s="3" t="inlineStr">
        <is>
          <t>NR</t>
        </is>
      </c>
      <c r="AE51" s="3" t="inlineStr">
        <is>
          <t>NR</t>
        </is>
      </c>
      <c r="AF51" s="3" t="inlineStr">
        <is>
          <t>NR</t>
        </is>
      </c>
      <c r="AG51" s="3" t="inlineStr">
        <is>
          <t>NR</t>
        </is>
      </c>
      <c r="AH51" s="3" t="inlineStr">
        <is>
          <t>NR</t>
        </is>
      </c>
      <c r="AI51" s="3" t="inlineStr">
        <is>
          <t>NR</t>
        </is>
      </c>
      <c r="AJ51" s="3" t="inlineStr">
        <is>
          <t>NR</t>
        </is>
      </c>
      <c r="AK51" s="3" t="inlineStr">
        <is>
          <t>NR</t>
        </is>
      </c>
      <c r="AL51" s="3" t="inlineStr">
        <is>
          <t>NR</t>
        </is>
      </c>
      <c r="AM51" s="3" t="inlineStr">
        <is>
          <t>NR</t>
        </is>
      </c>
      <c r="AN51" s="3" t="inlineStr">
        <is>
          <t>NR</t>
        </is>
      </c>
      <c r="AO51" s="3" t="inlineStr">
        <is>
          <t>NR</t>
        </is>
      </c>
      <c r="AP51" s="3" t="inlineStr">
        <is>
          <t>Bangladesh</t>
        </is>
      </c>
      <c r="AQ51" s="3" t="inlineStr">
        <is>
          <t>NR</t>
        </is>
      </c>
      <c r="AR51" s="3" t="inlineStr">
        <is>
          <t>NR</t>
        </is>
      </c>
      <c r="AS51" s="3" t="inlineStr">
        <is>
          <t>Bangladesh; Road environment: Urban road</t>
        </is>
      </c>
      <c r="AT51" s="3" t="inlineStr">
        <is>
          <t>NR</t>
        </is>
      </c>
      <c r="AU51" s="3" t="inlineStr">
        <is>
          <t>NR</t>
        </is>
      </c>
      <c r="AV51" s="3" t="inlineStr">
        <is>
          <t>NR</t>
        </is>
      </c>
      <c r="AW51" s="3" t="inlineStr">
        <is>
          <t>NR</t>
        </is>
      </c>
      <c r="AX51" s="3" t="inlineStr">
        <is>
          <t>NR</t>
        </is>
      </c>
      <c r="AY51" s="3" t="inlineStr">
        <is>
          <t>NR</t>
        </is>
      </c>
      <c r="AZ51" s="3" t="inlineStr">
        <is>
          <t>NR</t>
        </is>
      </c>
      <c r="BA51" s="3" t="inlineStr">
        <is>
          <t>NR</t>
        </is>
      </c>
      <c r="BB51" s="3" t="inlineStr">
        <is>
          <t>N</t>
        </is>
      </c>
      <c r="BC51" s="3" t="inlineStr">
        <is>
          <t>NR</t>
        </is>
      </c>
      <c r="BD51" s="3" t="inlineStr">
        <is>
          <t>NR</t>
        </is>
      </c>
      <c r="BE51" s="3" t="inlineStr">
        <is>
          <t>NR</t>
        </is>
      </c>
      <c r="BF51" s="3" t="inlineStr">
        <is>
          <t>Different lighting conditions (values not enumerated)</t>
        </is>
      </c>
      <c r="BG51" s="3" t="inlineStr">
        <is>
          <t>NR</t>
        </is>
      </c>
      <c r="BH51" s="3" t="inlineStr">
        <is>
          <t>Broken manhole; Uncovered or open manhole</t>
        </is>
      </c>
      <c r="BI51" s="3" t="inlineStr">
        <is>
          <t>NR</t>
        </is>
      </c>
      <c r="BJ51" s="3" t="inlineStr">
        <is>
          <t>5 folder classes: Uncovered_Manhole; Square_Manhole; Speed_Breaker; Good_Manhole; Broken_Manhole</t>
        </is>
      </c>
      <c r="BK51" s="3" t="inlineStr">
        <is>
          <t>NR</t>
        </is>
      </c>
      <c r="BL51" s="3" t="inlineStr">
        <is>
          <t>Image classification</t>
        </is>
      </c>
      <c r="BM51" s="3" t="inlineStr">
        <is>
          <t>Image classification</t>
        </is>
      </c>
      <c r="BN51" s="3" t="inlineStr">
        <is>
          <t>Folder-based class labels</t>
        </is>
      </c>
      <c r="BO51" s="3" t="inlineStr">
        <is>
          <t>NR</t>
        </is>
      </c>
      <c r="BP51" s="3" t="inlineStr">
        <is>
          <t>Y</t>
        </is>
      </c>
      <c r="BQ51" s="3" t="inlineStr">
        <is>
          <t>NR</t>
        </is>
      </c>
      <c r="BR51" s="3" t="inlineStr">
        <is>
          <t>NR</t>
        </is>
      </c>
      <c r="BS51" s="3" t="inlineStr">
        <is>
          <t>NR</t>
        </is>
      </c>
      <c r="BT51" s="3" t="inlineStr">
        <is>
          <t>NR</t>
        </is>
      </c>
      <c r="BU51" s="3" t="inlineStr">
        <is>
          <t>NR</t>
        </is>
      </c>
      <c r="BV51" s="3" t="inlineStr">
        <is>
          <t>N</t>
        </is>
      </c>
      <c r="BW51" s="3" t="inlineStr">
        <is>
          <t>N</t>
        </is>
      </c>
      <c r="BX51" s="3" t="inlineStr">
        <is>
          <t>N</t>
        </is>
      </c>
      <c r="BY51" s="3" t="inlineStr">
        <is>
          <t>NR</t>
        </is>
      </c>
      <c r="BZ51" s="3" t="inlineStr">
        <is>
          <t>NR</t>
        </is>
      </c>
      <c r="CA51" s="3" t="inlineStr">
        <is>
          <t>NR</t>
        </is>
      </c>
      <c r="CB51" s="3" t="inlineStr">
        <is>
          <t>NR</t>
        </is>
      </c>
      <c r="CC51" s="3" t="inlineStr">
        <is>
          <t>Classification; Detection</t>
        </is>
      </c>
      <c r="CD51" s="3" t="inlineStr">
        <is>
          <t>NR</t>
        </is>
      </c>
      <c r="CE51" s="3" t="inlineStr">
        <is>
          <t>NR</t>
        </is>
      </c>
      <c r="CF51" s="3" t="inlineStr">
        <is>
          <t>Reported on the source record/data card or associated publication (see Evidence_Locator)</t>
        </is>
      </c>
      <c r="CG51" s="3" t="inlineStr">
        <is>
          <t>NR</t>
        </is>
      </c>
      <c r="CH51" s="3" t="inlineStr">
        <is>
          <t>NR</t>
        </is>
      </c>
      <c r="CI51" s="3" t="inlineStr">
        <is>
          <t>Include-Supplementary</t>
        </is>
      </c>
      <c r="CJ51" s="3" t="inlineStr">
        <is>
          <t>Direct_Download</t>
        </is>
      </c>
      <c r="CK51" s="3" t="inlineStr">
        <is>
          <t>CC BY 4.0</t>
        </is>
      </c>
      <c r="CL51" s="3" t="inlineStr">
        <is>
          <t>N</t>
        </is>
      </c>
      <c r="CM51" s="3" t="inlineStr">
        <is>
          <t>Direct_Download</t>
        </is>
      </c>
      <c r="CN51" s="3" t="inlineStr">
        <is>
          <t>NR</t>
        </is>
      </c>
      <c r="CO51" s="3" t="inlineStr">
        <is>
          <t>NR</t>
        </is>
      </c>
      <c r="CP51" s="3" t="inlineStr">
        <is>
          <t>N</t>
        </is>
      </c>
      <c r="CQ51" s="3" t="inlineStr">
        <is>
          <t>The subject is road furniture condition (manhole covers and speed breakers) rather than pavement distress, so it does not support pavement-condition modelling; no counts, resolution, device or date reported; only the Broken_Manhole and Uncovered_Manhole classes carry any condition meaning</t>
        </is>
      </c>
      <c r="CR51" s="3" t="inlineStr">
        <is>
          <t>Original</t>
        </is>
      </c>
      <c r="CS51" s="3" t="inlineStr">
        <is>
          <t>N</t>
        </is>
      </c>
      <c r="CT51" s="3" t="inlineStr">
        <is>
          <t>N</t>
        </is>
      </c>
      <c r="CU51" s="3" t="inlineStr">
        <is>
          <t>N</t>
        </is>
      </c>
      <c r="CV51" s="3" t="inlineStr">
        <is>
          <t>NA</t>
        </is>
      </c>
      <c r="CW51" s="3" t="inlineStr">
        <is>
          <t>NA</t>
        </is>
      </c>
      <c r="CX51" s="3" t="inlineStr">
        <is>
          <t>Claude_Mendeley_001.xlsx</t>
        </is>
      </c>
      <c r="CY51" s="3" t="inlineStr">
        <is>
          <t>Claude_Mendeley_001:MDL-036</t>
        </is>
      </c>
      <c r="CZ51" s="3" t="inlineStr">
        <is>
          <t>N</t>
        </is>
      </c>
      <c r="DA51" s="3" t="inlineStr">
        <is>
          <t>NA</t>
        </is>
      </c>
      <c r="DB51" s="3" t="inlineStr">
        <is>
          <t>None</t>
        </is>
      </c>
      <c r="DC51" s="3" t="inlineStr">
        <is>
          <t>None</t>
        </is>
      </c>
      <c r="DD51" s="3" t="inlineStr">
        <is>
          <t>None</t>
        </is>
      </c>
      <c r="DE51" s="3" t="inlineStr">
        <is>
          <t>None</t>
        </is>
      </c>
      <c r="DF51" s="3" t="inlineStr">
        <is>
          <t>N</t>
        </is>
      </c>
      <c r="DG51" s="3" t="inlineStr">
        <is>
          <t>Single source record; no reconciliation required.</t>
        </is>
      </c>
      <c r="DH51" s="3" t="inlineStr">
        <is>
          <t>Landing page https://data.mendeley.com/datasets/7zzcmv2wz7/1 (accessed 2026-08-03); DataCite record 10.17632/7zzcmv2wz7.1</t>
        </is>
      </c>
      <c r="DI51" s="3" t="inlineStr">
        <is>
          <t>Low</t>
        </is>
      </c>
      <c r="DJ51" s="3" t="inlineStr">
        <is>
          <t>Low</t>
        </is>
      </c>
      <c r="DK51" s="3" t="inlineStr">
        <is>
          <t>Use source record as cited.</t>
        </is>
      </c>
      <c r="DL51" s="3" t="n">
        <v>5</v>
      </c>
      <c r="DM51" s="3" t="n">
        <v>2</v>
      </c>
      <c r="DN51" s="3" t="n">
        <v>1.5</v>
      </c>
      <c r="DO51" s="3" t="n">
        <v>0</v>
      </c>
      <c r="DP51" s="3" t="n">
        <v>2</v>
      </c>
      <c r="DQ51" s="3" t="n">
        <v>0</v>
      </c>
      <c r="DR51" s="3" t="n">
        <v>0</v>
      </c>
      <c r="DS51" s="3" t="n">
        <v>36.5</v>
      </c>
      <c r="DT51" s="3" t="inlineStr">
        <is>
          <t>Reviewed (source MCDM_Scoring, averaged across batches)</t>
        </is>
      </c>
      <c r="DU51" s="3" t="inlineStr">
        <is>
          <t>1 of 1</t>
        </is>
      </c>
      <c r="DV51" s="35">
        <f>IFERROR(IF(INDEX(MCDM_Grades!$C$2:$C$178,MATCH($A51,MCDM_Grades!$A$2:$A$178,0))="","",INDEX(MCDM_Grades!$C$2:$C$178,MATCH($A51,MCDM_Grades!$A$2:$A$178,0))),"")</f>
        <v/>
      </c>
      <c r="DW51" s="42">
        <f>IFERROR(IF(INDEX(MCDM_Grades!$D$2:$D$178,MATCH($A51,MCDM_Grades!$A$2:$A$178,0))="","",INDEX(MCDM_Grades!$D$2:$D$178,MATCH($A51,MCDM_Grades!$A$2:$A$178,0))),"")</f>
        <v/>
      </c>
      <c r="DX51" s="48">
        <f>IFERROR(IF(INDEX(MCDM_Grades!$E$2:$E$178,MATCH($A51,MCDM_Grades!$A$2:$A$178,0))="","",INDEX(MCDM_Grades!$E$2:$E$178,MATCH($A51,MCDM_Grades!$A$2:$A$178,0))),"")</f>
        <v/>
      </c>
      <c r="DY51" s="49">
        <f>IFERROR(IF(INDEX(MCDM_Grades!$F$2:$F$178,MATCH($A51,MCDM_Grades!$A$2:$A$178,0))="","",INDEX(MCDM_Grades!$F$2:$F$178,MATCH($A51,MCDM_Grades!$A$2:$A$178,0))),"")</f>
        <v/>
      </c>
      <c r="DZ51" s="48">
        <f>IFERROR(IF(INDEX(MCDM_Grades!$G$2:$G$178,MATCH($A51,MCDM_Grades!$A$2:$A$178,0))="","",INDEX(MCDM_Grades!$G$2:$G$178,MATCH($A51,MCDM_Grades!$A$2:$A$178,0))),"")</f>
        <v/>
      </c>
      <c r="EA51" s="49">
        <f>IFERROR(IF(INDEX(MCDM_Grades!$H$2:$H$178,MATCH($A51,MCDM_Grades!$A$2:$A$178,0))="","",INDEX(MCDM_Grades!$H$2:$H$178,MATCH($A51,MCDM_Grades!$A$2:$A$178,0))),"")</f>
        <v/>
      </c>
      <c r="EB51" s="50">
        <f>IFERROR(IF(INDEX(MCDM_Grades!$I$2:$I$178,MATCH($A51,MCDM_Grades!$A$2:$A$178,0))="","",INDEX(MCDM_Grades!$I$2:$I$178,MATCH($A51,MCDM_Grades!$A$2:$A$178,0))),"")</f>
        <v/>
      </c>
      <c r="EC51" s="51">
        <f>IFERROR(IF(INDEX(MCDM_Grades!$J$2:$J$178,MATCH($A51,MCDM_Grades!$A$2:$A$178,0))="","",INDEX(MCDM_Grades!$J$2:$J$178,MATCH($A51,MCDM_Grades!$A$2:$A$178,0))),"")</f>
        <v/>
      </c>
      <c r="ED51" s="35">
        <f>IFERROR(IF(INDEX(MCDM_Grades!$N$2:$N$178,MATCH($A51,MCDM_Grades!$A$2:$A$178,0))="","",INDEX(MCDM_Grades!$N$2:$N$178,MATCH($A51,MCDM_Grades!$A$2:$A$178,0))),"")</f>
        <v/>
      </c>
      <c r="EE51" s="42">
        <f>IFERROR(IF(INDEX(MCDM_Grades!$O$2:$O$178,MATCH($A51,MCDM_Grades!$A$2:$A$178,0))="","",INDEX(MCDM_Grades!$O$2:$O$178,MATCH($A51,MCDM_Grades!$A$2:$A$178,0))),"")</f>
        <v/>
      </c>
      <c r="EF51" s="35">
        <f>IFERROR(IF(INDEX(MCDM_Grades!$P$2:$P$178,MATCH($A51,MCDM_Grades!$A$2:$A$178,0))="","",INDEX(MCDM_Grades!$P$2:$P$178,MATCH($A51,MCDM_Grades!$A$2:$A$178,0))),"")</f>
        <v/>
      </c>
      <c r="EG51" s="42">
        <f>IFERROR(IF(INDEX(MCDM_Grades!$Q$2:$Q$178,MATCH($A51,MCDM_Grades!$A$2:$A$178,0))="","",INDEX(MCDM_Grades!$Q$2:$Q$178,MATCH($A51,MCDM_Grades!$A$2:$A$178,0))),"")</f>
        <v/>
      </c>
      <c r="EH51" s="35">
        <f>IFERROR(IF(INDEX(MCDM_Grades!$R$2:$R$178,MATCH($A51,MCDM_Grades!$A$2:$A$178,0))="","",INDEX(MCDM_Grades!$R$2:$R$178,MATCH($A51,MCDM_Grades!$A$2:$A$178,0))),"")</f>
        <v/>
      </c>
      <c r="EI51" s="42">
        <f>IFERROR(IF(INDEX(MCDM_Grades!$S$2:$S$178,MATCH($A51,MCDM_Grades!$A$2:$A$178,0))="","",INDEX(MCDM_Grades!$S$2:$S$178,MATCH($A51,MCDM_Grades!$A$2:$A$178,0))),"")</f>
        <v/>
      </c>
      <c r="EJ51" s="35">
        <f>IFERROR(IF(INDEX(MCDM_Grades!$T$2:$T$178,MATCH($A51,MCDM_Grades!$A$2:$A$178,0))="","",INDEX(MCDM_Grades!$T$2:$T$178,MATCH($A51,MCDM_Grades!$A$2:$A$178,0))),"")</f>
        <v/>
      </c>
      <c r="EK51" s="42">
        <f>IFERROR(IF(INDEX(MCDM_Grades!$U$2:$U$178,MATCH($A51,MCDM_Grades!$A$2:$A$178,0))="","",INDEX(MCDM_Grades!$U$2:$U$178,MATCH($A51,MCDM_Grades!$A$2:$A$178,0))),"")</f>
        <v/>
      </c>
      <c r="EL51" s="35">
        <f>IFERROR(IF(INDEX(MCDM_Grades!$V$2:$V$178,MATCH($A51,MCDM_Grades!$A$2:$A$178,0))="","",INDEX(MCDM_Grades!$V$2:$V$178,MATCH($A51,MCDM_Grades!$A$2:$A$178,0))),"")</f>
        <v/>
      </c>
      <c r="EM51" s="42">
        <f>IFERROR(IF(INDEX(MCDM_Grades!$W$2:$W$178,MATCH($A51,MCDM_Grades!$A$2:$A$178,0))="","",INDEX(MCDM_Grades!$W$2:$W$178,MATCH($A51,MCDM_Grades!$A$2:$A$178,0))),"")</f>
        <v/>
      </c>
      <c r="EN51" s="35">
        <f>IFERROR(IF(INDEX(MCDM_Grades!$X$2:$X$178,MATCH($A51,MCDM_Grades!$A$2:$A$178,0))="","",INDEX(MCDM_Grades!$X$2:$X$178,MATCH($A51,MCDM_Grades!$A$2:$A$178,0))),"")</f>
        <v/>
      </c>
      <c r="EO51" s="42">
        <f>IFERROR(IF(INDEX(MCDM_Grades!$Y$2:$Y$178,MATCH($A51,MCDM_Grades!$A$2:$A$178,0))="","",INDEX(MCDM_Grades!$Y$2:$Y$178,MATCH($A51,MCDM_Grades!$A$2:$A$178,0))),"")</f>
        <v/>
      </c>
      <c r="EP51" s="35">
        <f>IFERROR(IF(INDEX(MCDM_Grades!$Z$2:$Z$178,MATCH($A51,MCDM_Grades!$A$2:$A$178,0))="","",INDEX(MCDM_Grades!$Z$2:$Z$178,MATCH($A51,MCDM_Grades!$A$2:$A$178,0))),"")</f>
        <v/>
      </c>
      <c r="EQ51" s="42">
        <f>IFERROR(IF(INDEX(MCDM_Grades!$AA$2:$AA$178,MATCH($A51,MCDM_Grades!$A$2:$A$178,0))="","",INDEX(MCDM_Grades!$AA$2:$AA$178,MATCH($A51,MCDM_Grades!$A$2:$A$178,0))),"")</f>
        <v/>
      </c>
      <c r="ER51" s="35">
        <f>IFERROR(IF(INDEX(MCDM_Grades!$AB$2:$AB$178,MATCH($A51,MCDM_Grades!$A$2:$A$178,0))="","",INDEX(MCDM_Grades!$AB$2:$AB$178,MATCH($A51,MCDM_Grades!$A$2:$A$178,0))),"")</f>
        <v/>
      </c>
      <c r="ES51" s="42">
        <f>IFERROR(IF(INDEX(MCDM_Grades!$AC$2:$AC$178,MATCH($A51,MCDM_Grades!$A$2:$A$178,0))="","",INDEX(MCDM_Grades!$AC$2:$AC$178,MATCH($A51,MCDM_Grades!$A$2:$A$178,0))),"")</f>
        <v/>
      </c>
      <c r="ET51" s="35">
        <f>IFERROR(IF(INDEX(MCDM_Grades!$AD$2:$AD$178,MATCH($A51,MCDM_Grades!$A$2:$A$178,0))="","",INDEX(MCDM_Grades!$AD$2:$AD$178,MATCH($A51,MCDM_Grades!$A$2:$A$178,0))),"")</f>
        <v/>
      </c>
      <c r="EU51" s="42">
        <f>IFERROR(IF(INDEX(MCDM_Grades!$AE$2:$AE$178,MATCH($A51,MCDM_Grades!$A$2:$A$178,0))="","",INDEX(MCDM_Grades!$AE$2:$AE$178,MATCH($A51,MCDM_Grades!$A$2:$A$178,0))),"")</f>
        <v/>
      </c>
      <c r="EV51" s="51">
        <f>IFERROR(IF(INDEX(MCDM_Grades!$K$2:$K$178,MATCH($A51,MCDM_Grades!$A$2:$A$178,0))="","",INDEX(MCDM_Grades!$K$2:$K$178,MATCH($A51,MCDM_Grades!$A$2:$A$178,0))),"")</f>
        <v/>
      </c>
      <c r="EW51" s="49">
        <f>IFERROR(IF(INDEX(MCDM_Grades!$L$2:$L$178,MATCH($A51,MCDM_Grades!$A$2:$A$178,0))="","",INDEX(MCDM_Grades!$L$2:$L$178,MATCH($A51,MCDM_Grades!$A$2:$A$178,0))),"")</f>
        <v/>
      </c>
      <c r="EX51" s="50">
        <f>IFERROR(IF(INDEX(MCDM_Grades!$M$2:$M$178,MATCH($A51,MCDM_Grades!$A$2:$A$178,0))="","",INDEX(MCDM_Grades!$M$2:$M$178,MATCH($A51,MCDM_Grades!$A$2:$A$178,0))),"")</f>
        <v/>
      </c>
      <c r="EY51" s="35">
        <f>IFERROR(IF(INDEX(MCDM_Grades!$AR$2:$AR$178,MATCH($A51,MCDM_Grades!$A$2:$A$178,0))="","",INDEX(MCDM_Grades!$AR$2:$AR$178,MATCH($A51,MCDM_Grades!$A$2:$A$178,0))),"")</f>
        <v/>
      </c>
      <c r="EZ51" s="42">
        <f>IFERROR(IF(INDEX(MCDM_Grades!$AS$2:$AS$178,MATCH($A51,MCDM_Grades!$A$2:$A$178,0))="","",INDEX(MCDM_Grades!$AS$2:$AS$178,MATCH($A51,MCDM_Grades!$A$2:$A$178,0))),"")</f>
        <v/>
      </c>
      <c r="FA51" s="35">
        <f>IFERROR(IF(INDEX(MCDM_Grades!$AT$2:$AT$178,MATCH($A51,MCDM_Grades!$A$2:$A$178,0))="","",INDEX(MCDM_Grades!$AT$2:$AT$178,MATCH($A51,MCDM_Grades!$A$2:$A$178,0))),"")</f>
        <v/>
      </c>
      <c r="FB51" s="42">
        <f>IFERROR(IF(INDEX(MCDM_Grades!$AU$2:$AU$178,MATCH($A51,MCDM_Grades!$A$2:$A$178,0))="","",INDEX(MCDM_Grades!$AU$2:$AU$178,MATCH($A51,MCDM_Grades!$A$2:$A$178,0))),"")</f>
        <v/>
      </c>
      <c r="FC51" s="3" t="inlineStr">
        <is>
          <t>Not reported</t>
        </is>
      </c>
      <c r="FD51" s="3" t="inlineStr">
        <is>
          <t>Unknown</t>
        </is>
      </c>
      <c r="FE51" s="3" t="inlineStr">
        <is>
          <t>Unknown</t>
        </is>
      </c>
      <c r="FF51" s="3" t="n"/>
      <c r="FG51" s="3" t="inlineStr">
        <is>
          <t>Not reported</t>
        </is>
      </c>
      <c r="FH51" s="3" t="inlineStr">
        <is>
          <t>The images were captured under different lighting and road conditions to reflect real traffic environments.</t>
        </is>
      </c>
      <c r="FI51" s="3" t="inlineStr">
        <is>
          <t>None</t>
        </is>
      </c>
      <c r="FJ51" s="3" t="inlineStr">
        <is>
          <t>https://data.mendeley.com/datasets/7zzcmv2wz7/1</t>
        </is>
      </c>
      <c r="FK51" s="3" t="inlineStr">
        <is>
          <t>High</t>
        </is>
      </c>
      <c r="FL51" s="3" t="inlineStr">
        <is>
          <t>Not independently verified</t>
        </is>
      </c>
      <c r="FM51" s="3" t="inlineStr">
        <is>
          <t>Workbook acquisition columns all NR. Mendeley page fetched twice; the quoted sentence is the only acquisition-related text. No camera, device, mount or viewpoint is stated. Subject is manholes/speed breakers in 'real traffic environments', which is suggestive of street-level views, but this is not stated and is not used for the label.</t>
        </is>
      </c>
    </row>
    <row r="52" ht="58" customHeight="1">
      <c r="A52" s="3" t="inlineStr">
        <is>
          <t>DS-051</t>
        </is>
      </c>
      <c r="B52" s="3" t="inlineStr">
        <is>
          <t>An Annotated Water-Filled, and Dry Potholes Dataset for Deep Learning Applications</t>
        </is>
      </c>
      <c r="C52" s="3" t="inlineStr">
        <is>
          <t>NA</t>
        </is>
      </c>
      <c r="D52" s="3" t="inlineStr">
        <is>
          <t>1</t>
        </is>
      </c>
      <c r="E52" s="3" t="inlineStr">
        <is>
          <t>Independent Dataset</t>
        </is>
      </c>
      <c r="F52" s="3" t="inlineStr">
        <is>
          <t>NA (single source record)</t>
        </is>
      </c>
      <c r="G52" s="3" t="inlineStr">
        <is>
          <t>Single source record; no matching record found in any other file after cross-file and cross-platform comparison.</t>
        </is>
      </c>
      <c r="H52" s="3" t="inlineStr">
        <is>
          <t>GPT</t>
        </is>
      </c>
      <c r="I52" s="3" t="inlineStr">
        <is>
          <t>Mendeley Data</t>
        </is>
      </c>
      <c r="J52" s="3" t="inlineStr">
        <is>
          <t>N</t>
        </is>
      </c>
      <c r="K52" s="3" t="inlineStr">
        <is>
          <t>NA (single platform)</t>
        </is>
      </c>
      <c r="L52" s="4" t="inlineStr">
        <is>
          <t>https://data.mendeley.com/datasets/tp95cdvgm8/1</t>
        </is>
      </c>
      <c r="M52" s="3" t="inlineStr">
        <is>
          <t>NA</t>
        </is>
      </c>
      <c r="N52" s="3" t="inlineStr">
        <is>
          <t>NA</t>
        </is>
      </c>
      <c r="O52" s="4" t="inlineStr">
        <is>
          <t>https://data.mendeley.com/datasets/tp95cdvgm8/1</t>
        </is>
      </c>
      <c r="P52" s="3" t="inlineStr">
        <is>
          <t>NA</t>
        </is>
      </c>
      <c r="Q52" s="3" t="inlineStr">
        <is>
          <t>NA</t>
        </is>
      </c>
      <c r="R52" s="3" t="inlineStr">
        <is>
          <t>NA</t>
        </is>
      </c>
      <c r="S52" s="3" t="inlineStr">
        <is>
          <t>NA</t>
        </is>
      </c>
      <c r="T52" s="3" t="inlineStr">
        <is>
          <t>10.17632/tp95cdvgm8.1</t>
        </is>
      </c>
      <c r="U52" s="3" t="inlineStr">
        <is>
          <t>N</t>
        </is>
      </c>
      <c r="V52" s="3" t="inlineStr">
        <is>
          <t>NR</t>
        </is>
      </c>
      <c r="W52" s="3" t="inlineStr">
        <is>
          <t>NR</t>
        </is>
      </c>
      <c r="X52" s="3" t="inlineStr">
        <is>
          <t>NR</t>
        </is>
      </c>
      <c r="Y52" s="3" t="inlineStr">
        <is>
          <t>NR</t>
        </is>
      </c>
      <c r="Z52" s="3" t="inlineStr">
        <is>
          <t>NA</t>
        </is>
      </c>
      <c r="AA52" s="3" t="inlineStr">
        <is>
          <t>NA</t>
        </is>
      </c>
      <c r="AB52" s="3" t="inlineStr">
        <is>
          <t>NR</t>
        </is>
      </c>
      <c r="AC52" s="3" t="inlineStr">
        <is>
          <t>NR</t>
        </is>
      </c>
      <c r="AD52" s="3" t="inlineStr">
        <is>
          <t>NR</t>
        </is>
      </c>
      <c r="AE52" s="3" t="inlineStr">
        <is>
          <t>NR</t>
        </is>
      </c>
      <c r="AF52" s="3" t="inlineStr">
        <is>
          <t>NR</t>
        </is>
      </c>
      <c r="AG52" s="3" t="inlineStr">
        <is>
          <t>NR</t>
        </is>
      </c>
      <c r="AH52" s="3" t="inlineStr">
        <is>
          <t>NR</t>
        </is>
      </c>
      <c r="AI52" s="3" t="inlineStr">
        <is>
          <t>NR</t>
        </is>
      </c>
      <c r="AJ52" s="3" t="inlineStr">
        <is>
          <t>NR</t>
        </is>
      </c>
      <c r="AK52" s="3" t="inlineStr">
        <is>
          <t>NR</t>
        </is>
      </c>
      <c r="AL52" s="3" t="inlineStr">
        <is>
          <t>NR</t>
        </is>
      </c>
      <c r="AM52" s="3" t="inlineStr">
        <is>
          <t>NR</t>
        </is>
      </c>
      <c r="AN52" s="3" t="inlineStr">
        <is>
          <t>NR</t>
        </is>
      </c>
      <c r="AO52" s="3" t="inlineStr">
        <is>
          <t>NR</t>
        </is>
      </c>
      <c r="AP52" s="3" t="inlineStr">
        <is>
          <t>United Kingdom</t>
        </is>
      </c>
      <c r="AQ52" s="3" t="inlineStr">
        <is>
          <t>NR</t>
        </is>
      </c>
      <c r="AR52" s="3" t="inlineStr">
        <is>
          <t>NR</t>
        </is>
      </c>
      <c r="AS52" s="3" t="inlineStr">
        <is>
          <t>United Kingdom; Road environment: Outdoor road; water-filled and dry potholes</t>
        </is>
      </c>
      <c r="AT52" s="3" t="inlineStr">
        <is>
          <t>NR</t>
        </is>
      </c>
      <c r="AU52" s="3" t="inlineStr">
        <is>
          <t>Dashcam/front-rear vehicle videos; still-image acquisition NR</t>
        </is>
      </c>
      <c r="AV52" s="3" t="inlineStr">
        <is>
          <t>See Acquisition_Platform</t>
        </is>
      </c>
      <c r="AW52" s="3" t="inlineStr">
        <is>
          <t>Dashcam/front-rear vehicle videos; still-image acquisition NR</t>
        </is>
      </c>
      <c r="AX52" s="3" t="inlineStr">
        <is>
          <t>NR</t>
        </is>
      </c>
      <c r="AY52" s="3" t="inlineStr">
        <is>
          <t>Y</t>
        </is>
      </c>
      <c r="AZ52" s="3" t="inlineStr">
        <is>
          <t>NR</t>
        </is>
      </c>
      <c r="BA52" s="3" t="inlineStr">
        <is>
          <t>NR</t>
        </is>
      </c>
      <c r="BB52" s="3" t="inlineStr">
        <is>
          <t>N</t>
        </is>
      </c>
      <c r="BC52" s="3" t="inlineStr">
        <is>
          <t>Y</t>
        </is>
      </c>
      <c r="BD52" s="3" t="inlineStr">
        <is>
          <t>NR</t>
        </is>
      </c>
      <c r="BE52" s="3" t="inlineStr">
        <is>
          <t>Wet;Dry</t>
        </is>
      </c>
      <c r="BF52" s="3" t="inlineStr">
        <is>
          <t>NR</t>
        </is>
      </c>
      <c r="BG52" s="3" t="inlineStr">
        <is>
          <t>NR</t>
        </is>
      </c>
      <c r="BH52" s="3" t="inlineStr">
        <is>
          <t>Dry pothole;Water-filled pothole</t>
        </is>
      </c>
      <c r="BI52" s="3" t="inlineStr">
        <is>
          <t>NR</t>
        </is>
      </c>
      <c r="BJ52" s="3" t="inlineStr">
        <is>
          <t>Pothole bounding boxes; water state indicated by dataset scope</t>
        </is>
      </c>
      <c r="BK52" s="3" t="inlineStr">
        <is>
          <t>NR</t>
        </is>
      </c>
      <c r="BL52" s="3" t="inlineStr">
        <is>
          <t>Object detection;Classification</t>
        </is>
      </c>
      <c r="BM52" s="3" t="inlineStr">
        <is>
          <t>Object detection;Classification</t>
        </is>
      </c>
      <c r="BN52" s="3" t="inlineStr">
        <is>
          <t>Pascal VOC XML;YOLO TXT;images;dashcam MP4</t>
        </is>
      </c>
      <c r="BO52" s="3" t="inlineStr">
        <is>
          <t>Pascal VOC; VOC XML; YOLO TXT</t>
        </is>
      </c>
      <c r="BP52" s="3" t="inlineStr">
        <is>
          <t>Y</t>
        </is>
      </c>
      <c r="BQ52" s="3" t="inlineStr">
        <is>
          <t>Y</t>
        </is>
      </c>
      <c r="BR52" s="3" t="inlineStr">
        <is>
          <t>NR</t>
        </is>
      </c>
      <c r="BS52" s="3" t="inlineStr">
        <is>
          <t>NR</t>
        </is>
      </c>
      <c r="BT52" s="3" t="inlineStr">
        <is>
          <t>NR</t>
        </is>
      </c>
      <c r="BU52" s="3" t="inlineStr">
        <is>
          <t>NR</t>
        </is>
      </c>
      <c r="BV52" s="3" t="inlineStr">
        <is>
          <t>N</t>
        </is>
      </c>
      <c r="BW52" s="3" t="inlineStr">
        <is>
          <t>N</t>
        </is>
      </c>
      <c r="BX52" s="3" t="inlineStr">
        <is>
          <t>N</t>
        </is>
      </c>
      <c r="BY52" s="3" t="inlineStr">
        <is>
          <t>Annotated dataset; method NR</t>
        </is>
      </c>
      <c r="BZ52" s="3" t="inlineStr">
        <is>
          <t>NR</t>
        </is>
      </c>
      <c r="CA52" s="3" t="inlineStr">
        <is>
          <t>NR</t>
        </is>
      </c>
      <c r="CB52" s="3" t="inlineStr">
        <is>
          <t>NR</t>
        </is>
      </c>
      <c r="CC52" s="3" t="inlineStr">
        <is>
          <t>Object detection;Object recognition;Classification</t>
        </is>
      </c>
      <c r="CD52" s="3" t="inlineStr">
        <is>
          <t>NR</t>
        </is>
      </c>
      <c r="CE52" s="3" t="inlineStr">
        <is>
          <t>NR</t>
        </is>
      </c>
      <c r="CF52" s="3" t="inlineStr">
        <is>
          <t>Reported on the source record/data card or associated publication (see Evidence_Locator)</t>
        </is>
      </c>
      <c r="CG52" s="3" t="inlineStr">
        <is>
          <t>NR</t>
        </is>
      </c>
      <c r="CH52" s="3" t="inlineStr">
        <is>
          <t>NR</t>
        </is>
      </c>
      <c r="CI52" s="3" t="inlineStr">
        <is>
          <t>Include-Supplementary</t>
        </is>
      </c>
      <c r="CJ52" s="3" t="inlineStr">
        <is>
          <t>Direct_Download</t>
        </is>
      </c>
      <c r="CK52" s="3" t="inlineStr">
        <is>
          <t>CC BY 4.0</t>
        </is>
      </c>
      <c r="CL52" s="3" t="inlineStr">
        <is>
          <t>N</t>
        </is>
      </c>
      <c r="CM52" s="3" t="inlineStr">
        <is>
          <t>Direct_Download</t>
        </is>
      </c>
      <c r="CN52" s="3" t="inlineStr">
        <is>
          <t>NR</t>
        </is>
      </c>
      <c r="CO52" s="3" t="inlineStr">
        <is>
          <t>NR</t>
        </is>
      </c>
      <c r="CP52" s="3" t="inlineStr">
        <is>
          <t>N</t>
        </is>
      </c>
      <c r="CQ52" s="3" t="inlineStr">
        <is>
          <t>Image count, resolution, collection geography, annotation procedure, and quality control not reported on landing page</t>
        </is>
      </c>
      <c r="CR52" s="3" t="inlineStr">
        <is>
          <t>Original</t>
        </is>
      </c>
      <c r="CS52" s="3" t="inlineStr">
        <is>
          <t>N</t>
        </is>
      </c>
      <c r="CT52" s="3" t="inlineStr">
        <is>
          <t>N</t>
        </is>
      </c>
      <c r="CU52" s="3" t="inlineStr">
        <is>
          <t>N</t>
        </is>
      </c>
      <c r="CV52" s="3" t="inlineStr">
        <is>
          <t>NA</t>
        </is>
      </c>
      <c r="CW52" s="3" t="inlineStr">
        <is>
          <t>NA</t>
        </is>
      </c>
      <c r="CX52" s="3" t="inlineStr">
        <is>
          <t>GPT_Mendeley_001.xlsx</t>
        </is>
      </c>
      <c r="CY52" s="3" t="inlineStr">
        <is>
          <t>GPT_Mendeley_001:MEN-007</t>
        </is>
      </c>
      <c r="CZ52" s="3" t="inlineStr">
        <is>
          <t>NA</t>
        </is>
      </c>
      <c r="DA52" s="3" t="inlineStr">
        <is>
          <t>N</t>
        </is>
      </c>
      <c r="DB52" s="3" t="inlineStr">
        <is>
          <t>None</t>
        </is>
      </c>
      <c r="DC52" s="3" t="inlineStr">
        <is>
          <t>None</t>
        </is>
      </c>
      <c r="DD52" s="3" t="inlineStr">
        <is>
          <t>None</t>
        </is>
      </c>
      <c r="DE52" s="3" t="inlineStr">
        <is>
          <t>None</t>
        </is>
      </c>
      <c r="DF52" s="3" t="inlineStr">
        <is>
          <t>N</t>
        </is>
      </c>
      <c r="DG52" s="3" t="inlineStr">
        <is>
          <t>Single source record; no reconciliation required.</t>
        </is>
      </c>
      <c r="DH52" s="3" t="inlineStr">
        <is>
          <t>Mendeley dataset page, Description/Licence, accessed 2026-08-05</t>
        </is>
      </c>
      <c r="DI52" s="3" t="inlineStr">
        <is>
          <t>Moderate</t>
        </is>
      </c>
      <c r="DJ52" s="3" t="inlineStr">
        <is>
          <t>Low</t>
        </is>
      </c>
      <c r="DK52" s="3" t="inlineStr">
        <is>
          <t>Use source record as cited.</t>
        </is>
      </c>
      <c r="DL52" s="3" t="n">
        <v>5</v>
      </c>
      <c r="DM52" s="3" t="n">
        <v>3</v>
      </c>
      <c r="DN52" s="3" t="n">
        <v>3</v>
      </c>
      <c r="DO52" s="3" t="n">
        <v>1</v>
      </c>
      <c r="DP52" s="3" t="n">
        <v>3</v>
      </c>
      <c r="DQ52" s="3" t="n">
        <v>2</v>
      </c>
      <c r="DR52" s="3" t="n">
        <v>0.5</v>
      </c>
      <c r="DS52" s="3" t="n">
        <v>55</v>
      </c>
      <c r="DT52" s="3" t="inlineStr">
        <is>
          <t>Reviewed (source MCDM_Scoring, averaged across batches)</t>
        </is>
      </c>
      <c r="DU52" s="3" t="inlineStr">
        <is>
          <t>1 of 1</t>
        </is>
      </c>
      <c r="DV52" s="35">
        <f>IFERROR(IF(INDEX(MCDM_Grades!$C$2:$C$178,MATCH($A52,MCDM_Grades!$A$2:$A$178,0))="","",INDEX(MCDM_Grades!$C$2:$C$178,MATCH($A52,MCDM_Grades!$A$2:$A$178,0))),"")</f>
        <v/>
      </c>
      <c r="DW52" s="42">
        <f>IFERROR(IF(INDEX(MCDM_Grades!$D$2:$D$178,MATCH($A52,MCDM_Grades!$A$2:$A$178,0))="","",INDEX(MCDM_Grades!$D$2:$D$178,MATCH($A52,MCDM_Grades!$A$2:$A$178,0))),"")</f>
        <v/>
      </c>
      <c r="DX52" s="48">
        <f>IFERROR(IF(INDEX(MCDM_Grades!$E$2:$E$178,MATCH($A52,MCDM_Grades!$A$2:$A$178,0))="","",INDEX(MCDM_Grades!$E$2:$E$178,MATCH($A52,MCDM_Grades!$A$2:$A$178,0))),"")</f>
        <v/>
      </c>
      <c r="DY52" s="49">
        <f>IFERROR(IF(INDEX(MCDM_Grades!$F$2:$F$178,MATCH($A52,MCDM_Grades!$A$2:$A$178,0))="","",INDEX(MCDM_Grades!$F$2:$F$178,MATCH($A52,MCDM_Grades!$A$2:$A$178,0))),"")</f>
        <v/>
      </c>
      <c r="DZ52" s="48">
        <f>IFERROR(IF(INDEX(MCDM_Grades!$G$2:$G$178,MATCH($A52,MCDM_Grades!$A$2:$A$178,0))="","",INDEX(MCDM_Grades!$G$2:$G$178,MATCH($A52,MCDM_Grades!$A$2:$A$178,0))),"")</f>
        <v/>
      </c>
      <c r="EA52" s="49">
        <f>IFERROR(IF(INDEX(MCDM_Grades!$H$2:$H$178,MATCH($A52,MCDM_Grades!$A$2:$A$178,0))="","",INDEX(MCDM_Grades!$H$2:$H$178,MATCH($A52,MCDM_Grades!$A$2:$A$178,0))),"")</f>
        <v/>
      </c>
      <c r="EB52" s="50">
        <f>IFERROR(IF(INDEX(MCDM_Grades!$I$2:$I$178,MATCH($A52,MCDM_Grades!$A$2:$A$178,0))="","",INDEX(MCDM_Grades!$I$2:$I$178,MATCH($A52,MCDM_Grades!$A$2:$A$178,0))),"")</f>
        <v/>
      </c>
      <c r="EC52" s="51">
        <f>IFERROR(IF(INDEX(MCDM_Grades!$J$2:$J$178,MATCH($A52,MCDM_Grades!$A$2:$A$178,0))="","",INDEX(MCDM_Grades!$J$2:$J$178,MATCH($A52,MCDM_Grades!$A$2:$A$178,0))),"")</f>
        <v/>
      </c>
      <c r="ED52" s="35">
        <f>IFERROR(IF(INDEX(MCDM_Grades!$N$2:$N$178,MATCH($A52,MCDM_Grades!$A$2:$A$178,0))="","",INDEX(MCDM_Grades!$N$2:$N$178,MATCH($A52,MCDM_Grades!$A$2:$A$178,0))),"")</f>
        <v/>
      </c>
      <c r="EE52" s="42">
        <f>IFERROR(IF(INDEX(MCDM_Grades!$O$2:$O$178,MATCH($A52,MCDM_Grades!$A$2:$A$178,0))="","",INDEX(MCDM_Grades!$O$2:$O$178,MATCH($A52,MCDM_Grades!$A$2:$A$178,0))),"")</f>
        <v/>
      </c>
      <c r="EF52" s="35">
        <f>IFERROR(IF(INDEX(MCDM_Grades!$P$2:$P$178,MATCH($A52,MCDM_Grades!$A$2:$A$178,0))="","",INDEX(MCDM_Grades!$P$2:$P$178,MATCH($A52,MCDM_Grades!$A$2:$A$178,0))),"")</f>
        <v/>
      </c>
      <c r="EG52" s="42">
        <f>IFERROR(IF(INDEX(MCDM_Grades!$Q$2:$Q$178,MATCH($A52,MCDM_Grades!$A$2:$A$178,0))="","",INDEX(MCDM_Grades!$Q$2:$Q$178,MATCH($A52,MCDM_Grades!$A$2:$A$178,0))),"")</f>
        <v/>
      </c>
      <c r="EH52" s="35">
        <f>IFERROR(IF(INDEX(MCDM_Grades!$R$2:$R$178,MATCH($A52,MCDM_Grades!$A$2:$A$178,0))="","",INDEX(MCDM_Grades!$R$2:$R$178,MATCH($A52,MCDM_Grades!$A$2:$A$178,0))),"")</f>
        <v/>
      </c>
      <c r="EI52" s="42">
        <f>IFERROR(IF(INDEX(MCDM_Grades!$S$2:$S$178,MATCH($A52,MCDM_Grades!$A$2:$A$178,0))="","",INDEX(MCDM_Grades!$S$2:$S$178,MATCH($A52,MCDM_Grades!$A$2:$A$178,0))),"")</f>
        <v/>
      </c>
      <c r="EJ52" s="35">
        <f>IFERROR(IF(INDEX(MCDM_Grades!$T$2:$T$178,MATCH($A52,MCDM_Grades!$A$2:$A$178,0))="","",INDEX(MCDM_Grades!$T$2:$T$178,MATCH($A52,MCDM_Grades!$A$2:$A$178,0))),"")</f>
        <v/>
      </c>
      <c r="EK52" s="42">
        <f>IFERROR(IF(INDEX(MCDM_Grades!$U$2:$U$178,MATCH($A52,MCDM_Grades!$A$2:$A$178,0))="","",INDEX(MCDM_Grades!$U$2:$U$178,MATCH($A52,MCDM_Grades!$A$2:$A$178,0))),"")</f>
        <v/>
      </c>
      <c r="EL52" s="35">
        <f>IFERROR(IF(INDEX(MCDM_Grades!$V$2:$V$178,MATCH($A52,MCDM_Grades!$A$2:$A$178,0))="","",INDEX(MCDM_Grades!$V$2:$V$178,MATCH($A52,MCDM_Grades!$A$2:$A$178,0))),"")</f>
        <v/>
      </c>
      <c r="EM52" s="42">
        <f>IFERROR(IF(INDEX(MCDM_Grades!$W$2:$W$178,MATCH($A52,MCDM_Grades!$A$2:$A$178,0))="","",INDEX(MCDM_Grades!$W$2:$W$178,MATCH($A52,MCDM_Grades!$A$2:$A$178,0))),"")</f>
        <v/>
      </c>
      <c r="EN52" s="35">
        <f>IFERROR(IF(INDEX(MCDM_Grades!$X$2:$X$178,MATCH($A52,MCDM_Grades!$A$2:$A$178,0))="","",INDEX(MCDM_Grades!$X$2:$X$178,MATCH($A52,MCDM_Grades!$A$2:$A$178,0))),"")</f>
        <v/>
      </c>
      <c r="EO52" s="42">
        <f>IFERROR(IF(INDEX(MCDM_Grades!$Y$2:$Y$178,MATCH($A52,MCDM_Grades!$A$2:$A$178,0))="","",INDEX(MCDM_Grades!$Y$2:$Y$178,MATCH($A52,MCDM_Grades!$A$2:$A$178,0))),"")</f>
        <v/>
      </c>
      <c r="EP52" s="35">
        <f>IFERROR(IF(INDEX(MCDM_Grades!$Z$2:$Z$178,MATCH($A52,MCDM_Grades!$A$2:$A$178,0))="","",INDEX(MCDM_Grades!$Z$2:$Z$178,MATCH($A52,MCDM_Grades!$A$2:$A$178,0))),"")</f>
        <v/>
      </c>
      <c r="EQ52" s="42">
        <f>IFERROR(IF(INDEX(MCDM_Grades!$AA$2:$AA$178,MATCH($A52,MCDM_Grades!$A$2:$A$178,0))="","",INDEX(MCDM_Grades!$AA$2:$AA$178,MATCH($A52,MCDM_Grades!$A$2:$A$178,0))),"")</f>
        <v/>
      </c>
      <c r="ER52" s="35">
        <f>IFERROR(IF(INDEX(MCDM_Grades!$AB$2:$AB$178,MATCH($A52,MCDM_Grades!$A$2:$A$178,0))="","",INDEX(MCDM_Grades!$AB$2:$AB$178,MATCH($A52,MCDM_Grades!$A$2:$A$178,0))),"")</f>
        <v/>
      </c>
      <c r="ES52" s="42">
        <f>IFERROR(IF(INDEX(MCDM_Grades!$AC$2:$AC$178,MATCH($A52,MCDM_Grades!$A$2:$A$178,0))="","",INDEX(MCDM_Grades!$AC$2:$AC$178,MATCH($A52,MCDM_Grades!$A$2:$A$178,0))),"")</f>
        <v/>
      </c>
      <c r="ET52" s="35">
        <f>IFERROR(IF(INDEX(MCDM_Grades!$AD$2:$AD$178,MATCH($A52,MCDM_Grades!$A$2:$A$178,0))="","",INDEX(MCDM_Grades!$AD$2:$AD$178,MATCH($A52,MCDM_Grades!$A$2:$A$178,0))),"")</f>
        <v/>
      </c>
      <c r="EU52" s="42">
        <f>IFERROR(IF(INDEX(MCDM_Grades!$AE$2:$AE$178,MATCH($A52,MCDM_Grades!$A$2:$A$178,0))="","",INDEX(MCDM_Grades!$AE$2:$AE$178,MATCH($A52,MCDM_Grades!$A$2:$A$178,0))),"")</f>
        <v/>
      </c>
      <c r="EV52" s="51">
        <f>IFERROR(IF(INDEX(MCDM_Grades!$K$2:$K$178,MATCH($A52,MCDM_Grades!$A$2:$A$178,0))="","",INDEX(MCDM_Grades!$K$2:$K$178,MATCH($A52,MCDM_Grades!$A$2:$A$178,0))),"")</f>
        <v/>
      </c>
      <c r="EW52" s="49">
        <f>IFERROR(IF(INDEX(MCDM_Grades!$L$2:$L$178,MATCH($A52,MCDM_Grades!$A$2:$A$178,0))="","",INDEX(MCDM_Grades!$L$2:$L$178,MATCH($A52,MCDM_Grades!$A$2:$A$178,0))),"")</f>
        <v/>
      </c>
      <c r="EX52" s="50">
        <f>IFERROR(IF(INDEX(MCDM_Grades!$M$2:$M$178,MATCH($A52,MCDM_Grades!$A$2:$A$178,0))="","",INDEX(MCDM_Grades!$M$2:$M$178,MATCH($A52,MCDM_Grades!$A$2:$A$178,0))),"")</f>
        <v/>
      </c>
      <c r="EY52" s="35">
        <f>IFERROR(IF(INDEX(MCDM_Grades!$AR$2:$AR$178,MATCH($A52,MCDM_Grades!$A$2:$A$178,0))="","",INDEX(MCDM_Grades!$AR$2:$AR$178,MATCH($A52,MCDM_Grades!$A$2:$A$178,0))),"")</f>
        <v/>
      </c>
      <c r="EZ52" s="42">
        <f>IFERROR(IF(INDEX(MCDM_Grades!$AS$2:$AS$178,MATCH($A52,MCDM_Grades!$A$2:$A$178,0))="","",INDEX(MCDM_Grades!$AS$2:$AS$178,MATCH($A52,MCDM_Grades!$A$2:$A$178,0))),"")</f>
        <v/>
      </c>
      <c r="FA52" s="35">
        <f>IFERROR(IF(INDEX(MCDM_Grades!$AT$2:$AT$178,MATCH($A52,MCDM_Grades!$A$2:$A$178,0))="","",INDEX(MCDM_Grades!$AT$2:$AT$178,MATCH($A52,MCDM_Grades!$A$2:$A$178,0))),"")</f>
        <v/>
      </c>
      <c r="FB52" s="42">
        <f>IFERROR(IF(INDEX(MCDM_Grades!$AU$2:$AU$178,MATCH($A52,MCDM_Grades!$A$2:$A$178,0))="","",INDEX(MCDM_Grades!$AU$2:$AU$178,MATCH($A52,MCDM_Grades!$A$2:$A$178,0))),"")</f>
        <v/>
      </c>
      <c r="FC52" s="3" t="inlineStr">
        <is>
          <t>Forward-facing / oblique</t>
        </is>
      </c>
      <c r="FD52" s="3" t="inlineStr">
        <is>
          <t>Unknown</t>
        </is>
      </c>
      <c r="FE52" s="3" t="inlineStr">
        <is>
          <t>Partial</t>
        </is>
      </c>
      <c r="FF52" s="3" t="inlineStr">
        <is>
          <t>Rear-facing (rear car dashcam video)</t>
        </is>
      </c>
      <c r="FG52" s="3" t="inlineStr">
        <is>
          <t>Car dashcam (front and rear) for the videos; still-image acquisition not reported</t>
        </is>
      </c>
      <c r="FH52" s="3" t="inlineStr">
        <is>
          <t>Dashcam-Front.mp4 -&gt; A short outdoor front car dashcam video showing the coordinates and car speed to assess the frame rate and accuracy of the detection</t>
        </is>
      </c>
      <c r="FI52" s="3" t="inlineStr">
        <is>
          <t>Dataset page / README</t>
        </is>
      </c>
      <c r="FJ52" s="3" t="inlineStr">
        <is>
          <t>https://data.mendeley.com/datasets/tp95cdvgm8/1</t>
        </is>
      </c>
      <c r="FK52" s="3" t="inlineStr">
        <is>
          <t>Medium</t>
        </is>
      </c>
      <c r="FL52" s="3" t="inlineStr">
        <is>
          <t>Not independently verified</t>
        </is>
      </c>
      <c r="FM52" s="3" t="inlineStr">
        <is>
          <t>Workbook: 'Dashcam/front-rear vehicle videos; still-image acquisition NR'. Mendeley page confirms two supplementary videos (Dashcam-Front.mp4, Dashcam-Rear.mp4) recorded from a car dashcam, i.e. street-level oblique views along the direction of travel. The annotated still images (IMG/XML/TXT) have no stated source, camera or viewpoint, so forward_facing is Partial (videos only) and top_down Unknown. Two fetches used; page has no further acquisition detail.</t>
        </is>
      </c>
    </row>
    <row r="53" ht="58" customHeight="1">
      <c r="A53" s="3" t="inlineStr">
        <is>
          <t>DS-052</t>
        </is>
      </c>
      <c r="B53" s="3" t="inlineStr">
        <is>
          <t>Asphalt Crack Dataset</t>
        </is>
      </c>
      <c r="C53" s="3" t="inlineStr">
        <is>
          <t>NA</t>
        </is>
      </c>
      <c r="D53" s="3" t="inlineStr">
        <is>
          <t>2</t>
        </is>
      </c>
      <c r="E53" s="3" t="inlineStr">
        <is>
          <t>Independent Dataset</t>
        </is>
      </c>
      <c r="F53" s="3" t="inlineStr">
        <is>
          <t>NA (single source record)</t>
        </is>
      </c>
      <c r="G53" s="3" t="inlineStr">
        <is>
          <t>Single source record; no matching record found in any other file after cross-file and cross-platform comparison.</t>
        </is>
      </c>
      <c r="H53" s="3" t="inlineStr">
        <is>
          <t>Claude</t>
        </is>
      </c>
      <c r="I53" s="3" t="inlineStr">
        <is>
          <t>Mendeley Data</t>
        </is>
      </c>
      <c r="J53" s="3" t="inlineStr">
        <is>
          <t>N</t>
        </is>
      </c>
      <c r="K53" s="3" t="inlineStr">
        <is>
          <t>NA (single platform)</t>
        </is>
      </c>
      <c r="L53" s="4" t="inlineStr">
        <is>
          <t>https://data.mendeley.com/datasets/xnzhj3x8v4/2</t>
        </is>
      </c>
      <c r="M53" s="3" t="inlineStr">
        <is>
          <t>NA</t>
        </is>
      </c>
      <c r="N53" s="3" t="inlineStr">
        <is>
          <t>NA</t>
        </is>
      </c>
      <c r="O53" s="4" t="inlineStr">
        <is>
          <t>https://data.mendeley.com/datasets/xnzhj3x8v4/2</t>
        </is>
      </c>
      <c r="P53" s="3" t="inlineStr">
        <is>
          <t>NA</t>
        </is>
      </c>
      <c r="Q53" s="3" t="inlineStr">
        <is>
          <t>NA</t>
        </is>
      </c>
      <c r="R53" s="3" t="inlineStr">
        <is>
          <t>NA</t>
        </is>
      </c>
      <c r="S53" s="3" t="inlineStr">
        <is>
          <t>NA</t>
        </is>
      </c>
      <c r="T53" s="3" t="inlineStr">
        <is>
          <t>10.17632/xnzhj3x8v4.2</t>
        </is>
      </c>
      <c r="U53" s="3" t="inlineStr">
        <is>
          <t>N</t>
        </is>
      </c>
      <c r="V53" s="3" t="inlineStr">
        <is>
          <t>NR</t>
        </is>
      </c>
      <c r="W53" s="3" t="inlineStr">
        <is>
          <t>NR</t>
        </is>
      </c>
      <c r="X53" s="3" t="inlineStr">
        <is>
          <t>NR</t>
        </is>
      </c>
      <c r="Y53" s="3" t="inlineStr">
        <is>
          <t>NR</t>
        </is>
      </c>
      <c r="Z53" s="3" t="inlineStr">
        <is>
          <t>NA</t>
        </is>
      </c>
      <c r="AA53" s="3" t="inlineStr">
        <is>
          <t>NA</t>
        </is>
      </c>
      <c r="AB53" s="3" t="inlineStr">
        <is>
          <t>Images/frames as reported</t>
        </is>
      </c>
      <c r="AC53" s="3" t="inlineStr">
        <is>
          <t>400</t>
        </is>
      </c>
      <c r="AD53" s="3" t="inlineStr">
        <is>
          <t>NR</t>
        </is>
      </c>
      <c r="AE53" s="3" t="inlineStr">
        <is>
          <t>NR</t>
        </is>
      </c>
      <c r="AF53" s="3" t="inlineStr">
        <is>
          <t>400</t>
        </is>
      </c>
      <c r="AG53" s="3" t="inlineStr">
        <is>
          <t>NR</t>
        </is>
      </c>
      <c r="AH53" s="3" t="inlineStr">
        <is>
          <t>NR</t>
        </is>
      </c>
      <c r="AI53" s="3" t="inlineStr">
        <is>
          <t>NR</t>
        </is>
      </c>
      <c r="AJ53" s="3" t="inlineStr">
        <is>
          <t>NR</t>
        </is>
      </c>
      <c r="AK53" s="3" t="inlineStr">
        <is>
          <t>NR</t>
        </is>
      </c>
      <c r="AL53" s="3" t="inlineStr">
        <is>
          <t>NR</t>
        </is>
      </c>
      <c r="AM53" s="3" t="inlineStr">
        <is>
          <t>NR</t>
        </is>
      </c>
      <c r="AN53" s="3" t="inlineStr">
        <is>
          <t>NR</t>
        </is>
      </c>
      <c r="AO53" s="3" t="inlineStr">
        <is>
          <t>NR</t>
        </is>
      </c>
      <c r="AP53" s="3" t="inlineStr">
        <is>
          <t>NR</t>
        </is>
      </c>
      <c r="AQ53" s="3" t="inlineStr">
        <is>
          <t>NR</t>
        </is>
      </c>
      <c r="AR53" s="3" t="inlineStr">
        <is>
          <t>NR</t>
        </is>
      </c>
      <c r="AS53" s="3" t="inlineStr">
        <is>
          <t>NR</t>
        </is>
      </c>
      <c r="AT53" s="3" t="inlineStr">
        <is>
          <t>NR</t>
        </is>
      </c>
      <c r="AU53" s="3" t="inlineStr">
        <is>
          <t>Camera (model not stated)</t>
        </is>
      </c>
      <c r="AV53" s="3" t="inlineStr">
        <is>
          <t>NR</t>
        </is>
      </c>
      <c r="AW53" s="3" t="inlineStr">
        <is>
          <t>Camera (model not stated)</t>
        </is>
      </c>
      <c r="AX53" s="3" t="inlineStr">
        <is>
          <t>NR</t>
        </is>
      </c>
      <c r="AY53" s="3" t="inlineStr">
        <is>
          <t>NR</t>
        </is>
      </c>
      <c r="AZ53" s="3" t="inlineStr">
        <is>
          <t>NR</t>
        </is>
      </c>
      <c r="BA53" s="3" t="inlineStr">
        <is>
          <t>NR</t>
        </is>
      </c>
      <c r="BB53" s="3" t="inlineStr">
        <is>
          <t>N</t>
        </is>
      </c>
      <c r="BC53" s="3" t="inlineStr">
        <is>
          <t>NR</t>
        </is>
      </c>
      <c r="BD53" s="3" t="inlineStr">
        <is>
          <t>NR</t>
        </is>
      </c>
      <c r="BE53" s="3" t="inlineStr">
        <is>
          <t>NR</t>
        </is>
      </c>
      <c r="BF53" s="3" t="inlineStr">
        <is>
          <t>NR</t>
        </is>
      </c>
      <c r="BG53" s="3" t="inlineStr">
        <is>
          <t>NR</t>
        </is>
      </c>
      <c r="BH53" s="3" t="inlineStr">
        <is>
          <t>Crack (asphalt pavement)</t>
        </is>
      </c>
      <c r="BI53" s="3" t="inlineStr">
        <is>
          <t>NR</t>
        </is>
      </c>
      <c r="BJ53" s="3" t="inlineStr">
        <is>
          <t>Binary image-level labels: crack; non-crack</t>
        </is>
      </c>
      <c r="BK53" s="3" t="inlineStr">
        <is>
          <t>NR</t>
        </is>
      </c>
      <c r="BL53" s="3" t="inlineStr">
        <is>
          <t>Image classification</t>
        </is>
      </c>
      <c r="BM53" s="3" t="inlineStr">
        <is>
          <t>Image classification</t>
        </is>
      </c>
      <c r="BN53" s="3" t="inlineStr">
        <is>
          <t>NR</t>
        </is>
      </c>
      <c r="BO53" s="3" t="inlineStr">
        <is>
          <t>NR</t>
        </is>
      </c>
      <c r="BP53" s="3" t="inlineStr">
        <is>
          <t>Y</t>
        </is>
      </c>
      <c r="BQ53" s="3" t="inlineStr">
        <is>
          <t>NR</t>
        </is>
      </c>
      <c r="BR53" s="3" t="inlineStr">
        <is>
          <t>NR</t>
        </is>
      </c>
      <c r="BS53" s="3" t="inlineStr">
        <is>
          <t>NR</t>
        </is>
      </c>
      <c r="BT53" s="3" t="inlineStr">
        <is>
          <t>NR</t>
        </is>
      </c>
      <c r="BU53" s="3" t="inlineStr">
        <is>
          <t>NR</t>
        </is>
      </c>
      <c r="BV53" s="3" t="inlineStr">
        <is>
          <t>N</t>
        </is>
      </c>
      <c r="BW53" s="3" t="inlineStr">
        <is>
          <t>N</t>
        </is>
      </c>
      <c r="BX53" s="3" t="inlineStr">
        <is>
          <t>N</t>
        </is>
      </c>
      <c r="BY53" s="3" t="inlineStr">
        <is>
          <t>NR</t>
        </is>
      </c>
      <c r="BZ53" s="3" t="inlineStr">
        <is>
          <t>NR</t>
        </is>
      </c>
      <c r="CA53" s="3" t="inlineStr">
        <is>
          <t>NR</t>
        </is>
      </c>
      <c r="CB53" s="3" t="inlineStr">
        <is>
          <t>NR</t>
        </is>
      </c>
      <c r="CC53" s="3" t="inlineStr">
        <is>
          <t>Classification</t>
        </is>
      </c>
      <c r="CD53" s="3" t="inlineStr">
        <is>
          <t>NR</t>
        </is>
      </c>
      <c r="CE53" s="3" t="inlineStr">
        <is>
          <t>NR</t>
        </is>
      </c>
      <c r="CF53" s="3" t="inlineStr">
        <is>
          <t>Reported on the source record/data card or associated publication (see Evidence_Locator)</t>
        </is>
      </c>
      <c r="CG53" s="3" t="inlineStr">
        <is>
          <t>NR</t>
        </is>
      </c>
      <c r="CH53" s="3" t="inlineStr">
        <is>
          <t>NR</t>
        </is>
      </c>
      <c r="CI53" s="3" t="inlineStr">
        <is>
          <t>Include-Supplementary</t>
        </is>
      </c>
      <c r="CJ53" s="3" t="inlineStr">
        <is>
          <t>Direct_Download</t>
        </is>
      </c>
      <c r="CK53" s="3" t="inlineStr">
        <is>
          <t>CC BY 4.0</t>
        </is>
      </c>
      <c r="CL53" s="3" t="inlineStr">
        <is>
          <t>N</t>
        </is>
      </c>
      <c r="CM53" s="3" t="inlineStr">
        <is>
          <t>Direct_Download</t>
        </is>
      </c>
      <c r="CN53" s="3" t="inlineStr">
        <is>
          <t>NR</t>
        </is>
      </c>
      <c r="CO53" s="3" t="inlineStr">
        <is>
          <t>NR</t>
        </is>
      </c>
      <c r="CP53" s="3" t="inlineStr">
        <is>
          <t>N</t>
        </is>
      </c>
      <c r="CQ53" s="3" t="inlineStr">
        <is>
          <t>Two-sentence record with no country, device, resolution, date or annotation detail; only 400 images with binary presence labels; oldest record retained in this batch and superseded in every respect by later crack datasets</t>
        </is>
      </c>
      <c r="CR53" s="3" t="inlineStr">
        <is>
          <t>Original</t>
        </is>
      </c>
      <c r="CS53" s="3" t="inlineStr">
        <is>
          <t>N</t>
        </is>
      </c>
      <c r="CT53" s="3" t="inlineStr">
        <is>
          <t>N</t>
        </is>
      </c>
      <c r="CU53" s="3" t="inlineStr">
        <is>
          <t>N</t>
        </is>
      </c>
      <c r="CV53" s="3" t="inlineStr">
        <is>
          <t>NA</t>
        </is>
      </c>
      <c r="CW53" s="3" t="inlineStr">
        <is>
          <t>NA</t>
        </is>
      </c>
      <c r="CX53" s="3" t="inlineStr">
        <is>
          <t>Claude_Mendeley_001.xlsx</t>
        </is>
      </c>
      <c r="CY53" s="3" t="inlineStr">
        <is>
          <t>Claude_Mendeley_001:MDL-032</t>
        </is>
      </c>
      <c r="CZ53" s="3" t="inlineStr">
        <is>
          <t>N</t>
        </is>
      </c>
      <c r="DA53" s="3" t="inlineStr">
        <is>
          <t>NA</t>
        </is>
      </c>
      <c r="DB53" s="3" t="inlineStr">
        <is>
          <t>None</t>
        </is>
      </c>
      <c r="DC53" s="3" t="inlineStr">
        <is>
          <t>None</t>
        </is>
      </c>
      <c r="DD53" s="3" t="inlineStr">
        <is>
          <t>None</t>
        </is>
      </c>
      <c r="DE53" s="3" t="inlineStr">
        <is>
          <t>None</t>
        </is>
      </c>
      <c r="DF53" s="3" t="inlineStr">
        <is>
          <t>N</t>
        </is>
      </c>
      <c r="DG53" s="3" t="inlineStr">
        <is>
          <t>Single source record; no reconciliation required.</t>
        </is>
      </c>
      <c r="DH53" s="3" t="inlineStr">
        <is>
          <t>Landing page https://data.mendeley.com/datasets/xnzhj3x8v4/2 (accessed 2026-08-03); DataCite record 10.17632/xnzhj3x8v4.2</t>
        </is>
      </c>
      <c r="DI53" s="3" t="inlineStr">
        <is>
          <t>Low</t>
        </is>
      </c>
      <c r="DJ53" s="3" t="inlineStr">
        <is>
          <t>Low</t>
        </is>
      </c>
      <c r="DK53" s="3" t="inlineStr">
        <is>
          <t>Use source record as cited.</t>
        </is>
      </c>
      <c r="DL53" s="3" t="n">
        <v>5</v>
      </c>
      <c r="DM53" s="3" t="n">
        <v>2</v>
      </c>
      <c r="DN53" s="3" t="n">
        <v>1</v>
      </c>
      <c r="DO53" s="3" t="n">
        <v>1</v>
      </c>
      <c r="DP53" s="3" t="n">
        <v>1</v>
      </c>
      <c r="DQ53" s="3" t="n">
        <v>0</v>
      </c>
      <c r="DR53" s="3" t="n">
        <v>0</v>
      </c>
      <c r="DS53" s="3" t="n">
        <v>36</v>
      </c>
      <c r="DT53" s="3" t="inlineStr">
        <is>
          <t>Reviewed (source MCDM_Scoring, averaged across batches)</t>
        </is>
      </c>
      <c r="DU53" s="3" t="inlineStr">
        <is>
          <t>1 of 1</t>
        </is>
      </c>
      <c r="DV53" s="35">
        <f>IFERROR(IF(INDEX(MCDM_Grades!$C$2:$C$178,MATCH($A53,MCDM_Grades!$A$2:$A$178,0))="","",INDEX(MCDM_Grades!$C$2:$C$178,MATCH($A53,MCDM_Grades!$A$2:$A$178,0))),"")</f>
        <v/>
      </c>
      <c r="DW53" s="42">
        <f>IFERROR(IF(INDEX(MCDM_Grades!$D$2:$D$178,MATCH($A53,MCDM_Grades!$A$2:$A$178,0))="","",INDEX(MCDM_Grades!$D$2:$D$178,MATCH($A53,MCDM_Grades!$A$2:$A$178,0))),"")</f>
        <v/>
      </c>
      <c r="DX53" s="48">
        <f>IFERROR(IF(INDEX(MCDM_Grades!$E$2:$E$178,MATCH($A53,MCDM_Grades!$A$2:$A$178,0))="","",INDEX(MCDM_Grades!$E$2:$E$178,MATCH($A53,MCDM_Grades!$A$2:$A$178,0))),"")</f>
        <v/>
      </c>
      <c r="DY53" s="49">
        <f>IFERROR(IF(INDEX(MCDM_Grades!$F$2:$F$178,MATCH($A53,MCDM_Grades!$A$2:$A$178,0))="","",INDEX(MCDM_Grades!$F$2:$F$178,MATCH($A53,MCDM_Grades!$A$2:$A$178,0))),"")</f>
        <v/>
      </c>
      <c r="DZ53" s="48">
        <f>IFERROR(IF(INDEX(MCDM_Grades!$G$2:$G$178,MATCH($A53,MCDM_Grades!$A$2:$A$178,0))="","",INDEX(MCDM_Grades!$G$2:$G$178,MATCH($A53,MCDM_Grades!$A$2:$A$178,0))),"")</f>
        <v/>
      </c>
      <c r="EA53" s="49">
        <f>IFERROR(IF(INDEX(MCDM_Grades!$H$2:$H$178,MATCH($A53,MCDM_Grades!$A$2:$A$178,0))="","",INDEX(MCDM_Grades!$H$2:$H$178,MATCH($A53,MCDM_Grades!$A$2:$A$178,0))),"")</f>
        <v/>
      </c>
      <c r="EB53" s="50">
        <f>IFERROR(IF(INDEX(MCDM_Grades!$I$2:$I$178,MATCH($A53,MCDM_Grades!$A$2:$A$178,0))="","",INDEX(MCDM_Grades!$I$2:$I$178,MATCH($A53,MCDM_Grades!$A$2:$A$178,0))),"")</f>
        <v/>
      </c>
      <c r="EC53" s="51">
        <f>IFERROR(IF(INDEX(MCDM_Grades!$J$2:$J$178,MATCH($A53,MCDM_Grades!$A$2:$A$178,0))="","",INDEX(MCDM_Grades!$J$2:$J$178,MATCH($A53,MCDM_Grades!$A$2:$A$178,0))),"")</f>
        <v/>
      </c>
      <c r="ED53" s="35">
        <f>IFERROR(IF(INDEX(MCDM_Grades!$N$2:$N$178,MATCH($A53,MCDM_Grades!$A$2:$A$178,0))="","",INDEX(MCDM_Grades!$N$2:$N$178,MATCH($A53,MCDM_Grades!$A$2:$A$178,0))),"")</f>
        <v/>
      </c>
      <c r="EE53" s="42">
        <f>IFERROR(IF(INDEX(MCDM_Grades!$O$2:$O$178,MATCH($A53,MCDM_Grades!$A$2:$A$178,0))="","",INDEX(MCDM_Grades!$O$2:$O$178,MATCH($A53,MCDM_Grades!$A$2:$A$178,0))),"")</f>
        <v/>
      </c>
      <c r="EF53" s="35">
        <f>IFERROR(IF(INDEX(MCDM_Grades!$P$2:$P$178,MATCH($A53,MCDM_Grades!$A$2:$A$178,0))="","",INDEX(MCDM_Grades!$P$2:$P$178,MATCH($A53,MCDM_Grades!$A$2:$A$178,0))),"")</f>
        <v/>
      </c>
      <c r="EG53" s="42">
        <f>IFERROR(IF(INDEX(MCDM_Grades!$Q$2:$Q$178,MATCH($A53,MCDM_Grades!$A$2:$A$178,0))="","",INDEX(MCDM_Grades!$Q$2:$Q$178,MATCH($A53,MCDM_Grades!$A$2:$A$178,0))),"")</f>
        <v/>
      </c>
      <c r="EH53" s="35">
        <f>IFERROR(IF(INDEX(MCDM_Grades!$R$2:$R$178,MATCH($A53,MCDM_Grades!$A$2:$A$178,0))="","",INDEX(MCDM_Grades!$R$2:$R$178,MATCH($A53,MCDM_Grades!$A$2:$A$178,0))),"")</f>
        <v/>
      </c>
      <c r="EI53" s="42">
        <f>IFERROR(IF(INDEX(MCDM_Grades!$S$2:$S$178,MATCH($A53,MCDM_Grades!$A$2:$A$178,0))="","",INDEX(MCDM_Grades!$S$2:$S$178,MATCH($A53,MCDM_Grades!$A$2:$A$178,0))),"")</f>
        <v/>
      </c>
      <c r="EJ53" s="35">
        <f>IFERROR(IF(INDEX(MCDM_Grades!$T$2:$T$178,MATCH($A53,MCDM_Grades!$A$2:$A$178,0))="","",INDEX(MCDM_Grades!$T$2:$T$178,MATCH($A53,MCDM_Grades!$A$2:$A$178,0))),"")</f>
        <v/>
      </c>
      <c r="EK53" s="42">
        <f>IFERROR(IF(INDEX(MCDM_Grades!$U$2:$U$178,MATCH($A53,MCDM_Grades!$A$2:$A$178,0))="","",INDEX(MCDM_Grades!$U$2:$U$178,MATCH($A53,MCDM_Grades!$A$2:$A$178,0))),"")</f>
        <v/>
      </c>
      <c r="EL53" s="35">
        <f>IFERROR(IF(INDEX(MCDM_Grades!$V$2:$V$178,MATCH($A53,MCDM_Grades!$A$2:$A$178,0))="","",INDEX(MCDM_Grades!$V$2:$V$178,MATCH($A53,MCDM_Grades!$A$2:$A$178,0))),"")</f>
        <v/>
      </c>
      <c r="EM53" s="42">
        <f>IFERROR(IF(INDEX(MCDM_Grades!$W$2:$W$178,MATCH($A53,MCDM_Grades!$A$2:$A$178,0))="","",INDEX(MCDM_Grades!$W$2:$W$178,MATCH($A53,MCDM_Grades!$A$2:$A$178,0))),"")</f>
        <v/>
      </c>
      <c r="EN53" s="35">
        <f>IFERROR(IF(INDEX(MCDM_Grades!$X$2:$X$178,MATCH($A53,MCDM_Grades!$A$2:$A$178,0))="","",INDEX(MCDM_Grades!$X$2:$X$178,MATCH($A53,MCDM_Grades!$A$2:$A$178,0))),"")</f>
        <v/>
      </c>
      <c r="EO53" s="42">
        <f>IFERROR(IF(INDEX(MCDM_Grades!$Y$2:$Y$178,MATCH($A53,MCDM_Grades!$A$2:$A$178,0))="","",INDEX(MCDM_Grades!$Y$2:$Y$178,MATCH($A53,MCDM_Grades!$A$2:$A$178,0))),"")</f>
        <v/>
      </c>
      <c r="EP53" s="35">
        <f>IFERROR(IF(INDEX(MCDM_Grades!$Z$2:$Z$178,MATCH($A53,MCDM_Grades!$A$2:$A$178,0))="","",INDEX(MCDM_Grades!$Z$2:$Z$178,MATCH($A53,MCDM_Grades!$A$2:$A$178,0))),"")</f>
        <v/>
      </c>
      <c r="EQ53" s="42">
        <f>IFERROR(IF(INDEX(MCDM_Grades!$AA$2:$AA$178,MATCH($A53,MCDM_Grades!$A$2:$A$178,0))="","",INDEX(MCDM_Grades!$AA$2:$AA$178,MATCH($A53,MCDM_Grades!$A$2:$A$178,0))),"")</f>
        <v/>
      </c>
      <c r="ER53" s="35">
        <f>IFERROR(IF(INDEX(MCDM_Grades!$AB$2:$AB$178,MATCH($A53,MCDM_Grades!$A$2:$A$178,0))="","",INDEX(MCDM_Grades!$AB$2:$AB$178,MATCH($A53,MCDM_Grades!$A$2:$A$178,0))),"")</f>
        <v/>
      </c>
      <c r="ES53" s="42">
        <f>IFERROR(IF(INDEX(MCDM_Grades!$AC$2:$AC$178,MATCH($A53,MCDM_Grades!$A$2:$A$178,0))="","",INDEX(MCDM_Grades!$AC$2:$AC$178,MATCH($A53,MCDM_Grades!$A$2:$A$178,0))),"")</f>
        <v/>
      </c>
      <c r="ET53" s="35">
        <f>IFERROR(IF(INDEX(MCDM_Grades!$AD$2:$AD$178,MATCH($A53,MCDM_Grades!$A$2:$A$178,0))="","",INDEX(MCDM_Grades!$AD$2:$AD$178,MATCH($A53,MCDM_Grades!$A$2:$A$178,0))),"")</f>
        <v/>
      </c>
      <c r="EU53" s="42">
        <f>IFERROR(IF(INDEX(MCDM_Grades!$AE$2:$AE$178,MATCH($A53,MCDM_Grades!$A$2:$A$178,0))="","",INDEX(MCDM_Grades!$AE$2:$AE$178,MATCH($A53,MCDM_Grades!$A$2:$A$178,0))),"")</f>
        <v/>
      </c>
      <c r="EV53" s="51">
        <f>IFERROR(IF(INDEX(MCDM_Grades!$K$2:$K$178,MATCH($A53,MCDM_Grades!$A$2:$A$178,0))="","",INDEX(MCDM_Grades!$K$2:$K$178,MATCH($A53,MCDM_Grades!$A$2:$A$178,0))),"")</f>
        <v/>
      </c>
      <c r="EW53" s="49">
        <f>IFERROR(IF(INDEX(MCDM_Grades!$L$2:$L$178,MATCH($A53,MCDM_Grades!$A$2:$A$178,0))="","",INDEX(MCDM_Grades!$L$2:$L$178,MATCH($A53,MCDM_Grades!$A$2:$A$178,0))),"")</f>
        <v/>
      </c>
      <c r="EX53" s="50">
        <f>IFERROR(IF(INDEX(MCDM_Grades!$M$2:$M$178,MATCH($A53,MCDM_Grades!$A$2:$A$178,0))="","",INDEX(MCDM_Grades!$M$2:$M$178,MATCH($A53,MCDM_Grades!$A$2:$A$178,0))),"")</f>
        <v/>
      </c>
      <c r="EY53" s="35">
        <f>IFERROR(IF(INDEX(MCDM_Grades!$AR$2:$AR$178,MATCH($A53,MCDM_Grades!$A$2:$A$178,0))="","",INDEX(MCDM_Grades!$AR$2:$AR$178,MATCH($A53,MCDM_Grades!$A$2:$A$178,0))),"")</f>
        <v/>
      </c>
      <c r="EZ53" s="42">
        <f>IFERROR(IF(INDEX(MCDM_Grades!$AS$2:$AS$178,MATCH($A53,MCDM_Grades!$A$2:$A$178,0))="","",INDEX(MCDM_Grades!$AS$2:$AS$178,MATCH($A53,MCDM_Grades!$A$2:$A$178,0))),"")</f>
        <v/>
      </c>
      <c r="FA53" s="35">
        <f>IFERROR(IF(INDEX(MCDM_Grades!$AT$2:$AT$178,MATCH($A53,MCDM_Grades!$A$2:$A$178,0))="","",INDEX(MCDM_Grades!$AT$2:$AT$178,MATCH($A53,MCDM_Grades!$A$2:$A$178,0))),"")</f>
        <v/>
      </c>
      <c r="FB53" s="42">
        <f>IFERROR(IF(INDEX(MCDM_Grades!$AU$2:$AU$178,MATCH($A53,MCDM_Grades!$A$2:$A$178,0))="","",INDEX(MCDM_Grades!$AU$2:$AU$178,MATCH($A53,MCDM_Grades!$A$2:$A$178,0))),"")</f>
        <v/>
      </c>
      <c r="FC53" s="3" t="inlineStr">
        <is>
          <t>Not reported</t>
        </is>
      </c>
      <c r="FD53" s="3" t="inlineStr">
        <is>
          <t>Unknown</t>
        </is>
      </c>
      <c r="FE53" s="3" t="inlineStr">
        <is>
          <t>Unknown</t>
        </is>
      </c>
      <c r="FF53" s="3" t="n"/>
      <c r="FG53" s="3" t="inlineStr">
        <is>
          <t>Not reported (unspecified cameras)</t>
        </is>
      </c>
      <c r="FH53" s="3" t="inlineStr">
        <is>
          <t>400 images of Asphalt cracks and Non-crack images that are captured using cameras, can be used for training crack detecting models.</t>
        </is>
      </c>
      <c r="FI53" s="3" t="inlineStr">
        <is>
          <t>None</t>
        </is>
      </c>
      <c r="FJ53" s="3" t="inlineStr">
        <is>
          <t>https://data.mendeley.com/datasets/xnzhj3x8v4/2</t>
        </is>
      </c>
      <c r="FK53" s="3" t="inlineStr">
        <is>
          <t>High</t>
        </is>
      </c>
      <c r="FL53" s="3" t="inlineStr">
        <is>
          <t>Not independently verified</t>
        </is>
      </c>
      <c r="FM53" s="3" t="inlineStr">
        <is>
          <t>Workbook: Camera (model not stated), position NR. The Mendeley page description is the single quoted sentence; no device, mount, height or viewing-angle information. No publication.</t>
        </is>
      </c>
    </row>
    <row r="54" ht="58" customHeight="1">
      <c r="A54" s="3" t="inlineStr">
        <is>
          <t>DS-053</t>
        </is>
      </c>
      <c r="B54" s="3" t="inlineStr">
        <is>
          <t>Asphalt Cracked and Uncracked Image Dataset</t>
        </is>
      </c>
      <c r="C54" s="3" t="inlineStr">
        <is>
          <t>NA</t>
        </is>
      </c>
      <c r="D54" s="3" t="inlineStr">
        <is>
          <t>1</t>
        </is>
      </c>
      <c r="E54" s="3" t="inlineStr">
        <is>
          <t>Independent Dataset</t>
        </is>
      </c>
      <c r="F54" s="3" t="inlineStr">
        <is>
          <t>NA (single source record)</t>
        </is>
      </c>
      <c r="G54" s="3" t="inlineStr">
        <is>
          <t>Single source record; no matching record found in any other file after cross-file and cross-platform comparison.</t>
        </is>
      </c>
      <c r="H54" s="3" t="inlineStr">
        <is>
          <t>Claude</t>
        </is>
      </c>
      <c r="I54" s="3" t="inlineStr">
        <is>
          <t>Mendeley Data</t>
        </is>
      </c>
      <c r="J54" s="3" t="inlineStr">
        <is>
          <t>N</t>
        </is>
      </c>
      <c r="K54" s="3" t="inlineStr">
        <is>
          <t>NA (single platform)</t>
        </is>
      </c>
      <c r="L54" s="4" t="inlineStr">
        <is>
          <t>https://data.mendeley.com/datasets/88kdyyc73h/1</t>
        </is>
      </c>
      <c r="M54" s="3" t="inlineStr">
        <is>
          <t>NA</t>
        </is>
      </c>
      <c r="N54" s="3" t="inlineStr">
        <is>
          <t>NA</t>
        </is>
      </c>
      <c r="O54" s="4" t="inlineStr">
        <is>
          <t>https://data.mendeley.com/datasets/88kdyyc73h/1</t>
        </is>
      </c>
      <c r="P54" s="3" t="inlineStr">
        <is>
          <t>NA</t>
        </is>
      </c>
      <c r="Q54" s="3" t="inlineStr">
        <is>
          <t>NA</t>
        </is>
      </c>
      <c r="R54" s="3" t="inlineStr">
        <is>
          <t>NA</t>
        </is>
      </c>
      <c r="S54" s="3" t="inlineStr">
        <is>
          <t>NA</t>
        </is>
      </c>
      <c r="T54" s="3" t="inlineStr">
        <is>
          <t>10.17632/88kdyyc73h.1</t>
        </is>
      </c>
      <c r="U54" s="3" t="inlineStr">
        <is>
          <t>N</t>
        </is>
      </c>
      <c r="V54" s="3" t="inlineStr">
        <is>
          <t>NR</t>
        </is>
      </c>
      <c r="W54" s="3" t="inlineStr">
        <is>
          <t>NR</t>
        </is>
      </c>
      <c r="X54" s="3" t="inlineStr">
        <is>
          <t>NR</t>
        </is>
      </c>
      <c r="Y54" s="3" t="inlineStr">
        <is>
          <t>NR</t>
        </is>
      </c>
      <c r="Z54" s="3" t="inlineStr">
        <is>
          <t>NA</t>
        </is>
      </c>
      <c r="AA54" s="3" t="inlineStr">
        <is>
          <t>NA</t>
        </is>
      </c>
      <c r="AB54" s="3" t="inlineStr">
        <is>
          <t>Images/frames as reported</t>
        </is>
      </c>
      <c r="AC54" s="3" t="inlineStr">
        <is>
          <t>2000 at 1440x1440; more than 8000 at 360x360; more than 3000 at 720x720</t>
        </is>
      </c>
      <c r="AD54" s="3" t="inlineStr">
        <is>
          <t>NR</t>
        </is>
      </c>
      <c r="AE54" s="3" t="inlineStr">
        <is>
          <t>NR</t>
        </is>
      </c>
      <c r="AF54" s="3" t="inlineStr">
        <is>
          <t>2000 at 1440x1440; more than 8000 at 360x360; more than 3000 at 720x720</t>
        </is>
      </c>
      <c r="AG54" s="3" t="inlineStr">
        <is>
          <t>NR</t>
        </is>
      </c>
      <c r="AH54" s="3" t="inlineStr">
        <is>
          <t>NR</t>
        </is>
      </c>
      <c r="AI54" s="3" t="inlineStr">
        <is>
          <t>NR</t>
        </is>
      </c>
      <c r="AJ54" s="3" t="inlineStr">
        <is>
          <t>NR</t>
        </is>
      </c>
      <c r="AK54" s="3" t="inlineStr">
        <is>
          <t>NR</t>
        </is>
      </c>
      <c r="AL54" s="3" t="inlineStr">
        <is>
          <t>NR</t>
        </is>
      </c>
      <c r="AM54" s="3" t="inlineStr">
        <is>
          <t>NR</t>
        </is>
      </c>
      <c r="AN54" s="3" t="inlineStr">
        <is>
          <t>1440x1440; 720x720; 360x360</t>
        </is>
      </c>
      <c r="AO54" s="3" t="inlineStr">
        <is>
          <t>NR</t>
        </is>
      </c>
      <c r="AP54" s="3" t="inlineStr">
        <is>
          <t>NR</t>
        </is>
      </c>
      <c r="AQ54" s="3" t="inlineStr">
        <is>
          <t>NR</t>
        </is>
      </c>
      <c r="AR54" s="3" t="inlineStr">
        <is>
          <t>NR</t>
        </is>
      </c>
      <c r="AS54" s="3" t="inlineStr">
        <is>
          <t>Road environment: Urban road; Rural road</t>
        </is>
      </c>
      <c r="AT54" s="3" t="inlineStr">
        <is>
          <t>NR</t>
        </is>
      </c>
      <c r="AU54" s="3" t="inlineStr">
        <is>
          <t>Vehicle-mounted enclosed camera rig suspended from a towbar-mounted bicycle carrier (fixed height, 30 fps)</t>
        </is>
      </c>
      <c r="AV54" s="3" t="inlineStr">
        <is>
          <t>See Acquisition_Platform</t>
        </is>
      </c>
      <c r="AW54" s="3" t="inlineStr">
        <is>
          <t>Vehicle-mounted enclosed camera rig suspended from a towbar-mounted bicycle carrier (fixed height, 30 fps)</t>
        </is>
      </c>
      <c r="AX54" s="3" t="inlineStr">
        <is>
          <t>See Acquisition_Platform (reported: mounted)</t>
        </is>
      </c>
      <c r="AY54" s="3" t="inlineStr">
        <is>
          <t>NR</t>
        </is>
      </c>
      <c r="AZ54" s="3" t="inlineStr">
        <is>
          <t>NR</t>
        </is>
      </c>
      <c r="BA54" s="3" t="inlineStr">
        <is>
          <t>NR</t>
        </is>
      </c>
      <c r="BB54" s="3" t="inlineStr">
        <is>
          <t>N</t>
        </is>
      </c>
      <c r="BC54" s="3" t="inlineStr">
        <is>
          <t>NR</t>
        </is>
      </c>
      <c r="BD54" s="3" t="inlineStr">
        <is>
          <t>NR</t>
        </is>
      </c>
      <c r="BE54" s="3" t="inlineStr">
        <is>
          <t>NR</t>
        </is>
      </c>
      <c r="BF54" s="3" t="inlineStr">
        <is>
          <t>NR</t>
        </is>
      </c>
      <c r="BG54" s="3" t="inlineStr">
        <is>
          <t>NR</t>
        </is>
      </c>
      <c r="BH54" s="3" t="inlineStr">
        <is>
          <t>Crack (asphalt pavement)</t>
        </is>
      </c>
      <c r="BI54" s="3" t="inlineStr">
        <is>
          <t>NR</t>
        </is>
      </c>
      <c r="BJ54" s="3" t="inlineStr">
        <is>
          <t>Binary image-level labels: cracked; uncracked</t>
        </is>
      </c>
      <c r="BK54" s="3" t="inlineStr">
        <is>
          <t>NR</t>
        </is>
      </c>
      <c r="BL54" s="3" t="inlineStr">
        <is>
          <t>Image classification</t>
        </is>
      </c>
      <c r="BM54" s="3" t="inlineStr">
        <is>
          <t>Image classification</t>
        </is>
      </c>
      <c r="BN54" s="3" t="inlineStr">
        <is>
          <t>Folder-based class labels</t>
        </is>
      </c>
      <c r="BO54" s="3" t="inlineStr">
        <is>
          <t>NR</t>
        </is>
      </c>
      <c r="BP54" s="3" t="inlineStr">
        <is>
          <t>Y</t>
        </is>
      </c>
      <c r="BQ54" s="3" t="inlineStr">
        <is>
          <t>NR</t>
        </is>
      </c>
      <c r="BR54" s="3" t="inlineStr">
        <is>
          <t>NR</t>
        </is>
      </c>
      <c r="BS54" s="3" t="inlineStr">
        <is>
          <t>NR</t>
        </is>
      </c>
      <c r="BT54" s="3" t="inlineStr">
        <is>
          <t>NR</t>
        </is>
      </c>
      <c r="BU54" s="3" t="inlineStr">
        <is>
          <t>NR</t>
        </is>
      </c>
      <c r="BV54" s="3" t="inlineStr">
        <is>
          <t>N</t>
        </is>
      </c>
      <c r="BW54" s="3" t="inlineStr">
        <is>
          <t>N</t>
        </is>
      </c>
      <c r="BX54" s="3" t="inlineStr">
        <is>
          <t>N</t>
        </is>
      </c>
      <c r="BY54" s="3" t="inlineStr">
        <is>
          <t>Manual labelling of original and split sub-images</t>
        </is>
      </c>
      <c r="BZ54" s="3" t="inlineStr">
        <is>
          <t>Constant camera height, field of view and image resolution maintained across the survey so crack widths and lengths remain comparable between images</t>
        </is>
      </c>
      <c r="CA54" s="3" t="inlineStr">
        <is>
          <t>NR</t>
        </is>
      </c>
      <c r="CB54" s="3" t="inlineStr">
        <is>
          <t>NR</t>
        </is>
      </c>
      <c r="CC54" s="3" t="inlineStr">
        <is>
          <t>Classification</t>
        </is>
      </c>
      <c r="CD54" s="3" t="inlineStr">
        <is>
          <t>NR</t>
        </is>
      </c>
      <c r="CE54" s="3" t="inlineStr">
        <is>
          <t>NR</t>
        </is>
      </c>
      <c r="CF54" s="3" t="inlineStr">
        <is>
          <t>Reported on the source record/data card or associated publication (see Evidence_Locator)</t>
        </is>
      </c>
      <c r="CG54" s="3" t="inlineStr">
        <is>
          <t>NR</t>
        </is>
      </c>
      <c r="CH54" s="3" t="inlineStr">
        <is>
          <t>NR</t>
        </is>
      </c>
      <c r="CI54" s="3" t="inlineStr">
        <is>
          <t>Include-Primary</t>
        </is>
      </c>
      <c r="CJ54" s="3" t="inlineStr">
        <is>
          <t>Direct_Download</t>
        </is>
      </c>
      <c r="CK54" s="3" t="inlineStr">
        <is>
          <t>CC BY 4.0</t>
        </is>
      </c>
      <c r="CL54" s="3" t="inlineStr">
        <is>
          <t>N</t>
        </is>
      </c>
      <c r="CM54" s="3" t="inlineStr">
        <is>
          <t>Direct_Download</t>
        </is>
      </c>
      <c r="CN54" s="3" t="inlineStr">
        <is>
          <t>NR</t>
        </is>
      </c>
      <c r="CO54" s="3" t="inlineStr">
        <is>
          <t>NR</t>
        </is>
      </c>
      <c r="CP54" s="3" t="inlineStr">
        <is>
          <t>N</t>
        </is>
      </c>
      <c r="CQ54" s="3" t="inlineStr">
        <is>
          <t>Binary image-level labels only, with no distress typing, localisation or severity; country and route not reported; the 360x360 and 720x720 subsets are crops of the 1440x1440 set, so the three subsets are not independent; the referenced Construction and Building Materials paper is not identified by DOI on the record</t>
        </is>
      </c>
      <c r="CR54" s="3" t="inlineStr">
        <is>
          <t>Original</t>
        </is>
      </c>
      <c r="CS54" s="3" t="inlineStr">
        <is>
          <t>N</t>
        </is>
      </c>
      <c r="CT54" s="3" t="inlineStr">
        <is>
          <t>N</t>
        </is>
      </c>
      <c r="CU54" s="3" t="inlineStr">
        <is>
          <t>N</t>
        </is>
      </c>
      <c r="CV54" s="3" t="inlineStr">
        <is>
          <t>NA</t>
        </is>
      </c>
      <c r="CW54" s="3" t="inlineStr">
        <is>
          <t>NA</t>
        </is>
      </c>
      <c r="CX54" s="3" t="inlineStr">
        <is>
          <t>Claude_Mendeley_001.xlsx</t>
        </is>
      </c>
      <c r="CY54" s="3" t="inlineStr">
        <is>
          <t>Claude_Mendeley_001:MDL-011</t>
        </is>
      </c>
      <c r="CZ54" s="3" t="inlineStr">
        <is>
          <t>N</t>
        </is>
      </c>
      <c r="DA54" s="3" t="inlineStr">
        <is>
          <t>NA</t>
        </is>
      </c>
      <c r="DB54" s="3" t="inlineStr">
        <is>
          <t>None</t>
        </is>
      </c>
      <c r="DC54" s="3" t="inlineStr">
        <is>
          <t>None</t>
        </is>
      </c>
      <c r="DD54" s="3" t="inlineStr">
        <is>
          <t>None</t>
        </is>
      </c>
      <c r="DE54" s="3" t="inlineStr">
        <is>
          <t>None</t>
        </is>
      </c>
      <c r="DF54" s="3" t="inlineStr">
        <is>
          <t>N</t>
        </is>
      </c>
      <c r="DG54" s="3" t="inlineStr">
        <is>
          <t>Single source record; no reconciliation required.</t>
        </is>
      </c>
      <c r="DH54" s="3" t="inlineStr">
        <is>
          <t>Landing page https://data.mendeley.com/datasets/88kdyyc73h/1 (accessed 2026-08-03); DataCite record 10.17632/88kdyyc73h.1</t>
        </is>
      </c>
      <c r="DI54" s="3" t="inlineStr">
        <is>
          <t>Moderate</t>
        </is>
      </c>
      <c r="DJ54" s="3" t="inlineStr">
        <is>
          <t>Low</t>
        </is>
      </c>
      <c r="DK54" s="3" t="inlineStr">
        <is>
          <t>Use source record as cited.</t>
        </is>
      </c>
      <c r="DL54" s="3" t="n">
        <v>5</v>
      </c>
      <c r="DM54" s="3" t="n">
        <v>2</v>
      </c>
      <c r="DN54" s="3" t="n">
        <v>4</v>
      </c>
      <c r="DO54" s="3" t="n">
        <v>4</v>
      </c>
      <c r="DP54" s="3" t="n">
        <v>2</v>
      </c>
      <c r="DQ54" s="3" t="n">
        <v>2</v>
      </c>
      <c r="DR54" s="3" t="n">
        <v>0</v>
      </c>
      <c r="DS54" s="3" t="n">
        <v>60</v>
      </c>
      <c r="DT54" s="3" t="inlineStr">
        <is>
          <t>Reviewed (source MCDM_Scoring, averaged across batches)</t>
        </is>
      </c>
      <c r="DU54" s="3" t="inlineStr">
        <is>
          <t>1 of 1</t>
        </is>
      </c>
      <c r="DV54" s="35">
        <f>IFERROR(IF(INDEX(MCDM_Grades!$C$2:$C$178,MATCH($A54,MCDM_Grades!$A$2:$A$178,0))="","",INDEX(MCDM_Grades!$C$2:$C$178,MATCH($A54,MCDM_Grades!$A$2:$A$178,0))),"")</f>
        <v/>
      </c>
      <c r="DW54" s="42">
        <f>IFERROR(IF(INDEX(MCDM_Grades!$D$2:$D$178,MATCH($A54,MCDM_Grades!$A$2:$A$178,0))="","",INDEX(MCDM_Grades!$D$2:$D$178,MATCH($A54,MCDM_Grades!$A$2:$A$178,0))),"")</f>
        <v/>
      </c>
      <c r="DX54" s="48">
        <f>IFERROR(IF(INDEX(MCDM_Grades!$E$2:$E$178,MATCH($A54,MCDM_Grades!$A$2:$A$178,0))="","",INDEX(MCDM_Grades!$E$2:$E$178,MATCH($A54,MCDM_Grades!$A$2:$A$178,0))),"")</f>
        <v/>
      </c>
      <c r="DY54" s="49">
        <f>IFERROR(IF(INDEX(MCDM_Grades!$F$2:$F$178,MATCH($A54,MCDM_Grades!$A$2:$A$178,0))="","",INDEX(MCDM_Grades!$F$2:$F$178,MATCH($A54,MCDM_Grades!$A$2:$A$178,0))),"")</f>
        <v/>
      </c>
      <c r="DZ54" s="48">
        <f>IFERROR(IF(INDEX(MCDM_Grades!$G$2:$G$178,MATCH($A54,MCDM_Grades!$A$2:$A$178,0))="","",INDEX(MCDM_Grades!$G$2:$G$178,MATCH($A54,MCDM_Grades!$A$2:$A$178,0))),"")</f>
        <v/>
      </c>
      <c r="EA54" s="49">
        <f>IFERROR(IF(INDEX(MCDM_Grades!$H$2:$H$178,MATCH($A54,MCDM_Grades!$A$2:$A$178,0))="","",INDEX(MCDM_Grades!$H$2:$H$178,MATCH($A54,MCDM_Grades!$A$2:$A$178,0))),"")</f>
        <v/>
      </c>
      <c r="EB54" s="50">
        <f>IFERROR(IF(INDEX(MCDM_Grades!$I$2:$I$178,MATCH($A54,MCDM_Grades!$A$2:$A$178,0))="","",INDEX(MCDM_Grades!$I$2:$I$178,MATCH($A54,MCDM_Grades!$A$2:$A$178,0))),"")</f>
        <v/>
      </c>
      <c r="EC54" s="51">
        <f>IFERROR(IF(INDEX(MCDM_Grades!$J$2:$J$178,MATCH($A54,MCDM_Grades!$A$2:$A$178,0))="","",INDEX(MCDM_Grades!$J$2:$J$178,MATCH($A54,MCDM_Grades!$A$2:$A$178,0))),"")</f>
        <v/>
      </c>
      <c r="ED54" s="35">
        <f>IFERROR(IF(INDEX(MCDM_Grades!$N$2:$N$178,MATCH($A54,MCDM_Grades!$A$2:$A$178,0))="","",INDEX(MCDM_Grades!$N$2:$N$178,MATCH($A54,MCDM_Grades!$A$2:$A$178,0))),"")</f>
        <v/>
      </c>
      <c r="EE54" s="42">
        <f>IFERROR(IF(INDEX(MCDM_Grades!$O$2:$O$178,MATCH($A54,MCDM_Grades!$A$2:$A$178,0))="","",INDEX(MCDM_Grades!$O$2:$O$178,MATCH($A54,MCDM_Grades!$A$2:$A$178,0))),"")</f>
        <v/>
      </c>
      <c r="EF54" s="35">
        <f>IFERROR(IF(INDEX(MCDM_Grades!$P$2:$P$178,MATCH($A54,MCDM_Grades!$A$2:$A$178,0))="","",INDEX(MCDM_Grades!$P$2:$P$178,MATCH($A54,MCDM_Grades!$A$2:$A$178,0))),"")</f>
        <v/>
      </c>
      <c r="EG54" s="42">
        <f>IFERROR(IF(INDEX(MCDM_Grades!$Q$2:$Q$178,MATCH($A54,MCDM_Grades!$A$2:$A$178,0))="","",INDEX(MCDM_Grades!$Q$2:$Q$178,MATCH($A54,MCDM_Grades!$A$2:$A$178,0))),"")</f>
        <v/>
      </c>
      <c r="EH54" s="35">
        <f>IFERROR(IF(INDEX(MCDM_Grades!$R$2:$R$178,MATCH($A54,MCDM_Grades!$A$2:$A$178,0))="","",INDEX(MCDM_Grades!$R$2:$R$178,MATCH($A54,MCDM_Grades!$A$2:$A$178,0))),"")</f>
        <v/>
      </c>
      <c r="EI54" s="42">
        <f>IFERROR(IF(INDEX(MCDM_Grades!$S$2:$S$178,MATCH($A54,MCDM_Grades!$A$2:$A$178,0))="","",INDEX(MCDM_Grades!$S$2:$S$178,MATCH($A54,MCDM_Grades!$A$2:$A$178,0))),"")</f>
        <v/>
      </c>
      <c r="EJ54" s="35">
        <f>IFERROR(IF(INDEX(MCDM_Grades!$T$2:$T$178,MATCH($A54,MCDM_Grades!$A$2:$A$178,0))="","",INDEX(MCDM_Grades!$T$2:$T$178,MATCH($A54,MCDM_Grades!$A$2:$A$178,0))),"")</f>
        <v/>
      </c>
      <c r="EK54" s="42">
        <f>IFERROR(IF(INDEX(MCDM_Grades!$U$2:$U$178,MATCH($A54,MCDM_Grades!$A$2:$A$178,0))="","",INDEX(MCDM_Grades!$U$2:$U$178,MATCH($A54,MCDM_Grades!$A$2:$A$178,0))),"")</f>
        <v/>
      </c>
      <c r="EL54" s="35">
        <f>IFERROR(IF(INDEX(MCDM_Grades!$V$2:$V$178,MATCH($A54,MCDM_Grades!$A$2:$A$178,0))="","",INDEX(MCDM_Grades!$V$2:$V$178,MATCH($A54,MCDM_Grades!$A$2:$A$178,0))),"")</f>
        <v/>
      </c>
      <c r="EM54" s="42">
        <f>IFERROR(IF(INDEX(MCDM_Grades!$W$2:$W$178,MATCH($A54,MCDM_Grades!$A$2:$A$178,0))="","",INDEX(MCDM_Grades!$W$2:$W$178,MATCH($A54,MCDM_Grades!$A$2:$A$178,0))),"")</f>
        <v/>
      </c>
      <c r="EN54" s="35">
        <f>IFERROR(IF(INDEX(MCDM_Grades!$X$2:$X$178,MATCH($A54,MCDM_Grades!$A$2:$A$178,0))="","",INDEX(MCDM_Grades!$X$2:$X$178,MATCH($A54,MCDM_Grades!$A$2:$A$178,0))),"")</f>
        <v/>
      </c>
      <c r="EO54" s="42">
        <f>IFERROR(IF(INDEX(MCDM_Grades!$Y$2:$Y$178,MATCH($A54,MCDM_Grades!$A$2:$A$178,0))="","",INDEX(MCDM_Grades!$Y$2:$Y$178,MATCH($A54,MCDM_Grades!$A$2:$A$178,0))),"")</f>
        <v/>
      </c>
      <c r="EP54" s="35">
        <f>IFERROR(IF(INDEX(MCDM_Grades!$Z$2:$Z$178,MATCH($A54,MCDM_Grades!$A$2:$A$178,0))="","",INDEX(MCDM_Grades!$Z$2:$Z$178,MATCH($A54,MCDM_Grades!$A$2:$A$178,0))),"")</f>
        <v/>
      </c>
      <c r="EQ54" s="42">
        <f>IFERROR(IF(INDEX(MCDM_Grades!$AA$2:$AA$178,MATCH($A54,MCDM_Grades!$A$2:$A$178,0))="","",INDEX(MCDM_Grades!$AA$2:$AA$178,MATCH($A54,MCDM_Grades!$A$2:$A$178,0))),"")</f>
        <v/>
      </c>
      <c r="ER54" s="35">
        <f>IFERROR(IF(INDEX(MCDM_Grades!$AB$2:$AB$178,MATCH($A54,MCDM_Grades!$A$2:$A$178,0))="","",INDEX(MCDM_Grades!$AB$2:$AB$178,MATCH($A54,MCDM_Grades!$A$2:$A$178,0))),"")</f>
        <v/>
      </c>
      <c r="ES54" s="42">
        <f>IFERROR(IF(INDEX(MCDM_Grades!$AC$2:$AC$178,MATCH($A54,MCDM_Grades!$A$2:$A$178,0))="","",INDEX(MCDM_Grades!$AC$2:$AC$178,MATCH($A54,MCDM_Grades!$A$2:$A$178,0))),"")</f>
        <v/>
      </c>
      <c r="ET54" s="35">
        <f>IFERROR(IF(INDEX(MCDM_Grades!$AD$2:$AD$178,MATCH($A54,MCDM_Grades!$A$2:$A$178,0))="","",INDEX(MCDM_Grades!$AD$2:$AD$178,MATCH($A54,MCDM_Grades!$A$2:$A$178,0))),"")</f>
        <v/>
      </c>
      <c r="EU54" s="42">
        <f>IFERROR(IF(INDEX(MCDM_Grades!$AE$2:$AE$178,MATCH($A54,MCDM_Grades!$A$2:$A$178,0))="","",INDEX(MCDM_Grades!$AE$2:$AE$178,MATCH($A54,MCDM_Grades!$A$2:$A$178,0))),"")</f>
        <v/>
      </c>
      <c r="EV54" s="51">
        <f>IFERROR(IF(INDEX(MCDM_Grades!$K$2:$K$178,MATCH($A54,MCDM_Grades!$A$2:$A$178,0))="","",INDEX(MCDM_Grades!$K$2:$K$178,MATCH($A54,MCDM_Grades!$A$2:$A$178,0))),"")</f>
        <v/>
      </c>
      <c r="EW54" s="49">
        <f>IFERROR(IF(INDEX(MCDM_Grades!$L$2:$L$178,MATCH($A54,MCDM_Grades!$A$2:$A$178,0))="","",INDEX(MCDM_Grades!$L$2:$L$178,MATCH($A54,MCDM_Grades!$A$2:$A$178,0))),"")</f>
        <v/>
      </c>
      <c r="EX54" s="50">
        <f>IFERROR(IF(INDEX(MCDM_Grades!$M$2:$M$178,MATCH($A54,MCDM_Grades!$A$2:$A$178,0))="","",INDEX(MCDM_Grades!$M$2:$M$178,MATCH($A54,MCDM_Grades!$A$2:$A$178,0))),"")</f>
        <v/>
      </c>
      <c r="EY54" s="35">
        <f>IFERROR(IF(INDEX(MCDM_Grades!$AR$2:$AR$178,MATCH($A54,MCDM_Grades!$A$2:$A$178,0))="","",INDEX(MCDM_Grades!$AR$2:$AR$178,MATCH($A54,MCDM_Grades!$A$2:$A$178,0))),"")</f>
        <v/>
      </c>
      <c r="EZ54" s="42">
        <f>IFERROR(IF(INDEX(MCDM_Grades!$AS$2:$AS$178,MATCH($A54,MCDM_Grades!$A$2:$A$178,0))="","",INDEX(MCDM_Grades!$AS$2:$AS$178,MATCH($A54,MCDM_Grades!$A$2:$A$178,0))),"")</f>
        <v/>
      </c>
      <c r="FA54" s="35">
        <f>IFERROR(IF(INDEX(MCDM_Grades!$AT$2:$AT$178,MATCH($A54,MCDM_Grades!$A$2:$A$178,0))="","",INDEX(MCDM_Grades!$AT$2:$AT$178,MATCH($A54,MCDM_Grades!$A$2:$A$178,0))),"")</f>
        <v/>
      </c>
      <c r="FB54" s="42">
        <f>IFERROR(IF(INDEX(MCDM_Grades!$AU$2:$AU$178,MATCH($A54,MCDM_Grades!$A$2:$A$178,0))="","",INDEX(MCDM_Grades!$AU$2:$AU$178,MATCH($A54,MCDM_Grades!$A$2:$A$178,0))),"")</f>
        <v/>
      </c>
      <c r="FC54" s="3" t="inlineStr">
        <is>
          <t>Nadir / top-down</t>
        </is>
      </c>
      <c r="FD54" s="3" t="inlineStr">
        <is>
          <t>Yes</t>
        </is>
      </c>
      <c r="FE54" s="3" t="inlineStr">
        <is>
          <t>No</t>
        </is>
      </c>
      <c r="FF54" s="3" t="n"/>
      <c r="FG54" s="3" t="inlineStr">
        <is>
          <t>Rear (towbar bicycle-carrier)-mounted downward vehicle camera in enclosed chamber, fixed height, 30 fps</t>
        </is>
      </c>
      <c r="FH54" s="3" t="inlineStr">
        <is>
          <t>The camera has a clear and unobstructed view downwards due to the transparency of the Perspex screen. This structure was then suspended from a commercially available bicycle carrier and installed on the towbar of a car.</t>
        </is>
      </c>
      <c r="FI54" s="3" t="inlineStr">
        <is>
          <t>Dataset page / README</t>
        </is>
      </c>
      <c r="FJ54" s="3" t="inlineStr">
        <is>
          <t>https://data.mendeley.com/datasets/88kdyyc73h/1</t>
        </is>
      </c>
      <c r="FK54" s="3" t="inlineStr">
        <is>
          <t>High</t>
        </is>
      </c>
      <c r="FL54" s="3" t="inlineStr">
        <is>
          <t>Not independently verified</t>
        </is>
      </c>
      <c r="FM54" s="3" t="inlineStr">
        <is>
          <t>Workbook gives the towbar-mounted enclosed camera rig at fixed height (30 fps) but not the orientation; the Mendeley description settles it: camera inside a wooden chamber with a Perspex floor looking straight down at the pavement behind the car, 1440x1440 at 30 fps, mounted at a constant height so crack widths/lengths are comparable. 360x360 and 720x720 subsets are crops of the same 1440x1440 nadir frames. Related Construction and Building Materials (2023) paper not fetched (page already decisive).</t>
        </is>
      </c>
    </row>
    <row r="55" ht="58" customHeight="1">
      <c r="A55" s="3" t="inlineStr">
        <is>
          <t>DS-054</t>
        </is>
      </c>
      <c r="B55" s="3" t="inlineStr">
        <is>
          <t>Attain: Inclusive Annotated Pavement Distress Types and Severity Dataset</t>
        </is>
      </c>
      <c r="C55" s="3" t="inlineStr">
        <is>
          <t>Attain</t>
        </is>
      </c>
      <c r="D55" s="3" t="inlineStr">
        <is>
          <t>1</t>
        </is>
      </c>
      <c r="E55" s="3" t="inlineStr">
        <is>
          <t>Confirmed Match</t>
        </is>
      </c>
      <c r="F55" s="3" t="inlineStr">
        <is>
          <t>High</t>
        </is>
      </c>
      <c r="G55" s="3" t="inlineStr">
        <is>
          <t>Same Mendeley DOI (10.17632/nykrzdm74f.1); identical count (2,293); same Iranian windshield-smartphone acquisition.</t>
        </is>
      </c>
      <c r="H55" s="3" t="inlineStr">
        <is>
          <t>Claude; GPT</t>
        </is>
      </c>
      <c r="I55" s="3" t="inlineStr">
        <is>
          <t>Mendeley Data</t>
        </is>
      </c>
      <c r="J55" s="3" t="inlineStr">
        <is>
          <t>N</t>
        </is>
      </c>
      <c r="K55" s="3" t="inlineStr">
        <is>
          <t>Single Mendeley deposit</t>
        </is>
      </c>
      <c r="L55" s="4" t="inlineStr">
        <is>
          <t>https://data.mendeley.com/datasets/nykrzdm74f/1</t>
        </is>
      </c>
      <c r="M55" s="3" t="inlineStr">
        <is>
          <t>NA</t>
        </is>
      </c>
      <c r="N55" s="3" t="inlineStr">
        <is>
          <t>NA</t>
        </is>
      </c>
      <c r="O55" s="4" t="inlineStr">
        <is>
          <t>https://data.mendeley.com/datasets/nykrzdm74f/1</t>
        </is>
      </c>
      <c r="P55" s="3" t="inlineStr">
        <is>
          <t>NA</t>
        </is>
      </c>
      <c r="Q55" s="3" t="inlineStr">
        <is>
          <t>NA</t>
        </is>
      </c>
      <c r="R55" s="3" t="inlineStr">
        <is>
          <t>NA</t>
        </is>
      </c>
      <c r="S55" s="3" t="inlineStr">
        <is>
          <t>NA</t>
        </is>
      </c>
      <c r="T55" s="3" t="inlineStr">
        <is>
          <t>10.17632/nykrzdm74f.1</t>
        </is>
      </c>
      <c r="U55" s="3" t="inlineStr">
        <is>
          <t>Y</t>
        </is>
      </c>
      <c r="V55" s="3" t="inlineStr">
        <is>
          <t>10.1016/j.dib.2025.111715</t>
        </is>
      </c>
      <c r="W55" s="3" t="inlineStr">
        <is>
          <t>10.1016/j.dib.2025.111715</t>
        </is>
      </c>
      <c r="X55" s="3" t="inlineStr">
        <is>
          <t>NR</t>
        </is>
      </c>
      <c r="Y55" s="3" t="inlineStr">
        <is>
          <t>NR</t>
        </is>
      </c>
      <c r="Z55" s="3" t="inlineStr">
        <is>
          <t>Y</t>
        </is>
      </c>
      <c r="AA55" s="3" t="inlineStr">
        <is>
          <t>Reported in source record (relationship not classified)</t>
        </is>
      </c>
      <c r="AB55" s="3" t="inlineStr">
        <is>
          <t>Images/frames as reported</t>
        </is>
      </c>
      <c r="AC55" s="3" t="inlineStr">
        <is>
          <t>2293</t>
        </is>
      </c>
      <c r="AD55" s="3" t="inlineStr">
        <is>
          <t>NR</t>
        </is>
      </c>
      <c r="AE55" s="3" t="inlineStr">
        <is>
          <t>NR</t>
        </is>
      </c>
      <c r="AF55" s="3" t="inlineStr">
        <is>
          <t>2293</t>
        </is>
      </c>
      <c r="AG55" s="3" t="inlineStr">
        <is>
          <t>NR</t>
        </is>
      </c>
      <c r="AH55" s="3" t="inlineStr">
        <is>
          <t>NR</t>
        </is>
      </c>
      <c r="AI55" s="3" t="inlineStr">
        <is>
          <t>NR</t>
        </is>
      </c>
      <c r="AJ55" s="3" t="inlineStr">
        <is>
          <t>NR</t>
        </is>
      </c>
      <c r="AK55" s="3" t="inlineStr">
        <is>
          <t>NR</t>
        </is>
      </c>
      <c r="AL55" s="3" t="inlineStr">
        <is>
          <t>NR</t>
        </is>
      </c>
      <c r="AM55" s="3" t="inlineStr">
        <is>
          <t>NR</t>
        </is>
      </c>
      <c r="AN55" s="3" t="inlineStr">
        <is>
          <t>1920x1080; 3840x2160 (redistributed at 640x640 and 1479x508)</t>
        </is>
      </c>
      <c r="AO55" s="3" t="inlineStr">
        <is>
          <t>NR</t>
        </is>
      </c>
      <c r="AP55" s="3" t="inlineStr">
        <is>
          <t>Iran</t>
        </is>
      </c>
      <c r="AQ55" s="3" t="inlineStr">
        <is>
          <t>NR</t>
        </is>
      </c>
      <c r="AR55" s="3" t="inlineStr">
        <is>
          <t>Tehran</t>
        </is>
      </c>
      <c r="AS55" s="3" t="inlineStr">
        <is>
          <t>Iran; Tehran; Road environment: Urban road; Arterial [Claude] | Road pavement [GPT]</t>
        </is>
      </c>
      <c r="AT55" s="3" t="inlineStr">
        <is>
          <t>NR</t>
        </is>
      </c>
      <c r="AU55" s="3" t="inlineStr">
        <is>
          <t>Vehicle-mounted smartphone (front and rear windshield) [Claude] | Vehicle-mounted smartphones on front and rear windshields [GPT]</t>
        </is>
      </c>
      <c r="AV55" s="3" t="inlineStr">
        <is>
          <t>See Acquisition_Platform</t>
        </is>
      </c>
      <c r="AW55" s="3" t="inlineStr">
        <is>
          <t>NR</t>
        </is>
      </c>
      <c r="AX55" s="3" t="inlineStr">
        <is>
          <t>See Acquisition_Platform (reported: mounted)</t>
        </is>
      </c>
      <c r="AY55" s="3" t="inlineStr">
        <is>
          <t>Y</t>
        </is>
      </c>
      <c r="AZ55" s="3" t="inlineStr">
        <is>
          <t>NR</t>
        </is>
      </c>
      <c r="BA55" s="3" t="inlineStr">
        <is>
          <t>NR</t>
        </is>
      </c>
      <c r="BB55" s="3" t="inlineStr">
        <is>
          <t>N</t>
        </is>
      </c>
      <c r="BC55" s="3" t="inlineStr">
        <is>
          <t>NR</t>
        </is>
      </c>
      <c r="BD55" s="3" t="inlineStr">
        <is>
          <t>NR</t>
        </is>
      </c>
      <c r="BE55" s="3" t="inlineStr">
        <is>
          <t>NR</t>
        </is>
      </c>
      <c r="BF55" s="3" t="inlineStr">
        <is>
          <t>NR</t>
        </is>
      </c>
      <c r="BG55" s="3" t="inlineStr">
        <is>
          <t>NR</t>
        </is>
      </c>
      <c r="BH55" s="3" t="inlineStr">
        <is>
          <t>Linear crack (longitudinal and transverse); Alligator crack; Block crack; Weathering; Lane or shoulder drop-off; Raveling; Patching and utility cut; Manhole; Faded marking; Pothole [Claude] | Longitudinal crack;Transverse crack;Alligator crack;Block crack;Weathering;Lane or shoulder drop-off;Raveling;Patching and utility cut;Manhole;Faded marking;Pothole [GPT]</t>
        </is>
      </c>
      <c r="BI55" s="3" t="inlineStr">
        <is>
          <t>NR</t>
        </is>
      </c>
      <c r="BJ55" s="3" t="inlineStr">
        <is>
          <t>10 distress classes with three severity levels (low; medium; high); 19761 annotated distress instances [Claude] | Ten pavement-distress categories reported; 19,761 instances [GPT]</t>
        </is>
      </c>
      <c r="BK55" s="3" t="inlineStr">
        <is>
          <t>NR</t>
        </is>
      </c>
      <c r="BL55" s="3" t="inlineStr">
        <is>
          <t>Object detection; Image classification [Claude] | Object detection;Classification [GPT]</t>
        </is>
      </c>
      <c r="BM55" s="3" t="inlineStr">
        <is>
          <t>Object detection; Image classification [Claude] | Object detection;Classification [GPT]</t>
        </is>
      </c>
      <c r="BN55" s="3" t="inlineStr">
        <is>
          <t>YOLO; Pascal VOC XML; Polygon text</t>
        </is>
      </c>
      <c r="BO55" s="3" t="inlineStr">
        <is>
          <t>Pascal VOC; VOC XML; YOLO</t>
        </is>
      </c>
      <c r="BP55" s="3" t="inlineStr">
        <is>
          <t>Y</t>
        </is>
      </c>
      <c r="BQ55" s="3" t="inlineStr">
        <is>
          <t>Y</t>
        </is>
      </c>
      <c r="BR55" s="3" t="inlineStr">
        <is>
          <t>NR</t>
        </is>
      </c>
      <c r="BS55" s="3" t="inlineStr">
        <is>
          <t>Y</t>
        </is>
      </c>
      <c r="BT55" s="3" t="inlineStr">
        <is>
          <t>NR</t>
        </is>
      </c>
      <c r="BU55" s="3" t="inlineStr">
        <is>
          <t>Y</t>
        </is>
      </c>
      <c r="BV55" s="3" t="inlineStr">
        <is>
          <t>N</t>
        </is>
      </c>
      <c r="BW55" s="3" t="inlineStr">
        <is>
          <t>N</t>
        </is>
      </c>
      <c r="BX55" s="3" t="inlineStr">
        <is>
          <t>N</t>
        </is>
      </c>
      <c r="BY55" s="3" t="inlineStr">
        <is>
          <t>Manual annotation</t>
        </is>
      </c>
      <c r="BZ55" s="3" t="inlineStr">
        <is>
          <t>Images selected for labeling on image quality and pavement visibility (data paper); no inter-annotator agreement statistic reported</t>
        </is>
      </c>
      <c r="CA55" s="3" t="inlineStr">
        <is>
          <t>NR</t>
        </is>
      </c>
      <c r="CB55" s="3" t="inlineStr">
        <is>
          <t>NR</t>
        </is>
      </c>
      <c r="CC55" s="3" t="inlineStr">
        <is>
          <t>Detection; Classification [Claude] | Object detection;Classification [GPT]</t>
        </is>
      </c>
      <c r="CD55" s="3" t="inlineStr">
        <is>
          <t>NR</t>
        </is>
      </c>
      <c r="CE55" s="3" t="inlineStr">
        <is>
          <t>NR</t>
        </is>
      </c>
      <c r="CF55" s="3" t="inlineStr">
        <is>
          <t>Reported on the source record/data card or associated publication (see Evidence_Locator)</t>
        </is>
      </c>
      <c r="CG55" s="3" t="inlineStr">
        <is>
          <t>NR</t>
        </is>
      </c>
      <c r="CH55" s="3" t="inlineStr">
        <is>
          <t>NR</t>
        </is>
      </c>
      <c r="CI55" s="3" t="inlineStr">
        <is>
          <t>Include-Primary</t>
        </is>
      </c>
      <c r="CJ55" s="3" t="inlineStr">
        <is>
          <t>Direct_Download</t>
        </is>
      </c>
      <c r="CK55" s="3" t="inlineStr">
        <is>
          <t>CC BY 4.0</t>
        </is>
      </c>
      <c r="CL55" s="3" t="inlineStr">
        <is>
          <t>N</t>
        </is>
      </c>
      <c r="CM55" s="3" t="inlineStr">
        <is>
          <t>Direct_Download</t>
        </is>
      </c>
      <c r="CN55" s="3" t="inlineStr">
        <is>
          <t>NR</t>
        </is>
      </c>
      <c r="CO55" s="3" t="inlineStr">
        <is>
          <t>NR</t>
        </is>
      </c>
      <c r="CP55" s="3" t="inlineStr">
        <is>
          <t>N</t>
        </is>
      </c>
      <c r="CQ55" s="3" t="inlineStr">
        <is>
          <t>Single-city collection (Tehran) limits geographic transfer; no GPS, IMU or depth channel; per-image acquisition dates not reported; no inter-annotator agreement statistic; class distribution highly imbalanced (Block crack n=61 vs Linear crack n=9019) [Claude] | Image resolution, annotation format, geography details, and quality-control procedure not reported on landing page [GPT]</t>
        </is>
      </c>
      <c r="CR55" s="3" t="inlineStr">
        <is>
          <t>Original</t>
        </is>
      </c>
      <c r="CS55" s="3" t="inlineStr">
        <is>
          <t>N</t>
        </is>
      </c>
      <c r="CT55" s="3" t="inlineStr">
        <is>
          <t>N</t>
        </is>
      </c>
      <c r="CU55" s="3" t="inlineStr">
        <is>
          <t>N</t>
        </is>
      </c>
      <c r="CV55" s="3" t="inlineStr">
        <is>
          <t>NA</t>
        </is>
      </c>
      <c r="CW55" s="3" t="inlineStr">
        <is>
          <t>NA</t>
        </is>
      </c>
      <c r="CX55" s="3" t="inlineStr">
        <is>
          <t>Claude_Mendeley_001.xlsx; GPT_Mendeley_001.xlsx</t>
        </is>
      </c>
      <c r="CY55" s="3" t="inlineStr">
        <is>
          <t>Claude_Mendeley_001:MDL-001; GPT_Mendeley_001:MEN-004</t>
        </is>
      </c>
      <c r="CZ55" s="3" t="inlineStr">
        <is>
          <t>Y - see conflict columns and Reconciliation_Notes</t>
        </is>
      </c>
      <c r="DA55" s="3" t="inlineStr">
        <is>
          <t>Y - see conflict columns and Reconciliation_Notes</t>
        </is>
      </c>
      <c r="DB55" s="3" t="inlineStr">
        <is>
          <t>None</t>
        </is>
      </c>
      <c r="DC55" s="6" t="inlineStr">
        <is>
          <t>Distress types: Linear crack (longitudinal and transverse); Alligator crack; Block crack; Weathe (Claude) vs Longitudinal crack;Transverse crack;Alligator crack;Block crack;Weathering;Lane  (GPT) || Label taxonomy: 10 distress classes with three severity levels (low; medium; high); 19761 annota (Claude) vs Ten pavement-distress categories reported; 19,761 instances (GPT) || Annotation task: Object detection; Image classification (Claude) vs Object detection;Classification (GPT)</t>
        </is>
      </c>
      <c r="DD55" s="3" t="inlineStr">
        <is>
          <t>None</t>
        </is>
      </c>
      <c r="DE55" s="6" t="inlineStr">
        <is>
          <t>AI tasks: Detection; Classification (Claude) vs Object detection;Classification (GPT) || Road environment: Urban road; Arterial (Claude) vs Road pavement (GPT) || Acquisition platform: Vehicle-mounted smartphone (front and rear windshield) (Claude) vs Vehicle-mounted smartphones on front and rear windshields (GPT) || Key_Limitations: Single-city collection (Tehran) limits geographic transfer; no GPS, IMU or depth (Claude) vs Image resolution, annotation format, geography details, and quality-control proc (GPT)</t>
        </is>
      </c>
      <c r="DF55" s="3" t="inlineStr">
        <is>
          <t>N</t>
        </is>
      </c>
      <c r="DG55" s="3" t="inlineStr">
        <is>
          <t>Claude cites data article 10.1016/j.dib.2025.111715; GPT reports NR for publications.</t>
        </is>
      </c>
      <c r="DH55" s="3" t="inlineStr">
        <is>
          <t>Landing page https://data.mendeley.com/datasets/nykrzdm74f/1 (accessed 2026-08-03); data paper https://doi.org/10.1016/j.dib.2025.111715 sections 'Data Description' and 'Experimental Design, Materials and Methods'; DataCite record 10.17632/nykrzdm74f.1 [Claude] | Mendeley dataset page, Description/Licence, accessed 2026-08-05 [GPT]</t>
        </is>
      </c>
      <c r="DI55" s="3" t="inlineStr">
        <is>
          <t>Moderate</t>
        </is>
      </c>
      <c r="DJ55" s="3" t="inlineStr">
        <is>
          <t>Low</t>
        </is>
      </c>
      <c r="DK55" s="3" t="inlineStr">
        <is>
          <t>Use as-is.</t>
        </is>
      </c>
      <c r="DL55" s="3" t="n">
        <v>5</v>
      </c>
      <c r="DM55" s="3" t="n">
        <v>4.5</v>
      </c>
      <c r="DN55" s="3" t="n">
        <v>3.8</v>
      </c>
      <c r="DO55" s="3" t="n">
        <v>3</v>
      </c>
      <c r="DP55" s="3" t="n">
        <v>3</v>
      </c>
      <c r="DQ55" s="3" t="n">
        <v>2</v>
      </c>
      <c r="DR55" s="3" t="n">
        <v>1.5</v>
      </c>
      <c r="DS55" s="3" t="n">
        <v>71.40000000000001</v>
      </c>
      <c r="DT55" s="3" t="inlineStr">
        <is>
          <t>Reviewed (source MCDM_Scoring, averaged across batches)</t>
        </is>
      </c>
      <c r="DU55" s="3" t="inlineStr">
        <is>
          <t>2 of 2</t>
        </is>
      </c>
      <c r="DV55" s="35">
        <f>IFERROR(IF(INDEX(MCDM_Grades!$C$2:$C$178,MATCH($A55,MCDM_Grades!$A$2:$A$178,0))="","",INDEX(MCDM_Grades!$C$2:$C$178,MATCH($A55,MCDM_Grades!$A$2:$A$178,0))),"")</f>
        <v/>
      </c>
      <c r="DW55" s="42">
        <f>IFERROR(IF(INDEX(MCDM_Grades!$D$2:$D$178,MATCH($A55,MCDM_Grades!$A$2:$A$178,0))="","",INDEX(MCDM_Grades!$D$2:$D$178,MATCH($A55,MCDM_Grades!$A$2:$A$178,0))),"")</f>
        <v/>
      </c>
      <c r="DX55" s="48">
        <f>IFERROR(IF(INDEX(MCDM_Grades!$E$2:$E$178,MATCH($A55,MCDM_Grades!$A$2:$A$178,0))="","",INDEX(MCDM_Grades!$E$2:$E$178,MATCH($A55,MCDM_Grades!$A$2:$A$178,0))),"")</f>
        <v/>
      </c>
      <c r="DY55" s="49">
        <f>IFERROR(IF(INDEX(MCDM_Grades!$F$2:$F$178,MATCH($A55,MCDM_Grades!$A$2:$A$178,0))="","",INDEX(MCDM_Grades!$F$2:$F$178,MATCH($A55,MCDM_Grades!$A$2:$A$178,0))),"")</f>
        <v/>
      </c>
      <c r="DZ55" s="48">
        <f>IFERROR(IF(INDEX(MCDM_Grades!$G$2:$G$178,MATCH($A55,MCDM_Grades!$A$2:$A$178,0))="","",INDEX(MCDM_Grades!$G$2:$G$178,MATCH($A55,MCDM_Grades!$A$2:$A$178,0))),"")</f>
        <v/>
      </c>
      <c r="EA55" s="49">
        <f>IFERROR(IF(INDEX(MCDM_Grades!$H$2:$H$178,MATCH($A55,MCDM_Grades!$A$2:$A$178,0))="","",INDEX(MCDM_Grades!$H$2:$H$178,MATCH($A55,MCDM_Grades!$A$2:$A$178,0))),"")</f>
        <v/>
      </c>
      <c r="EB55" s="50">
        <f>IFERROR(IF(INDEX(MCDM_Grades!$I$2:$I$178,MATCH($A55,MCDM_Grades!$A$2:$A$178,0))="","",INDEX(MCDM_Grades!$I$2:$I$178,MATCH($A55,MCDM_Grades!$A$2:$A$178,0))),"")</f>
        <v/>
      </c>
      <c r="EC55" s="51">
        <f>IFERROR(IF(INDEX(MCDM_Grades!$J$2:$J$178,MATCH($A55,MCDM_Grades!$A$2:$A$178,0))="","",INDEX(MCDM_Grades!$J$2:$J$178,MATCH($A55,MCDM_Grades!$A$2:$A$178,0))),"")</f>
        <v/>
      </c>
      <c r="ED55" s="35">
        <f>IFERROR(IF(INDEX(MCDM_Grades!$N$2:$N$178,MATCH($A55,MCDM_Grades!$A$2:$A$178,0))="","",INDEX(MCDM_Grades!$N$2:$N$178,MATCH($A55,MCDM_Grades!$A$2:$A$178,0))),"")</f>
        <v/>
      </c>
      <c r="EE55" s="42">
        <f>IFERROR(IF(INDEX(MCDM_Grades!$O$2:$O$178,MATCH($A55,MCDM_Grades!$A$2:$A$178,0))="","",INDEX(MCDM_Grades!$O$2:$O$178,MATCH($A55,MCDM_Grades!$A$2:$A$178,0))),"")</f>
        <v/>
      </c>
      <c r="EF55" s="35">
        <f>IFERROR(IF(INDEX(MCDM_Grades!$P$2:$P$178,MATCH($A55,MCDM_Grades!$A$2:$A$178,0))="","",INDEX(MCDM_Grades!$P$2:$P$178,MATCH($A55,MCDM_Grades!$A$2:$A$178,0))),"")</f>
        <v/>
      </c>
      <c r="EG55" s="42">
        <f>IFERROR(IF(INDEX(MCDM_Grades!$Q$2:$Q$178,MATCH($A55,MCDM_Grades!$A$2:$A$178,0))="","",INDEX(MCDM_Grades!$Q$2:$Q$178,MATCH($A55,MCDM_Grades!$A$2:$A$178,0))),"")</f>
        <v/>
      </c>
      <c r="EH55" s="35">
        <f>IFERROR(IF(INDEX(MCDM_Grades!$R$2:$R$178,MATCH($A55,MCDM_Grades!$A$2:$A$178,0))="","",INDEX(MCDM_Grades!$R$2:$R$178,MATCH($A55,MCDM_Grades!$A$2:$A$178,0))),"")</f>
        <v/>
      </c>
      <c r="EI55" s="42">
        <f>IFERROR(IF(INDEX(MCDM_Grades!$S$2:$S$178,MATCH($A55,MCDM_Grades!$A$2:$A$178,0))="","",INDEX(MCDM_Grades!$S$2:$S$178,MATCH($A55,MCDM_Grades!$A$2:$A$178,0))),"")</f>
        <v/>
      </c>
      <c r="EJ55" s="35">
        <f>IFERROR(IF(INDEX(MCDM_Grades!$T$2:$T$178,MATCH($A55,MCDM_Grades!$A$2:$A$178,0))="","",INDEX(MCDM_Grades!$T$2:$T$178,MATCH($A55,MCDM_Grades!$A$2:$A$178,0))),"")</f>
        <v/>
      </c>
      <c r="EK55" s="42">
        <f>IFERROR(IF(INDEX(MCDM_Grades!$U$2:$U$178,MATCH($A55,MCDM_Grades!$A$2:$A$178,0))="","",INDEX(MCDM_Grades!$U$2:$U$178,MATCH($A55,MCDM_Grades!$A$2:$A$178,0))),"")</f>
        <v/>
      </c>
      <c r="EL55" s="35">
        <f>IFERROR(IF(INDEX(MCDM_Grades!$V$2:$V$178,MATCH($A55,MCDM_Grades!$A$2:$A$178,0))="","",INDEX(MCDM_Grades!$V$2:$V$178,MATCH($A55,MCDM_Grades!$A$2:$A$178,0))),"")</f>
        <v/>
      </c>
      <c r="EM55" s="42">
        <f>IFERROR(IF(INDEX(MCDM_Grades!$W$2:$W$178,MATCH($A55,MCDM_Grades!$A$2:$A$178,0))="","",INDEX(MCDM_Grades!$W$2:$W$178,MATCH($A55,MCDM_Grades!$A$2:$A$178,0))),"")</f>
        <v/>
      </c>
      <c r="EN55" s="35">
        <f>IFERROR(IF(INDEX(MCDM_Grades!$X$2:$X$178,MATCH($A55,MCDM_Grades!$A$2:$A$178,0))="","",INDEX(MCDM_Grades!$X$2:$X$178,MATCH($A55,MCDM_Grades!$A$2:$A$178,0))),"")</f>
        <v/>
      </c>
      <c r="EO55" s="42">
        <f>IFERROR(IF(INDEX(MCDM_Grades!$Y$2:$Y$178,MATCH($A55,MCDM_Grades!$A$2:$A$178,0))="","",INDEX(MCDM_Grades!$Y$2:$Y$178,MATCH($A55,MCDM_Grades!$A$2:$A$178,0))),"")</f>
        <v/>
      </c>
      <c r="EP55" s="35">
        <f>IFERROR(IF(INDEX(MCDM_Grades!$Z$2:$Z$178,MATCH($A55,MCDM_Grades!$A$2:$A$178,0))="","",INDEX(MCDM_Grades!$Z$2:$Z$178,MATCH($A55,MCDM_Grades!$A$2:$A$178,0))),"")</f>
        <v/>
      </c>
      <c r="EQ55" s="42">
        <f>IFERROR(IF(INDEX(MCDM_Grades!$AA$2:$AA$178,MATCH($A55,MCDM_Grades!$A$2:$A$178,0))="","",INDEX(MCDM_Grades!$AA$2:$AA$178,MATCH($A55,MCDM_Grades!$A$2:$A$178,0))),"")</f>
        <v/>
      </c>
      <c r="ER55" s="35">
        <f>IFERROR(IF(INDEX(MCDM_Grades!$AB$2:$AB$178,MATCH($A55,MCDM_Grades!$A$2:$A$178,0))="","",INDEX(MCDM_Grades!$AB$2:$AB$178,MATCH($A55,MCDM_Grades!$A$2:$A$178,0))),"")</f>
        <v/>
      </c>
      <c r="ES55" s="42">
        <f>IFERROR(IF(INDEX(MCDM_Grades!$AC$2:$AC$178,MATCH($A55,MCDM_Grades!$A$2:$A$178,0))="","",INDEX(MCDM_Grades!$AC$2:$AC$178,MATCH($A55,MCDM_Grades!$A$2:$A$178,0))),"")</f>
        <v/>
      </c>
      <c r="ET55" s="35">
        <f>IFERROR(IF(INDEX(MCDM_Grades!$AD$2:$AD$178,MATCH($A55,MCDM_Grades!$A$2:$A$178,0))="","",INDEX(MCDM_Grades!$AD$2:$AD$178,MATCH($A55,MCDM_Grades!$A$2:$A$178,0))),"")</f>
        <v/>
      </c>
      <c r="EU55" s="42">
        <f>IFERROR(IF(INDEX(MCDM_Grades!$AE$2:$AE$178,MATCH($A55,MCDM_Grades!$A$2:$A$178,0))="","",INDEX(MCDM_Grades!$AE$2:$AE$178,MATCH($A55,MCDM_Grades!$A$2:$A$178,0))),"")</f>
        <v/>
      </c>
      <c r="EV55" s="51">
        <f>IFERROR(IF(INDEX(MCDM_Grades!$K$2:$K$178,MATCH($A55,MCDM_Grades!$A$2:$A$178,0))="","",INDEX(MCDM_Grades!$K$2:$K$178,MATCH($A55,MCDM_Grades!$A$2:$A$178,0))),"")</f>
        <v/>
      </c>
      <c r="EW55" s="49">
        <f>IFERROR(IF(INDEX(MCDM_Grades!$L$2:$L$178,MATCH($A55,MCDM_Grades!$A$2:$A$178,0))="","",INDEX(MCDM_Grades!$L$2:$L$178,MATCH($A55,MCDM_Grades!$A$2:$A$178,0))),"")</f>
        <v/>
      </c>
      <c r="EX55" s="50">
        <f>IFERROR(IF(INDEX(MCDM_Grades!$M$2:$M$178,MATCH($A55,MCDM_Grades!$A$2:$A$178,0))="","",INDEX(MCDM_Grades!$M$2:$M$178,MATCH($A55,MCDM_Grades!$A$2:$A$178,0))),"")</f>
        <v/>
      </c>
      <c r="EY55" s="35">
        <f>IFERROR(IF(INDEX(MCDM_Grades!$AR$2:$AR$178,MATCH($A55,MCDM_Grades!$A$2:$A$178,0))="","",INDEX(MCDM_Grades!$AR$2:$AR$178,MATCH($A55,MCDM_Grades!$A$2:$A$178,0))),"")</f>
        <v/>
      </c>
      <c r="EZ55" s="42">
        <f>IFERROR(IF(INDEX(MCDM_Grades!$AS$2:$AS$178,MATCH($A55,MCDM_Grades!$A$2:$A$178,0))="","",INDEX(MCDM_Grades!$AS$2:$AS$178,MATCH($A55,MCDM_Grades!$A$2:$A$178,0))),"")</f>
        <v/>
      </c>
      <c r="FA55" s="35">
        <f>IFERROR(IF(INDEX(MCDM_Grades!$AT$2:$AT$178,MATCH($A55,MCDM_Grades!$A$2:$A$178,0))="","",INDEX(MCDM_Grades!$AT$2:$AT$178,MATCH($A55,MCDM_Grades!$A$2:$A$178,0))),"")</f>
        <v/>
      </c>
      <c r="FB55" s="42">
        <f>IFERROR(IF(INDEX(MCDM_Grades!$AU$2:$AU$178,MATCH($A55,MCDM_Grades!$A$2:$A$178,0))="","",INDEX(MCDM_Grades!$AU$2:$AU$178,MATCH($A55,MCDM_Grades!$A$2:$A$178,0))),"")</f>
        <v/>
      </c>
      <c r="FC55" s="3" t="inlineStr">
        <is>
          <t>Forward-facing / oblique</t>
        </is>
      </c>
      <c r="FD55" s="3" t="inlineStr">
        <is>
          <t>No</t>
        </is>
      </c>
      <c r="FE55" s="3" t="inlineStr">
        <is>
          <t>Yes</t>
        </is>
      </c>
      <c r="FF55" s="3" t="inlineStr">
        <is>
          <t>Rear-facing oblique (smartphone on the rear windshield)</t>
        </is>
      </c>
      <c r="FG55" s="3" t="inlineStr">
        <is>
          <t>Windshield-mounted smartphones (front and rear windshields)</t>
        </is>
      </c>
      <c r="FH55" s="3" t="inlineStr">
        <is>
          <t>Vehicle-mounted smartphone (front and rear windshield)</t>
        </is>
      </c>
      <c r="FI55" s="3" t="inlineStr">
        <is>
          <t>Acquisition metadata (workbook)</t>
        </is>
      </c>
      <c r="FJ55" s="3" t="n"/>
      <c r="FK55" s="3" t="inlineStr">
        <is>
          <t>High</t>
        </is>
      </c>
      <c r="FL55" s="3" t="inlineStr">
        <is>
          <t>Not independently verified</t>
        </is>
      </c>
      <c r="FM55" s="3" t="inlineStr">
        <is>
          <t>Both workbook sources (Claude and GPT) agree: smartphones mounted on the front and rear windshields of a car in Tehran; Match_Evidence also says 'same Iranian windshield-smartphone acquisition'. Windshield mounting gives driver's-perspective oblique views of the road ahead (and behind, for the rear phone); no downward imagery. Data article 10.1016/j.dib.2025.111715 not fetched because the workbook settles the geometry.</t>
        </is>
      </c>
    </row>
    <row r="56" ht="58" customHeight="1">
      <c r="A56" s="3" t="inlineStr">
        <is>
          <t>DS-055</t>
        </is>
      </c>
      <c r="B56" s="3" t="inlineStr">
        <is>
          <t>Bandung Pothole Image Dataset (BPID)</t>
        </is>
      </c>
      <c r="C56" s="3" t="inlineStr">
        <is>
          <t>NA</t>
        </is>
      </c>
      <c r="D56" s="3" t="inlineStr">
        <is>
          <t>1</t>
        </is>
      </c>
      <c r="E56" s="3" t="inlineStr">
        <is>
          <t>Independent Dataset</t>
        </is>
      </c>
      <c r="F56" s="3" t="inlineStr">
        <is>
          <t>NA (single source record)</t>
        </is>
      </c>
      <c r="G56" s="3" t="inlineStr">
        <is>
          <t>Single source record; no matching record found in any other file after cross-file and cross-platform comparison.</t>
        </is>
      </c>
      <c r="H56" s="3" t="inlineStr">
        <is>
          <t>Claude</t>
        </is>
      </c>
      <c r="I56" s="3" t="inlineStr">
        <is>
          <t>Mendeley Data</t>
        </is>
      </c>
      <c r="J56" s="3" t="inlineStr">
        <is>
          <t>N</t>
        </is>
      </c>
      <c r="K56" s="3" t="inlineStr">
        <is>
          <t>NA (single platform)</t>
        </is>
      </c>
      <c r="L56" s="4" t="inlineStr">
        <is>
          <t>https://data.mendeley.com/datasets/rgymy6dwdd/1</t>
        </is>
      </c>
      <c r="M56" s="3" t="inlineStr">
        <is>
          <t>NA</t>
        </is>
      </c>
      <c r="N56" s="3" t="inlineStr">
        <is>
          <t>NA</t>
        </is>
      </c>
      <c r="O56" s="4" t="inlineStr">
        <is>
          <t>https://data.mendeley.com/datasets/rgymy6dwdd/1</t>
        </is>
      </c>
      <c r="P56" s="3" t="inlineStr">
        <is>
          <t>NA</t>
        </is>
      </c>
      <c r="Q56" s="3" t="inlineStr">
        <is>
          <t>NA</t>
        </is>
      </c>
      <c r="R56" s="3" t="inlineStr">
        <is>
          <t>NA</t>
        </is>
      </c>
      <c r="S56" s="3" t="inlineStr">
        <is>
          <t>NA</t>
        </is>
      </c>
      <c r="T56" s="3" t="inlineStr">
        <is>
          <t>10.17632/rgymy6dwdd.1</t>
        </is>
      </c>
      <c r="U56" s="3" t="inlineStr">
        <is>
          <t>N</t>
        </is>
      </c>
      <c r="V56" s="3" t="inlineStr">
        <is>
          <t>NR</t>
        </is>
      </c>
      <c r="W56" s="3" t="inlineStr">
        <is>
          <t>NR</t>
        </is>
      </c>
      <c r="X56" s="3" t="inlineStr">
        <is>
          <t>NR</t>
        </is>
      </c>
      <c r="Y56" s="3" t="inlineStr">
        <is>
          <t>NR</t>
        </is>
      </c>
      <c r="Z56" s="3" t="inlineStr">
        <is>
          <t>NA</t>
        </is>
      </c>
      <c r="AA56" s="3" t="inlineStr">
        <is>
          <t>NA</t>
        </is>
      </c>
      <c r="AB56" s="3" t="inlineStr">
        <is>
          <t>Images/frames as reported</t>
        </is>
      </c>
      <c r="AC56" s="3" t="inlineStr">
        <is>
          <t>50</t>
        </is>
      </c>
      <c r="AD56" s="3" t="inlineStr">
        <is>
          <t>NR</t>
        </is>
      </c>
      <c r="AE56" s="3" t="inlineStr">
        <is>
          <t>NR</t>
        </is>
      </c>
      <c r="AF56" s="3" t="inlineStr">
        <is>
          <t>50</t>
        </is>
      </c>
      <c r="AG56" s="3" t="inlineStr">
        <is>
          <t>NR</t>
        </is>
      </c>
      <c r="AH56" s="3" t="inlineStr">
        <is>
          <t>NR</t>
        </is>
      </c>
      <c r="AI56" s="3" t="inlineStr">
        <is>
          <t>NR</t>
        </is>
      </c>
      <c r="AJ56" s="3" t="inlineStr">
        <is>
          <t>NR</t>
        </is>
      </c>
      <c r="AK56" s="3" t="inlineStr">
        <is>
          <t>NR</t>
        </is>
      </c>
      <c r="AL56" s="3" t="inlineStr">
        <is>
          <t>NR</t>
        </is>
      </c>
      <c r="AM56" s="3" t="inlineStr">
        <is>
          <t>NR</t>
        </is>
      </c>
      <c r="AN56" s="3" t="inlineStr">
        <is>
          <t>NR</t>
        </is>
      </c>
      <c r="AO56" s="3" t="inlineStr">
        <is>
          <t>NR</t>
        </is>
      </c>
      <c r="AP56" s="3" t="inlineStr">
        <is>
          <t>Indonesia</t>
        </is>
      </c>
      <c r="AQ56" s="3" t="inlineStr">
        <is>
          <t>NR</t>
        </is>
      </c>
      <c r="AR56" s="3" t="inlineStr">
        <is>
          <t>Bandung City, West Java</t>
        </is>
      </c>
      <c r="AS56" s="3" t="inlineStr">
        <is>
          <t>Indonesia; Bandung City, West Java; Road environment: Urban road</t>
        </is>
      </c>
      <c r="AT56" s="3" t="inlineStr">
        <is>
          <t>NR</t>
        </is>
      </c>
      <c r="AU56" s="3" t="inlineStr">
        <is>
          <t>NR</t>
        </is>
      </c>
      <c r="AV56" s="3" t="inlineStr">
        <is>
          <t>NR</t>
        </is>
      </c>
      <c r="AW56" s="3" t="inlineStr">
        <is>
          <t>NR</t>
        </is>
      </c>
      <c r="AX56" s="3" t="inlineStr">
        <is>
          <t>NR</t>
        </is>
      </c>
      <c r="AY56" s="3" t="inlineStr">
        <is>
          <t>NR</t>
        </is>
      </c>
      <c r="AZ56" s="3" t="inlineStr">
        <is>
          <t>NR</t>
        </is>
      </c>
      <c r="BA56" s="3" t="inlineStr">
        <is>
          <t>NR</t>
        </is>
      </c>
      <c r="BB56" s="3" t="inlineStr">
        <is>
          <t>N</t>
        </is>
      </c>
      <c r="BC56" s="3" t="inlineStr">
        <is>
          <t>NR</t>
        </is>
      </c>
      <c r="BD56" s="3" t="inlineStr">
        <is>
          <t>NR</t>
        </is>
      </c>
      <c r="BE56" s="3" t="inlineStr">
        <is>
          <t>Sunny; Cloudy; Wet or after rain</t>
        </is>
      </c>
      <c r="BF56" s="3" t="inlineStr">
        <is>
          <t>Sunny (with severe sun glare); Cloudy; Night-time under artificial light</t>
        </is>
      </c>
      <c r="BG56" s="3" t="inlineStr">
        <is>
          <t>NR</t>
        </is>
      </c>
      <c r="BH56" s="3" t="inlineStr">
        <is>
          <t>Pothole</t>
        </is>
      </c>
      <c r="BI56" s="3" t="inlineStr">
        <is>
          <t>NR</t>
        </is>
      </c>
      <c r="BJ56" s="3" t="inlineStr">
        <is>
          <t>Annotated potholes; high-contrast tree shadows retained as hard negatives</t>
        </is>
      </c>
      <c r="BK56" s="3" t="inlineStr">
        <is>
          <t>NR</t>
        </is>
      </c>
      <c r="BL56" s="3" t="inlineStr">
        <is>
          <t>Object detection</t>
        </is>
      </c>
      <c r="BM56" s="3" t="inlineStr">
        <is>
          <t>Object detection</t>
        </is>
      </c>
      <c r="BN56" s="3" t="inlineStr">
        <is>
          <t>NR</t>
        </is>
      </c>
      <c r="BO56" s="3" t="inlineStr">
        <is>
          <t>NR</t>
        </is>
      </c>
      <c r="BP56" s="3" t="inlineStr">
        <is>
          <t>NR</t>
        </is>
      </c>
      <c r="BQ56" s="3" t="inlineStr">
        <is>
          <t>Y</t>
        </is>
      </c>
      <c r="BR56" s="3" t="inlineStr">
        <is>
          <t>NR</t>
        </is>
      </c>
      <c r="BS56" s="3" t="inlineStr">
        <is>
          <t>NR</t>
        </is>
      </c>
      <c r="BT56" s="3" t="inlineStr">
        <is>
          <t>NR</t>
        </is>
      </c>
      <c r="BU56" s="3" t="inlineStr">
        <is>
          <t>NR</t>
        </is>
      </c>
      <c r="BV56" s="3" t="inlineStr">
        <is>
          <t>N</t>
        </is>
      </c>
      <c r="BW56" s="3" t="inlineStr">
        <is>
          <t>N</t>
        </is>
      </c>
      <c r="BX56" s="3" t="inlineStr">
        <is>
          <t>N</t>
        </is>
      </c>
      <c r="BY56" s="3" t="inlineStr">
        <is>
          <t>NR</t>
        </is>
      </c>
      <c r="BZ56" s="3" t="inlineStr">
        <is>
          <t>NR</t>
        </is>
      </c>
      <c r="CA56" s="3" t="inlineStr">
        <is>
          <t>NR</t>
        </is>
      </c>
      <c r="CB56" s="3" t="inlineStr">
        <is>
          <t>NR</t>
        </is>
      </c>
      <c r="CC56" s="3" t="inlineStr">
        <is>
          <t>Detection</t>
        </is>
      </c>
      <c r="CD56" s="3" t="inlineStr">
        <is>
          <t>NR</t>
        </is>
      </c>
      <c r="CE56" s="3" t="inlineStr">
        <is>
          <t>NR</t>
        </is>
      </c>
      <c r="CF56" s="3" t="inlineStr">
        <is>
          <t>Reported on the source record/data card or associated publication (see Evidence_Locator)</t>
        </is>
      </c>
      <c r="CG56" s="3" t="inlineStr">
        <is>
          <t>NR</t>
        </is>
      </c>
      <c r="CH56" s="3" t="inlineStr">
        <is>
          <t>NR</t>
        </is>
      </c>
      <c r="CI56" s="3" t="inlineStr">
        <is>
          <t>Include-Primary</t>
        </is>
      </c>
      <c r="CJ56" s="3" t="inlineStr">
        <is>
          <t>Direct_Download</t>
        </is>
      </c>
      <c r="CK56" s="3" t="inlineStr">
        <is>
          <t>CC BY 4.0</t>
        </is>
      </c>
      <c r="CL56" s="3" t="inlineStr">
        <is>
          <t>N</t>
        </is>
      </c>
      <c r="CM56" s="3" t="inlineStr">
        <is>
          <t>Direct_Download</t>
        </is>
      </c>
      <c r="CN56" s="3" t="inlineStr">
        <is>
          <t>NR</t>
        </is>
      </c>
      <c r="CO56" s="3" t="inlineStr">
        <is>
          <t>NR</t>
        </is>
      </c>
      <c r="CP56" s="3" t="inlineStr">
        <is>
          <t>N</t>
        </is>
      </c>
      <c r="CQ56" s="3" t="inlineStr">
        <is>
          <t>Only 50 images, so it is usable as an out-of-distribution test set and not for training; single distress class; camera, resolution, annotation format and collection dates all unreported; no peer-reviewed data paper located</t>
        </is>
      </c>
      <c r="CR56" s="3" t="inlineStr">
        <is>
          <t>Original</t>
        </is>
      </c>
      <c r="CS56" s="3" t="inlineStr">
        <is>
          <t>N</t>
        </is>
      </c>
      <c r="CT56" s="3" t="inlineStr">
        <is>
          <t>N</t>
        </is>
      </c>
      <c r="CU56" s="3" t="inlineStr">
        <is>
          <t>N</t>
        </is>
      </c>
      <c r="CV56" s="3" t="inlineStr">
        <is>
          <t>NA</t>
        </is>
      </c>
      <c r="CW56" s="3" t="inlineStr">
        <is>
          <t>NA</t>
        </is>
      </c>
      <c r="CX56" s="3" t="inlineStr">
        <is>
          <t>Claude_Mendeley_001.xlsx</t>
        </is>
      </c>
      <c r="CY56" s="3" t="inlineStr">
        <is>
          <t>Claude_Mendeley_001:MDL-020</t>
        </is>
      </c>
      <c r="CZ56" s="3" t="inlineStr">
        <is>
          <t>N</t>
        </is>
      </c>
      <c r="DA56" s="3" t="inlineStr">
        <is>
          <t>NA</t>
        </is>
      </c>
      <c r="DB56" s="3" t="inlineStr">
        <is>
          <t>None</t>
        </is>
      </c>
      <c r="DC56" s="3" t="inlineStr">
        <is>
          <t>None</t>
        </is>
      </c>
      <c r="DD56" s="3" t="inlineStr">
        <is>
          <t>None</t>
        </is>
      </c>
      <c r="DE56" s="3" t="inlineStr">
        <is>
          <t>None</t>
        </is>
      </c>
      <c r="DF56" s="3" t="inlineStr">
        <is>
          <t>N</t>
        </is>
      </c>
      <c r="DG56" s="3" t="inlineStr">
        <is>
          <t>Single source record; no reconciliation required.</t>
        </is>
      </c>
      <c r="DH56" s="3" t="inlineStr">
        <is>
          <t>Landing page https://data.mendeley.com/datasets/rgymy6dwdd/1 (accessed 2026-08-03); DataCite record 10.17632/rgymy6dwdd.1</t>
        </is>
      </c>
      <c r="DI56" s="3" t="inlineStr">
        <is>
          <t>Moderate</t>
        </is>
      </c>
      <c r="DJ56" s="3" t="inlineStr">
        <is>
          <t>Low</t>
        </is>
      </c>
      <c r="DK56" s="3" t="inlineStr">
        <is>
          <t>Use source record as cited.</t>
        </is>
      </c>
      <c r="DL56" s="3" t="n">
        <v>5</v>
      </c>
      <c r="DM56" s="3" t="n">
        <v>3</v>
      </c>
      <c r="DN56" s="3" t="n">
        <v>3</v>
      </c>
      <c r="DO56" s="3" t="n">
        <v>1</v>
      </c>
      <c r="DP56" s="3" t="n">
        <v>3</v>
      </c>
      <c r="DQ56" s="3" t="n">
        <v>1</v>
      </c>
      <c r="DR56" s="3" t="n">
        <v>0</v>
      </c>
      <c r="DS56" s="3" t="n">
        <v>52</v>
      </c>
      <c r="DT56" s="3" t="inlineStr">
        <is>
          <t>Reviewed (source MCDM_Scoring, averaged across batches)</t>
        </is>
      </c>
      <c r="DU56" s="3" t="inlineStr">
        <is>
          <t>1 of 1</t>
        </is>
      </c>
      <c r="DV56" s="35">
        <f>IFERROR(IF(INDEX(MCDM_Grades!$C$2:$C$178,MATCH($A56,MCDM_Grades!$A$2:$A$178,0))="","",INDEX(MCDM_Grades!$C$2:$C$178,MATCH($A56,MCDM_Grades!$A$2:$A$178,0))),"")</f>
        <v/>
      </c>
      <c r="DW56" s="42">
        <f>IFERROR(IF(INDEX(MCDM_Grades!$D$2:$D$178,MATCH($A56,MCDM_Grades!$A$2:$A$178,0))="","",INDEX(MCDM_Grades!$D$2:$D$178,MATCH($A56,MCDM_Grades!$A$2:$A$178,0))),"")</f>
        <v/>
      </c>
      <c r="DX56" s="48">
        <f>IFERROR(IF(INDEX(MCDM_Grades!$E$2:$E$178,MATCH($A56,MCDM_Grades!$A$2:$A$178,0))="","",INDEX(MCDM_Grades!$E$2:$E$178,MATCH($A56,MCDM_Grades!$A$2:$A$178,0))),"")</f>
        <v/>
      </c>
      <c r="DY56" s="49">
        <f>IFERROR(IF(INDEX(MCDM_Grades!$F$2:$F$178,MATCH($A56,MCDM_Grades!$A$2:$A$178,0))="","",INDEX(MCDM_Grades!$F$2:$F$178,MATCH($A56,MCDM_Grades!$A$2:$A$178,0))),"")</f>
        <v/>
      </c>
      <c r="DZ56" s="48">
        <f>IFERROR(IF(INDEX(MCDM_Grades!$G$2:$G$178,MATCH($A56,MCDM_Grades!$A$2:$A$178,0))="","",INDEX(MCDM_Grades!$G$2:$G$178,MATCH($A56,MCDM_Grades!$A$2:$A$178,0))),"")</f>
        <v/>
      </c>
      <c r="EA56" s="49">
        <f>IFERROR(IF(INDEX(MCDM_Grades!$H$2:$H$178,MATCH($A56,MCDM_Grades!$A$2:$A$178,0))="","",INDEX(MCDM_Grades!$H$2:$H$178,MATCH($A56,MCDM_Grades!$A$2:$A$178,0))),"")</f>
        <v/>
      </c>
      <c r="EB56" s="50">
        <f>IFERROR(IF(INDEX(MCDM_Grades!$I$2:$I$178,MATCH($A56,MCDM_Grades!$A$2:$A$178,0))="","",INDEX(MCDM_Grades!$I$2:$I$178,MATCH($A56,MCDM_Grades!$A$2:$A$178,0))),"")</f>
        <v/>
      </c>
      <c r="EC56" s="51">
        <f>IFERROR(IF(INDEX(MCDM_Grades!$J$2:$J$178,MATCH($A56,MCDM_Grades!$A$2:$A$178,0))="","",INDEX(MCDM_Grades!$J$2:$J$178,MATCH($A56,MCDM_Grades!$A$2:$A$178,0))),"")</f>
        <v/>
      </c>
      <c r="ED56" s="35">
        <f>IFERROR(IF(INDEX(MCDM_Grades!$N$2:$N$178,MATCH($A56,MCDM_Grades!$A$2:$A$178,0))="","",INDEX(MCDM_Grades!$N$2:$N$178,MATCH($A56,MCDM_Grades!$A$2:$A$178,0))),"")</f>
        <v/>
      </c>
      <c r="EE56" s="42">
        <f>IFERROR(IF(INDEX(MCDM_Grades!$O$2:$O$178,MATCH($A56,MCDM_Grades!$A$2:$A$178,0))="","",INDEX(MCDM_Grades!$O$2:$O$178,MATCH($A56,MCDM_Grades!$A$2:$A$178,0))),"")</f>
        <v/>
      </c>
      <c r="EF56" s="35">
        <f>IFERROR(IF(INDEX(MCDM_Grades!$P$2:$P$178,MATCH($A56,MCDM_Grades!$A$2:$A$178,0))="","",INDEX(MCDM_Grades!$P$2:$P$178,MATCH($A56,MCDM_Grades!$A$2:$A$178,0))),"")</f>
        <v/>
      </c>
      <c r="EG56" s="42">
        <f>IFERROR(IF(INDEX(MCDM_Grades!$Q$2:$Q$178,MATCH($A56,MCDM_Grades!$A$2:$A$178,0))="","",INDEX(MCDM_Grades!$Q$2:$Q$178,MATCH($A56,MCDM_Grades!$A$2:$A$178,0))),"")</f>
        <v/>
      </c>
      <c r="EH56" s="35">
        <f>IFERROR(IF(INDEX(MCDM_Grades!$R$2:$R$178,MATCH($A56,MCDM_Grades!$A$2:$A$178,0))="","",INDEX(MCDM_Grades!$R$2:$R$178,MATCH($A56,MCDM_Grades!$A$2:$A$178,0))),"")</f>
        <v/>
      </c>
      <c r="EI56" s="42">
        <f>IFERROR(IF(INDEX(MCDM_Grades!$S$2:$S$178,MATCH($A56,MCDM_Grades!$A$2:$A$178,0))="","",INDEX(MCDM_Grades!$S$2:$S$178,MATCH($A56,MCDM_Grades!$A$2:$A$178,0))),"")</f>
        <v/>
      </c>
      <c r="EJ56" s="35">
        <f>IFERROR(IF(INDEX(MCDM_Grades!$T$2:$T$178,MATCH($A56,MCDM_Grades!$A$2:$A$178,0))="","",INDEX(MCDM_Grades!$T$2:$T$178,MATCH($A56,MCDM_Grades!$A$2:$A$178,0))),"")</f>
        <v/>
      </c>
      <c r="EK56" s="42">
        <f>IFERROR(IF(INDEX(MCDM_Grades!$U$2:$U$178,MATCH($A56,MCDM_Grades!$A$2:$A$178,0))="","",INDEX(MCDM_Grades!$U$2:$U$178,MATCH($A56,MCDM_Grades!$A$2:$A$178,0))),"")</f>
        <v/>
      </c>
      <c r="EL56" s="35">
        <f>IFERROR(IF(INDEX(MCDM_Grades!$V$2:$V$178,MATCH($A56,MCDM_Grades!$A$2:$A$178,0))="","",INDEX(MCDM_Grades!$V$2:$V$178,MATCH($A56,MCDM_Grades!$A$2:$A$178,0))),"")</f>
        <v/>
      </c>
      <c r="EM56" s="42">
        <f>IFERROR(IF(INDEX(MCDM_Grades!$W$2:$W$178,MATCH($A56,MCDM_Grades!$A$2:$A$178,0))="","",INDEX(MCDM_Grades!$W$2:$W$178,MATCH($A56,MCDM_Grades!$A$2:$A$178,0))),"")</f>
        <v/>
      </c>
      <c r="EN56" s="35">
        <f>IFERROR(IF(INDEX(MCDM_Grades!$X$2:$X$178,MATCH($A56,MCDM_Grades!$A$2:$A$178,0))="","",INDEX(MCDM_Grades!$X$2:$X$178,MATCH($A56,MCDM_Grades!$A$2:$A$178,0))),"")</f>
        <v/>
      </c>
      <c r="EO56" s="42">
        <f>IFERROR(IF(INDEX(MCDM_Grades!$Y$2:$Y$178,MATCH($A56,MCDM_Grades!$A$2:$A$178,0))="","",INDEX(MCDM_Grades!$Y$2:$Y$178,MATCH($A56,MCDM_Grades!$A$2:$A$178,0))),"")</f>
        <v/>
      </c>
      <c r="EP56" s="35">
        <f>IFERROR(IF(INDEX(MCDM_Grades!$Z$2:$Z$178,MATCH($A56,MCDM_Grades!$A$2:$A$178,0))="","",INDEX(MCDM_Grades!$Z$2:$Z$178,MATCH($A56,MCDM_Grades!$A$2:$A$178,0))),"")</f>
        <v/>
      </c>
      <c r="EQ56" s="42">
        <f>IFERROR(IF(INDEX(MCDM_Grades!$AA$2:$AA$178,MATCH($A56,MCDM_Grades!$A$2:$A$178,0))="","",INDEX(MCDM_Grades!$AA$2:$AA$178,MATCH($A56,MCDM_Grades!$A$2:$A$178,0))),"")</f>
        <v/>
      </c>
      <c r="ER56" s="35">
        <f>IFERROR(IF(INDEX(MCDM_Grades!$AB$2:$AB$178,MATCH($A56,MCDM_Grades!$A$2:$A$178,0))="","",INDEX(MCDM_Grades!$AB$2:$AB$178,MATCH($A56,MCDM_Grades!$A$2:$A$178,0))),"")</f>
        <v/>
      </c>
      <c r="ES56" s="42">
        <f>IFERROR(IF(INDEX(MCDM_Grades!$AC$2:$AC$178,MATCH($A56,MCDM_Grades!$A$2:$A$178,0))="","",INDEX(MCDM_Grades!$AC$2:$AC$178,MATCH($A56,MCDM_Grades!$A$2:$A$178,0))),"")</f>
        <v/>
      </c>
      <c r="ET56" s="35">
        <f>IFERROR(IF(INDEX(MCDM_Grades!$AD$2:$AD$178,MATCH($A56,MCDM_Grades!$A$2:$A$178,0))="","",INDEX(MCDM_Grades!$AD$2:$AD$178,MATCH($A56,MCDM_Grades!$A$2:$A$178,0))),"")</f>
        <v/>
      </c>
      <c r="EU56" s="42">
        <f>IFERROR(IF(INDEX(MCDM_Grades!$AE$2:$AE$178,MATCH($A56,MCDM_Grades!$A$2:$A$178,0))="","",INDEX(MCDM_Grades!$AE$2:$AE$178,MATCH($A56,MCDM_Grades!$A$2:$A$178,0))),"")</f>
        <v/>
      </c>
      <c r="EV56" s="51">
        <f>IFERROR(IF(INDEX(MCDM_Grades!$K$2:$K$178,MATCH($A56,MCDM_Grades!$A$2:$A$178,0))="","",INDEX(MCDM_Grades!$K$2:$K$178,MATCH($A56,MCDM_Grades!$A$2:$A$178,0))),"")</f>
        <v/>
      </c>
      <c r="EW56" s="49">
        <f>IFERROR(IF(INDEX(MCDM_Grades!$L$2:$L$178,MATCH($A56,MCDM_Grades!$A$2:$A$178,0))="","",INDEX(MCDM_Grades!$L$2:$L$178,MATCH($A56,MCDM_Grades!$A$2:$A$178,0))),"")</f>
        <v/>
      </c>
      <c r="EX56" s="50">
        <f>IFERROR(IF(INDEX(MCDM_Grades!$M$2:$M$178,MATCH($A56,MCDM_Grades!$A$2:$A$178,0))="","",INDEX(MCDM_Grades!$M$2:$M$178,MATCH($A56,MCDM_Grades!$A$2:$A$178,0))),"")</f>
        <v/>
      </c>
      <c r="EY56" s="35">
        <f>IFERROR(IF(INDEX(MCDM_Grades!$AR$2:$AR$178,MATCH($A56,MCDM_Grades!$A$2:$A$178,0))="","",INDEX(MCDM_Grades!$AR$2:$AR$178,MATCH($A56,MCDM_Grades!$A$2:$A$178,0))),"")</f>
        <v/>
      </c>
      <c r="EZ56" s="42">
        <f>IFERROR(IF(INDEX(MCDM_Grades!$AS$2:$AS$178,MATCH($A56,MCDM_Grades!$A$2:$A$178,0))="","",INDEX(MCDM_Grades!$AS$2:$AS$178,MATCH($A56,MCDM_Grades!$A$2:$A$178,0))),"")</f>
        <v/>
      </c>
      <c r="FA56" s="35">
        <f>IFERROR(IF(INDEX(MCDM_Grades!$AT$2:$AT$178,MATCH($A56,MCDM_Grades!$A$2:$A$178,0))="","",INDEX(MCDM_Grades!$AT$2:$AT$178,MATCH($A56,MCDM_Grades!$A$2:$A$178,0))),"")</f>
        <v/>
      </c>
      <c r="FB56" s="42">
        <f>IFERROR(IF(INDEX(MCDM_Grades!$AU$2:$AU$178,MATCH($A56,MCDM_Grades!$A$2:$A$178,0))="","",INDEX(MCDM_Grades!$AU$2:$AU$178,MATCH($A56,MCDM_Grades!$A$2:$A$178,0))),"")</f>
        <v/>
      </c>
      <c r="FC56" s="3" t="inlineStr">
        <is>
          <t>Not reported</t>
        </is>
      </c>
      <c r="FD56" s="3" t="inlineStr">
        <is>
          <t>Unknown</t>
        </is>
      </c>
      <c r="FE56" s="3" t="inlineStr">
        <is>
          <t>Unknown</t>
        </is>
      </c>
      <c r="FF56" s="3" t="n"/>
      <c r="FG56" s="3" t="inlineStr">
        <is>
          <t>Not reported</t>
        </is>
      </c>
      <c r="FH56" s="3" t="inlineStr">
        <is>
          <t>directly acquired from various roads in Bandung City, West Java, Indonesia</t>
        </is>
      </c>
      <c r="FI56" s="3" t="inlineStr">
        <is>
          <t>None</t>
        </is>
      </c>
      <c r="FJ56" s="3" t="inlineStr">
        <is>
          <t>https://data.mendeley.com/datasets/rgymy6dwdd/1</t>
        </is>
      </c>
      <c r="FK56" s="3" t="inlineStr">
        <is>
          <t>High</t>
        </is>
      </c>
      <c r="FL56" s="3" t="inlineStr">
        <is>
          <t>Not independently verified</t>
        </is>
      </c>
      <c r="FM56" s="3" t="inlineStr">
        <is>
          <t>Workbook acquisition columns all NR ('camera, resolution, annotation format and collection dates all unreported'). Mendeley page fetched: 50 annotated pothole images under sunny/cloudy/wet/night conditions, with tree-shadow notes for false-positive evaluation; no camera, device, mount or viewing-angle statement.</t>
        </is>
      </c>
    </row>
    <row r="57" ht="58" customHeight="1">
      <c r="A57" s="3" t="inlineStr">
        <is>
          <t>DS-056</t>
        </is>
      </c>
      <c r="B57" s="3" t="inlineStr">
        <is>
          <t>Bangladesh Road Damage Detection Dataset</t>
        </is>
      </c>
      <c r="C57" s="3" t="inlineStr">
        <is>
          <t>NA</t>
        </is>
      </c>
      <c r="D57" s="3" t="inlineStr">
        <is>
          <t>1</t>
        </is>
      </c>
      <c r="E57" s="3" t="inlineStr">
        <is>
          <t>Confirmed Match</t>
        </is>
      </c>
      <c r="F57" s="3" t="inlineStr">
        <is>
          <t>High</t>
        </is>
      </c>
      <c r="G57" s="3" t="inlineStr">
        <is>
          <t>Same Mendeley DOI (10.17632/ktnx66vtmc.1); same Bangladeshi object-detection content.</t>
        </is>
      </c>
      <c r="H57" s="3" t="inlineStr">
        <is>
          <t>Claude; GPT</t>
        </is>
      </c>
      <c r="I57" s="3" t="inlineStr">
        <is>
          <t>Mendeley Data</t>
        </is>
      </c>
      <c r="J57" s="3" t="inlineStr">
        <is>
          <t>N</t>
        </is>
      </c>
      <c r="K57" s="3" t="inlineStr">
        <is>
          <t>Single Mendeley deposit</t>
        </is>
      </c>
      <c r="L57" s="4" t="inlineStr">
        <is>
          <t>https://data.mendeley.com/datasets/ktnx66vtmc/1</t>
        </is>
      </c>
      <c r="M57" s="3" t="inlineStr">
        <is>
          <t>NA</t>
        </is>
      </c>
      <c r="N57" s="3" t="inlineStr">
        <is>
          <t>NA</t>
        </is>
      </c>
      <c r="O57" s="4" t="inlineStr">
        <is>
          <t>https://data.mendeley.com/datasets/ktnx66vtmc/1</t>
        </is>
      </c>
      <c r="P57" s="3" t="inlineStr">
        <is>
          <t>NA</t>
        </is>
      </c>
      <c r="Q57" s="3" t="inlineStr">
        <is>
          <t>NA</t>
        </is>
      </c>
      <c r="R57" s="3" t="inlineStr">
        <is>
          <t>NA</t>
        </is>
      </c>
      <c r="S57" s="3" t="inlineStr">
        <is>
          <t>NA</t>
        </is>
      </c>
      <c r="T57" s="3" t="inlineStr">
        <is>
          <t>10.17632/ktnx66vtmc.1</t>
        </is>
      </c>
      <c r="U57" s="3" t="inlineStr">
        <is>
          <t>N</t>
        </is>
      </c>
      <c r="V57" s="3" t="inlineStr">
        <is>
          <t>NR</t>
        </is>
      </c>
      <c r="W57" s="3" t="inlineStr">
        <is>
          <t>NR</t>
        </is>
      </c>
      <c r="X57" s="3" t="inlineStr">
        <is>
          <t>NR</t>
        </is>
      </c>
      <c r="Y57" s="3" t="inlineStr">
        <is>
          <t>NR</t>
        </is>
      </c>
      <c r="Z57" s="3" t="inlineStr">
        <is>
          <t>NA</t>
        </is>
      </c>
      <c r="AA57" s="3" t="inlineStr">
        <is>
          <t>NA</t>
        </is>
      </c>
      <c r="AB57" s="3" t="inlineStr">
        <is>
          <t>NR</t>
        </is>
      </c>
      <c r="AC57" s="3" t="inlineStr">
        <is>
          <t>NR</t>
        </is>
      </c>
      <c r="AD57" s="3" t="inlineStr">
        <is>
          <t>NR</t>
        </is>
      </c>
      <c r="AE57" s="3" t="inlineStr">
        <is>
          <t>NR</t>
        </is>
      </c>
      <c r="AF57" s="3" t="inlineStr">
        <is>
          <t>NR</t>
        </is>
      </c>
      <c r="AG57" s="3" t="inlineStr">
        <is>
          <t>NR</t>
        </is>
      </c>
      <c r="AH57" s="3" t="inlineStr">
        <is>
          <t>NR</t>
        </is>
      </c>
      <c r="AI57" s="3" t="inlineStr">
        <is>
          <t>NR</t>
        </is>
      </c>
      <c r="AJ57" s="3" t="inlineStr">
        <is>
          <t>NR</t>
        </is>
      </c>
      <c r="AK57" s="3" t="inlineStr">
        <is>
          <t>NR</t>
        </is>
      </c>
      <c r="AL57" s="3" t="inlineStr">
        <is>
          <t>NR</t>
        </is>
      </c>
      <c r="AM57" s="3" t="inlineStr">
        <is>
          <t>NR</t>
        </is>
      </c>
      <c r="AN57" s="3" t="inlineStr">
        <is>
          <t>Multiple resolutions; exact values NR</t>
        </is>
      </c>
      <c r="AO57" s="3" t="inlineStr">
        <is>
          <t>NR</t>
        </is>
      </c>
      <c r="AP57" s="3" t="inlineStr">
        <is>
          <t>Bangladesh</t>
        </is>
      </c>
      <c r="AQ57" s="3" t="inlineStr">
        <is>
          <t>NR</t>
        </is>
      </c>
      <c r="AR57" s="3" t="inlineStr">
        <is>
          <t>Multiple roads; exact regions NR</t>
        </is>
      </c>
      <c r="AS57" s="3" t="inlineStr">
        <is>
          <t>Bangladesh; Multiple roads; exact regions NR; Road environment: Highway;urban road;rural path</t>
        </is>
      </c>
      <c r="AT57" s="3" t="inlineStr">
        <is>
          <t>NR</t>
        </is>
      </c>
      <c r="AU57" s="3" t="inlineStr">
        <is>
          <t>Three mobile-device cameras</t>
        </is>
      </c>
      <c r="AV57" s="3" t="inlineStr">
        <is>
          <t>NR</t>
        </is>
      </c>
      <c r="AW57" s="3" t="inlineStr">
        <is>
          <t>Three mobile-device cameras</t>
        </is>
      </c>
      <c r="AX57" s="3" t="inlineStr">
        <is>
          <t>NR</t>
        </is>
      </c>
      <c r="AY57" s="3" t="inlineStr">
        <is>
          <t>NR</t>
        </is>
      </c>
      <c r="AZ57" s="3" t="inlineStr">
        <is>
          <t>NR</t>
        </is>
      </c>
      <c r="BA57" s="3" t="inlineStr">
        <is>
          <t>NR</t>
        </is>
      </c>
      <c r="BB57" s="3" t="inlineStr">
        <is>
          <t>N</t>
        </is>
      </c>
      <c r="BC57" s="3" t="inlineStr">
        <is>
          <t>NR</t>
        </is>
      </c>
      <c r="BD57" s="3" t="inlineStr">
        <is>
          <t>NR</t>
        </is>
      </c>
      <c r="BE57" s="3" t="inlineStr">
        <is>
          <t>NR</t>
        </is>
      </c>
      <c r="BF57" s="3" t="inlineStr">
        <is>
          <t>Various daylight conditions</t>
        </is>
      </c>
      <c r="BG57" s="3" t="inlineStr">
        <is>
          <t>NR</t>
        </is>
      </c>
      <c r="BH57" s="3" t="inlineStr">
        <is>
          <t>Pothole; Broken road surface; Crack (all collapsed into one class) [Claude] | Pothole;Crack;Broken road surface;Normal road [GPT]</t>
        </is>
      </c>
      <c r="BI57" s="3" t="inlineStr">
        <is>
          <t>Pothole; Broken road surface; Crack (all collapsed into one class) [Claude] | Pothole;Crack;Broken road surface;Normal road [GPT]</t>
        </is>
      </c>
      <c r="BJ57" s="3" t="inlineStr">
        <is>
          <t>Single class named 'pothole' covering potholes, broken road surfaces and visible cracks; undamaged road images included as negatives [Claude] | Single unified damage class 'pothole'; normal road negatives [GPT]</t>
        </is>
      </c>
      <c r="BK57" s="3" t="inlineStr">
        <is>
          <t>NR</t>
        </is>
      </c>
      <c r="BL57" s="3" t="inlineStr">
        <is>
          <t>Object detection</t>
        </is>
      </c>
      <c r="BM57" s="3" t="inlineStr">
        <is>
          <t>Object detection</t>
        </is>
      </c>
      <c r="BN57" s="3" t="inlineStr">
        <is>
          <t>YOLOv8 [Claude] | YOLOv8;train/validation/test [GPT]</t>
        </is>
      </c>
      <c r="BO57" s="3" t="inlineStr">
        <is>
          <t>YOLO</t>
        </is>
      </c>
      <c r="BP57" s="3" t="inlineStr">
        <is>
          <t>NR</t>
        </is>
      </c>
      <c r="BQ57" s="3" t="inlineStr">
        <is>
          <t>Y</t>
        </is>
      </c>
      <c r="BR57" s="3" t="inlineStr">
        <is>
          <t>NR</t>
        </is>
      </c>
      <c r="BS57" s="3" t="inlineStr">
        <is>
          <t>NR</t>
        </is>
      </c>
      <c r="BT57" s="3" t="inlineStr">
        <is>
          <t>NR</t>
        </is>
      </c>
      <c r="BU57" s="3" t="inlineStr">
        <is>
          <t>NR</t>
        </is>
      </c>
      <c r="BV57" s="3" t="inlineStr">
        <is>
          <t>N</t>
        </is>
      </c>
      <c r="BW57" s="3" t="inlineStr">
        <is>
          <t>N</t>
        </is>
      </c>
      <c r="BX57" s="3" t="inlineStr">
        <is>
          <t>N</t>
        </is>
      </c>
      <c r="BY57" s="3" t="inlineStr">
        <is>
          <t>Manual annotation</t>
        </is>
      </c>
      <c r="BZ57" s="3" t="inlineStr">
        <is>
          <t>NR</t>
        </is>
      </c>
      <c r="CA57" s="3" t="inlineStr">
        <is>
          <t>NR</t>
        </is>
      </c>
      <c r="CB57" s="3" t="inlineStr">
        <is>
          <t>NR</t>
        </is>
      </c>
      <c r="CC57" s="3" t="inlineStr">
        <is>
          <t>Detection [Claude] | Object detection [GPT]</t>
        </is>
      </c>
      <c r="CD57" s="3" t="inlineStr">
        <is>
          <t>NR</t>
        </is>
      </c>
      <c r="CE57" s="3" t="inlineStr">
        <is>
          <t>NR</t>
        </is>
      </c>
      <c r="CF57" s="3" t="inlineStr">
        <is>
          <t>Reported on the source record/data card or associated publication (see Evidence_Locator)</t>
        </is>
      </c>
      <c r="CG57" s="3" t="inlineStr">
        <is>
          <t>NR</t>
        </is>
      </c>
      <c r="CH57" s="3" t="inlineStr">
        <is>
          <t>NR</t>
        </is>
      </c>
      <c r="CI57" s="3" t="inlineStr">
        <is>
          <t>Include-Supplementary</t>
        </is>
      </c>
      <c r="CJ57" s="3" t="inlineStr">
        <is>
          <t>Direct_Download</t>
        </is>
      </c>
      <c r="CK57" s="3" t="inlineStr">
        <is>
          <t>CC BY 4.0</t>
        </is>
      </c>
      <c r="CL57" s="3" t="inlineStr">
        <is>
          <t>N</t>
        </is>
      </c>
      <c r="CM57" s="3" t="inlineStr">
        <is>
          <t>Direct_Download</t>
        </is>
      </c>
      <c r="CN57" s="3" t="inlineStr">
        <is>
          <t>NR</t>
        </is>
      </c>
      <c r="CO57" s="3" t="inlineStr">
        <is>
          <t>NR</t>
        </is>
      </c>
      <c r="CP57" s="3" t="inlineStr">
        <is>
          <t>N</t>
        </is>
      </c>
      <c r="CQ57" s="3" t="inlineStr">
        <is>
          <t>Three distinct distress mechanisms are collapsed into a single class labelled 'pothole', which makes the labels semantically inconsistent with every other road-damage taxonomy; no image count, resolution, device or date reported; no peer-reviewed data paper located [Claude] | All damage types collapsed into one class; image count and QC not reported; recent dataset with limited reuse evidence [GPT]</t>
        </is>
      </c>
      <c r="CR57" s="3" t="inlineStr">
        <is>
          <t>Original</t>
        </is>
      </c>
      <c r="CS57" s="3" t="inlineStr">
        <is>
          <t>N</t>
        </is>
      </c>
      <c r="CT57" s="3" t="inlineStr">
        <is>
          <t>N</t>
        </is>
      </c>
      <c r="CU57" s="3" t="inlineStr">
        <is>
          <t>N</t>
        </is>
      </c>
      <c r="CV57" s="3" t="inlineStr">
        <is>
          <t>NA</t>
        </is>
      </c>
      <c r="CW57" s="3" t="inlineStr">
        <is>
          <t>NA</t>
        </is>
      </c>
      <c r="CX57" s="3" t="inlineStr">
        <is>
          <t>Claude_Mendeley_001.xlsx; GPT_Mendeley_001.xlsx</t>
        </is>
      </c>
      <c r="CY57" s="3" t="inlineStr">
        <is>
          <t>Claude_Mendeley_001:MDL-029; GPT_Mendeley_001:MEN-009</t>
        </is>
      </c>
      <c r="CZ57" s="3" t="inlineStr">
        <is>
          <t>Y - see conflict columns and Reconciliation_Notes</t>
        </is>
      </c>
      <c r="DA57" s="3" t="inlineStr">
        <is>
          <t>Y - see conflict columns and Reconciliation_Notes</t>
        </is>
      </c>
      <c r="DB57" s="3" t="inlineStr">
        <is>
          <t>None</t>
        </is>
      </c>
      <c r="DC57" s="6" t="inlineStr">
        <is>
          <t>Distress types: Pothole; Broken road surface; Crack (all collapsed into one class) (Claude) vs Pothole;Crack;Broken road surface;Normal road (GPT) || Label taxonomy: Single class named 'pothole' covering potholes, broken road surfaces and visible (Claude) vs Single unified damage class 'pothole'; normal road negatives (GPT) || Annotation format: YOLOv8 (Claude) vs YOLOv8;train/validation/test (GPT)</t>
        </is>
      </c>
      <c r="DD57" s="3" t="inlineStr">
        <is>
          <t>None</t>
        </is>
      </c>
      <c r="DE57" s="6" t="inlineStr">
        <is>
          <t>AI tasks: Detection (Claude) vs Object detection (GPT) || Key_Limitations: Three distinct distress mechanisms are collapsed into a single class labelled 'p (Claude) vs All damage types collapsed into one class; image count and QC not reported; rece (GPT)</t>
        </is>
      </c>
      <c r="DF57" s="3" t="inlineStr">
        <is>
          <t>N</t>
        </is>
      </c>
      <c r="DG57" s="3" t="inlineStr">
        <is>
          <t>Label-set description conflict: single collapsed damage class (Claude) vs four classes incl. normal road (GPT); acquisition NR (Claude) vs three mobile-device cameras (GPT).</t>
        </is>
      </c>
      <c r="DH57" s="3" t="inlineStr">
        <is>
          <t>Landing page https://data.mendeley.com/datasets/ktnx66vtmc/1 (accessed 2026-08-03); DataCite record 10.17632/ktnx66vtmc.1 [Claude] | Mendeley dataset page, Description/Steps to reproduce/Licence, accessed 2026-08-05 [GPT]</t>
        </is>
      </c>
      <c r="DI57" s="3" t="inlineStr">
        <is>
          <t>Low</t>
        </is>
      </c>
      <c r="DJ57" s="3" t="inlineStr">
        <is>
          <t>Medium</t>
        </is>
      </c>
      <c r="DK57" s="3" t="inlineStr">
        <is>
          <t>Check class list on the deposit.</t>
        </is>
      </c>
      <c r="DL57" s="3" t="n">
        <v>5</v>
      </c>
      <c r="DM57" s="3" t="n">
        <v>2</v>
      </c>
      <c r="DN57" s="3" t="n">
        <v>3</v>
      </c>
      <c r="DO57" s="3" t="n">
        <v>0.5</v>
      </c>
      <c r="DP57" s="3" t="n">
        <v>2.5</v>
      </c>
      <c r="DQ57" s="3" t="n">
        <v>0.5</v>
      </c>
      <c r="DR57" s="3" t="n">
        <v>0</v>
      </c>
      <c r="DS57" s="3" t="n">
        <v>44.5</v>
      </c>
      <c r="DT57" s="3" t="inlineStr">
        <is>
          <t>Reviewed (source MCDM_Scoring, averaged across batches)</t>
        </is>
      </c>
      <c r="DU57" s="3" t="inlineStr">
        <is>
          <t>2 of 2</t>
        </is>
      </c>
      <c r="DV57" s="35">
        <f>IFERROR(IF(INDEX(MCDM_Grades!$C$2:$C$178,MATCH($A57,MCDM_Grades!$A$2:$A$178,0))="","",INDEX(MCDM_Grades!$C$2:$C$178,MATCH($A57,MCDM_Grades!$A$2:$A$178,0))),"")</f>
        <v/>
      </c>
      <c r="DW57" s="42">
        <f>IFERROR(IF(INDEX(MCDM_Grades!$D$2:$D$178,MATCH($A57,MCDM_Grades!$A$2:$A$178,0))="","",INDEX(MCDM_Grades!$D$2:$D$178,MATCH($A57,MCDM_Grades!$A$2:$A$178,0))),"")</f>
        <v/>
      </c>
      <c r="DX57" s="48">
        <f>IFERROR(IF(INDEX(MCDM_Grades!$E$2:$E$178,MATCH($A57,MCDM_Grades!$A$2:$A$178,0))="","",INDEX(MCDM_Grades!$E$2:$E$178,MATCH($A57,MCDM_Grades!$A$2:$A$178,0))),"")</f>
        <v/>
      </c>
      <c r="DY57" s="49">
        <f>IFERROR(IF(INDEX(MCDM_Grades!$F$2:$F$178,MATCH($A57,MCDM_Grades!$A$2:$A$178,0))="","",INDEX(MCDM_Grades!$F$2:$F$178,MATCH($A57,MCDM_Grades!$A$2:$A$178,0))),"")</f>
        <v/>
      </c>
      <c r="DZ57" s="48">
        <f>IFERROR(IF(INDEX(MCDM_Grades!$G$2:$G$178,MATCH($A57,MCDM_Grades!$A$2:$A$178,0))="","",INDEX(MCDM_Grades!$G$2:$G$178,MATCH($A57,MCDM_Grades!$A$2:$A$178,0))),"")</f>
        <v/>
      </c>
      <c r="EA57" s="49">
        <f>IFERROR(IF(INDEX(MCDM_Grades!$H$2:$H$178,MATCH($A57,MCDM_Grades!$A$2:$A$178,0))="","",INDEX(MCDM_Grades!$H$2:$H$178,MATCH($A57,MCDM_Grades!$A$2:$A$178,0))),"")</f>
        <v/>
      </c>
      <c r="EB57" s="50">
        <f>IFERROR(IF(INDEX(MCDM_Grades!$I$2:$I$178,MATCH($A57,MCDM_Grades!$A$2:$A$178,0))="","",INDEX(MCDM_Grades!$I$2:$I$178,MATCH($A57,MCDM_Grades!$A$2:$A$178,0))),"")</f>
        <v/>
      </c>
      <c r="EC57" s="51">
        <f>IFERROR(IF(INDEX(MCDM_Grades!$J$2:$J$178,MATCH($A57,MCDM_Grades!$A$2:$A$178,0))="","",INDEX(MCDM_Grades!$J$2:$J$178,MATCH($A57,MCDM_Grades!$A$2:$A$178,0))),"")</f>
        <v/>
      </c>
      <c r="ED57" s="35">
        <f>IFERROR(IF(INDEX(MCDM_Grades!$N$2:$N$178,MATCH($A57,MCDM_Grades!$A$2:$A$178,0))="","",INDEX(MCDM_Grades!$N$2:$N$178,MATCH($A57,MCDM_Grades!$A$2:$A$178,0))),"")</f>
        <v/>
      </c>
      <c r="EE57" s="42">
        <f>IFERROR(IF(INDEX(MCDM_Grades!$O$2:$O$178,MATCH($A57,MCDM_Grades!$A$2:$A$178,0))="","",INDEX(MCDM_Grades!$O$2:$O$178,MATCH($A57,MCDM_Grades!$A$2:$A$178,0))),"")</f>
        <v/>
      </c>
      <c r="EF57" s="35">
        <f>IFERROR(IF(INDEX(MCDM_Grades!$P$2:$P$178,MATCH($A57,MCDM_Grades!$A$2:$A$178,0))="","",INDEX(MCDM_Grades!$P$2:$P$178,MATCH($A57,MCDM_Grades!$A$2:$A$178,0))),"")</f>
        <v/>
      </c>
      <c r="EG57" s="42">
        <f>IFERROR(IF(INDEX(MCDM_Grades!$Q$2:$Q$178,MATCH($A57,MCDM_Grades!$A$2:$A$178,0))="","",INDEX(MCDM_Grades!$Q$2:$Q$178,MATCH($A57,MCDM_Grades!$A$2:$A$178,0))),"")</f>
        <v/>
      </c>
      <c r="EH57" s="35">
        <f>IFERROR(IF(INDEX(MCDM_Grades!$R$2:$R$178,MATCH($A57,MCDM_Grades!$A$2:$A$178,0))="","",INDEX(MCDM_Grades!$R$2:$R$178,MATCH($A57,MCDM_Grades!$A$2:$A$178,0))),"")</f>
        <v/>
      </c>
      <c r="EI57" s="42">
        <f>IFERROR(IF(INDEX(MCDM_Grades!$S$2:$S$178,MATCH($A57,MCDM_Grades!$A$2:$A$178,0))="","",INDEX(MCDM_Grades!$S$2:$S$178,MATCH($A57,MCDM_Grades!$A$2:$A$178,0))),"")</f>
        <v/>
      </c>
      <c r="EJ57" s="35">
        <f>IFERROR(IF(INDEX(MCDM_Grades!$T$2:$T$178,MATCH($A57,MCDM_Grades!$A$2:$A$178,0))="","",INDEX(MCDM_Grades!$T$2:$T$178,MATCH($A57,MCDM_Grades!$A$2:$A$178,0))),"")</f>
        <v/>
      </c>
      <c r="EK57" s="42">
        <f>IFERROR(IF(INDEX(MCDM_Grades!$U$2:$U$178,MATCH($A57,MCDM_Grades!$A$2:$A$178,0))="","",INDEX(MCDM_Grades!$U$2:$U$178,MATCH($A57,MCDM_Grades!$A$2:$A$178,0))),"")</f>
        <v/>
      </c>
      <c r="EL57" s="35">
        <f>IFERROR(IF(INDEX(MCDM_Grades!$V$2:$V$178,MATCH($A57,MCDM_Grades!$A$2:$A$178,0))="","",INDEX(MCDM_Grades!$V$2:$V$178,MATCH($A57,MCDM_Grades!$A$2:$A$178,0))),"")</f>
        <v/>
      </c>
      <c r="EM57" s="42">
        <f>IFERROR(IF(INDEX(MCDM_Grades!$W$2:$W$178,MATCH($A57,MCDM_Grades!$A$2:$A$178,0))="","",INDEX(MCDM_Grades!$W$2:$W$178,MATCH($A57,MCDM_Grades!$A$2:$A$178,0))),"")</f>
        <v/>
      </c>
      <c r="EN57" s="35">
        <f>IFERROR(IF(INDEX(MCDM_Grades!$X$2:$X$178,MATCH($A57,MCDM_Grades!$A$2:$A$178,0))="","",INDEX(MCDM_Grades!$X$2:$X$178,MATCH($A57,MCDM_Grades!$A$2:$A$178,0))),"")</f>
        <v/>
      </c>
      <c r="EO57" s="42">
        <f>IFERROR(IF(INDEX(MCDM_Grades!$Y$2:$Y$178,MATCH($A57,MCDM_Grades!$A$2:$A$178,0))="","",INDEX(MCDM_Grades!$Y$2:$Y$178,MATCH($A57,MCDM_Grades!$A$2:$A$178,0))),"")</f>
        <v/>
      </c>
      <c r="EP57" s="35">
        <f>IFERROR(IF(INDEX(MCDM_Grades!$Z$2:$Z$178,MATCH($A57,MCDM_Grades!$A$2:$A$178,0))="","",INDEX(MCDM_Grades!$Z$2:$Z$178,MATCH($A57,MCDM_Grades!$A$2:$A$178,0))),"")</f>
        <v/>
      </c>
      <c r="EQ57" s="42">
        <f>IFERROR(IF(INDEX(MCDM_Grades!$AA$2:$AA$178,MATCH($A57,MCDM_Grades!$A$2:$A$178,0))="","",INDEX(MCDM_Grades!$AA$2:$AA$178,MATCH($A57,MCDM_Grades!$A$2:$A$178,0))),"")</f>
        <v/>
      </c>
      <c r="ER57" s="35">
        <f>IFERROR(IF(INDEX(MCDM_Grades!$AB$2:$AB$178,MATCH($A57,MCDM_Grades!$A$2:$A$178,0))="","",INDEX(MCDM_Grades!$AB$2:$AB$178,MATCH($A57,MCDM_Grades!$A$2:$A$178,0))),"")</f>
        <v/>
      </c>
      <c r="ES57" s="42">
        <f>IFERROR(IF(INDEX(MCDM_Grades!$AC$2:$AC$178,MATCH($A57,MCDM_Grades!$A$2:$A$178,0))="","",INDEX(MCDM_Grades!$AC$2:$AC$178,MATCH($A57,MCDM_Grades!$A$2:$A$178,0))),"")</f>
        <v/>
      </c>
      <c r="ET57" s="35">
        <f>IFERROR(IF(INDEX(MCDM_Grades!$AD$2:$AD$178,MATCH($A57,MCDM_Grades!$A$2:$A$178,0))="","",INDEX(MCDM_Grades!$AD$2:$AD$178,MATCH($A57,MCDM_Grades!$A$2:$A$178,0))),"")</f>
        <v/>
      </c>
      <c r="EU57" s="42">
        <f>IFERROR(IF(INDEX(MCDM_Grades!$AE$2:$AE$178,MATCH($A57,MCDM_Grades!$A$2:$A$178,0))="","",INDEX(MCDM_Grades!$AE$2:$AE$178,MATCH($A57,MCDM_Grades!$A$2:$A$178,0))),"")</f>
        <v/>
      </c>
      <c r="EV57" s="51">
        <f>IFERROR(IF(INDEX(MCDM_Grades!$K$2:$K$178,MATCH($A57,MCDM_Grades!$A$2:$A$178,0))="","",INDEX(MCDM_Grades!$K$2:$K$178,MATCH($A57,MCDM_Grades!$A$2:$A$178,0))),"")</f>
        <v/>
      </c>
      <c r="EW57" s="49">
        <f>IFERROR(IF(INDEX(MCDM_Grades!$L$2:$L$178,MATCH($A57,MCDM_Grades!$A$2:$A$178,0))="","",INDEX(MCDM_Grades!$L$2:$L$178,MATCH($A57,MCDM_Grades!$A$2:$A$178,0))),"")</f>
        <v/>
      </c>
      <c r="EX57" s="50">
        <f>IFERROR(IF(INDEX(MCDM_Grades!$M$2:$M$178,MATCH($A57,MCDM_Grades!$A$2:$A$178,0))="","",INDEX(MCDM_Grades!$M$2:$M$178,MATCH($A57,MCDM_Grades!$A$2:$A$178,0))),"")</f>
        <v/>
      </c>
      <c r="EY57" s="35">
        <f>IFERROR(IF(INDEX(MCDM_Grades!$AR$2:$AR$178,MATCH($A57,MCDM_Grades!$A$2:$A$178,0))="","",INDEX(MCDM_Grades!$AR$2:$AR$178,MATCH($A57,MCDM_Grades!$A$2:$A$178,0))),"")</f>
        <v/>
      </c>
      <c r="EZ57" s="42">
        <f>IFERROR(IF(INDEX(MCDM_Grades!$AS$2:$AS$178,MATCH($A57,MCDM_Grades!$A$2:$A$178,0))="","",INDEX(MCDM_Grades!$AS$2:$AS$178,MATCH($A57,MCDM_Grades!$A$2:$A$178,0))),"")</f>
        <v/>
      </c>
      <c r="FA57" s="35">
        <f>IFERROR(IF(INDEX(MCDM_Grades!$AT$2:$AT$178,MATCH($A57,MCDM_Grades!$A$2:$A$178,0))="","",INDEX(MCDM_Grades!$AT$2:$AT$178,MATCH($A57,MCDM_Grades!$A$2:$A$178,0))),"")</f>
        <v/>
      </c>
      <c r="FB57" s="42">
        <f>IFERROR(IF(INDEX(MCDM_Grades!$AU$2:$AU$178,MATCH($A57,MCDM_Grades!$A$2:$A$178,0))="","",INDEX(MCDM_Grades!$AU$2:$AU$178,MATCH($A57,MCDM_Grades!$A$2:$A$178,0))),"")</f>
        <v/>
      </c>
      <c r="FC57" s="3" t="inlineStr">
        <is>
          <t>Not reported</t>
        </is>
      </c>
      <c r="FD57" s="3" t="inlineStr">
        <is>
          <t>Unknown</t>
        </is>
      </c>
      <c r="FE57" s="3" t="inlineStr">
        <is>
          <t>Unknown</t>
        </is>
      </c>
      <c r="FF57" s="3" t="n"/>
      <c r="FG57" s="3" t="inlineStr">
        <is>
          <t>Mobile-device cameras (three devices); mount and orientation not reported</t>
        </is>
      </c>
      <c r="FH57" s="3" t="inlineStr">
        <is>
          <t>Images were captured using three different mobile device cameras to ensure diversity in image quality, resolution, and sensor characteristics.</t>
        </is>
      </c>
      <c r="FI57" s="3" t="inlineStr">
        <is>
          <t>None</t>
        </is>
      </c>
      <c r="FJ57" s="3" t="inlineStr">
        <is>
          <t>https://data.mendeley.com/datasets/ktnx66vtmc/1</t>
        </is>
      </c>
      <c r="FK57" s="3" t="inlineStr">
        <is>
          <t>High</t>
        </is>
      </c>
      <c r="FL57" s="3" t="inlineStr">
        <is>
          <t>Not independently verified</t>
        </is>
      </c>
      <c r="FM57" s="3" t="inlineStr">
        <is>
          <t>Workbook: 'Three mobile-device cameras', position NR. Mendeley page fetched twice: photos taken under daylight on highways, urban roads and rural paths in Bangladesh with three mobile-device cameras; nothing on whether the phones were handheld or vehicle-mounted, or pointed down or forward. Not a known benchmark; no publication.</t>
        </is>
      </c>
    </row>
    <row r="58" ht="58" customHeight="1">
      <c r="A58" s="3" t="inlineStr">
        <is>
          <t>DS-057</t>
        </is>
      </c>
      <c r="B58" s="3" t="inlineStr">
        <is>
          <t>BDRoad-Sense: Benchmark Dataset for Road Surface Detection and Safety Enhancement</t>
        </is>
      </c>
      <c r="C58" s="3" t="inlineStr">
        <is>
          <t>BDRoad-Sense: A Benchmark Dataset for Road Surface Detection and Safety Enhancement</t>
        </is>
      </c>
      <c r="D58" s="3" t="inlineStr">
        <is>
          <t>3 [Claude] | 1 [GPT]</t>
        </is>
      </c>
      <c r="E58" s="3" t="inlineStr">
        <is>
          <t>Confirmed Match</t>
        </is>
      </c>
      <c r="F58" s="3" t="inlineStr">
        <is>
          <t>High</t>
        </is>
      </c>
      <c r="G58" s="3" t="inlineStr">
        <is>
          <t>Same Mendeley DOI stem (10.17632/z3nx8n396g); same Bangladeshi four-smartphone handheld acquisition; same damage-level classification content.</t>
        </is>
      </c>
      <c r="H58" s="3" t="inlineStr">
        <is>
          <t>Claude; GPT</t>
        </is>
      </c>
      <c r="I58" s="3" t="inlineStr">
        <is>
          <t>Mendeley Data</t>
        </is>
      </c>
      <c r="J58" s="3" t="inlineStr">
        <is>
          <t>N</t>
        </is>
      </c>
      <c r="K58" s="3" t="inlineStr">
        <is>
          <t>Single Mendeley deposit (two versions reviewed)</t>
        </is>
      </c>
      <c r="L58" s="4" t="inlineStr">
        <is>
          <t>https://data.mendeley.com/datasets/z3nx8n396g/3</t>
        </is>
      </c>
      <c r="M58" s="3" t="inlineStr">
        <is>
          <t>NA</t>
        </is>
      </c>
      <c r="N58" s="3" t="inlineStr">
        <is>
          <t>NA</t>
        </is>
      </c>
      <c r="O58" s="4" t="inlineStr">
        <is>
          <t>https://data.mendeley.com/datasets/z3nx8n396g/3; https://data.mendeley.com/datasets/z3nx8n396g/1</t>
        </is>
      </c>
      <c r="P58" s="3" t="inlineStr">
        <is>
          <t>NA</t>
        </is>
      </c>
      <c r="Q58" s="3" t="inlineStr">
        <is>
          <t>NA</t>
        </is>
      </c>
      <c r="R58" s="3" t="inlineStr">
        <is>
          <t>NA</t>
        </is>
      </c>
      <c r="S58" s="3" t="inlineStr">
        <is>
          <t>NA</t>
        </is>
      </c>
      <c r="T58" s="3" t="inlineStr">
        <is>
          <t>10.17632/z3nx8n396g.3; 10.17632/z3nx8n396g.1</t>
        </is>
      </c>
      <c r="U58" s="3" t="inlineStr">
        <is>
          <t>N</t>
        </is>
      </c>
      <c r="V58" s="3" t="inlineStr">
        <is>
          <t>NR</t>
        </is>
      </c>
      <c r="W58" s="3" t="inlineStr">
        <is>
          <t>NR</t>
        </is>
      </c>
      <c r="X58" s="3" t="inlineStr">
        <is>
          <t>NR</t>
        </is>
      </c>
      <c r="Y58" s="3" t="inlineStr">
        <is>
          <t>NR</t>
        </is>
      </c>
      <c r="Z58" s="3" t="inlineStr">
        <is>
          <t>NA</t>
        </is>
      </c>
      <c r="AA58" s="3" t="inlineStr">
        <is>
          <t>NA</t>
        </is>
      </c>
      <c r="AB58" s="3" t="inlineStr">
        <is>
          <t>Images/frames as reported</t>
        </is>
      </c>
      <c r="AC58" s="3" t="inlineStr">
        <is>
          <t>6350 original; 9107 after augmentation [Claude] | 12687 [GPT]</t>
        </is>
      </c>
      <c r="AD58" s="3" t="inlineStr">
        <is>
          <t>NR</t>
        </is>
      </c>
      <c r="AE58" s="3" t="inlineStr">
        <is>
          <t>NR</t>
        </is>
      </c>
      <c r="AF58" s="3" t="inlineStr">
        <is>
          <t>6350 original; 9107 after augmentation [Claude] | 12687 [GPT]</t>
        </is>
      </c>
      <c r="AG58" s="3" t="inlineStr">
        <is>
          <t>NR</t>
        </is>
      </c>
      <c r="AH58" s="3" t="inlineStr">
        <is>
          <t>NR</t>
        </is>
      </c>
      <c r="AI58" s="3" t="inlineStr">
        <is>
          <t>NR</t>
        </is>
      </c>
      <c r="AJ58" s="3" t="inlineStr">
        <is>
          <t>NR</t>
        </is>
      </c>
      <c r="AK58" s="3" t="inlineStr">
        <is>
          <t>NR</t>
        </is>
      </c>
      <c r="AL58" s="3" t="inlineStr">
        <is>
          <t>NR</t>
        </is>
      </c>
      <c r="AM58" s="3" t="inlineStr">
        <is>
          <t>NR</t>
        </is>
      </c>
      <c r="AN58" s="3" t="inlineStr">
        <is>
          <t>1024x1024 [Claude] | 1024 x 1024 px [GPT]</t>
        </is>
      </c>
      <c r="AO58" s="3" t="inlineStr">
        <is>
          <t>NR</t>
        </is>
      </c>
      <c r="AP58" s="3" t="inlineStr">
        <is>
          <t>Bangladesh</t>
        </is>
      </c>
      <c r="AQ58" s="3" t="inlineStr">
        <is>
          <t>NR</t>
        </is>
      </c>
      <c r="AR58" s="3" t="inlineStr">
        <is>
          <t>Sylhet District (rural and urban) [Claude] | Sylhet District [GPT]</t>
        </is>
      </c>
      <c r="AS58" s="3" t="inlineStr">
        <is>
          <t>Bangladesh; Sylhet District (rural and urban) [Claude] | Sylhet District [GPT]; Road environment: Urban road; Rural road [Claude] | Rural;urban roads [GPT]</t>
        </is>
      </c>
      <c r="AT58" s="3" t="inlineStr">
        <is>
          <t>2025-11 to 2026-02</t>
        </is>
      </c>
      <c r="AU58" s="3" t="inlineStr">
        <is>
          <t>Four different smartphone cameras (handheld field survey) [Claude] | Four smartphone cameras [GPT]</t>
        </is>
      </c>
      <c r="AV58" s="3" t="inlineStr">
        <is>
          <t>NR</t>
        </is>
      </c>
      <c r="AW58" s="3" t="inlineStr">
        <is>
          <t>Four different smartphone cameras (handheld field survey) [Claude] | Four smartphone cameras [GPT]</t>
        </is>
      </c>
      <c r="AX58" s="3" t="inlineStr">
        <is>
          <t>See Acquisition_Platform (reported: handheld)</t>
        </is>
      </c>
      <c r="AY58" s="3" t="inlineStr">
        <is>
          <t>Y</t>
        </is>
      </c>
      <c r="AZ58" s="3" t="inlineStr">
        <is>
          <t>NR</t>
        </is>
      </c>
      <c r="BA58" s="3" t="inlineStr">
        <is>
          <t>NR</t>
        </is>
      </c>
      <c r="BB58" s="3" t="inlineStr">
        <is>
          <t>N</t>
        </is>
      </c>
      <c r="BC58" s="3" t="inlineStr">
        <is>
          <t>NR</t>
        </is>
      </c>
      <c r="BD58" s="3" t="inlineStr">
        <is>
          <t>NR</t>
        </is>
      </c>
      <c r="BE58" s="3" t="inlineStr">
        <is>
          <t>Natural weather conditions (values not enumerated) [Claude] | Natural weather;categories NR [GPT]</t>
        </is>
      </c>
      <c r="BF58" s="3" t="inlineStr">
        <is>
          <t>Natural lighting, no artificial setup (variation reported, values not enumerated) [Claude] | Natural;variable illumination [GPT]</t>
        </is>
      </c>
      <c r="BG58" s="3" t="inlineStr">
        <is>
          <t>NR</t>
        </is>
      </c>
      <c r="BH58" s="3" t="inlineStr">
        <is>
          <t>Major damage; Minor damage; Normal road [Claude] | Major damage;Minor damage;Normal road;Manhole;Speed breaker [GPT]</t>
        </is>
      </c>
      <c r="BI58" s="3" t="inlineStr">
        <is>
          <t>Major damage; Minor damage; Normal road [Claude] | Major damage;Minor damage;Normal road;Manhole;Speed breaker [GPT]</t>
        </is>
      </c>
      <c r="BJ58" s="3" t="inlineStr">
        <is>
          <t>5 classes: Major Damage; Minor Damage; Normal Road; Manhole; Speed Breaker. Accompanying CSV records image path, class label, location, area type and device [Claude] | Five image-level classes [GPT]</t>
        </is>
      </c>
      <c r="BK58" s="3" t="inlineStr">
        <is>
          <t>NR</t>
        </is>
      </c>
      <c r="BL58" s="3" t="inlineStr">
        <is>
          <t>Image classification; Object detection [Claude] | Image classification [GPT]</t>
        </is>
      </c>
      <c r="BM58" s="3" t="inlineStr">
        <is>
          <t>Image classification; Object detection [Claude] | Image classification [GPT]</t>
        </is>
      </c>
      <c r="BN58" s="3" t="inlineStr">
        <is>
          <t>NR (CSV metadata file accompanies the images) [Claude] | JPG;structured class dataset [GPT]</t>
        </is>
      </c>
      <c r="BO58" s="3" t="inlineStr">
        <is>
          <t>NR</t>
        </is>
      </c>
      <c r="BP58" s="3" t="inlineStr">
        <is>
          <t>Y</t>
        </is>
      </c>
      <c r="BQ58" s="3" t="inlineStr">
        <is>
          <t>Y</t>
        </is>
      </c>
      <c r="BR58" s="3" t="inlineStr">
        <is>
          <t>NR</t>
        </is>
      </c>
      <c r="BS58" s="3" t="inlineStr">
        <is>
          <t>NR</t>
        </is>
      </c>
      <c r="BT58" s="3" t="inlineStr">
        <is>
          <t>NR</t>
        </is>
      </c>
      <c r="BU58" s="3" t="inlineStr">
        <is>
          <t>NR</t>
        </is>
      </c>
      <c r="BV58" s="3" t="inlineStr">
        <is>
          <t>N</t>
        </is>
      </c>
      <c r="BW58" s="3" t="inlineStr">
        <is>
          <t>N</t>
        </is>
      </c>
      <c r="BX58" s="3" t="inlineStr">
        <is>
          <t>N</t>
        </is>
      </c>
      <c r="BY58" s="3" t="inlineStr">
        <is>
          <t>Manual screening and annotation against predefined class definitions [Claude] | Predefined class definitions; manual screening; augmentation [GPT]</t>
        </is>
      </c>
      <c r="BZ58" s="3" t="inlineStr">
        <is>
          <t>All 6350 captures manually screened for visual clarity and class relevance before annotation [Claude] | 6,350 originals manually screened for clarity and relevance; controlled augmentation to 12,687 [GPT]</t>
        </is>
      </c>
      <c r="CA58" s="3" t="inlineStr">
        <is>
          <t>NR</t>
        </is>
      </c>
      <c r="CB58" s="3" t="inlineStr">
        <is>
          <t>NR</t>
        </is>
      </c>
      <c r="CC58" s="3" t="inlineStr">
        <is>
          <t>Classification; Detection [Claude] | Multi-class classification;Benchmarking [GPT]</t>
        </is>
      </c>
      <c r="CD58" s="3" t="inlineStr">
        <is>
          <t>NR</t>
        </is>
      </c>
      <c r="CE58" s="3" t="inlineStr">
        <is>
          <t>NR</t>
        </is>
      </c>
      <c r="CF58" s="3" t="inlineStr">
        <is>
          <t>Reported on the source record/data card or associated publication (see Evidence_Locator)</t>
        </is>
      </c>
      <c r="CG58" s="3" t="inlineStr">
        <is>
          <t>NR</t>
        </is>
      </c>
      <c r="CH58" s="3" t="inlineStr">
        <is>
          <t>NR</t>
        </is>
      </c>
      <c r="CI58" s="3" t="inlineStr">
        <is>
          <t>Include-Primary [Claude] | Include-Supplementary [GPT]</t>
        </is>
      </c>
      <c r="CJ58" s="3" t="inlineStr">
        <is>
          <t>Direct_Download</t>
        </is>
      </c>
      <c r="CK58" s="3" t="inlineStr">
        <is>
          <t>CC BY 4.0</t>
        </is>
      </c>
      <c r="CL58" s="3" t="inlineStr">
        <is>
          <t>N</t>
        </is>
      </c>
      <c r="CM58" s="3" t="inlineStr">
        <is>
          <t>Direct_Download</t>
        </is>
      </c>
      <c r="CN58" s="3" t="inlineStr">
        <is>
          <t>NR</t>
        </is>
      </c>
      <c r="CO58" s="3" t="inlineStr">
        <is>
          <t>NR</t>
        </is>
      </c>
      <c r="CP58" s="3" t="inlineStr">
        <is>
          <t>N</t>
        </is>
      </c>
      <c r="CQ58" s="3" t="inlineStr">
        <is>
          <t>2757 of the 9107 released images are augmentations (brightness, contrast and blur simulation) rather than independent captures, so effective sample size is 6350; annotation file format is not stated; damage severity is only two-level; no peer-reviewed data paper located [Claude] | Nearly half the final images are augmented; severity classes are broad; no license visible in retrieved record; limited reuse due to recent release [GPT]</t>
        </is>
      </c>
      <c r="CR58" s="3" t="inlineStr">
        <is>
          <t>Original</t>
        </is>
      </c>
      <c r="CS58" s="3" t="inlineStr">
        <is>
          <t>N</t>
        </is>
      </c>
      <c r="CT58" s="5" t="inlineStr">
        <is>
          <t>Y</t>
        </is>
      </c>
      <c r="CU58" s="3" t="inlineStr">
        <is>
          <t>N</t>
        </is>
      </c>
      <c r="CV58" s="3" t="inlineStr">
        <is>
          <t>NA</t>
        </is>
      </c>
      <c r="CW58" s="3" t="inlineStr">
        <is>
          <t>NA</t>
        </is>
      </c>
      <c r="CX58" s="3" t="inlineStr">
        <is>
          <t>Claude_Mendeley_001.xlsx; GPT_Mendeley_001.xlsx</t>
        </is>
      </c>
      <c r="CY58" s="3" t="inlineStr">
        <is>
          <t>Claude_Mendeley_001:MDL-010; GPT_Mendeley_001:MEN-010</t>
        </is>
      </c>
      <c r="CZ58" s="3" t="inlineStr">
        <is>
          <t>Y - see conflict columns and Reconciliation_Notes</t>
        </is>
      </c>
      <c r="DA58" s="3" t="inlineStr">
        <is>
          <t>Y - see conflict columns and Reconciliation_Notes</t>
        </is>
      </c>
      <c r="DB58" s="6" t="inlineStr">
        <is>
          <t>Image count: 6350 original; 9107 after augmentation (Claude) vs 12687 (GPT) || Image resolution: 1024x1024 (Claude) vs 1024 x 1024 px (GPT)</t>
        </is>
      </c>
      <c r="DC58" s="6" t="inlineStr">
        <is>
          <t>Distress types: Major damage; Minor damage; Normal road (Claude) vs Major damage;Minor damage;Normal road;Manhole;Speed breaker (GPT) || Label taxonomy: 5 classes: Major Damage; Minor Damage; Normal Road; Manhole; Speed Breaker. Acco (Claude) vs Five image-level classes (GPT) || Annotation task: Image classification; Object detection (Claude) vs Image classification (GPT) || Annotation format: NR (CSV metadata file accompanies the images) (Claude) vs JPG;structured class dataset (GPT) || Annotation method: Manual screening and annotation against predefined class definitions (Claude) vs Predefined class definitions; manual screening; augmentation (GPT) || Annotation QC: All 6350 captures manually screened for visual clarity and class relevance befor (Claude) vs 6,350 originals manually screened for clarity and relevance; controlled augmenta (GPT)</t>
        </is>
      </c>
      <c r="DD58" s="3" t="inlineStr">
        <is>
          <t>None</t>
        </is>
      </c>
      <c r="DE58" s="6" t="inlineStr">
        <is>
          <t>Version: 3 (Claude) vs 1 (GPT) || AI tasks: Classification; Detection (Claude) vs Multi-class classification;Benchmarking (GPT) || Acquisition platform: Four different smartphone cameras (handheld field survey) (Claude) vs Four smartphone cameras (GPT) || Screening decision: Include-Primary (Claude) vs Include-Supplementary (GPT) || Region/City: Sylhet District (rural and urban) (Claude) vs Sylhet District (GPT) || Road environment: Urban road; Rural road (Claude) vs Rural;urban roads (GPT) || Acquisition platform: Four different smartphone cameras (handheld field survey) (Claude) vs Four smartphone cameras (GPT) || Weather_Conditions: Natural weather conditions (values not enumerated) (Claude) vs Natural weather;categories NR (GPT) || Lighting_Conditions: Natural lighting, no artificial setup (variation reported, values not enumerated (Claude) vs Natural;variable illumination (GPT) || Key_Limitations: 2757 of the 9107 released images are augmentations (brightness, contrast and blu (Claude) vs Nearly half the final images are augmented; severity classes are broad; no licen (GPT)</t>
        </is>
      </c>
      <c r="DF58" s="6" t="inlineStr">
        <is>
          <t>Y</t>
        </is>
      </c>
      <c r="DG58" s="3" t="inlineStr">
        <is>
          <t>Version conflict: v3 with 6,350 original / 9,107 augmented images (Claude) vs v1 with 12,687 images (GPT); class lists differ between versions (v1 adds manhole and speed breaker). Same underlying dataset, materially revised between versions - counts kept side by side, UNK for a single canonical count.</t>
        </is>
      </c>
      <c r="DH58" s="3" t="inlineStr">
        <is>
          <t>Landing page https://data.mendeley.com/datasets/z3nx8n396g/3 (accessed 2026-08-03) description, licence and version history; DataCite record 10.17632/z3nx8n396g.3 [Claude] | Mendeley dataset page, Description, accessed 2026-08-05 [GPT]</t>
        </is>
      </c>
      <c r="DI58" s="3" t="inlineStr">
        <is>
          <t>Moderate</t>
        </is>
      </c>
      <c r="DJ58" s="7" t="inlineStr">
        <is>
          <t>High</t>
        </is>
      </c>
      <c r="DK58" s="3" t="inlineStr">
        <is>
          <t>Verify v3 file manifest; state version when using.</t>
        </is>
      </c>
      <c r="DL58" s="3" t="n">
        <v>5</v>
      </c>
      <c r="DM58" s="3" t="n">
        <v>3</v>
      </c>
      <c r="DN58" s="3" t="n">
        <v>3.8</v>
      </c>
      <c r="DO58" s="3" t="n">
        <v>4</v>
      </c>
      <c r="DP58" s="3" t="n">
        <v>3.5</v>
      </c>
      <c r="DQ58" s="3" t="n">
        <v>2.5</v>
      </c>
      <c r="DR58" s="3" t="n">
        <v>0</v>
      </c>
      <c r="DS58" s="3" t="n">
        <v>67.40000000000001</v>
      </c>
      <c r="DT58" s="3" t="inlineStr">
        <is>
          <t>Reviewed (source MCDM_Scoring, averaged across batches)</t>
        </is>
      </c>
      <c r="DU58" s="3" t="inlineStr">
        <is>
          <t>2 of 2</t>
        </is>
      </c>
      <c r="DV58" s="35">
        <f>IFERROR(IF(INDEX(MCDM_Grades!$C$2:$C$178,MATCH($A58,MCDM_Grades!$A$2:$A$178,0))="","",INDEX(MCDM_Grades!$C$2:$C$178,MATCH($A58,MCDM_Grades!$A$2:$A$178,0))),"")</f>
        <v/>
      </c>
      <c r="DW58" s="42">
        <f>IFERROR(IF(INDEX(MCDM_Grades!$D$2:$D$178,MATCH($A58,MCDM_Grades!$A$2:$A$178,0))="","",INDEX(MCDM_Grades!$D$2:$D$178,MATCH($A58,MCDM_Grades!$A$2:$A$178,0))),"")</f>
        <v/>
      </c>
      <c r="DX58" s="48">
        <f>IFERROR(IF(INDEX(MCDM_Grades!$E$2:$E$178,MATCH($A58,MCDM_Grades!$A$2:$A$178,0))="","",INDEX(MCDM_Grades!$E$2:$E$178,MATCH($A58,MCDM_Grades!$A$2:$A$178,0))),"")</f>
        <v/>
      </c>
      <c r="DY58" s="49">
        <f>IFERROR(IF(INDEX(MCDM_Grades!$F$2:$F$178,MATCH($A58,MCDM_Grades!$A$2:$A$178,0))="","",INDEX(MCDM_Grades!$F$2:$F$178,MATCH($A58,MCDM_Grades!$A$2:$A$178,0))),"")</f>
        <v/>
      </c>
      <c r="DZ58" s="48">
        <f>IFERROR(IF(INDEX(MCDM_Grades!$G$2:$G$178,MATCH($A58,MCDM_Grades!$A$2:$A$178,0))="","",INDEX(MCDM_Grades!$G$2:$G$178,MATCH($A58,MCDM_Grades!$A$2:$A$178,0))),"")</f>
        <v/>
      </c>
      <c r="EA58" s="49">
        <f>IFERROR(IF(INDEX(MCDM_Grades!$H$2:$H$178,MATCH($A58,MCDM_Grades!$A$2:$A$178,0))="","",INDEX(MCDM_Grades!$H$2:$H$178,MATCH($A58,MCDM_Grades!$A$2:$A$178,0))),"")</f>
        <v/>
      </c>
      <c r="EB58" s="50">
        <f>IFERROR(IF(INDEX(MCDM_Grades!$I$2:$I$178,MATCH($A58,MCDM_Grades!$A$2:$A$178,0))="","",INDEX(MCDM_Grades!$I$2:$I$178,MATCH($A58,MCDM_Grades!$A$2:$A$178,0))),"")</f>
        <v/>
      </c>
      <c r="EC58" s="51">
        <f>IFERROR(IF(INDEX(MCDM_Grades!$J$2:$J$178,MATCH($A58,MCDM_Grades!$A$2:$A$178,0))="","",INDEX(MCDM_Grades!$J$2:$J$178,MATCH($A58,MCDM_Grades!$A$2:$A$178,0))),"")</f>
        <v/>
      </c>
      <c r="ED58" s="35">
        <f>IFERROR(IF(INDEX(MCDM_Grades!$N$2:$N$178,MATCH($A58,MCDM_Grades!$A$2:$A$178,0))="","",INDEX(MCDM_Grades!$N$2:$N$178,MATCH($A58,MCDM_Grades!$A$2:$A$178,0))),"")</f>
        <v/>
      </c>
      <c r="EE58" s="42">
        <f>IFERROR(IF(INDEX(MCDM_Grades!$O$2:$O$178,MATCH($A58,MCDM_Grades!$A$2:$A$178,0))="","",INDEX(MCDM_Grades!$O$2:$O$178,MATCH($A58,MCDM_Grades!$A$2:$A$178,0))),"")</f>
        <v/>
      </c>
      <c r="EF58" s="35">
        <f>IFERROR(IF(INDEX(MCDM_Grades!$P$2:$P$178,MATCH($A58,MCDM_Grades!$A$2:$A$178,0))="","",INDEX(MCDM_Grades!$P$2:$P$178,MATCH($A58,MCDM_Grades!$A$2:$A$178,0))),"")</f>
        <v/>
      </c>
      <c r="EG58" s="42">
        <f>IFERROR(IF(INDEX(MCDM_Grades!$Q$2:$Q$178,MATCH($A58,MCDM_Grades!$A$2:$A$178,0))="","",INDEX(MCDM_Grades!$Q$2:$Q$178,MATCH($A58,MCDM_Grades!$A$2:$A$178,0))),"")</f>
        <v/>
      </c>
      <c r="EH58" s="35">
        <f>IFERROR(IF(INDEX(MCDM_Grades!$R$2:$R$178,MATCH($A58,MCDM_Grades!$A$2:$A$178,0))="","",INDEX(MCDM_Grades!$R$2:$R$178,MATCH($A58,MCDM_Grades!$A$2:$A$178,0))),"")</f>
        <v/>
      </c>
      <c r="EI58" s="42">
        <f>IFERROR(IF(INDEX(MCDM_Grades!$S$2:$S$178,MATCH($A58,MCDM_Grades!$A$2:$A$178,0))="","",INDEX(MCDM_Grades!$S$2:$S$178,MATCH($A58,MCDM_Grades!$A$2:$A$178,0))),"")</f>
        <v/>
      </c>
      <c r="EJ58" s="35">
        <f>IFERROR(IF(INDEX(MCDM_Grades!$T$2:$T$178,MATCH($A58,MCDM_Grades!$A$2:$A$178,0))="","",INDEX(MCDM_Grades!$T$2:$T$178,MATCH($A58,MCDM_Grades!$A$2:$A$178,0))),"")</f>
        <v/>
      </c>
      <c r="EK58" s="42">
        <f>IFERROR(IF(INDEX(MCDM_Grades!$U$2:$U$178,MATCH($A58,MCDM_Grades!$A$2:$A$178,0))="","",INDEX(MCDM_Grades!$U$2:$U$178,MATCH($A58,MCDM_Grades!$A$2:$A$178,0))),"")</f>
        <v/>
      </c>
      <c r="EL58" s="35">
        <f>IFERROR(IF(INDEX(MCDM_Grades!$V$2:$V$178,MATCH($A58,MCDM_Grades!$A$2:$A$178,0))="","",INDEX(MCDM_Grades!$V$2:$V$178,MATCH($A58,MCDM_Grades!$A$2:$A$178,0))),"")</f>
        <v/>
      </c>
      <c r="EM58" s="42">
        <f>IFERROR(IF(INDEX(MCDM_Grades!$W$2:$W$178,MATCH($A58,MCDM_Grades!$A$2:$A$178,0))="","",INDEX(MCDM_Grades!$W$2:$W$178,MATCH($A58,MCDM_Grades!$A$2:$A$178,0))),"")</f>
        <v/>
      </c>
      <c r="EN58" s="35">
        <f>IFERROR(IF(INDEX(MCDM_Grades!$X$2:$X$178,MATCH($A58,MCDM_Grades!$A$2:$A$178,0))="","",INDEX(MCDM_Grades!$X$2:$X$178,MATCH($A58,MCDM_Grades!$A$2:$A$178,0))),"")</f>
        <v/>
      </c>
      <c r="EO58" s="42">
        <f>IFERROR(IF(INDEX(MCDM_Grades!$Y$2:$Y$178,MATCH($A58,MCDM_Grades!$A$2:$A$178,0))="","",INDEX(MCDM_Grades!$Y$2:$Y$178,MATCH($A58,MCDM_Grades!$A$2:$A$178,0))),"")</f>
        <v/>
      </c>
      <c r="EP58" s="35">
        <f>IFERROR(IF(INDEX(MCDM_Grades!$Z$2:$Z$178,MATCH($A58,MCDM_Grades!$A$2:$A$178,0))="","",INDEX(MCDM_Grades!$Z$2:$Z$178,MATCH($A58,MCDM_Grades!$A$2:$A$178,0))),"")</f>
        <v/>
      </c>
      <c r="EQ58" s="42">
        <f>IFERROR(IF(INDEX(MCDM_Grades!$AA$2:$AA$178,MATCH($A58,MCDM_Grades!$A$2:$A$178,0))="","",INDEX(MCDM_Grades!$AA$2:$AA$178,MATCH($A58,MCDM_Grades!$A$2:$A$178,0))),"")</f>
        <v/>
      </c>
      <c r="ER58" s="35">
        <f>IFERROR(IF(INDEX(MCDM_Grades!$AB$2:$AB$178,MATCH($A58,MCDM_Grades!$A$2:$A$178,0))="","",INDEX(MCDM_Grades!$AB$2:$AB$178,MATCH($A58,MCDM_Grades!$A$2:$A$178,0))),"")</f>
        <v/>
      </c>
      <c r="ES58" s="42">
        <f>IFERROR(IF(INDEX(MCDM_Grades!$AC$2:$AC$178,MATCH($A58,MCDM_Grades!$A$2:$A$178,0))="","",INDEX(MCDM_Grades!$AC$2:$AC$178,MATCH($A58,MCDM_Grades!$A$2:$A$178,0))),"")</f>
        <v/>
      </c>
      <c r="ET58" s="35">
        <f>IFERROR(IF(INDEX(MCDM_Grades!$AD$2:$AD$178,MATCH($A58,MCDM_Grades!$A$2:$A$178,0))="","",INDEX(MCDM_Grades!$AD$2:$AD$178,MATCH($A58,MCDM_Grades!$A$2:$A$178,0))),"")</f>
        <v/>
      </c>
      <c r="EU58" s="42">
        <f>IFERROR(IF(INDEX(MCDM_Grades!$AE$2:$AE$178,MATCH($A58,MCDM_Grades!$A$2:$A$178,0))="","",INDEX(MCDM_Grades!$AE$2:$AE$178,MATCH($A58,MCDM_Grades!$A$2:$A$178,0))),"")</f>
        <v/>
      </c>
      <c r="EV58" s="51">
        <f>IFERROR(IF(INDEX(MCDM_Grades!$K$2:$K$178,MATCH($A58,MCDM_Grades!$A$2:$A$178,0))="","",INDEX(MCDM_Grades!$K$2:$K$178,MATCH($A58,MCDM_Grades!$A$2:$A$178,0))),"")</f>
        <v/>
      </c>
      <c r="EW58" s="49">
        <f>IFERROR(IF(INDEX(MCDM_Grades!$L$2:$L$178,MATCH($A58,MCDM_Grades!$A$2:$A$178,0))="","",INDEX(MCDM_Grades!$L$2:$L$178,MATCH($A58,MCDM_Grades!$A$2:$A$178,0))),"")</f>
        <v/>
      </c>
      <c r="EX58" s="50">
        <f>IFERROR(IF(INDEX(MCDM_Grades!$M$2:$M$178,MATCH($A58,MCDM_Grades!$A$2:$A$178,0))="","",INDEX(MCDM_Grades!$M$2:$M$178,MATCH($A58,MCDM_Grades!$A$2:$A$178,0))),"")</f>
        <v/>
      </c>
      <c r="EY58" s="35">
        <f>IFERROR(IF(INDEX(MCDM_Grades!$AR$2:$AR$178,MATCH($A58,MCDM_Grades!$A$2:$A$178,0))="","",INDEX(MCDM_Grades!$AR$2:$AR$178,MATCH($A58,MCDM_Grades!$A$2:$A$178,0))),"")</f>
        <v/>
      </c>
      <c r="EZ58" s="42">
        <f>IFERROR(IF(INDEX(MCDM_Grades!$AS$2:$AS$178,MATCH($A58,MCDM_Grades!$A$2:$A$178,0))="","",INDEX(MCDM_Grades!$AS$2:$AS$178,MATCH($A58,MCDM_Grades!$A$2:$A$178,0))),"")</f>
        <v/>
      </c>
      <c r="FA58" s="35">
        <f>IFERROR(IF(INDEX(MCDM_Grades!$AT$2:$AT$178,MATCH($A58,MCDM_Grades!$A$2:$A$178,0))="","",INDEX(MCDM_Grades!$AT$2:$AT$178,MATCH($A58,MCDM_Grades!$A$2:$A$178,0))),"")</f>
        <v/>
      </c>
      <c r="FB58" s="42">
        <f>IFERROR(IF(INDEX(MCDM_Grades!$AU$2:$AU$178,MATCH($A58,MCDM_Grades!$A$2:$A$178,0))="","",INDEX(MCDM_Grades!$AU$2:$AU$178,MATCH($A58,MCDM_Grades!$A$2:$A$178,0))),"")</f>
        <v/>
      </c>
      <c r="FC58" s="3" t="inlineStr">
        <is>
          <t>Not reported</t>
        </is>
      </c>
      <c r="FD58" s="3" t="inlineStr">
        <is>
          <t>Unknown</t>
        </is>
      </c>
      <c r="FE58" s="3" t="inlineStr">
        <is>
          <t>Unknown</t>
        </is>
      </c>
      <c r="FF58" s="3" t="n"/>
      <c r="FG58" s="3" t="inlineStr">
        <is>
          <t>Handheld smartphones (four devices), field-visit survey; orientation not stated</t>
        </is>
      </c>
      <c r="FH58" s="3" t="inlineStr">
        <is>
          <t>to capture variations in illumination, pavement texture, camera resolution, and viewing angles typically encountered in mobile-based data acquisition systems</t>
        </is>
      </c>
      <c r="FI58" s="3" t="inlineStr">
        <is>
          <t>None</t>
        </is>
      </c>
      <c r="FJ58" s="3" t="inlineStr">
        <is>
          <t>https://data.mendeley.com/datasets/z3nx8n396g/3</t>
        </is>
      </c>
      <c r="FK58" s="3" t="inlineStr">
        <is>
          <t>Medium</t>
        </is>
      </c>
      <c r="FL58" s="3" t="inlineStr">
        <is>
          <t>Not independently verified</t>
        </is>
      </c>
      <c r="FM58" s="3" t="inlineStr">
        <is>
          <t>Workbook: four smartphone cameras, handheld field survey (Claude), position 'handheld'. Mendeley v3 page fetched twice: images collected on field visits in Sylhet District (Nov 2025-Feb 2026) with four smartphones under natural conditions 'without any artificial setup', and the page explicitly says viewing angles vary. Handheld field photos of pavement damage are usually pointed down or obliquely at the surface, and the varying-angle statement suggests a mix of near-nadir and oblique handheld shots, but no source states the orientation, so per the handheld rule the label stays Not reported with Medium confidence. The CSV metadata records the capturing device but not the angle.</t>
        </is>
      </c>
    </row>
    <row r="59" ht="58" customHeight="1">
      <c r="A59" s="3" t="inlineStr">
        <is>
          <t>DS-058</t>
        </is>
      </c>
      <c r="B59" s="3" t="inlineStr">
        <is>
          <t>BDRS2025: Road Surface Image and Video Datasets from Bangladesh</t>
        </is>
      </c>
      <c r="C59" s="3" t="inlineStr">
        <is>
          <t>NA</t>
        </is>
      </c>
      <c r="D59" s="3" t="inlineStr">
        <is>
          <t>1</t>
        </is>
      </c>
      <c r="E59" s="3" t="inlineStr">
        <is>
          <t>Independent Dataset</t>
        </is>
      </c>
      <c r="F59" s="3" t="inlineStr">
        <is>
          <t>NA (single source record)</t>
        </is>
      </c>
      <c r="G59" s="3" t="inlineStr">
        <is>
          <t>Single source record; no matching record found in any other file after cross-file and cross-platform comparison.</t>
        </is>
      </c>
      <c r="H59" s="3" t="inlineStr">
        <is>
          <t>Claude</t>
        </is>
      </c>
      <c r="I59" s="3" t="inlineStr">
        <is>
          <t>Mendeley Data</t>
        </is>
      </c>
      <c r="J59" s="3" t="inlineStr">
        <is>
          <t>N</t>
        </is>
      </c>
      <c r="K59" s="3" t="inlineStr">
        <is>
          <t>NA (single platform)</t>
        </is>
      </c>
      <c r="L59" s="4" t="inlineStr">
        <is>
          <t>https://data.mendeley.com/datasets/n6cvjnx3b6/1</t>
        </is>
      </c>
      <c r="M59" s="3" t="inlineStr">
        <is>
          <t>NA</t>
        </is>
      </c>
      <c r="N59" s="3" t="inlineStr">
        <is>
          <t>NA</t>
        </is>
      </c>
      <c r="O59" s="4" t="inlineStr">
        <is>
          <t>https://data.mendeley.com/datasets/n6cvjnx3b6/1</t>
        </is>
      </c>
      <c r="P59" s="3" t="inlineStr">
        <is>
          <t>NA</t>
        </is>
      </c>
      <c r="Q59" s="3" t="inlineStr">
        <is>
          <t>NA</t>
        </is>
      </c>
      <c r="R59" s="3" t="inlineStr">
        <is>
          <t>NA</t>
        </is>
      </c>
      <c r="S59" s="3" t="inlineStr">
        <is>
          <t>NA</t>
        </is>
      </c>
      <c r="T59" s="3" t="inlineStr">
        <is>
          <t>10.17632/n6cvjnx3b6.1</t>
        </is>
      </c>
      <c r="U59" s="3" t="inlineStr">
        <is>
          <t>N</t>
        </is>
      </c>
      <c r="V59" s="3" t="inlineStr">
        <is>
          <t>NR</t>
        </is>
      </c>
      <c r="W59" s="3" t="inlineStr">
        <is>
          <t>NR</t>
        </is>
      </c>
      <c r="X59" s="3" t="inlineStr">
        <is>
          <t>NR</t>
        </is>
      </c>
      <c r="Y59" s="3" t="inlineStr">
        <is>
          <t>NR</t>
        </is>
      </c>
      <c r="Z59" s="3" t="inlineStr">
        <is>
          <t>NA</t>
        </is>
      </c>
      <c r="AA59" s="3" t="inlineStr">
        <is>
          <t>NA</t>
        </is>
      </c>
      <c r="AB59" s="3" t="inlineStr">
        <is>
          <t>Images/frames as reported</t>
        </is>
      </c>
      <c r="AC59" s="3" t="inlineStr">
        <is>
          <t>2685 images and 147 videos</t>
        </is>
      </c>
      <c r="AD59" s="3" t="inlineStr">
        <is>
          <t>147</t>
        </is>
      </c>
      <c r="AE59" s="3" t="inlineStr">
        <is>
          <t>NR</t>
        </is>
      </c>
      <c r="AF59" s="3" t="inlineStr">
        <is>
          <t>2685 images and 147 videos</t>
        </is>
      </c>
      <c r="AG59" s="3" t="inlineStr">
        <is>
          <t>NR</t>
        </is>
      </c>
      <c r="AH59" s="3" t="inlineStr">
        <is>
          <t>NR</t>
        </is>
      </c>
      <c r="AI59" s="3" t="inlineStr">
        <is>
          <t>NR</t>
        </is>
      </c>
      <c r="AJ59" s="3" t="inlineStr">
        <is>
          <t>NR</t>
        </is>
      </c>
      <c r="AK59" s="3" t="inlineStr">
        <is>
          <t>NR</t>
        </is>
      </c>
      <c r="AL59" s="3" t="inlineStr">
        <is>
          <t>NR</t>
        </is>
      </c>
      <c r="AM59" s="3" t="inlineStr">
        <is>
          <t>NR</t>
        </is>
      </c>
      <c r="AN59" s="3" t="inlineStr">
        <is>
          <t>NR</t>
        </is>
      </c>
      <c r="AO59" s="3" t="inlineStr">
        <is>
          <t>NR</t>
        </is>
      </c>
      <c r="AP59" s="3" t="inlineStr">
        <is>
          <t>Bangladesh</t>
        </is>
      </c>
      <c r="AQ59" s="3" t="inlineStr">
        <is>
          <t>NR</t>
        </is>
      </c>
      <c r="AR59" s="3" t="inlineStr">
        <is>
          <t>Dhaka; Chandpur; Lakshmipur</t>
        </is>
      </c>
      <c r="AS59" s="3" t="inlineStr">
        <is>
          <t>Bangladesh; Dhaka; Chandpur; Lakshmipur; Road environment: Urban road; Rural road</t>
        </is>
      </c>
      <c r="AT59" s="3" t="inlineStr">
        <is>
          <t>NR</t>
        </is>
      </c>
      <c r="AU59" s="3" t="inlineStr">
        <is>
          <t>Smartphone (natural driving environments)</t>
        </is>
      </c>
      <c r="AV59" s="3" t="inlineStr">
        <is>
          <t>NR</t>
        </is>
      </c>
      <c r="AW59" s="3" t="inlineStr">
        <is>
          <t>NR</t>
        </is>
      </c>
      <c r="AX59" s="3" t="inlineStr">
        <is>
          <t>NR</t>
        </is>
      </c>
      <c r="AY59" s="3" t="inlineStr">
        <is>
          <t>Y</t>
        </is>
      </c>
      <c r="AZ59" s="3" t="inlineStr">
        <is>
          <t>NR</t>
        </is>
      </c>
      <c r="BA59" s="3" t="inlineStr">
        <is>
          <t>NR</t>
        </is>
      </c>
      <c r="BB59" s="3" t="inlineStr">
        <is>
          <t>N</t>
        </is>
      </c>
      <c r="BC59" s="3" t="inlineStr">
        <is>
          <t>NR</t>
        </is>
      </c>
      <c r="BD59" s="3" t="inlineStr">
        <is>
          <t>NR</t>
        </is>
      </c>
      <c r="BE59" s="3" t="inlineStr">
        <is>
          <t>Different weather conditions (values not enumerated)</t>
        </is>
      </c>
      <c r="BF59" s="3" t="inlineStr">
        <is>
          <t>Different lighting conditions (values not enumerated)</t>
        </is>
      </c>
      <c r="BG59" s="3" t="inlineStr">
        <is>
          <t>NR</t>
        </is>
      </c>
      <c r="BH59" s="3" t="inlineStr">
        <is>
          <t>Pothole; Crack</t>
        </is>
      </c>
      <c r="BI59" s="3" t="inlineStr">
        <is>
          <t>NR</t>
        </is>
      </c>
      <c r="BJ59" s="3" t="inlineStr">
        <is>
          <t>5 categories: pothole; crack; speed breaker; zebra crossing; manhole cover. Average of about 500 annotated images per class</t>
        </is>
      </c>
      <c r="BK59" s="3" t="inlineStr">
        <is>
          <t>NR</t>
        </is>
      </c>
      <c r="BL59" s="3" t="inlineStr">
        <is>
          <t>Image classification; Object detection</t>
        </is>
      </c>
      <c r="BM59" s="3" t="inlineStr">
        <is>
          <t>Image classification; Object detection</t>
        </is>
      </c>
      <c r="BN59" s="3" t="inlineStr">
        <is>
          <t>NR</t>
        </is>
      </c>
      <c r="BO59" s="3" t="inlineStr">
        <is>
          <t>NR</t>
        </is>
      </c>
      <c r="BP59" s="3" t="inlineStr">
        <is>
          <t>Y</t>
        </is>
      </c>
      <c r="BQ59" s="3" t="inlineStr">
        <is>
          <t>Y</t>
        </is>
      </c>
      <c r="BR59" s="3" t="inlineStr">
        <is>
          <t>Y</t>
        </is>
      </c>
      <c r="BS59" s="3" t="inlineStr">
        <is>
          <t>NR</t>
        </is>
      </c>
      <c r="BT59" s="3" t="inlineStr">
        <is>
          <t>NR</t>
        </is>
      </c>
      <c r="BU59" s="3" t="inlineStr">
        <is>
          <t>NR</t>
        </is>
      </c>
      <c r="BV59" s="3" t="inlineStr">
        <is>
          <t>N</t>
        </is>
      </c>
      <c r="BW59" s="3" t="inlineStr">
        <is>
          <t>N</t>
        </is>
      </c>
      <c r="BX59" s="3" t="inlineStr">
        <is>
          <t>N</t>
        </is>
      </c>
      <c r="BY59" s="3" t="inlineStr">
        <is>
          <t>Manual cleaning and labelling</t>
        </is>
      </c>
      <c r="BZ59" s="3" t="inlineStr">
        <is>
          <t>Images manually cleaned and labelled for consistency and accuracy; no agreement statistic reported</t>
        </is>
      </c>
      <c r="CA59" s="3" t="inlineStr">
        <is>
          <t>NR</t>
        </is>
      </c>
      <c r="CB59" s="3" t="inlineStr">
        <is>
          <t>NR</t>
        </is>
      </c>
      <c r="CC59" s="3" t="inlineStr">
        <is>
          <t>Classification; Detection; Segmentation</t>
        </is>
      </c>
      <c r="CD59" s="3" t="inlineStr">
        <is>
          <t>NR</t>
        </is>
      </c>
      <c r="CE59" s="3" t="inlineStr">
        <is>
          <t>NR</t>
        </is>
      </c>
      <c r="CF59" s="3" t="inlineStr">
        <is>
          <t>Reported on the source record/data card or associated publication (see Evidence_Locator)</t>
        </is>
      </c>
      <c r="CG59" s="3" t="inlineStr">
        <is>
          <t>NR</t>
        </is>
      </c>
      <c r="CH59" s="3" t="inlineStr">
        <is>
          <t>NR</t>
        </is>
      </c>
      <c r="CI59" s="3" t="inlineStr">
        <is>
          <t>Include-Primary</t>
        </is>
      </c>
      <c r="CJ59" s="3" t="inlineStr">
        <is>
          <t>Direct_Download</t>
        </is>
      </c>
      <c r="CK59" s="3" t="inlineStr">
        <is>
          <t>CC BY 4.0</t>
        </is>
      </c>
      <c r="CL59" s="3" t="inlineStr">
        <is>
          <t>N</t>
        </is>
      </c>
      <c r="CM59" s="3" t="inlineStr">
        <is>
          <t>Direct_Download</t>
        </is>
      </c>
      <c r="CN59" s="3" t="inlineStr">
        <is>
          <t>NR</t>
        </is>
      </c>
      <c r="CO59" s="3" t="inlineStr">
        <is>
          <t>NR</t>
        </is>
      </c>
      <c r="CP59" s="3" t="inlineStr">
        <is>
          <t>N</t>
        </is>
      </c>
      <c r="CQ59" s="3" t="inlineStr">
        <is>
          <t>Only two of the five classes are pavement distress; annotation format and resolution are unreported; collection dates not stated; the claim of suitability for segmentation is not backed by released masks; no peer-reviewed data paper located</t>
        </is>
      </c>
      <c r="CR59" s="3" t="inlineStr">
        <is>
          <t>Original</t>
        </is>
      </c>
      <c r="CS59" s="3" t="inlineStr">
        <is>
          <t>N</t>
        </is>
      </c>
      <c r="CT59" s="3" t="inlineStr">
        <is>
          <t>N</t>
        </is>
      </c>
      <c r="CU59" s="3" t="inlineStr">
        <is>
          <t>N</t>
        </is>
      </c>
      <c r="CV59" s="3" t="inlineStr">
        <is>
          <t>NA</t>
        </is>
      </c>
      <c r="CW59" s="3" t="inlineStr">
        <is>
          <t>NA</t>
        </is>
      </c>
      <c r="CX59" s="3" t="inlineStr">
        <is>
          <t>Claude_Mendeley_001.xlsx</t>
        </is>
      </c>
      <c r="CY59" s="3" t="inlineStr">
        <is>
          <t>Claude_Mendeley_001:MDL-021</t>
        </is>
      </c>
      <c r="CZ59" s="3" t="inlineStr">
        <is>
          <t>N</t>
        </is>
      </c>
      <c r="DA59" s="3" t="inlineStr">
        <is>
          <t>NA</t>
        </is>
      </c>
      <c r="DB59" s="3" t="inlineStr">
        <is>
          <t>None</t>
        </is>
      </c>
      <c r="DC59" s="3" t="inlineStr">
        <is>
          <t>None</t>
        </is>
      </c>
      <c r="DD59" s="3" t="inlineStr">
        <is>
          <t>None</t>
        </is>
      </c>
      <c r="DE59" s="3" t="inlineStr">
        <is>
          <t>None</t>
        </is>
      </c>
      <c r="DF59" s="3" t="inlineStr">
        <is>
          <t>N</t>
        </is>
      </c>
      <c r="DG59" s="3" t="inlineStr">
        <is>
          <t>Single source record; no reconciliation required.</t>
        </is>
      </c>
      <c r="DH59" s="3" t="inlineStr">
        <is>
          <t>Landing page https://data.mendeley.com/datasets/n6cvjnx3b6/1 (accessed 2026-08-03); DataCite record 10.17632/n6cvjnx3b6.1</t>
        </is>
      </c>
      <c r="DI59" s="3" t="inlineStr">
        <is>
          <t>Moderate</t>
        </is>
      </c>
      <c r="DJ59" s="3" t="inlineStr">
        <is>
          <t>Low</t>
        </is>
      </c>
      <c r="DK59" s="3" t="inlineStr">
        <is>
          <t>Use source record as cited.</t>
        </is>
      </c>
      <c r="DL59" s="3" t="n">
        <v>5</v>
      </c>
      <c r="DM59" s="3" t="n">
        <v>2</v>
      </c>
      <c r="DN59" s="3" t="n">
        <v>2.5</v>
      </c>
      <c r="DO59" s="3" t="n">
        <v>3</v>
      </c>
      <c r="DP59" s="3" t="n">
        <v>3</v>
      </c>
      <c r="DQ59" s="3" t="n">
        <v>1</v>
      </c>
      <c r="DR59" s="3" t="n">
        <v>0</v>
      </c>
      <c r="DS59" s="3" t="n">
        <v>52.5</v>
      </c>
      <c r="DT59" s="3" t="inlineStr">
        <is>
          <t>Reviewed (source MCDM_Scoring, averaged across batches)</t>
        </is>
      </c>
      <c r="DU59" s="3" t="inlineStr">
        <is>
          <t>1 of 1</t>
        </is>
      </c>
      <c r="DV59" s="35">
        <f>IFERROR(IF(INDEX(MCDM_Grades!$C$2:$C$178,MATCH($A59,MCDM_Grades!$A$2:$A$178,0))="","",INDEX(MCDM_Grades!$C$2:$C$178,MATCH($A59,MCDM_Grades!$A$2:$A$178,0))),"")</f>
        <v/>
      </c>
      <c r="DW59" s="42">
        <f>IFERROR(IF(INDEX(MCDM_Grades!$D$2:$D$178,MATCH($A59,MCDM_Grades!$A$2:$A$178,0))="","",INDEX(MCDM_Grades!$D$2:$D$178,MATCH($A59,MCDM_Grades!$A$2:$A$178,0))),"")</f>
        <v/>
      </c>
      <c r="DX59" s="48">
        <f>IFERROR(IF(INDEX(MCDM_Grades!$E$2:$E$178,MATCH($A59,MCDM_Grades!$A$2:$A$178,0))="","",INDEX(MCDM_Grades!$E$2:$E$178,MATCH($A59,MCDM_Grades!$A$2:$A$178,0))),"")</f>
        <v/>
      </c>
      <c r="DY59" s="49">
        <f>IFERROR(IF(INDEX(MCDM_Grades!$F$2:$F$178,MATCH($A59,MCDM_Grades!$A$2:$A$178,0))="","",INDEX(MCDM_Grades!$F$2:$F$178,MATCH($A59,MCDM_Grades!$A$2:$A$178,0))),"")</f>
        <v/>
      </c>
      <c r="DZ59" s="48">
        <f>IFERROR(IF(INDEX(MCDM_Grades!$G$2:$G$178,MATCH($A59,MCDM_Grades!$A$2:$A$178,0))="","",INDEX(MCDM_Grades!$G$2:$G$178,MATCH($A59,MCDM_Grades!$A$2:$A$178,0))),"")</f>
        <v/>
      </c>
      <c r="EA59" s="49">
        <f>IFERROR(IF(INDEX(MCDM_Grades!$H$2:$H$178,MATCH($A59,MCDM_Grades!$A$2:$A$178,0))="","",INDEX(MCDM_Grades!$H$2:$H$178,MATCH($A59,MCDM_Grades!$A$2:$A$178,0))),"")</f>
        <v/>
      </c>
      <c r="EB59" s="50">
        <f>IFERROR(IF(INDEX(MCDM_Grades!$I$2:$I$178,MATCH($A59,MCDM_Grades!$A$2:$A$178,0))="","",INDEX(MCDM_Grades!$I$2:$I$178,MATCH($A59,MCDM_Grades!$A$2:$A$178,0))),"")</f>
        <v/>
      </c>
      <c r="EC59" s="51">
        <f>IFERROR(IF(INDEX(MCDM_Grades!$J$2:$J$178,MATCH($A59,MCDM_Grades!$A$2:$A$178,0))="","",INDEX(MCDM_Grades!$J$2:$J$178,MATCH($A59,MCDM_Grades!$A$2:$A$178,0))),"")</f>
        <v/>
      </c>
      <c r="ED59" s="35">
        <f>IFERROR(IF(INDEX(MCDM_Grades!$N$2:$N$178,MATCH($A59,MCDM_Grades!$A$2:$A$178,0))="","",INDEX(MCDM_Grades!$N$2:$N$178,MATCH($A59,MCDM_Grades!$A$2:$A$178,0))),"")</f>
        <v/>
      </c>
      <c r="EE59" s="42">
        <f>IFERROR(IF(INDEX(MCDM_Grades!$O$2:$O$178,MATCH($A59,MCDM_Grades!$A$2:$A$178,0))="","",INDEX(MCDM_Grades!$O$2:$O$178,MATCH($A59,MCDM_Grades!$A$2:$A$178,0))),"")</f>
        <v/>
      </c>
      <c r="EF59" s="35">
        <f>IFERROR(IF(INDEX(MCDM_Grades!$P$2:$P$178,MATCH($A59,MCDM_Grades!$A$2:$A$178,0))="","",INDEX(MCDM_Grades!$P$2:$P$178,MATCH($A59,MCDM_Grades!$A$2:$A$178,0))),"")</f>
        <v/>
      </c>
      <c r="EG59" s="42">
        <f>IFERROR(IF(INDEX(MCDM_Grades!$Q$2:$Q$178,MATCH($A59,MCDM_Grades!$A$2:$A$178,0))="","",INDEX(MCDM_Grades!$Q$2:$Q$178,MATCH($A59,MCDM_Grades!$A$2:$A$178,0))),"")</f>
        <v/>
      </c>
      <c r="EH59" s="35">
        <f>IFERROR(IF(INDEX(MCDM_Grades!$R$2:$R$178,MATCH($A59,MCDM_Grades!$A$2:$A$178,0))="","",INDEX(MCDM_Grades!$R$2:$R$178,MATCH($A59,MCDM_Grades!$A$2:$A$178,0))),"")</f>
        <v/>
      </c>
      <c r="EI59" s="42">
        <f>IFERROR(IF(INDEX(MCDM_Grades!$S$2:$S$178,MATCH($A59,MCDM_Grades!$A$2:$A$178,0))="","",INDEX(MCDM_Grades!$S$2:$S$178,MATCH($A59,MCDM_Grades!$A$2:$A$178,0))),"")</f>
        <v/>
      </c>
      <c r="EJ59" s="35">
        <f>IFERROR(IF(INDEX(MCDM_Grades!$T$2:$T$178,MATCH($A59,MCDM_Grades!$A$2:$A$178,0))="","",INDEX(MCDM_Grades!$T$2:$T$178,MATCH($A59,MCDM_Grades!$A$2:$A$178,0))),"")</f>
        <v/>
      </c>
      <c r="EK59" s="42">
        <f>IFERROR(IF(INDEX(MCDM_Grades!$U$2:$U$178,MATCH($A59,MCDM_Grades!$A$2:$A$178,0))="","",INDEX(MCDM_Grades!$U$2:$U$178,MATCH($A59,MCDM_Grades!$A$2:$A$178,0))),"")</f>
        <v/>
      </c>
      <c r="EL59" s="35">
        <f>IFERROR(IF(INDEX(MCDM_Grades!$V$2:$V$178,MATCH($A59,MCDM_Grades!$A$2:$A$178,0))="","",INDEX(MCDM_Grades!$V$2:$V$178,MATCH($A59,MCDM_Grades!$A$2:$A$178,0))),"")</f>
        <v/>
      </c>
      <c r="EM59" s="42">
        <f>IFERROR(IF(INDEX(MCDM_Grades!$W$2:$W$178,MATCH($A59,MCDM_Grades!$A$2:$A$178,0))="","",INDEX(MCDM_Grades!$W$2:$W$178,MATCH($A59,MCDM_Grades!$A$2:$A$178,0))),"")</f>
        <v/>
      </c>
      <c r="EN59" s="35">
        <f>IFERROR(IF(INDEX(MCDM_Grades!$X$2:$X$178,MATCH($A59,MCDM_Grades!$A$2:$A$178,0))="","",INDEX(MCDM_Grades!$X$2:$X$178,MATCH($A59,MCDM_Grades!$A$2:$A$178,0))),"")</f>
        <v/>
      </c>
      <c r="EO59" s="42">
        <f>IFERROR(IF(INDEX(MCDM_Grades!$Y$2:$Y$178,MATCH($A59,MCDM_Grades!$A$2:$A$178,0))="","",INDEX(MCDM_Grades!$Y$2:$Y$178,MATCH($A59,MCDM_Grades!$A$2:$A$178,0))),"")</f>
        <v/>
      </c>
      <c r="EP59" s="35">
        <f>IFERROR(IF(INDEX(MCDM_Grades!$Z$2:$Z$178,MATCH($A59,MCDM_Grades!$A$2:$A$178,0))="","",INDEX(MCDM_Grades!$Z$2:$Z$178,MATCH($A59,MCDM_Grades!$A$2:$A$178,0))),"")</f>
        <v/>
      </c>
      <c r="EQ59" s="42">
        <f>IFERROR(IF(INDEX(MCDM_Grades!$AA$2:$AA$178,MATCH($A59,MCDM_Grades!$A$2:$A$178,0))="","",INDEX(MCDM_Grades!$AA$2:$AA$178,MATCH($A59,MCDM_Grades!$A$2:$A$178,0))),"")</f>
        <v/>
      </c>
      <c r="ER59" s="35">
        <f>IFERROR(IF(INDEX(MCDM_Grades!$AB$2:$AB$178,MATCH($A59,MCDM_Grades!$A$2:$A$178,0))="","",INDEX(MCDM_Grades!$AB$2:$AB$178,MATCH($A59,MCDM_Grades!$A$2:$A$178,0))),"")</f>
        <v/>
      </c>
      <c r="ES59" s="42">
        <f>IFERROR(IF(INDEX(MCDM_Grades!$AC$2:$AC$178,MATCH($A59,MCDM_Grades!$A$2:$A$178,0))="","",INDEX(MCDM_Grades!$AC$2:$AC$178,MATCH($A59,MCDM_Grades!$A$2:$A$178,0))),"")</f>
        <v/>
      </c>
      <c r="ET59" s="35">
        <f>IFERROR(IF(INDEX(MCDM_Grades!$AD$2:$AD$178,MATCH($A59,MCDM_Grades!$A$2:$A$178,0))="","",INDEX(MCDM_Grades!$AD$2:$AD$178,MATCH($A59,MCDM_Grades!$A$2:$A$178,0))),"")</f>
        <v/>
      </c>
      <c r="EU59" s="42">
        <f>IFERROR(IF(INDEX(MCDM_Grades!$AE$2:$AE$178,MATCH($A59,MCDM_Grades!$A$2:$A$178,0))="","",INDEX(MCDM_Grades!$AE$2:$AE$178,MATCH($A59,MCDM_Grades!$A$2:$A$178,0))),"")</f>
        <v/>
      </c>
      <c r="EV59" s="51">
        <f>IFERROR(IF(INDEX(MCDM_Grades!$K$2:$K$178,MATCH($A59,MCDM_Grades!$A$2:$A$178,0))="","",INDEX(MCDM_Grades!$K$2:$K$178,MATCH($A59,MCDM_Grades!$A$2:$A$178,0))),"")</f>
        <v/>
      </c>
      <c r="EW59" s="49">
        <f>IFERROR(IF(INDEX(MCDM_Grades!$L$2:$L$178,MATCH($A59,MCDM_Grades!$A$2:$A$178,0))="","",INDEX(MCDM_Grades!$L$2:$L$178,MATCH($A59,MCDM_Grades!$A$2:$A$178,0))),"")</f>
        <v/>
      </c>
      <c r="EX59" s="50">
        <f>IFERROR(IF(INDEX(MCDM_Grades!$M$2:$M$178,MATCH($A59,MCDM_Grades!$A$2:$A$178,0))="","",INDEX(MCDM_Grades!$M$2:$M$178,MATCH($A59,MCDM_Grades!$A$2:$A$178,0))),"")</f>
        <v/>
      </c>
      <c r="EY59" s="35">
        <f>IFERROR(IF(INDEX(MCDM_Grades!$AR$2:$AR$178,MATCH($A59,MCDM_Grades!$A$2:$A$178,0))="","",INDEX(MCDM_Grades!$AR$2:$AR$178,MATCH($A59,MCDM_Grades!$A$2:$A$178,0))),"")</f>
        <v/>
      </c>
      <c r="EZ59" s="42">
        <f>IFERROR(IF(INDEX(MCDM_Grades!$AS$2:$AS$178,MATCH($A59,MCDM_Grades!$A$2:$A$178,0))="","",INDEX(MCDM_Grades!$AS$2:$AS$178,MATCH($A59,MCDM_Grades!$A$2:$A$178,0))),"")</f>
        <v/>
      </c>
      <c r="FA59" s="35">
        <f>IFERROR(IF(INDEX(MCDM_Grades!$AT$2:$AT$178,MATCH($A59,MCDM_Grades!$A$2:$A$178,0))="","",INDEX(MCDM_Grades!$AT$2:$AT$178,MATCH($A59,MCDM_Grades!$A$2:$A$178,0))),"")</f>
        <v/>
      </c>
      <c r="FB59" s="42">
        <f>IFERROR(IF(INDEX(MCDM_Grades!$AU$2:$AU$178,MATCH($A59,MCDM_Grades!$A$2:$A$178,0))="","",INDEX(MCDM_Grades!$AU$2:$AU$178,MATCH($A59,MCDM_Grades!$A$2:$A$178,0))),"")</f>
        <v/>
      </c>
      <c r="FC59" s="3" t="inlineStr">
        <is>
          <t>Not reported</t>
        </is>
      </c>
      <c r="FD59" s="3" t="inlineStr">
        <is>
          <t>Unknown</t>
        </is>
      </c>
      <c r="FE59" s="3" t="inlineStr">
        <is>
          <t>Unknown</t>
        </is>
      </c>
      <c r="FF59" s="3" t="n"/>
      <c r="FG59" s="3" t="inlineStr">
        <is>
          <t>Smartphone in natural driving environments; mount and orientation not reported</t>
        </is>
      </c>
      <c r="FH59" s="3" t="inlineStr">
        <is>
          <t>high-resolution road surface imagery captured in natural driving environments</t>
        </is>
      </c>
      <c r="FI59" s="3" t="inlineStr">
        <is>
          <t>None</t>
        </is>
      </c>
      <c r="FJ59" s="3" t="inlineStr">
        <is>
          <t>https://data.mendeley.com/datasets/n6cvjnx3b6/1</t>
        </is>
      </c>
      <c r="FK59" s="3" t="inlineStr">
        <is>
          <t>Medium</t>
        </is>
      </c>
      <c r="FL59" s="3" t="inlineStr">
        <is>
          <t>Not independently verified</t>
        </is>
      </c>
      <c r="FM59" s="3" t="inlineStr">
        <is>
          <t>Workbook: 'Smartphone (natural driving environments)', camera position NR. Mendeley page fetched twice; the full description says 2,685 smartphone-captured images and 147 videos collected in Dhaka, Chandpur and Lakshmipur 'in natural driving environments', with classes incl. speed breaker, zebra crossing and manhole cover. 'Natural driving environments' hints at an in-vehicle, forward street-level view, but no mount (dashboard/windshield/handheld) or orientation is stated, so the viewpoint is not asserted.</t>
        </is>
      </c>
    </row>
    <row r="60" ht="58" customHeight="1">
      <c r="A60" s="3" t="inlineStr">
        <is>
          <t>DS-059</t>
        </is>
      </c>
      <c r="B60" s="3" t="inlineStr">
        <is>
          <t>CoCG Road Condition - Detection Dataset (CoCGRCDD)</t>
        </is>
      </c>
      <c r="C60" s="3" t="inlineStr">
        <is>
          <t>NA</t>
        </is>
      </c>
      <c r="D60" s="3" t="inlineStr">
        <is>
          <t>1</t>
        </is>
      </c>
      <c r="E60" s="3" t="inlineStr">
        <is>
          <t>Independent Dataset</t>
        </is>
      </c>
      <c r="F60" s="3" t="inlineStr">
        <is>
          <t>NA (single source record)</t>
        </is>
      </c>
      <c r="G60" s="3" t="inlineStr">
        <is>
          <t>Single source record; no matching record found in any other file after cross-file and cross-platform comparison.</t>
        </is>
      </c>
      <c r="H60" s="3" t="inlineStr">
        <is>
          <t>Claude</t>
        </is>
      </c>
      <c r="I60" s="3" t="inlineStr">
        <is>
          <t>Mendeley Data</t>
        </is>
      </c>
      <c r="J60" s="3" t="inlineStr">
        <is>
          <t>N</t>
        </is>
      </c>
      <c r="K60" s="3" t="inlineStr">
        <is>
          <t>NA (single platform)</t>
        </is>
      </c>
      <c r="L60" s="4" t="inlineStr">
        <is>
          <t>https://data.mendeley.com/datasets/snyyfknw56/1</t>
        </is>
      </c>
      <c r="M60" s="3" t="inlineStr">
        <is>
          <t>NA</t>
        </is>
      </c>
      <c r="N60" s="3" t="inlineStr">
        <is>
          <t>NA</t>
        </is>
      </c>
      <c r="O60" s="4" t="inlineStr">
        <is>
          <t>https://data.mendeley.com/datasets/snyyfknw56/1</t>
        </is>
      </c>
      <c r="P60" s="3" t="inlineStr">
        <is>
          <t>NA</t>
        </is>
      </c>
      <c r="Q60" s="3" t="inlineStr">
        <is>
          <t>NA</t>
        </is>
      </c>
      <c r="R60" s="3" t="inlineStr">
        <is>
          <t>NA</t>
        </is>
      </c>
      <c r="S60" s="3" t="inlineStr">
        <is>
          <t>NA</t>
        </is>
      </c>
      <c r="T60" s="3" t="inlineStr">
        <is>
          <t>10.17632/snyyfknw56.1</t>
        </is>
      </c>
      <c r="U60" s="3" t="inlineStr">
        <is>
          <t>N</t>
        </is>
      </c>
      <c r="V60" s="3" t="inlineStr">
        <is>
          <t>NR</t>
        </is>
      </c>
      <c r="W60" s="3" t="inlineStr">
        <is>
          <t>NR</t>
        </is>
      </c>
      <c r="X60" s="3" t="inlineStr">
        <is>
          <t>NR</t>
        </is>
      </c>
      <c r="Y60" s="3" t="inlineStr">
        <is>
          <t>NR</t>
        </is>
      </c>
      <c r="Z60" s="3" t="inlineStr">
        <is>
          <t>NA</t>
        </is>
      </c>
      <c r="AA60" s="3" t="inlineStr">
        <is>
          <t>NA</t>
        </is>
      </c>
      <c r="AB60" s="3" t="inlineStr">
        <is>
          <t>Images/frames as reported</t>
        </is>
      </c>
      <c r="AC60" s="3" t="inlineStr">
        <is>
          <t>2110 video frames (325 defect-free)</t>
        </is>
      </c>
      <c r="AD60" s="3" t="inlineStr">
        <is>
          <t>2110</t>
        </is>
      </c>
      <c r="AE60" s="3" t="inlineStr">
        <is>
          <t>2110</t>
        </is>
      </c>
      <c r="AF60" s="3" t="inlineStr">
        <is>
          <t>2110 video frames (325 defect-free)</t>
        </is>
      </c>
      <c r="AG60" s="3" t="inlineStr">
        <is>
          <t>NR</t>
        </is>
      </c>
      <c r="AH60" s="3" t="inlineStr">
        <is>
          <t>NR</t>
        </is>
      </c>
      <c r="AI60" s="3" t="inlineStr">
        <is>
          <t>NR</t>
        </is>
      </c>
      <c r="AJ60" s="3" t="inlineStr">
        <is>
          <t>NR</t>
        </is>
      </c>
      <c r="AK60" s="3" t="inlineStr">
        <is>
          <t>NR</t>
        </is>
      </c>
      <c r="AL60" s="3" t="inlineStr">
        <is>
          <t>NR</t>
        </is>
      </c>
      <c r="AM60" s="3" t="inlineStr">
        <is>
          <t>NR</t>
        </is>
      </c>
      <c r="AN60" s="3" t="inlineStr">
        <is>
          <t>NR</t>
        </is>
      </c>
      <c r="AO60" s="3" t="inlineStr">
        <is>
          <t>NR</t>
        </is>
      </c>
      <c r="AP60" s="3" t="inlineStr">
        <is>
          <t>Poland</t>
        </is>
      </c>
      <c r="AQ60" s="3" t="inlineStr">
        <is>
          <t>NR</t>
        </is>
      </c>
      <c r="AR60" s="3" t="inlineStr">
        <is>
          <t>NR</t>
        </is>
      </c>
      <c r="AS60" s="3" t="inlineStr">
        <is>
          <t>Poland; Road environment: Urban road; Rural road</t>
        </is>
      </c>
      <c r="AT60" s="3" t="inlineStr">
        <is>
          <t>NR</t>
        </is>
      </c>
      <c r="AU60" s="3" t="inlineStr">
        <is>
          <t>Vehicle-mounted USB Logitech Brio camera on the car radiator grille</t>
        </is>
      </c>
      <c r="AV60" s="3" t="inlineStr">
        <is>
          <t>See Acquisition_Platform</t>
        </is>
      </c>
      <c r="AW60" s="3" t="inlineStr">
        <is>
          <t>Vehicle-mounted USB Logitech Brio camera on the car radiator grille</t>
        </is>
      </c>
      <c r="AX60" s="3" t="inlineStr">
        <is>
          <t>See Acquisition_Platform (reported: mounted)</t>
        </is>
      </c>
      <c r="AY60" s="3" t="inlineStr">
        <is>
          <t>NR</t>
        </is>
      </c>
      <c r="AZ60" s="3" t="inlineStr">
        <is>
          <t>NR</t>
        </is>
      </c>
      <c r="BA60" s="3" t="inlineStr">
        <is>
          <t>NR</t>
        </is>
      </c>
      <c r="BB60" s="3" t="inlineStr">
        <is>
          <t>N</t>
        </is>
      </c>
      <c r="BC60" s="3" t="inlineStr">
        <is>
          <t>NR</t>
        </is>
      </c>
      <c r="BD60" s="3" t="inlineStr">
        <is>
          <t>NR</t>
        </is>
      </c>
      <c r="BE60" s="3" t="inlineStr">
        <is>
          <t>NR</t>
        </is>
      </c>
      <c r="BF60" s="3" t="inlineStr">
        <is>
          <t>Per-frame shadow flag provided</t>
        </is>
      </c>
      <c r="BG60" s="3" t="inlineStr">
        <is>
          <t>NR</t>
        </is>
      </c>
      <c r="BH60" s="3" t="inlineStr">
        <is>
          <t>Longitudinal crack (C01); Transverse crack (C02); Alligator crack and surface-layer delamination (C03); Pothole and erosion cavity (C04)</t>
        </is>
      </c>
      <c r="BI60" s="3" t="inlineStr">
        <is>
          <t>NR</t>
        </is>
      </c>
      <c r="BJ60" s="3" t="inlineStr">
        <is>
          <t>4 defect classes plus per-frame scene attributes: shadow; painting; outlandish object; path milling; grain or binder defect; manhole</t>
        </is>
      </c>
      <c r="BK60" s="3" t="inlineStr">
        <is>
          <t>NR</t>
        </is>
      </c>
      <c r="BL60" s="3" t="inlineStr">
        <is>
          <t>Object detection</t>
        </is>
      </c>
      <c r="BM60" s="3" t="inlineStr">
        <is>
          <t>Object detection</t>
        </is>
      </c>
      <c r="BN60" s="3" t="inlineStr">
        <is>
          <t>MS COCO (annotations/instances.json)</t>
        </is>
      </c>
      <c r="BO60" s="3" t="inlineStr">
        <is>
          <t>COCO; JSON</t>
        </is>
      </c>
      <c r="BP60" s="3" t="inlineStr">
        <is>
          <t>NR</t>
        </is>
      </c>
      <c r="BQ60" s="3" t="inlineStr">
        <is>
          <t>Y</t>
        </is>
      </c>
      <c r="BR60" s="3" t="inlineStr">
        <is>
          <t>NR</t>
        </is>
      </c>
      <c r="BS60" s="3" t="inlineStr">
        <is>
          <t>NR</t>
        </is>
      </c>
      <c r="BT60" s="3" t="inlineStr">
        <is>
          <t>NR</t>
        </is>
      </c>
      <c r="BU60" s="3" t="inlineStr">
        <is>
          <t>NR</t>
        </is>
      </c>
      <c r="BV60" s="3" t="inlineStr">
        <is>
          <t>N</t>
        </is>
      </c>
      <c r="BW60" s="3" t="inlineStr">
        <is>
          <t>N</t>
        </is>
      </c>
      <c r="BX60" s="3" t="inlineStr">
        <is>
          <t>N</t>
        </is>
      </c>
      <c r="BY60" s="3" t="inlineStr">
        <is>
          <t>Manual annotation using CVAT</t>
        </is>
      </c>
      <c r="BZ60" s="3" t="inlineStr">
        <is>
          <t>Deliberate inclusion of 325 defect-free frames to measure false-positive behaviour; no inter-annotator agreement statistic reported</t>
        </is>
      </c>
      <c r="CA60" s="3" t="inlineStr">
        <is>
          <t>NR</t>
        </is>
      </c>
      <c r="CB60" s="3" t="inlineStr">
        <is>
          <t>NR</t>
        </is>
      </c>
      <c r="CC60" s="3" t="inlineStr">
        <is>
          <t>Detection</t>
        </is>
      </c>
      <c r="CD60" s="3" t="inlineStr">
        <is>
          <t>NR</t>
        </is>
      </c>
      <c r="CE60" s="3" t="inlineStr">
        <is>
          <t>NR</t>
        </is>
      </c>
      <c r="CF60" s="3" t="inlineStr">
        <is>
          <t>Reported on the source record/data card or associated publication (see Evidence_Locator)</t>
        </is>
      </c>
      <c r="CG60" s="3" t="inlineStr">
        <is>
          <t>NR</t>
        </is>
      </c>
      <c r="CH60" s="3" t="inlineStr">
        <is>
          <t>NR</t>
        </is>
      </c>
      <c r="CI60" s="3" t="inlineStr">
        <is>
          <t>Include-Primary</t>
        </is>
      </c>
      <c r="CJ60" s="3" t="inlineStr">
        <is>
          <t>Direct_Download</t>
        </is>
      </c>
      <c r="CK60" s="3" t="inlineStr">
        <is>
          <t>CC BY 4.0</t>
        </is>
      </c>
      <c r="CL60" s="3" t="inlineStr">
        <is>
          <t>N</t>
        </is>
      </c>
      <c r="CM60" s="3" t="inlineStr">
        <is>
          <t>Direct_Download</t>
        </is>
      </c>
      <c r="CN60" s="3" t="inlineStr">
        <is>
          <t>NR</t>
        </is>
      </c>
      <c r="CO60" s="3" t="inlineStr">
        <is>
          <t>NR</t>
        </is>
      </c>
      <c r="CP60" s="3" t="inlineStr">
        <is>
          <t>N</t>
        </is>
      </c>
      <c r="CQ60" s="3" t="inlineStr">
        <is>
          <t>Single camera on a single vehicle in one country; image resolution, collection dates and route not reported; no severity grading; frames are shared with CoCGRCOBB, so the two records must not be pooled as independent samples</t>
        </is>
      </c>
      <c r="CR60" s="3" t="inlineStr">
        <is>
          <t>Original</t>
        </is>
      </c>
      <c r="CS60" s="3" t="inlineStr">
        <is>
          <t>N</t>
        </is>
      </c>
      <c r="CT60" s="5" t="inlineStr">
        <is>
          <t>Y</t>
        </is>
      </c>
      <c r="CU60" s="3" t="inlineStr">
        <is>
          <t>N</t>
        </is>
      </c>
      <c r="CV60" s="3" t="inlineStr">
        <is>
          <t>NA</t>
        </is>
      </c>
      <c r="CW60" s="3" t="inlineStr">
        <is>
          <t>CoCG Road Condition - Oriented Bounding Boxes (same 2,110 frames, alternative OBB annotation)</t>
        </is>
      </c>
      <c r="CX60" s="3" t="inlineStr">
        <is>
          <t>Claude_Mendeley_001.xlsx</t>
        </is>
      </c>
      <c r="CY60" s="3" t="inlineStr">
        <is>
          <t>Claude_Mendeley_001:MDL-006</t>
        </is>
      </c>
      <c r="CZ60" s="3" t="inlineStr">
        <is>
          <t>N</t>
        </is>
      </c>
      <c r="DA60" s="3" t="inlineStr">
        <is>
          <t>NA</t>
        </is>
      </c>
      <c r="DB60" s="3" t="inlineStr">
        <is>
          <t>None</t>
        </is>
      </c>
      <c r="DC60" s="3" t="inlineStr">
        <is>
          <t>None</t>
        </is>
      </c>
      <c r="DD60" s="3" t="inlineStr">
        <is>
          <t>None</t>
        </is>
      </c>
      <c r="DE60" s="3" t="inlineStr">
        <is>
          <t>None</t>
        </is>
      </c>
      <c r="DF60" s="3" t="inlineStr">
        <is>
          <t>N</t>
        </is>
      </c>
      <c r="DG60" s="3" t="inlineStr">
        <is>
          <t>Single source record; no reconciliation required.</t>
        </is>
      </c>
      <c r="DH60" s="3" t="inlineStr">
        <is>
          <t>Landing page https://data.mendeley.com/datasets/snyyfknw56/1 (accessed 2026-08-03); DataCite record 10.17632/snyyfknw56.1</t>
        </is>
      </c>
      <c r="DI60" s="3" t="inlineStr">
        <is>
          <t>Moderate</t>
        </is>
      </c>
      <c r="DJ60" s="3" t="inlineStr">
        <is>
          <t>Low</t>
        </is>
      </c>
      <c r="DK60" s="3" t="inlineStr">
        <is>
          <t>Use source record as cited.</t>
        </is>
      </c>
      <c r="DL60" s="3" t="n">
        <v>5</v>
      </c>
      <c r="DM60" s="3" t="n">
        <v>4</v>
      </c>
      <c r="DN60" s="3" t="n">
        <v>4</v>
      </c>
      <c r="DO60" s="3" t="n">
        <v>2</v>
      </c>
      <c r="DP60" s="3" t="n">
        <v>2</v>
      </c>
      <c r="DQ60" s="3" t="n">
        <v>3</v>
      </c>
      <c r="DR60" s="3" t="n">
        <v>0</v>
      </c>
      <c r="DS60" s="3" t="n">
        <v>64</v>
      </c>
      <c r="DT60" s="3" t="inlineStr">
        <is>
          <t>Reviewed (source MCDM_Scoring, averaged across batches)</t>
        </is>
      </c>
      <c r="DU60" s="3" t="inlineStr">
        <is>
          <t>1 of 1</t>
        </is>
      </c>
      <c r="DV60" s="35">
        <f>IFERROR(IF(INDEX(MCDM_Grades!$C$2:$C$178,MATCH($A60,MCDM_Grades!$A$2:$A$178,0))="","",INDEX(MCDM_Grades!$C$2:$C$178,MATCH($A60,MCDM_Grades!$A$2:$A$178,0))),"")</f>
        <v/>
      </c>
      <c r="DW60" s="42">
        <f>IFERROR(IF(INDEX(MCDM_Grades!$D$2:$D$178,MATCH($A60,MCDM_Grades!$A$2:$A$178,0))="","",INDEX(MCDM_Grades!$D$2:$D$178,MATCH($A60,MCDM_Grades!$A$2:$A$178,0))),"")</f>
        <v/>
      </c>
      <c r="DX60" s="48">
        <f>IFERROR(IF(INDEX(MCDM_Grades!$E$2:$E$178,MATCH($A60,MCDM_Grades!$A$2:$A$178,0))="","",INDEX(MCDM_Grades!$E$2:$E$178,MATCH($A60,MCDM_Grades!$A$2:$A$178,0))),"")</f>
        <v/>
      </c>
      <c r="DY60" s="49">
        <f>IFERROR(IF(INDEX(MCDM_Grades!$F$2:$F$178,MATCH($A60,MCDM_Grades!$A$2:$A$178,0))="","",INDEX(MCDM_Grades!$F$2:$F$178,MATCH($A60,MCDM_Grades!$A$2:$A$178,0))),"")</f>
        <v/>
      </c>
      <c r="DZ60" s="48">
        <f>IFERROR(IF(INDEX(MCDM_Grades!$G$2:$G$178,MATCH($A60,MCDM_Grades!$A$2:$A$178,0))="","",INDEX(MCDM_Grades!$G$2:$G$178,MATCH($A60,MCDM_Grades!$A$2:$A$178,0))),"")</f>
        <v/>
      </c>
      <c r="EA60" s="49">
        <f>IFERROR(IF(INDEX(MCDM_Grades!$H$2:$H$178,MATCH($A60,MCDM_Grades!$A$2:$A$178,0))="","",INDEX(MCDM_Grades!$H$2:$H$178,MATCH($A60,MCDM_Grades!$A$2:$A$178,0))),"")</f>
        <v/>
      </c>
      <c r="EB60" s="50">
        <f>IFERROR(IF(INDEX(MCDM_Grades!$I$2:$I$178,MATCH($A60,MCDM_Grades!$A$2:$A$178,0))="","",INDEX(MCDM_Grades!$I$2:$I$178,MATCH($A60,MCDM_Grades!$A$2:$A$178,0))),"")</f>
        <v/>
      </c>
      <c r="EC60" s="51">
        <f>IFERROR(IF(INDEX(MCDM_Grades!$J$2:$J$178,MATCH($A60,MCDM_Grades!$A$2:$A$178,0))="","",INDEX(MCDM_Grades!$J$2:$J$178,MATCH($A60,MCDM_Grades!$A$2:$A$178,0))),"")</f>
        <v/>
      </c>
      <c r="ED60" s="35">
        <f>IFERROR(IF(INDEX(MCDM_Grades!$N$2:$N$178,MATCH($A60,MCDM_Grades!$A$2:$A$178,0))="","",INDEX(MCDM_Grades!$N$2:$N$178,MATCH($A60,MCDM_Grades!$A$2:$A$178,0))),"")</f>
        <v/>
      </c>
      <c r="EE60" s="42">
        <f>IFERROR(IF(INDEX(MCDM_Grades!$O$2:$O$178,MATCH($A60,MCDM_Grades!$A$2:$A$178,0))="","",INDEX(MCDM_Grades!$O$2:$O$178,MATCH($A60,MCDM_Grades!$A$2:$A$178,0))),"")</f>
        <v/>
      </c>
      <c r="EF60" s="35">
        <f>IFERROR(IF(INDEX(MCDM_Grades!$P$2:$P$178,MATCH($A60,MCDM_Grades!$A$2:$A$178,0))="","",INDEX(MCDM_Grades!$P$2:$P$178,MATCH($A60,MCDM_Grades!$A$2:$A$178,0))),"")</f>
        <v/>
      </c>
      <c r="EG60" s="42">
        <f>IFERROR(IF(INDEX(MCDM_Grades!$Q$2:$Q$178,MATCH($A60,MCDM_Grades!$A$2:$A$178,0))="","",INDEX(MCDM_Grades!$Q$2:$Q$178,MATCH($A60,MCDM_Grades!$A$2:$A$178,0))),"")</f>
        <v/>
      </c>
      <c r="EH60" s="35">
        <f>IFERROR(IF(INDEX(MCDM_Grades!$R$2:$R$178,MATCH($A60,MCDM_Grades!$A$2:$A$178,0))="","",INDEX(MCDM_Grades!$R$2:$R$178,MATCH($A60,MCDM_Grades!$A$2:$A$178,0))),"")</f>
        <v/>
      </c>
      <c r="EI60" s="42">
        <f>IFERROR(IF(INDEX(MCDM_Grades!$S$2:$S$178,MATCH($A60,MCDM_Grades!$A$2:$A$178,0))="","",INDEX(MCDM_Grades!$S$2:$S$178,MATCH($A60,MCDM_Grades!$A$2:$A$178,0))),"")</f>
        <v/>
      </c>
      <c r="EJ60" s="35">
        <f>IFERROR(IF(INDEX(MCDM_Grades!$T$2:$T$178,MATCH($A60,MCDM_Grades!$A$2:$A$178,0))="","",INDEX(MCDM_Grades!$T$2:$T$178,MATCH($A60,MCDM_Grades!$A$2:$A$178,0))),"")</f>
        <v/>
      </c>
      <c r="EK60" s="42">
        <f>IFERROR(IF(INDEX(MCDM_Grades!$U$2:$U$178,MATCH($A60,MCDM_Grades!$A$2:$A$178,0))="","",INDEX(MCDM_Grades!$U$2:$U$178,MATCH($A60,MCDM_Grades!$A$2:$A$178,0))),"")</f>
        <v/>
      </c>
      <c r="EL60" s="35">
        <f>IFERROR(IF(INDEX(MCDM_Grades!$V$2:$V$178,MATCH($A60,MCDM_Grades!$A$2:$A$178,0))="","",INDEX(MCDM_Grades!$V$2:$V$178,MATCH($A60,MCDM_Grades!$A$2:$A$178,0))),"")</f>
        <v/>
      </c>
      <c r="EM60" s="42">
        <f>IFERROR(IF(INDEX(MCDM_Grades!$W$2:$W$178,MATCH($A60,MCDM_Grades!$A$2:$A$178,0))="","",INDEX(MCDM_Grades!$W$2:$W$178,MATCH($A60,MCDM_Grades!$A$2:$A$178,0))),"")</f>
        <v/>
      </c>
      <c r="EN60" s="35">
        <f>IFERROR(IF(INDEX(MCDM_Grades!$X$2:$X$178,MATCH($A60,MCDM_Grades!$A$2:$A$178,0))="","",INDEX(MCDM_Grades!$X$2:$X$178,MATCH($A60,MCDM_Grades!$A$2:$A$178,0))),"")</f>
        <v/>
      </c>
      <c r="EO60" s="42">
        <f>IFERROR(IF(INDEX(MCDM_Grades!$Y$2:$Y$178,MATCH($A60,MCDM_Grades!$A$2:$A$178,0))="","",INDEX(MCDM_Grades!$Y$2:$Y$178,MATCH($A60,MCDM_Grades!$A$2:$A$178,0))),"")</f>
        <v/>
      </c>
      <c r="EP60" s="35">
        <f>IFERROR(IF(INDEX(MCDM_Grades!$Z$2:$Z$178,MATCH($A60,MCDM_Grades!$A$2:$A$178,0))="","",INDEX(MCDM_Grades!$Z$2:$Z$178,MATCH($A60,MCDM_Grades!$A$2:$A$178,0))),"")</f>
        <v/>
      </c>
      <c r="EQ60" s="42">
        <f>IFERROR(IF(INDEX(MCDM_Grades!$AA$2:$AA$178,MATCH($A60,MCDM_Grades!$A$2:$A$178,0))="","",INDEX(MCDM_Grades!$AA$2:$AA$178,MATCH($A60,MCDM_Grades!$A$2:$A$178,0))),"")</f>
        <v/>
      </c>
      <c r="ER60" s="35">
        <f>IFERROR(IF(INDEX(MCDM_Grades!$AB$2:$AB$178,MATCH($A60,MCDM_Grades!$A$2:$A$178,0))="","",INDEX(MCDM_Grades!$AB$2:$AB$178,MATCH($A60,MCDM_Grades!$A$2:$A$178,0))),"")</f>
        <v/>
      </c>
      <c r="ES60" s="42">
        <f>IFERROR(IF(INDEX(MCDM_Grades!$AC$2:$AC$178,MATCH($A60,MCDM_Grades!$A$2:$A$178,0))="","",INDEX(MCDM_Grades!$AC$2:$AC$178,MATCH($A60,MCDM_Grades!$A$2:$A$178,0))),"")</f>
        <v/>
      </c>
      <c r="ET60" s="35">
        <f>IFERROR(IF(INDEX(MCDM_Grades!$AD$2:$AD$178,MATCH($A60,MCDM_Grades!$A$2:$A$178,0))="","",INDEX(MCDM_Grades!$AD$2:$AD$178,MATCH($A60,MCDM_Grades!$A$2:$A$178,0))),"")</f>
        <v/>
      </c>
      <c r="EU60" s="42">
        <f>IFERROR(IF(INDEX(MCDM_Grades!$AE$2:$AE$178,MATCH($A60,MCDM_Grades!$A$2:$A$178,0))="","",INDEX(MCDM_Grades!$AE$2:$AE$178,MATCH($A60,MCDM_Grades!$A$2:$A$178,0))),"")</f>
        <v/>
      </c>
      <c r="EV60" s="51">
        <f>IFERROR(IF(INDEX(MCDM_Grades!$K$2:$K$178,MATCH($A60,MCDM_Grades!$A$2:$A$178,0))="","",INDEX(MCDM_Grades!$K$2:$K$178,MATCH($A60,MCDM_Grades!$A$2:$A$178,0))),"")</f>
        <v/>
      </c>
      <c r="EW60" s="49">
        <f>IFERROR(IF(INDEX(MCDM_Grades!$L$2:$L$178,MATCH($A60,MCDM_Grades!$A$2:$A$178,0))="","",INDEX(MCDM_Grades!$L$2:$L$178,MATCH($A60,MCDM_Grades!$A$2:$A$178,0))),"")</f>
        <v/>
      </c>
      <c r="EX60" s="50">
        <f>IFERROR(IF(INDEX(MCDM_Grades!$M$2:$M$178,MATCH($A60,MCDM_Grades!$A$2:$A$178,0))="","",INDEX(MCDM_Grades!$M$2:$M$178,MATCH($A60,MCDM_Grades!$A$2:$A$178,0))),"")</f>
        <v/>
      </c>
      <c r="EY60" s="35">
        <f>IFERROR(IF(INDEX(MCDM_Grades!$AR$2:$AR$178,MATCH($A60,MCDM_Grades!$A$2:$A$178,0))="","",INDEX(MCDM_Grades!$AR$2:$AR$178,MATCH($A60,MCDM_Grades!$A$2:$A$178,0))),"")</f>
        <v/>
      </c>
      <c r="EZ60" s="42">
        <f>IFERROR(IF(INDEX(MCDM_Grades!$AS$2:$AS$178,MATCH($A60,MCDM_Grades!$A$2:$A$178,0))="","",INDEX(MCDM_Grades!$AS$2:$AS$178,MATCH($A60,MCDM_Grades!$A$2:$A$178,0))),"")</f>
        <v/>
      </c>
      <c r="FA60" s="35">
        <f>IFERROR(IF(INDEX(MCDM_Grades!$AT$2:$AT$178,MATCH($A60,MCDM_Grades!$A$2:$A$178,0))="","",INDEX(MCDM_Grades!$AT$2:$AT$178,MATCH($A60,MCDM_Grades!$A$2:$A$178,0))),"")</f>
        <v/>
      </c>
      <c r="FB60" s="42">
        <f>IFERROR(IF(INDEX(MCDM_Grades!$AU$2:$AU$178,MATCH($A60,MCDM_Grades!$A$2:$A$178,0))="","",INDEX(MCDM_Grades!$AU$2:$AU$178,MATCH($A60,MCDM_Grades!$A$2:$A$178,0))),"")</f>
        <v/>
      </c>
      <c r="FC60" s="3" t="inlineStr">
        <is>
          <t>Forward-facing / oblique</t>
        </is>
      </c>
      <c r="FD60" s="3" t="inlineStr">
        <is>
          <t>No</t>
        </is>
      </c>
      <c r="FE60" s="3" t="inlineStr">
        <is>
          <t>Yes</t>
        </is>
      </c>
      <c r="FF60" s="3" t="n"/>
      <c r="FG60" s="3" t="inlineStr">
        <is>
          <t>Front radiator-grille-mounted USB webcam (Logitech Brio) on a car</t>
        </is>
      </c>
      <c r="FH60" s="3" t="inlineStr">
        <is>
          <t>Vehicle-mounted USB Logitech Brio camera on the car radiator grille</t>
        </is>
      </c>
      <c r="FI60" s="3" t="inlineStr">
        <is>
          <t>Acquisition metadata (workbook)</t>
        </is>
      </c>
      <c r="FJ60" s="3" t="n"/>
      <c r="FK60" s="3" t="inlineStr">
        <is>
          <t>High</t>
        </is>
      </c>
      <c r="FL60" s="3" t="inlineStr">
        <is>
          <t>Not independently verified</t>
        </is>
      </c>
      <c r="FM60" s="3" t="inlineStr">
        <is>
          <t>Workbook Acquisition_Platform/Camera_Type state the camera is mounted on the car's front radiator grille, i.e. a low, forward-looking bumper-height view along the direction of travel at a grazing angle to the pavement; no downward imagery. Single camera, single vehicle. The 2,110 frames are shared with CoCGRCOBB (DS-060).</t>
        </is>
      </c>
    </row>
    <row r="61" ht="58" customHeight="1">
      <c r="A61" s="3" t="inlineStr">
        <is>
          <t>DS-060</t>
        </is>
      </c>
      <c r="B61" s="3" t="inlineStr">
        <is>
          <t>CoCG Road Condition - Oriented Bounding Boxes (CoCGRCOBB)</t>
        </is>
      </c>
      <c r="C61" s="3" t="inlineStr">
        <is>
          <t>NA</t>
        </is>
      </c>
      <c r="D61" s="3" t="inlineStr">
        <is>
          <t>1</t>
        </is>
      </c>
      <c r="E61" s="3" t="inlineStr">
        <is>
          <t>Independent Dataset</t>
        </is>
      </c>
      <c r="F61" s="3" t="inlineStr">
        <is>
          <t>NA (single source record)</t>
        </is>
      </c>
      <c r="G61" s="3" t="inlineStr">
        <is>
          <t>Single source record; no matching record found in any other file after cross-file and cross-platform comparison.</t>
        </is>
      </c>
      <c r="H61" s="3" t="inlineStr">
        <is>
          <t>Claude</t>
        </is>
      </c>
      <c r="I61" s="3" t="inlineStr">
        <is>
          <t>Mendeley Data</t>
        </is>
      </c>
      <c r="J61" s="3" t="inlineStr">
        <is>
          <t>N</t>
        </is>
      </c>
      <c r="K61" s="3" t="inlineStr">
        <is>
          <t>NA (single platform)</t>
        </is>
      </c>
      <c r="L61" s="4" t="inlineStr">
        <is>
          <t>https://data.mendeley.com/datasets/2dfyh84pdf/1</t>
        </is>
      </c>
      <c r="M61" s="3" t="inlineStr">
        <is>
          <t>NA</t>
        </is>
      </c>
      <c r="N61" s="3" t="inlineStr">
        <is>
          <t>NA</t>
        </is>
      </c>
      <c r="O61" s="4" t="inlineStr">
        <is>
          <t>https://data.mendeley.com/datasets/2dfyh84pdf/1</t>
        </is>
      </c>
      <c r="P61" s="3" t="inlineStr">
        <is>
          <t>NA</t>
        </is>
      </c>
      <c r="Q61" s="3" t="inlineStr">
        <is>
          <t>NA</t>
        </is>
      </c>
      <c r="R61" s="3" t="inlineStr">
        <is>
          <t>NA</t>
        </is>
      </c>
      <c r="S61" s="3" t="inlineStr">
        <is>
          <t>NA</t>
        </is>
      </c>
      <c r="T61" s="3" t="inlineStr">
        <is>
          <t>10.17632/2dfyh84pdf.1</t>
        </is>
      </c>
      <c r="U61" s="3" t="inlineStr">
        <is>
          <t>N</t>
        </is>
      </c>
      <c r="V61" s="3" t="inlineStr">
        <is>
          <t>NR</t>
        </is>
      </c>
      <c r="W61" s="3" t="inlineStr">
        <is>
          <t>NR</t>
        </is>
      </c>
      <c r="X61" s="3" t="inlineStr">
        <is>
          <t>NR</t>
        </is>
      </c>
      <c r="Y61" s="3" t="inlineStr">
        <is>
          <t>NR</t>
        </is>
      </c>
      <c r="Z61" s="3" t="inlineStr">
        <is>
          <t>NA</t>
        </is>
      </c>
      <c r="AA61" s="3" t="inlineStr">
        <is>
          <t>NA</t>
        </is>
      </c>
      <c r="AB61" s="3" t="inlineStr">
        <is>
          <t>Images/frames as reported</t>
        </is>
      </c>
      <c r="AC61" s="3" t="inlineStr">
        <is>
          <t>2110 video frames (325 defect-free)</t>
        </is>
      </c>
      <c r="AD61" s="3" t="inlineStr">
        <is>
          <t>2110</t>
        </is>
      </c>
      <c r="AE61" s="3" t="inlineStr">
        <is>
          <t>2110</t>
        </is>
      </c>
      <c r="AF61" s="3" t="inlineStr">
        <is>
          <t>2110 video frames (325 defect-free)</t>
        </is>
      </c>
      <c r="AG61" s="3" t="inlineStr">
        <is>
          <t>NR</t>
        </is>
      </c>
      <c r="AH61" s="3" t="inlineStr">
        <is>
          <t>NR</t>
        </is>
      </c>
      <c r="AI61" s="3" t="inlineStr">
        <is>
          <t>NR</t>
        </is>
      </c>
      <c r="AJ61" s="3" t="inlineStr">
        <is>
          <t>NR</t>
        </is>
      </c>
      <c r="AK61" s="3" t="inlineStr">
        <is>
          <t>NR</t>
        </is>
      </c>
      <c r="AL61" s="3" t="inlineStr">
        <is>
          <t>NR</t>
        </is>
      </c>
      <c r="AM61" s="3" t="inlineStr">
        <is>
          <t>NR</t>
        </is>
      </c>
      <c r="AN61" s="3" t="inlineStr">
        <is>
          <t>NR</t>
        </is>
      </c>
      <c r="AO61" s="3" t="inlineStr">
        <is>
          <t>NR</t>
        </is>
      </c>
      <c r="AP61" s="3" t="inlineStr">
        <is>
          <t>Poland</t>
        </is>
      </c>
      <c r="AQ61" s="3" t="inlineStr">
        <is>
          <t>NR</t>
        </is>
      </c>
      <c r="AR61" s="3" t="inlineStr">
        <is>
          <t>NR</t>
        </is>
      </c>
      <c r="AS61" s="3" t="inlineStr">
        <is>
          <t>Poland; Road environment: Urban road; Rural road</t>
        </is>
      </c>
      <c r="AT61" s="3" t="inlineStr">
        <is>
          <t>NR</t>
        </is>
      </c>
      <c r="AU61" s="3" t="inlineStr">
        <is>
          <t>Vehicle-mounted USB Logitech Brio camera on the car radiator grille</t>
        </is>
      </c>
      <c r="AV61" s="3" t="inlineStr">
        <is>
          <t>See Acquisition_Platform</t>
        </is>
      </c>
      <c r="AW61" s="3" t="inlineStr">
        <is>
          <t>Vehicle-mounted USB Logitech Brio camera on the car radiator grille</t>
        </is>
      </c>
      <c r="AX61" s="3" t="inlineStr">
        <is>
          <t>See Acquisition_Platform (reported: mounted)</t>
        </is>
      </c>
      <c r="AY61" s="3" t="inlineStr">
        <is>
          <t>NR</t>
        </is>
      </c>
      <c r="AZ61" s="3" t="inlineStr">
        <is>
          <t>NR</t>
        </is>
      </c>
      <c r="BA61" s="3" t="inlineStr">
        <is>
          <t>NR</t>
        </is>
      </c>
      <c r="BB61" s="3" t="inlineStr">
        <is>
          <t>N</t>
        </is>
      </c>
      <c r="BC61" s="3" t="inlineStr">
        <is>
          <t>NR</t>
        </is>
      </c>
      <c r="BD61" s="3" t="inlineStr">
        <is>
          <t>NR</t>
        </is>
      </c>
      <c r="BE61" s="3" t="inlineStr">
        <is>
          <t>NR</t>
        </is>
      </c>
      <c r="BF61" s="3" t="inlineStr">
        <is>
          <t>Per-frame shadow flag provided</t>
        </is>
      </c>
      <c r="BG61" s="3" t="inlineStr">
        <is>
          <t>NR</t>
        </is>
      </c>
      <c r="BH61" s="3" t="inlineStr">
        <is>
          <t>Single crack in any orientation (C12, merging C01 and C02); Alligator crack and surface-layer delamination (C03); Pothole and erosion cavity (C04)</t>
        </is>
      </c>
      <c r="BI61" s="3" t="inlineStr">
        <is>
          <t>NR</t>
        </is>
      </c>
      <c r="BJ61" s="3" t="inlineStr">
        <is>
          <t>3 defect classes plus per-frame scene attributes: shadow; painting; outlandish object; path milling; grain or binder defect; manhole</t>
        </is>
      </c>
      <c r="BK61" s="3" t="inlineStr">
        <is>
          <t>NR</t>
        </is>
      </c>
      <c r="BL61" s="3" t="inlineStr">
        <is>
          <t>Oriented object detection</t>
        </is>
      </c>
      <c r="BM61" s="3" t="inlineStr">
        <is>
          <t>Oriented object detection</t>
        </is>
      </c>
      <c r="BN61" s="3" t="inlineStr">
        <is>
          <t>MS COCO oriented bounding boxes (OBB_annotations.json)</t>
        </is>
      </c>
      <c r="BO61" s="3" t="inlineStr">
        <is>
          <t>COCO; JSON</t>
        </is>
      </c>
      <c r="BP61" s="3" t="inlineStr">
        <is>
          <t>NR</t>
        </is>
      </c>
      <c r="BQ61" s="3" t="inlineStr">
        <is>
          <t>Y</t>
        </is>
      </c>
      <c r="BR61" s="3" t="inlineStr">
        <is>
          <t>NR</t>
        </is>
      </c>
      <c r="BS61" s="3" t="inlineStr">
        <is>
          <t>NR</t>
        </is>
      </c>
      <c r="BT61" s="3" t="inlineStr">
        <is>
          <t>NR</t>
        </is>
      </c>
      <c r="BU61" s="3" t="inlineStr">
        <is>
          <t>NR</t>
        </is>
      </c>
      <c r="BV61" s="3" t="inlineStr">
        <is>
          <t>N</t>
        </is>
      </c>
      <c r="BW61" s="3" t="inlineStr">
        <is>
          <t>N</t>
        </is>
      </c>
      <c r="BX61" s="3" t="inlineStr">
        <is>
          <t>N</t>
        </is>
      </c>
      <c r="BY61" s="3" t="inlineStr">
        <is>
          <t>Manual annotation using CVAT</t>
        </is>
      </c>
      <c r="BZ61" s="3" t="inlineStr">
        <is>
          <t>Class merge motivated by measured generalisation failure between C01 and C02 on CoCGRCDD; 325 defect-free frames retained for false-positive measurement</t>
        </is>
      </c>
      <c r="CA61" s="3" t="inlineStr">
        <is>
          <t>NR</t>
        </is>
      </c>
      <c r="CB61" s="3" t="inlineStr">
        <is>
          <t>NR</t>
        </is>
      </c>
      <c r="CC61" s="3" t="inlineStr">
        <is>
          <t>Detection</t>
        </is>
      </c>
      <c r="CD61" s="3" t="inlineStr">
        <is>
          <t>NR</t>
        </is>
      </c>
      <c r="CE61" s="3" t="inlineStr">
        <is>
          <t>NR</t>
        </is>
      </c>
      <c r="CF61" s="3" t="inlineStr">
        <is>
          <t>Reported on the source record/data card or associated publication (see Evidence_Locator)</t>
        </is>
      </c>
      <c r="CG61" s="3" t="inlineStr">
        <is>
          <t>NR</t>
        </is>
      </c>
      <c r="CH61" s="3" t="inlineStr">
        <is>
          <t>NR</t>
        </is>
      </c>
      <c r="CI61" s="3" t="inlineStr">
        <is>
          <t>Include-Primary</t>
        </is>
      </c>
      <c r="CJ61" s="3" t="inlineStr">
        <is>
          <t>Direct_Download</t>
        </is>
      </c>
      <c r="CK61" s="3" t="inlineStr">
        <is>
          <t>CC BY 4.0</t>
        </is>
      </c>
      <c r="CL61" s="3" t="inlineStr">
        <is>
          <t>N</t>
        </is>
      </c>
      <c r="CM61" s="3" t="inlineStr">
        <is>
          <t>Direct_Download</t>
        </is>
      </c>
      <c r="CN61" s="3" t="inlineStr">
        <is>
          <t>NR</t>
        </is>
      </c>
      <c r="CO61" s="3" t="inlineStr">
        <is>
          <t>NR</t>
        </is>
      </c>
      <c r="CP61" s="3" t="inlineStr">
        <is>
          <t>N</t>
        </is>
      </c>
      <c r="CQ61" s="3" t="inlineStr">
        <is>
          <t>Re-annotation of the same 2110 frames as CoCGRCDD, so it is not an independent sample; merging longitudinal and transverse cracks into C12 removes orientation-specific labels; resolution, dates and route not reported</t>
        </is>
      </c>
      <c r="CR61" s="3" t="inlineStr">
        <is>
          <t>Derived</t>
        </is>
      </c>
      <c r="CS61" s="3" t="inlineStr">
        <is>
          <t>N</t>
        </is>
      </c>
      <c r="CT61" s="5" t="inlineStr">
        <is>
          <t>Y</t>
        </is>
      </c>
      <c r="CU61" s="3" t="inlineStr">
        <is>
          <t>Y</t>
        </is>
      </c>
      <c r="CV61" s="3" t="inlineStr">
        <is>
          <t>CoCG Road Condition - Detection Dataset (same frames re-annotated with oriented bounding boxes)</t>
        </is>
      </c>
      <c r="CW61" s="3" t="inlineStr">
        <is>
          <t>CoCG Road Condition - Detection Dataset</t>
        </is>
      </c>
      <c r="CX61" s="3" t="inlineStr">
        <is>
          <t>Claude_Mendeley_001.xlsx</t>
        </is>
      </c>
      <c r="CY61" s="3" t="inlineStr">
        <is>
          <t>Claude_Mendeley_001:MDL-007</t>
        </is>
      </c>
      <c r="CZ61" s="3" t="inlineStr">
        <is>
          <t>N</t>
        </is>
      </c>
      <c r="DA61" s="3" t="inlineStr">
        <is>
          <t>NA</t>
        </is>
      </c>
      <c r="DB61" s="3" t="inlineStr">
        <is>
          <t>None</t>
        </is>
      </c>
      <c r="DC61" s="3" t="inlineStr">
        <is>
          <t>None</t>
        </is>
      </c>
      <c r="DD61" s="3" t="inlineStr">
        <is>
          <t>None</t>
        </is>
      </c>
      <c r="DE61" s="3" t="inlineStr">
        <is>
          <t>None</t>
        </is>
      </c>
      <c r="DF61" s="3" t="inlineStr">
        <is>
          <t>N</t>
        </is>
      </c>
      <c r="DG61" s="3" t="inlineStr">
        <is>
          <t>Single source record; no reconciliation required.</t>
        </is>
      </c>
      <c r="DH61" s="3" t="inlineStr">
        <is>
          <t>Landing page https://data.mendeley.com/datasets/2dfyh84pdf/1 (accessed 2026-08-03); DataCite record 10.17632/2dfyh84pdf.1</t>
        </is>
      </c>
      <c r="DI61" s="3" t="inlineStr">
        <is>
          <t>Moderate</t>
        </is>
      </c>
      <c r="DJ61" s="3" t="inlineStr">
        <is>
          <t>Low</t>
        </is>
      </c>
      <c r="DK61" s="3" t="inlineStr">
        <is>
          <t>Use source record as cited.</t>
        </is>
      </c>
      <c r="DL61" s="3" t="n">
        <v>5</v>
      </c>
      <c r="DM61" s="3" t="n">
        <v>4</v>
      </c>
      <c r="DN61" s="3" t="n">
        <v>4</v>
      </c>
      <c r="DO61" s="3" t="n">
        <v>2</v>
      </c>
      <c r="DP61" s="3" t="n">
        <v>2</v>
      </c>
      <c r="DQ61" s="3" t="n">
        <v>3</v>
      </c>
      <c r="DR61" s="3" t="n">
        <v>0</v>
      </c>
      <c r="DS61" s="3" t="n">
        <v>64</v>
      </c>
      <c r="DT61" s="3" t="inlineStr">
        <is>
          <t>Reviewed (source MCDM_Scoring, averaged across batches)</t>
        </is>
      </c>
      <c r="DU61" s="3" t="inlineStr">
        <is>
          <t>1 of 1</t>
        </is>
      </c>
      <c r="DV61" s="35">
        <f>IFERROR(IF(INDEX(MCDM_Grades!$C$2:$C$178,MATCH($A61,MCDM_Grades!$A$2:$A$178,0))="","",INDEX(MCDM_Grades!$C$2:$C$178,MATCH($A61,MCDM_Grades!$A$2:$A$178,0))),"")</f>
        <v/>
      </c>
      <c r="DW61" s="42">
        <f>IFERROR(IF(INDEX(MCDM_Grades!$D$2:$D$178,MATCH($A61,MCDM_Grades!$A$2:$A$178,0))="","",INDEX(MCDM_Grades!$D$2:$D$178,MATCH($A61,MCDM_Grades!$A$2:$A$178,0))),"")</f>
        <v/>
      </c>
      <c r="DX61" s="48">
        <f>IFERROR(IF(INDEX(MCDM_Grades!$E$2:$E$178,MATCH($A61,MCDM_Grades!$A$2:$A$178,0))="","",INDEX(MCDM_Grades!$E$2:$E$178,MATCH($A61,MCDM_Grades!$A$2:$A$178,0))),"")</f>
        <v/>
      </c>
      <c r="DY61" s="49">
        <f>IFERROR(IF(INDEX(MCDM_Grades!$F$2:$F$178,MATCH($A61,MCDM_Grades!$A$2:$A$178,0))="","",INDEX(MCDM_Grades!$F$2:$F$178,MATCH($A61,MCDM_Grades!$A$2:$A$178,0))),"")</f>
        <v/>
      </c>
      <c r="DZ61" s="48">
        <f>IFERROR(IF(INDEX(MCDM_Grades!$G$2:$G$178,MATCH($A61,MCDM_Grades!$A$2:$A$178,0))="","",INDEX(MCDM_Grades!$G$2:$G$178,MATCH($A61,MCDM_Grades!$A$2:$A$178,0))),"")</f>
        <v/>
      </c>
      <c r="EA61" s="49">
        <f>IFERROR(IF(INDEX(MCDM_Grades!$H$2:$H$178,MATCH($A61,MCDM_Grades!$A$2:$A$178,0))="","",INDEX(MCDM_Grades!$H$2:$H$178,MATCH($A61,MCDM_Grades!$A$2:$A$178,0))),"")</f>
        <v/>
      </c>
      <c r="EB61" s="50">
        <f>IFERROR(IF(INDEX(MCDM_Grades!$I$2:$I$178,MATCH($A61,MCDM_Grades!$A$2:$A$178,0))="","",INDEX(MCDM_Grades!$I$2:$I$178,MATCH($A61,MCDM_Grades!$A$2:$A$178,0))),"")</f>
        <v/>
      </c>
      <c r="EC61" s="51">
        <f>IFERROR(IF(INDEX(MCDM_Grades!$J$2:$J$178,MATCH($A61,MCDM_Grades!$A$2:$A$178,0))="","",INDEX(MCDM_Grades!$J$2:$J$178,MATCH($A61,MCDM_Grades!$A$2:$A$178,0))),"")</f>
        <v/>
      </c>
      <c r="ED61" s="35">
        <f>IFERROR(IF(INDEX(MCDM_Grades!$N$2:$N$178,MATCH($A61,MCDM_Grades!$A$2:$A$178,0))="","",INDEX(MCDM_Grades!$N$2:$N$178,MATCH($A61,MCDM_Grades!$A$2:$A$178,0))),"")</f>
        <v/>
      </c>
      <c r="EE61" s="42">
        <f>IFERROR(IF(INDEX(MCDM_Grades!$O$2:$O$178,MATCH($A61,MCDM_Grades!$A$2:$A$178,0))="","",INDEX(MCDM_Grades!$O$2:$O$178,MATCH($A61,MCDM_Grades!$A$2:$A$178,0))),"")</f>
        <v/>
      </c>
      <c r="EF61" s="35">
        <f>IFERROR(IF(INDEX(MCDM_Grades!$P$2:$P$178,MATCH($A61,MCDM_Grades!$A$2:$A$178,0))="","",INDEX(MCDM_Grades!$P$2:$P$178,MATCH($A61,MCDM_Grades!$A$2:$A$178,0))),"")</f>
        <v/>
      </c>
      <c r="EG61" s="42">
        <f>IFERROR(IF(INDEX(MCDM_Grades!$Q$2:$Q$178,MATCH($A61,MCDM_Grades!$A$2:$A$178,0))="","",INDEX(MCDM_Grades!$Q$2:$Q$178,MATCH($A61,MCDM_Grades!$A$2:$A$178,0))),"")</f>
        <v/>
      </c>
      <c r="EH61" s="35">
        <f>IFERROR(IF(INDEX(MCDM_Grades!$R$2:$R$178,MATCH($A61,MCDM_Grades!$A$2:$A$178,0))="","",INDEX(MCDM_Grades!$R$2:$R$178,MATCH($A61,MCDM_Grades!$A$2:$A$178,0))),"")</f>
        <v/>
      </c>
      <c r="EI61" s="42">
        <f>IFERROR(IF(INDEX(MCDM_Grades!$S$2:$S$178,MATCH($A61,MCDM_Grades!$A$2:$A$178,0))="","",INDEX(MCDM_Grades!$S$2:$S$178,MATCH($A61,MCDM_Grades!$A$2:$A$178,0))),"")</f>
        <v/>
      </c>
      <c r="EJ61" s="35">
        <f>IFERROR(IF(INDEX(MCDM_Grades!$T$2:$T$178,MATCH($A61,MCDM_Grades!$A$2:$A$178,0))="","",INDEX(MCDM_Grades!$T$2:$T$178,MATCH($A61,MCDM_Grades!$A$2:$A$178,0))),"")</f>
        <v/>
      </c>
      <c r="EK61" s="42">
        <f>IFERROR(IF(INDEX(MCDM_Grades!$U$2:$U$178,MATCH($A61,MCDM_Grades!$A$2:$A$178,0))="","",INDEX(MCDM_Grades!$U$2:$U$178,MATCH($A61,MCDM_Grades!$A$2:$A$178,0))),"")</f>
        <v/>
      </c>
      <c r="EL61" s="35">
        <f>IFERROR(IF(INDEX(MCDM_Grades!$V$2:$V$178,MATCH($A61,MCDM_Grades!$A$2:$A$178,0))="","",INDEX(MCDM_Grades!$V$2:$V$178,MATCH($A61,MCDM_Grades!$A$2:$A$178,0))),"")</f>
        <v/>
      </c>
      <c r="EM61" s="42">
        <f>IFERROR(IF(INDEX(MCDM_Grades!$W$2:$W$178,MATCH($A61,MCDM_Grades!$A$2:$A$178,0))="","",INDEX(MCDM_Grades!$W$2:$W$178,MATCH($A61,MCDM_Grades!$A$2:$A$178,0))),"")</f>
        <v/>
      </c>
      <c r="EN61" s="35">
        <f>IFERROR(IF(INDEX(MCDM_Grades!$X$2:$X$178,MATCH($A61,MCDM_Grades!$A$2:$A$178,0))="","",INDEX(MCDM_Grades!$X$2:$X$178,MATCH($A61,MCDM_Grades!$A$2:$A$178,0))),"")</f>
        <v/>
      </c>
      <c r="EO61" s="42">
        <f>IFERROR(IF(INDEX(MCDM_Grades!$Y$2:$Y$178,MATCH($A61,MCDM_Grades!$A$2:$A$178,0))="","",INDEX(MCDM_Grades!$Y$2:$Y$178,MATCH($A61,MCDM_Grades!$A$2:$A$178,0))),"")</f>
        <v/>
      </c>
      <c r="EP61" s="35">
        <f>IFERROR(IF(INDEX(MCDM_Grades!$Z$2:$Z$178,MATCH($A61,MCDM_Grades!$A$2:$A$178,0))="","",INDEX(MCDM_Grades!$Z$2:$Z$178,MATCH($A61,MCDM_Grades!$A$2:$A$178,0))),"")</f>
        <v/>
      </c>
      <c r="EQ61" s="42">
        <f>IFERROR(IF(INDEX(MCDM_Grades!$AA$2:$AA$178,MATCH($A61,MCDM_Grades!$A$2:$A$178,0))="","",INDEX(MCDM_Grades!$AA$2:$AA$178,MATCH($A61,MCDM_Grades!$A$2:$A$178,0))),"")</f>
        <v/>
      </c>
      <c r="ER61" s="35">
        <f>IFERROR(IF(INDEX(MCDM_Grades!$AB$2:$AB$178,MATCH($A61,MCDM_Grades!$A$2:$A$178,0))="","",INDEX(MCDM_Grades!$AB$2:$AB$178,MATCH($A61,MCDM_Grades!$A$2:$A$178,0))),"")</f>
        <v/>
      </c>
      <c r="ES61" s="42">
        <f>IFERROR(IF(INDEX(MCDM_Grades!$AC$2:$AC$178,MATCH($A61,MCDM_Grades!$A$2:$A$178,0))="","",INDEX(MCDM_Grades!$AC$2:$AC$178,MATCH($A61,MCDM_Grades!$A$2:$A$178,0))),"")</f>
        <v/>
      </c>
      <c r="ET61" s="35">
        <f>IFERROR(IF(INDEX(MCDM_Grades!$AD$2:$AD$178,MATCH($A61,MCDM_Grades!$A$2:$A$178,0))="","",INDEX(MCDM_Grades!$AD$2:$AD$178,MATCH($A61,MCDM_Grades!$A$2:$A$178,0))),"")</f>
        <v/>
      </c>
      <c r="EU61" s="42">
        <f>IFERROR(IF(INDEX(MCDM_Grades!$AE$2:$AE$178,MATCH($A61,MCDM_Grades!$A$2:$A$178,0))="","",INDEX(MCDM_Grades!$AE$2:$AE$178,MATCH($A61,MCDM_Grades!$A$2:$A$178,0))),"")</f>
        <v/>
      </c>
      <c r="EV61" s="51">
        <f>IFERROR(IF(INDEX(MCDM_Grades!$K$2:$K$178,MATCH($A61,MCDM_Grades!$A$2:$A$178,0))="","",INDEX(MCDM_Grades!$K$2:$K$178,MATCH($A61,MCDM_Grades!$A$2:$A$178,0))),"")</f>
        <v/>
      </c>
      <c r="EW61" s="49">
        <f>IFERROR(IF(INDEX(MCDM_Grades!$L$2:$L$178,MATCH($A61,MCDM_Grades!$A$2:$A$178,0))="","",INDEX(MCDM_Grades!$L$2:$L$178,MATCH($A61,MCDM_Grades!$A$2:$A$178,0))),"")</f>
        <v/>
      </c>
      <c r="EX61" s="50">
        <f>IFERROR(IF(INDEX(MCDM_Grades!$M$2:$M$178,MATCH($A61,MCDM_Grades!$A$2:$A$178,0))="","",INDEX(MCDM_Grades!$M$2:$M$178,MATCH($A61,MCDM_Grades!$A$2:$A$178,0))),"")</f>
        <v/>
      </c>
      <c r="EY61" s="35">
        <f>IFERROR(IF(INDEX(MCDM_Grades!$AR$2:$AR$178,MATCH($A61,MCDM_Grades!$A$2:$A$178,0))="","",INDEX(MCDM_Grades!$AR$2:$AR$178,MATCH($A61,MCDM_Grades!$A$2:$A$178,0))),"")</f>
        <v/>
      </c>
      <c r="EZ61" s="42">
        <f>IFERROR(IF(INDEX(MCDM_Grades!$AS$2:$AS$178,MATCH($A61,MCDM_Grades!$A$2:$A$178,0))="","",INDEX(MCDM_Grades!$AS$2:$AS$178,MATCH($A61,MCDM_Grades!$A$2:$A$178,0))),"")</f>
        <v/>
      </c>
      <c r="FA61" s="35">
        <f>IFERROR(IF(INDEX(MCDM_Grades!$AT$2:$AT$178,MATCH($A61,MCDM_Grades!$A$2:$A$178,0))="","",INDEX(MCDM_Grades!$AT$2:$AT$178,MATCH($A61,MCDM_Grades!$A$2:$A$178,0))),"")</f>
        <v/>
      </c>
      <c r="FB61" s="42">
        <f>IFERROR(IF(INDEX(MCDM_Grades!$AU$2:$AU$178,MATCH($A61,MCDM_Grades!$A$2:$A$178,0))="","",INDEX(MCDM_Grades!$AU$2:$AU$178,MATCH($A61,MCDM_Grades!$A$2:$A$178,0))),"")</f>
        <v/>
      </c>
      <c r="FC61" s="3" t="inlineStr">
        <is>
          <t>Forward-facing / oblique</t>
        </is>
      </c>
      <c r="FD61" s="3" t="inlineStr">
        <is>
          <t>No</t>
        </is>
      </c>
      <c r="FE61" s="3" t="inlineStr">
        <is>
          <t>Yes</t>
        </is>
      </c>
      <c r="FF61" s="3" t="n"/>
      <c r="FG61" s="3" t="inlineStr">
        <is>
          <t>Front radiator-grille-mounted USB webcam (Logitech Brio) on a car</t>
        </is>
      </c>
      <c r="FH61" s="3" t="inlineStr">
        <is>
          <t>Vehicle-mounted USB Logitech Brio camera on the car radiator grille</t>
        </is>
      </c>
      <c r="FI61" s="3" t="inlineStr">
        <is>
          <t>Acquisition metadata (workbook)</t>
        </is>
      </c>
      <c r="FJ61" s="3" t="n"/>
      <c r="FK61" s="3" t="inlineStr">
        <is>
          <t>High</t>
        </is>
      </c>
      <c r="FL61" s="3" t="inlineStr">
        <is>
          <t>Not independently verified</t>
        </is>
      </c>
      <c r="FM61" s="3" t="inlineStr">
        <is>
          <t>Derived dataset: the same 2,110 frames as CoCGRCDD (DS-059) re-annotated with oriented bounding boxes, so the parent's viewpoint carries over; the workbook also states the grille-mounted Logitech Brio acquisition directly for this record. Forward-looking bumper-height view along the road; no top-down imagery.</t>
        </is>
      </c>
    </row>
    <row r="62" ht="58" customHeight="1">
      <c r="A62" s="3" t="inlineStr">
        <is>
          <t>DS-061</t>
        </is>
      </c>
      <c r="B62" s="3" t="inlineStr">
        <is>
          <t>Concrete &amp; Pavement Crack Dataset (Omoebamije)</t>
        </is>
      </c>
      <c r="C62" s="3" t="inlineStr">
        <is>
          <t>Concrete &amp; Pavement Crack Dataset; Concrete and Pavement Crack Dataset; Concrete &amp; Pavement Crack Images</t>
        </is>
      </c>
      <c r="D62" s="3" t="inlineStr">
        <is>
          <t>1 [Claude/CodeX] | Version 1 [Claude]</t>
        </is>
      </c>
      <c r="E62" s="3" t="inlineStr">
        <is>
          <t>Confirmed Match</t>
        </is>
      </c>
      <c r="F62" s="3" t="inlineStr">
        <is>
          <t>High</t>
        </is>
      </c>
      <c r="G62" s="3" t="inlineStr">
        <is>
          <t>Identical count (30,000); same Nigerian collection with DJI Mavic 2 Enterprise drone + smartphone; same Mendeley DOI (10.17632/429vzbgmbx.1) cited by GPT Kaggle record; same author (Oluwaseun Omoebamije / oluwaseunad).</t>
        </is>
      </c>
      <c r="H62" s="3" t="inlineStr">
        <is>
          <t>Claude; GPT; CodeX</t>
        </is>
      </c>
      <c r="I62" s="3" t="inlineStr">
        <is>
          <t>Mendeley Data; Kaggle</t>
        </is>
      </c>
      <c r="J62" s="3" t="inlineStr">
        <is>
          <t>Y</t>
        </is>
      </c>
      <c r="K62" s="8" t="inlineStr">
        <is>
          <t>Duplicate deposit by the author on Mendeley Data and Kaggle</t>
        </is>
      </c>
      <c r="L62" s="4" t="inlineStr">
        <is>
          <t>https://data.mendeley.com/datasets/429vzbgmbx/1</t>
        </is>
      </c>
      <c r="M62" s="3" t="inlineStr">
        <is>
          <t>NA</t>
        </is>
      </c>
      <c r="N62" s="3" t="inlineStr">
        <is>
          <t>NA</t>
        </is>
      </c>
      <c r="O62" s="4" t="inlineStr">
        <is>
          <t>https://data.mendeley.com/datasets/429vzbgmbx/1</t>
        </is>
      </c>
      <c r="P62" s="3" t="inlineStr">
        <is>
          <t>NA</t>
        </is>
      </c>
      <c r="Q62" s="3" t="inlineStr">
        <is>
          <t>NA</t>
        </is>
      </c>
      <c r="R62" s="4" t="inlineStr">
        <is>
          <t>https://www.kaggle.com/datasets/oluwaseunad/concrete-and-pavement-crack-images</t>
        </is>
      </c>
      <c r="S62" s="3" t="inlineStr">
        <is>
          <t>NA</t>
        </is>
      </c>
      <c r="T62" s="3" t="inlineStr">
        <is>
          <t>10.17632/429vzbgmbx.1; 10.34740/KAGGLE/DSV/5130126</t>
        </is>
      </c>
      <c r="U62" s="3" t="inlineStr">
        <is>
          <t>Y</t>
        </is>
      </c>
      <c r="V62" s="3" t="inlineStr">
        <is>
          <t>https://doi.org/10.17632/429vzbgmbx.1</t>
        </is>
      </c>
      <c r="W62" s="3" t="inlineStr">
        <is>
          <t>10.17632/429vzbgmbx.1</t>
        </is>
      </c>
      <c r="X62" s="3" t="inlineStr">
        <is>
          <t>https://doi.org/10.17632/429vzbgmbx.1</t>
        </is>
      </c>
      <c r="Y62" s="3" t="inlineStr">
        <is>
          <t>NR</t>
        </is>
      </c>
      <c r="Z62" s="3" t="inlineStr">
        <is>
          <t>NR</t>
        </is>
      </c>
      <c r="AA62" s="3" t="inlineStr">
        <is>
          <t>Reported in source record (relationship not classified)</t>
        </is>
      </c>
      <c r="AB62" s="3" t="inlineStr">
        <is>
          <t>Images/frames as reported</t>
        </is>
      </c>
      <c r="AC62" s="3" t="inlineStr">
        <is>
          <t>30000</t>
        </is>
      </c>
      <c r="AD62" s="3" t="inlineStr">
        <is>
          <t>NR</t>
        </is>
      </c>
      <c r="AE62" s="3" t="inlineStr">
        <is>
          <t>NR</t>
        </is>
      </c>
      <c r="AF62" s="3" t="inlineStr">
        <is>
          <t>30000</t>
        </is>
      </c>
      <c r="AG62" s="3" t="inlineStr">
        <is>
          <t>NR</t>
        </is>
      </c>
      <c r="AH62" s="3" t="inlineStr">
        <is>
          <t>NR</t>
        </is>
      </c>
      <c r="AI62" s="3" t="inlineStr">
        <is>
          <t>NR</t>
        </is>
      </c>
      <c r="AJ62" s="3" t="inlineStr">
        <is>
          <t>NR</t>
        </is>
      </c>
      <c r="AK62" s="3" t="inlineStr">
        <is>
          <t>NR</t>
        </is>
      </c>
      <c r="AL62" s="3" t="inlineStr">
        <is>
          <t>NR</t>
        </is>
      </c>
      <c r="AM62" s="3" t="inlineStr">
        <is>
          <t>NR</t>
        </is>
      </c>
      <c r="AN62" s="3" t="inlineStr">
        <is>
          <t>227x227 [Claude] | 227 x 227 px [GPT] | 227 x 227 px RGB JPEG [CodeX]</t>
        </is>
      </c>
      <c r="AO62" s="3" t="inlineStr">
        <is>
          <t>NR</t>
        </is>
      </c>
      <c r="AP62" s="3" t="inlineStr">
        <is>
          <t>Nigeria</t>
        </is>
      </c>
      <c r="AQ62" s="3" t="inlineStr">
        <is>
          <t>NR</t>
        </is>
      </c>
      <c r="AR62" s="3" t="inlineStr">
        <is>
          <t>Nigerian Army University Biu, Borno State [Claude] | Biu, Borno State (Nigerian Army University Biu) [Claude] | Biu;Borno State [GPT] | Biu, Borno State [CodeX]</t>
        </is>
      </c>
      <c r="AS62" s="3" t="inlineStr">
        <is>
          <t>Nigeria; Nigerian Army University Biu, Borno State [Claude] | Biu, Borno State (Nigerian Army University Biu) [Claude] | Biu;Borno State [GPT] | Biu, Borno State [CodeX]; Road environment: Mixed: concrete structure surfaces and pavement surfaces [Claude] | Campus concrete and pavement surfaces [GPT] | University campus; concrete and pavement surfaces [CodeX]</t>
        </is>
      </c>
      <c r="AT62" s="3" t="inlineStr">
        <is>
          <t>NR</t>
        </is>
      </c>
      <c r="AU62" s="3" t="inlineStr">
        <is>
          <t>DJI Mavic 2 Enterprise drone (elevated surfaces) and smartphone (surfaces below average window height) [Claude] | UAV (DJI Mavic 2 Enterprise);Smartphone [Claude] | DJI Mavic 2 Enterprise UAV;Samsung smartphone [GPT] | DJI Mavic 2 Enterprise drone; smartphone [CodeX]</t>
        </is>
      </c>
      <c r="AV62" s="3" t="inlineStr">
        <is>
          <t>NR</t>
        </is>
      </c>
      <c r="AW62" s="3" t="inlineStr">
        <is>
          <t>NR</t>
        </is>
      </c>
      <c r="AX62" s="3" t="inlineStr">
        <is>
          <t>NR</t>
        </is>
      </c>
      <c r="AY62" s="3" t="inlineStr">
        <is>
          <t>Y</t>
        </is>
      </c>
      <c r="AZ62" s="3" t="inlineStr">
        <is>
          <t>Y</t>
        </is>
      </c>
      <c r="BA62" s="3" t="inlineStr">
        <is>
          <t>NR</t>
        </is>
      </c>
      <c r="BB62" s="3" t="inlineStr">
        <is>
          <t>N</t>
        </is>
      </c>
      <c r="BC62" s="3" t="inlineStr">
        <is>
          <t>N</t>
        </is>
      </c>
      <c r="BD62" s="3" t="inlineStr">
        <is>
          <t>NR</t>
        </is>
      </c>
      <c r="BE62" s="3" t="inlineStr">
        <is>
          <t>NR</t>
        </is>
      </c>
      <c r="BF62" s="3" t="inlineStr">
        <is>
          <t>Outdoor campus conditions; exact categories NR</t>
        </is>
      </c>
      <c r="BG62" s="3" t="inlineStr">
        <is>
          <t>NR</t>
        </is>
      </c>
      <c r="BH62" s="3" t="inlineStr">
        <is>
          <t>Crack [Claude/CodeX] | Crack;No crack [GPT]</t>
        </is>
      </c>
      <c r="BI62" s="3" t="inlineStr">
        <is>
          <t>NR</t>
        </is>
      </c>
      <c r="BJ62" s="3" t="inlineStr">
        <is>
          <t>Binary folders: positive (crack); negative (non-crack) [Claude] | Binary class: positive (crack);negative (non-crack) [Claude] | Binary positive crack;negative non-crack [GPT] | Crack; non-crack [CodeX]</t>
        </is>
      </c>
      <c r="BK62" s="3" t="inlineStr">
        <is>
          <t>NR</t>
        </is>
      </c>
      <c r="BL62" s="3" t="inlineStr">
        <is>
          <t>Image classification [Claude/GPT] | Classification [CodeX]</t>
        </is>
      </c>
      <c r="BM62" s="3" t="inlineStr">
        <is>
          <t>Image classification [Claude/GPT] | Classification [CodeX]</t>
        </is>
      </c>
      <c r="BN62" s="3" t="inlineStr">
        <is>
          <t>Folder-based binary class labels [Claude] | Folder-per-class JPEG directories [Claude] | RGB JPEG;positive and negative folders [GPT] | Folder classes [CodeX]</t>
        </is>
      </c>
      <c r="BO62" s="3" t="inlineStr">
        <is>
          <t>NR</t>
        </is>
      </c>
      <c r="BP62" s="3" t="inlineStr">
        <is>
          <t>Y</t>
        </is>
      </c>
      <c r="BQ62" s="3" t="inlineStr">
        <is>
          <t>NR</t>
        </is>
      </c>
      <c r="BR62" s="3" t="inlineStr">
        <is>
          <t>NR</t>
        </is>
      </c>
      <c r="BS62" s="3" t="inlineStr">
        <is>
          <t>NR</t>
        </is>
      </c>
      <c r="BT62" s="3" t="inlineStr">
        <is>
          <t>NR</t>
        </is>
      </c>
      <c r="BU62" s="3" t="inlineStr">
        <is>
          <t>NR</t>
        </is>
      </c>
      <c r="BV62" s="3" t="inlineStr">
        <is>
          <t>N</t>
        </is>
      </c>
      <c r="BW62" s="3" t="inlineStr">
        <is>
          <t>N</t>
        </is>
      </c>
      <c r="BX62" s="3" t="inlineStr">
        <is>
          <t>N</t>
        </is>
      </c>
      <c r="BY62" s="3" t="inlineStr">
        <is>
          <t>Timed UAV captures and smartphone interval captures; images sorted and resized</t>
        </is>
      </c>
      <c r="BZ62" s="3" t="inlineStr">
        <is>
          <t>NR</t>
        </is>
      </c>
      <c r="CA62" s="3" t="inlineStr">
        <is>
          <t>NR</t>
        </is>
      </c>
      <c r="CB62" s="3" t="inlineStr">
        <is>
          <t>NR</t>
        </is>
      </c>
      <c r="CC62" s="3" t="inlineStr">
        <is>
          <t>Classification [Claude] | Image classification;Binary crack detection [Claude] | Binary classification;Crack detection [GPT] | Classification; convolutional neural networks (CNNs) for crack detection in concrete [CodeX]</t>
        </is>
      </c>
      <c r="CD62" s="3" t="inlineStr">
        <is>
          <t>Creator CNN;architecture NR [GPT] | CNN [CodeX]</t>
        </is>
      </c>
      <c r="CE62" s="3" t="inlineStr">
        <is>
          <t>Creator CNN;architecture NR [GPT] | CNN [CodeX]</t>
        </is>
      </c>
      <c r="CF62" s="3" t="inlineStr">
        <is>
          <t>Reported on the source record/data card or associated publication (see Evidence_Locator)</t>
        </is>
      </c>
      <c r="CG62" s="3" t="inlineStr">
        <is>
          <t>Accuracy</t>
        </is>
      </c>
      <c r="CH62" s="3" t="inlineStr">
        <is>
          <t>Creator CNN;architecture NR [GPT] | CNN [CodeX]: Accuracy = Over 98% reported by creator [GPT] | Over 98% [CodeX]</t>
        </is>
      </c>
      <c r="CI62" s="3" t="inlineStr">
        <is>
          <t>Include-Supplementary</t>
        </is>
      </c>
      <c r="CJ62" s="3" t="inlineStr">
        <is>
          <t>Direct_Download [Claude/CodeX] | Registration [Claude/GPT]</t>
        </is>
      </c>
      <c r="CK62" s="3" t="inlineStr">
        <is>
          <t>CC BY 4.0 [Claude/GPT/CodeX] | CC BY-SA 4.0 [Claude]</t>
        </is>
      </c>
      <c r="CL62" s="3" t="inlineStr">
        <is>
          <t>Y</t>
        </is>
      </c>
      <c r="CM62" s="3" t="inlineStr">
        <is>
          <t>Direct_Download [Claude/CodeX] | Registration [Claude/GPT]</t>
        </is>
      </c>
      <c r="CN62" s="3" t="inlineStr">
        <is>
          <t>NR</t>
        </is>
      </c>
      <c r="CO62" s="3" t="inlineStr">
        <is>
          <t>NR</t>
        </is>
      </c>
      <c r="CP62" s="3" t="inlineStr">
        <is>
          <t>N</t>
        </is>
      </c>
      <c r="CQ62" s="3" t="inlineStr">
        <is>
          <t>Concrete structure images and pavement images are pooled with no separating label, so a pavement-only subset cannot be extracted from the documentation; licence conflict between the CC BY 4.0 record field and the 'research purposes only' text; downsized to 227x227, too coarse for fine crack measurement; single site [Claude] | Concrete and pavement images are pooled with no field separating them, so the pavement subset cannot be isolated; licence terms conflict between the metadata field and the description; images downsized to 227x227 lose fine crack detail; binary labels only [Claude] | Concrete and pavement imagery are mixed, and the pavement-only subset is not separately quantified; no localization masks or engineering condition labels are provided. [GPT] | Concrete and pavement records are mixed; description inconsistently calls folders concrete-only; provenance and QA detail limited [CodeX]</t>
        </is>
      </c>
      <c r="CR62" s="3" t="inlineStr">
        <is>
          <t>Original</t>
        </is>
      </c>
      <c r="CS62" s="8" t="inlineStr">
        <is>
          <t>Y</t>
        </is>
      </c>
      <c r="CT62" s="3" t="inlineStr">
        <is>
          <t>N</t>
        </is>
      </c>
      <c r="CU62" s="3" t="inlineStr">
        <is>
          <t>N</t>
        </is>
      </c>
      <c r="CV62" s="3" t="inlineStr">
        <is>
          <t>NA</t>
        </is>
      </c>
      <c r="CW62" s="3" t="inlineStr">
        <is>
          <t>NA</t>
        </is>
      </c>
      <c r="CX62" s="3" t="inlineStr">
        <is>
          <t>Claude_Kaggle_001.xlsx; Claude_Mendeley_001.xlsx; CodeX_Mendeley_001.xlsx; GPT_Kaggle_001.xlsx</t>
        </is>
      </c>
      <c r="CY62" s="3" t="inlineStr">
        <is>
          <t>Claude_Kaggle_001:KG-019; Claude_Mendeley_001:MDL-033; CodeX_Mendeley_001:MND-004; GPT_Kaggle_001:KAG-008</t>
        </is>
      </c>
      <c r="CZ62" s="3" t="inlineStr">
        <is>
          <t>Y - see conflict columns and Reconciliation_Notes</t>
        </is>
      </c>
      <c r="DA62" s="3" t="inlineStr">
        <is>
          <t>Y - see conflict columns and Reconciliation_Notes</t>
        </is>
      </c>
      <c r="DB62" s="6" t="inlineStr">
        <is>
          <t>Image resolution: 227x227 (Claude) vs 227 x 227 px (GPT) vs 227 x 227 px RGB JPEG (CodeX)</t>
        </is>
      </c>
      <c r="DC62" s="6" t="inlineStr">
        <is>
          <t>Distress types: Crack (Claude/CodeX) vs Crack;No crack (GPT) || Label taxonomy: Binary folders: positive (crack); negative (non-crack) (Claude) vs Binary class: positive (crack);negative (non-crack) (Claude) vs Binary positive crack;negative non-crack (GPT) vs Crack; non-crack (CodeX) || Annotation task: Image classification (Claude/GPT) vs Classification (CodeX) || Annotation format: Folder-based binary class labels (Claude) vs Folder-per-class JPEG directories (Claude) vs RGB JPEG;positive and negative folders (GPT) vs Folder classes (CodeX)</t>
        </is>
      </c>
      <c r="DD62" s="3" t="inlineStr">
        <is>
          <t>None</t>
        </is>
      </c>
      <c r="DE62" s="6" t="inlineStr">
        <is>
          <t>Version: 1 (Claude/CodeX) vs Version 1 (Claude) || Access status: Direct_Download (Claude/CodeX) vs Registration (Claude/GPT) || License: CC BY 4.0 (Claude/GPT/CodeX) vs CC BY-SA 4.0 (Claude) || AI tasks: Classification (Claude) vs Image classification;Binary crack detection (Claude) vs Binary classification;Crack detection (GPT) vs Classification; convolutional neural networks (CNNs) for crack detection in conc (CodeX) || Reported model: Creator CNN;architecture NR (GPT) vs CNN (CodeX) || Metric value: Over 98% reported by creator (GPT) vs Over 98% (CodeX) || Region/City: Nigerian Army University Biu, Borno State (Claude) vs Biu, Borno State (Nigerian Army University Biu) (Claude) vs Biu;Borno State (GPT) vs Biu, Borno State (CodeX) || Road environment: Mixed: concrete structure surfaces and pavement surfaces (Claude) vs Campus concrete and pavement surfaces (GPT) vs University campus; concrete and pavement surfaces (CodeX) || Acquisition platform: DJI Mavic 2 Enterprise drone (elevated surfaces) and smartphone (surfaces below  (Claude) vs UAV (DJI Mavic 2 Enterprise);Smartphone (Claude) vs DJI Mavic 2 Enterprise UAV;Samsung smartphone (GPT) vs DJI Mavic 2 Enterprise drone; smartphone (CodeX) || Key_Limitations: Concrete structure images and pavement images are pooled with no separating labe (Claude) vs Concrete and pavement images are pooled with no field separating them, so the pa (Claude) vs Concrete and pavement imagery are mixed, and the pavement-only subset is not sep (GPT) vs Concrete and pavement records are mixed; description inconsistently calls folder (CodeX)</t>
        </is>
      </c>
      <c r="DF62" s="3" t="inlineStr">
        <is>
          <t>N</t>
        </is>
      </c>
      <c r="DG62" s="3" t="inlineStr">
        <is>
          <t>Mixed concrete + pavement content; binary crack/no-crack labels.</t>
        </is>
      </c>
      <c r="DH62" s="3" t="inlineStr">
        <is>
          <t>Landing page https://data.mendeley.com/datasets/429vzbgmbx/1 (accessed 2026-08-03) description and licence block; DataCite record 10.17632/429vzbgmbx.1 [Claude] | Kaggle dataset page 'About Dataset' (30,000 images, 227x227 RGB JPEG, DJI Mavic 2 Enterprise plus smartphone capture, Nigerian Army University Biu source, positive/negative folders); Kaggle API record /api/v1/datasets/view/oluwaseunad/concrete-and-pavement-crack-images; accessed 2026-08-03 [Claude] | Kaggle dataset page; Mendeley canonical dataset record, Description/Steps to reproduce/Licence, accessed 2026-08-06 [GPT] | Mendeley Data landing page, Description; Steps to reproduce; Related Links; Licence; accessed 2026-08-03 [CodeX]</t>
        </is>
      </c>
      <c r="DI62" s="3" t="inlineStr">
        <is>
          <t>Low</t>
        </is>
      </c>
      <c r="DJ62" s="3" t="inlineStr">
        <is>
          <t>Low</t>
        </is>
      </c>
      <c r="DK62" s="3" t="inlineStr">
        <is>
          <t>Use Mendeley deposit as canonical.</t>
        </is>
      </c>
      <c r="DL62" s="3" t="n">
        <v>4</v>
      </c>
      <c r="DM62" s="3" t="n">
        <v>2.2</v>
      </c>
      <c r="DN62" s="3" t="n">
        <v>3.5</v>
      </c>
      <c r="DO62" s="3" t="n">
        <v>4.8</v>
      </c>
      <c r="DP62" s="3" t="n">
        <v>2</v>
      </c>
      <c r="DQ62" s="3" t="n">
        <v>1</v>
      </c>
      <c r="DR62" s="3" t="n">
        <v>0</v>
      </c>
      <c r="DS62" s="3" t="n">
        <v>55.7</v>
      </c>
      <c r="DT62" s="3" t="inlineStr">
        <is>
          <t>Reviewed (source MCDM_Scoring, averaged across batches)</t>
        </is>
      </c>
      <c r="DU62" s="3" t="inlineStr">
        <is>
          <t>4 of 4</t>
        </is>
      </c>
      <c r="DV62" s="35">
        <f>IFERROR(IF(INDEX(MCDM_Grades!$C$2:$C$178,MATCH($A62,MCDM_Grades!$A$2:$A$178,0))="","",INDEX(MCDM_Grades!$C$2:$C$178,MATCH($A62,MCDM_Grades!$A$2:$A$178,0))),"")</f>
        <v/>
      </c>
      <c r="DW62" s="42">
        <f>IFERROR(IF(INDEX(MCDM_Grades!$D$2:$D$178,MATCH($A62,MCDM_Grades!$A$2:$A$178,0))="","",INDEX(MCDM_Grades!$D$2:$D$178,MATCH($A62,MCDM_Grades!$A$2:$A$178,0))),"")</f>
        <v/>
      </c>
      <c r="DX62" s="48">
        <f>IFERROR(IF(INDEX(MCDM_Grades!$E$2:$E$178,MATCH($A62,MCDM_Grades!$A$2:$A$178,0))="","",INDEX(MCDM_Grades!$E$2:$E$178,MATCH($A62,MCDM_Grades!$A$2:$A$178,0))),"")</f>
        <v/>
      </c>
      <c r="DY62" s="49">
        <f>IFERROR(IF(INDEX(MCDM_Grades!$F$2:$F$178,MATCH($A62,MCDM_Grades!$A$2:$A$178,0))="","",INDEX(MCDM_Grades!$F$2:$F$178,MATCH($A62,MCDM_Grades!$A$2:$A$178,0))),"")</f>
        <v/>
      </c>
      <c r="DZ62" s="48">
        <f>IFERROR(IF(INDEX(MCDM_Grades!$G$2:$G$178,MATCH($A62,MCDM_Grades!$A$2:$A$178,0))="","",INDEX(MCDM_Grades!$G$2:$G$178,MATCH($A62,MCDM_Grades!$A$2:$A$178,0))),"")</f>
        <v/>
      </c>
      <c r="EA62" s="49">
        <f>IFERROR(IF(INDEX(MCDM_Grades!$H$2:$H$178,MATCH($A62,MCDM_Grades!$A$2:$A$178,0))="","",INDEX(MCDM_Grades!$H$2:$H$178,MATCH($A62,MCDM_Grades!$A$2:$A$178,0))),"")</f>
        <v/>
      </c>
      <c r="EB62" s="50">
        <f>IFERROR(IF(INDEX(MCDM_Grades!$I$2:$I$178,MATCH($A62,MCDM_Grades!$A$2:$A$178,0))="","",INDEX(MCDM_Grades!$I$2:$I$178,MATCH($A62,MCDM_Grades!$A$2:$A$178,0))),"")</f>
        <v/>
      </c>
      <c r="EC62" s="51">
        <f>IFERROR(IF(INDEX(MCDM_Grades!$J$2:$J$178,MATCH($A62,MCDM_Grades!$A$2:$A$178,0))="","",INDEX(MCDM_Grades!$J$2:$J$178,MATCH($A62,MCDM_Grades!$A$2:$A$178,0))),"")</f>
        <v/>
      </c>
      <c r="ED62" s="35">
        <f>IFERROR(IF(INDEX(MCDM_Grades!$N$2:$N$178,MATCH($A62,MCDM_Grades!$A$2:$A$178,0))="","",INDEX(MCDM_Grades!$N$2:$N$178,MATCH($A62,MCDM_Grades!$A$2:$A$178,0))),"")</f>
        <v/>
      </c>
      <c r="EE62" s="42">
        <f>IFERROR(IF(INDEX(MCDM_Grades!$O$2:$O$178,MATCH($A62,MCDM_Grades!$A$2:$A$178,0))="","",INDEX(MCDM_Grades!$O$2:$O$178,MATCH($A62,MCDM_Grades!$A$2:$A$178,0))),"")</f>
        <v/>
      </c>
      <c r="EF62" s="35">
        <f>IFERROR(IF(INDEX(MCDM_Grades!$P$2:$P$178,MATCH($A62,MCDM_Grades!$A$2:$A$178,0))="","",INDEX(MCDM_Grades!$P$2:$P$178,MATCH($A62,MCDM_Grades!$A$2:$A$178,0))),"")</f>
        <v/>
      </c>
      <c r="EG62" s="42">
        <f>IFERROR(IF(INDEX(MCDM_Grades!$Q$2:$Q$178,MATCH($A62,MCDM_Grades!$A$2:$A$178,0))="","",INDEX(MCDM_Grades!$Q$2:$Q$178,MATCH($A62,MCDM_Grades!$A$2:$A$178,0))),"")</f>
        <v/>
      </c>
      <c r="EH62" s="35">
        <f>IFERROR(IF(INDEX(MCDM_Grades!$R$2:$R$178,MATCH($A62,MCDM_Grades!$A$2:$A$178,0))="","",INDEX(MCDM_Grades!$R$2:$R$178,MATCH($A62,MCDM_Grades!$A$2:$A$178,0))),"")</f>
        <v/>
      </c>
      <c r="EI62" s="42">
        <f>IFERROR(IF(INDEX(MCDM_Grades!$S$2:$S$178,MATCH($A62,MCDM_Grades!$A$2:$A$178,0))="","",INDEX(MCDM_Grades!$S$2:$S$178,MATCH($A62,MCDM_Grades!$A$2:$A$178,0))),"")</f>
        <v/>
      </c>
      <c r="EJ62" s="35">
        <f>IFERROR(IF(INDEX(MCDM_Grades!$T$2:$T$178,MATCH($A62,MCDM_Grades!$A$2:$A$178,0))="","",INDEX(MCDM_Grades!$T$2:$T$178,MATCH($A62,MCDM_Grades!$A$2:$A$178,0))),"")</f>
        <v/>
      </c>
      <c r="EK62" s="42">
        <f>IFERROR(IF(INDEX(MCDM_Grades!$U$2:$U$178,MATCH($A62,MCDM_Grades!$A$2:$A$178,0))="","",INDEX(MCDM_Grades!$U$2:$U$178,MATCH($A62,MCDM_Grades!$A$2:$A$178,0))),"")</f>
        <v/>
      </c>
      <c r="EL62" s="35">
        <f>IFERROR(IF(INDEX(MCDM_Grades!$V$2:$V$178,MATCH($A62,MCDM_Grades!$A$2:$A$178,0))="","",INDEX(MCDM_Grades!$V$2:$V$178,MATCH($A62,MCDM_Grades!$A$2:$A$178,0))),"")</f>
        <v/>
      </c>
      <c r="EM62" s="42">
        <f>IFERROR(IF(INDEX(MCDM_Grades!$W$2:$W$178,MATCH($A62,MCDM_Grades!$A$2:$A$178,0))="","",INDEX(MCDM_Grades!$W$2:$W$178,MATCH($A62,MCDM_Grades!$A$2:$A$178,0))),"")</f>
        <v/>
      </c>
      <c r="EN62" s="35">
        <f>IFERROR(IF(INDEX(MCDM_Grades!$X$2:$X$178,MATCH($A62,MCDM_Grades!$A$2:$A$178,0))="","",INDEX(MCDM_Grades!$X$2:$X$178,MATCH($A62,MCDM_Grades!$A$2:$A$178,0))),"")</f>
        <v/>
      </c>
      <c r="EO62" s="42">
        <f>IFERROR(IF(INDEX(MCDM_Grades!$Y$2:$Y$178,MATCH($A62,MCDM_Grades!$A$2:$A$178,0))="","",INDEX(MCDM_Grades!$Y$2:$Y$178,MATCH($A62,MCDM_Grades!$A$2:$A$178,0))),"")</f>
        <v/>
      </c>
      <c r="EP62" s="35">
        <f>IFERROR(IF(INDEX(MCDM_Grades!$Z$2:$Z$178,MATCH($A62,MCDM_Grades!$A$2:$A$178,0))="","",INDEX(MCDM_Grades!$Z$2:$Z$178,MATCH($A62,MCDM_Grades!$A$2:$A$178,0))),"")</f>
        <v/>
      </c>
      <c r="EQ62" s="42">
        <f>IFERROR(IF(INDEX(MCDM_Grades!$AA$2:$AA$178,MATCH($A62,MCDM_Grades!$A$2:$A$178,0))="","",INDEX(MCDM_Grades!$AA$2:$AA$178,MATCH($A62,MCDM_Grades!$A$2:$A$178,0))),"")</f>
        <v/>
      </c>
      <c r="ER62" s="35">
        <f>IFERROR(IF(INDEX(MCDM_Grades!$AB$2:$AB$178,MATCH($A62,MCDM_Grades!$A$2:$A$178,0))="","",INDEX(MCDM_Grades!$AB$2:$AB$178,MATCH($A62,MCDM_Grades!$A$2:$A$178,0))),"")</f>
        <v/>
      </c>
      <c r="ES62" s="42">
        <f>IFERROR(IF(INDEX(MCDM_Grades!$AC$2:$AC$178,MATCH($A62,MCDM_Grades!$A$2:$A$178,0))="","",INDEX(MCDM_Grades!$AC$2:$AC$178,MATCH($A62,MCDM_Grades!$A$2:$A$178,0))),"")</f>
        <v/>
      </c>
      <c r="ET62" s="35">
        <f>IFERROR(IF(INDEX(MCDM_Grades!$AD$2:$AD$178,MATCH($A62,MCDM_Grades!$A$2:$A$178,0))="","",INDEX(MCDM_Grades!$AD$2:$AD$178,MATCH($A62,MCDM_Grades!$A$2:$A$178,0))),"")</f>
        <v/>
      </c>
      <c r="EU62" s="42">
        <f>IFERROR(IF(INDEX(MCDM_Grades!$AE$2:$AE$178,MATCH($A62,MCDM_Grades!$A$2:$A$178,0))="","",INDEX(MCDM_Grades!$AE$2:$AE$178,MATCH($A62,MCDM_Grades!$A$2:$A$178,0))),"")</f>
        <v/>
      </c>
      <c r="EV62" s="51">
        <f>IFERROR(IF(INDEX(MCDM_Grades!$K$2:$K$178,MATCH($A62,MCDM_Grades!$A$2:$A$178,0))="","",INDEX(MCDM_Grades!$K$2:$K$178,MATCH($A62,MCDM_Grades!$A$2:$A$178,0))),"")</f>
        <v/>
      </c>
      <c r="EW62" s="49">
        <f>IFERROR(IF(INDEX(MCDM_Grades!$L$2:$L$178,MATCH($A62,MCDM_Grades!$A$2:$A$178,0))="","",INDEX(MCDM_Grades!$L$2:$L$178,MATCH($A62,MCDM_Grades!$A$2:$A$178,0))),"")</f>
        <v/>
      </c>
      <c r="EX62" s="50">
        <f>IFERROR(IF(INDEX(MCDM_Grades!$M$2:$M$178,MATCH($A62,MCDM_Grades!$A$2:$A$178,0))="","",INDEX(MCDM_Grades!$M$2:$M$178,MATCH($A62,MCDM_Grades!$A$2:$A$178,0))),"")</f>
        <v/>
      </c>
      <c r="EY62" s="35">
        <f>IFERROR(IF(INDEX(MCDM_Grades!$AR$2:$AR$178,MATCH($A62,MCDM_Grades!$A$2:$A$178,0))="","",INDEX(MCDM_Grades!$AR$2:$AR$178,MATCH($A62,MCDM_Grades!$A$2:$A$178,0))),"")</f>
        <v/>
      </c>
      <c r="EZ62" s="42">
        <f>IFERROR(IF(INDEX(MCDM_Grades!$AS$2:$AS$178,MATCH($A62,MCDM_Grades!$A$2:$A$178,0))="","",INDEX(MCDM_Grades!$AS$2:$AS$178,MATCH($A62,MCDM_Grades!$A$2:$A$178,0))),"")</f>
        <v/>
      </c>
      <c r="FA62" s="35">
        <f>IFERROR(IF(INDEX(MCDM_Grades!$AT$2:$AT$178,MATCH($A62,MCDM_Grades!$A$2:$A$178,0))="","",INDEX(MCDM_Grades!$AT$2:$AT$178,MATCH($A62,MCDM_Grades!$A$2:$A$178,0))),"")</f>
        <v/>
      </c>
      <c r="FB62" s="42">
        <f>IFERROR(IF(INDEX(MCDM_Grades!$AU$2:$AU$178,MATCH($A62,MCDM_Grades!$A$2:$A$178,0))="","",INDEX(MCDM_Grades!$AU$2:$AU$178,MATCH($A62,MCDM_Grades!$A$2:$A$178,0))),"")</f>
        <v/>
      </c>
      <c r="FC62" s="3" t="inlineStr">
        <is>
          <t>Not reported</t>
        </is>
      </c>
      <c r="FD62" s="3" t="inlineStr">
        <is>
          <t>Unknown</t>
        </is>
      </c>
      <c r="FE62" s="3" t="inlineStr">
        <is>
          <t>Unknown</t>
        </is>
      </c>
      <c r="FF62" s="3" t="inlineStr">
        <is>
          <t>Drone imagery of elevated concrete-structure surfaces (facing walls/columns, not pavement) pooled with smartphone images of low surfaces</t>
        </is>
      </c>
      <c r="FG62" s="3" t="inlineStr">
        <is>
          <t>DJI Mavic 2 Enterprise drone (elevated surfaces) + handheld Samsung smartphone (surfaces below window height); orientation not stated</t>
        </is>
      </c>
      <c r="FH62" s="3" t="inlineStr">
        <is>
          <t>a smartphone (for the ones beneath the average window height)</t>
        </is>
      </c>
      <c r="FI62" s="3" t="inlineStr">
        <is>
          <t>Dataset page / README</t>
        </is>
      </c>
      <c r="FJ62" s="3" t="inlineStr">
        <is>
          <t>https://data.mendeley.com/datasets/429vzbgmbx/1</t>
        </is>
      </c>
      <c r="FK62" s="3" t="inlineStr">
        <is>
          <t>Medium</t>
        </is>
      </c>
      <c r="FL62" s="3" t="inlineStr">
        <is>
          <t>Not independently verified</t>
        </is>
      </c>
      <c r="FM62" s="3" t="inlineStr">
        <is>
          <t>Mendeley description says the drone ('timed-shots' feature) captured the 'high-ups' of concrete structures and the phone (Open Camera interval shots) captured surfaces beneath average window height at Nigerian Army University Biu; neither the workbook nor the page states the camera orientation relative to the surface. Pavement images were most plausibly taken with the handheld phone, but pointing (down vs oblique) is not documented and concrete/pavement images are pooled. Kaggle page rendered as an empty shell.</t>
        </is>
      </c>
    </row>
    <row r="63" ht="58" customHeight="1">
      <c r="A63" s="3" t="inlineStr">
        <is>
          <t>DS-062</t>
        </is>
      </c>
      <c r="B63" s="3" t="inlineStr">
        <is>
          <t>CRACK500 with Noisy Annotation Masks</t>
        </is>
      </c>
      <c r="C63" s="3" t="inlineStr">
        <is>
          <t>NA</t>
        </is>
      </c>
      <c r="D63" s="3" t="inlineStr">
        <is>
          <t>1</t>
        </is>
      </c>
      <c r="E63" s="3" t="inlineStr">
        <is>
          <t>Derived Dataset</t>
        </is>
      </c>
      <c r="F63" s="3" t="inlineStr">
        <is>
          <t>High</t>
        </is>
      </c>
      <c r="G63" s="3" t="inlineStr">
        <is>
          <t>Single record; Mendeley deposit of CRACK500 with alternative noisy masks.</t>
        </is>
      </c>
      <c r="H63" s="3" t="inlineStr">
        <is>
          <t>Claude</t>
        </is>
      </c>
      <c r="I63" s="3" t="inlineStr">
        <is>
          <t>Mendeley Data</t>
        </is>
      </c>
      <c r="J63" s="3" t="inlineStr">
        <is>
          <t>N</t>
        </is>
      </c>
      <c r="K63" s="3" t="inlineStr">
        <is>
          <t>Mendeley-only derived deposit</t>
        </is>
      </c>
      <c r="L63" s="4" t="inlineStr">
        <is>
          <t>https://data.mendeley.com/datasets/wddt4gbttd/1</t>
        </is>
      </c>
      <c r="M63" s="3" t="inlineStr">
        <is>
          <t>NA</t>
        </is>
      </c>
      <c r="N63" s="3" t="inlineStr">
        <is>
          <t>NA</t>
        </is>
      </c>
      <c r="O63" s="4" t="inlineStr">
        <is>
          <t>https://data.mendeley.com/datasets/wddt4gbttd/1</t>
        </is>
      </c>
      <c r="P63" s="3" t="inlineStr">
        <is>
          <t>NA</t>
        </is>
      </c>
      <c r="Q63" s="3" t="inlineStr">
        <is>
          <t>NA</t>
        </is>
      </c>
      <c r="R63" s="3" t="inlineStr">
        <is>
          <t>NA</t>
        </is>
      </c>
      <c r="S63" s="3" t="inlineStr">
        <is>
          <t>NA</t>
        </is>
      </c>
      <c r="T63" s="3" t="inlineStr">
        <is>
          <t>10.17632/wddt4gbttd.1</t>
        </is>
      </c>
      <c r="U63" s="3" t="inlineStr">
        <is>
          <t>N</t>
        </is>
      </c>
      <c r="V63" s="3" t="inlineStr">
        <is>
          <t>NR</t>
        </is>
      </c>
      <c r="W63" s="3" t="inlineStr">
        <is>
          <t>NR</t>
        </is>
      </c>
      <c r="X63" s="3" t="inlineStr">
        <is>
          <t>NR</t>
        </is>
      </c>
      <c r="Y63" s="3" t="inlineStr">
        <is>
          <t>NR</t>
        </is>
      </c>
      <c r="Z63" s="3" t="inlineStr">
        <is>
          <t>NA</t>
        </is>
      </c>
      <c r="AA63" s="3" t="inlineStr">
        <is>
          <t>NA</t>
        </is>
      </c>
      <c r="AB63" s="3" t="inlineStr">
        <is>
          <t>NR</t>
        </is>
      </c>
      <c r="AC63" s="3" t="inlineStr">
        <is>
          <t>NR</t>
        </is>
      </c>
      <c r="AD63" s="3" t="inlineStr">
        <is>
          <t>NR</t>
        </is>
      </c>
      <c r="AE63" s="3" t="inlineStr">
        <is>
          <t>NR</t>
        </is>
      </c>
      <c r="AF63" s="3" t="inlineStr">
        <is>
          <t>NR</t>
        </is>
      </c>
      <c r="AG63" s="3" t="inlineStr">
        <is>
          <t>NR</t>
        </is>
      </c>
      <c r="AH63" s="3" t="inlineStr">
        <is>
          <t>NR</t>
        </is>
      </c>
      <c r="AI63" s="3" t="inlineStr">
        <is>
          <t>NR</t>
        </is>
      </c>
      <c r="AJ63" s="3" t="inlineStr">
        <is>
          <t>NR</t>
        </is>
      </c>
      <c r="AK63" s="3" t="inlineStr">
        <is>
          <t>NR</t>
        </is>
      </c>
      <c r="AL63" s="3" t="inlineStr">
        <is>
          <t>NR</t>
        </is>
      </c>
      <c r="AM63" s="3" t="inlineStr">
        <is>
          <t>NR</t>
        </is>
      </c>
      <c r="AN63" s="3" t="inlineStr">
        <is>
          <t>NR</t>
        </is>
      </c>
      <c r="AO63" s="3" t="inlineStr">
        <is>
          <t>NR</t>
        </is>
      </c>
      <c r="AP63" s="3" t="inlineStr">
        <is>
          <t>NR (derived from CRACK500)</t>
        </is>
      </c>
      <c r="AQ63" s="3" t="inlineStr">
        <is>
          <t>NR</t>
        </is>
      </c>
      <c r="AR63" s="3" t="inlineStr">
        <is>
          <t>NR</t>
        </is>
      </c>
      <c r="AS63" s="3" t="inlineStr">
        <is>
          <t>NR (derived from CRACK500); Road environment: Pavement surface</t>
        </is>
      </c>
      <c r="AT63" s="3" t="inlineStr">
        <is>
          <t>NR</t>
        </is>
      </c>
      <c r="AU63" s="3" t="inlineStr">
        <is>
          <t>NR (inherited from CRACK500)</t>
        </is>
      </c>
      <c r="AV63" s="3" t="inlineStr">
        <is>
          <t>NR</t>
        </is>
      </c>
      <c r="AW63" s="3" t="inlineStr">
        <is>
          <t>NR</t>
        </is>
      </c>
      <c r="AX63" s="3" t="inlineStr">
        <is>
          <t>NR</t>
        </is>
      </c>
      <c r="AY63" s="3" t="inlineStr">
        <is>
          <t>NR</t>
        </is>
      </c>
      <c r="AZ63" s="3" t="inlineStr">
        <is>
          <t>NR</t>
        </is>
      </c>
      <c r="BA63" s="3" t="inlineStr">
        <is>
          <t>NR</t>
        </is>
      </c>
      <c r="BB63" s="3" t="inlineStr">
        <is>
          <t>N</t>
        </is>
      </c>
      <c r="BC63" s="3" t="inlineStr">
        <is>
          <t>NR</t>
        </is>
      </c>
      <c r="BD63" s="3" t="inlineStr">
        <is>
          <t>NR</t>
        </is>
      </c>
      <c r="BE63" s="3" t="inlineStr">
        <is>
          <t>NR</t>
        </is>
      </c>
      <c r="BF63" s="3" t="inlineStr">
        <is>
          <t>NR</t>
        </is>
      </c>
      <c r="BG63" s="3" t="inlineStr">
        <is>
          <t>NR</t>
        </is>
      </c>
      <c r="BH63" s="3" t="inlineStr">
        <is>
          <t>Crack</t>
        </is>
      </c>
      <c r="BI63" s="3" t="inlineStr">
        <is>
          <t>NR</t>
        </is>
      </c>
      <c r="BJ63" s="3" t="inlineStr">
        <is>
          <t>Training crack masks deliberately corrupted at four noise levels: 10, 20, 50 and 100 percent of masks replaced by their noisy version</t>
        </is>
      </c>
      <c r="BK63" s="3" t="inlineStr">
        <is>
          <t>NR</t>
        </is>
      </c>
      <c r="BL63" s="3" t="inlineStr">
        <is>
          <t>Semantic segmentation</t>
        </is>
      </c>
      <c r="BM63" s="3" t="inlineStr">
        <is>
          <t>Semantic segmentation</t>
        </is>
      </c>
      <c r="BN63" s="3" t="inlineStr">
        <is>
          <t>Mask image folders named train_crop_mask_(10,20,50,100)pct</t>
        </is>
      </c>
      <c r="BO63" s="3" t="inlineStr">
        <is>
          <t>mask</t>
        </is>
      </c>
      <c r="BP63" s="3" t="inlineStr">
        <is>
          <t>NR</t>
        </is>
      </c>
      <c r="BQ63" s="3" t="inlineStr">
        <is>
          <t>NR</t>
        </is>
      </c>
      <c r="BR63" s="3" t="inlineStr">
        <is>
          <t>Y</t>
        </is>
      </c>
      <c r="BS63" s="3" t="inlineStr">
        <is>
          <t>NR</t>
        </is>
      </c>
      <c r="BT63" s="3" t="inlineStr">
        <is>
          <t>NR</t>
        </is>
      </c>
      <c r="BU63" s="3" t="inlineStr">
        <is>
          <t>NR</t>
        </is>
      </c>
      <c r="BV63" s="3" t="inlineStr">
        <is>
          <t>N</t>
        </is>
      </c>
      <c r="BW63" s="3" t="inlineStr">
        <is>
          <t>N</t>
        </is>
      </c>
      <c r="BX63" s="3" t="inlineStr">
        <is>
          <t>N</t>
        </is>
      </c>
      <c r="BY63" s="3" t="inlineStr">
        <is>
          <t>Programmatic corruption of existing CRACK500 masks</t>
        </is>
      </c>
      <c r="BZ63" s="3" t="inlineStr">
        <is>
          <t>NA - noise is introduced deliberately as the experimental variable</t>
        </is>
      </c>
      <c r="CA63" s="3" t="inlineStr">
        <is>
          <t>NR</t>
        </is>
      </c>
      <c r="CB63" s="3" t="inlineStr">
        <is>
          <t>NR</t>
        </is>
      </c>
      <c r="CC63" s="3" t="inlineStr">
        <is>
          <t>Segmentation</t>
        </is>
      </c>
      <c r="CD63" s="3" t="inlineStr">
        <is>
          <t>NR</t>
        </is>
      </c>
      <c r="CE63" s="3" t="inlineStr">
        <is>
          <t>NR</t>
        </is>
      </c>
      <c r="CF63" s="3" t="inlineStr">
        <is>
          <t>Reported on the source record/data card or associated publication (see Evidence_Locator)</t>
        </is>
      </c>
      <c r="CG63" s="3" t="inlineStr">
        <is>
          <t>NR</t>
        </is>
      </c>
      <c r="CH63" s="3" t="inlineStr">
        <is>
          <t>NR</t>
        </is>
      </c>
      <c r="CI63" s="3" t="inlineStr">
        <is>
          <t>Include-Supplementary</t>
        </is>
      </c>
      <c r="CJ63" s="3" t="inlineStr">
        <is>
          <t>Direct_Download</t>
        </is>
      </c>
      <c r="CK63" s="3" t="inlineStr">
        <is>
          <t>CC BY 4.0</t>
        </is>
      </c>
      <c r="CL63" s="3" t="inlineStr">
        <is>
          <t>N</t>
        </is>
      </c>
      <c r="CM63" s="3" t="inlineStr">
        <is>
          <t>Direct_Download</t>
        </is>
      </c>
      <c r="CN63" s="3" t="inlineStr">
        <is>
          <t>NR</t>
        </is>
      </c>
      <c r="CO63" s="3" t="inlineStr">
        <is>
          <t>NR</t>
        </is>
      </c>
      <c r="CP63" s="3" t="inlineStr">
        <is>
          <t>N</t>
        </is>
      </c>
      <c r="CQ63" s="3" t="inlineStr">
        <is>
          <t>This record contains only corrupted training masks; the training images and the validation and test sets must be obtained separately from https://github.com/fyangneil/pavement-crack-detection, so the Mendeley record is not a standalone dataset; no counts or resolution reported; the referenced SelectSeg article was listed as upcoming at deposit time and no DOI is given</t>
        </is>
      </c>
      <c r="CR63" s="3" t="inlineStr">
        <is>
          <t>Derived</t>
        </is>
      </c>
      <c r="CS63" s="3" t="inlineStr">
        <is>
          <t>N</t>
        </is>
      </c>
      <c r="CT63" s="3" t="inlineStr">
        <is>
          <t>N</t>
        </is>
      </c>
      <c r="CU63" s="3" t="inlineStr">
        <is>
          <t>Y</t>
        </is>
      </c>
      <c r="CV63" s="3" t="inlineStr">
        <is>
          <t>CRACK500</t>
        </is>
      </c>
      <c r="CW63" s="3" t="inlineStr">
        <is>
          <t>CRACK500</t>
        </is>
      </c>
      <c r="CX63" s="3" t="inlineStr">
        <is>
          <t>Claude_Mendeley_001.xlsx</t>
        </is>
      </c>
      <c r="CY63" s="3" t="inlineStr">
        <is>
          <t>Claude_Mendeley_001:MDL-034</t>
        </is>
      </c>
      <c r="CZ63" s="3" t="inlineStr">
        <is>
          <t>N</t>
        </is>
      </c>
      <c r="DA63" s="3" t="inlineStr">
        <is>
          <t>NA</t>
        </is>
      </c>
      <c r="DB63" s="3" t="inlineStr">
        <is>
          <t>None</t>
        </is>
      </c>
      <c r="DC63" s="3" t="inlineStr">
        <is>
          <t>None</t>
        </is>
      </c>
      <c r="DD63" s="3" t="inlineStr">
        <is>
          <t>None</t>
        </is>
      </c>
      <c r="DE63" s="3" t="inlineStr">
        <is>
          <t>None</t>
        </is>
      </c>
      <c r="DF63" s="3" t="inlineStr">
        <is>
          <t>N</t>
        </is>
      </c>
      <c r="DG63" s="3" t="inlineStr">
        <is>
          <t>Single source record; no reconciliation required.</t>
        </is>
      </c>
      <c r="DH63" s="3" t="inlineStr">
        <is>
          <t>Landing page https://data.mendeley.com/datasets/wddt4gbttd/1 (accessed 2026-08-03) description, which names the external GitHub source for images; DataCite record 10.17632/wddt4gbttd.1</t>
        </is>
      </c>
      <c r="DI63" s="3" t="inlineStr">
        <is>
          <t>Moderate</t>
        </is>
      </c>
      <c r="DJ63" s="3" t="inlineStr">
        <is>
          <t>Low</t>
        </is>
      </c>
      <c r="DK63" s="3" t="inlineStr">
        <is>
          <t>Use only for label-noise research.</t>
        </is>
      </c>
      <c r="DL63" s="3" t="n">
        <v>3</v>
      </c>
      <c r="DM63" s="3" t="n">
        <v>3</v>
      </c>
      <c r="DN63" s="3" t="n">
        <v>3</v>
      </c>
      <c r="DO63" s="3" t="n">
        <v>0</v>
      </c>
      <c r="DP63" s="3" t="n">
        <v>1</v>
      </c>
      <c r="DQ63" s="3" t="n">
        <v>0</v>
      </c>
      <c r="DR63" s="3" t="n">
        <v>0</v>
      </c>
      <c r="DS63" s="3" t="n">
        <v>35</v>
      </c>
      <c r="DT63" s="3" t="inlineStr">
        <is>
          <t>Reviewed (source MCDM_Scoring, averaged across batches)</t>
        </is>
      </c>
      <c r="DU63" s="3" t="inlineStr">
        <is>
          <t>1 of 1</t>
        </is>
      </c>
      <c r="DV63" s="35">
        <f>IFERROR(IF(INDEX(MCDM_Grades!$C$2:$C$178,MATCH($A63,MCDM_Grades!$A$2:$A$178,0))="","",INDEX(MCDM_Grades!$C$2:$C$178,MATCH($A63,MCDM_Grades!$A$2:$A$178,0))),"")</f>
        <v/>
      </c>
      <c r="DW63" s="42">
        <f>IFERROR(IF(INDEX(MCDM_Grades!$D$2:$D$178,MATCH($A63,MCDM_Grades!$A$2:$A$178,0))="","",INDEX(MCDM_Grades!$D$2:$D$178,MATCH($A63,MCDM_Grades!$A$2:$A$178,0))),"")</f>
        <v/>
      </c>
      <c r="DX63" s="48">
        <f>IFERROR(IF(INDEX(MCDM_Grades!$E$2:$E$178,MATCH($A63,MCDM_Grades!$A$2:$A$178,0))="","",INDEX(MCDM_Grades!$E$2:$E$178,MATCH($A63,MCDM_Grades!$A$2:$A$178,0))),"")</f>
        <v/>
      </c>
      <c r="DY63" s="49">
        <f>IFERROR(IF(INDEX(MCDM_Grades!$F$2:$F$178,MATCH($A63,MCDM_Grades!$A$2:$A$178,0))="","",INDEX(MCDM_Grades!$F$2:$F$178,MATCH($A63,MCDM_Grades!$A$2:$A$178,0))),"")</f>
        <v/>
      </c>
      <c r="DZ63" s="48">
        <f>IFERROR(IF(INDEX(MCDM_Grades!$G$2:$G$178,MATCH($A63,MCDM_Grades!$A$2:$A$178,0))="","",INDEX(MCDM_Grades!$G$2:$G$178,MATCH($A63,MCDM_Grades!$A$2:$A$178,0))),"")</f>
        <v/>
      </c>
      <c r="EA63" s="49">
        <f>IFERROR(IF(INDEX(MCDM_Grades!$H$2:$H$178,MATCH($A63,MCDM_Grades!$A$2:$A$178,0))="","",INDEX(MCDM_Grades!$H$2:$H$178,MATCH($A63,MCDM_Grades!$A$2:$A$178,0))),"")</f>
        <v/>
      </c>
      <c r="EB63" s="50">
        <f>IFERROR(IF(INDEX(MCDM_Grades!$I$2:$I$178,MATCH($A63,MCDM_Grades!$A$2:$A$178,0))="","",INDEX(MCDM_Grades!$I$2:$I$178,MATCH($A63,MCDM_Grades!$A$2:$A$178,0))),"")</f>
        <v/>
      </c>
      <c r="EC63" s="51">
        <f>IFERROR(IF(INDEX(MCDM_Grades!$J$2:$J$178,MATCH($A63,MCDM_Grades!$A$2:$A$178,0))="","",INDEX(MCDM_Grades!$J$2:$J$178,MATCH($A63,MCDM_Grades!$A$2:$A$178,0))),"")</f>
        <v/>
      </c>
      <c r="ED63" s="35">
        <f>IFERROR(IF(INDEX(MCDM_Grades!$N$2:$N$178,MATCH($A63,MCDM_Grades!$A$2:$A$178,0))="","",INDEX(MCDM_Grades!$N$2:$N$178,MATCH($A63,MCDM_Grades!$A$2:$A$178,0))),"")</f>
        <v/>
      </c>
      <c r="EE63" s="42">
        <f>IFERROR(IF(INDEX(MCDM_Grades!$O$2:$O$178,MATCH($A63,MCDM_Grades!$A$2:$A$178,0))="","",INDEX(MCDM_Grades!$O$2:$O$178,MATCH($A63,MCDM_Grades!$A$2:$A$178,0))),"")</f>
        <v/>
      </c>
      <c r="EF63" s="35">
        <f>IFERROR(IF(INDEX(MCDM_Grades!$P$2:$P$178,MATCH($A63,MCDM_Grades!$A$2:$A$178,0))="","",INDEX(MCDM_Grades!$P$2:$P$178,MATCH($A63,MCDM_Grades!$A$2:$A$178,0))),"")</f>
        <v/>
      </c>
      <c r="EG63" s="42">
        <f>IFERROR(IF(INDEX(MCDM_Grades!$Q$2:$Q$178,MATCH($A63,MCDM_Grades!$A$2:$A$178,0))="","",INDEX(MCDM_Grades!$Q$2:$Q$178,MATCH($A63,MCDM_Grades!$A$2:$A$178,0))),"")</f>
        <v/>
      </c>
      <c r="EH63" s="35">
        <f>IFERROR(IF(INDEX(MCDM_Grades!$R$2:$R$178,MATCH($A63,MCDM_Grades!$A$2:$A$178,0))="","",INDEX(MCDM_Grades!$R$2:$R$178,MATCH($A63,MCDM_Grades!$A$2:$A$178,0))),"")</f>
        <v/>
      </c>
      <c r="EI63" s="42">
        <f>IFERROR(IF(INDEX(MCDM_Grades!$S$2:$S$178,MATCH($A63,MCDM_Grades!$A$2:$A$178,0))="","",INDEX(MCDM_Grades!$S$2:$S$178,MATCH($A63,MCDM_Grades!$A$2:$A$178,0))),"")</f>
        <v/>
      </c>
      <c r="EJ63" s="35">
        <f>IFERROR(IF(INDEX(MCDM_Grades!$T$2:$T$178,MATCH($A63,MCDM_Grades!$A$2:$A$178,0))="","",INDEX(MCDM_Grades!$T$2:$T$178,MATCH($A63,MCDM_Grades!$A$2:$A$178,0))),"")</f>
        <v/>
      </c>
      <c r="EK63" s="42">
        <f>IFERROR(IF(INDEX(MCDM_Grades!$U$2:$U$178,MATCH($A63,MCDM_Grades!$A$2:$A$178,0))="","",INDEX(MCDM_Grades!$U$2:$U$178,MATCH($A63,MCDM_Grades!$A$2:$A$178,0))),"")</f>
        <v/>
      </c>
      <c r="EL63" s="35">
        <f>IFERROR(IF(INDEX(MCDM_Grades!$V$2:$V$178,MATCH($A63,MCDM_Grades!$A$2:$A$178,0))="","",INDEX(MCDM_Grades!$V$2:$V$178,MATCH($A63,MCDM_Grades!$A$2:$A$178,0))),"")</f>
        <v/>
      </c>
      <c r="EM63" s="42">
        <f>IFERROR(IF(INDEX(MCDM_Grades!$W$2:$W$178,MATCH($A63,MCDM_Grades!$A$2:$A$178,0))="","",INDEX(MCDM_Grades!$W$2:$W$178,MATCH($A63,MCDM_Grades!$A$2:$A$178,0))),"")</f>
        <v/>
      </c>
      <c r="EN63" s="35">
        <f>IFERROR(IF(INDEX(MCDM_Grades!$X$2:$X$178,MATCH($A63,MCDM_Grades!$A$2:$A$178,0))="","",INDEX(MCDM_Grades!$X$2:$X$178,MATCH($A63,MCDM_Grades!$A$2:$A$178,0))),"")</f>
        <v/>
      </c>
      <c r="EO63" s="42">
        <f>IFERROR(IF(INDEX(MCDM_Grades!$Y$2:$Y$178,MATCH($A63,MCDM_Grades!$A$2:$A$178,0))="","",INDEX(MCDM_Grades!$Y$2:$Y$178,MATCH($A63,MCDM_Grades!$A$2:$A$178,0))),"")</f>
        <v/>
      </c>
      <c r="EP63" s="35">
        <f>IFERROR(IF(INDEX(MCDM_Grades!$Z$2:$Z$178,MATCH($A63,MCDM_Grades!$A$2:$A$178,0))="","",INDEX(MCDM_Grades!$Z$2:$Z$178,MATCH($A63,MCDM_Grades!$A$2:$A$178,0))),"")</f>
        <v/>
      </c>
      <c r="EQ63" s="42">
        <f>IFERROR(IF(INDEX(MCDM_Grades!$AA$2:$AA$178,MATCH($A63,MCDM_Grades!$A$2:$A$178,0))="","",INDEX(MCDM_Grades!$AA$2:$AA$178,MATCH($A63,MCDM_Grades!$A$2:$A$178,0))),"")</f>
        <v/>
      </c>
      <c r="ER63" s="35">
        <f>IFERROR(IF(INDEX(MCDM_Grades!$AB$2:$AB$178,MATCH($A63,MCDM_Grades!$A$2:$A$178,0))="","",INDEX(MCDM_Grades!$AB$2:$AB$178,MATCH($A63,MCDM_Grades!$A$2:$A$178,0))),"")</f>
        <v/>
      </c>
      <c r="ES63" s="42">
        <f>IFERROR(IF(INDEX(MCDM_Grades!$AC$2:$AC$178,MATCH($A63,MCDM_Grades!$A$2:$A$178,0))="","",INDEX(MCDM_Grades!$AC$2:$AC$178,MATCH($A63,MCDM_Grades!$A$2:$A$178,0))),"")</f>
        <v/>
      </c>
      <c r="ET63" s="35">
        <f>IFERROR(IF(INDEX(MCDM_Grades!$AD$2:$AD$178,MATCH($A63,MCDM_Grades!$A$2:$A$178,0))="","",INDEX(MCDM_Grades!$AD$2:$AD$178,MATCH($A63,MCDM_Grades!$A$2:$A$178,0))),"")</f>
        <v/>
      </c>
      <c r="EU63" s="42">
        <f>IFERROR(IF(INDEX(MCDM_Grades!$AE$2:$AE$178,MATCH($A63,MCDM_Grades!$A$2:$A$178,0))="","",INDEX(MCDM_Grades!$AE$2:$AE$178,MATCH($A63,MCDM_Grades!$A$2:$A$178,0))),"")</f>
        <v/>
      </c>
      <c r="EV63" s="51">
        <f>IFERROR(IF(INDEX(MCDM_Grades!$K$2:$K$178,MATCH($A63,MCDM_Grades!$A$2:$A$178,0))="","",INDEX(MCDM_Grades!$K$2:$K$178,MATCH($A63,MCDM_Grades!$A$2:$A$178,0))),"")</f>
        <v/>
      </c>
      <c r="EW63" s="49">
        <f>IFERROR(IF(INDEX(MCDM_Grades!$L$2:$L$178,MATCH($A63,MCDM_Grades!$A$2:$A$178,0))="","",INDEX(MCDM_Grades!$L$2:$L$178,MATCH($A63,MCDM_Grades!$A$2:$A$178,0))),"")</f>
        <v/>
      </c>
      <c r="EX63" s="50">
        <f>IFERROR(IF(INDEX(MCDM_Grades!$M$2:$M$178,MATCH($A63,MCDM_Grades!$A$2:$A$178,0))="","",INDEX(MCDM_Grades!$M$2:$M$178,MATCH($A63,MCDM_Grades!$A$2:$A$178,0))),"")</f>
        <v/>
      </c>
      <c r="EY63" s="35">
        <f>IFERROR(IF(INDEX(MCDM_Grades!$AR$2:$AR$178,MATCH($A63,MCDM_Grades!$A$2:$A$178,0))="","",INDEX(MCDM_Grades!$AR$2:$AR$178,MATCH($A63,MCDM_Grades!$A$2:$A$178,0))),"")</f>
        <v/>
      </c>
      <c r="EZ63" s="42">
        <f>IFERROR(IF(INDEX(MCDM_Grades!$AS$2:$AS$178,MATCH($A63,MCDM_Grades!$A$2:$A$178,0))="","",INDEX(MCDM_Grades!$AS$2:$AS$178,MATCH($A63,MCDM_Grades!$A$2:$A$178,0))),"")</f>
        <v/>
      </c>
      <c r="FA63" s="35">
        <f>IFERROR(IF(INDEX(MCDM_Grades!$AT$2:$AT$178,MATCH($A63,MCDM_Grades!$A$2:$A$178,0))="","",INDEX(MCDM_Grades!$AT$2:$AT$178,MATCH($A63,MCDM_Grades!$A$2:$A$178,0))),"")</f>
        <v/>
      </c>
      <c r="FB63" s="42">
        <f>IFERROR(IF(INDEX(MCDM_Grades!$AU$2:$AU$178,MATCH($A63,MCDM_Grades!$A$2:$A$178,0))="","",INDEX(MCDM_Grades!$AU$2:$AU$178,MATCH($A63,MCDM_Grades!$A$2:$A$178,0))),"")</f>
        <v/>
      </c>
      <c r="FC63" s="3" t="inlineStr">
        <is>
          <t>Nadir / top-down</t>
        </is>
      </c>
      <c r="FD63" s="3" t="inlineStr">
        <is>
          <t>Yes</t>
        </is>
      </c>
      <c r="FE63" s="3" t="inlineStr">
        <is>
          <t>No</t>
        </is>
      </c>
      <c r="FF63" s="3" t="n"/>
      <c r="FG63" s="3" t="inlineStr">
        <is>
          <t>Handheld smartphone pointed at the surface (inherited from CRACK500)</t>
        </is>
      </c>
      <c r="FH63" s="3" t="inlineStr">
        <is>
          <t>NR (inherited from CRACK500)</t>
        </is>
      </c>
      <c r="FI63" s="3" t="inlineStr">
        <is>
          <t>Parent / source dataset</t>
        </is>
      </c>
      <c r="FJ63" s="3" t="n"/>
      <c r="FK63" s="3" t="inlineStr">
        <is>
          <t>High</t>
        </is>
      </c>
      <c r="FL63" s="3" t="inlineStr">
        <is>
          <t>Not independently verified</t>
        </is>
      </c>
      <c r="FM63" s="3" t="inlineStr">
        <is>
          <t>Record contains only alternative (noisy) training masks for CRACK500; the imagery is the parent CRACK500 set (Yang et al. 2019, FPHBN paper: images collected with cell phones on the Temple University campus, camera pointed down at the pavement). Viewpoint carried over from the parent; no independent acquisition documented on the Mendeley record.</t>
        </is>
      </c>
    </row>
    <row r="64" ht="58" customHeight="1">
      <c r="A64" s="3" t="inlineStr">
        <is>
          <t>DS-063</t>
        </is>
      </c>
      <c r="B64" s="3" t="inlineStr">
        <is>
          <t>CrackAirport: A Dataset for Segmentation of Cracks in Airport Pavements</t>
        </is>
      </c>
      <c r="C64" s="3" t="inlineStr">
        <is>
          <t>NA</t>
        </is>
      </c>
      <c r="D64" s="3" t="inlineStr">
        <is>
          <t>1</t>
        </is>
      </c>
      <c r="E64" s="3" t="inlineStr">
        <is>
          <t>Independent Dataset</t>
        </is>
      </c>
      <c r="F64" s="3" t="inlineStr">
        <is>
          <t>NA (single source record)</t>
        </is>
      </c>
      <c r="G64" s="3" t="inlineStr">
        <is>
          <t>Single source record; no matching record found in any other file after cross-file and cross-platform comparison.</t>
        </is>
      </c>
      <c r="H64" s="3" t="inlineStr">
        <is>
          <t>Claude</t>
        </is>
      </c>
      <c r="I64" s="3" t="inlineStr">
        <is>
          <t>Mendeley Data</t>
        </is>
      </c>
      <c r="J64" s="3" t="inlineStr">
        <is>
          <t>N</t>
        </is>
      </c>
      <c r="K64" s="3" t="inlineStr">
        <is>
          <t>NA (single platform)</t>
        </is>
      </c>
      <c r="L64" s="4" t="inlineStr">
        <is>
          <t>https://data.mendeley.com/datasets/3v5r2fxf89/1</t>
        </is>
      </c>
      <c r="M64" s="3" t="inlineStr">
        <is>
          <t>NA</t>
        </is>
      </c>
      <c r="N64" s="3" t="inlineStr">
        <is>
          <t>NA</t>
        </is>
      </c>
      <c r="O64" s="4" t="inlineStr">
        <is>
          <t>https://data.mendeley.com/datasets/3v5r2fxf89/1</t>
        </is>
      </c>
      <c r="P64" s="3" t="inlineStr">
        <is>
          <t>NA</t>
        </is>
      </c>
      <c r="Q64" s="3" t="inlineStr">
        <is>
          <t>NA</t>
        </is>
      </c>
      <c r="R64" s="3" t="inlineStr">
        <is>
          <t>NA</t>
        </is>
      </c>
      <c r="S64" s="3" t="inlineStr">
        <is>
          <t>NA</t>
        </is>
      </c>
      <c r="T64" s="3" t="inlineStr">
        <is>
          <t>10.17632/3v5r2fxf89.1</t>
        </is>
      </c>
      <c r="U64" s="3" t="inlineStr">
        <is>
          <t>N</t>
        </is>
      </c>
      <c r="V64" s="3" t="inlineStr">
        <is>
          <t>NR</t>
        </is>
      </c>
      <c r="W64" s="3" t="inlineStr">
        <is>
          <t>NR</t>
        </is>
      </c>
      <c r="X64" s="3" t="inlineStr">
        <is>
          <t>NR</t>
        </is>
      </c>
      <c r="Y64" s="3" t="inlineStr">
        <is>
          <t>NR</t>
        </is>
      </c>
      <c r="Z64" s="3" t="inlineStr">
        <is>
          <t>NA</t>
        </is>
      </c>
      <c r="AA64" s="3" t="inlineStr">
        <is>
          <t>NA</t>
        </is>
      </c>
      <c r="AB64" s="3" t="inlineStr">
        <is>
          <t>Images/frames as reported</t>
        </is>
      </c>
      <c r="AC64" s="3" t="inlineStr">
        <is>
          <t>2226</t>
        </is>
      </c>
      <c r="AD64" s="3" t="inlineStr">
        <is>
          <t>NR</t>
        </is>
      </c>
      <c r="AE64" s="3" t="inlineStr">
        <is>
          <t>NR</t>
        </is>
      </c>
      <c r="AF64" s="3" t="inlineStr">
        <is>
          <t>2226</t>
        </is>
      </c>
      <c r="AG64" s="3" t="inlineStr">
        <is>
          <t>NR</t>
        </is>
      </c>
      <c r="AH64" s="3" t="inlineStr">
        <is>
          <t>NR</t>
        </is>
      </c>
      <c r="AI64" s="3" t="inlineStr">
        <is>
          <t>NR</t>
        </is>
      </c>
      <c r="AJ64" s="3" t="inlineStr">
        <is>
          <t>NR</t>
        </is>
      </c>
      <c r="AK64" s="3" t="inlineStr">
        <is>
          <t>NR</t>
        </is>
      </c>
      <c r="AL64" s="3" t="inlineStr">
        <is>
          <t>NR</t>
        </is>
      </c>
      <c r="AM64" s="3" t="inlineStr">
        <is>
          <t>NR</t>
        </is>
      </c>
      <c r="AN64" s="3" t="inlineStr">
        <is>
          <t>512x512 (cropped from larger originals)</t>
        </is>
      </c>
      <c r="AO64" s="3" t="inlineStr">
        <is>
          <t>NR</t>
        </is>
      </c>
      <c r="AP64" s="3" t="inlineStr">
        <is>
          <t>United States</t>
        </is>
      </c>
      <c r="AQ64" s="3" t="inlineStr">
        <is>
          <t>NR</t>
        </is>
      </c>
      <c r="AR64" s="3" t="inlineStr">
        <is>
          <t>Local airports in Tennessee</t>
        </is>
      </c>
      <c r="AS64" s="3" t="inlineStr">
        <is>
          <t>United States; Local airports in Tennessee; Road environment: Airport pavement (runway, taxiway and apron environment)</t>
        </is>
      </c>
      <c r="AT64" s="3" t="inlineStr">
        <is>
          <t>NR</t>
        </is>
      </c>
      <c r="AU64" s="3" t="inlineStr">
        <is>
          <t>UAV-mounted Sony ILCE-7RM4A camera at 100 feet altitude</t>
        </is>
      </c>
      <c r="AV64" s="3" t="inlineStr">
        <is>
          <t>NR</t>
        </is>
      </c>
      <c r="AW64" s="3" t="inlineStr">
        <is>
          <t>UAV-mounted Sony ILCE-7RM4A camera at 100 feet altitude</t>
        </is>
      </c>
      <c r="AX64" s="3" t="inlineStr">
        <is>
          <t>See Acquisition_Platform (reported: mounted)</t>
        </is>
      </c>
      <c r="AY64" s="3" t="inlineStr">
        <is>
          <t>NR</t>
        </is>
      </c>
      <c r="AZ64" s="3" t="inlineStr">
        <is>
          <t>Y</t>
        </is>
      </c>
      <c r="BA64" s="3" t="inlineStr">
        <is>
          <t>NR</t>
        </is>
      </c>
      <c r="BB64" s="3" t="inlineStr">
        <is>
          <t>N</t>
        </is>
      </c>
      <c r="BC64" s="3" t="inlineStr">
        <is>
          <t>NR</t>
        </is>
      </c>
      <c r="BD64" s="3" t="inlineStr">
        <is>
          <t>NR</t>
        </is>
      </c>
      <c r="BE64" s="3" t="inlineStr">
        <is>
          <t>NR</t>
        </is>
      </c>
      <c r="BF64" s="3" t="inlineStr">
        <is>
          <t>NR</t>
        </is>
      </c>
      <c r="BG64" s="3" t="inlineStr">
        <is>
          <t>NR</t>
        </is>
      </c>
      <c r="BH64" s="3" t="inlineStr">
        <is>
          <t>Crack (airport pavement)</t>
        </is>
      </c>
      <c r="BI64" s="3" t="inlineStr">
        <is>
          <t>NR</t>
        </is>
      </c>
      <c r="BJ64" s="3" t="inlineStr">
        <is>
          <t>Crack segmentation annotations; scenes include aircraft, T-hangars, vegetation, airport markings and signs, and traces of previous maintenance</t>
        </is>
      </c>
      <c r="BK64" s="3" t="inlineStr">
        <is>
          <t>NR</t>
        </is>
      </c>
      <c r="BL64" s="3" t="inlineStr">
        <is>
          <t>Semantic segmentation</t>
        </is>
      </c>
      <c r="BM64" s="3" t="inlineStr">
        <is>
          <t>Semantic segmentation</t>
        </is>
      </c>
      <c r="BN64" s="3" t="inlineStr">
        <is>
          <t>NR</t>
        </is>
      </c>
      <c r="BO64" s="3" t="inlineStr">
        <is>
          <t>NR</t>
        </is>
      </c>
      <c r="BP64" s="3" t="inlineStr">
        <is>
          <t>NR</t>
        </is>
      </c>
      <c r="BQ64" s="3" t="inlineStr">
        <is>
          <t>NR</t>
        </is>
      </c>
      <c r="BR64" s="3" t="inlineStr">
        <is>
          <t>Y</t>
        </is>
      </c>
      <c r="BS64" s="3" t="inlineStr">
        <is>
          <t>NR</t>
        </is>
      </c>
      <c r="BT64" s="3" t="inlineStr">
        <is>
          <t>NR</t>
        </is>
      </c>
      <c r="BU64" s="3" t="inlineStr">
        <is>
          <t>NR</t>
        </is>
      </c>
      <c r="BV64" s="3" t="inlineStr">
        <is>
          <t>N</t>
        </is>
      </c>
      <c r="BW64" s="3" t="inlineStr">
        <is>
          <t>N</t>
        </is>
      </c>
      <c r="BX64" s="3" t="inlineStr">
        <is>
          <t>N</t>
        </is>
      </c>
      <c r="BY64" s="3" t="inlineStr">
        <is>
          <t>Manual annotation followed by cropping to 512x512</t>
        </is>
      </c>
      <c r="BZ64" s="3" t="inlineStr">
        <is>
          <t>NR</t>
        </is>
      </c>
      <c r="CA64" s="3" t="inlineStr">
        <is>
          <t>NR</t>
        </is>
      </c>
      <c r="CB64" s="3" t="inlineStr">
        <is>
          <t>NR</t>
        </is>
      </c>
      <c r="CC64" s="3" t="inlineStr">
        <is>
          <t>Segmentation</t>
        </is>
      </c>
      <c r="CD64" s="3" t="inlineStr">
        <is>
          <t>NR</t>
        </is>
      </c>
      <c r="CE64" s="3" t="inlineStr">
        <is>
          <t>NR</t>
        </is>
      </c>
      <c r="CF64" s="3" t="inlineStr">
        <is>
          <t>Reported on the source record/data card or associated publication (see Evidence_Locator)</t>
        </is>
      </c>
      <c r="CG64" s="3" t="inlineStr">
        <is>
          <t>NR</t>
        </is>
      </c>
      <c r="CH64" s="3" t="inlineStr">
        <is>
          <t>NR</t>
        </is>
      </c>
      <c r="CI64" s="3" t="inlineStr">
        <is>
          <t>Include-Primary</t>
        </is>
      </c>
      <c r="CJ64" s="3" t="inlineStr">
        <is>
          <t>Direct_Download</t>
        </is>
      </c>
      <c r="CK64" s="3" t="inlineStr">
        <is>
          <t>CC BY 4.0</t>
        </is>
      </c>
      <c r="CL64" s="3" t="inlineStr">
        <is>
          <t>N</t>
        </is>
      </c>
      <c r="CM64" s="3" t="inlineStr">
        <is>
          <t>Direct_Download</t>
        </is>
      </c>
      <c r="CN64" s="3" t="inlineStr">
        <is>
          <t>NR</t>
        </is>
      </c>
      <c r="CO64" s="3" t="inlineStr">
        <is>
          <t>NR</t>
        </is>
      </c>
      <c r="CP64" s="3" t="inlineStr">
        <is>
          <t>N</t>
        </is>
      </c>
      <c r="CQ64" s="3" t="inlineStr">
        <is>
          <t>Airport pavement rather than roadway, so distress mix and traffic loading differ from highway pavement and CAV transfer is limited; single class; images with very few crack pixels were deliberately removed, which biases the crack-pixel prior away from real operational distributions; collection dates not reported; annotation format not stated</t>
        </is>
      </c>
      <c r="CR64" s="3" t="inlineStr">
        <is>
          <t>Original</t>
        </is>
      </c>
      <c r="CS64" s="3" t="inlineStr">
        <is>
          <t>N</t>
        </is>
      </c>
      <c r="CT64" s="3" t="inlineStr">
        <is>
          <t>N</t>
        </is>
      </c>
      <c r="CU64" s="3" t="inlineStr">
        <is>
          <t>N</t>
        </is>
      </c>
      <c r="CV64" s="3" t="inlineStr">
        <is>
          <t>NA</t>
        </is>
      </c>
      <c r="CW64" s="3" t="inlineStr">
        <is>
          <t>NA</t>
        </is>
      </c>
      <c r="CX64" s="3" t="inlineStr">
        <is>
          <t>Claude_Mendeley_001.xlsx</t>
        </is>
      </c>
      <c r="CY64" s="3" t="inlineStr">
        <is>
          <t>Claude_Mendeley_001:MDL-018</t>
        </is>
      </c>
      <c r="CZ64" s="3" t="inlineStr">
        <is>
          <t>N</t>
        </is>
      </c>
      <c r="DA64" s="3" t="inlineStr">
        <is>
          <t>NA</t>
        </is>
      </c>
      <c r="DB64" s="3" t="inlineStr">
        <is>
          <t>None</t>
        </is>
      </c>
      <c r="DC64" s="3" t="inlineStr">
        <is>
          <t>None</t>
        </is>
      </c>
      <c r="DD64" s="3" t="inlineStr">
        <is>
          <t>None</t>
        </is>
      </c>
      <c r="DE64" s="3" t="inlineStr">
        <is>
          <t>None</t>
        </is>
      </c>
      <c r="DF64" s="3" t="inlineStr">
        <is>
          <t>N</t>
        </is>
      </c>
      <c r="DG64" s="3" t="inlineStr">
        <is>
          <t>Single source record; no reconciliation required.</t>
        </is>
      </c>
      <c r="DH64" s="3" t="inlineStr">
        <is>
          <t>Landing page https://data.mendeley.com/datasets/3v5r2fxf89/1 (accessed 2026-08-03); DataCite record 10.17632/3v5r2fxf89.1 (creator affiliations include the Tennessee Department of Transportation)</t>
        </is>
      </c>
      <c r="DI64" s="3" t="inlineStr">
        <is>
          <t>Moderate</t>
        </is>
      </c>
      <c r="DJ64" s="3" t="inlineStr">
        <is>
          <t>Low</t>
        </is>
      </c>
      <c r="DK64" s="3" t="inlineStr">
        <is>
          <t>Use source record as cited.</t>
        </is>
      </c>
      <c r="DL64" s="3" t="n">
        <v>5</v>
      </c>
      <c r="DM64" s="3" t="n">
        <v>4</v>
      </c>
      <c r="DN64" s="3" t="n">
        <v>3</v>
      </c>
      <c r="DO64" s="3" t="n">
        <v>3</v>
      </c>
      <c r="DP64" s="3" t="n">
        <v>2</v>
      </c>
      <c r="DQ64" s="3" t="n">
        <v>2</v>
      </c>
      <c r="DR64" s="3" t="n">
        <v>0</v>
      </c>
      <c r="DS64" s="3" t="n">
        <v>62</v>
      </c>
      <c r="DT64" s="3" t="inlineStr">
        <is>
          <t>Reviewed (source MCDM_Scoring, averaged across batches)</t>
        </is>
      </c>
      <c r="DU64" s="3" t="inlineStr">
        <is>
          <t>1 of 1</t>
        </is>
      </c>
      <c r="DV64" s="35">
        <f>IFERROR(IF(INDEX(MCDM_Grades!$C$2:$C$178,MATCH($A64,MCDM_Grades!$A$2:$A$178,0))="","",INDEX(MCDM_Grades!$C$2:$C$178,MATCH($A64,MCDM_Grades!$A$2:$A$178,0))),"")</f>
        <v/>
      </c>
      <c r="DW64" s="42">
        <f>IFERROR(IF(INDEX(MCDM_Grades!$D$2:$D$178,MATCH($A64,MCDM_Grades!$A$2:$A$178,0))="","",INDEX(MCDM_Grades!$D$2:$D$178,MATCH($A64,MCDM_Grades!$A$2:$A$178,0))),"")</f>
        <v/>
      </c>
      <c r="DX64" s="48">
        <f>IFERROR(IF(INDEX(MCDM_Grades!$E$2:$E$178,MATCH($A64,MCDM_Grades!$A$2:$A$178,0))="","",INDEX(MCDM_Grades!$E$2:$E$178,MATCH($A64,MCDM_Grades!$A$2:$A$178,0))),"")</f>
        <v/>
      </c>
      <c r="DY64" s="49">
        <f>IFERROR(IF(INDEX(MCDM_Grades!$F$2:$F$178,MATCH($A64,MCDM_Grades!$A$2:$A$178,0))="","",INDEX(MCDM_Grades!$F$2:$F$178,MATCH($A64,MCDM_Grades!$A$2:$A$178,0))),"")</f>
        <v/>
      </c>
      <c r="DZ64" s="48">
        <f>IFERROR(IF(INDEX(MCDM_Grades!$G$2:$G$178,MATCH($A64,MCDM_Grades!$A$2:$A$178,0))="","",INDEX(MCDM_Grades!$G$2:$G$178,MATCH($A64,MCDM_Grades!$A$2:$A$178,0))),"")</f>
        <v/>
      </c>
      <c r="EA64" s="49">
        <f>IFERROR(IF(INDEX(MCDM_Grades!$H$2:$H$178,MATCH($A64,MCDM_Grades!$A$2:$A$178,0))="","",INDEX(MCDM_Grades!$H$2:$H$178,MATCH($A64,MCDM_Grades!$A$2:$A$178,0))),"")</f>
        <v/>
      </c>
      <c r="EB64" s="50">
        <f>IFERROR(IF(INDEX(MCDM_Grades!$I$2:$I$178,MATCH($A64,MCDM_Grades!$A$2:$A$178,0))="","",INDEX(MCDM_Grades!$I$2:$I$178,MATCH($A64,MCDM_Grades!$A$2:$A$178,0))),"")</f>
        <v/>
      </c>
      <c r="EC64" s="51">
        <f>IFERROR(IF(INDEX(MCDM_Grades!$J$2:$J$178,MATCH($A64,MCDM_Grades!$A$2:$A$178,0))="","",INDEX(MCDM_Grades!$J$2:$J$178,MATCH($A64,MCDM_Grades!$A$2:$A$178,0))),"")</f>
        <v/>
      </c>
      <c r="ED64" s="35">
        <f>IFERROR(IF(INDEX(MCDM_Grades!$N$2:$N$178,MATCH($A64,MCDM_Grades!$A$2:$A$178,0))="","",INDEX(MCDM_Grades!$N$2:$N$178,MATCH($A64,MCDM_Grades!$A$2:$A$178,0))),"")</f>
        <v/>
      </c>
      <c r="EE64" s="42">
        <f>IFERROR(IF(INDEX(MCDM_Grades!$O$2:$O$178,MATCH($A64,MCDM_Grades!$A$2:$A$178,0))="","",INDEX(MCDM_Grades!$O$2:$O$178,MATCH($A64,MCDM_Grades!$A$2:$A$178,0))),"")</f>
        <v/>
      </c>
      <c r="EF64" s="35">
        <f>IFERROR(IF(INDEX(MCDM_Grades!$P$2:$P$178,MATCH($A64,MCDM_Grades!$A$2:$A$178,0))="","",INDEX(MCDM_Grades!$P$2:$P$178,MATCH($A64,MCDM_Grades!$A$2:$A$178,0))),"")</f>
        <v/>
      </c>
      <c r="EG64" s="42">
        <f>IFERROR(IF(INDEX(MCDM_Grades!$Q$2:$Q$178,MATCH($A64,MCDM_Grades!$A$2:$A$178,0))="","",INDEX(MCDM_Grades!$Q$2:$Q$178,MATCH($A64,MCDM_Grades!$A$2:$A$178,0))),"")</f>
        <v/>
      </c>
      <c r="EH64" s="35">
        <f>IFERROR(IF(INDEX(MCDM_Grades!$R$2:$R$178,MATCH($A64,MCDM_Grades!$A$2:$A$178,0))="","",INDEX(MCDM_Grades!$R$2:$R$178,MATCH($A64,MCDM_Grades!$A$2:$A$178,0))),"")</f>
        <v/>
      </c>
      <c r="EI64" s="42">
        <f>IFERROR(IF(INDEX(MCDM_Grades!$S$2:$S$178,MATCH($A64,MCDM_Grades!$A$2:$A$178,0))="","",INDEX(MCDM_Grades!$S$2:$S$178,MATCH($A64,MCDM_Grades!$A$2:$A$178,0))),"")</f>
        <v/>
      </c>
      <c r="EJ64" s="35">
        <f>IFERROR(IF(INDEX(MCDM_Grades!$T$2:$T$178,MATCH($A64,MCDM_Grades!$A$2:$A$178,0))="","",INDEX(MCDM_Grades!$T$2:$T$178,MATCH($A64,MCDM_Grades!$A$2:$A$178,0))),"")</f>
        <v/>
      </c>
      <c r="EK64" s="42">
        <f>IFERROR(IF(INDEX(MCDM_Grades!$U$2:$U$178,MATCH($A64,MCDM_Grades!$A$2:$A$178,0))="","",INDEX(MCDM_Grades!$U$2:$U$178,MATCH($A64,MCDM_Grades!$A$2:$A$178,0))),"")</f>
        <v/>
      </c>
      <c r="EL64" s="35">
        <f>IFERROR(IF(INDEX(MCDM_Grades!$V$2:$V$178,MATCH($A64,MCDM_Grades!$A$2:$A$178,0))="","",INDEX(MCDM_Grades!$V$2:$V$178,MATCH($A64,MCDM_Grades!$A$2:$A$178,0))),"")</f>
        <v/>
      </c>
      <c r="EM64" s="42">
        <f>IFERROR(IF(INDEX(MCDM_Grades!$W$2:$W$178,MATCH($A64,MCDM_Grades!$A$2:$A$178,0))="","",INDEX(MCDM_Grades!$W$2:$W$178,MATCH($A64,MCDM_Grades!$A$2:$A$178,0))),"")</f>
        <v/>
      </c>
      <c r="EN64" s="35">
        <f>IFERROR(IF(INDEX(MCDM_Grades!$X$2:$X$178,MATCH($A64,MCDM_Grades!$A$2:$A$178,0))="","",INDEX(MCDM_Grades!$X$2:$X$178,MATCH($A64,MCDM_Grades!$A$2:$A$178,0))),"")</f>
        <v/>
      </c>
      <c r="EO64" s="42">
        <f>IFERROR(IF(INDEX(MCDM_Grades!$Y$2:$Y$178,MATCH($A64,MCDM_Grades!$A$2:$A$178,0))="","",INDEX(MCDM_Grades!$Y$2:$Y$178,MATCH($A64,MCDM_Grades!$A$2:$A$178,0))),"")</f>
        <v/>
      </c>
      <c r="EP64" s="35">
        <f>IFERROR(IF(INDEX(MCDM_Grades!$Z$2:$Z$178,MATCH($A64,MCDM_Grades!$A$2:$A$178,0))="","",INDEX(MCDM_Grades!$Z$2:$Z$178,MATCH($A64,MCDM_Grades!$A$2:$A$178,0))),"")</f>
        <v/>
      </c>
      <c r="EQ64" s="42">
        <f>IFERROR(IF(INDEX(MCDM_Grades!$AA$2:$AA$178,MATCH($A64,MCDM_Grades!$A$2:$A$178,0))="","",INDEX(MCDM_Grades!$AA$2:$AA$178,MATCH($A64,MCDM_Grades!$A$2:$A$178,0))),"")</f>
        <v/>
      </c>
      <c r="ER64" s="35">
        <f>IFERROR(IF(INDEX(MCDM_Grades!$AB$2:$AB$178,MATCH($A64,MCDM_Grades!$A$2:$A$178,0))="","",INDEX(MCDM_Grades!$AB$2:$AB$178,MATCH($A64,MCDM_Grades!$A$2:$A$178,0))),"")</f>
        <v/>
      </c>
      <c r="ES64" s="42">
        <f>IFERROR(IF(INDEX(MCDM_Grades!$AC$2:$AC$178,MATCH($A64,MCDM_Grades!$A$2:$A$178,0))="","",INDEX(MCDM_Grades!$AC$2:$AC$178,MATCH($A64,MCDM_Grades!$A$2:$A$178,0))),"")</f>
        <v/>
      </c>
      <c r="ET64" s="35">
        <f>IFERROR(IF(INDEX(MCDM_Grades!$AD$2:$AD$178,MATCH($A64,MCDM_Grades!$A$2:$A$178,0))="","",INDEX(MCDM_Grades!$AD$2:$AD$178,MATCH($A64,MCDM_Grades!$A$2:$A$178,0))),"")</f>
        <v/>
      </c>
      <c r="EU64" s="42">
        <f>IFERROR(IF(INDEX(MCDM_Grades!$AE$2:$AE$178,MATCH($A64,MCDM_Grades!$A$2:$A$178,0))="","",INDEX(MCDM_Grades!$AE$2:$AE$178,MATCH($A64,MCDM_Grades!$A$2:$A$178,0))),"")</f>
        <v/>
      </c>
      <c r="EV64" s="51">
        <f>IFERROR(IF(INDEX(MCDM_Grades!$K$2:$K$178,MATCH($A64,MCDM_Grades!$A$2:$A$178,0))="","",INDEX(MCDM_Grades!$K$2:$K$178,MATCH($A64,MCDM_Grades!$A$2:$A$178,0))),"")</f>
        <v/>
      </c>
      <c r="EW64" s="49">
        <f>IFERROR(IF(INDEX(MCDM_Grades!$L$2:$L$178,MATCH($A64,MCDM_Grades!$A$2:$A$178,0))="","",INDEX(MCDM_Grades!$L$2:$L$178,MATCH($A64,MCDM_Grades!$A$2:$A$178,0))),"")</f>
        <v/>
      </c>
      <c r="EX64" s="50">
        <f>IFERROR(IF(INDEX(MCDM_Grades!$M$2:$M$178,MATCH($A64,MCDM_Grades!$A$2:$A$178,0))="","",INDEX(MCDM_Grades!$M$2:$M$178,MATCH($A64,MCDM_Grades!$A$2:$A$178,0))),"")</f>
        <v/>
      </c>
      <c r="EY64" s="35">
        <f>IFERROR(IF(INDEX(MCDM_Grades!$AR$2:$AR$178,MATCH($A64,MCDM_Grades!$A$2:$A$178,0))="","",INDEX(MCDM_Grades!$AR$2:$AR$178,MATCH($A64,MCDM_Grades!$A$2:$A$178,0))),"")</f>
        <v/>
      </c>
      <c r="EZ64" s="42">
        <f>IFERROR(IF(INDEX(MCDM_Grades!$AS$2:$AS$178,MATCH($A64,MCDM_Grades!$A$2:$A$178,0))="","",INDEX(MCDM_Grades!$AS$2:$AS$178,MATCH($A64,MCDM_Grades!$A$2:$A$178,0))),"")</f>
        <v/>
      </c>
      <c r="FA64" s="35">
        <f>IFERROR(IF(INDEX(MCDM_Grades!$AT$2:$AT$178,MATCH($A64,MCDM_Grades!$A$2:$A$178,0))="","",INDEX(MCDM_Grades!$AT$2:$AT$178,MATCH($A64,MCDM_Grades!$A$2:$A$178,0))),"")</f>
        <v/>
      </c>
      <c r="FB64" s="42">
        <f>IFERROR(IF(INDEX(MCDM_Grades!$AU$2:$AU$178,MATCH($A64,MCDM_Grades!$A$2:$A$178,0))="","",INDEX(MCDM_Grades!$AU$2:$AU$178,MATCH($A64,MCDM_Grades!$A$2:$A$178,0))),"")</f>
        <v/>
      </c>
      <c r="FC64" s="3" t="inlineStr">
        <is>
          <t>Nadir / top-down</t>
        </is>
      </c>
      <c r="FD64" s="3" t="inlineStr">
        <is>
          <t>Yes</t>
        </is>
      </c>
      <c r="FE64" s="3" t="inlineStr">
        <is>
          <t>No</t>
        </is>
      </c>
      <c r="FF64" s="3" t="n"/>
      <c r="FG64" s="3" t="inlineStr">
        <is>
          <t>UAV-mounted Sony ILCE-7RM4A at 100 ft altitude (nadir implied)</t>
        </is>
      </c>
      <c r="FH64" s="3" t="inlineStr">
        <is>
          <t>The images were captured using a Sony ILCE-7RM4A camera mounted on a drone flying at an altitude of 100 feet.</t>
        </is>
      </c>
      <c r="FI64" s="3" t="inlineStr">
        <is>
          <t>Dataset page / README</t>
        </is>
      </c>
      <c r="FJ64" s="3" t="inlineStr">
        <is>
          <t>https://data.mendeley.com/datasets/3v5r2fxf89/1</t>
        </is>
      </c>
      <c r="FK64" s="3" t="inlineStr">
        <is>
          <t>Medium</t>
        </is>
      </c>
      <c r="FL64" s="3" t="inlineStr">
        <is>
          <t>Not independently verified</t>
        </is>
      </c>
      <c r="FM64" s="3" t="inlineStr">
        <is>
          <t>Workbook and Mendeley page agree on a drone-mounted full-frame camera at a fixed 100 ft altitude over Tennessee airport pavements, with 512x512 crops showing aircraft, T-hangars, markings and maintenance marks as ground features. The gimbal angle is not explicitly stated, so nadir is inferred from the fixed-altitude pavement-survey setup rather than quoted; confidence capped at Medium.</t>
        </is>
      </c>
    </row>
    <row r="65" ht="58" customHeight="1">
      <c r="A65" s="3" t="inlineStr">
        <is>
          <t>DS-064</t>
        </is>
      </c>
      <c r="B65" s="3" t="inlineStr">
        <is>
          <t>Dataset for Drone-based Inspection of Road Pavement Structures for Cracks</t>
        </is>
      </c>
      <c r="C65" s="3" t="inlineStr">
        <is>
          <t>Drone-based Inspection of Road Pavement</t>
        </is>
      </c>
      <c r="D65" s="3" t="inlineStr">
        <is>
          <t>Version 1 [Claude] | 1 [Claude]</t>
        </is>
      </c>
      <c r="E65" s="3" t="inlineStr">
        <is>
          <t>Confirmed Match</t>
        </is>
      </c>
      <c r="F65" s="3" t="inlineStr">
        <is>
          <t>High</t>
        </is>
      </c>
      <c r="G65" s="3" t="inlineStr">
        <is>
          <t>Same Mendeley DOI (10.17632/csd32bm8zx.1) in both records; same DJI MINI 2 UAV acquisition (Canada; 12 MP; 83-degree FOV).</t>
        </is>
      </c>
      <c r="H65" s="3" t="inlineStr">
        <is>
          <t>Claude</t>
        </is>
      </c>
      <c r="I65" s="3" t="inlineStr">
        <is>
          <t>Mendeley Data; Kaggle</t>
        </is>
      </c>
      <c r="J65" s="3" t="inlineStr">
        <is>
          <t>Y</t>
        </is>
      </c>
      <c r="K65" s="8" t="inlineStr">
        <is>
          <t>Mirror: Mendeley deposit with a Kaggle re-upload (parhamnooralishahi)</t>
        </is>
      </c>
      <c r="L65" s="4" t="inlineStr">
        <is>
          <t>https://data.mendeley.com/datasets/csd32bm8zx/1</t>
        </is>
      </c>
      <c r="M65" s="3" t="inlineStr">
        <is>
          <t>NA</t>
        </is>
      </c>
      <c r="N65" s="3" t="inlineStr">
        <is>
          <t>NA</t>
        </is>
      </c>
      <c r="O65" s="4" t="inlineStr">
        <is>
          <t>https://data.mendeley.com/datasets/csd32bm8zx/1</t>
        </is>
      </c>
      <c r="P65" s="3" t="inlineStr">
        <is>
          <t>NA</t>
        </is>
      </c>
      <c r="Q65" s="3" t="inlineStr">
        <is>
          <t>NA</t>
        </is>
      </c>
      <c r="R65" s="4" t="inlineStr">
        <is>
          <t>https://www.kaggle.com/datasets/parhamnooralishahi/drone-based-inspection-of-road-pavement</t>
        </is>
      </c>
      <c r="S65" s="3" t="inlineStr">
        <is>
          <t>NA</t>
        </is>
      </c>
      <c r="T65" s="3" t="inlineStr">
        <is>
          <t>10.17632/csd32bm8zx.1</t>
        </is>
      </c>
      <c r="U65" s="3" t="inlineStr">
        <is>
          <t>Y</t>
        </is>
      </c>
      <c r="V65" s="3" t="inlineStr">
        <is>
          <t>https://data.mendeley.com/datasets/csd32bm8zx/1;https://github.com/parham/inspecteur-intelligent</t>
        </is>
      </c>
      <c r="W65" s="3" t="inlineStr">
        <is>
          <t>NR</t>
        </is>
      </c>
      <c r="X65" s="3" t="inlineStr">
        <is>
          <t>https://data.mendeley.com/datasets/csd32bm8zx/1; https://github.com/parham/inspecteur-intelligent</t>
        </is>
      </c>
      <c r="Y65" s="3" t="inlineStr">
        <is>
          <t>NR</t>
        </is>
      </c>
      <c r="Z65" s="3" t="inlineStr">
        <is>
          <t>NR</t>
        </is>
      </c>
      <c r="AA65" s="3" t="inlineStr">
        <is>
          <t>Reported in source record (relationship not classified)</t>
        </is>
      </c>
      <c r="AB65" s="3" t="inlineStr">
        <is>
          <t>NR</t>
        </is>
      </c>
      <c r="AC65" s="3" t="inlineStr">
        <is>
          <t>NR</t>
        </is>
      </c>
      <c r="AD65" s="3" t="inlineStr">
        <is>
          <t>NR</t>
        </is>
      </c>
      <c r="AE65" s="3" t="inlineStr">
        <is>
          <t>NR</t>
        </is>
      </c>
      <c r="AF65" s="3" t="inlineStr">
        <is>
          <t>NR</t>
        </is>
      </c>
      <c r="AG65" s="3" t="inlineStr">
        <is>
          <t>1 [Claude] | 1 experimental road of 386 m [Claude]</t>
        </is>
      </c>
      <c r="AH65" s="3" t="inlineStr">
        <is>
          <t>NR</t>
        </is>
      </c>
      <c r="AI65" s="3" t="inlineStr">
        <is>
          <t>NR</t>
        </is>
      </c>
      <c r="AJ65" s="3" t="inlineStr">
        <is>
          <t>NR</t>
        </is>
      </c>
      <c r="AK65" s="3" t="inlineStr">
        <is>
          <t>NR</t>
        </is>
      </c>
      <c r="AL65" s="3" t="inlineStr">
        <is>
          <t>NR</t>
        </is>
      </c>
      <c r="AM65" s="3" t="inlineStr">
        <is>
          <t>NR</t>
        </is>
      </c>
      <c r="AN65" s="3" t="inlineStr">
        <is>
          <t>1920x1080 [Claude] | 1920x1080 video [Claude]</t>
        </is>
      </c>
      <c r="AO65" s="3" t="inlineStr">
        <is>
          <t>NR</t>
        </is>
      </c>
      <c r="AP65" s="3" t="inlineStr">
        <is>
          <t>Canada</t>
        </is>
      </c>
      <c r="AQ65" s="3" t="inlineStr">
        <is>
          <t>NR</t>
        </is>
      </c>
      <c r="AR65" s="3" t="inlineStr">
        <is>
          <t>Montmorency Forest laboratory, Universite Laval, north of Quebec City [Claude] | Montmorency Forest laboratory experimental road, north of Quebec City [Claude]</t>
        </is>
      </c>
      <c r="AS65" s="3" t="inlineStr">
        <is>
          <t>Canada; Montmorency Forest laboratory, Universite Laval, north of Quebec City [Claude] | Montmorency Forest laboratory experimental road, north of Quebec City [Claude]; Road environment: Experimental road, 386 m [Claude] | Experimental road (386 m), used for testing pavement paints and laying techniques [Claude]</t>
        </is>
      </c>
      <c r="AT65" s="3" t="inlineStr">
        <is>
          <t>2021-06 to 2021-06</t>
        </is>
      </c>
      <c r="AU65" s="3" t="inlineStr">
        <is>
          <t>UAV (DJI MINI 2, 12 MP camera, 83-degree field of view, six passes at varying altitude and horizontal speed) [Claude] | UAV (DJI MINI 2, 12 MP camera, 83 degree field of view, continuous recording, six passes at different altitudes and horizontal speeds) [Claude]</t>
        </is>
      </c>
      <c r="AV65" s="3" t="inlineStr">
        <is>
          <t>NR</t>
        </is>
      </c>
      <c r="AW65" s="3" t="inlineStr">
        <is>
          <t>UAV (DJI MINI 2, 12 MP camera, 83-degree field of view, six passes at varying altitude and horizontal speed) [Claude] | UAV (DJI MINI 2, 12 MP camera, 83 degree field of view, continuous recording, six passes at different altitudes and horizontal speeds) [Claude]</t>
        </is>
      </c>
      <c r="AX65" s="3" t="inlineStr">
        <is>
          <t>NR</t>
        </is>
      </c>
      <c r="AY65" s="3" t="inlineStr">
        <is>
          <t>NR</t>
        </is>
      </c>
      <c r="AZ65" s="3" t="inlineStr">
        <is>
          <t>Y</t>
        </is>
      </c>
      <c r="BA65" s="3" t="inlineStr">
        <is>
          <t>NR</t>
        </is>
      </c>
      <c r="BB65" s="3" t="inlineStr">
        <is>
          <t>N</t>
        </is>
      </c>
      <c r="BC65" s="3" t="inlineStr">
        <is>
          <t>NR</t>
        </is>
      </c>
      <c r="BD65" s="3" t="inlineStr">
        <is>
          <t>NR</t>
        </is>
      </c>
      <c r="BE65" s="3" t="inlineStr">
        <is>
          <t>NR</t>
        </is>
      </c>
      <c r="BF65" s="3" t="inlineStr">
        <is>
          <t>NR</t>
        </is>
      </c>
      <c r="BG65" s="3" t="inlineStr">
        <is>
          <t>NR</t>
        </is>
      </c>
      <c r="BH65" s="3" t="inlineStr">
        <is>
          <t>Crack</t>
        </is>
      </c>
      <c r="BI65" s="3" t="inlineStr">
        <is>
          <t>NR</t>
        </is>
      </c>
      <c r="BJ65" s="3" t="inlineStr">
        <is>
          <t>Crack regions, with physical length and width measurements taken for some cracks and road landmarks to support crack characterisation [Claude] | UNK - physical length and width measurements were taken for some cracks and road landmarks for crack characterisation evaluation, but it is not documented whether image-level annotations, boxes or masks are included [Claude]</t>
        </is>
      </c>
      <c r="BK65" s="3" t="inlineStr">
        <is>
          <t>NR</t>
        </is>
      </c>
      <c r="BL65" s="3" t="inlineStr">
        <is>
          <t>Semantic segmentation</t>
        </is>
      </c>
      <c r="BM65" s="3" t="inlineStr">
        <is>
          <t>Semantic segmentation</t>
        </is>
      </c>
      <c r="BN65" s="3" t="inlineStr">
        <is>
          <t>NR</t>
        </is>
      </c>
      <c r="BO65" s="3" t="inlineStr">
        <is>
          <t>NR</t>
        </is>
      </c>
      <c r="BP65" s="3" t="inlineStr">
        <is>
          <t>NR</t>
        </is>
      </c>
      <c r="BQ65" s="3" t="inlineStr">
        <is>
          <t>NR</t>
        </is>
      </c>
      <c r="BR65" s="3" t="inlineStr">
        <is>
          <t>Y</t>
        </is>
      </c>
      <c r="BS65" s="3" t="inlineStr">
        <is>
          <t>NR</t>
        </is>
      </c>
      <c r="BT65" s="3" t="inlineStr">
        <is>
          <t>NR</t>
        </is>
      </c>
      <c r="BU65" s="3" t="inlineStr">
        <is>
          <t>NR</t>
        </is>
      </c>
      <c r="BV65" s="3" t="inlineStr">
        <is>
          <t>N</t>
        </is>
      </c>
      <c r="BW65" s="3" t="inlineStr">
        <is>
          <t>N</t>
        </is>
      </c>
      <c r="BX65" s="3" t="inlineStr">
        <is>
          <t>N</t>
        </is>
      </c>
      <c r="BY65" s="3" t="inlineStr">
        <is>
          <t>Physical measurement of crack length and width after acquisition</t>
        </is>
      </c>
      <c r="BZ65" s="3" t="inlineStr">
        <is>
          <t>Field measurement of crack length and width for evaluation of crack characterisation</t>
        </is>
      </c>
      <c r="CA65" s="3" t="inlineStr">
        <is>
          <t>NR</t>
        </is>
      </c>
      <c r="CB65" s="3" t="inlineStr">
        <is>
          <t>NR</t>
        </is>
      </c>
      <c r="CC65" s="3" t="inlineStr">
        <is>
          <t>Semantic segmentation;Crack characterisation [Claude] | Detection; Segmentation [Claude]</t>
        </is>
      </c>
      <c r="CD65" s="3" t="inlineStr">
        <is>
          <t>NR</t>
        </is>
      </c>
      <c r="CE65" s="3" t="inlineStr">
        <is>
          <t>NR</t>
        </is>
      </c>
      <c r="CF65" s="3" t="inlineStr">
        <is>
          <t>Reported on the source record/data card or associated publication (see Evidence_Locator)</t>
        </is>
      </c>
      <c r="CG65" s="3" t="inlineStr">
        <is>
          <t>NR</t>
        </is>
      </c>
      <c r="CH65" s="3" t="inlineStr">
        <is>
          <t>NR</t>
        </is>
      </c>
      <c r="CI65" s="3" t="inlineStr">
        <is>
          <t>Include-Supplementary [Claude] | Pending [Claude]</t>
        </is>
      </c>
      <c r="CJ65" s="3" t="inlineStr">
        <is>
          <t>Metadata_Only [Claude] | Direct_Download [Claude]</t>
        </is>
      </c>
      <c r="CK65" s="3" t="inlineStr">
        <is>
          <t>CC BY-SA 4.0 [Claude] | CC BY 4.0 [Claude]</t>
        </is>
      </c>
      <c r="CL65" s="3" t="inlineStr">
        <is>
          <t>N</t>
        </is>
      </c>
      <c r="CM65" s="3" t="inlineStr">
        <is>
          <t>Metadata_Only [Claude] | Direct_Download [Claude]</t>
        </is>
      </c>
      <c r="CN65" s="3" t="inlineStr">
        <is>
          <t>NR</t>
        </is>
      </c>
      <c r="CO65" s="3" t="inlineStr">
        <is>
          <t>NR</t>
        </is>
      </c>
      <c r="CP65" s="3" t="inlineStr">
        <is>
          <t>Y</t>
        </is>
      </c>
      <c r="CQ65" s="3" t="inlineStr">
        <is>
          <t>The Kaggle record is only about 100 kB and functions as a pointer: the imagery itself must be obtained from the Mendeley Data record, so Kaggle access is metadata only; single 386 m experimental road painted for test purposes, which limits representativeness; image counts and annotation format not stated [Claude] | Pending: it is unresolved whether AI-usable image annotations are included or only post-hoc physical crack measurements; frame and video counts are not reported; the associated paper is referenced but not identified by DOI on the record [Claude]</t>
        </is>
      </c>
      <c r="CR65" s="3" t="inlineStr">
        <is>
          <t>Original</t>
        </is>
      </c>
      <c r="CS65" s="8" t="inlineStr">
        <is>
          <t>Y</t>
        </is>
      </c>
      <c r="CT65" s="3" t="inlineStr">
        <is>
          <t>N</t>
        </is>
      </c>
      <c r="CU65" s="3" t="inlineStr">
        <is>
          <t>N</t>
        </is>
      </c>
      <c r="CV65" s="3" t="inlineStr">
        <is>
          <t>NA</t>
        </is>
      </c>
      <c r="CW65" s="3" t="inlineStr">
        <is>
          <t>NA</t>
        </is>
      </c>
      <c r="CX65" s="3" t="inlineStr">
        <is>
          <t>Claude_Kaggle_001.xlsx; Claude_Mendeley_001.xlsx</t>
        </is>
      </c>
      <c r="CY65" s="3" t="inlineStr">
        <is>
          <t>Claude_Kaggle_001:KG-020; Claude_Mendeley_001:MDL-037</t>
        </is>
      </c>
      <c r="CZ65" s="3" t="inlineStr">
        <is>
          <t>N</t>
        </is>
      </c>
      <c r="DA65" s="3" t="inlineStr">
        <is>
          <t>NA</t>
        </is>
      </c>
      <c r="DB65" s="6" t="inlineStr">
        <is>
          <t>Road segments: 1 (Claude) vs 1 experimental road of 386 m (Claude) || Image resolution: 1920x1080 (Claude) vs 1920x1080 video (Claude)</t>
        </is>
      </c>
      <c r="DC65" s="6" t="inlineStr">
        <is>
          <t>Label taxonomy: Crack regions, with physical length and width measurements taken for some cracks (Claude) vs UNK - physical length and width measurements were taken for some cracks and road (Claude)</t>
        </is>
      </c>
      <c r="DD65" s="3" t="inlineStr">
        <is>
          <t>None</t>
        </is>
      </c>
      <c r="DE65" s="6" t="inlineStr">
        <is>
          <t>Release year: 2024 (Claude) vs 2022 (Claude) || Version: Version 1 (Claude) vs 1 (Claude) || Access status: Metadata_Only (Claude) vs Direct_Download (Claude) || License: CC BY-SA 4.0 (Claude) vs CC BY 4.0 (Claude) || AI tasks: Semantic segmentation;Crack characterisation (Claude) vs Detection; Segmentation (Claude) || Acquisition platform: UAV (DJI MINI 2, 12 MP camera, 83-degree field of view, six passes at varying al (Claude) vs UAV (DJI MINI 2, 12 MP camera, 83 degree field of view, continuous recording, si (Claude) || Screening decision: Include-Supplementary (Claude) vs Pending (Claude) || Region/City: Montmorency Forest laboratory, Universite Laval, north of Quebec City (Claude) vs Montmorency Forest laboratory experimental road, north of Quebec City (Claude) || Road environment: Experimental road, 386 m (Claude) vs Experimental road (386 m), used for testing pavement paints and laying technique (Claude) || Acquisition platform: UAV (DJI MINI 2, 12 MP camera, 83-degree field of view, six passes at varying al (Claude) vs UAV (DJI MINI 2, 12 MP camera, 83 degree field of view, continuous recording, si (Claude) || Key_Limitations: The Kaggle record is only about 100 kB and functions as a pointer: the imagery i (Claude) vs Pending: it is unresolved whether AI-usable image annotations are included or on (Claude)</t>
        </is>
      </c>
      <c r="DF65" s="6" t="inlineStr">
        <is>
          <t>Y</t>
        </is>
      </c>
      <c r="DG65" s="3" t="inlineStr">
        <is>
          <t>Claude-only dataset. Screening conflict: Include-Supplementary (Kaggle batch, Metadata_Only access) vs Pending (Mendeley batch; dataset-vs-code unresolved).</t>
        </is>
      </c>
      <c r="DH65" s="3" t="inlineStr">
        <is>
          <t>Kaggle dataset page 'About Dataset' (acquisition date 2021-06-16, 386 m experimental road at Montmorency Forest laboratory, DJI MINI 2 with 12 MP camera and 83-degree FOV, 1920x1080 continuous recording, six passes, Mendeley and GitHub links; Kaggle record total size 100,224 bytes); Kaggle API record /api/v1/datasets/view/parhamnooralishahi/drone-based-inspection-of-road-pavement; accessed 2026-08-03 [Claude] | Landing page https://data.mendeley.com/datasets/csd32bm8zx/1 (accessed 2026-08-03, file manifest not exposed to non-interactive retrieval); DataCite record 10.17632/csd32bm8zx.1 [Claude]</t>
        </is>
      </c>
      <c r="DI65" s="3" t="inlineStr">
        <is>
          <t>Low</t>
        </is>
      </c>
      <c r="DJ65" s="7" t="inlineStr">
        <is>
          <t>High</t>
        </is>
      </c>
      <c r="DK65" s="3" t="inlineStr">
        <is>
          <t>Resolve dataset-versus-code content before use.</t>
        </is>
      </c>
      <c r="DL65" s="3" t="n">
        <v>1</v>
      </c>
      <c r="DM65" s="3" t="n">
        <v>2</v>
      </c>
      <c r="DN65" s="3" t="n">
        <v>4.5</v>
      </c>
      <c r="DO65" s="3" t="n">
        <v>1</v>
      </c>
      <c r="DP65" s="3" t="n">
        <v>2</v>
      </c>
      <c r="DQ65" s="3" t="n">
        <v>3</v>
      </c>
      <c r="DR65" s="3" t="n">
        <v>0</v>
      </c>
      <c r="DS65" s="3" t="n">
        <v>38.5</v>
      </c>
      <c r="DT65" s="3" t="inlineStr">
        <is>
          <t>Reviewed (source MCDM_Scoring, averaged across batches)</t>
        </is>
      </c>
      <c r="DU65" s="3" t="inlineStr">
        <is>
          <t>1 of 2</t>
        </is>
      </c>
      <c r="DV65" s="35">
        <f>IFERROR(IF(INDEX(MCDM_Grades!$C$2:$C$178,MATCH($A65,MCDM_Grades!$A$2:$A$178,0))="","",INDEX(MCDM_Grades!$C$2:$C$178,MATCH($A65,MCDM_Grades!$A$2:$A$178,0))),"")</f>
        <v/>
      </c>
      <c r="DW65" s="42">
        <f>IFERROR(IF(INDEX(MCDM_Grades!$D$2:$D$178,MATCH($A65,MCDM_Grades!$A$2:$A$178,0))="","",INDEX(MCDM_Grades!$D$2:$D$178,MATCH($A65,MCDM_Grades!$A$2:$A$178,0))),"")</f>
        <v/>
      </c>
      <c r="DX65" s="48">
        <f>IFERROR(IF(INDEX(MCDM_Grades!$E$2:$E$178,MATCH($A65,MCDM_Grades!$A$2:$A$178,0))="","",INDEX(MCDM_Grades!$E$2:$E$178,MATCH($A65,MCDM_Grades!$A$2:$A$178,0))),"")</f>
        <v/>
      </c>
      <c r="DY65" s="49">
        <f>IFERROR(IF(INDEX(MCDM_Grades!$F$2:$F$178,MATCH($A65,MCDM_Grades!$A$2:$A$178,0))="","",INDEX(MCDM_Grades!$F$2:$F$178,MATCH($A65,MCDM_Grades!$A$2:$A$178,0))),"")</f>
        <v/>
      </c>
      <c r="DZ65" s="48">
        <f>IFERROR(IF(INDEX(MCDM_Grades!$G$2:$G$178,MATCH($A65,MCDM_Grades!$A$2:$A$178,0))="","",INDEX(MCDM_Grades!$G$2:$G$178,MATCH($A65,MCDM_Grades!$A$2:$A$178,0))),"")</f>
        <v/>
      </c>
      <c r="EA65" s="49">
        <f>IFERROR(IF(INDEX(MCDM_Grades!$H$2:$H$178,MATCH($A65,MCDM_Grades!$A$2:$A$178,0))="","",INDEX(MCDM_Grades!$H$2:$H$178,MATCH($A65,MCDM_Grades!$A$2:$A$178,0))),"")</f>
        <v/>
      </c>
      <c r="EB65" s="50">
        <f>IFERROR(IF(INDEX(MCDM_Grades!$I$2:$I$178,MATCH($A65,MCDM_Grades!$A$2:$A$178,0))="","",INDEX(MCDM_Grades!$I$2:$I$178,MATCH($A65,MCDM_Grades!$A$2:$A$178,0))),"")</f>
        <v/>
      </c>
      <c r="EC65" s="51">
        <f>IFERROR(IF(INDEX(MCDM_Grades!$J$2:$J$178,MATCH($A65,MCDM_Grades!$A$2:$A$178,0))="","",INDEX(MCDM_Grades!$J$2:$J$178,MATCH($A65,MCDM_Grades!$A$2:$A$178,0))),"")</f>
        <v/>
      </c>
      <c r="ED65" s="35">
        <f>IFERROR(IF(INDEX(MCDM_Grades!$N$2:$N$178,MATCH($A65,MCDM_Grades!$A$2:$A$178,0))="","",INDEX(MCDM_Grades!$N$2:$N$178,MATCH($A65,MCDM_Grades!$A$2:$A$178,0))),"")</f>
        <v/>
      </c>
      <c r="EE65" s="42">
        <f>IFERROR(IF(INDEX(MCDM_Grades!$O$2:$O$178,MATCH($A65,MCDM_Grades!$A$2:$A$178,0))="","",INDEX(MCDM_Grades!$O$2:$O$178,MATCH($A65,MCDM_Grades!$A$2:$A$178,0))),"")</f>
        <v/>
      </c>
      <c r="EF65" s="35">
        <f>IFERROR(IF(INDEX(MCDM_Grades!$P$2:$P$178,MATCH($A65,MCDM_Grades!$A$2:$A$178,0))="","",INDEX(MCDM_Grades!$P$2:$P$178,MATCH($A65,MCDM_Grades!$A$2:$A$178,0))),"")</f>
        <v/>
      </c>
      <c r="EG65" s="42">
        <f>IFERROR(IF(INDEX(MCDM_Grades!$Q$2:$Q$178,MATCH($A65,MCDM_Grades!$A$2:$A$178,0))="","",INDEX(MCDM_Grades!$Q$2:$Q$178,MATCH($A65,MCDM_Grades!$A$2:$A$178,0))),"")</f>
        <v/>
      </c>
      <c r="EH65" s="35">
        <f>IFERROR(IF(INDEX(MCDM_Grades!$R$2:$R$178,MATCH($A65,MCDM_Grades!$A$2:$A$178,0))="","",INDEX(MCDM_Grades!$R$2:$R$178,MATCH($A65,MCDM_Grades!$A$2:$A$178,0))),"")</f>
        <v/>
      </c>
      <c r="EI65" s="42">
        <f>IFERROR(IF(INDEX(MCDM_Grades!$S$2:$S$178,MATCH($A65,MCDM_Grades!$A$2:$A$178,0))="","",INDEX(MCDM_Grades!$S$2:$S$178,MATCH($A65,MCDM_Grades!$A$2:$A$178,0))),"")</f>
        <v/>
      </c>
      <c r="EJ65" s="35">
        <f>IFERROR(IF(INDEX(MCDM_Grades!$T$2:$T$178,MATCH($A65,MCDM_Grades!$A$2:$A$178,0))="","",INDEX(MCDM_Grades!$T$2:$T$178,MATCH($A65,MCDM_Grades!$A$2:$A$178,0))),"")</f>
        <v/>
      </c>
      <c r="EK65" s="42">
        <f>IFERROR(IF(INDEX(MCDM_Grades!$U$2:$U$178,MATCH($A65,MCDM_Grades!$A$2:$A$178,0))="","",INDEX(MCDM_Grades!$U$2:$U$178,MATCH($A65,MCDM_Grades!$A$2:$A$178,0))),"")</f>
        <v/>
      </c>
      <c r="EL65" s="35">
        <f>IFERROR(IF(INDEX(MCDM_Grades!$V$2:$V$178,MATCH($A65,MCDM_Grades!$A$2:$A$178,0))="","",INDEX(MCDM_Grades!$V$2:$V$178,MATCH($A65,MCDM_Grades!$A$2:$A$178,0))),"")</f>
        <v/>
      </c>
      <c r="EM65" s="42">
        <f>IFERROR(IF(INDEX(MCDM_Grades!$W$2:$W$178,MATCH($A65,MCDM_Grades!$A$2:$A$178,0))="","",INDEX(MCDM_Grades!$W$2:$W$178,MATCH($A65,MCDM_Grades!$A$2:$A$178,0))),"")</f>
        <v/>
      </c>
      <c r="EN65" s="35">
        <f>IFERROR(IF(INDEX(MCDM_Grades!$X$2:$X$178,MATCH($A65,MCDM_Grades!$A$2:$A$178,0))="","",INDEX(MCDM_Grades!$X$2:$X$178,MATCH($A65,MCDM_Grades!$A$2:$A$178,0))),"")</f>
        <v/>
      </c>
      <c r="EO65" s="42">
        <f>IFERROR(IF(INDEX(MCDM_Grades!$Y$2:$Y$178,MATCH($A65,MCDM_Grades!$A$2:$A$178,0))="","",INDEX(MCDM_Grades!$Y$2:$Y$178,MATCH($A65,MCDM_Grades!$A$2:$A$178,0))),"")</f>
        <v/>
      </c>
      <c r="EP65" s="35">
        <f>IFERROR(IF(INDEX(MCDM_Grades!$Z$2:$Z$178,MATCH($A65,MCDM_Grades!$A$2:$A$178,0))="","",INDEX(MCDM_Grades!$Z$2:$Z$178,MATCH($A65,MCDM_Grades!$A$2:$A$178,0))),"")</f>
        <v/>
      </c>
      <c r="EQ65" s="42">
        <f>IFERROR(IF(INDEX(MCDM_Grades!$AA$2:$AA$178,MATCH($A65,MCDM_Grades!$A$2:$A$178,0))="","",INDEX(MCDM_Grades!$AA$2:$AA$178,MATCH($A65,MCDM_Grades!$A$2:$A$178,0))),"")</f>
        <v/>
      </c>
      <c r="ER65" s="35">
        <f>IFERROR(IF(INDEX(MCDM_Grades!$AB$2:$AB$178,MATCH($A65,MCDM_Grades!$A$2:$A$178,0))="","",INDEX(MCDM_Grades!$AB$2:$AB$178,MATCH($A65,MCDM_Grades!$A$2:$A$178,0))),"")</f>
        <v/>
      </c>
      <c r="ES65" s="42">
        <f>IFERROR(IF(INDEX(MCDM_Grades!$AC$2:$AC$178,MATCH($A65,MCDM_Grades!$A$2:$A$178,0))="","",INDEX(MCDM_Grades!$AC$2:$AC$178,MATCH($A65,MCDM_Grades!$A$2:$A$178,0))),"")</f>
        <v/>
      </c>
      <c r="ET65" s="35">
        <f>IFERROR(IF(INDEX(MCDM_Grades!$AD$2:$AD$178,MATCH($A65,MCDM_Grades!$A$2:$A$178,0))="","",INDEX(MCDM_Grades!$AD$2:$AD$178,MATCH($A65,MCDM_Grades!$A$2:$A$178,0))),"")</f>
        <v/>
      </c>
      <c r="EU65" s="42">
        <f>IFERROR(IF(INDEX(MCDM_Grades!$AE$2:$AE$178,MATCH($A65,MCDM_Grades!$A$2:$A$178,0))="","",INDEX(MCDM_Grades!$AE$2:$AE$178,MATCH($A65,MCDM_Grades!$A$2:$A$178,0))),"")</f>
        <v/>
      </c>
      <c r="EV65" s="51">
        <f>IFERROR(IF(INDEX(MCDM_Grades!$K$2:$K$178,MATCH($A65,MCDM_Grades!$A$2:$A$178,0))="","",INDEX(MCDM_Grades!$K$2:$K$178,MATCH($A65,MCDM_Grades!$A$2:$A$178,0))),"")</f>
        <v/>
      </c>
      <c r="EW65" s="49">
        <f>IFERROR(IF(INDEX(MCDM_Grades!$L$2:$L$178,MATCH($A65,MCDM_Grades!$A$2:$A$178,0))="","",INDEX(MCDM_Grades!$L$2:$L$178,MATCH($A65,MCDM_Grades!$A$2:$A$178,0))),"")</f>
        <v/>
      </c>
      <c r="EX65" s="50">
        <f>IFERROR(IF(INDEX(MCDM_Grades!$M$2:$M$178,MATCH($A65,MCDM_Grades!$A$2:$A$178,0))="","",INDEX(MCDM_Grades!$M$2:$M$178,MATCH($A65,MCDM_Grades!$A$2:$A$178,0))),"")</f>
        <v/>
      </c>
      <c r="EY65" s="35">
        <f>IFERROR(IF(INDEX(MCDM_Grades!$AR$2:$AR$178,MATCH($A65,MCDM_Grades!$A$2:$A$178,0))="","",INDEX(MCDM_Grades!$AR$2:$AR$178,MATCH($A65,MCDM_Grades!$A$2:$A$178,0))),"")</f>
        <v/>
      </c>
      <c r="EZ65" s="42">
        <f>IFERROR(IF(INDEX(MCDM_Grades!$AS$2:$AS$178,MATCH($A65,MCDM_Grades!$A$2:$A$178,0))="","",INDEX(MCDM_Grades!$AS$2:$AS$178,MATCH($A65,MCDM_Grades!$A$2:$A$178,0))),"")</f>
        <v/>
      </c>
      <c r="FA65" s="35">
        <f>IFERROR(IF(INDEX(MCDM_Grades!$AT$2:$AT$178,MATCH($A65,MCDM_Grades!$A$2:$A$178,0))="","",INDEX(MCDM_Grades!$AT$2:$AT$178,MATCH($A65,MCDM_Grades!$A$2:$A$178,0))),"")</f>
        <v/>
      </c>
      <c r="FB65" s="42">
        <f>IFERROR(IF(INDEX(MCDM_Grades!$AU$2:$AU$178,MATCH($A65,MCDM_Grades!$A$2:$A$178,0))="","",INDEX(MCDM_Grades!$AU$2:$AU$178,MATCH($A65,MCDM_Grades!$A$2:$A$178,0))),"")</f>
        <v/>
      </c>
      <c r="FC65" s="3" t="inlineStr">
        <is>
          <t>Not reported</t>
        </is>
      </c>
      <c r="FD65" s="3" t="inlineStr">
        <is>
          <t>Unknown</t>
        </is>
      </c>
      <c r="FE65" s="3" t="inlineStr">
        <is>
          <t>No</t>
        </is>
      </c>
      <c r="FF65" s="3" t="n"/>
      <c r="FG65" s="3" t="inlineStr">
        <is>
          <t>UAV (DJI Mini 2) gimbal-stabilised 12 MP camera, orientation not stated</t>
        </is>
      </c>
      <c r="FH65" s="3" t="inlineStr">
        <is>
          <t>The footage was acquired using the embedded camera that stabilized and controlled using the drone's gimbal.</t>
        </is>
      </c>
      <c r="FI65" s="3" t="inlineStr">
        <is>
          <t>Dataset page / README</t>
        </is>
      </c>
      <c r="FJ65" s="3" t="inlineStr">
        <is>
          <t>https://data.mendeley.com/datasets/csd32bm8zx/1</t>
        </is>
      </c>
      <c r="FK65" s="3" t="inlineStr">
        <is>
          <t>Medium</t>
        </is>
      </c>
      <c r="FL65" s="3" t="inlineStr">
        <is>
          <t>Not independently verified</t>
        </is>
      </c>
      <c r="FM65" s="3" t="inlineStr">
        <is>
          <t>Mendeley page: DJI MINI 2, 12 MP, 83-degree FOV, 1920x1080 continuous recording, six manually flown passes at different altitudes and speeds over a 386 m experimental road (Montmorency Forest, Universite Laval, 2021-06-16). No gimbal angle/nadir statement in the workbook or on the page; the linked GitHub repo (parham/inspecteur-intelligent) returned 404. A downward view is plausible for crack width measurement but is not documented, so left as Not reported.</t>
        </is>
      </c>
    </row>
    <row r="66" ht="58" customHeight="1">
      <c r="A66" s="3" t="inlineStr">
        <is>
          <t>DS-065</t>
        </is>
      </c>
      <c r="B66" s="3" t="inlineStr">
        <is>
          <t>Dataset of Unpaved and Paved Road Surface with Seasons</t>
        </is>
      </c>
      <c r="C66" s="3" t="inlineStr">
        <is>
          <t>NA</t>
        </is>
      </c>
      <c r="D66" s="3" t="inlineStr">
        <is>
          <t>2</t>
        </is>
      </c>
      <c r="E66" s="3" t="inlineStr">
        <is>
          <t>Independent Dataset</t>
        </is>
      </c>
      <c r="F66" s="3" t="inlineStr">
        <is>
          <t>NA (single source record)</t>
        </is>
      </c>
      <c r="G66" s="3" t="inlineStr">
        <is>
          <t>Single source record; no matching record found in any other file after cross-file and cross-platform comparison.</t>
        </is>
      </c>
      <c r="H66" s="3" t="inlineStr">
        <is>
          <t>Claude</t>
        </is>
      </c>
      <c r="I66" s="3" t="inlineStr">
        <is>
          <t>Mendeley Data</t>
        </is>
      </c>
      <c r="J66" s="3" t="inlineStr">
        <is>
          <t>N</t>
        </is>
      </c>
      <c r="K66" s="3" t="inlineStr">
        <is>
          <t>NA (single platform)</t>
        </is>
      </c>
      <c r="L66" s="4" t="inlineStr">
        <is>
          <t>https://data.mendeley.com/datasets/tj2m7zz4rg/2</t>
        </is>
      </c>
      <c r="M66" s="3" t="inlineStr">
        <is>
          <t>NA</t>
        </is>
      </c>
      <c r="N66" s="3" t="inlineStr">
        <is>
          <t>NA</t>
        </is>
      </c>
      <c r="O66" s="4" t="inlineStr">
        <is>
          <t>https://data.mendeley.com/datasets/tj2m7zz4rg/2</t>
        </is>
      </c>
      <c r="P66" s="3" t="inlineStr">
        <is>
          <t>NA</t>
        </is>
      </c>
      <c r="Q66" s="3" t="inlineStr">
        <is>
          <t>NA</t>
        </is>
      </c>
      <c r="R66" s="3" t="inlineStr">
        <is>
          <t>NA</t>
        </is>
      </c>
      <c r="S66" s="3" t="inlineStr">
        <is>
          <t>NA</t>
        </is>
      </c>
      <c r="T66" s="3" t="inlineStr">
        <is>
          <t>10.17632/tj2m7zz4rg.2</t>
        </is>
      </c>
      <c r="U66" s="3" t="inlineStr">
        <is>
          <t>N</t>
        </is>
      </c>
      <c r="V66" s="3" t="inlineStr">
        <is>
          <t>NR</t>
        </is>
      </c>
      <c r="W66" s="3" t="inlineStr">
        <is>
          <t>NR</t>
        </is>
      </c>
      <c r="X66" s="3" t="inlineStr">
        <is>
          <t>NR</t>
        </is>
      </c>
      <c r="Y66" s="3" t="inlineStr">
        <is>
          <t>NR</t>
        </is>
      </c>
      <c r="Z66" s="3" t="inlineStr">
        <is>
          <t>NA</t>
        </is>
      </c>
      <c r="AA66" s="3" t="inlineStr">
        <is>
          <t>NA</t>
        </is>
      </c>
      <c r="AB66" s="3" t="inlineStr">
        <is>
          <t>Images/frames as reported</t>
        </is>
      </c>
      <c r="AC66" s="3" t="inlineStr">
        <is>
          <t>8484 images and 13 videos</t>
        </is>
      </c>
      <c r="AD66" s="3" t="inlineStr">
        <is>
          <t>13</t>
        </is>
      </c>
      <c r="AE66" s="3" t="inlineStr">
        <is>
          <t>NR</t>
        </is>
      </c>
      <c r="AF66" s="3" t="inlineStr">
        <is>
          <t>8484 images and 13 videos</t>
        </is>
      </c>
      <c r="AG66" s="3" t="inlineStr">
        <is>
          <t>NR</t>
        </is>
      </c>
      <c r="AH66" s="3" t="inlineStr">
        <is>
          <t>NR</t>
        </is>
      </c>
      <c r="AI66" s="3" t="inlineStr">
        <is>
          <t>NR</t>
        </is>
      </c>
      <c r="AJ66" s="3" t="inlineStr">
        <is>
          <t>NR</t>
        </is>
      </c>
      <c r="AK66" s="3" t="inlineStr">
        <is>
          <t>NR</t>
        </is>
      </c>
      <c r="AL66" s="3" t="inlineStr">
        <is>
          <t>NR</t>
        </is>
      </c>
      <c r="AM66" s="3" t="inlineStr">
        <is>
          <t>NR</t>
        </is>
      </c>
      <c r="AN66" s="3" t="inlineStr">
        <is>
          <t>512x512</t>
        </is>
      </c>
      <c r="AO66" s="3" t="inlineStr">
        <is>
          <t>NR</t>
        </is>
      </c>
      <c r="AP66" s="3" t="inlineStr">
        <is>
          <t>India</t>
        </is>
      </c>
      <c r="AQ66" s="3" t="inlineStr">
        <is>
          <t>NR</t>
        </is>
      </c>
      <c r="AR66" s="3" t="inlineStr">
        <is>
          <t>Nashik; Mumbai</t>
        </is>
      </c>
      <c r="AS66" s="3" t="inlineStr">
        <is>
          <t>India; Nashik; Mumbai; Road environment: Paved road; Unpaved road</t>
        </is>
      </c>
      <c r="AT66" s="3" t="inlineStr">
        <is>
          <t>NR</t>
        </is>
      </c>
      <c r="AU66" s="3" t="inlineStr">
        <is>
          <t>Mobile phone rear camera (top and side views; videos from side view)</t>
        </is>
      </c>
      <c r="AV66" s="3" t="inlineStr">
        <is>
          <t>NR</t>
        </is>
      </c>
      <c r="AW66" s="3" t="inlineStr">
        <is>
          <t>Mobile phone rear camera (top and side views; videos from side view)</t>
        </is>
      </c>
      <c r="AX66" s="3" t="inlineStr">
        <is>
          <t>NR</t>
        </is>
      </c>
      <c r="AY66" s="3" t="inlineStr">
        <is>
          <t>Y</t>
        </is>
      </c>
      <c r="AZ66" s="3" t="inlineStr">
        <is>
          <t>NR</t>
        </is>
      </c>
      <c r="BA66" s="3" t="inlineStr">
        <is>
          <t>NR</t>
        </is>
      </c>
      <c r="BB66" s="3" t="inlineStr">
        <is>
          <t>N</t>
        </is>
      </c>
      <c r="BC66" s="3" t="inlineStr">
        <is>
          <t>NR</t>
        </is>
      </c>
      <c r="BD66" s="3" t="inlineStr">
        <is>
          <t>NR</t>
        </is>
      </c>
      <c r="BE66" s="3" t="inlineStr">
        <is>
          <t>Rain season and summer season captures</t>
        </is>
      </c>
      <c r="BF66" s="3" t="inlineStr">
        <is>
          <t>Varying daylight conditions (values not enumerated)</t>
        </is>
      </c>
      <c r="BG66" s="3" t="inlineStr">
        <is>
          <t>NR</t>
        </is>
      </c>
      <c r="BH66" s="3" t="inlineStr">
        <is>
          <t>Pothole</t>
        </is>
      </c>
      <c r="BI66" s="3" t="inlineStr">
        <is>
          <t>NR</t>
        </is>
      </c>
      <c r="BJ66" s="3" t="inlineStr">
        <is>
          <t>Class labels for road structures: potholes; speed breakers; roadside barriers; paved and unpaved surfaces</t>
        </is>
      </c>
      <c r="BK66" s="3" t="inlineStr">
        <is>
          <t>NR</t>
        </is>
      </c>
      <c r="BL66" s="3" t="inlineStr">
        <is>
          <t>Image classification</t>
        </is>
      </c>
      <c r="BM66" s="3" t="inlineStr">
        <is>
          <t>Image classification</t>
        </is>
      </c>
      <c r="BN66" s="3" t="inlineStr">
        <is>
          <t>NR</t>
        </is>
      </c>
      <c r="BO66" s="3" t="inlineStr">
        <is>
          <t>NR</t>
        </is>
      </c>
      <c r="BP66" s="3" t="inlineStr">
        <is>
          <t>Y</t>
        </is>
      </c>
      <c r="BQ66" s="3" t="inlineStr">
        <is>
          <t>NR</t>
        </is>
      </c>
      <c r="BR66" s="3" t="inlineStr">
        <is>
          <t>NR</t>
        </is>
      </c>
      <c r="BS66" s="3" t="inlineStr">
        <is>
          <t>NR</t>
        </is>
      </c>
      <c r="BT66" s="3" t="inlineStr">
        <is>
          <t>NR</t>
        </is>
      </c>
      <c r="BU66" s="3" t="inlineStr">
        <is>
          <t>NR</t>
        </is>
      </c>
      <c r="BV66" s="3" t="inlineStr">
        <is>
          <t>N</t>
        </is>
      </c>
      <c r="BW66" s="3" t="inlineStr">
        <is>
          <t>N</t>
        </is>
      </c>
      <c r="BX66" s="3" t="inlineStr">
        <is>
          <t>N</t>
        </is>
      </c>
      <c r="BY66" s="3" t="inlineStr">
        <is>
          <t>NR</t>
        </is>
      </c>
      <c r="BZ66" s="3" t="inlineStr">
        <is>
          <t>NR</t>
        </is>
      </c>
      <c r="CA66" s="3" t="inlineStr">
        <is>
          <t>NR</t>
        </is>
      </c>
      <c r="CB66" s="3" t="inlineStr">
        <is>
          <t>NR</t>
        </is>
      </c>
      <c r="CC66" s="3" t="inlineStr">
        <is>
          <t>Classification; Detection</t>
        </is>
      </c>
      <c r="CD66" s="3" t="inlineStr">
        <is>
          <t>NR</t>
        </is>
      </c>
      <c r="CE66" s="3" t="inlineStr">
        <is>
          <t>NR</t>
        </is>
      </c>
      <c r="CF66" s="3" t="inlineStr">
        <is>
          <t>Reported on the source record/data card or associated publication (see Evidence_Locator)</t>
        </is>
      </c>
      <c r="CG66" s="3" t="inlineStr">
        <is>
          <t>NR</t>
        </is>
      </c>
      <c r="CH66" s="3" t="inlineStr">
        <is>
          <t>NR</t>
        </is>
      </c>
      <c r="CI66" s="3" t="inlineStr">
        <is>
          <t>Include-Primary</t>
        </is>
      </c>
      <c r="CJ66" s="3" t="inlineStr">
        <is>
          <t>Direct_Download</t>
        </is>
      </c>
      <c r="CK66" s="3" t="inlineStr">
        <is>
          <t>CC BY 4.0</t>
        </is>
      </c>
      <c r="CL66" s="3" t="inlineStr">
        <is>
          <t>N</t>
        </is>
      </c>
      <c r="CM66" s="3" t="inlineStr">
        <is>
          <t>Direct_Download</t>
        </is>
      </c>
      <c r="CN66" s="3" t="inlineStr">
        <is>
          <t>NR</t>
        </is>
      </c>
      <c r="CO66" s="3" t="inlineStr">
        <is>
          <t>NR</t>
        </is>
      </c>
      <c r="CP66" s="3" t="inlineStr">
        <is>
          <t>N</t>
        </is>
      </c>
      <c r="CQ66" s="3" t="inlineStr">
        <is>
          <t>Annotation format, per-class counts and annotation method are unreported; the label set mixes distress (potholes) with road furniture (speed breakers, barriers) and surface type, so it is not a pavement-condition taxonomy; no severity; no peer-reviewed data paper located</t>
        </is>
      </c>
      <c r="CR66" s="3" t="inlineStr">
        <is>
          <t>Original</t>
        </is>
      </c>
      <c r="CS66" s="3" t="inlineStr">
        <is>
          <t>N</t>
        </is>
      </c>
      <c r="CT66" s="3" t="inlineStr">
        <is>
          <t>N</t>
        </is>
      </c>
      <c r="CU66" s="3" t="inlineStr">
        <is>
          <t>N</t>
        </is>
      </c>
      <c r="CV66" s="3" t="inlineStr">
        <is>
          <t>NA</t>
        </is>
      </c>
      <c r="CW66" s="3" t="inlineStr">
        <is>
          <t>NA</t>
        </is>
      </c>
      <c r="CX66" s="3" t="inlineStr">
        <is>
          <t>Claude_Mendeley_001.xlsx</t>
        </is>
      </c>
      <c r="CY66" s="3" t="inlineStr">
        <is>
          <t>Claude_Mendeley_001:MDL-019</t>
        </is>
      </c>
      <c r="CZ66" s="3" t="inlineStr">
        <is>
          <t>N</t>
        </is>
      </c>
      <c r="DA66" s="3" t="inlineStr">
        <is>
          <t>NA</t>
        </is>
      </c>
      <c r="DB66" s="3" t="inlineStr">
        <is>
          <t>None</t>
        </is>
      </c>
      <c r="DC66" s="3" t="inlineStr">
        <is>
          <t>None</t>
        </is>
      </c>
      <c r="DD66" s="3" t="inlineStr">
        <is>
          <t>None</t>
        </is>
      </c>
      <c r="DE66" s="3" t="inlineStr">
        <is>
          <t>None</t>
        </is>
      </c>
      <c r="DF66" s="3" t="inlineStr">
        <is>
          <t>N</t>
        </is>
      </c>
      <c r="DG66" s="3" t="inlineStr">
        <is>
          <t>Single source record; no reconciliation required.</t>
        </is>
      </c>
      <c r="DH66" s="3" t="inlineStr">
        <is>
          <t>Landing page https://data.mendeley.com/datasets/tj2m7zz4rg/2 (accessed 2026-08-03); DataCite record 10.17632/tj2m7zz4rg.2</t>
        </is>
      </c>
      <c r="DI66" s="3" t="inlineStr">
        <is>
          <t>Moderate</t>
        </is>
      </c>
      <c r="DJ66" s="3" t="inlineStr">
        <is>
          <t>Low</t>
        </is>
      </c>
      <c r="DK66" s="3" t="inlineStr">
        <is>
          <t>Use source record as cited.</t>
        </is>
      </c>
      <c r="DL66" s="3" t="n">
        <v>5</v>
      </c>
      <c r="DM66" s="3" t="n">
        <v>2</v>
      </c>
      <c r="DN66" s="3" t="n">
        <v>2.5</v>
      </c>
      <c r="DO66" s="3" t="n">
        <v>4</v>
      </c>
      <c r="DP66" s="3" t="n">
        <v>4</v>
      </c>
      <c r="DQ66" s="3" t="n">
        <v>1</v>
      </c>
      <c r="DR66" s="3" t="n">
        <v>0</v>
      </c>
      <c r="DS66" s="3" t="n">
        <v>57.5</v>
      </c>
      <c r="DT66" s="3" t="inlineStr">
        <is>
          <t>Reviewed (source MCDM_Scoring, averaged across batches)</t>
        </is>
      </c>
      <c r="DU66" s="3" t="inlineStr">
        <is>
          <t>1 of 1</t>
        </is>
      </c>
      <c r="DV66" s="35">
        <f>IFERROR(IF(INDEX(MCDM_Grades!$C$2:$C$178,MATCH($A66,MCDM_Grades!$A$2:$A$178,0))="","",INDEX(MCDM_Grades!$C$2:$C$178,MATCH($A66,MCDM_Grades!$A$2:$A$178,0))),"")</f>
        <v/>
      </c>
      <c r="DW66" s="42">
        <f>IFERROR(IF(INDEX(MCDM_Grades!$D$2:$D$178,MATCH($A66,MCDM_Grades!$A$2:$A$178,0))="","",INDEX(MCDM_Grades!$D$2:$D$178,MATCH($A66,MCDM_Grades!$A$2:$A$178,0))),"")</f>
        <v/>
      </c>
      <c r="DX66" s="48">
        <f>IFERROR(IF(INDEX(MCDM_Grades!$E$2:$E$178,MATCH($A66,MCDM_Grades!$A$2:$A$178,0))="","",INDEX(MCDM_Grades!$E$2:$E$178,MATCH($A66,MCDM_Grades!$A$2:$A$178,0))),"")</f>
        <v/>
      </c>
      <c r="DY66" s="49">
        <f>IFERROR(IF(INDEX(MCDM_Grades!$F$2:$F$178,MATCH($A66,MCDM_Grades!$A$2:$A$178,0))="","",INDEX(MCDM_Grades!$F$2:$F$178,MATCH($A66,MCDM_Grades!$A$2:$A$178,0))),"")</f>
        <v/>
      </c>
      <c r="DZ66" s="48">
        <f>IFERROR(IF(INDEX(MCDM_Grades!$G$2:$G$178,MATCH($A66,MCDM_Grades!$A$2:$A$178,0))="","",INDEX(MCDM_Grades!$G$2:$G$178,MATCH($A66,MCDM_Grades!$A$2:$A$178,0))),"")</f>
        <v/>
      </c>
      <c r="EA66" s="49">
        <f>IFERROR(IF(INDEX(MCDM_Grades!$H$2:$H$178,MATCH($A66,MCDM_Grades!$A$2:$A$178,0))="","",INDEX(MCDM_Grades!$H$2:$H$178,MATCH($A66,MCDM_Grades!$A$2:$A$178,0))),"")</f>
        <v/>
      </c>
      <c r="EB66" s="50">
        <f>IFERROR(IF(INDEX(MCDM_Grades!$I$2:$I$178,MATCH($A66,MCDM_Grades!$A$2:$A$178,0))="","",INDEX(MCDM_Grades!$I$2:$I$178,MATCH($A66,MCDM_Grades!$A$2:$A$178,0))),"")</f>
        <v/>
      </c>
      <c r="EC66" s="51">
        <f>IFERROR(IF(INDEX(MCDM_Grades!$J$2:$J$178,MATCH($A66,MCDM_Grades!$A$2:$A$178,0))="","",INDEX(MCDM_Grades!$J$2:$J$178,MATCH($A66,MCDM_Grades!$A$2:$A$178,0))),"")</f>
        <v/>
      </c>
      <c r="ED66" s="35">
        <f>IFERROR(IF(INDEX(MCDM_Grades!$N$2:$N$178,MATCH($A66,MCDM_Grades!$A$2:$A$178,0))="","",INDEX(MCDM_Grades!$N$2:$N$178,MATCH($A66,MCDM_Grades!$A$2:$A$178,0))),"")</f>
        <v/>
      </c>
      <c r="EE66" s="42">
        <f>IFERROR(IF(INDEX(MCDM_Grades!$O$2:$O$178,MATCH($A66,MCDM_Grades!$A$2:$A$178,0))="","",INDEX(MCDM_Grades!$O$2:$O$178,MATCH($A66,MCDM_Grades!$A$2:$A$178,0))),"")</f>
        <v/>
      </c>
      <c r="EF66" s="35">
        <f>IFERROR(IF(INDEX(MCDM_Grades!$P$2:$P$178,MATCH($A66,MCDM_Grades!$A$2:$A$178,0))="","",INDEX(MCDM_Grades!$P$2:$P$178,MATCH($A66,MCDM_Grades!$A$2:$A$178,0))),"")</f>
        <v/>
      </c>
      <c r="EG66" s="42">
        <f>IFERROR(IF(INDEX(MCDM_Grades!$Q$2:$Q$178,MATCH($A66,MCDM_Grades!$A$2:$A$178,0))="","",INDEX(MCDM_Grades!$Q$2:$Q$178,MATCH($A66,MCDM_Grades!$A$2:$A$178,0))),"")</f>
        <v/>
      </c>
      <c r="EH66" s="35">
        <f>IFERROR(IF(INDEX(MCDM_Grades!$R$2:$R$178,MATCH($A66,MCDM_Grades!$A$2:$A$178,0))="","",INDEX(MCDM_Grades!$R$2:$R$178,MATCH($A66,MCDM_Grades!$A$2:$A$178,0))),"")</f>
        <v/>
      </c>
      <c r="EI66" s="42">
        <f>IFERROR(IF(INDEX(MCDM_Grades!$S$2:$S$178,MATCH($A66,MCDM_Grades!$A$2:$A$178,0))="","",INDEX(MCDM_Grades!$S$2:$S$178,MATCH($A66,MCDM_Grades!$A$2:$A$178,0))),"")</f>
        <v/>
      </c>
      <c r="EJ66" s="35">
        <f>IFERROR(IF(INDEX(MCDM_Grades!$T$2:$T$178,MATCH($A66,MCDM_Grades!$A$2:$A$178,0))="","",INDEX(MCDM_Grades!$T$2:$T$178,MATCH($A66,MCDM_Grades!$A$2:$A$178,0))),"")</f>
        <v/>
      </c>
      <c r="EK66" s="42">
        <f>IFERROR(IF(INDEX(MCDM_Grades!$U$2:$U$178,MATCH($A66,MCDM_Grades!$A$2:$A$178,0))="","",INDEX(MCDM_Grades!$U$2:$U$178,MATCH($A66,MCDM_Grades!$A$2:$A$178,0))),"")</f>
        <v/>
      </c>
      <c r="EL66" s="35">
        <f>IFERROR(IF(INDEX(MCDM_Grades!$V$2:$V$178,MATCH($A66,MCDM_Grades!$A$2:$A$178,0))="","",INDEX(MCDM_Grades!$V$2:$V$178,MATCH($A66,MCDM_Grades!$A$2:$A$178,0))),"")</f>
        <v/>
      </c>
      <c r="EM66" s="42">
        <f>IFERROR(IF(INDEX(MCDM_Grades!$W$2:$W$178,MATCH($A66,MCDM_Grades!$A$2:$A$178,0))="","",INDEX(MCDM_Grades!$W$2:$W$178,MATCH($A66,MCDM_Grades!$A$2:$A$178,0))),"")</f>
        <v/>
      </c>
      <c r="EN66" s="35">
        <f>IFERROR(IF(INDEX(MCDM_Grades!$X$2:$X$178,MATCH($A66,MCDM_Grades!$A$2:$A$178,0))="","",INDEX(MCDM_Grades!$X$2:$X$178,MATCH($A66,MCDM_Grades!$A$2:$A$178,0))),"")</f>
        <v/>
      </c>
      <c r="EO66" s="42">
        <f>IFERROR(IF(INDEX(MCDM_Grades!$Y$2:$Y$178,MATCH($A66,MCDM_Grades!$A$2:$A$178,0))="","",INDEX(MCDM_Grades!$Y$2:$Y$178,MATCH($A66,MCDM_Grades!$A$2:$A$178,0))),"")</f>
        <v/>
      </c>
      <c r="EP66" s="35">
        <f>IFERROR(IF(INDEX(MCDM_Grades!$Z$2:$Z$178,MATCH($A66,MCDM_Grades!$A$2:$A$178,0))="","",INDEX(MCDM_Grades!$Z$2:$Z$178,MATCH($A66,MCDM_Grades!$A$2:$A$178,0))),"")</f>
        <v/>
      </c>
      <c r="EQ66" s="42">
        <f>IFERROR(IF(INDEX(MCDM_Grades!$AA$2:$AA$178,MATCH($A66,MCDM_Grades!$A$2:$A$178,0))="","",INDEX(MCDM_Grades!$AA$2:$AA$178,MATCH($A66,MCDM_Grades!$A$2:$A$178,0))),"")</f>
        <v/>
      </c>
      <c r="ER66" s="35">
        <f>IFERROR(IF(INDEX(MCDM_Grades!$AB$2:$AB$178,MATCH($A66,MCDM_Grades!$A$2:$A$178,0))="","",INDEX(MCDM_Grades!$AB$2:$AB$178,MATCH($A66,MCDM_Grades!$A$2:$A$178,0))),"")</f>
        <v/>
      </c>
      <c r="ES66" s="42">
        <f>IFERROR(IF(INDEX(MCDM_Grades!$AC$2:$AC$178,MATCH($A66,MCDM_Grades!$A$2:$A$178,0))="","",INDEX(MCDM_Grades!$AC$2:$AC$178,MATCH($A66,MCDM_Grades!$A$2:$A$178,0))),"")</f>
        <v/>
      </c>
      <c r="ET66" s="35">
        <f>IFERROR(IF(INDEX(MCDM_Grades!$AD$2:$AD$178,MATCH($A66,MCDM_Grades!$A$2:$A$178,0))="","",INDEX(MCDM_Grades!$AD$2:$AD$178,MATCH($A66,MCDM_Grades!$A$2:$A$178,0))),"")</f>
        <v/>
      </c>
      <c r="EU66" s="42">
        <f>IFERROR(IF(INDEX(MCDM_Grades!$AE$2:$AE$178,MATCH($A66,MCDM_Grades!$A$2:$A$178,0))="","",INDEX(MCDM_Grades!$AE$2:$AE$178,MATCH($A66,MCDM_Grades!$A$2:$A$178,0))),"")</f>
        <v/>
      </c>
      <c r="EV66" s="51">
        <f>IFERROR(IF(INDEX(MCDM_Grades!$K$2:$K$178,MATCH($A66,MCDM_Grades!$A$2:$A$178,0))="","",INDEX(MCDM_Grades!$K$2:$K$178,MATCH($A66,MCDM_Grades!$A$2:$A$178,0))),"")</f>
        <v/>
      </c>
      <c r="EW66" s="49">
        <f>IFERROR(IF(INDEX(MCDM_Grades!$L$2:$L$178,MATCH($A66,MCDM_Grades!$A$2:$A$178,0))="","",INDEX(MCDM_Grades!$L$2:$L$178,MATCH($A66,MCDM_Grades!$A$2:$A$178,0))),"")</f>
        <v/>
      </c>
      <c r="EX66" s="50">
        <f>IFERROR(IF(INDEX(MCDM_Grades!$M$2:$M$178,MATCH($A66,MCDM_Grades!$A$2:$A$178,0))="","",INDEX(MCDM_Grades!$M$2:$M$178,MATCH($A66,MCDM_Grades!$A$2:$A$178,0))),"")</f>
        <v/>
      </c>
      <c r="EY66" s="35">
        <f>IFERROR(IF(INDEX(MCDM_Grades!$AR$2:$AR$178,MATCH($A66,MCDM_Grades!$A$2:$A$178,0))="","",INDEX(MCDM_Grades!$AR$2:$AR$178,MATCH($A66,MCDM_Grades!$A$2:$A$178,0))),"")</f>
        <v/>
      </c>
      <c r="EZ66" s="42">
        <f>IFERROR(IF(INDEX(MCDM_Grades!$AS$2:$AS$178,MATCH($A66,MCDM_Grades!$A$2:$A$178,0))="","",INDEX(MCDM_Grades!$AS$2:$AS$178,MATCH($A66,MCDM_Grades!$A$2:$A$178,0))),"")</f>
        <v/>
      </c>
      <c r="FA66" s="35">
        <f>IFERROR(IF(INDEX(MCDM_Grades!$AT$2:$AT$178,MATCH($A66,MCDM_Grades!$A$2:$A$178,0))="","",INDEX(MCDM_Grades!$AT$2:$AT$178,MATCH($A66,MCDM_Grades!$A$2:$A$178,0))),"")</f>
        <v/>
      </c>
      <c r="FB66" s="42">
        <f>IFERROR(IF(INDEX(MCDM_Grades!$AU$2:$AU$178,MATCH($A66,MCDM_Grades!$A$2:$A$178,0))="","",INDEX(MCDM_Grades!$AU$2:$AU$178,MATCH($A66,MCDM_Grades!$A$2:$A$178,0))),"")</f>
        <v/>
      </c>
      <c r="FC66" s="3" t="inlineStr">
        <is>
          <t>Mixed (nadir + forward-facing)</t>
        </is>
      </c>
      <c r="FD66" s="3" t="inlineStr">
        <is>
          <t>Partial</t>
        </is>
      </c>
      <c r="FE66" s="3" t="inlineStr">
        <is>
          <t>Partial</t>
        </is>
      </c>
      <c r="FF66" s="3" t="inlineStr">
        <is>
          <t>Side-view (oblique, grazing) handheld images plus 13 side-view videos</t>
        </is>
      </c>
      <c r="FG66" s="3" t="inlineStr">
        <is>
          <t>Handheld smartphone rear camera (top and side views)</t>
        </is>
      </c>
      <c r="FH66" s="3" t="inlineStr">
        <is>
          <t>taken from the top and side views with varying day-light conditions</t>
        </is>
      </c>
      <c r="FI66" s="3" t="inlineStr">
        <is>
          <t>Dataset page / README</t>
        </is>
      </c>
      <c r="FJ66" s="3" t="inlineStr">
        <is>
          <t>https://data.mendeley.com/datasets/tj2m7zz4rg/2</t>
        </is>
      </c>
      <c r="FK66" s="3" t="inlineStr">
        <is>
          <t>Medium</t>
        </is>
      </c>
      <c r="FL66" s="3" t="inlineStr">
        <is>
          <t>Not independently verified</t>
        </is>
      </c>
      <c r="FM66" s="3" t="inlineStr">
        <is>
          <t>Workbook Camera_Type ('Mobile phone rear camera (top and side views; videos from side view)') and the Mendeley page agree that still images are a mix of top (down-looking) and side (oblique) views, and all 13 videos are side-view. 'Side view' here is an oblique handheld/low-angle view of potholes, speed breakers and roadside barriers, not a vehicle-mounted forward camera; whether any capture was from a moving vehicle and the camera height are not stated. Proportions of top vs side images are not given.</t>
        </is>
      </c>
    </row>
    <row r="67" ht="58" customHeight="1">
      <c r="A67" s="3" t="inlineStr">
        <is>
          <t>DS-066</t>
        </is>
      </c>
      <c r="B67" s="3" t="inlineStr">
        <is>
          <t>FCDD: A High-Resolution Unstructured Environment Dataset with Multiple Sand Roads</t>
        </is>
      </c>
      <c r="C67" s="3" t="inlineStr">
        <is>
          <t>NA</t>
        </is>
      </c>
      <c r="D67" s="3" t="inlineStr">
        <is>
          <t>1</t>
        </is>
      </c>
      <c r="E67" s="3" t="inlineStr">
        <is>
          <t>Independent Dataset</t>
        </is>
      </c>
      <c r="F67" s="3" t="inlineStr">
        <is>
          <t>NA (single source record)</t>
        </is>
      </c>
      <c r="G67" s="3" t="inlineStr">
        <is>
          <t>Single source record; no matching record found in any other file after cross-file and cross-platform comparison.</t>
        </is>
      </c>
      <c r="H67" s="3" t="inlineStr">
        <is>
          <t>Claude</t>
        </is>
      </c>
      <c r="I67" s="3" t="inlineStr">
        <is>
          <t>Mendeley Data</t>
        </is>
      </c>
      <c r="J67" s="3" t="inlineStr">
        <is>
          <t>N</t>
        </is>
      </c>
      <c r="K67" s="3" t="inlineStr">
        <is>
          <t>NA (single platform)</t>
        </is>
      </c>
      <c r="L67" s="4" t="inlineStr">
        <is>
          <t>https://data.mendeley.com/datasets/7wr6hxk54h/1</t>
        </is>
      </c>
      <c r="M67" s="3" t="inlineStr">
        <is>
          <t>NA</t>
        </is>
      </c>
      <c r="N67" s="3" t="inlineStr">
        <is>
          <t>NA</t>
        </is>
      </c>
      <c r="O67" s="4" t="inlineStr">
        <is>
          <t>https://data.mendeley.com/datasets/7wr6hxk54h/1</t>
        </is>
      </c>
      <c r="P67" s="3" t="inlineStr">
        <is>
          <t>NA</t>
        </is>
      </c>
      <c r="Q67" s="3" t="inlineStr">
        <is>
          <t>NA</t>
        </is>
      </c>
      <c r="R67" s="3" t="inlineStr">
        <is>
          <t>NA</t>
        </is>
      </c>
      <c r="S67" s="3" t="inlineStr">
        <is>
          <t>NA</t>
        </is>
      </c>
      <c r="T67" s="3" t="inlineStr">
        <is>
          <t>10.17632/7wr6hxk54h.1</t>
        </is>
      </c>
      <c r="U67" s="3" t="inlineStr">
        <is>
          <t>Y</t>
        </is>
      </c>
      <c r="V67" s="3" t="inlineStr">
        <is>
          <t>10.1109/access.2025.3630348</t>
        </is>
      </c>
      <c r="W67" s="3" t="inlineStr">
        <is>
          <t>10.1109/access.2025.3630348</t>
        </is>
      </c>
      <c r="X67" s="3" t="inlineStr">
        <is>
          <t>NR</t>
        </is>
      </c>
      <c r="Y67" s="3" t="inlineStr">
        <is>
          <t>NR</t>
        </is>
      </c>
      <c r="Z67" s="3" t="inlineStr">
        <is>
          <t>Y</t>
        </is>
      </c>
      <c r="AA67" s="3" t="inlineStr">
        <is>
          <t>Reported in source record (relationship not classified)</t>
        </is>
      </c>
      <c r="AB67" s="3" t="inlineStr">
        <is>
          <t>Images/frames as reported</t>
        </is>
      </c>
      <c r="AC67" s="3" t="inlineStr">
        <is>
          <t>500 pixel-level annotated images (400 train / 100 validation)</t>
        </is>
      </c>
      <c r="AD67" s="3" t="inlineStr">
        <is>
          <t>NR</t>
        </is>
      </c>
      <c r="AE67" s="3" t="inlineStr">
        <is>
          <t>NR</t>
        </is>
      </c>
      <c r="AF67" s="3" t="inlineStr">
        <is>
          <t>500 pixel-level annotated images (400 train / 100 validation)</t>
        </is>
      </c>
      <c r="AG67" s="3" t="inlineStr">
        <is>
          <t>1 route of 12.2 km</t>
        </is>
      </c>
      <c r="AH67" s="3" t="inlineStr">
        <is>
          <t>NR</t>
        </is>
      </c>
      <c r="AI67" s="3" t="inlineStr">
        <is>
          <t>NR</t>
        </is>
      </c>
      <c r="AJ67" s="3" t="inlineStr">
        <is>
          <t>400</t>
        </is>
      </c>
      <c r="AK67" s="3" t="inlineStr">
        <is>
          <t>100</t>
        </is>
      </c>
      <c r="AL67" s="3" t="inlineStr">
        <is>
          <t>NR</t>
        </is>
      </c>
      <c r="AM67" s="3" t="inlineStr">
        <is>
          <t>NR</t>
        </is>
      </c>
      <c r="AN67" s="3" t="inlineStr">
        <is>
          <t>4K (exact pixel dimensions NR)</t>
        </is>
      </c>
      <c r="AO67" s="3" t="inlineStr">
        <is>
          <t>NR</t>
        </is>
      </c>
      <c r="AP67" s="3" t="inlineStr">
        <is>
          <t>Brazil</t>
        </is>
      </c>
      <c r="AQ67" s="3" t="inlineStr">
        <is>
          <t>NR</t>
        </is>
      </c>
      <c r="AR67" s="3" t="inlineStr">
        <is>
          <t>Florianopolis coastal route (12.2 km), Santa Catarina</t>
        </is>
      </c>
      <c r="AS67" s="3" t="inlineStr">
        <is>
          <t>Brazil; Florianopolis coastal route (12.2 km), Santa Catarina; Road environment: Coastal route: asphalt road; dirt road; soft sand; hard sand; wet sand</t>
        </is>
      </c>
      <c r="AT67" s="3" t="inlineStr">
        <is>
          <t>NR</t>
        </is>
      </c>
      <c r="AU67" s="3" t="inlineStr">
        <is>
          <t>Vehicle-mounted 4K camera</t>
        </is>
      </c>
      <c r="AV67" s="3" t="inlineStr">
        <is>
          <t>See Acquisition_Platform</t>
        </is>
      </c>
      <c r="AW67" s="3" t="inlineStr">
        <is>
          <t>Vehicle-mounted 4K camera</t>
        </is>
      </c>
      <c r="AX67" s="3" t="inlineStr">
        <is>
          <t>See Acquisition_Platform (reported: mounted)</t>
        </is>
      </c>
      <c r="AY67" s="3" t="inlineStr">
        <is>
          <t>NR</t>
        </is>
      </c>
      <c r="AZ67" s="3" t="inlineStr">
        <is>
          <t>NR</t>
        </is>
      </c>
      <c r="BA67" s="3" t="inlineStr">
        <is>
          <t>NR</t>
        </is>
      </c>
      <c r="BB67" s="3" t="inlineStr">
        <is>
          <t>N</t>
        </is>
      </c>
      <c r="BC67" s="3" t="inlineStr">
        <is>
          <t>NR</t>
        </is>
      </c>
      <c r="BD67" s="3" t="inlineStr">
        <is>
          <t>NR</t>
        </is>
      </c>
      <c r="BE67" s="3" t="inlineStr">
        <is>
          <t>Diverse weather reported (values not enumerated)</t>
        </is>
      </c>
      <c r="BF67" s="3" t="inlineStr">
        <is>
          <t>Diverse lighting reported (values not enumerated)</t>
        </is>
      </c>
      <c r="BG67" s="3" t="inlineStr">
        <is>
          <t>NR</t>
        </is>
      </c>
      <c r="BH67" s="3" t="inlineStr">
        <is>
          <t>Crack; Pothole</t>
        </is>
      </c>
      <c r="BI67" s="3" t="inlineStr">
        <is>
          <t>NR</t>
        </is>
      </c>
      <c r="BJ67" s="3" t="inlineStr">
        <is>
          <t>17 semantic classes including road surfaces, markings, cat's eyes, cracks, potholes, vehicles, people, animals and obstacles</t>
        </is>
      </c>
      <c r="BK67" s="3" t="inlineStr">
        <is>
          <t>NR</t>
        </is>
      </c>
      <c r="BL67" s="3" t="inlineStr">
        <is>
          <t>Semantic segmentation</t>
        </is>
      </c>
      <c r="BM67" s="3" t="inlineStr">
        <is>
          <t>Semantic segmentation</t>
        </is>
      </c>
      <c r="BN67" s="3" t="inlineStr">
        <is>
          <t>Pixel-level semantic masks</t>
        </is>
      </c>
      <c r="BO67" s="3" t="inlineStr">
        <is>
          <t>mask</t>
        </is>
      </c>
      <c r="BP67" s="3" t="inlineStr">
        <is>
          <t>NR</t>
        </is>
      </c>
      <c r="BQ67" s="3" t="inlineStr">
        <is>
          <t>NR</t>
        </is>
      </c>
      <c r="BR67" s="3" t="inlineStr">
        <is>
          <t>Y</t>
        </is>
      </c>
      <c r="BS67" s="3" t="inlineStr">
        <is>
          <t>NR</t>
        </is>
      </c>
      <c r="BT67" s="3" t="inlineStr">
        <is>
          <t>NR</t>
        </is>
      </c>
      <c r="BU67" s="3" t="inlineStr">
        <is>
          <t>NR</t>
        </is>
      </c>
      <c r="BV67" s="3" t="inlineStr">
        <is>
          <t>N</t>
        </is>
      </c>
      <c r="BW67" s="3" t="inlineStr">
        <is>
          <t>N</t>
        </is>
      </c>
      <c r="BX67" s="3" t="inlineStr">
        <is>
          <t>N</t>
        </is>
      </c>
      <c r="BY67" s="3" t="inlineStr">
        <is>
          <t>Manual pixel-level annotation</t>
        </is>
      </c>
      <c r="BZ67" s="3" t="inlineStr">
        <is>
          <t>NR</t>
        </is>
      </c>
      <c r="CA67" s="3" t="inlineStr">
        <is>
          <t>NR</t>
        </is>
      </c>
      <c r="CB67" s="3" t="inlineStr">
        <is>
          <t>NR</t>
        </is>
      </c>
      <c r="CC67" s="3" t="inlineStr">
        <is>
          <t>Segmentation</t>
        </is>
      </c>
      <c r="CD67" s="3" t="inlineStr">
        <is>
          <t>NR</t>
        </is>
      </c>
      <c r="CE67" s="3" t="inlineStr">
        <is>
          <t>NR</t>
        </is>
      </c>
      <c r="CF67" s="3" t="inlineStr">
        <is>
          <t>Reported on the source record/data card or associated publication (see Evidence_Locator)</t>
        </is>
      </c>
      <c r="CG67" s="3" t="inlineStr">
        <is>
          <t>NR</t>
        </is>
      </c>
      <c r="CH67" s="3" t="inlineStr">
        <is>
          <t>NR</t>
        </is>
      </c>
      <c r="CI67" s="3" t="inlineStr">
        <is>
          <t>Include-Primary</t>
        </is>
      </c>
      <c r="CJ67" s="3" t="inlineStr">
        <is>
          <t>Direct_Download</t>
        </is>
      </c>
      <c r="CK67" s="3" t="inlineStr">
        <is>
          <t>CC BY 4.0</t>
        </is>
      </c>
      <c r="CL67" s="3" t="inlineStr">
        <is>
          <t>N</t>
        </is>
      </c>
      <c r="CM67" s="3" t="inlineStr">
        <is>
          <t>Direct_Download</t>
        </is>
      </c>
      <c r="CN67" s="3" t="inlineStr">
        <is>
          <t>NR</t>
        </is>
      </c>
      <c r="CO67" s="3" t="inlineStr">
        <is>
          <t>NR</t>
        </is>
      </c>
      <c r="CP67" s="3" t="inlineStr">
        <is>
          <t>N</t>
        </is>
      </c>
      <c r="CQ67" s="3" t="inlineStr">
        <is>
          <t>Pavement distress is a minor part of the label space (2 of 17 classes) inside a driving-scene segmentation dataset, so distress-instance counts are not reported; only 500 annotated images; single coastal route; collection dates not reported</t>
        </is>
      </c>
      <c r="CR67" s="3" t="inlineStr">
        <is>
          <t>Original</t>
        </is>
      </c>
      <c r="CS67" s="3" t="inlineStr">
        <is>
          <t>N</t>
        </is>
      </c>
      <c r="CT67" s="3" t="inlineStr">
        <is>
          <t>N</t>
        </is>
      </c>
      <c r="CU67" s="3" t="inlineStr">
        <is>
          <t>N</t>
        </is>
      </c>
      <c r="CV67" s="3" t="inlineStr">
        <is>
          <t>NA</t>
        </is>
      </c>
      <c r="CW67" s="3" t="inlineStr">
        <is>
          <t>NA</t>
        </is>
      </c>
      <c r="CX67" s="3" t="inlineStr">
        <is>
          <t>Claude_Mendeley_001.xlsx</t>
        </is>
      </c>
      <c r="CY67" s="3" t="inlineStr">
        <is>
          <t>Claude_Mendeley_001:MDL-008</t>
        </is>
      </c>
      <c r="CZ67" s="3" t="inlineStr">
        <is>
          <t>N</t>
        </is>
      </c>
      <c r="DA67" s="3" t="inlineStr">
        <is>
          <t>NA</t>
        </is>
      </c>
      <c r="DB67" s="3" t="inlineStr">
        <is>
          <t>None</t>
        </is>
      </c>
      <c r="DC67" s="3" t="inlineStr">
        <is>
          <t>None</t>
        </is>
      </c>
      <c r="DD67" s="3" t="inlineStr">
        <is>
          <t>None</t>
        </is>
      </c>
      <c r="DE67" s="3" t="inlineStr">
        <is>
          <t>None</t>
        </is>
      </c>
      <c r="DF67" s="3" t="inlineStr">
        <is>
          <t>N</t>
        </is>
      </c>
      <c r="DG67" s="3" t="inlineStr">
        <is>
          <t>Single source record; no reconciliation required.</t>
        </is>
      </c>
      <c r="DH67" s="3" t="inlineStr">
        <is>
          <t>Landing page https://data.mendeley.com/datasets/7wr6hxk54h/1 (accessed 2026-08-03); associated article https://doi.org/10.1109/access.2025.3630348 (IEEE Access); DataCite record 10.17632/7wr6hxk54h.1</t>
        </is>
      </c>
      <c r="DI67" s="3" t="inlineStr">
        <is>
          <t>Moderate</t>
        </is>
      </c>
      <c r="DJ67" s="3" t="inlineStr">
        <is>
          <t>Low</t>
        </is>
      </c>
      <c r="DK67" s="3" t="inlineStr">
        <is>
          <t>Use source record as cited.</t>
        </is>
      </c>
      <c r="DL67" s="3" t="n">
        <v>5</v>
      </c>
      <c r="DM67" s="3" t="n">
        <v>4</v>
      </c>
      <c r="DN67" s="3" t="n">
        <v>3.5</v>
      </c>
      <c r="DO67" s="3" t="n">
        <v>1</v>
      </c>
      <c r="DP67" s="3" t="n">
        <v>4</v>
      </c>
      <c r="DQ67" s="3" t="n">
        <v>2</v>
      </c>
      <c r="DR67" s="3" t="n">
        <v>0</v>
      </c>
      <c r="DS67" s="3" t="n">
        <v>61.5</v>
      </c>
      <c r="DT67" s="3" t="inlineStr">
        <is>
          <t>Reviewed (source MCDM_Scoring, averaged across batches)</t>
        </is>
      </c>
      <c r="DU67" s="3" t="inlineStr">
        <is>
          <t>1 of 1</t>
        </is>
      </c>
      <c r="DV67" s="35">
        <f>IFERROR(IF(INDEX(MCDM_Grades!$C$2:$C$178,MATCH($A67,MCDM_Grades!$A$2:$A$178,0))="","",INDEX(MCDM_Grades!$C$2:$C$178,MATCH($A67,MCDM_Grades!$A$2:$A$178,0))),"")</f>
        <v/>
      </c>
      <c r="DW67" s="42">
        <f>IFERROR(IF(INDEX(MCDM_Grades!$D$2:$D$178,MATCH($A67,MCDM_Grades!$A$2:$A$178,0))="","",INDEX(MCDM_Grades!$D$2:$D$178,MATCH($A67,MCDM_Grades!$A$2:$A$178,0))),"")</f>
        <v/>
      </c>
      <c r="DX67" s="48">
        <f>IFERROR(IF(INDEX(MCDM_Grades!$E$2:$E$178,MATCH($A67,MCDM_Grades!$A$2:$A$178,0))="","",INDEX(MCDM_Grades!$E$2:$E$178,MATCH($A67,MCDM_Grades!$A$2:$A$178,0))),"")</f>
        <v/>
      </c>
      <c r="DY67" s="49">
        <f>IFERROR(IF(INDEX(MCDM_Grades!$F$2:$F$178,MATCH($A67,MCDM_Grades!$A$2:$A$178,0))="","",INDEX(MCDM_Grades!$F$2:$F$178,MATCH($A67,MCDM_Grades!$A$2:$A$178,0))),"")</f>
        <v/>
      </c>
      <c r="DZ67" s="48">
        <f>IFERROR(IF(INDEX(MCDM_Grades!$G$2:$G$178,MATCH($A67,MCDM_Grades!$A$2:$A$178,0))="","",INDEX(MCDM_Grades!$G$2:$G$178,MATCH($A67,MCDM_Grades!$A$2:$A$178,0))),"")</f>
        <v/>
      </c>
      <c r="EA67" s="49">
        <f>IFERROR(IF(INDEX(MCDM_Grades!$H$2:$H$178,MATCH($A67,MCDM_Grades!$A$2:$A$178,0))="","",INDEX(MCDM_Grades!$H$2:$H$178,MATCH($A67,MCDM_Grades!$A$2:$A$178,0))),"")</f>
        <v/>
      </c>
      <c r="EB67" s="50">
        <f>IFERROR(IF(INDEX(MCDM_Grades!$I$2:$I$178,MATCH($A67,MCDM_Grades!$A$2:$A$178,0))="","",INDEX(MCDM_Grades!$I$2:$I$178,MATCH($A67,MCDM_Grades!$A$2:$A$178,0))),"")</f>
        <v/>
      </c>
      <c r="EC67" s="51">
        <f>IFERROR(IF(INDEX(MCDM_Grades!$J$2:$J$178,MATCH($A67,MCDM_Grades!$A$2:$A$178,0))="","",INDEX(MCDM_Grades!$J$2:$J$178,MATCH($A67,MCDM_Grades!$A$2:$A$178,0))),"")</f>
        <v/>
      </c>
      <c r="ED67" s="35">
        <f>IFERROR(IF(INDEX(MCDM_Grades!$N$2:$N$178,MATCH($A67,MCDM_Grades!$A$2:$A$178,0))="","",INDEX(MCDM_Grades!$N$2:$N$178,MATCH($A67,MCDM_Grades!$A$2:$A$178,0))),"")</f>
        <v/>
      </c>
      <c r="EE67" s="42">
        <f>IFERROR(IF(INDEX(MCDM_Grades!$O$2:$O$178,MATCH($A67,MCDM_Grades!$A$2:$A$178,0))="","",INDEX(MCDM_Grades!$O$2:$O$178,MATCH($A67,MCDM_Grades!$A$2:$A$178,0))),"")</f>
        <v/>
      </c>
      <c r="EF67" s="35">
        <f>IFERROR(IF(INDEX(MCDM_Grades!$P$2:$P$178,MATCH($A67,MCDM_Grades!$A$2:$A$178,0))="","",INDEX(MCDM_Grades!$P$2:$P$178,MATCH($A67,MCDM_Grades!$A$2:$A$178,0))),"")</f>
        <v/>
      </c>
      <c r="EG67" s="42">
        <f>IFERROR(IF(INDEX(MCDM_Grades!$Q$2:$Q$178,MATCH($A67,MCDM_Grades!$A$2:$A$178,0))="","",INDEX(MCDM_Grades!$Q$2:$Q$178,MATCH($A67,MCDM_Grades!$A$2:$A$178,0))),"")</f>
        <v/>
      </c>
      <c r="EH67" s="35">
        <f>IFERROR(IF(INDEX(MCDM_Grades!$R$2:$R$178,MATCH($A67,MCDM_Grades!$A$2:$A$178,0))="","",INDEX(MCDM_Grades!$R$2:$R$178,MATCH($A67,MCDM_Grades!$A$2:$A$178,0))),"")</f>
        <v/>
      </c>
      <c r="EI67" s="42">
        <f>IFERROR(IF(INDEX(MCDM_Grades!$S$2:$S$178,MATCH($A67,MCDM_Grades!$A$2:$A$178,0))="","",INDEX(MCDM_Grades!$S$2:$S$178,MATCH($A67,MCDM_Grades!$A$2:$A$178,0))),"")</f>
        <v/>
      </c>
      <c r="EJ67" s="35">
        <f>IFERROR(IF(INDEX(MCDM_Grades!$T$2:$T$178,MATCH($A67,MCDM_Grades!$A$2:$A$178,0))="","",INDEX(MCDM_Grades!$T$2:$T$178,MATCH($A67,MCDM_Grades!$A$2:$A$178,0))),"")</f>
        <v/>
      </c>
      <c r="EK67" s="42">
        <f>IFERROR(IF(INDEX(MCDM_Grades!$U$2:$U$178,MATCH($A67,MCDM_Grades!$A$2:$A$178,0))="","",INDEX(MCDM_Grades!$U$2:$U$178,MATCH($A67,MCDM_Grades!$A$2:$A$178,0))),"")</f>
        <v/>
      </c>
      <c r="EL67" s="35">
        <f>IFERROR(IF(INDEX(MCDM_Grades!$V$2:$V$178,MATCH($A67,MCDM_Grades!$A$2:$A$178,0))="","",INDEX(MCDM_Grades!$V$2:$V$178,MATCH($A67,MCDM_Grades!$A$2:$A$178,0))),"")</f>
        <v/>
      </c>
      <c r="EM67" s="42">
        <f>IFERROR(IF(INDEX(MCDM_Grades!$W$2:$W$178,MATCH($A67,MCDM_Grades!$A$2:$A$178,0))="","",INDEX(MCDM_Grades!$W$2:$W$178,MATCH($A67,MCDM_Grades!$A$2:$A$178,0))),"")</f>
        <v/>
      </c>
      <c r="EN67" s="35">
        <f>IFERROR(IF(INDEX(MCDM_Grades!$X$2:$X$178,MATCH($A67,MCDM_Grades!$A$2:$A$178,0))="","",INDEX(MCDM_Grades!$X$2:$X$178,MATCH($A67,MCDM_Grades!$A$2:$A$178,0))),"")</f>
        <v/>
      </c>
      <c r="EO67" s="42">
        <f>IFERROR(IF(INDEX(MCDM_Grades!$Y$2:$Y$178,MATCH($A67,MCDM_Grades!$A$2:$A$178,0))="","",INDEX(MCDM_Grades!$Y$2:$Y$178,MATCH($A67,MCDM_Grades!$A$2:$A$178,0))),"")</f>
        <v/>
      </c>
      <c r="EP67" s="35">
        <f>IFERROR(IF(INDEX(MCDM_Grades!$Z$2:$Z$178,MATCH($A67,MCDM_Grades!$A$2:$A$178,0))="","",INDEX(MCDM_Grades!$Z$2:$Z$178,MATCH($A67,MCDM_Grades!$A$2:$A$178,0))),"")</f>
        <v/>
      </c>
      <c r="EQ67" s="42">
        <f>IFERROR(IF(INDEX(MCDM_Grades!$AA$2:$AA$178,MATCH($A67,MCDM_Grades!$A$2:$A$178,0))="","",INDEX(MCDM_Grades!$AA$2:$AA$178,MATCH($A67,MCDM_Grades!$A$2:$A$178,0))),"")</f>
        <v/>
      </c>
      <c r="ER67" s="35">
        <f>IFERROR(IF(INDEX(MCDM_Grades!$AB$2:$AB$178,MATCH($A67,MCDM_Grades!$A$2:$A$178,0))="","",INDEX(MCDM_Grades!$AB$2:$AB$178,MATCH($A67,MCDM_Grades!$A$2:$A$178,0))),"")</f>
        <v/>
      </c>
      <c r="ES67" s="42">
        <f>IFERROR(IF(INDEX(MCDM_Grades!$AC$2:$AC$178,MATCH($A67,MCDM_Grades!$A$2:$A$178,0))="","",INDEX(MCDM_Grades!$AC$2:$AC$178,MATCH($A67,MCDM_Grades!$A$2:$A$178,0))),"")</f>
        <v/>
      </c>
      <c r="ET67" s="35">
        <f>IFERROR(IF(INDEX(MCDM_Grades!$AD$2:$AD$178,MATCH($A67,MCDM_Grades!$A$2:$A$178,0))="","",INDEX(MCDM_Grades!$AD$2:$AD$178,MATCH($A67,MCDM_Grades!$A$2:$A$178,0))),"")</f>
        <v/>
      </c>
      <c r="EU67" s="42">
        <f>IFERROR(IF(INDEX(MCDM_Grades!$AE$2:$AE$178,MATCH($A67,MCDM_Grades!$A$2:$A$178,0))="","",INDEX(MCDM_Grades!$AE$2:$AE$178,MATCH($A67,MCDM_Grades!$A$2:$A$178,0))),"")</f>
        <v/>
      </c>
      <c r="EV67" s="51">
        <f>IFERROR(IF(INDEX(MCDM_Grades!$K$2:$K$178,MATCH($A67,MCDM_Grades!$A$2:$A$178,0))="","",INDEX(MCDM_Grades!$K$2:$K$178,MATCH($A67,MCDM_Grades!$A$2:$A$178,0))),"")</f>
        <v/>
      </c>
      <c r="EW67" s="49">
        <f>IFERROR(IF(INDEX(MCDM_Grades!$L$2:$L$178,MATCH($A67,MCDM_Grades!$A$2:$A$178,0))="","",INDEX(MCDM_Grades!$L$2:$L$178,MATCH($A67,MCDM_Grades!$A$2:$A$178,0))),"")</f>
        <v/>
      </c>
      <c r="EX67" s="50">
        <f>IFERROR(IF(INDEX(MCDM_Grades!$M$2:$M$178,MATCH($A67,MCDM_Grades!$A$2:$A$178,0))="","",INDEX(MCDM_Grades!$M$2:$M$178,MATCH($A67,MCDM_Grades!$A$2:$A$178,0))),"")</f>
        <v/>
      </c>
      <c r="EY67" s="35">
        <f>IFERROR(IF(INDEX(MCDM_Grades!$AR$2:$AR$178,MATCH($A67,MCDM_Grades!$A$2:$A$178,0))="","",INDEX(MCDM_Grades!$AR$2:$AR$178,MATCH($A67,MCDM_Grades!$A$2:$A$178,0))),"")</f>
        <v/>
      </c>
      <c r="EZ67" s="42">
        <f>IFERROR(IF(INDEX(MCDM_Grades!$AS$2:$AS$178,MATCH($A67,MCDM_Grades!$A$2:$A$178,0))="","",INDEX(MCDM_Grades!$AS$2:$AS$178,MATCH($A67,MCDM_Grades!$A$2:$A$178,0))),"")</f>
        <v/>
      </c>
      <c r="FA67" s="35">
        <f>IFERROR(IF(INDEX(MCDM_Grades!$AT$2:$AT$178,MATCH($A67,MCDM_Grades!$A$2:$A$178,0))="","",INDEX(MCDM_Grades!$AT$2:$AT$178,MATCH($A67,MCDM_Grades!$A$2:$A$178,0))),"")</f>
        <v/>
      </c>
      <c r="FB67" s="42">
        <f>IFERROR(IF(INDEX(MCDM_Grades!$AU$2:$AU$178,MATCH($A67,MCDM_Grades!$A$2:$A$178,0))="","",INDEX(MCDM_Grades!$AU$2:$AU$178,MATCH($A67,MCDM_Grades!$A$2:$A$178,0))),"")</f>
        <v/>
      </c>
      <c r="FC67" s="3" t="inlineStr">
        <is>
          <t>Forward-facing / oblique</t>
        </is>
      </c>
      <c r="FD67" s="3" t="inlineStr">
        <is>
          <t>No</t>
        </is>
      </c>
      <c r="FE67" s="3" t="inlineStr">
        <is>
          <t>Yes</t>
        </is>
      </c>
      <c r="FF67" s="3" t="n"/>
      <c r="FG67" s="3" t="inlineStr">
        <is>
          <t>Vehicle-mounted GoPro HERO11 (4K driving video), exact mount position not stated</t>
        </is>
      </c>
      <c r="FH67" s="3" t="inlineStr">
        <is>
          <t>Record with a GoPro HERO11 across three sessions under varied weather, lighting, and seasons.</t>
        </is>
      </c>
      <c r="FI67" s="3" t="inlineStr">
        <is>
          <t>Dataset page / README</t>
        </is>
      </c>
      <c r="FJ67" s="3" t="inlineStr">
        <is>
          <t>https://data.mendeley.com/datasets/7wr6hxk54h/1</t>
        </is>
      </c>
      <c r="FK67" s="3" t="inlineStr">
        <is>
          <t>Medium</t>
        </is>
      </c>
      <c r="FL67" s="3" t="inlineStr">
        <is>
          <t>Not independently verified</t>
        </is>
      </c>
      <c r="FM67" s="3" t="inlineStr">
        <is>
          <t>Workbook: 'Vehicle-mounted 4K camera' and 'driving-scene segmentation dataset' (17 classes, cracks/potholes are 2 of them). Mendeley page: GoPro HERO11 recording a 12.2 km coastal route (asphalt, dirt, sand roads) with 4K frames extracted. A driving-scene semantic segmentation set recorded from a vehicle implies a forward driver's-perspective view, but the exact mount (windshield/roof/hood) is not stated; the IEEE Access paper (10.1109/access.2025.3630348) could not be retrieved (empty response from IEEE Xplore).</t>
        </is>
      </c>
    </row>
    <row r="68" ht="58" customHeight="1">
      <c r="A68" s="3" t="inlineStr">
        <is>
          <t>DS-067</t>
        </is>
      </c>
      <c r="B68" s="3" t="inlineStr">
        <is>
          <t>HighRPD: High-Altitude Drone Dataset of Road Pavement Distress</t>
        </is>
      </c>
      <c r="C68" s="3" t="inlineStr">
        <is>
          <t>HighRPD: A high-altitude drone dataset of road pavement distress; HighRPD</t>
        </is>
      </c>
      <c r="D68" s="3" t="inlineStr">
        <is>
          <t>1</t>
        </is>
      </c>
      <c r="E68" s="3" t="inlineStr">
        <is>
          <t>Confirmed Match</t>
        </is>
      </c>
      <c r="F68" s="3" t="inlineStr">
        <is>
          <t>High</t>
        </is>
      </c>
      <c r="G68" s="3" t="inlineStr">
        <is>
          <t>Same Mendeley DOI (10.17632/sywswj7djj.1) in all three records; identical count (11,696); same UAV 50 m acquisition (China); data article 10.1016/j.dib.2025.111377 corroborated by 08_HighRPD.xlsx.</t>
        </is>
      </c>
      <c r="H68" s="3" t="inlineStr">
        <is>
          <t>Claude; GPT; GitHub_Test_Batch (tool UNK)</t>
        </is>
      </c>
      <c r="I68" s="3" t="inlineStr">
        <is>
          <t>Mendeley Data</t>
        </is>
      </c>
      <c r="J68" s="3" t="inlineStr">
        <is>
          <t>N</t>
        </is>
      </c>
      <c r="K68" s="3" t="inlineStr">
        <is>
          <t>Single Mendeley deposit; also surfaced by GitHub-batch search</t>
        </is>
      </c>
      <c r="L68" s="4" t="inlineStr">
        <is>
          <t>https://data.mendeley.com/datasets/sywswj7djj/1</t>
        </is>
      </c>
      <c r="M68" s="3" t="inlineStr">
        <is>
          <t>NA</t>
        </is>
      </c>
      <c r="N68" s="3" t="inlineStr">
        <is>
          <t>NA</t>
        </is>
      </c>
      <c r="O68" s="4" t="inlineStr">
        <is>
          <t>https://data.mendeley.com/datasets/sywswj7djj/1</t>
        </is>
      </c>
      <c r="P68" s="3" t="inlineStr">
        <is>
          <t>NA</t>
        </is>
      </c>
      <c r="Q68" s="3" t="inlineStr">
        <is>
          <t>NA</t>
        </is>
      </c>
      <c r="R68" s="3" t="inlineStr">
        <is>
          <t>NA</t>
        </is>
      </c>
      <c r="S68" s="3" t="inlineStr">
        <is>
          <t>NA</t>
        </is>
      </c>
      <c r="T68" s="3" t="inlineStr">
        <is>
          <t>10.17632/sywswj7djj.1</t>
        </is>
      </c>
      <c r="U68" s="3" t="inlineStr">
        <is>
          <t>Y</t>
        </is>
      </c>
      <c r="V68" s="3" t="inlineStr">
        <is>
          <t>HighRPD: A high-altitude drone dataset of road pavement distress, Data in Brief (2025), DOI 10.1016/j.dib.2025.111377</t>
        </is>
      </c>
      <c r="W68" s="3" t="inlineStr">
        <is>
          <t>10.1016/j.dib.2025.111377</t>
        </is>
      </c>
      <c r="X68" s="3" t="inlineStr">
        <is>
          <t>https://data.mendeley.com/datasets/sywswj7djj/1</t>
        </is>
      </c>
      <c r="Y68" s="3" t="inlineStr">
        <is>
          <t>2025</t>
        </is>
      </c>
      <c r="Z68" s="3" t="inlineStr">
        <is>
          <t>Y</t>
        </is>
      </c>
      <c r="AA68" s="3" t="inlineStr">
        <is>
          <t>Data article describing the dataset</t>
        </is>
      </c>
      <c r="AB68" s="3" t="inlineStr">
        <is>
          <t>Images/frames as reported</t>
        </is>
      </c>
      <c r="AC68" s="3" t="inlineStr">
        <is>
          <t>11696</t>
        </is>
      </c>
      <c r="AD68" s="3" t="inlineStr">
        <is>
          <t>NR</t>
        </is>
      </c>
      <c r="AE68" s="3" t="inlineStr">
        <is>
          <t>NR</t>
        </is>
      </c>
      <c r="AF68" s="3" t="inlineStr">
        <is>
          <t>11696</t>
        </is>
      </c>
      <c r="AG68" s="3" t="inlineStr">
        <is>
          <t>NR</t>
        </is>
      </c>
      <c r="AH68" s="3" t="inlineStr">
        <is>
          <t>22016 (per 08_HighRPD.xlsx)</t>
        </is>
      </c>
      <c r="AI68" s="3" t="inlineStr">
        <is>
          <t>3</t>
        </is>
      </c>
      <c r="AJ68" s="3" t="inlineStr">
        <is>
          <t>NR</t>
        </is>
      </c>
      <c r="AK68" s="3" t="inlineStr">
        <is>
          <t>NR</t>
        </is>
      </c>
      <c r="AL68" s="3" t="inlineStr">
        <is>
          <t>NR</t>
        </is>
      </c>
      <c r="AM68" s="3" t="inlineStr">
        <is>
          <t>NR</t>
        </is>
      </c>
      <c r="AN68" s="3" t="inlineStr">
        <is>
          <t>640x640 tiles (source 8192x5460) per 08_HighRPD.xlsx</t>
        </is>
      </c>
      <c r="AO68" s="3" t="inlineStr">
        <is>
          <t>NR</t>
        </is>
      </c>
      <c r="AP68" s="3" t="inlineStr">
        <is>
          <t>China</t>
        </is>
      </c>
      <c r="AQ68" s="3" t="inlineStr">
        <is>
          <t>NR</t>
        </is>
      </c>
      <c r="AR68" s="3" t="inlineStr">
        <is>
          <t>Shanxi Province (37.768N 112.772E to 37.771N 112.762E) [Claude] | Shanxi [Test_Batch]</t>
        </is>
      </c>
      <c r="AS68" s="3" t="inlineStr">
        <is>
          <t>China; Shanxi Province (37.768N 112.772E to 37.771N 112.762E) [Claude] | Shanxi [Test_Batch]; Road environment: Highway [Claude/Test_Batch] | Road pavement; aerial perspective [GPT]</t>
        </is>
      </c>
      <c r="AT68" s="3" t="inlineStr">
        <is>
          <t>NR</t>
        </is>
      </c>
      <c r="AU68" s="3" t="inlineStr">
        <is>
          <t>UAV (DJI M300 RTK with Zenmuse P1, 35 mm lens, 50 m flight height) [Claude] | UAV at 50 m altitude [GPT] | UAV or drone [Test_Batch]</t>
        </is>
      </c>
      <c r="AV68" s="3" t="inlineStr">
        <is>
          <t>NR</t>
        </is>
      </c>
      <c r="AW68" s="3" t="inlineStr">
        <is>
          <t>NR</t>
        </is>
      </c>
      <c r="AX68" s="3" t="inlineStr">
        <is>
          <t>NR</t>
        </is>
      </c>
      <c r="AY68" s="3" t="inlineStr">
        <is>
          <t>NR</t>
        </is>
      </c>
      <c r="AZ68" s="3" t="inlineStr">
        <is>
          <t>Y</t>
        </is>
      </c>
      <c r="BA68" s="3" t="inlineStr">
        <is>
          <t>NR</t>
        </is>
      </c>
      <c r="BB68" s="3" t="inlineStr">
        <is>
          <t>N</t>
        </is>
      </c>
      <c r="BC68" s="3" t="inlineStr">
        <is>
          <t>NR</t>
        </is>
      </c>
      <c r="BD68" s="3" t="inlineStr">
        <is>
          <t>NR</t>
        </is>
      </c>
      <c r="BE68" s="3" t="inlineStr">
        <is>
          <t>NR</t>
        </is>
      </c>
      <c r="BF68" s="3" t="inlineStr">
        <is>
          <t>NR</t>
        </is>
      </c>
      <c r="BG68" s="3" t="inlineStr">
        <is>
          <t>NR</t>
        </is>
      </c>
      <c r="BH68" s="3" t="inlineStr">
        <is>
          <t>Line crack; Block crack; Pothole [Claude] | Linear distress;Block distress;Pit [GPT] | line crack; block crack; pit [Test_Batch]</t>
        </is>
      </c>
      <c r="BI68" s="3" t="inlineStr">
        <is>
          <t>NR</t>
        </is>
      </c>
      <c r="BJ68" s="3" t="inlineStr">
        <is>
          <t>3 classes; 12365 line annotations; 8239 block annotations; 1412 pit annotations [Claude] | Class 0 line;class 1 block;class 2 pit [GPT] | line; block; pit [Test_Batch]</t>
        </is>
      </c>
      <c r="BK68" s="3" t="inlineStr">
        <is>
          <t>3</t>
        </is>
      </c>
      <c r="BL68" s="3" t="inlineStr">
        <is>
          <t>Object detection</t>
        </is>
      </c>
      <c r="BM68" s="3" t="inlineStr">
        <is>
          <t>Object detection</t>
        </is>
      </c>
      <c r="BN68" s="3" t="inlineStr">
        <is>
          <t>YOLO TXT (class, normalised centre x, centre y, width, height) [Claude] | YOLO TXT bounding boxes;JPG [GPT]</t>
        </is>
      </c>
      <c r="BO68" s="3" t="inlineStr">
        <is>
          <t>YOLO TXT; YOLO; TXT</t>
        </is>
      </c>
      <c r="BP68" s="3" t="inlineStr">
        <is>
          <t>Y</t>
        </is>
      </c>
      <c r="BQ68" s="3" t="inlineStr">
        <is>
          <t>Y</t>
        </is>
      </c>
      <c r="BR68" s="3" t="inlineStr">
        <is>
          <t>NR</t>
        </is>
      </c>
      <c r="BS68" s="3" t="inlineStr">
        <is>
          <t>NR</t>
        </is>
      </c>
      <c r="BT68" s="3" t="inlineStr">
        <is>
          <t>NR</t>
        </is>
      </c>
      <c r="BU68" s="3" t="inlineStr">
        <is>
          <t>NR</t>
        </is>
      </c>
      <c r="BV68" s="3" t="inlineStr">
        <is>
          <t>N</t>
        </is>
      </c>
      <c r="BW68" s="3" t="inlineStr">
        <is>
          <t>N</t>
        </is>
      </c>
      <c r="BX68" s="3" t="inlineStr">
        <is>
          <t>N</t>
        </is>
      </c>
      <c r="BY68" s="3" t="inlineStr">
        <is>
          <t>Manual annotation using Labelbox platform with DarkLabel [Claude] | Labelbox and DarkLabel; manual annotation [GPT] | Labelbox and DarkLabel annotation [Test_Batch]</t>
        </is>
      </c>
      <c r="BZ68" s="3" t="inlineStr">
        <is>
          <t>Multiple rounds of annotation and verification reported in the data paper; 546 large original images screened, distress-free tiles filtered out [Claude] | Several rounds of annotation and verification [GPT]</t>
        </is>
      </c>
      <c r="CA68" s="3" t="inlineStr">
        <is>
          <t>NR</t>
        </is>
      </c>
      <c r="CB68" s="3" t="inlineStr">
        <is>
          <t>NR</t>
        </is>
      </c>
      <c r="CC68" s="3" t="inlineStr">
        <is>
          <t>Detection [Claude] | Object detection;YOLO benchmarking [GPT] | object detection; classification [Test_Batch]</t>
        </is>
      </c>
      <c r="CD68" s="3" t="inlineStr">
        <is>
          <t>YOLOv8 (dataset alignment reported)</t>
        </is>
      </c>
      <c r="CE68" s="3" t="inlineStr">
        <is>
          <t>YOLOv8 (dataset alignment reported)</t>
        </is>
      </c>
      <c r="CF68" s="3" t="inlineStr">
        <is>
          <t>Reported on the source record/data card or associated publication (see Evidence_Locator)</t>
        </is>
      </c>
      <c r="CG68" s="3" t="inlineStr">
        <is>
          <t>NR</t>
        </is>
      </c>
      <c r="CH68" s="3" t="inlineStr">
        <is>
          <t>NR</t>
        </is>
      </c>
      <c r="CI68" s="3" t="inlineStr">
        <is>
          <t>Include-Primary</t>
        </is>
      </c>
      <c r="CJ68" s="3" t="inlineStr">
        <is>
          <t>Direct_Download</t>
        </is>
      </c>
      <c r="CK68" s="3" t="inlineStr">
        <is>
          <t>CC BY 4.0</t>
        </is>
      </c>
      <c r="CL68" s="3" t="inlineStr">
        <is>
          <t>N</t>
        </is>
      </c>
      <c r="CM68" s="3" t="inlineStr">
        <is>
          <t>Direct_Download</t>
        </is>
      </c>
      <c r="CN68" s="3" t="inlineStr">
        <is>
          <t>NR</t>
        </is>
      </c>
      <c r="CO68" s="3" t="inlineStr">
        <is>
          <t>NR</t>
        </is>
      </c>
      <c r="CP68" s="3" t="inlineStr">
        <is>
          <t>N</t>
        </is>
      </c>
      <c r="CQ68" s="3" t="inlineStr">
        <is>
          <t>Single highway corridor of roughly 1 km, so scene diversity is narrow; nadir UAV viewpoint at 50 m does not match a vehicle-mounted camera geometry; collection dates, weather and lighting not reported; per-tile geo-referencing not released despite RTK platform [Claude] | Aerial viewpoint differs from typical CAV forward-facing imagery; broad distress taxonomy; no engineering condition indices [GPT] | Limited taxonomy and geography; license, navigation metadata, and engineering condition indicators were not found. [Test_Batch]</t>
        </is>
      </c>
      <c r="CR68" s="3" t="inlineStr">
        <is>
          <t>Original</t>
        </is>
      </c>
      <c r="CS68" s="3" t="inlineStr">
        <is>
          <t>N</t>
        </is>
      </c>
      <c r="CT68" s="3" t="inlineStr">
        <is>
          <t>N</t>
        </is>
      </c>
      <c r="CU68" s="3" t="inlineStr">
        <is>
          <t>N</t>
        </is>
      </c>
      <c r="CV68" s="3" t="inlineStr">
        <is>
          <t>NA</t>
        </is>
      </c>
      <c r="CW68" s="3" t="inlineStr">
        <is>
          <t>NA</t>
        </is>
      </c>
      <c r="CX68" s="3" t="inlineStr">
        <is>
          <t>Claude_Mendeley_001.xlsx; GPT_Mendeley_001.xlsx; Github_Github_Test.xlsx</t>
        </is>
      </c>
      <c r="CY68" s="3" t="inlineStr">
        <is>
          <t>Claude_Mendeley_001:MDL-003; GPT_Mendeley_001:MEN-003; Github_Github_Test:GITHUB-007</t>
        </is>
      </c>
      <c r="CZ68" s="3" t="inlineStr">
        <is>
          <t>Y - see conflict columns and Reconciliation_Notes</t>
        </is>
      </c>
      <c r="DA68" s="3" t="inlineStr">
        <is>
          <t>Y - see conflict columns and Reconciliation_Notes</t>
        </is>
      </c>
      <c r="DB68" s="6" t="inlineStr">
        <is>
          <t>Image resolution: 640x640 tiles (original captures 8192x5460) (Claude) vs 640 x 640 px (cropped from 8192 x 5460 px originals) (GPT) vs 640x640 (Test_Batch)</t>
        </is>
      </c>
      <c r="DC68" s="6" t="inlineStr">
        <is>
          <t>Distress types: Line crack; Block crack; Pothole (Claude) vs Linear distress;Block distress;Pit (GPT) vs line crack; block crack; pit (Test_Batch) || Label taxonomy: 3 classes; 12365 line annotations; 8239 block annotations; 1412 pit annotations (Claude) vs Class 0 line;class 1 block;class 2 pit (GPT) vs line; block; pit (Test_Batch) || Annotation format: YOLO TXT (class, normalised centre x, centre y, width, height) (Claude) vs YOLO TXT bounding boxes;JPG (GPT) || Annotation method: Manual annotation using Labelbox platform with DarkLabel (Claude) vs Labelbox and DarkLabel; manual annotation (GPT) vs Labelbox and DarkLabel annotation (Test_Batch) || Annotation QC: Multiple rounds of annotation and verification reported in the data paper; 546 l (Claude) vs Several rounds of annotation and verification (GPT)</t>
        </is>
      </c>
      <c r="DD68" s="3" t="inlineStr">
        <is>
          <t>None</t>
        </is>
      </c>
      <c r="DE68" s="6" t="inlineStr">
        <is>
          <t>AI tasks: Detection (Claude) vs Object detection;YOLO benchmarking (GPT) vs object detection; classification (Test_Batch) || Region/City: Shanxi Province (37.768N 112.772E to 37.771N 112.762E) (Claude) vs Shanxi (Test_Batch) || Road environment: Highway (Claude/Test_Batch) vs Road pavement; aerial perspective (GPT) || Publications: 10.1016/j.dib.2025.111377 (Claude) vs https://data.mendeley.com/datasets/sywswj7djj/1 (Test_Batch) || Acquisition platform: UAV (DJI M300 RTK with Zenmuse P1, 35 mm lens, 50 m flight height) (Claude) vs UAV at 50 m altitude (GPT) vs UAV or drone (Test_Batch) || Key_Limitations: Single highway corridor of roughly 1 km, so scene diversity is narrow; nadir UAV (Claude) vs Aerial viewpoint differs from typical CAV forward-facing imagery; broad distress (GPT) vs Limited taxonomy and geography; license, navigation metadata, and engineering co (Test_Batch)</t>
        </is>
      </c>
      <c r="DF68" s="3" t="inlineStr">
        <is>
          <t>N</t>
        </is>
      </c>
      <c r="DG68" s="3" t="inlineStr">
        <is>
          <t>Class naming varies: line/block crack + pothole (Claude) vs linear/block distress + pit (GPT) vs line/block crack + pit (Test) - same 3-class taxonomy. 22,016 annotations and 640x640 tiling per 08_HighRPD.xlsx.</t>
        </is>
      </c>
      <c r="DH68" s="3" t="inlineStr">
        <is>
          <t>Landing page https://data.mendeley.com/datasets/sywswj7djj/1 (accessed 2026-08-03); data paper https://doi.org/10.1016/j.dib.2025.111377 sections 'Data Description' and 'Methods'; DataCite record 10.17632/sywswj7djj.1 [Claude] | Mendeley dataset page, Description/Steps to reproduce/Licence, accessed 2026-08-05 [GPT] | https://data.mendeley.com/datasets/sywswj7djj/1; dataset description and version metadata; GitHub dataset-review documentation; accessed 2026-08-01 [Test_Batch]</t>
        </is>
      </c>
      <c r="DI68" s="3" t="inlineStr">
        <is>
          <t>Moderate</t>
        </is>
      </c>
      <c r="DJ68" s="3" t="inlineStr">
        <is>
          <t>Low</t>
        </is>
      </c>
      <c r="DK68" s="3" t="inlineStr">
        <is>
          <t>Use as-is.</t>
        </is>
      </c>
      <c r="DL68" s="3" t="n">
        <v>5</v>
      </c>
      <c r="DM68" s="3" t="n">
        <v>4.3</v>
      </c>
      <c r="DN68" s="3" t="n">
        <v>4.5</v>
      </c>
      <c r="DO68" s="3" t="n">
        <v>4.3</v>
      </c>
      <c r="DP68" s="3" t="n">
        <v>2.3</v>
      </c>
      <c r="DQ68" s="3" t="n">
        <v>2</v>
      </c>
      <c r="DR68" s="3" t="n">
        <v>0</v>
      </c>
      <c r="DS68" s="3" t="n">
        <v>72.2</v>
      </c>
      <c r="DT68" s="3" t="inlineStr">
        <is>
          <t>Reviewed (source MCDM_Scoring, averaged across batches)</t>
        </is>
      </c>
      <c r="DU68" s="3" t="inlineStr">
        <is>
          <t>3 of 3</t>
        </is>
      </c>
      <c r="DV68" s="35">
        <f>IFERROR(IF(INDEX(MCDM_Grades!$C$2:$C$178,MATCH($A68,MCDM_Grades!$A$2:$A$178,0))="","",INDEX(MCDM_Grades!$C$2:$C$178,MATCH($A68,MCDM_Grades!$A$2:$A$178,0))),"")</f>
        <v/>
      </c>
      <c r="DW68" s="42">
        <f>IFERROR(IF(INDEX(MCDM_Grades!$D$2:$D$178,MATCH($A68,MCDM_Grades!$A$2:$A$178,0))="","",INDEX(MCDM_Grades!$D$2:$D$178,MATCH($A68,MCDM_Grades!$A$2:$A$178,0))),"")</f>
        <v/>
      </c>
      <c r="DX68" s="48">
        <f>IFERROR(IF(INDEX(MCDM_Grades!$E$2:$E$178,MATCH($A68,MCDM_Grades!$A$2:$A$178,0))="","",INDEX(MCDM_Grades!$E$2:$E$178,MATCH($A68,MCDM_Grades!$A$2:$A$178,0))),"")</f>
        <v/>
      </c>
      <c r="DY68" s="49">
        <f>IFERROR(IF(INDEX(MCDM_Grades!$F$2:$F$178,MATCH($A68,MCDM_Grades!$A$2:$A$178,0))="","",INDEX(MCDM_Grades!$F$2:$F$178,MATCH($A68,MCDM_Grades!$A$2:$A$178,0))),"")</f>
        <v/>
      </c>
      <c r="DZ68" s="48">
        <f>IFERROR(IF(INDEX(MCDM_Grades!$G$2:$G$178,MATCH($A68,MCDM_Grades!$A$2:$A$178,0))="","",INDEX(MCDM_Grades!$G$2:$G$178,MATCH($A68,MCDM_Grades!$A$2:$A$178,0))),"")</f>
        <v/>
      </c>
      <c r="EA68" s="49">
        <f>IFERROR(IF(INDEX(MCDM_Grades!$H$2:$H$178,MATCH($A68,MCDM_Grades!$A$2:$A$178,0))="","",INDEX(MCDM_Grades!$H$2:$H$178,MATCH($A68,MCDM_Grades!$A$2:$A$178,0))),"")</f>
        <v/>
      </c>
      <c r="EB68" s="50">
        <f>IFERROR(IF(INDEX(MCDM_Grades!$I$2:$I$178,MATCH($A68,MCDM_Grades!$A$2:$A$178,0))="","",INDEX(MCDM_Grades!$I$2:$I$178,MATCH($A68,MCDM_Grades!$A$2:$A$178,0))),"")</f>
        <v/>
      </c>
      <c r="EC68" s="51">
        <f>IFERROR(IF(INDEX(MCDM_Grades!$J$2:$J$178,MATCH($A68,MCDM_Grades!$A$2:$A$178,0))="","",INDEX(MCDM_Grades!$J$2:$J$178,MATCH($A68,MCDM_Grades!$A$2:$A$178,0))),"")</f>
        <v/>
      </c>
      <c r="ED68" s="35">
        <f>IFERROR(IF(INDEX(MCDM_Grades!$N$2:$N$178,MATCH($A68,MCDM_Grades!$A$2:$A$178,0))="","",INDEX(MCDM_Grades!$N$2:$N$178,MATCH($A68,MCDM_Grades!$A$2:$A$178,0))),"")</f>
        <v/>
      </c>
      <c r="EE68" s="42">
        <f>IFERROR(IF(INDEX(MCDM_Grades!$O$2:$O$178,MATCH($A68,MCDM_Grades!$A$2:$A$178,0))="","",INDEX(MCDM_Grades!$O$2:$O$178,MATCH($A68,MCDM_Grades!$A$2:$A$178,0))),"")</f>
        <v/>
      </c>
      <c r="EF68" s="35">
        <f>IFERROR(IF(INDEX(MCDM_Grades!$P$2:$P$178,MATCH($A68,MCDM_Grades!$A$2:$A$178,0))="","",INDEX(MCDM_Grades!$P$2:$P$178,MATCH($A68,MCDM_Grades!$A$2:$A$178,0))),"")</f>
        <v/>
      </c>
      <c r="EG68" s="42">
        <f>IFERROR(IF(INDEX(MCDM_Grades!$Q$2:$Q$178,MATCH($A68,MCDM_Grades!$A$2:$A$178,0))="","",INDEX(MCDM_Grades!$Q$2:$Q$178,MATCH($A68,MCDM_Grades!$A$2:$A$178,0))),"")</f>
        <v/>
      </c>
      <c r="EH68" s="35">
        <f>IFERROR(IF(INDEX(MCDM_Grades!$R$2:$R$178,MATCH($A68,MCDM_Grades!$A$2:$A$178,0))="","",INDEX(MCDM_Grades!$R$2:$R$178,MATCH($A68,MCDM_Grades!$A$2:$A$178,0))),"")</f>
        <v/>
      </c>
      <c r="EI68" s="42">
        <f>IFERROR(IF(INDEX(MCDM_Grades!$S$2:$S$178,MATCH($A68,MCDM_Grades!$A$2:$A$178,0))="","",INDEX(MCDM_Grades!$S$2:$S$178,MATCH($A68,MCDM_Grades!$A$2:$A$178,0))),"")</f>
        <v/>
      </c>
      <c r="EJ68" s="35">
        <f>IFERROR(IF(INDEX(MCDM_Grades!$T$2:$T$178,MATCH($A68,MCDM_Grades!$A$2:$A$178,0))="","",INDEX(MCDM_Grades!$T$2:$T$178,MATCH($A68,MCDM_Grades!$A$2:$A$178,0))),"")</f>
        <v/>
      </c>
      <c r="EK68" s="42">
        <f>IFERROR(IF(INDEX(MCDM_Grades!$U$2:$U$178,MATCH($A68,MCDM_Grades!$A$2:$A$178,0))="","",INDEX(MCDM_Grades!$U$2:$U$178,MATCH($A68,MCDM_Grades!$A$2:$A$178,0))),"")</f>
        <v/>
      </c>
      <c r="EL68" s="35">
        <f>IFERROR(IF(INDEX(MCDM_Grades!$V$2:$V$178,MATCH($A68,MCDM_Grades!$A$2:$A$178,0))="","",INDEX(MCDM_Grades!$V$2:$V$178,MATCH($A68,MCDM_Grades!$A$2:$A$178,0))),"")</f>
        <v/>
      </c>
      <c r="EM68" s="42">
        <f>IFERROR(IF(INDEX(MCDM_Grades!$W$2:$W$178,MATCH($A68,MCDM_Grades!$A$2:$A$178,0))="","",INDEX(MCDM_Grades!$W$2:$W$178,MATCH($A68,MCDM_Grades!$A$2:$A$178,0))),"")</f>
        <v/>
      </c>
      <c r="EN68" s="35">
        <f>IFERROR(IF(INDEX(MCDM_Grades!$X$2:$X$178,MATCH($A68,MCDM_Grades!$A$2:$A$178,0))="","",INDEX(MCDM_Grades!$X$2:$X$178,MATCH($A68,MCDM_Grades!$A$2:$A$178,0))),"")</f>
        <v/>
      </c>
      <c r="EO68" s="42">
        <f>IFERROR(IF(INDEX(MCDM_Grades!$Y$2:$Y$178,MATCH($A68,MCDM_Grades!$A$2:$A$178,0))="","",INDEX(MCDM_Grades!$Y$2:$Y$178,MATCH($A68,MCDM_Grades!$A$2:$A$178,0))),"")</f>
        <v/>
      </c>
      <c r="EP68" s="35">
        <f>IFERROR(IF(INDEX(MCDM_Grades!$Z$2:$Z$178,MATCH($A68,MCDM_Grades!$A$2:$A$178,0))="","",INDEX(MCDM_Grades!$Z$2:$Z$178,MATCH($A68,MCDM_Grades!$A$2:$A$178,0))),"")</f>
        <v/>
      </c>
      <c r="EQ68" s="42">
        <f>IFERROR(IF(INDEX(MCDM_Grades!$AA$2:$AA$178,MATCH($A68,MCDM_Grades!$A$2:$A$178,0))="","",INDEX(MCDM_Grades!$AA$2:$AA$178,MATCH($A68,MCDM_Grades!$A$2:$A$178,0))),"")</f>
        <v/>
      </c>
      <c r="ER68" s="35">
        <f>IFERROR(IF(INDEX(MCDM_Grades!$AB$2:$AB$178,MATCH($A68,MCDM_Grades!$A$2:$A$178,0))="","",INDEX(MCDM_Grades!$AB$2:$AB$178,MATCH($A68,MCDM_Grades!$A$2:$A$178,0))),"")</f>
        <v/>
      </c>
      <c r="ES68" s="42">
        <f>IFERROR(IF(INDEX(MCDM_Grades!$AC$2:$AC$178,MATCH($A68,MCDM_Grades!$A$2:$A$178,0))="","",INDEX(MCDM_Grades!$AC$2:$AC$178,MATCH($A68,MCDM_Grades!$A$2:$A$178,0))),"")</f>
        <v/>
      </c>
      <c r="ET68" s="35">
        <f>IFERROR(IF(INDEX(MCDM_Grades!$AD$2:$AD$178,MATCH($A68,MCDM_Grades!$A$2:$A$178,0))="","",INDEX(MCDM_Grades!$AD$2:$AD$178,MATCH($A68,MCDM_Grades!$A$2:$A$178,0))),"")</f>
        <v/>
      </c>
      <c r="EU68" s="42">
        <f>IFERROR(IF(INDEX(MCDM_Grades!$AE$2:$AE$178,MATCH($A68,MCDM_Grades!$A$2:$A$178,0))="","",INDEX(MCDM_Grades!$AE$2:$AE$178,MATCH($A68,MCDM_Grades!$A$2:$A$178,0))),"")</f>
        <v/>
      </c>
      <c r="EV68" s="51">
        <f>IFERROR(IF(INDEX(MCDM_Grades!$K$2:$K$178,MATCH($A68,MCDM_Grades!$A$2:$A$178,0))="","",INDEX(MCDM_Grades!$K$2:$K$178,MATCH($A68,MCDM_Grades!$A$2:$A$178,0))),"")</f>
        <v/>
      </c>
      <c r="EW68" s="49">
        <f>IFERROR(IF(INDEX(MCDM_Grades!$L$2:$L$178,MATCH($A68,MCDM_Grades!$A$2:$A$178,0))="","",INDEX(MCDM_Grades!$L$2:$L$178,MATCH($A68,MCDM_Grades!$A$2:$A$178,0))),"")</f>
        <v/>
      </c>
      <c r="EX68" s="50">
        <f>IFERROR(IF(INDEX(MCDM_Grades!$M$2:$M$178,MATCH($A68,MCDM_Grades!$A$2:$A$178,0))="","",INDEX(MCDM_Grades!$M$2:$M$178,MATCH($A68,MCDM_Grades!$A$2:$A$178,0))),"")</f>
        <v/>
      </c>
      <c r="EY68" s="35">
        <f>IFERROR(IF(INDEX(MCDM_Grades!$AR$2:$AR$178,MATCH($A68,MCDM_Grades!$A$2:$A$178,0))="","",INDEX(MCDM_Grades!$AR$2:$AR$178,MATCH($A68,MCDM_Grades!$A$2:$A$178,0))),"")</f>
        <v/>
      </c>
      <c r="EZ68" s="42">
        <f>IFERROR(IF(INDEX(MCDM_Grades!$AS$2:$AS$178,MATCH($A68,MCDM_Grades!$A$2:$A$178,0))="","",INDEX(MCDM_Grades!$AS$2:$AS$178,MATCH($A68,MCDM_Grades!$A$2:$A$178,0))),"")</f>
        <v/>
      </c>
      <c r="FA68" s="35">
        <f>IFERROR(IF(INDEX(MCDM_Grades!$AT$2:$AT$178,MATCH($A68,MCDM_Grades!$A$2:$A$178,0))="","",INDEX(MCDM_Grades!$AT$2:$AT$178,MATCH($A68,MCDM_Grades!$A$2:$A$178,0))),"")</f>
        <v/>
      </c>
      <c r="FB68" s="42">
        <f>IFERROR(IF(INDEX(MCDM_Grades!$AU$2:$AU$178,MATCH($A68,MCDM_Grades!$A$2:$A$178,0))="","",INDEX(MCDM_Grades!$AU$2:$AU$178,MATCH($A68,MCDM_Grades!$A$2:$A$178,0))),"")</f>
        <v/>
      </c>
      <c r="FC68" s="3" t="inlineStr">
        <is>
          <t>Nadir / top-down</t>
        </is>
      </c>
      <c r="FD68" s="3" t="inlineStr">
        <is>
          <t>Yes</t>
        </is>
      </c>
      <c r="FE68" s="3" t="inlineStr">
        <is>
          <t>No</t>
        </is>
      </c>
      <c r="FF68" s="3" t="n"/>
      <c r="FG68" s="3" t="inlineStr">
        <is>
          <t>UAV nadir at 50 m (DJI M300 RTK with Zenmuse P1, 35 mm lens)</t>
        </is>
      </c>
      <c r="FH68" s="3" t="inlineStr">
        <is>
          <t>nadir UAV viewpoint at 50 m does not match a vehicle-mounted camera geometry</t>
        </is>
      </c>
      <c r="FI68" s="3" t="inlineStr">
        <is>
          <t>Acquisition metadata (workbook)</t>
        </is>
      </c>
      <c r="FJ68" s="3" t="n"/>
      <c r="FK68" s="3" t="inlineStr">
        <is>
          <t>High</t>
        </is>
      </c>
      <c r="FL68" s="3" t="inlineStr">
        <is>
          <t>Not independently verified</t>
        </is>
      </c>
      <c r="FM68" s="3" t="inlineStr">
        <is>
          <t>Workbook Key_Limitations explicitly states a nadir UAV viewpoint at 50 m; the 'forward' hint only refers to the note that this aerial view differs from CAV forward-facing imagery. Mendeley page corroborates: 'We kept the drone's altitude at a consistent 50 meters above the ground', 8192x5460 originals tiled to 640x640. The Data in Brief article (10.1016/j.dib.2025.111377) returned 403 so the gimbal angle was not re-verified from the paper, but the M300 RTK + Zenmuse P1 mapping payload at fixed altitude is consistent with nadir capture.</t>
        </is>
      </c>
    </row>
    <row r="69" ht="58" customHeight="1">
      <c r="A69" s="3" t="inlineStr">
        <is>
          <t>DS-068</t>
        </is>
      </c>
      <c r="B69" s="3" t="inlineStr">
        <is>
          <t>IROSCD: Indonesia Road Surface Classification Dataset</t>
        </is>
      </c>
      <c r="C69" s="3" t="inlineStr">
        <is>
          <t>NA</t>
        </is>
      </c>
      <c r="D69" s="3" t="inlineStr">
        <is>
          <t>1</t>
        </is>
      </c>
      <c r="E69" s="3" t="inlineStr">
        <is>
          <t>Independent Dataset</t>
        </is>
      </c>
      <c r="F69" s="3" t="inlineStr">
        <is>
          <t>NA (single source record)</t>
        </is>
      </c>
      <c r="G69" s="3" t="inlineStr">
        <is>
          <t>Single source record; no matching record found in any other file after cross-file and cross-platform comparison.</t>
        </is>
      </c>
      <c r="H69" s="3" t="inlineStr">
        <is>
          <t>Claude</t>
        </is>
      </c>
      <c r="I69" s="3" t="inlineStr">
        <is>
          <t>Mendeley Data</t>
        </is>
      </c>
      <c r="J69" s="3" t="inlineStr">
        <is>
          <t>N</t>
        </is>
      </c>
      <c r="K69" s="3" t="inlineStr">
        <is>
          <t>NA (single platform)</t>
        </is>
      </c>
      <c r="L69" s="4" t="inlineStr">
        <is>
          <t>https://data.mendeley.com/datasets/ftcrvjz92c/1</t>
        </is>
      </c>
      <c r="M69" s="3" t="inlineStr">
        <is>
          <t>NA</t>
        </is>
      </c>
      <c r="N69" s="3" t="inlineStr">
        <is>
          <t>NA</t>
        </is>
      </c>
      <c r="O69" s="4" t="inlineStr">
        <is>
          <t>https://data.mendeley.com/datasets/ftcrvjz92c/1</t>
        </is>
      </c>
      <c r="P69" s="3" t="inlineStr">
        <is>
          <t>NA</t>
        </is>
      </c>
      <c r="Q69" s="3" t="inlineStr">
        <is>
          <t>NA</t>
        </is>
      </c>
      <c r="R69" s="3" t="inlineStr">
        <is>
          <t>NA</t>
        </is>
      </c>
      <c r="S69" s="3" t="inlineStr">
        <is>
          <t>NA</t>
        </is>
      </c>
      <c r="T69" s="3" t="inlineStr">
        <is>
          <t>10.17632/ftcrvjz92c.1</t>
        </is>
      </c>
      <c r="U69" s="3" t="inlineStr">
        <is>
          <t>N</t>
        </is>
      </c>
      <c r="V69" s="3" t="inlineStr">
        <is>
          <t>NR</t>
        </is>
      </c>
      <c r="W69" s="3" t="inlineStr">
        <is>
          <t>NR</t>
        </is>
      </c>
      <c r="X69" s="3" t="inlineStr">
        <is>
          <t>NR</t>
        </is>
      </c>
      <c r="Y69" s="3" t="inlineStr">
        <is>
          <t>NR</t>
        </is>
      </c>
      <c r="Z69" s="3" t="inlineStr">
        <is>
          <t>NA</t>
        </is>
      </c>
      <c r="AA69" s="3" t="inlineStr">
        <is>
          <t>NA</t>
        </is>
      </c>
      <c r="AB69" s="3" t="inlineStr">
        <is>
          <t>NR</t>
        </is>
      </c>
      <c r="AC69" s="3" t="inlineStr">
        <is>
          <t>NR</t>
        </is>
      </c>
      <c r="AD69" s="3" t="inlineStr">
        <is>
          <t>NR</t>
        </is>
      </c>
      <c r="AE69" s="3" t="inlineStr">
        <is>
          <t>NR</t>
        </is>
      </c>
      <c r="AF69" s="3" t="inlineStr">
        <is>
          <t>NR</t>
        </is>
      </c>
      <c r="AG69" s="3" t="inlineStr">
        <is>
          <t>NR</t>
        </is>
      </c>
      <c r="AH69" s="3" t="inlineStr">
        <is>
          <t>NR</t>
        </is>
      </c>
      <c r="AI69" s="3" t="inlineStr">
        <is>
          <t>NR</t>
        </is>
      </c>
      <c r="AJ69" s="3" t="inlineStr">
        <is>
          <t>NR</t>
        </is>
      </c>
      <c r="AK69" s="3" t="inlineStr">
        <is>
          <t>NR</t>
        </is>
      </c>
      <c r="AL69" s="3" t="inlineStr">
        <is>
          <t>NR</t>
        </is>
      </c>
      <c r="AM69" s="3" t="inlineStr">
        <is>
          <t>NR</t>
        </is>
      </c>
      <c r="AN69" s="3" t="inlineStr">
        <is>
          <t>NR</t>
        </is>
      </c>
      <c r="AO69" s="3" t="inlineStr">
        <is>
          <t>NR</t>
        </is>
      </c>
      <c r="AP69" s="3" t="inlineStr">
        <is>
          <t>Indonesia</t>
        </is>
      </c>
      <c r="AQ69" s="3" t="inlineStr">
        <is>
          <t>NR</t>
        </is>
      </c>
      <c r="AR69" s="3" t="inlineStr">
        <is>
          <t>Various urban and rural regions across Indonesia</t>
        </is>
      </c>
      <c r="AS69" s="3" t="inlineStr">
        <is>
          <t>Indonesia; Various urban and rural regions across Indonesia; Road environment: Urban road; Rural road</t>
        </is>
      </c>
      <c r="AT69" s="3" t="inlineStr">
        <is>
          <t>NR</t>
        </is>
      </c>
      <c r="AU69" s="3" t="inlineStr">
        <is>
          <t>Smartphone</t>
        </is>
      </c>
      <c r="AV69" s="3" t="inlineStr">
        <is>
          <t>NR</t>
        </is>
      </c>
      <c r="AW69" s="3" t="inlineStr">
        <is>
          <t>NR</t>
        </is>
      </c>
      <c r="AX69" s="3" t="inlineStr">
        <is>
          <t>NR</t>
        </is>
      </c>
      <c r="AY69" s="3" t="inlineStr">
        <is>
          <t>Y</t>
        </is>
      </c>
      <c r="AZ69" s="3" t="inlineStr">
        <is>
          <t>NR</t>
        </is>
      </c>
      <c r="BA69" s="3" t="inlineStr">
        <is>
          <t>NR</t>
        </is>
      </c>
      <c r="BB69" s="3" t="inlineStr">
        <is>
          <t>N</t>
        </is>
      </c>
      <c r="BC69" s="3" t="inlineStr">
        <is>
          <t>NR</t>
        </is>
      </c>
      <c r="BD69" s="3" t="inlineStr">
        <is>
          <t>NR</t>
        </is>
      </c>
      <c r="BE69" s="3" t="inlineStr">
        <is>
          <t>Wet road category included</t>
        </is>
      </c>
      <c r="BF69" s="3" t="inlineStr">
        <is>
          <t>NR</t>
        </is>
      </c>
      <c r="BG69" s="3" t="inlineStr">
        <is>
          <t>NR</t>
        </is>
      </c>
      <c r="BH69" s="3" t="inlineStr">
        <is>
          <t>Crack; Pothole; Bump; Water puddle (grouped, not individually labelled)</t>
        </is>
      </c>
      <c r="BI69" s="3" t="inlineStr">
        <is>
          <t>NR</t>
        </is>
      </c>
      <c r="BJ69" s="3" t="inlineStr">
        <is>
          <t>4 image-level classes: Normal Road; Damaged Road; Bumpy Road; Wet Road</t>
        </is>
      </c>
      <c r="BK69" s="3" t="inlineStr">
        <is>
          <t>NR</t>
        </is>
      </c>
      <c r="BL69" s="3" t="inlineStr">
        <is>
          <t>Image classification</t>
        </is>
      </c>
      <c r="BM69" s="3" t="inlineStr">
        <is>
          <t>Image classification</t>
        </is>
      </c>
      <c r="BN69" s="3" t="inlineStr">
        <is>
          <t>NR</t>
        </is>
      </c>
      <c r="BO69" s="3" t="inlineStr">
        <is>
          <t>NR</t>
        </is>
      </c>
      <c r="BP69" s="3" t="inlineStr">
        <is>
          <t>Y</t>
        </is>
      </c>
      <c r="BQ69" s="3" t="inlineStr">
        <is>
          <t>NR</t>
        </is>
      </c>
      <c r="BR69" s="3" t="inlineStr">
        <is>
          <t>NR</t>
        </is>
      </c>
      <c r="BS69" s="3" t="inlineStr">
        <is>
          <t>NR</t>
        </is>
      </c>
      <c r="BT69" s="3" t="inlineStr">
        <is>
          <t>NR</t>
        </is>
      </c>
      <c r="BU69" s="3" t="inlineStr">
        <is>
          <t>NR</t>
        </is>
      </c>
      <c r="BV69" s="3" t="inlineStr">
        <is>
          <t>N</t>
        </is>
      </c>
      <c r="BW69" s="3" t="inlineStr">
        <is>
          <t>N</t>
        </is>
      </c>
      <c r="BX69" s="3" t="inlineStr">
        <is>
          <t>N</t>
        </is>
      </c>
      <c r="BY69" s="3" t="inlineStr">
        <is>
          <t>NR</t>
        </is>
      </c>
      <c r="BZ69" s="3" t="inlineStr">
        <is>
          <t>NR</t>
        </is>
      </c>
      <c r="CA69" s="3" t="inlineStr">
        <is>
          <t>NR</t>
        </is>
      </c>
      <c r="CB69" s="3" t="inlineStr">
        <is>
          <t>NR</t>
        </is>
      </c>
      <c r="CC69" s="3" t="inlineStr">
        <is>
          <t>Classification</t>
        </is>
      </c>
      <c r="CD69" s="3" t="inlineStr">
        <is>
          <t>NR</t>
        </is>
      </c>
      <c r="CE69" s="3" t="inlineStr">
        <is>
          <t>NR</t>
        </is>
      </c>
      <c r="CF69" s="3" t="inlineStr">
        <is>
          <t>Reported on the source record/data card or associated publication (see Evidence_Locator)</t>
        </is>
      </c>
      <c r="CG69" s="3" t="inlineStr">
        <is>
          <t>NR</t>
        </is>
      </c>
      <c r="CH69" s="3" t="inlineStr">
        <is>
          <t>NR</t>
        </is>
      </c>
      <c r="CI69" s="3" t="inlineStr">
        <is>
          <t>Include-Supplementary</t>
        </is>
      </c>
      <c r="CJ69" s="3" t="inlineStr">
        <is>
          <t>Direct_Download</t>
        </is>
      </c>
      <c r="CK69" s="3" t="inlineStr">
        <is>
          <t>CC BY 4.0</t>
        </is>
      </c>
      <c r="CL69" s="3" t="inlineStr">
        <is>
          <t>N</t>
        </is>
      </c>
      <c r="CM69" s="3" t="inlineStr">
        <is>
          <t>Direct_Download</t>
        </is>
      </c>
      <c r="CN69" s="3" t="inlineStr">
        <is>
          <t>NR</t>
        </is>
      </c>
      <c r="CO69" s="3" t="inlineStr">
        <is>
          <t>NR</t>
        </is>
      </c>
      <c r="CP69" s="3" t="inlineStr">
        <is>
          <t>N</t>
        </is>
      </c>
      <c r="CQ69" s="3" t="inlineStr">
        <is>
          <t>No image count, per-class count, resolution or capture date is reported; the four classes conflate distinct distress mechanisms (cracks, potholes, bumps) into a single 'Damaged Road' label, so it cannot support distress-type modelling; deposited 2026-07-27, very recent and unvalidated</t>
        </is>
      </c>
      <c r="CR69" s="3" t="inlineStr">
        <is>
          <t>Original</t>
        </is>
      </c>
      <c r="CS69" s="3" t="inlineStr">
        <is>
          <t>N</t>
        </is>
      </c>
      <c r="CT69" s="3" t="inlineStr">
        <is>
          <t>N</t>
        </is>
      </c>
      <c r="CU69" s="3" t="inlineStr">
        <is>
          <t>N</t>
        </is>
      </c>
      <c r="CV69" s="3" t="inlineStr">
        <is>
          <t>NA</t>
        </is>
      </c>
      <c r="CW69" s="3" t="inlineStr">
        <is>
          <t>NA</t>
        </is>
      </c>
      <c r="CX69" s="3" t="inlineStr">
        <is>
          <t>Claude_Mendeley_001.xlsx</t>
        </is>
      </c>
      <c r="CY69" s="3" t="inlineStr">
        <is>
          <t>Claude_Mendeley_001:MDL-028</t>
        </is>
      </c>
      <c r="CZ69" s="3" t="inlineStr">
        <is>
          <t>N</t>
        </is>
      </c>
      <c r="DA69" s="3" t="inlineStr">
        <is>
          <t>NA</t>
        </is>
      </c>
      <c r="DB69" s="3" t="inlineStr">
        <is>
          <t>None</t>
        </is>
      </c>
      <c r="DC69" s="3" t="inlineStr">
        <is>
          <t>None</t>
        </is>
      </c>
      <c r="DD69" s="3" t="inlineStr">
        <is>
          <t>None</t>
        </is>
      </c>
      <c r="DE69" s="3" t="inlineStr">
        <is>
          <t>None</t>
        </is>
      </c>
      <c r="DF69" s="3" t="inlineStr">
        <is>
          <t>N</t>
        </is>
      </c>
      <c r="DG69" s="3" t="inlineStr">
        <is>
          <t>Single source record; no reconciliation required.</t>
        </is>
      </c>
      <c r="DH69" s="3" t="inlineStr">
        <is>
          <t>Landing page https://data.mendeley.com/datasets/ftcrvjz92c/1 (accessed 2026-08-03); DataCite record 10.17632/ftcrvjz92c.1</t>
        </is>
      </c>
      <c r="DI69" s="3" t="inlineStr">
        <is>
          <t>Low</t>
        </is>
      </c>
      <c r="DJ69" s="3" t="inlineStr">
        <is>
          <t>Low</t>
        </is>
      </c>
      <c r="DK69" s="3" t="inlineStr">
        <is>
          <t>Use source record as cited.</t>
        </is>
      </c>
      <c r="DL69" s="3" t="n">
        <v>5</v>
      </c>
      <c r="DM69" s="3" t="n">
        <v>2</v>
      </c>
      <c r="DN69" s="3" t="n">
        <v>1.5</v>
      </c>
      <c r="DO69" s="3" t="n">
        <v>0</v>
      </c>
      <c r="DP69" s="3" t="n">
        <v>3</v>
      </c>
      <c r="DQ69" s="3" t="n">
        <v>0</v>
      </c>
      <c r="DR69" s="3" t="n">
        <v>0</v>
      </c>
      <c r="DS69" s="3" t="n">
        <v>38.5</v>
      </c>
      <c r="DT69" s="3" t="inlineStr">
        <is>
          <t>Reviewed (source MCDM_Scoring, averaged across batches)</t>
        </is>
      </c>
      <c r="DU69" s="3" t="inlineStr">
        <is>
          <t>1 of 1</t>
        </is>
      </c>
      <c r="DV69" s="35">
        <f>IFERROR(IF(INDEX(MCDM_Grades!$C$2:$C$178,MATCH($A69,MCDM_Grades!$A$2:$A$178,0))="","",INDEX(MCDM_Grades!$C$2:$C$178,MATCH($A69,MCDM_Grades!$A$2:$A$178,0))),"")</f>
        <v/>
      </c>
      <c r="DW69" s="42">
        <f>IFERROR(IF(INDEX(MCDM_Grades!$D$2:$D$178,MATCH($A69,MCDM_Grades!$A$2:$A$178,0))="","",INDEX(MCDM_Grades!$D$2:$D$178,MATCH($A69,MCDM_Grades!$A$2:$A$178,0))),"")</f>
        <v/>
      </c>
      <c r="DX69" s="48">
        <f>IFERROR(IF(INDEX(MCDM_Grades!$E$2:$E$178,MATCH($A69,MCDM_Grades!$A$2:$A$178,0))="","",INDEX(MCDM_Grades!$E$2:$E$178,MATCH($A69,MCDM_Grades!$A$2:$A$178,0))),"")</f>
        <v/>
      </c>
      <c r="DY69" s="49">
        <f>IFERROR(IF(INDEX(MCDM_Grades!$F$2:$F$178,MATCH($A69,MCDM_Grades!$A$2:$A$178,0))="","",INDEX(MCDM_Grades!$F$2:$F$178,MATCH($A69,MCDM_Grades!$A$2:$A$178,0))),"")</f>
        <v/>
      </c>
      <c r="DZ69" s="48">
        <f>IFERROR(IF(INDEX(MCDM_Grades!$G$2:$G$178,MATCH($A69,MCDM_Grades!$A$2:$A$178,0))="","",INDEX(MCDM_Grades!$G$2:$G$178,MATCH($A69,MCDM_Grades!$A$2:$A$178,0))),"")</f>
        <v/>
      </c>
      <c r="EA69" s="49">
        <f>IFERROR(IF(INDEX(MCDM_Grades!$H$2:$H$178,MATCH($A69,MCDM_Grades!$A$2:$A$178,0))="","",INDEX(MCDM_Grades!$H$2:$H$178,MATCH($A69,MCDM_Grades!$A$2:$A$178,0))),"")</f>
        <v/>
      </c>
      <c r="EB69" s="50">
        <f>IFERROR(IF(INDEX(MCDM_Grades!$I$2:$I$178,MATCH($A69,MCDM_Grades!$A$2:$A$178,0))="","",INDEX(MCDM_Grades!$I$2:$I$178,MATCH($A69,MCDM_Grades!$A$2:$A$178,0))),"")</f>
        <v/>
      </c>
      <c r="EC69" s="51">
        <f>IFERROR(IF(INDEX(MCDM_Grades!$J$2:$J$178,MATCH($A69,MCDM_Grades!$A$2:$A$178,0))="","",INDEX(MCDM_Grades!$J$2:$J$178,MATCH($A69,MCDM_Grades!$A$2:$A$178,0))),"")</f>
        <v/>
      </c>
      <c r="ED69" s="35">
        <f>IFERROR(IF(INDEX(MCDM_Grades!$N$2:$N$178,MATCH($A69,MCDM_Grades!$A$2:$A$178,0))="","",INDEX(MCDM_Grades!$N$2:$N$178,MATCH($A69,MCDM_Grades!$A$2:$A$178,0))),"")</f>
        <v/>
      </c>
      <c r="EE69" s="42">
        <f>IFERROR(IF(INDEX(MCDM_Grades!$O$2:$O$178,MATCH($A69,MCDM_Grades!$A$2:$A$178,0))="","",INDEX(MCDM_Grades!$O$2:$O$178,MATCH($A69,MCDM_Grades!$A$2:$A$178,0))),"")</f>
        <v/>
      </c>
      <c r="EF69" s="35">
        <f>IFERROR(IF(INDEX(MCDM_Grades!$P$2:$P$178,MATCH($A69,MCDM_Grades!$A$2:$A$178,0))="","",INDEX(MCDM_Grades!$P$2:$P$178,MATCH($A69,MCDM_Grades!$A$2:$A$178,0))),"")</f>
        <v/>
      </c>
      <c r="EG69" s="42">
        <f>IFERROR(IF(INDEX(MCDM_Grades!$Q$2:$Q$178,MATCH($A69,MCDM_Grades!$A$2:$A$178,0))="","",INDEX(MCDM_Grades!$Q$2:$Q$178,MATCH($A69,MCDM_Grades!$A$2:$A$178,0))),"")</f>
        <v/>
      </c>
      <c r="EH69" s="35">
        <f>IFERROR(IF(INDEX(MCDM_Grades!$R$2:$R$178,MATCH($A69,MCDM_Grades!$A$2:$A$178,0))="","",INDEX(MCDM_Grades!$R$2:$R$178,MATCH($A69,MCDM_Grades!$A$2:$A$178,0))),"")</f>
        <v/>
      </c>
      <c r="EI69" s="42">
        <f>IFERROR(IF(INDEX(MCDM_Grades!$S$2:$S$178,MATCH($A69,MCDM_Grades!$A$2:$A$178,0))="","",INDEX(MCDM_Grades!$S$2:$S$178,MATCH($A69,MCDM_Grades!$A$2:$A$178,0))),"")</f>
        <v/>
      </c>
      <c r="EJ69" s="35">
        <f>IFERROR(IF(INDEX(MCDM_Grades!$T$2:$T$178,MATCH($A69,MCDM_Grades!$A$2:$A$178,0))="","",INDEX(MCDM_Grades!$T$2:$T$178,MATCH($A69,MCDM_Grades!$A$2:$A$178,0))),"")</f>
        <v/>
      </c>
      <c r="EK69" s="42">
        <f>IFERROR(IF(INDEX(MCDM_Grades!$U$2:$U$178,MATCH($A69,MCDM_Grades!$A$2:$A$178,0))="","",INDEX(MCDM_Grades!$U$2:$U$178,MATCH($A69,MCDM_Grades!$A$2:$A$178,0))),"")</f>
        <v/>
      </c>
      <c r="EL69" s="35">
        <f>IFERROR(IF(INDEX(MCDM_Grades!$V$2:$V$178,MATCH($A69,MCDM_Grades!$A$2:$A$178,0))="","",INDEX(MCDM_Grades!$V$2:$V$178,MATCH($A69,MCDM_Grades!$A$2:$A$178,0))),"")</f>
        <v/>
      </c>
      <c r="EM69" s="42">
        <f>IFERROR(IF(INDEX(MCDM_Grades!$W$2:$W$178,MATCH($A69,MCDM_Grades!$A$2:$A$178,0))="","",INDEX(MCDM_Grades!$W$2:$W$178,MATCH($A69,MCDM_Grades!$A$2:$A$178,0))),"")</f>
        <v/>
      </c>
      <c r="EN69" s="35">
        <f>IFERROR(IF(INDEX(MCDM_Grades!$X$2:$X$178,MATCH($A69,MCDM_Grades!$A$2:$A$178,0))="","",INDEX(MCDM_Grades!$X$2:$X$178,MATCH($A69,MCDM_Grades!$A$2:$A$178,0))),"")</f>
        <v/>
      </c>
      <c r="EO69" s="42">
        <f>IFERROR(IF(INDEX(MCDM_Grades!$Y$2:$Y$178,MATCH($A69,MCDM_Grades!$A$2:$A$178,0))="","",INDEX(MCDM_Grades!$Y$2:$Y$178,MATCH($A69,MCDM_Grades!$A$2:$A$178,0))),"")</f>
        <v/>
      </c>
      <c r="EP69" s="35">
        <f>IFERROR(IF(INDEX(MCDM_Grades!$Z$2:$Z$178,MATCH($A69,MCDM_Grades!$A$2:$A$178,0))="","",INDEX(MCDM_Grades!$Z$2:$Z$178,MATCH($A69,MCDM_Grades!$A$2:$A$178,0))),"")</f>
        <v/>
      </c>
      <c r="EQ69" s="42">
        <f>IFERROR(IF(INDEX(MCDM_Grades!$AA$2:$AA$178,MATCH($A69,MCDM_Grades!$A$2:$A$178,0))="","",INDEX(MCDM_Grades!$AA$2:$AA$178,MATCH($A69,MCDM_Grades!$A$2:$A$178,0))),"")</f>
        <v/>
      </c>
      <c r="ER69" s="35">
        <f>IFERROR(IF(INDEX(MCDM_Grades!$AB$2:$AB$178,MATCH($A69,MCDM_Grades!$A$2:$A$178,0))="","",INDEX(MCDM_Grades!$AB$2:$AB$178,MATCH($A69,MCDM_Grades!$A$2:$A$178,0))),"")</f>
        <v/>
      </c>
      <c r="ES69" s="42">
        <f>IFERROR(IF(INDEX(MCDM_Grades!$AC$2:$AC$178,MATCH($A69,MCDM_Grades!$A$2:$A$178,0))="","",INDEX(MCDM_Grades!$AC$2:$AC$178,MATCH($A69,MCDM_Grades!$A$2:$A$178,0))),"")</f>
        <v/>
      </c>
      <c r="ET69" s="35">
        <f>IFERROR(IF(INDEX(MCDM_Grades!$AD$2:$AD$178,MATCH($A69,MCDM_Grades!$A$2:$A$178,0))="","",INDEX(MCDM_Grades!$AD$2:$AD$178,MATCH($A69,MCDM_Grades!$A$2:$A$178,0))),"")</f>
        <v/>
      </c>
      <c r="EU69" s="42">
        <f>IFERROR(IF(INDEX(MCDM_Grades!$AE$2:$AE$178,MATCH($A69,MCDM_Grades!$A$2:$A$178,0))="","",INDEX(MCDM_Grades!$AE$2:$AE$178,MATCH($A69,MCDM_Grades!$A$2:$A$178,0))),"")</f>
        <v/>
      </c>
      <c r="EV69" s="51">
        <f>IFERROR(IF(INDEX(MCDM_Grades!$K$2:$K$178,MATCH($A69,MCDM_Grades!$A$2:$A$178,0))="","",INDEX(MCDM_Grades!$K$2:$K$178,MATCH($A69,MCDM_Grades!$A$2:$A$178,0))),"")</f>
        <v/>
      </c>
      <c r="EW69" s="49">
        <f>IFERROR(IF(INDEX(MCDM_Grades!$L$2:$L$178,MATCH($A69,MCDM_Grades!$A$2:$A$178,0))="","",INDEX(MCDM_Grades!$L$2:$L$178,MATCH($A69,MCDM_Grades!$A$2:$A$178,0))),"")</f>
        <v/>
      </c>
      <c r="EX69" s="50">
        <f>IFERROR(IF(INDEX(MCDM_Grades!$M$2:$M$178,MATCH($A69,MCDM_Grades!$A$2:$A$178,0))="","",INDEX(MCDM_Grades!$M$2:$M$178,MATCH($A69,MCDM_Grades!$A$2:$A$178,0))),"")</f>
        <v/>
      </c>
      <c r="EY69" s="35">
        <f>IFERROR(IF(INDEX(MCDM_Grades!$AR$2:$AR$178,MATCH($A69,MCDM_Grades!$A$2:$A$178,0))="","",INDEX(MCDM_Grades!$AR$2:$AR$178,MATCH($A69,MCDM_Grades!$A$2:$A$178,0))),"")</f>
        <v/>
      </c>
      <c r="EZ69" s="42">
        <f>IFERROR(IF(INDEX(MCDM_Grades!$AS$2:$AS$178,MATCH($A69,MCDM_Grades!$A$2:$A$178,0))="","",INDEX(MCDM_Grades!$AS$2:$AS$178,MATCH($A69,MCDM_Grades!$A$2:$A$178,0))),"")</f>
        <v/>
      </c>
      <c r="FA69" s="35">
        <f>IFERROR(IF(INDEX(MCDM_Grades!$AT$2:$AT$178,MATCH($A69,MCDM_Grades!$A$2:$A$178,0))="","",INDEX(MCDM_Grades!$AT$2:$AT$178,MATCH($A69,MCDM_Grades!$A$2:$A$178,0))),"")</f>
        <v/>
      </c>
      <c r="FB69" s="42">
        <f>IFERROR(IF(INDEX(MCDM_Grades!$AU$2:$AU$178,MATCH($A69,MCDM_Grades!$A$2:$A$178,0))="","",INDEX(MCDM_Grades!$AU$2:$AU$178,MATCH($A69,MCDM_Grades!$A$2:$A$178,0))),"")</f>
        <v/>
      </c>
      <c r="FC69" s="3" t="inlineStr">
        <is>
          <t>Not reported</t>
        </is>
      </c>
      <c r="FD69" s="3" t="inlineStr">
        <is>
          <t>Unknown</t>
        </is>
      </c>
      <c r="FE69" s="3" t="inlineStr">
        <is>
          <t>Unknown</t>
        </is>
      </c>
      <c r="FF69" s="3" t="n"/>
      <c r="FG69" s="3" t="inlineStr">
        <is>
          <t>Smartphone (mount and orientation not stated)</t>
        </is>
      </c>
      <c r="FH69" s="3" t="inlineStr">
        <is>
          <t>Images were captured using smartphone in various urban and rural locations across Indonesia, covering different environmental and road conditions.</t>
        </is>
      </c>
      <c r="FI69" s="3" t="inlineStr">
        <is>
          <t>Dataset page / README</t>
        </is>
      </c>
      <c r="FJ69" s="3" t="inlineStr">
        <is>
          <t>https://data.mendeley.com/datasets/ftcrvjz92c/1</t>
        </is>
      </c>
      <c r="FK69" s="3" t="inlineStr">
        <is>
          <t>High</t>
        </is>
      </c>
      <c r="FL69" s="3" t="inlineStr">
        <is>
          <t>Not independently verified</t>
        </is>
      </c>
      <c r="FM69" s="3" t="inlineStr">
        <is>
          <t>Workbook gives only 'Smartphone'; the Mendeley description adds location and quality-control statements but nothing on whether the phone was handheld, dashboard-mounted, on a motorcycle, or pointed down vs forward. Classes (Normal/Damaged/Bumpy/Wet road) are scene-level, which does not settle the viewpoint. No publication.</t>
        </is>
      </c>
    </row>
    <row r="70" ht="58" customHeight="1">
      <c r="A70" s="3" t="inlineStr">
        <is>
          <t>DS-069</t>
        </is>
      </c>
      <c r="B70" s="3" t="inlineStr">
        <is>
          <t>Multi-Weather Pothole Detection (MWPD)</t>
        </is>
      </c>
      <c r="C70" s="3" t="inlineStr">
        <is>
          <t>Multi-Weather Pothole Detection (MWPD) [second deposit]</t>
        </is>
      </c>
      <c r="D70" s="3" t="inlineStr">
        <is>
          <t>2 [Claude] | 1 [Claude] | Version 1 [Claude]</t>
        </is>
      </c>
      <c r="E70" s="5" t="inlineStr">
        <is>
          <t>Probable Match</t>
        </is>
      </c>
      <c r="F70" s="3" t="inlineStr">
        <is>
          <t>Moderate</t>
        </is>
      </c>
      <c r="G70" s="3" t="inlineStr">
        <is>
          <t>Same name and pothole-detection scope on Kaggle (jocelyndumlao) and Mendeley (10.17632/s5hx9n2jc3.2); MDL-038 (10.17632/d4n32gbmk4.1) has the same title, same three authors and institution (American International University-Bangladesh) as MDL-031 - flagged by Claude as a likely duplicate deposit (file manifests not comparable).</t>
        </is>
      </c>
      <c r="H70" s="3" t="inlineStr">
        <is>
          <t>Claude</t>
        </is>
      </c>
      <c r="I70" s="3" t="inlineStr">
        <is>
          <t>Mendeley Data; Kaggle</t>
        </is>
      </c>
      <c r="J70" s="3" t="inlineStr">
        <is>
          <t>Y</t>
        </is>
      </c>
      <c r="K70" s="8" t="inlineStr">
        <is>
          <t>Duplicate deposits: one Kaggle page and two Mendeley deposits of the same dataset family</t>
        </is>
      </c>
      <c r="L70" s="4" t="inlineStr">
        <is>
          <t>https://data.mendeley.com/datasets/s5hx9n2jc3/2</t>
        </is>
      </c>
      <c r="M70" s="3" t="inlineStr">
        <is>
          <t>NA</t>
        </is>
      </c>
      <c r="N70" s="3" t="inlineStr">
        <is>
          <t>NA</t>
        </is>
      </c>
      <c r="O70" s="4" t="inlineStr">
        <is>
          <t>https://data.mendeley.com/datasets/s5hx9n2jc3/2; https://data.mendeley.com/datasets/d4n32gbmk4/1</t>
        </is>
      </c>
      <c r="P70" s="3" t="inlineStr">
        <is>
          <t>NA</t>
        </is>
      </c>
      <c r="Q70" s="3" t="inlineStr">
        <is>
          <t>NA</t>
        </is>
      </c>
      <c r="R70" s="4" t="inlineStr">
        <is>
          <t>https://www.kaggle.com/datasets/jocelyndumlao/multi-weather-pothole-detection-mwpd</t>
        </is>
      </c>
      <c r="S70" s="3" t="inlineStr">
        <is>
          <t>NA</t>
        </is>
      </c>
      <c r="T70" s="3" t="inlineStr">
        <is>
          <t>10.17632/s5hx9n2jc3.2; 10.17632/d4n32gbmk4.1</t>
        </is>
      </c>
      <c r="U70" s="3" t="inlineStr">
        <is>
          <t>N</t>
        </is>
      </c>
      <c r="V70" s="3" t="inlineStr">
        <is>
          <t>NR</t>
        </is>
      </c>
      <c r="W70" s="3" t="inlineStr">
        <is>
          <t>NR</t>
        </is>
      </c>
      <c r="X70" s="3" t="inlineStr">
        <is>
          <t>NR</t>
        </is>
      </c>
      <c r="Y70" s="3" t="inlineStr">
        <is>
          <t>NR</t>
        </is>
      </c>
      <c r="Z70" s="3" t="inlineStr">
        <is>
          <t>NA</t>
        </is>
      </c>
      <c r="AA70" s="3" t="inlineStr">
        <is>
          <t>NA</t>
        </is>
      </c>
      <c r="AB70" s="3" t="inlineStr">
        <is>
          <t>NR</t>
        </is>
      </c>
      <c r="AC70" s="3" t="inlineStr">
        <is>
          <t>NR</t>
        </is>
      </c>
      <c r="AD70" s="3" t="inlineStr">
        <is>
          <t>NR</t>
        </is>
      </c>
      <c r="AE70" s="3" t="inlineStr">
        <is>
          <t>NR</t>
        </is>
      </c>
      <c r="AF70" s="3" t="inlineStr">
        <is>
          <t>NR</t>
        </is>
      </c>
      <c r="AG70" s="3" t="inlineStr">
        <is>
          <t>NR</t>
        </is>
      </c>
      <c r="AH70" s="3" t="inlineStr">
        <is>
          <t>NR</t>
        </is>
      </c>
      <c r="AI70" s="3" t="inlineStr">
        <is>
          <t>NR</t>
        </is>
      </c>
      <c r="AJ70" s="3" t="inlineStr">
        <is>
          <t>NR</t>
        </is>
      </c>
      <c r="AK70" s="3" t="inlineStr">
        <is>
          <t>NR</t>
        </is>
      </c>
      <c r="AL70" s="3" t="inlineStr">
        <is>
          <t>NR</t>
        </is>
      </c>
      <c r="AM70" s="3" t="inlineStr">
        <is>
          <t>NR</t>
        </is>
      </c>
      <c r="AN70" s="3" t="inlineStr">
        <is>
          <t>NR</t>
        </is>
      </c>
      <c r="AO70" s="3" t="inlineStr">
        <is>
          <t>NR</t>
        </is>
      </c>
      <c r="AP70" s="3" t="inlineStr">
        <is>
          <t>NR (depositor affiliation: American International University Bangladesh)</t>
        </is>
      </c>
      <c r="AQ70" s="3" t="inlineStr">
        <is>
          <t>NR</t>
        </is>
      </c>
      <c r="AR70" s="3" t="inlineStr">
        <is>
          <t>NR</t>
        </is>
      </c>
      <c r="AS70" s="3" t="inlineStr">
        <is>
          <t>NR (depositor affiliation: American International University Bangladesh)</t>
        </is>
      </c>
      <c r="AT70" s="3" t="inlineStr">
        <is>
          <t>NR</t>
        </is>
      </c>
      <c r="AU70" s="3" t="inlineStr">
        <is>
          <t>NR</t>
        </is>
      </c>
      <c r="AV70" s="3" t="inlineStr">
        <is>
          <t>NR</t>
        </is>
      </c>
      <c r="AW70" s="3" t="inlineStr">
        <is>
          <t>NR</t>
        </is>
      </c>
      <c r="AX70" s="3" t="inlineStr">
        <is>
          <t>NR</t>
        </is>
      </c>
      <c r="AY70" s="3" t="inlineStr">
        <is>
          <t>NR</t>
        </is>
      </c>
      <c r="AZ70" s="3" t="inlineStr">
        <is>
          <t>NR</t>
        </is>
      </c>
      <c r="BA70" s="3" t="inlineStr">
        <is>
          <t>NR</t>
        </is>
      </c>
      <c r="BB70" s="3" t="inlineStr">
        <is>
          <t>N</t>
        </is>
      </c>
      <c r="BC70" s="3" t="inlineStr">
        <is>
          <t>NR</t>
        </is>
      </c>
      <c r="BD70" s="3" t="inlineStr">
        <is>
          <t>NR</t>
        </is>
      </c>
      <c r="BE70" s="3" t="inlineStr">
        <is>
          <t>Normal; Rainy [Claude] | Normal;Rain [Claude]</t>
        </is>
      </c>
      <c r="BF70" s="3" t="inlineStr">
        <is>
          <t>Daytime; Twilight; Night-time</t>
        </is>
      </c>
      <c r="BG70" s="3" t="inlineStr">
        <is>
          <t>NR</t>
        </is>
      </c>
      <c r="BH70" s="3" t="inlineStr">
        <is>
          <t>Pothole</t>
        </is>
      </c>
      <c r="BI70" s="3" t="inlineStr">
        <is>
          <t>NR</t>
        </is>
      </c>
      <c r="BJ70" s="3" t="inlineStr">
        <is>
          <t>Pothole bounding boxes [Claude] | Pothole bounding boxes; augmentation applied via Roboflow (scaling, shifting, shearing, cropping, rotation, colour perturbation, contrast adjustment, noise addition, brightness adjustment) [Claude] | Single class: pothole, with bounding-box annotations [Claude]</t>
        </is>
      </c>
      <c r="BK70" s="3" t="inlineStr">
        <is>
          <t>NR</t>
        </is>
      </c>
      <c r="BL70" s="3" t="inlineStr">
        <is>
          <t>Object detection</t>
        </is>
      </c>
      <c r="BM70" s="3" t="inlineStr">
        <is>
          <t>Object detection</t>
        </is>
      </c>
      <c r="BN70" s="3" t="inlineStr">
        <is>
          <t>NR</t>
        </is>
      </c>
      <c r="BO70" s="3" t="inlineStr">
        <is>
          <t>NR</t>
        </is>
      </c>
      <c r="BP70" s="3" t="inlineStr">
        <is>
          <t>NR</t>
        </is>
      </c>
      <c r="BQ70" s="3" t="inlineStr">
        <is>
          <t>Y</t>
        </is>
      </c>
      <c r="BR70" s="3" t="inlineStr">
        <is>
          <t>NR</t>
        </is>
      </c>
      <c r="BS70" s="3" t="inlineStr">
        <is>
          <t>NR</t>
        </is>
      </c>
      <c r="BT70" s="3" t="inlineStr">
        <is>
          <t>NR</t>
        </is>
      </c>
      <c r="BU70" s="3" t="inlineStr">
        <is>
          <t>NR</t>
        </is>
      </c>
      <c r="BV70" s="3" t="inlineStr">
        <is>
          <t>N</t>
        </is>
      </c>
      <c r="BW70" s="3" t="inlineStr">
        <is>
          <t>N</t>
        </is>
      </c>
      <c r="BX70" s="3" t="inlineStr">
        <is>
          <t>N</t>
        </is>
      </c>
      <c r="BY70" s="3" t="inlineStr">
        <is>
          <t>Manual bounding-box annotation [Claude] | Manual bounding-box annotation with Roboflow augmentation [Claude]</t>
        </is>
      </c>
      <c r="BZ70" s="3" t="inlineStr">
        <is>
          <t>NR</t>
        </is>
      </c>
      <c r="CA70" s="3" t="inlineStr">
        <is>
          <t>NR</t>
        </is>
      </c>
      <c r="CB70" s="3" t="inlineStr">
        <is>
          <t>NR</t>
        </is>
      </c>
      <c r="CC70" s="3" t="inlineStr">
        <is>
          <t>Detection [Claude] | Object detection [Claude]</t>
        </is>
      </c>
      <c r="CD70" s="3" t="inlineStr">
        <is>
          <t>NR</t>
        </is>
      </c>
      <c r="CE70" s="3" t="inlineStr">
        <is>
          <t>NR</t>
        </is>
      </c>
      <c r="CF70" s="3" t="inlineStr">
        <is>
          <t>Reported on the source record/data card or associated publication (see Evidence_Locator)</t>
        </is>
      </c>
      <c r="CG70" s="3" t="inlineStr">
        <is>
          <t>NR</t>
        </is>
      </c>
      <c r="CH70" s="3" t="inlineStr">
        <is>
          <t>NR</t>
        </is>
      </c>
      <c r="CI70" s="3" t="inlineStr">
        <is>
          <t>Include-Supplementary [Claude] | Pending [Claude]</t>
        </is>
      </c>
      <c r="CJ70" s="3" t="inlineStr">
        <is>
          <t>Direct_Download [Claude] | Registration [Claude]</t>
        </is>
      </c>
      <c r="CK70" s="3" t="inlineStr">
        <is>
          <t>CC BY 4.0 [Claude] | CC0: Public Domain [Claude]</t>
        </is>
      </c>
      <c r="CL70" s="3" t="inlineStr">
        <is>
          <t>Y</t>
        </is>
      </c>
      <c r="CM70" s="3" t="inlineStr">
        <is>
          <t>Direct_Download [Claude] | Registration [Claude]</t>
        </is>
      </c>
      <c r="CN70" s="3" t="inlineStr">
        <is>
          <t>NR</t>
        </is>
      </c>
      <c r="CO70" s="3" t="inlineStr">
        <is>
          <t>NR</t>
        </is>
      </c>
      <c r="CP70" s="3" t="inlineStr">
        <is>
          <t>N</t>
        </is>
      </c>
      <c r="CQ70" s="3" t="inlineStr">
        <is>
          <t>No image count, resolution, capture device, country or date is reported; single distress class; a near-identical record by the same authors exists at 10.17632/d4n32gbmk4.1 (logged as MDL-038, Pending) and the relationship between the two is undocumented [Claude] | Pending: same title, same three authors and same institution as MDL-031 (10.17632/s5hx9n2jc3.2, deposited three months earlier), with a description that is identical except for an added sentence on Roboflow augmentation. Neither record references the other. Mendeley Data does not expose a file manifest to non-interactive retrieval, so it could not be confirmed whether this is a duplicate deposit, an augmented derivative, or a distinct collection [Claude] | Lighting and weather strata are stated but no per-stratum counts, image count, resolution, country or capture device are given; annotation format not specified; no provenance for the source imagery [Claude]</t>
        </is>
      </c>
      <c r="CR70" s="3" t="inlineStr">
        <is>
          <t>Original</t>
        </is>
      </c>
      <c r="CS70" s="8" t="inlineStr">
        <is>
          <t>Y</t>
        </is>
      </c>
      <c r="CT70" s="3" t="inlineStr">
        <is>
          <t>N</t>
        </is>
      </c>
      <c r="CU70" s="3" t="inlineStr">
        <is>
          <t>N</t>
        </is>
      </c>
      <c r="CV70" s="3" t="inlineStr">
        <is>
          <t>NA</t>
        </is>
      </c>
      <c r="CW70" s="3" t="inlineStr">
        <is>
          <t>NA</t>
        </is>
      </c>
      <c r="CX70" s="3" t="inlineStr">
        <is>
          <t>Claude_Kaggle_001.xlsx; Claude_Mendeley_001.xlsx</t>
        </is>
      </c>
      <c r="CY70" s="3" t="inlineStr">
        <is>
          <t>Claude_Kaggle_001:KG-018; Claude_Mendeley_001:MDL-031; Claude_Mendeley_001:MDL-038</t>
        </is>
      </c>
      <c r="CZ70" s="3" t="inlineStr">
        <is>
          <t>N</t>
        </is>
      </c>
      <c r="DA70" s="3" t="inlineStr">
        <is>
          <t>NA</t>
        </is>
      </c>
      <c r="DB70" s="3" t="inlineStr">
        <is>
          <t>None</t>
        </is>
      </c>
      <c r="DC70" s="6" t="inlineStr">
        <is>
          <t>Label taxonomy: Pothole bounding boxes (Claude) vs Pothole bounding boxes; augmentation applied via Roboflow (scaling, shifting, sh (Claude) vs Single class: pothole, with bounding-box annotations (Claude) || Annotation method: Manual bounding-box annotation (Claude) vs Manual bounding-box annotation with Roboflow augmentation (Claude)</t>
        </is>
      </c>
      <c r="DD70" s="3" t="inlineStr">
        <is>
          <t>None</t>
        </is>
      </c>
      <c r="DE70" s="6" t="inlineStr">
        <is>
          <t>Version: 2 (Claude) vs 1 (Claude) vs Version 1 (Claude) || Access status: Direct_Download (Claude) vs Registration (Claude) || License: CC BY 4.0 (Claude) vs CC0: Public Domain (Claude) || AI tasks: Detection (Claude) vs Object detection (Claude) || Screening decision: Include-Supplementary (Claude) vs Pending (Claude) || Weather_Conditions: Normal; Rainy (Claude) vs Normal;Rain (Claude) || Key_Limitations: No image count, resolution, capture device, country or date is reported; single  (Claude) vs Pending: same title, same three authors and same institution as MDL-031 (10.1763 (Claude) vs Lighting and weather strata are stated but no per-stratum counts, image count, r (Claude)</t>
        </is>
      </c>
      <c r="DF70" s="6" t="inlineStr">
        <is>
          <t>Y</t>
        </is>
      </c>
      <c r="DG70" s="3" t="inlineStr">
        <is>
          <t>Claude-only dataset. Counts NR everywhere; second Mendeley deposit kept Pending by Claude - collapsed here as Probable duplicate with traceability preserved.</t>
        </is>
      </c>
      <c r="DH70" s="3" t="inlineStr">
        <is>
          <t>Landing page https://data.mendeley.com/datasets/s5hx9n2jc3/2 (accessed 2026-08-03); DataCite record 10.17632/s5hx9n2jc3.2 [Claude] | Landing page https://data.mendeley.com/datasets/d4n32gbmk4/1 (accessed 2026-08-03) compared against landing page https://data.mendeley.com/datasets/s5hx9n2jc3/2 (accessed 2026-08-03); DataCite records 10.17632/d4n32gbmk4.1 and 10.17632/s5hx9n2jc3.2 [Claude] | Kaggle dataset page 'About Dataset' (stated weather (normal, rainy) and lighting (daytime, twilight, night-time) variation, bounding-box annotation of potholes); Kaggle API record /api/v1/datasets/view/jocelyndumlao/multi-weather-pothole-detection-mwpd; accessed 2026-08-03 [Claude]</t>
        </is>
      </c>
      <c r="DI70" s="3" t="inlineStr">
        <is>
          <t>Low</t>
        </is>
      </c>
      <c r="DJ70" s="7" t="inlineStr">
        <is>
          <t>High</t>
        </is>
      </c>
      <c r="DK70" s="3" t="inlineStr">
        <is>
          <t>Compare the two Mendeley deposits before use.</t>
        </is>
      </c>
      <c r="DL70" s="3" t="n">
        <v>5</v>
      </c>
      <c r="DM70" s="3" t="n">
        <v>3</v>
      </c>
      <c r="DN70" s="3" t="n">
        <v>1.8</v>
      </c>
      <c r="DO70" s="3" t="n">
        <v>1.5</v>
      </c>
      <c r="DP70" s="3" t="n">
        <v>3.5</v>
      </c>
      <c r="DQ70" s="3" t="n">
        <v>0.5</v>
      </c>
      <c r="DR70" s="3" t="n">
        <v>0</v>
      </c>
      <c r="DS70" s="3" t="n">
        <v>49.9</v>
      </c>
      <c r="DT70" s="3" t="inlineStr">
        <is>
          <t>Reviewed (source MCDM_Scoring, averaged across batches)</t>
        </is>
      </c>
      <c r="DU70" s="3" t="inlineStr">
        <is>
          <t>2 of 3</t>
        </is>
      </c>
      <c r="DV70" s="35">
        <f>IFERROR(IF(INDEX(MCDM_Grades!$C$2:$C$178,MATCH($A70,MCDM_Grades!$A$2:$A$178,0))="","",INDEX(MCDM_Grades!$C$2:$C$178,MATCH($A70,MCDM_Grades!$A$2:$A$178,0))),"")</f>
        <v/>
      </c>
      <c r="DW70" s="42">
        <f>IFERROR(IF(INDEX(MCDM_Grades!$D$2:$D$178,MATCH($A70,MCDM_Grades!$A$2:$A$178,0))="","",INDEX(MCDM_Grades!$D$2:$D$178,MATCH($A70,MCDM_Grades!$A$2:$A$178,0))),"")</f>
        <v/>
      </c>
      <c r="DX70" s="48">
        <f>IFERROR(IF(INDEX(MCDM_Grades!$E$2:$E$178,MATCH($A70,MCDM_Grades!$A$2:$A$178,0))="","",INDEX(MCDM_Grades!$E$2:$E$178,MATCH($A70,MCDM_Grades!$A$2:$A$178,0))),"")</f>
        <v/>
      </c>
      <c r="DY70" s="49">
        <f>IFERROR(IF(INDEX(MCDM_Grades!$F$2:$F$178,MATCH($A70,MCDM_Grades!$A$2:$A$178,0))="","",INDEX(MCDM_Grades!$F$2:$F$178,MATCH($A70,MCDM_Grades!$A$2:$A$178,0))),"")</f>
        <v/>
      </c>
      <c r="DZ70" s="48">
        <f>IFERROR(IF(INDEX(MCDM_Grades!$G$2:$G$178,MATCH($A70,MCDM_Grades!$A$2:$A$178,0))="","",INDEX(MCDM_Grades!$G$2:$G$178,MATCH($A70,MCDM_Grades!$A$2:$A$178,0))),"")</f>
        <v/>
      </c>
      <c r="EA70" s="49">
        <f>IFERROR(IF(INDEX(MCDM_Grades!$H$2:$H$178,MATCH($A70,MCDM_Grades!$A$2:$A$178,0))="","",INDEX(MCDM_Grades!$H$2:$H$178,MATCH($A70,MCDM_Grades!$A$2:$A$178,0))),"")</f>
        <v/>
      </c>
      <c r="EB70" s="50">
        <f>IFERROR(IF(INDEX(MCDM_Grades!$I$2:$I$178,MATCH($A70,MCDM_Grades!$A$2:$A$178,0))="","",INDEX(MCDM_Grades!$I$2:$I$178,MATCH($A70,MCDM_Grades!$A$2:$A$178,0))),"")</f>
        <v/>
      </c>
      <c r="EC70" s="51">
        <f>IFERROR(IF(INDEX(MCDM_Grades!$J$2:$J$178,MATCH($A70,MCDM_Grades!$A$2:$A$178,0))="","",INDEX(MCDM_Grades!$J$2:$J$178,MATCH($A70,MCDM_Grades!$A$2:$A$178,0))),"")</f>
        <v/>
      </c>
      <c r="ED70" s="35">
        <f>IFERROR(IF(INDEX(MCDM_Grades!$N$2:$N$178,MATCH($A70,MCDM_Grades!$A$2:$A$178,0))="","",INDEX(MCDM_Grades!$N$2:$N$178,MATCH($A70,MCDM_Grades!$A$2:$A$178,0))),"")</f>
        <v/>
      </c>
      <c r="EE70" s="42">
        <f>IFERROR(IF(INDEX(MCDM_Grades!$O$2:$O$178,MATCH($A70,MCDM_Grades!$A$2:$A$178,0))="","",INDEX(MCDM_Grades!$O$2:$O$178,MATCH($A70,MCDM_Grades!$A$2:$A$178,0))),"")</f>
        <v/>
      </c>
      <c r="EF70" s="35">
        <f>IFERROR(IF(INDEX(MCDM_Grades!$P$2:$P$178,MATCH($A70,MCDM_Grades!$A$2:$A$178,0))="","",INDEX(MCDM_Grades!$P$2:$P$178,MATCH($A70,MCDM_Grades!$A$2:$A$178,0))),"")</f>
        <v/>
      </c>
      <c r="EG70" s="42">
        <f>IFERROR(IF(INDEX(MCDM_Grades!$Q$2:$Q$178,MATCH($A70,MCDM_Grades!$A$2:$A$178,0))="","",INDEX(MCDM_Grades!$Q$2:$Q$178,MATCH($A70,MCDM_Grades!$A$2:$A$178,0))),"")</f>
        <v/>
      </c>
      <c r="EH70" s="35">
        <f>IFERROR(IF(INDEX(MCDM_Grades!$R$2:$R$178,MATCH($A70,MCDM_Grades!$A$2:$A$178,0))="","",INDEX(MCDM_Grades!$R$2:$R$178,MATCH($A70,MCDM_Grades!$A$2:$A$178,0))),"")</f>
        <v/>
      </c>
      <c r="EI70" s="42">
        <f>IFERROR(IF(INDEX(MCDM_Grades!$S$2:$S$178,MATCH($A70,MCDM_Grades!$A$2:$A$178,0))="","",INDEX(MCDM_Grades!$S$2:$S$178,MATCH($A70,MCDM_Grades!$A$2:$A$178,0))),"")</f>
        <v/>
      </c>
      <c r="EJ70" s="35">
        <f>IFERROR(IF(INDEX(MCDM_Grades!$T$2:$T$178,MATCH($A70,MCDM_Grades!$A$2:$A$178,0))="","",INDEX(MCDM_Grades!$T$2:$T$178,MATCH($A70,MCDM_Grades!$A$2:$A$178,0))),"")</f>
        <v/>
      </c>
      <c r="EK70" s="42">
        <f>IFERROR(IF(INDEX(MCDM_Grades!$U$2:$U$178,MATCH($A70,MCDM_Grades!$A$2:$A$178,0))="","",INDEX(MCDM_Grades!$U$2:$U$178,MATCH($A70,MCDM_Grades!$A$2:$A$178,0))),"")</f>
        <v/>
      </c>
      <c r="EL70" s="35">
        <f>IFERROR(IF(INDEX(MCDM_Grades!$V$2:$V$178,MATCH($A70,MCDM_Grades!$A$2:$A$178,0))="","",INDEX(MCDM_Grades!$V$2:$V$178,MATCH($A70,MCDM_Grades!$A$2:$A$178,0))),"")</f>
        <v/>
      </c>
      <c r="EM70" s="42">
        <f>IFERROR(IF(INDEX(MCDM_Grades!$W$2:$W$178,MATCH($A70,MCDM_Grades!$A$2:$A$178,0))="","",INDEX(MCDM_Grades!$W$2:$W$178,MATCH($A70,MCDM_Grades!$A$2:$A$178,0))),"")</f>
        <v/>
      </c>
      <c r="EN70" s="35">
        <f>IFERROR(IF(INDEX(MCDM_Grades!$X$2:$X$178,MATCH($A70,MCDM_Grades!$A$2:$A$178,0))="","",INDEX(MCDM_Grades!$X$2:$X$178,MATCH($A70,MCDM_Grades!$A$2:$A$178,0))),"")</f>
        <v/>
      </c>
      <c r="EO70" s="42">
        <f>IFERROR(IF(INDEX(MCDM_Grades!$Y$2:$Y$178,MATCH($A70,MCDM_Grades!$A$2:$A$178,0))="","",INDEX(MCDM_Grades!$Y$2:$Y$178,MATCH($A70,MCDM_Grades!$A$2:$A$178,0))),"")</f>
        <v/>
      </c>
      <c r="EP70" s="35">
        <f>IFERROR(IF(INDEX(MCDM_Grades!$Z$2:$Z$178,MATCH($A70,MCDM_Grades!$A$2:$A$178,0))="","",INDEX(MCDM_Grades!$Z$2:$Z$178,MATCH($A70,MCDM_Grades!$A$2:$A$178,0))),"")</f>
        <v/>
      </c>
      <c r="EQ70" s="42">
        <f>IFERROR(IF(INDEX(MCDM_Grades!$AA$2:$AA$178,MATCH($A70,MCDM_Grades!$A$2:$A$178,0))="","",INDEX(MCDM_Grades!$AA$2:$AA$178,MATCH($A70,MCDM_Grades!$A$2:$A$178,0))),"")</f>
        <v/>
      </c>
      <c r="ER70" s="35">
        <f>IFERROR(IF(INDEX(MCDM_Grades!$AB$2:$AB$178,MATCH($A70,MCDM_Grades!$A$2:$A$178,0))="","",INDEX(MCDM_Grades!$AB$2:$AB$178,MATCH($A70,MCDM_Grades!$A$2:$A$178,0))),"")</f>
        <v/>
      </c>
      <c r="ES70" s="42">
        <f>IFERROR(IF(INDEX(MCDM_Grades!$AC$2:$AC$178,MATCH($A70,MCDM_Grades!$A$2:$A$178,0))="","",INDEX(MCDM_Grades!$AC$2:$AC$178,MATCH($A70,MCDM_Grades!$A$2:$A$178,0))),"")</f>
        <v/>
      </c>
      <c r="ET70" s="35">
        <f>IFERROR(IF(INDEX(MCDM_Grades!$AD$2:$AD$178,MATCH($A70,MCDM_Grades!$A$2:$A$178,0))="","",INDEX(MCDM_Grades!$AD$2:$AD$178,MATCH($A70,MCDM_Grades!$A$2:$A$178,0))),"")</f>
        <v/>
      </c>
      <c r="EU70" s="42">
        <f>IFERROR(IF(INDEX(MCDM_Grades!$AE$2:$AE$178,MATCH($A70,MCDM_Grades!$A$2:$A$178,0))="","",INDEX(MCDM_Grades!$AE$2:$AE$178,MATCH($A70,MCDM_Grades!$A$2:$A$178,0))),"")</f>
        <v/>
      </c>
      <c r="EV70" s="51">
        <f>IFERROR(IF(INDEX(MCDM_Grades!$K$2:$K$178,MATCH($A70,MCDM_Grades!$A$2:$A$178,0))="","",INDEX(MCDM_Grades!$K$2:$K$178,MATCH($A70,MCDM_Grades!$A$2:$A$178,0))),"")</f>
        <v/>
      </c>
      <c r="EW70" s="49">
        <f>IFERROR(IF(INDEX(MCDM_Grades!$L$2:$L$178,MATCH($A70,MCDM_Grades!$A$2:$A$178,0))="","",INDEX(MCDM_Grades!$L$2:$L$178,MATCH($A70,MCDM_Grades!$A$2:$A$178,0))),"")</f>
        <v/>
      </c>
      <c r="EX70" s="50">
        <f>IFERROR(IF(INDEX(MCDM_Grades!$M$2:$M$178,MATCH($A70,MCDM_Grades!$A$2:$A$178,0))="","",INDEX(MCDM_Grades!$M$2:$M$178,MATCH($A70,MCDM_Grades!$A$2:$A$178,0))),"")</f>
        <v/>
      </c>
      <c r="EY70" s="35">
        <f>IFERROR(IF(INDEX(MCDM_Grades!$AR$2:$AR$178,MATCH($A70,MCDM_Grades!$A$2:$A$178,0))="","",INDEX(MCDM_Grades!$AR$2:$AR$178,MATCH($A70,MCDM_Grades!$A$2:$A$178,0))),"")</f>
        <v/>
      </c>
      <c r="EZ70" s="42">
        <f>IFERROR(IF(INDEX(MCDM_Grades!$AS$2:$AS$178,MATCH($A70,MCDM_Grades!$A$2:$A$178,0))="","",INDEX(MCDM_Grades!$AS$2:$AS$178,MATCH($A70,MCDM_Grades!$A$2:$A$178,0))),"")</f>
        <v/>
      </c>
      <c r="FA70" s="35">
        <f>IFERROR(IF(INDEX(MCDM_Grades!$AT$2:$AT$178,MATCH($A70,MCDM_Grades!$A$2:$A$178,0))="","",INDEX(MCDM_Grades!$AT$2:$AT$178,MATCH($A70,MCDM_Grades!$A$2:$A$178,0))),"")</f>
        <v/>
      </c>
      <c r="FB70" s="42">
        <f>IFERROR(IF(INDEX(MCDM_Grades!$AU$2:$AU$178,MATCH($A70,MCDM_Grades!$A$2:$A$178,0))="","",INDEX(MCDM_Grades!$AU$2:$AU$178,MATCH($A70,MCDM_Grades!$A$2:$A$178,0))),"")</f>
        <v/>
      </c>
      <c r="FC70" s="3" t="inlineStr">
        <is>
          <t>Not reported</t>
        </is>
      </c>
      <c r="FD70" s="3" t="inlineStr">
        <is>
          <t>Unknown</t>
        </is>
      </c>
      <c r="FE70" s="3" t="inlineStr">
        <is>
          <t>Unknown</t>
        </is>
      </c>
      <c r="FF70" s="3" t="n"/>
      <c r="FG70" s="3" t="inlineStr">
        <is>
          <t>Not reported</t>
        </is>
      </c>
      <c r="FH70" s="3" t="inlineStr">
        <is>
          <t>high-quality images to ensure the clarity of road surface details</t>
        </is>
      </c>
      <c r="FI70" s="3" t="inlineStr">
        <is>
          <t>Dataset page / README</t>
        </is>
      </c>
      <c r="FJ70" s="3" t="inlineStr">
        <is>
          <t>https://data.mendeley.com/datasets/s5hx9n2jc3/2</t>
        </is>
      </c>
      <c r="FK70" s="3" t="inlineStr">
        <is>
          <t>High</t>
        </is>
      </c>
      <c r="FL70" s="3" t="inlineStr">
        <is>
          <t>Not independently verified</t>
        </is>
      </c>
      <c r="FM70" s="3" t="inlineStr">
        <is>
          <t>All workbook acquisition fields are NR. The Mendeley page describes weather (normal, rainy) and lighting (day, twilight, night) strata and bounding-box pothole annotation but gives no camera, mount, viewpoint or image-source information; the Kaggle page rendered as an empty shell. The duplicate deposit (10.17632/d4n32gbmk4.1) mentions Roboflow augmentation, raising the possibility of mixed-provenance imagery, but nothing is documented.</t>
        </is>
      </c>
    </row>
    <row r="71" ht="58" customHeight="1">
      <c r="A71" s="3" t="inlineStr">
        <is>
          <t>DS-070</t>
        </is>
      </c>
      <c r="B71" s="3" t="inlineStr">
        <is>
          <t>Multiclass Road Surface Damage Classification Dataset: Computer Vision</t>
        </is>
      </c>
      <c r="C71" s="3" t="inlineStr">
        <is>
          <t>NA</t>
        </is>
      </c>
      <c r="D71" s="3" t="inlineStr">
        <is>
          <t>2</t>
        </is>
      </c>
      <c r="E71" s="3" t="inlineStr">
        <is>
          <t>Independent Dataset</t>
        </is>
      </c>
      <c r="F71" s="3" t="inlineStr">
        <is>
          <t>NA (single source record)</t>
        </is>
      </c>
      <c r="G71" s="3" t="inlineStr">
        <is>
          <t>Single source record; no matching record found in any other file after cross-file and cross-platform comparison.</t>
        </is>
      </c>
      <c r="H71" s="3" t="inlineStr">
        <is>
          <t>Claude</t>
        </is>
      </c>
      <c r="I71" s="3" t="inlineStr">
        <is>
          <t>Mendeley Data</t>
        </is>
      </c>
      <c r="J71" s="3" t="inlineStr">
        <is>
          <t>N</t>
        </is>
      </c>
      <c r="K71" s="3" t="inlineStr">
        <is>
          <t>NA (single platform)</t>
        </is>
      </c>
      <c r="L71" s="4" t="inlineStr">
        <is>
          <t>https://data.mendeley.com/datasets/697w4jkr2x/2</t>
        </is>
      </c>
      <c r="M71" s="3" t="inlineStr">
        <is>
          <t>NA</t>
        </is>
      </c>
      <c r="N71" s="3" t="inlineStr">
        <is>
          <t>NA</t>
        </is>
      </c>
      <c r="O71" s="4" t="inlineStr">
        <is>
          <t>https://data.mendeley.com/datasets/697w4jkr2x/2</t>
        </is>
      </c>
      <c r="P71" s="3" t="inlineStr">
        <is>
          <t>NA</t>
        </is>
      </c>
      <c r="Q71" s="3" t="inlineStr">
        <is>
          <t>NA</t>
        </is>
      </c>
      <c r="R71" s="3" t="inlineStr">
        <is>
          <t>NA</t>
        </is>
      </c>
      <c r="S71" s="3" t="inlineStr">
        <is>
          <t>NA</t>
        </is>
      </c>
      <c r="T71" s="3" t="inlineStr">
        <is>
          <t>10.17632/697w4jkr2x.2</t>
        </is>
      </c>
      <c r="U71" s="3" t="inlineStr">
        <is>
          <t>N</t>
        </is>
      </c>
      <c r="V71" s="3" t="inlineStr">
        <is>
          <t>NR</t>
        </is>
      </c>
      <c r="W71" s="3" t="inlineStr">
        <is>
          <t>NR</t>
        </is>
      </c>
      <c r="X71" s="3" t="inlineStr">
        <is>
          <t>NR</t>
        </is>
      </c>
      <c r="Y71" s="3" t="inlineStr">
        <is>
          <t>NR</t>
        </is>
      </c>
      <c r="Z71" s="3" t="inlineStr">
        <is>
          <t>NA</t>
        </is>
      </c>
      <c r="AA71" s="3" t="inlineStr">
        <is>
          <t>NA</t>
        </is>
      </c>
      <c r="AB71" s="3" t="inlineStr">
        <is>
          <t>Images/frames as reported</t>
        </is>
      </c>
      <c r="AC71" s="3" t="inlineStr">
        <is>
          <t>1530 (Surface erosion 651; Crack 478; Pothole 401)</t>
        </is>
      </c>
      <c r="AD71" s="3" t="inlineStr">
        <is>
          <t>NR</t>
        </is>
      </c>
      <c r="AE71" s="3" t="inlineStr">
        <is>
          <t>NR</t>
        </is>
      </c>
      <c r="AF71" s="3" t="inlineStr">
        <is>
          <t>1530 (Surface erosion 651; Crack 478; Pothole 401)</t>
        </is>
      </c>
      <c r="AG71" s="3" t="inlineStr">
        <is>
          <t>NR</t>
        </is>
      </c>
      <c r="AH71" s="3" t="inlineStr">
        <is>
          <t>NR</t>
        </is>
      </c>
      <c r="AI71" s="3" t="inlineStr">
        <is>
          <t>NR</t>
        </is>
      </c>
      <c r="AJ71" s="3" t="inlineStr">
        <is>
          <t>NR</t>
        </is>
      </c>
      <c r="AK71" s="3" t="inlineStr">
        <is>
          <t>NR</t>
        </is>
      </c>
      <c r="AL71" s="3" t="inlineStr">
        <is>
          <t>NR</t>
        </is>
      </c>
      <c r="AM71" s="3" t="inlineStr">
        <is>
          <t>NR</t>
        </is>
      </c>
      <c r="AN71" s="3" t="inlineStr">
        <is>
          <t>640x640 (harmonised)</t>
        </is>
      </c>
      <c r="AO71" s="3" t="inlineStr">
        <is>
          <t>NR</t>
        </is>
      </c>
      <c r="AP71" s="3" t="inlineStr">
        <is>
          <t>NR</t>
        </is>
      </c>
      <c r="AQ71" s="3" t="inlineStr">
        <is>
          <t>NR</t>
        </is>
      </c>
      <c r="AR71" s="3" t="inlineStr">
        <is>
          <t>NR</t>
        </is>
      </c>
      <c r="AS71" s="3" t="inlineStr">
        <is>
          <t>NR</t>
        </is>
      </c>
      <c r="AT71" s="3" t="inlineStr">
        <is>
          <t>NR</t>
        </is>
      </c>
      <c r="AU71" s="3" t="inlineStr">
        <is>
          <t>NR</t>
        </is>
      </c>
      <c r="AV71" s="3" t="inlineStr">
        <is>
          <t>NR</t>
        </is>
      </c>
      <c r="AW71" s="3" t="inlineStr">
        <is>
          <t>NR</t>
        </is>
      </c>
      <c r="AX71" s="3" t="inlineStr">
        <is>
          <t>NR</t>
        </is>
      </c>
      <c r="AY71" s="3" t="inlineStr">
        <is>
          <t>NR</t>
        </is>
      </c>
      <c r="AZ71" s="3" t="inlineStr">
        <is>
          <t>NR</t>
        </is>
      </c>
      <c r="BA71" s="3" t="inlineStr">
        <is>
          <t>NR</t>
        </is>
      </c>
      <c r="BB71" s="3" t="inlineStr">
        <is>
          <t>N</t>
        </is>
      </c>
      <c r="BC71" s="3" t="inlineStr">
        <is>
          <t>NR</t>
        </is>
      </c>
      <c r="BD71" s="3" t="inlineStr">
        <is>
          <t>NR</t>
        </is>
      </c>
      <c r="BE71" s="3" t="inlineStr">
        <is>
          <t>NR</t>
        </is>
      </c>
      <c r="BF71" s="3" t="inlineStr">
        <is>
          <t>NR</t>
        </is>
      </c>
      <c r="BG71" s="3" t="inlineStr">
        <is>
          <t>NR</t>
        </is>
      </c>
      <c r="BH71" s="3" t="inlineStr">
        <is>
          <t>Surface erosion (weathering or raveling); Crack (linear, transverse or alligator); Pothole</t>
        </is>
      </c>
      <c r="BI71" s="3" t="inlineStr">
        <is>
          <t>NR</t>
        </is>
      </c>
      <c r="BJ71" s="3" t="inlineStr">
        <is>
          <t>3 image-level classes with per-class counts</t>
        </is>
      </c>
      <c r="BK71" s="3" t="inlineStr">
        <is>
          <t>NR</t>
        </is>
      </c>
      <c r="BL71" s="3" t="inlineStr">
        <is>
          <t>Image classification</t>
        </is>
      </c>
      <c r="BM71" s="3" t="inlineStr">
        <is>
          <t>Image classification</t>
        </is>
      </c>
      <c r="BN71" s="3" t="inlineStr">
        <is>
          <t>Folder-based class labels</t>
        </is>
      </c>
      <c r="BO71" s="3" t="inlineStr">
        <is>
          <t>NR</t>
        </is>
      </c>
      <c r="BP71" s="3" t="inlineStr">
        <is>
          <t>Y</t>
        </is>
      </c>
      <c r="BQ71" s="3" t="inlineStr">
        <is>
          <t>NR</t>
        </is>
      </c>
      <c r="BR71" s="3" t="inlineStr">
        <is>
          <t>NR</t>
        </is>
      </c>
      <c r="BS71" s="3" t="inlineStr">
        <is>
          <t>NR</t>
        </is>
      </c>
      <c r="BT71" s="3" t="inlineStr">
        <is>
          <t>NR</t>
        </is>
      </c>
      <c r="BU71" s="3" t="inlineStr">
        <is>
          <t>NR</t>
        </is>
      </c>
      <c r="BV71" s="3" t="inlineStr">
        <is>
          <t>N</t>
        </is>
      </c>
      <c r="BW71" s="3" t="inlineStr">
        <is>
          <t>N</t>
        </is>
      </c>
      <c r="BX71" s="3" t="inlineStr">
        <is>
          <t>N</t>
        </is>
      </c>
      <c r="BY71" s="3" t="inlineStr">
        <is>
          <t>NR</t>
        </is>
      </c>
      <c r="BZ71" s="3" t="inlineStr">
        <is>
          <t>NR</t>
        </is>
      </c>
      <c r="CA71" s="3" t="inlineStr">
        <is>
          <t>NR</t>
        </is>
      </c>
      <c r="CB71" s="3" t="inlineStr">
        <is>
          <t>NR</t>
        </is>
      </c>
      <c r="CC71" s="3" t="inlineStr">
        <is>
          <t>Classification</t>
        </is>
      </c>
      <c r="CD71" s="3" t="inlineStr">
        <is>
          <t>NR</t>
        </is>
      </c>
      <c r="CE71" s="3" t="inlineStr">
        <is>
          <t>NR</t>
        </is>
      </c>
      <c r="CF71" s="3" t="inlineStr">
        <is>
          <t>Reported on the source record/data card or associated publication (see Evidence_Locator)</t>
        </is>
      </c>
      <c r="CG71" s="3" t="inlineStr">
        <is>
          <t>NR</t>
        </is>
      </c>
      <c r="CH71" s="3" t="inlineStr">
        <is>
          <t>NR</t>
        </is>
      </c>
      <c r="CI71" s="3" t="inlineStr">
        <is>
          <t>Include-Primary</t>
        </is>
      </c>
      <c r="CJ71" s="3" t="inlineStr">
        <is>
          <t>Direct_Download</t>
        </is>
      </c>
      <c r="CK71" s="3" t="inlineStr">
        <is>
          <t>CC BY 4.0</t>
        </is>
      </c>
      <c r="CL71" s="3" t="inlineStr">
        <is>
          <t>N</t>
        </is>
      </c>
      <c r="CM71" s="3" t="inlineStr">
        <is>
          <t>Direct_Download</t>
        </is>
      </c>
      <c r="CN71" s="3" t="inlineStr">
        <is>
          <t>NR</t>
        </is>
      </c>
      <c r="CO71" s="3" t="inlineStr">
        <is>
          <t>NR</t>
        </is>
      </c>
      <c r="CP71" s="3" t="inlineStr">
        <is>
          <t>N</t>
        </is>
      </c>
      <c r="CQ71" s="3" t="inlineStr">
        <is>
          <t>No country, region, capture device or collection date is reported; image-level labels only, with no localisation or severity; the 80/10/10 split is described as the intended workflow rather than as a shipped split; shares depositors with MDL-024 and provenance overlap cannot be ruled out</t>
        </is>
      </c>
      <c r="CR71" s="3" t="inlineStr">
        <is>
          <t>Original</t>
        </is>
      </c>
      <c r="CS71" s="3" t="inlineStr">
        <is>
          <t>N</t>
        </is>
      </c>
      <c r="CT71" s="3" t="inlineStr">
        <is>
          <t>N</t>
        </is>
      </c>
      <c r="CU71" s="3" t="inlineStr">
        <is>
          <t>N</t>
        </is>
      </c>
      <c r="CV71" s="3" t="inlineStr">
        <is>
          <t>NA</t>
        </is>
      </c>
      <c r="CW71" s="3" t="inlineStr">
        <is>
          <t>NA</t>
        </is>
      </c>
      <c r="CX71" s="3" t="inlineStr">
        <is>
          <t>Claude_Mendeley_001.xlsx</t>
        </is>
      </c>
      <c r="CY71" s="3" t="inlineStr">
        <is>
          <t>Claude_Mendeley_001:MDL-025</t>
        </is>
      </c>
      <c r="CZ71" s="3" t="inlineStr">
        <is>
          <t>N</t>
        </is>
      </c>
      <c r="DA71" s="3" t="inlineStr">
        <is>
          <t>NA</t>
        </is>
      </c>
      <c r="DB71" s="3" t="inlineStr">
        <is>
          <t>None</t>
        </is>
      </c>
      <c r="DC71" s="3" t="inlineStr">
        <is>
          <t>None</t>
        </is>
      </c>
      <c r="DD71" s="3" t="inlineStr">
        <is>
          <t>None</t>
        </is>
      </c>
      <c r="DE71" s="3" t="inlineStr">
        <is>
          <t>None</t>
        </is>
      </c>
      <c r="DF71" s="3" t="inlineStr">
        <is>
          <t>N</t>
        </is>
      </c>
      <c r="DG71" s="3" t="inlineStr">
        <is>
          <t>Single source record; no reconciliation required.</t>
        </is>
      </c>
      <c r="DH71" s="3" t="inlineStr">
        <is>
          <t>Landing page https://data.mendeley.com/datasets/697w4jkr2x/2 (accessed 2026-08-03); DataCite record 10.17632/697w4jkr2x.2</t>
        </is>
      </c>
      <c r="DI71" s="3" t="inlineStr">
        <is>
          <t>Low</t>
        </is>
      </c>
      <c r="DJ71" s="3" t="inlineStr">
        <is>
          <t>Low</t>
        </is>
      </c>
      <c r="DK71" s="3" t="inlineStr">
        <is>
          <t>Use source record as cited.</t>
        </is>
      </c>
      <c r="DL71" s="3" t="n">
        <v>5</v>
      </c>
      <c r="DM71" s="3" t="n">
        <v>2</v>
      </c>
      <c r="DN71" s="3" t="n">
        <v>3</v>
      </c>
      <c r="DO71" s="3" t="n">
        <v>3</v>
      </c>
      <c r="DP71" s="3" t="n">
        <v>1</v>
      </c>
      <c r="DQ71" s="3" t="n">
        <v>0</v>
      </c>
      <c r="DR71" s="3" t="n">
        <v>0</v>
      </c>
      <c r="DS71" s="3" t="n">
        <v>48</v>
      </c>
      <c r="DT71" s="3" t="inlineStr">
        <is>
          <t>Reviewed (source MCDM_Scoring, averaged across batches)</t>
        </is>
      </c>
      <c r="DU71" s="3" t="inlineStr">
        <is>
          <t>1 of 1</t>
        </is>
      </c>
      <c r="DV71" s="35">
        <f>IFERROR(IF(INDEX(MCDM_Grades!$C$2:$C$178,MATCH($A71,MCDM_Grades!$A$2:$A$178,0))="","",INDEX(MCDM_Grades!$C$2:$C$178,MATCH($A71,MCDM_Grades!$A$2:$A$178,0))),"")</f>
        <v/>
      </c>
      <c r="DW71" s="42">
        <f>IFERROR(IF(INDEX(MCDM_Grades!$D$2:$D$178,MATCH($A71,MCDM_Grades!$A$2:$A$178,0))="","",INDEX(MCDM_Grades!$D$2:$D$178,MATCH($A71,MCDM_Grades!$A$2:$A$178,0))),"")</f>
        <v/>
      </c>
      <c r="DX71" s="48">
        <f>IFERROR(IF(INDEX(MCDM_Grades!$E$2:$E$178,MATCH($A71,MCDM_Grades!$A$2:$A$178,0))="","",INDEX(MCDM_Grades!$E$2:$E$178,MATCH($A71,MCDM_Grades!$A$2:$A$178,0))),"")</f>
        <v/>
      </c>
      <c r="DY71" s="49">
        <f>IFERROR(IF(INDEX(MCDM_Grades!$F$2:$F$178,MATCH($A71,MCDM_Grades!$A$2:$A$178,0))="","",INDEX(MCDM_Grades!$F$2:$F$178,MATCH($A71,MCDM_Grades!$A$2:$A$178,0))),"")</f>
        <v/>
      </c>
      <c r="DZ71" s="48">
        <f>IFERROR(IF(INDEX(MCDM_Grades!$G$2:$G$178,MATCH($A71,MCDM_Grades!$A$2:$A$178,0))="","",INDEX(MCDM_Grades!$G$2:$G$178,MATCH($A71,MCDM_Grades!$A$2:$A$178,0))),"")</f>
        <v/>
      </c>
      <c r="EA71" s="49">
        <f>IFERROR(IF(INDEX(MCDM_Grades!$H$2:$H$178,MATCH($A71,MCDM_Grades!$A$2:$A$178,0))="","",INDEX(MCDM_Grades!$H$2:$H$178,MATCH($A71,MCDM_Grades!$A$2:$A$178,0))),"")</f>
        <v/>
      </c>
      <c r="EB71" s="50">
        <f>IFERROR(IF(INDEX(MCDM_Grades!$I$2:$I$178,MATCH($A71,MCDM_Grades!$A$2:$A$178,0))="","",INDEX(MCDM_Grades!$I$2:$I$178,MATCH($A71,MCDM_Grades!$A$2:$A$178,0))),"")</f>
        <v/>
      </c>
      <c r="EC71" s="51">
        <f>IFERROR(IF(INDEX(MCDM_Grades!$J$2:$J$178,MATCH($A71,MCDM_Grades!$A$2:$A$178,0))="","",INDEX(MCDM_Grades!$J$2:$J$178,MATCH($A71,MCDM_Grades!$A$2:$A$178,0))),"")</f>
        <v/>
      </c>
      <c r="ED71" s="35">
        <f>IFERROR(IF(INDEX(MCDM_Grades!$N$2:$N$178,MATCH($A71,MCDM_Grades!$A$2:$A$178,0))="","",INDEX(MCDM_Grades!$N$2:$N$178,MATCH($A71,MCDM_Grades!$A$2:$A$178,0))),"")</f>
        <v/>
      </c>
      <c r="EE71" s="42">
        <f>IFERROR(IF(INDEX(MCDM_Grades!$O$2:$O$178,MATCH($A71,MCDM_Grades!$A$2:$A$178,0))="","",INDEX(MCDM_Grades!$O$2:$O$178,MATCH($A71,MCDM_Grades!$A$2:$A$178,0))),"")</f>
        <v/>
      </c>
      <c r="EF71" s="35">
        <f>IFERROR(IF(INDEX(MCDM_Grades!$P$2:$P$178,MATCH($A71,MCDM_Grades!$A$2:$A$178,0))="","",INDEX(MCDM_Grades!$P$2:$P$178,MATCH($A71,MCDM_Grades!$A$2:$A$178,0))),"")</f>
        <v/>
      </c>
      <c r="EG71" s="42">
        <f>IFERROR(IF(INDEX(MCDM_Grades!$Q$2:$Q$178,MATCH($A71,MCDM_Grades!$A$2:$A$178,0))="","",INDEX(MCDM_Grades!$Q$2:$Q$178,MATCH($A71,MCDM_Grades!$A$2:$A$178,0))),"")</f>
        <v/>
      </c>
      <c r="EH71" s="35">
        <f>IFERROR(IF(INDEX(MCDM_Grades!$R$2:$R$178,MATCH($A71,MCDM_Grades!$A$2:$A$178,0))="","",INDEX(MCDM_Grades!$R$2:$R$178,MATCH($A71,MCDM_Grades!$A$2:$A$178,0))),"")</f>
        <v/>
      </c>
      <c r="EI71" s="42">
        <f>IFERROR(IF(INDEX(MCDM_Grades!$S$2:$S$178,MATCH($A71,MCDM_Grades!$A$2:$A$178,0))="","",INDEX(MCDM_Grades!$S$2:$S$178,MATCH($A71,MCDM_Grades!$A$2:$A$178,0))),"")</f>
        <v/>
      </c>
      <c r="EJ71" s="35">
        <f>IFERROR(IF(INDEX(MCDM_Grades!$T$2:$T$178,MATCH($A71,MCDM_Grades!$A$2:$A$178,0))="","",INDEX(MCDM_Grades!$T$2:$T$178,MATCH($A71,MCDM_Grades!$A$2:$A$178,0))),"")</f>
        <v/>
      </c>
      <c r="EK71" s="42">
        <f>IFERROR(IF(INDEX(MCDM_Grades!$U$2:$U$178,MATCH($A71,MCDM_Grades!$A$2:$A$178,0))="","",INDEX(MCDM_Grades!$U$2:$U$178,MATCH($A71,MCDM_Grades!$A$2:$A$178,0))),"")</f>
        <v/>
      </c>
      <c r="EL71" s="35">
        <f>IFERROR(IF(INDEX(MCDM_Grades!$V$2:$V$178,MATCH($A71,MCDM_Grades!$A$2:$A$178,0))="","",INDEX(MCDM_Grades!$V$2:$V$178,MATCH($A71,MCDM_Grades!$A$2:$A$178,0))),"")</f>
        <v/>
      </c>
      <c r="EM71" s="42">
        <f>IFERROR(IF(INDEX(MCDM_Grades!$W$2:$W$178,MATCH($A71,MCDM_Grades!$A$2:$A$178,0))="","",INDEX(MCDM_Grades!$W$2:$W$178,MATCH($A71,MCDM_Grades!$A$2:$A$178,0))),"")</f>
        <v/>
      </c>
      <c r="EN71" s="35">
        <f>IFERROR(IF(INDEX(MCDM_Grades!$X$2:$X$178,MATCH($A71,MCDM_Grades!$A$2:$A$178,0))="","",INDEX(MCDM_Grades!$X$2:$X$178,MATCH($A71,MCDM_Grades!$A$2:$A$178,0))),"")</f>
        <v/>
      </c>
      <c r="EO71" s="42">
        <f>IFERROR(IF(INDEX(MCDM_Grades!$Y$2:$Y$178,MATCH($A71,MCDM_Grades!$A$2:$A$178,0))="","",INDEX(MCDM_Grades!$Y$2:$Y$178,MATCH($A71,MCDM_Grades!$A$2:$A$178,0))),"")</f>
        <v/>
      </c>
      <c r="EP71" s="35">
        <f>IFERROR(IF(INDEX(MCDM_Grades!$Z$2:$Z$178,MATCH($A71,MCDM_Grades!$A$2:$A$178,0))="","",INDEX(MCDM_Grades!$Z$2:$Z$178,MATCH($A71,MCDM_Grades!$A$2:$A$178,0))),"")</f>
        <v/>
      </c>
      <c r="EQ71" s="42">
        <f>IFERROR(IF(INDEX(MCDM_Grades!$AA$2:$AA$178,MATCH($A71,MCDM_Grades!$A$2:$A$178,0))="","",INDEX(MCDM_Grades!$AA$2:$AA$178,MATCH($A71,MCDM_Grades!$A$2:$A$178,0))),"")</f>
        <v/>
      </c>
      <c r="ER71" s="35">
        <f>IFERROR(IF(INDEX(MCDM_Grades!$AB$2:$AB$178,MATCH($A71,MCDM_Grades!$A$2:$A$178,0))="","",INDEX(MCDM_Grades!$AB$2:$AB$178,MATCH($A71,MCDM_Grades!$A$2:$A$178,0))),"")</f>
        <v/>
      </c>
      <c r="ES71" s="42">
        <f>IFERROR(IF(INDEX(MCDM_Grades!$AC$2:$AC$178,MATCH($A71,MCDM_Grades!$A$2:$A$178,0))="","",INDEX(MCDM_Grades!$AC$2:$AC$178,MATCH($A71,MCDM_Grades!$A$2:$A$178,0))),"")</f>
        <v/>
      </c>
      <c r="ET71" s="35">
        <f>IFERROR(IF(INDEX(MCDM_Grades!$AD$2:$AD$178,MATCH($A71,MCDM_Grades!$A$2:$A$178,0))="","",INDEX(MCDM_Grades!$AD$2:$AD$178,MATCH($A71,MCDM_Grades!$A$2:$A$178,0))),"")</f>
        <v/>
      </c>
      <c r="EU71" s="42">
        <f>IFERROR(IF(INDEX(MCDM_Grades!$AE$2:$AE$178,MATCH($A71,MCDM_Grades!$A$2:$A$178,0))="","",INDEX(MCDM_Grades!$AE$2:$AE$178,MATCH($A71,MCDM_Grades!$A$2:$A$178,0))),"")</f>
        <v/>
      </c>
      <c r="EV71" s="51">
        <f>IFERROR(IF(INDEX(MCDM_Grades!$K$2:$K$178,MATCH($A71,MCDM_Grades!$A$2:$A$178,0))="","",INDEX(MCDM_Grades!$K$2:$K$178,MATCH($A71,MCDM_Grades!$A$2:$A$178,0))),"")</f>
        <v/>
      </c>
      <c r="EW71" s="49">
        <f>IFERROR(IF(INDEX(MCDM_Grades!$L$2:$L$178,MATCH($A71,MCDM_Grades!$A$2:$A$178,0))="","",INDEX(MCDM_Grades!$L$2:$L$178,MATCH($A71,MCDM_Grades!$A$2:$A$178,0))),"")</f>
        <v/>
      </c>
      <c r="EX71" s="50">
        <f>IFERROR(IF(INDEX(MCDM_Grades!$M$2:$M$178,MATCH($A71,MCDM_Grades!$A$2:$A$178,0))="","",INDEX(MCDM_Grades!$M$2:$M$178,MATCH($A71,MCDM_Grades!$A$2:$A$178,0))),"")</f>
        <v/>
      </c>
      <c r="EY71" s="35">
        <f>IFERROR(IF(INDEX(MCDM_Grades!$AR$2:$AR$178,MATCH($A71,MCDM_Grades!$A$2:$A$178,0))="","",INDEX(MCDM_Grades!$AR$2:$AR$178,MATCH($A71,MCDM_Grades!$A$2:$A$178,0))),"")</f>
        <v/>
      </c>
      <c r="EZ71" s="42">
        <f>IFERROR(IF(INDEX(MCDM_Grades!$AS$2:$AS$178,MATCH($A71,MCDM_Grades!$A$2:$A$178,0))="","",INDEX(MCDM_Grades!$AS$2:$AS$178,MATCH($A71,MCDM_Grades!$A$2:$A$178,0))),"")</f>
        <v/>
      </c>
      <c r="FA71" s="35">
        <f>IFERROR(IF(INDEX(MCDM_Grades!$AT$2:$AT$178,MATCH($A71,MCDM_Grades!$A$2:$A$178,0))="","",INDEX(MCDM_Grades!$AT$2:$AT$178,MATCH($A71,MCDM_Grades!$A$2:$A$178,0))),"")</f>
        <v/>
      </c>
      <c r="FB71" s="42">
        <f>IFERROR(IF(INDEX(MCDM_Grades!$AU$2:$AU$178,MATCH($A71,MCDM_Grades!$A$2:$A$178,0))="","",INDEX(MCDM_Grades!$AU$2:$AU$178,MATCH($A71,MCDM_Grades!$A$2:$A$178,0))),"")</f>
        <v/>
      </c>
      <c r="FC71" s="3" t="inlineStr">
        <is>
          <t>Not reported</t>
        </is>
      </c>
      <c r="FD71" s="3" t="inlineStr">
        <is>
          <t>Unknown</t>
        </is>
      </c>
      <c r="FE71" s="3" t="inlineStr">
        <is>
          <t>Unknown</t>
        </is>
      </c>
      <c r="FF71" s="3" t="n"/>
      <c r="FG71" s="3" t="inlineStr">
        <is>
          <t>Not reported</t>
        </is>
      </c>
      <c r="FH71" s="3" t="inlineStr">
        <is>
          <t>The dataset is organized into 1,530 high-resolution, three-channel (RGB) images</t>
        </is>
      </c>
      <c r="FI71" s="3" t="inlineStr">
        <is>
          <t>Dataset page / README</t>
        </is>
      </c>
      <c r="FJ71" s="3" t="inlineStr">
        <is>
          <t>https://data.mendeley.com/datasets/697w4jkr2x/2</t>
        </is>
      </c>
      <c r="FK71" s="3" t="inlineStr">
        <is>
          <t>High</t>
        </is>
      </c>
      <c r="FL71" s="3" t="inlineStr">
        <is>
          <t>Not independently verified</t>
        </is>
      </c>
      <c r="FM71" s="3" t="inlineStr">
        <is>
          <t>Workbook acquisition fields all NR and Key_Limitations states no country, capture device or date is reported. The Mendeley page describes three image-level classes (surface erosion 651, crack 478, pothole 401) harmonised to 640x640 with colour normalisation, but gives no capture device, mounting, viewpoint or image source. No publication.</t>
        </is>
      </c>
    </row>
    <row r="72" ht="58" customHeight="1">
      <c r="A72" s="3" t="inlineStr">
        <is>
          <t>DS-071</t>
        </is>
      </c>
      <c r="B72" s="3" t="inlineStr">
        <is>
          <t>Multimodal (Image + Point Cloud) Crack Segmentation Dataset</t>
        </is>
      </c>
      <c r="C72" s="3" t="inlineStr">
        <is>
          <t>Multimodal Crack Segmentation Dataset; Image-PointClouds Multimodal Crack Segmentation Dataset</t>
        </is>
      </c>
      <c r="D72" s="3" t="inlineStr">
        <is>
          <t>1 [Claude] | Version 1 [Claude]</t>
        </is>
      </c>
      <c r="E72" s="5" t="inlineStr">
        <is>
          <t>Probable Match</t>
        </is>
      </c>
      <c r="F72" s="3" t="inlineStr">
        <is>
          <t>Moderate</t>
        </is>
      </c>
      <c r="G72" s="3" t="inlineStr">
        <is>
          <t>Both records describe synchronous image + point-cloud crack segmentation captured with an Intel RealSense L515 LiDAR camera; same 2025 release window; Kaggle page renshuddd/multimodal-crack-segmentation-dataset vs Mendeley 10.17632/zs3t38sxds.1.</t>
        </is>
      </c>
      <c r="H72" s="3" t="inlineStr">
        <is>
          <t>Claude</t>
        </is>
      </c>
      <c r="I72" s="3" t="inlineStr">
        <is>
          <t>Mendeley Data; Kaggle</t>
        </is>
      </c>
      <c r="J72" s="3" t="inlineStr">
        <is>
          <t>Y</t>
        </is>
      </c>
      <c r="K72" s="8" t="inlineStr">
        <is>
          <t>Likely duplicate deposit on Kaggle and Mendeley Data (no shared identifier verified)</t>
        </is>
      </c>
      <c r="L72" s="4" t="inlineStr">
        <is>
          <t>https://data.mendeley.com/datasets/zs3t38sxds/1</t>
        </is>
      </c>
      <c r="M72" s="3" t="inlineStr">
        <is>
          <t>NA</t>
        </is>
      </c>
      <c r="N72" s="3" t="inlineStr">
        <is>
          <t>NA</t>
        </is>
      </c>
      <c r="O72" s="4" t="inlineStr">
        <is>
          <t>https://data.mendeley.com/datasets/zs3t38sxds/1</t>
        </is>
      </c>
      <c r="P72" s="3" t="inlineStr">
        <is>
          <t>NA</t>
        </is>
      </c>
      <c r="Q72" s="3" t="inlineStr">
        <is>
          <t>NA</t>
        </is>
      </c>
      <c r="R72" s="4" t="inlineStr">
        <is>
          <t>https://www.kaggle.com/datasets/renshuddd/multimodal-crack-segmentation-dataset</t>
        </is>
      </c>
      <c r="S72" s="3" t="inlineStr">
        <is>
          <t>NA</t>
        </is>
      </c>
      <c r="T72" s="3" t="inlineStr">
        <is>
          <t>10.17632/zs3t38sxds.1</t>
        </is>
      </c>
      <c r="U72" s="3" t="inlineStr">
        <is>
          <t>N</t>
        </is>
      </c>
      <c r="V72" s="3" t="inlineStr">
        <is>
          <t>NR</t>
        </is>
      </c>
      <c r="W72" s="3" t="inlineStr">
        <is>
          <t>NR</t>
        </is>
      </c>
      <c r="X72" s="3" t="inlineStr">
        <is>
          <t>NR</t>
        </is>
      </c>
      <c r="Y72" s="3" t="inlineStr">
        <is>
          <t>NR</t>
        </is>
      </c>
      <c r="Z72" s="3" t="inlineStr">
        <is>
          <t>NA</t>
        </is>
      </c>
      <c r="AA72" s="3" t="inlineStr">
        <is>
          <t>NA</t>
        </is>
      </c>
      <c r="AB72" s="3" t="inlineStr">
        <is>
          <t>NR</t>
        </is>
      </c>
      <c r="AC72" s="3" t="inlineStr">
        <is>
          <t>NR</t>
        </is>
      </c>
      <c r="AD72" s="3" t="inlineStr">
        <is>
          <t>NR</t>
        </is>
      </c>
      <c r="AE72" s="3" t="inlineStr">
        <is>
          <t>NR</t>
        </is>
      </c>
      <c r="AF72" s="3" t="inlineStr">
        <is>
          <t>NR</t>
        </is>
      </c>
      <c r="AG72" s="3" t="inlineStr">
        <is>
          <t>NR</t>
        </is>
      </c>
      <c r="AH72" s="3" t="inlineStr">
        <is>
          <t>NR</t>
        </is>
      </c>
      <c r="AI72" s="3" t="inlineStr">
        <is>
          <t>NR</t>
        </is>
      </c>
      <c r="AJ72" s="3" t="inlineStr">
        <is>
          <t>NR</t>
        </is>
      </c>
      <c r="AK72" s="3" t="inlineStr">
        <is>
          <t>NR</t>
        </is>
      </c>
      <c r="AL72" s="3" t="inlineStr">
        <is>
          <t>NR</t>
        </is>
      </c>
      <c r="AM72" s="3" t="inlineStr">
        <is>
          <t>NR</t>
        </is>
      </c>
      <c r="AN72" s="3" t="inlineStr">
        <is>
          <t>NR</t>
        </is>
      </c>
      <c r="AO72" s="3" t="inlineStr">
        <is>
          <t>NR</t>
        </is>
      </c>
      <c r="AP72" s="3" t="inlineStr">
        <is>
          <t>NR</t>
        </is>
      </c>
      <c r="AQ72" s="3" t="inlineStr">
        <is>
          <t>NR</t>
        </is>
      </c>
      <c r="AR72" s="3" t="inlineStr">
        <is>
          <t>NR</t>
        </is>
      </c>
      <c r="AS72" s="3" t="inlineStr">
        <is>
          <t>Road environment: Mixed: building surfaces; underground coal mine roadway surrounding rock; pavement [Claude] | Building surfaces;Underground coal mine roadways;Pavement [Claude]</t>
        </is>
      </c>
      <c r="AT72" s="3" t="inlineStr">
        <is>
          <t>NR</t>
        </is>
      </c>
      <c r="AU72" s="3" t="inlineStr">
        <is>
          <t>Intel RealSense L515 LiDAR camera (synchronous image and point cloud capture) [Claude] | LiDAR camera (Intel RealSense L515), synchronous image and point-cloud capture [Claude]</t>
        </is>
      </c>
      <c r="AV72" s="3" t="inlineStr">
        <is>
          <t>NR</t>
        </is>
      </c>
      <c r="AW72" s="3" t="inlineStr">
        <is>
          <t>Intel RealSense L515 LiDAR camera (synchronous image and point cloud capture) [Claude] | LiDAR camera (Intel RealSense L515), synchronous image and point-cloud capture [Claude]</t>
        </is>
      </c>
      <c r="AX72" s="3" t="inlineStr">
        <is>
          <t>NR</t>
        </is>
      </c>
      <c r="AY72" s="3" t="inlineStr">
        <is>
          <t>NR</t>
        </is>
      </c>
      <c r="AZ72" s="3" t="inlineStr">
        <is>
          <t>NR</t>
        </is>
      </c>
      <c r="BA72" s="3" t="inlineStr">
        <is>
          <t>NR</t>
        </is>
      </c>
      <c r="BB72" s="3" t="inlineStr">
        <is>
          <t>Y</t>
        </is>
      </c>
      <c r="BC72" s="3" t="inlineStr">
        <is>
          <t>NR</t>
        </is>
      </c>
      <c r="BD72" s="3" t="inlineStr">
        <is>
          <t>LiDAR; Point cloud</t>
        </is>
      </c>
      <c r="BE72" s="3" t="inlineStr">
        <is>
          <t>NR</t>
        </is>
      </c>
      <c r="BF72" s="3" t="inlineStr">
        <is>
          <t>Illumination variation reported (values not enumerated) [Claude] | Illumination variation stated;specific categories NR [Claude]</t>
        </is>
      </c>
      <c r="BG72" s="3" t="inlineStr">
        <is>
          <t>NR</t>
        </is>
      </c>
      <c r="BH72" s="3" t="inlineStr">
        <is>
          <t>Crack</t>
        </is>
      </c>
      <c r="BI72" s="3" t="inlineStr">
        <is>
          <t>NR</t>
        </is>
      </c>
      <c r="BJ72" s="3" t="inlineStr">
        <is>
          <t>Crack segmentation across varied material, illumination, surface contamination and occlusion conditions (label format not documented) [Claude] | Crack segmentation over paired image and point-cloud data;class list not enumerated on the record [Claude]</t>
        </is>
      </c>
      <c r="BK72" s="3" t="inlineStr">
        <is>
          <t>NR</t>
        </is>
      </c>
      <c r="BL72" s="3" t="inlineStr">
        <is>
          <t>Semantic segmentation</t>
        </is>
      </c>
      <c r="BM72" s="3" t="inlineStr">
        <is>
          <t>Semantic segmentation</t>
        </is>
      </c>
      <c r="BN72" s="3" t="inlineStr">
        <is>
          <t>NR</t>
        </is>
      </c>
      <c r="BO72" s="3" t="inlineStr">
        <is>
          <t>NR</t>
        </is>
      </c>
      <c r="BP72" s="3" t="inlineStr">
        <is>
          <t>NR</t>
        </is>
      </c>
      <c r="BQ72" s="3" t="inlineStr">
        <is>
          <t>NR</t>
        </is>
      </c>
      <c r="BR72" s="3" t="inlineStr">
        <is>
          <t>Y</t>
        </is>
      </c>
      <c r="BS72" s="3" t="inlineStr">
        <is>
          <t>NR</t>
        </is>
      </c>
      <c r="BT72" s="3" t="inlineStr">
        <is>
          <t>NR</t>
        </is>
      </c>
      <c r="BU72" s="3" t="inlineStr">
        <is>
          <t>NR</t>
        </is>
      </c>
      <c r="BV72" s="3" t="inlineStr">
        <is>
          <t>N</t>
        </is>
      </c>
      <c r="BW72" s="3" t="inlineStr">
        <is>
          <t>N</t>
        </is>
      </c>
      <c r="BX72" s="3" t="inlineStr">
        <is>
          <t>N</t>
        </is>
      </c>
      <c r="BY72" s="3" t="inlineStr">
        <is>
          <t>NR</t>
        </is>
      </c>
      <c r="BZ72" s="3" t="inlineStr">
        <is>
          <t>NR</t>
        </is>
      </c>
      <c r="CA72" s="3" t="inlineStr">
        <is>
          <t>NR</t>
        </is>
      </c>
      <c r="CB72" s="3" t="inlineStr">
        <is>
          <t>NR</t>
        </is>
      </c>
      <c r="CC72" s="3" t="inlineStr">
        <is>
          <t>Segmentation [Claude] | Semantic segmentation;Multimodal fusion [Claude]</t>
        </is>
      </c>
      <c r="CD72" s="3" t="inlineStr">
        <is>
          <t>NR</t>
        </is>
      </c>
      <c r="CE72" s="3" t="inlineStr">
        <is>
          <t>NR</t>
        </is>
      </c>
      <c r="CF72" s="3" t="inlineStr">
        <is>
          <t>Reported on the source record/data card or associated publication (see Evidence_Locator)</t>
        </is>
      </c>
      <c r="CG72" s="3" t="inlineStr">
        <is>
          <t>NR</t>
        </is>
      </c>
      <c r="CH72" s="3" t="inlineStr">
        <is>
          <t>NR</t>
        </is>
      </c>
      <c r="CI72" s="3" t="inlineStr">
        <is>
          <t>Include-Supplementary [Claude] | Pending [Claude]</t>
        </is>
      </c>
      <c r="CJ72" s="3" t="inlineStr">
        <is>
          <t>Direct_Download [Claude] | Registration [Claude]</t>
        </is>
      </c>
      <c r="CK72" s="3" t="inlineStr">
        <is>
          <t>CC BY 4.0 [Claude] | CC BY-NC-SA 4.0 [Claude]</t>
        </is>
      </c>
      <c r="CL72" s="3" t="inlineStr">
        <is>
          <t>Y</t>
        </is>
      </c>
      <c r="CM72" s="3" t="inlineStr">
        <is>
          <t>Direct_Download [Claude] | Registration [Claude]</t>
        </is>
      </c>
      <c r="CN72" s="3" t="inlineStr">
        <is>
          <t>NR</t>
        </is>
      </c>
      <c r="CO72" s="3" t="inlineStr">
        <is>
          <t>NR</t>
        </is>
      </c>
      <c r="CP72" s="3" t="inlineStr">
        <is>
          <t>N</t>
        </is>
      </c>
      <c r="CQ72" s="3" t="inlineStr">
        <is>
          <t>Pavement is only one of three scene types alongside building surfaces and mine roadway rock, and the pavement subset is not separately identified or counted; no image, frame or point-cloud counts; no annotation format; no country or date; no peer-reviewed data paper located [Claude] | This is the only Kaggle record found that pairs imagery with LiDAR point clouds for crack analysis, but pavement is one of three scene types (alongside building surfaces and coal mine roadways) and the record gives no counts, so the pavement fraction of the 38.7 GB is unknown. Annotation format and per-scene splits are also unstated, leaving eligibility unresolved [Claude]</t>
        </is>
      </c>
      <c r="CR72" s="3" t="inlineStr">
        <is>
          <t>Original</t>
        </is>
      </c>
      <c r="CS72" s="8" t="inlineStr">
        <is>
          <t>Y</t>
        </is>
      </c>
      <c r="CT72" s="3" t="inlineStr">
        <is>
          <t>N</t>
        </is>
      </c>
      <c r="CU72" s="3" t="inlineStr">
        <is>
          <t>N</t>
        </is>
      </c>
      <c r="CV72" s="3" t="inlineStr">
        <is>
          <t>NA</t>
        </is>
      </c>
      <c r="CW72" s="3" t="inlineStr">
        <is>
          <t>NA</t>
        </is>
      </c>
      <c r="CX72" s="3" t="inlineStr">
        <is>
          <t>Claude_Kaggle_001.xlsx; Claude_Mendeley_001.xlsx</t>
        </is>
      </c>
      <c r="CY72" s="3" t="inlineStr">
        <is>
          <t>Claude_Kaggle_001:KG-043; Claude_Mendeley_001:MDL-035</t>
        </is>
      </c>
      <c r="CZ72" s="3" t="inlineStr">
        <is>
          <t>N</t>
        </is>
      </c>
      <c r="DA72" s="3" t="inlineStr">
        <is>
          <t>NA</t>
        </is>
      </c>
      <c r="DB72" s="3" t="inlineStr">
        <is>
          <t>None</t>
        </is>
      </c>
      <c r="DC72" s="6" t="inlineStr">
        <is>
          <t>Label taxonomy: Crack segmentation across varied material, illumination, surface contamination a (Claude) vs Crack segmentation over paired image and point-cloud data;class list not enumera (Claude)</t>
        </is>
      </c>
      <c r="DD72" s="3" t="inlineStr">
        <is>
          <t>None</t>
        </is>
      </c>
      <c r="DE72" s="6" t="inlineStr">
        <is>
          <t>Version: 1 (Claude) vs Version 1 (Claude) || Access status: Direct_Download (Claude) vs Registration (Claude) || License: CC BY 4.0 (Claude) vs CC BY-NC-SA 4.0 (Claude) || AI tasks: Segmentation (Claude) vs Semantic segmentation;Multimodal fusion (Claude) || Acquisition platform: Intel RealSense L515 LiDAR camera (synchronous image and point cloud capture) (Claude) vs LiDAR camera (Intel RealSense L515), synchronous image and point-cloud capture (Claude) || Screening decision: Include-Supplementary (Claude) vs Pending (Claude) || Road environment: Mixed: building surfaces; underground coal mine roadway surrounding rock; paveme (Claude) vs Building surfaces;Underground coal mine roadways;Pavement (Claude) || Acquisition platform: Intel RealSense L515 LiDAR camera (synchronous image and point cloud capture) (Claude) vs LiDAR camera (Intel RealSense L515), synchronous image and point-cloud capture (Claude) || Lighting_Conditions: Illumination variation reported (values not enumerated) (Claude) vs Illumination variation stated;specific categories NR (Claude) || Key_Limitations: Pavement is only one of three scene types alongside building surfaces and mine r (Claude) vs This is the only Kaggle record found that pairs imagery with LiDAR point clouds  (Claude)</t>
        </is>
      </c>
      <c r="DF72" s="6" t="inlineStr">
        <is>
          <t>Y</t>
        </is>
      </c>
      <c r="DG72" s="3" t="inlineStr">
        <is>
          <t>Claude-only dataset. Pavement share of the 38.7 GB Kaggle archive unstated (Claude unresolved issue).</t>
        </is>
      </c>
      <c r="DH72" s="3" t="inlineStr">
        <is>
          <t>Landing page https://data.mendeley.com/datasets/zs3t38sxds/1 (accessed 2026-08-03); DataCite record 10.17632/zs3t38sxds.1 [Claude] | Kaggle dataset page 'About Dataset' (Intel RealSense L515 synchronous image and point cloud capture, three named scene types, statement of material/illumination/contamination/occlusion variation); Kaggle API record /api/v1/datasets/view/renshuddd/multimodal-crack-segmentation-dataset; accessed 2026-08-03 [Claude]</t>
        </is>
      </c>
      <c r="DI72" s="3" t="inlineStr">
        <is>
          <t>Low</t>
        </is>
      </c>
      <c r="DJ72" s="7" t="inlineStr">
        <is>
          <t>High</t>
        </is>
      </c>
      <c r="DK72" s="3" t="inlineStr">
        <is>
          <t>Compare file manifests to confirm identity.</t>
        </is>
      </c>
      <c r="DL72" s="3" t="n">
        <v>4.5</v>
      </c>
      <c r="DM72" s="3" t="n">
        <v>1.5</v>
      </c>
      <c r="DN72" s="3" t="n">
        <v>1.8</v>
      </c>
      <c r="DO72" s="3" t="n">
        <v>2</v>
      </c>
      <c r="DP72" s="3" t="n">
        <v>3</v>
      </c>
      <c r="DQ72" s="3" t="n">
        <v>4</v>
      </c>
      <c r="DR72" s="3" t="n">
        <v>0</v>
      </c>
      <c r="DS72" s="3" t="n">
        <v>49.4</v>
      </c>
      <c r="DT72" s="3" t="inlineStr">
        <is>
          <t>Reviewed (source MCDM_Scoring, averaged across batches)</t>
        </is>
      </c>
      <c r="DU72" s="3" t="inlineStr">
        <is>
          <t>2 of 2</t>
        </is>
      </c>
      <c r="DV72" s="35">
        <f>IFERROR(IF(INDEX(MCDM_Grades!$C$2:$C$178,MATCH($A72,MCDM_Grades!$A$2:$A$178,0))="","",INDEX(MCDM_Grades!$C$2:$C$178,MATCH($A72,MCDM_Grades!$A$2:$A$178,0))),"")</f>
        <v/>
      </c>
      <c r="DW72" s="42">
        <f>IFERROR(IF(INDEX(MCDM_Grades!$D$2:$D$178,MATCH($A72,MCDM_Grades!$A$2:$A$178,0))="","",INDEX(MCDM_Grades!$D$2:$D$178,MATCH($A72,MCDM_Grades!$A$2:$A$178,0))),"")</f>
        <v/>
      </c>
      <c r="DX72" s="48">
        <f>IFERROR(IF(INDEX(MCDM_Grades!$E$2:$E$178,MATCH($A72,MCDM_Grades!$A$2:$A$178,0))="","",INDEX(MCDM_Grades!$E$2:$E$178,MATCH($A72,MCDM_Grades!$A$2:$A$178,0))),"")</f>
        <v/>
      </c>
      <c r="DY72" s="49">
        <f>IFERROR(IF(INDEX(MCDM_Grades!$F$2:$F$178,MATCH($A72,MCDM_Grades!$A$2:$A$178,0))="","",INDEX(MCDM_Grades!$F$2:$F$178,MATCH($A72,MCDM_Grades!$A$2:$A$178,0))),"")</f>
        <v/>
      </c>
      <c r="DZ72" s="48">
        <f>IFERROR(IF(INDEX(MCDM_Grades!$G$2:$G$178,MATCH($A72,MCDM_Grades!$A$2:$A$178,0))="","",INDEX(MCDM_Grades!$G$2:$G$178,MATCH($A72,MCDM_Grades!$A$2:$A$178,0))),"")</f>
        <v/>
      </c>
      <c r="EA72" s="49">
        <f>IFERROR(IF(INDEX(MCDM_Grades!$H$2:$H$178,MATCH($A72,MCDM_Grades!$A$2:$A$178,0))="","",INDEX(MCDM_Grades!$H$2:$H$178,MATCH($A72,MCDM_Grades!$A$2:$A$178,0))),"")</f>
        <v/>
      </c>
      <c r="EB72" s="50">
        <f>IFERROR(IF(INDEX(MCDM_Grades!$I$2:$I$178,MATCH($A72,MCDM_Grades!$A$2:$A$178,0))="","",INDEX(MCDM_Grades!$I$2:$I$178,MATCH($A72,MCDM_Grades!$A$2:$A$178,0))),"")</f>
        <v/>
      </c>
      <c r="EC72" s="51">
        <f>IFERROR(IF(INDEX(MCDM_Grades!$J$2:$J$178,MATCH($A72,MCDM_Grades!$A$2:$A$178,0))="","",INDEX(MCDM_Grades!$J$2:$J$178,MATCH($A72,MCDM_Grades!$A$2:$A$178,0))),"")</f>
        <v/>
      </c>
      <c r="ED72" s="35">
        <f>IFERROR(IF(INDEX(MCDM_Grades!$N$2:$N$178,MATCH($A72,MCDM_Grades!$A$2:$A$178,0))="","",INDEX(MCDM_Grades!$N$2:$N$178,MATCH($A72,MCDM_Grades!$A$2:$A$178,0))),"")</f>
        <v/>
      </c>
      <c r="EE72" s="42">
        <f>IFERROR(IF(INDEX(MCDM_Grades!$O$2:$O$178,MATCH($A72,MCDM_Grades!$A$2:$A$178,0))="","",INDEX(MCDM_Grades!$O$2:$O$178,MATCH($A72,MCDM_Grades!$A$2:$A$178,0))),"")</f>
        <v/>
      </c>
      <c r="EF72" s="35">
        <f>IFERROR(IF(INDEX(MCDM_Grades!$P$2:$P$178,MATCH($A72,MCDM_Grades!$A$2:$A$178,0))="","",INDEX(MCDM_Grades!$P$2:$P$178,MATCH($A72,MCDM_Grades!$A$2:$A$178,0))),"")</f>
        <v/>
      </c>
      <c r="EG72" s="42">
        <f>IFERROR(IF(INDEX(MCDM_Grades!$Q$2:$Q$178,MATCH($A72,MCDM_Grades!$A$2:$A$178,0))="","",INDEX(MCDM_Grades!$Q$2:$Q$178,MATCH($A72,MCDM_Grades!$A$2:$A$178,0))),"")</f>
        <v/>
      </c>
      <c r="EH72" s="35">
        <f>IFERROR(IF(INDEX(MCDM_Grades!$R$2:$R$178,MATCH($A72,MCDM_Grades!$A$2:$A$178,0))="","",INDEX(MCDM_Grades!$R$2:$R$178,MATCH($A72,MCDM_Grades!$A$2:$A$178,0))),"")</f>
        <v/>
      </c>
      <c r="EI72" s="42">
        <f>IFERROR(IF(INDEX(MCDM_Grades!$S$2:$S$178,MATCH($A72,MCDM_Grades!$A$2:$A$178,0))="","",INDEX(MCDM_Grades!$S$2:$S$178,MATCH($A72,MCDM_Grades!$A$2:$A$178,0))),"")</f>
        <v/>
      </c>
      <c r="EJ72" s="35">
        <f>IFERROR(IF(INDEX(MCDM_Grades!$T$2:$T$178,MATCH($A72,MCDM_Grades!$A$2:$A$178,0))="","",INDEX(MCDM_Grades!$T$2:$T$178,MATCH($A72,MCDM_Grades!$A$2:$A$178,0))),"")</f>
        <v/>
      </c>
      <c r="EK72" s="42">
        <f>IFERROR(IF(INDEX(MCDM_Grades!$U$2:$U$178,MATCH($A72,MCDM_Grades!$A$2:$A$178,0))="","",INDEX(MCDM_Grades!$U$2:$U$178,MATCH($A72,MCDM_Grades!$A$2:$A$178,0))),"")</f>
        <v/>
      </c>
      <c r="EL72" s="35">
        <f>IFERROR(IF(INDEX(MCDM_Grades!$V$2:$V$178,MATCH($A72,MCDM_Grades!$A$2:$A$178,0))="","",INDEX(MCDM_Grades!$V$2:$V$178,MATCH($A72,MCDM_Grades!$A$2:$A$178,0))),"")</f>
        <v/>
      </c>
      <c r="EM72" s="42">
        <f>IFERROR(IF(INDEX(MCDM_Grades!$W$2:$W$178,MATCH($A72,MCDM_Grades!$A$2:$A$178,0))="","",INDEX(MCDM_Grades!$W$2:$W$178,MATCH($A72,MCDM_Grades!$A$2:$A$178,0))),"")</f>
        <v/>
      </c>
      <c r="EN72" s="35">
        <f>IFERROR(IF(INDEX(MCDM_Grades!$X$2:$X$178,MATCH($A72,MCDM_Grades!$A$2:$A$178,0))="","",INDEX(MCDM_Grades!$X$2:$X$178,MATCH($A72,MCDM_Grades!$A$2:$A$178,0))),"")</f>
        <v/>
      </c>
      <c r="EO72" s="42">
        <f>IFERROR(IF(INDEX(MCDM_Grades!$Y$2:$Y$178,MATCH($A72,MCDM_Grades!$A$2:$A$178,0))="","",INDEX(MCDM_Grades!$Y$2:$Y$178,MATCH($A72,MCDM_Grades!$A$2:$A$178,0))),"")</f>
        <v/>
      </c>
      <c r="EP72" s="35">
        <f>IFERROR(IF(INDEX(MCDM_Grades!$Z$2:$Z$178,MATCH($A72,MCDM_Grades!$A$2:$A$178,0))="","",INDEX(MCDM_Grades!$Z$2:$Z$178,MATCH($A72,MCDM_Grades!$A$2:$A$178,0))),"")</f>
        <v/>
      </c>
      <c r="EQ72" s="42">
        <f>IFERROR(IF(INDEX(MCDM_Grades!$AA$2:$AA$178,MATCH($A72,MCDM_Grades!$A$2:$A$178,0))="","",INDEX(MCDM_Grades!$AA$2:$AA$178,MATCH($A72,MCDM_Grades!$A$2:$A$178,0))),"")</f>
        <v/>
      </c>
      <c r="ER72" s="35">
        <f>IFERROR(IF(INDEX(MCDM_Grades!$AB$2:$AB$178,MATCH($A72,MCDM_Grades!$A$2:$A$178,0))="","",INDEX(MCDM_Grades!$AB$2:$AB$178,MATCH($A72,MCDM_Grades!$A$2:$A$178,0))),"")</f>
        <v/>
      </c>
      <c r="ES72" s="42">
        <f>IFERROR(IF(INDEX(MCDM_Grades!$AC$2:$AC$178,MATCH($A72,MCDM_Grades!$A$2:$A$178,0))="","",INDEX(MCDM_Grades!$AC$2:$AC$178,MATCH($A72,MCDM_Grades!$A$2:$A$178,0))),"")</f>
        <v/>
      </c>
      <c r="ET72" s="35">
        <f>IFERROR(IF(INDEX(MCDM_Grades!$AD$2:$AD$178,MATCH($A72,MCDM_Grades!$A$2:$A$178,0))="","",INDEX(MCDM_Grades!$AD$2:$AD$178,MATCH($A72,MCDM_Grades!$A$2:$A$178,0))),"")</f>
        <v/>
      </c>
      <c r="EU72" s="42">
        <f>IFERROR(IF(INDEX(MCDM_Grades!$AE$2:$AE$178,MATCH($A72,MCDM_Grades!$A$2:$A$178,0))="","",INDEX(MCDM_Grades!$AE$2:$AE$178,MATCH($A72,MCDM_Grades!$A$2:$A$178,0))),"")</f>
        <v/>
      </c>
      <c r="EV72" s="51">
        <f>IFERROR(IF(INDEX(MCDM_Grades!$K$2:$K$178,MATCH($A72,MCDM_Grades!$A$2:$A$178,0))="","",INDEX(MCDM_Grades!$K$2:$K$178,MATCH($A72,MCDM_Grades!$A$2:$A$178,0))),"")</f>
        <v/>
      </c>
      <c r="EW72" s="49">
        <f>IFERROR(IF(INDEX(MCDM_Grades!$L$2:$L$178,MATCH($A72,MCDM_Grades!$A$2:$A$178,0))="","",INDEX(MCDM_Grades!$L$2:$L$178,MATCH($A72,MCDM_Grades!$A$2:$A$178,0))),"")</f>
        <v/>
      </c>
      <c r="EX72" s="50">
        <f>IFERROR(IF(INDEX(MCDM_Grades!$M$2:$M$178,MATCH($A72,MCDM_Grades!$A$2:$A$178,0))="","",INDEX(MCDM_Grades!$M$2:$M$178,MATCH($A72,MCDM_Grades!$A$2:$A$178,0))),"")</f>
        <v/>
      </c>
      <c r="EY72" s="35">
        <f>IFERROR(IF(INDEX(MCDM_Grades!$AR$2:$AR$178,MATCH($A72,MCDM_Grades!$A$2:$A$178,0))="","",INDEX(MCDM_Grades!$AR$2:$AR$178,MATCH($A72,MCDM_Grades!$A$2:$A$178,0))),"")</f>
        <v/>
      </c>
      <c r="EZ72" s="42">
        <f>IFERROR(IF(INDEX(MCDM_Grades!$AS$2:$AS$178,MATCH($A72,MCDM_Grades!$A$2:$A$178,0))="","",INDEX(MCDM_Grades!$AS$2:$AS$178,MATCH($A72,MCDM_Grades!$A$2:$A$178,0))),"")</f>
        <v/>
      </c>
      <c r="FA72" s="35">
        <f>IFERROR(IF(INDEX(MCDM_Grades!$AT$2:$AT$178,MATCH($A72,MCDM_Grades!$A$2:$A$178,0))="","",INDEX(MCDM_Grades!$AT$2:$AT$178,MATCH($A72,MCDM_Grades!$A$2:$A$178,0))),"")</f>
        <v/>
      </c>
      <c r="FB72" s="42">
        <f>IFERROR(IF(INDEX(MCDM_Grades!$AU$2:$AU$178,MATCH($A72,MCDM_Grades!$A$2:$A$178,0))="","",INDEX(MCDM_Grades!$AU$2:$AU$178,MATCH($A72,MCDM_Grades!$A$2:$A$178,0))),"")</f>
        <v/>
      </c>
      <c r="FC72" s="3" t="inlineStr">
        <is>
          <t>Not reported</t>
        </is>
      </c>
      <c r="FD72" s="3" t="inlineStr">
        <is>
          <t>Unknown</t>
        </is>
      </c>
      <c r="FE72" s="3" t="inlineStr">
        <is>
          <t>Unknown</t>
        </is>
      </c>
      <c r="FF72" s="3" t="inlineStr">
        <is>
          <t>Building-surface and coal-mine roadway rock crack scenes (non-pavement, lateral surfaces) pooled with pavement scenes</t>
        </is>
      </c>
      <c r="FG72" s="3" t="inlineStr">
        <is>
          <t>Intel RealSense L515 LiDAR depth camera (synchronous RGB + point cloud); mount and viewing direction not stated</t>
        </is>
      </c>
      <c r="FH72" s="3" t="inlineStr">
        <is>
          <t>concrete cracks on building surfaces, underground coal mine roadway surrounding rock cracks, and pavement cracks</t>
        </is>
      </c>
      <c r="FI72" s="3" t="inlineStr">
        <is>
          <t>Dataset page / README</t>
        </is>
      </c>
      <c r="FJ72" s="3" t="inlineStr">
        <is>
          <t>https://data.mendeley.com/datasets/zs3t38sxds/1</t>
        </is>
      </c>
      <c r="FK72" s="3" t="inlineStr">
        <is>
          <t>Medium</t>
        </is>
      </c>
      <c r="FL72" s="3" t="inlineStr">
        <is>
          <t>Not independently verified</t>
        </is>
      </c>
      <c r="FM72" s="3" t="inlineStr">
        <is>
          <t>The L515 is an imaging sensor (RGB image plus point cloud), so this is not a non-imaging record, but neither the workbook nor the Mendeley page states whether it was handheld, tripod- or vehicle-mounted, or how it was oriented to the surface. Pavement is one of three scene types and is not separately counted; wall and mine-rock scenes are necessarily non-nadir. Kaggle page rendered as an empty shell; no publication.</t>
        </is>
      </c>
    </row>
    <row r="73" ht="58" customHeight="1">
      <c r="A73" s="3" t="inlineStr">
        <is>
          <t>DS-072</t>
        </is>
      </c>
      <c r="B73" s="3" t="inlineStr">
        <is>
          <t>N-RDD2024: Road Damage and Defects</t>
        </is>
      </c>
      <c r="C73" s="3" t="inlineStr">
        <is>
          <t>NA</t>
        </is>
      </c>
      <c r="D73" s="3" t="inlineStr">
        <is>
          <t>5 [Claude] | 3 [GPT]</t>
        </is>
      </c>
      <c r="E73" s="3" t="inlineStr">
        <is>
          <t>Confirmed Match</t>
        </is>
      </c>
      <c r="F73" s="3" t="inlineStr">
        <is>
          <t>High</t>
        </is>
      </c>
      <c r="G73" s="3" t="inlineStr">
        <is>
          <t>Same Mendeley DOI (10.17632/27c8pwsd6v) in all three records; same title; all describe a derived/edited road damage and defect collection built from RDD2022.</t>
        </is>
      </c>
      <c r="H73" s="3" t="inlineStr">
        <is>
          <t>Claude; GPT</t>
        </is>
      </c>
      <c r="I73" s="3" t="inlineStr">
        <is>
          <t>Mendeley Data</t>
        </is>
      </c>
      <c r="J73" s="3" t="inlineStr">
        <is>
          <t>N</t>
        </is>
      </c>
      <c r="K73" s="3" t="inlineStr">
        <is>
          <t>Single Mendeley deposit; also surfaced by GitHub-batch search</t>
        </is>
      </c>
      <c r="L73" s="4" t="inlineStr">
        <is>
          <t>https://data.mendeley.com/datasets/27c8pwsd6v/3</t>
        </is>
      </c>
      <c r="M73" s="3" t="inlineStr">
        <is>
          <t>NA</t>
        </is>
      </c>
      <c r="N73" s="3" t="inlineStr">
        <is>
          <t>NA</t>
        </is>
      </c>
      <c r="O73" s="4" t="inlineStr">
        <is>
          <t>https://data.mendeley.com/datasets/27c8pwsd6v/3; https://data.mendeley.com/datasets/27c8pwsd6v/5</t>
        </is>
      </c>
      <c r="P73" s="3" t="inlineStr">
        <is>
          <t>NA</t>
        </is>
      </c>
      <c r="Q73" s="3" t="inlineStr">
        <is>
          <t>NA</t>
        </is>
      </c>
      <c r="R73" s="3" t="inlineStr">
        <is>
          <t>NA</t>
        </is>
      </c>
      <c r="S73" s="3" t="inlineStr">
        <is>
          <t>NA</t>
        </is>
      </c>
      <c r="T73" s="3" t="inlineStr">
        <is>
          <t>10.17632/27c8pwsd6v.3; 10.17632/27c8pwsd6v.5</t>
        </is>
      </c>
      <c r="U73" s="3" t="inlineStr">
        <is>
          <t>Y</t>
        </is>
      </c>
      <c r="V73" s="3" t="inlineStr">
        <is>
          <t>10.2139/ssrn.4699394</t>
        </is>
      </c>
      <c r="W73" s="3" t="inlineStr">
        <is>
          <t>10.2139/ssrn.4699394</t>
        </is>
      </c>
      <c r="X73" s="3" t="inlineStr">
        <is>
          <t>NR</t>
        </is>
      </c>
      <c r="Y73" s="3" t="inlineStr">
        <is>
          <t>NR</t>
        </is>
      </c>
      <c r="Z73" s="3" t="inlineStr">
        <is>
          <t>NR</t>
        </is>
      </c>
      <c r="AA73" s="3" t="inlineStr">
        <is>
          <t>Reported in source record (relationship not classified)</t>
        </is>
      </c>
      <c r="AB73" s="3" t="inlineStr">
        <is>
          <t>NR</t>
        </is>
      </c>
      <c r="AC73" s="3" t="inlineStr">
        <is>
          <t>NR</t>
        </is>
      </c>
      <c r="AD73" s="3" t="inlineStr">
        <is>
          <t>NR</t>
        </is>
      </c>
      <c r="AE73" s="3" t="inlineStr">
        <is>
          <t>NR</t>
        </is>
      </c>
      <c r="AF73" s="3" t="inlineStr">
        <is>
          <t>NR</t>
        </is>
      </c>
      <c r="AG73" s="3" t="inlineStr">
        <is>
          <t>NR</t>
        </is>
      </c>
      <c r="AH73" s="3" t="inlineStr">
        <is>
          <t>NR</t>
        </is>
      </c>
      <c r="AI73" s="3" t="inlineStr">
        <is>
          <t>NR</t>
        </is>
      </c>
      <c r="AJ73" s="3" t="inlineStr">
        <is>
          <t>NR</t>
        </is>
      </c>
      <c r="AK73" s="3" t="inlineStr">
        <is>
          <t>NR</t>
        </is>
      </c>
      <c r="AL73" s="3" t="inlineStr">
        <is>
          <t>NR</t>
        </is>
      </c>
      <c r="AM73" s="3" t="inlineStr">
        <is>
          <t>NR</t>
        </is>
      </c>
      <c r="AN73" s="3" t="inlineStr">
        <is>
          <t>NR</t>
        </is>
      </c>
      <c r="AO73" s="3" t="inlineStr">
        <is>
          <t>NR</t>
        </is>
      </c>
      <c r="AP73" s="3" t="inlineStr">
        <is>
          <t>India; Japan; Czech Republic; Norway; China; United States (inherited from the RDD2022 source imagery) [Claude] | Multi-country; derived from RDD2022 and edited data [GPT] | Multiple; derived from RDD2022 [GPT]</t>
        </is>
      </c>
      <c r="AQ73" s="3" t="inlineStr">
        <is>
          <t>NR</t>
        </is>
      </c>
      <c r="AR73" s="3" t="inlineStr">
        <is>
          <t>NR</t>
        </is>
      </c>
      <c r="AS73" s="3" t="inlineStr">
        <is>
          <t>India; Japan; Czech Republic; Norway; China; United States (inherited from the RDD2022 source imagery) [Claude] | Multi-country; derived from RDD2022 and edited data [GPT] | Multiple; derived from RDD2022 [GPT]; Road environment: Urban road; Rural road; Highway [Claude] | Road networks [GPT] | Mixed [GPT]</t>
        </is>
      </c>
      <c r="AT73" s="3" t="inlineStr">
        <is>
          <t>NR</t>
        </is>
      </c>
      <c r="AU73" s="3" t="inlineStr">
        <is>
          <t>Vehicle-mounted smartphone (inherited from RDD2022) [Claude] | Derived/edited road-image collection [GPT] | Derived from RDD2022 and edited/updated data [GPT]</t>
        </is>
      </c>
      <c r="AV73" s="3" t="inlineStr">
        <is>
          <t>See Acquisition_Platform</t>
        </is>
      </c>
      <c r="AW73" s="3" t="inlineStr">
        <is>
          <t>NR</t>
        </is>
      </c>
      <c r="AX73" s="3" t="inlineStr">
        <is>
          <t>See Acquisition_Platform (reported: mounted)</t>
        </is>
      </c>
      <c r="AY73" s="3" t="inlineStr">
        <is>
          <t>Y</t>
        </is>
      </c>
      <c r="AZ73" s="3" t="inlineStr">
        <is>
          <t>NR</t>
        </is>
      </c>
      <c r="BA73" s="3" t="inlineStr">
        <is>
          <t>NR</t>
        </is>
      </c>
      <c r="BB73" s="3" t="inlineStr">
        <is>
          <t>N</t>
        </is>
      </c>
      <c r="BC73" s="3" t="inlineStr">
        <is>
          <t>NR</t>
        </is>
      </c>
      <c r="BD73" s="3" t="inlineStr">
        <is>
          <t>NR</t>
        </is>
      </c>
      <c r="BE73" s="3" t="inlineStr">
        <is>
          <t>NR</t>
        </is>
      </c>
      <c r="BF73" s="3" t="inlineStr">
        <is>
          <t>NR</t>
        </is>
      </c>
      <c r="BG73" s="3" t="inlineStr">
        <is>
          <t>NR</t>
        </is>
      </c>
      <c r="BH73" s="3" t="inlineStr">
        <is>
          <t>Longitudinal crack (D00); Transverse crack (D10); Alligator crack (D20); Repaired crack (D30); Pothole (D40); Pedestrian crossing blur (D50); Lane line blur (D60); Manhole cover (D70); Patchy road section (D80); Rutting (D90) [Claude] | Ten road-defect types; exact controlled list NR [GPT] | ten road damage and defect types [GPT]</t>
        </is>
      </c>
      <c r="BI73" s="3" t="inlineStr">
        <is>
          <t>NR</t>
        </is>
      </c>
      <c r="BJ73" s="3" t="inlineStr">
        <is>
          <t>10 defect classes, expanded and re-edited from the 4-class RDD2022 labelling [Claude] | Expanded from four to ten defect types [GPT] | Ten-class expanded taxonomy; exact labels NR [GPT]</t>
        </is>
      </c>
      <c r="BK73" s="3" t="inlineStr">
        <is>
          <t>NR</t>
        </is>
      </c>
      <c r="BL73" s="3" t="inlineStr">
        <is>
          <t>Object detection [Claude] | Object detection;Classification [GPT]</t>
        </is>
      </c>
      <c r="BM73" s="3" t="inlineStr">
        <is>
          <t>Object detection [Claude] | Object detection;Classification [GPT]</t>
        </is>
      </c>
      <c r="BN73" s="3" t="inlineStr">
        <is>
          <t>NR</t>
        </is>
      </c>
      <c r="BO73" s="3" t="inlineStr">
        <is>
          <t>NR</t>
        </is>
      </c>
      <c r="BP73" s="3" t="inlineStr">
        <is>
          <t>Y</t>
        </is>
      </c>
      <c r="BQ73" s="3" t="inlineStr">
        <is>
          <t>Y</t>
        </is>
      </c>
      <c r="BR73" s="3" t="inlineStr">
        <is>
          <t>NR</t>
        </is>
      </c>
      <c r="BS73" s="3" t="inlineStr">
        <is>
          <t>NR</t>
        </is>
      </c>
      <c r="BT73" s="3" t="inlineStr">
        <is>
          <t>NR</t>
        </is>
      </c>
      <c r="BU73" s="3" t="inlineStr">
        <is>
          <t>NR</t>
        </is>
      </c>
      <c r="BV73" s="3" t="inlineStr">
        <is>
          <t>N</t>
        </is>
      </c>
      <c r="BW73" s="3" t="inlineStr">
        <is>
          <t>N</t>
        </is>
      </c>
      <c r="BX73" s="3" t="inlineStr">
        <is>
          <t>N</t>
        </is>
      </c>
      <c r="BY73" s="3" t="inlineStr">
        <is>
          <t>Manual re-annotation of RDD2022 imagery [Claude] | Edited and updated derivative dataset [GPT] | Edited and relabeled derivative dataset [GPT]</t>
        </is>
      </c>
      <c r="BZ73" s="3" t="inlineStr">
        <is>
          <t>NR</t>
        </is>
      </c>
      <c r="CA73" s="3" t="inlineStr">
        <is>
          <t>NR</t>
        </is>
      </c>
      <c r="CB73" s="3" t="inlineStr">
        <is>
          <t>NR</t>
        </is>
      </c>
      <c r="CC73" s="3" t="inlineStr">
        <is>
          <t>Detection; Classification [Claude] | Object detection;Classification [GPT]</t>
        </is>
      </c>
      <c r="CD73" s="3" t="inlineStr">
        <is>
          <t>NR</t>
        </is>
      </c>
      <c r="CE73" s="3" t="inlineStr">
        <is>
          <t>NR</t>
        </is>
      </c>
      <c r="CF73" s="3" t="inlineStr">
        <is>
          <t>Reported on the source record/data card or associated publication (see Evidence_Locator)</t>
        </is>
      </c>
      <c r="CG73" s="3" t="inlineStr">
        <is>
          <t>NR</t>
        </is>
      </c>
      <c r="CH73" s="3" t="inlineStr">
        <is>
          <t>NR</t>
        </is>
      </c>
      <c r="CI73" s="3" t="inlineStr">
        <is>
          <t>Include-Primary [Claude] | Include-Supplementary [GPT]</t>
        </is>
      </c>
      <c r="CJ73" s="3" t="inlineStr">
        <is>
          <t>Direct_Download</t>
        </is>
      </c>
      <c r="CK73" s="3" t="inlineStr">
        <is>
          <t>CC BY 4.0</t>
        </is>
      </c>
      <c r="CL73" s="3" t="inlineStr">
        <is>
          <t>N</t>
        </is>
      </c>
      <c r="CM73" s="3" t="inlineStr">
        <is>
          <t>Direct_Download</t>
        </is>
      </c>
      <c r="CN73" s="3" t="inlineStr">
        <is>
          <t>NR</t>
        </is>
      </c>
      <c r="CO73" s="3" t="inlineStr">
        <is>
          <t>NR</t>
        </is>
      </c>
      <c r="CP73" s="3" t="inlineStr">
        <is>
          <t>N</t>
        </is>
      </c>
      <c r="CQ73" s="3" t="inlineStr">
        <is>
          <t>Derived from RDD2022 imagery, so it is not an independent sample and inherits any upstream labelling error; image and per-class instance counts, resolution and annotation format are all unreported; five versions exist with no changelog; the only associated publication located is an SSRN preprint, not a peer-reviewed article [Claude] | Derivative identity and overlap with RDD2022 require file-level audit; critical counts, taxonomy, license, and provenance are incompletely documented in retrieved evidence [GPT] | Derivative provenance and relabeling procedure insufficiently documented; exact count, license, and QC unresolved [GPT]</t>
        </is>
      </c>
      <c r="CR73" s="3" t="inlineStr">
        <is>
          <t>Derived</t>
        </is>
      </c>
      <c r="CS73" s="3" t="inlineStr">
        <is>
          <t>N</t>
        </is>
      </c>
      <c r="CT73" s="3" t="inlineStr">
        <is>
          <t>N</t>
        </is>
      </c>
      <c r="CU73" s="3" t="inlineStr">
        <is>
          <t>Y</t>
        </is>
      </c>
      <c r="CV73" s="3" t="inlineStr">
        <is>
          <t>RDD2022</t>
        </is>
      </c>
      <c r="CW73" s="3" t="inlineStr">
        <is>
          <t>RDD2022; n-rdd2024-distilled-frdc (further derived)</t>
        </is>
      </c>
      <c r="CX73" s="3" t="inlineStr">
        <is>
          <t>ChatGPT_Github_001.xlsx; Claude_Mendeley_001.xlsx; GPT_Mendeley_001.xlsx</t>
        </is>
      </c>
      <c r="CY73" s="3" t="inlineStr">
        <is>
          <t>ChatGPT_Github_001:GH-015; Claude_Mendeley_001:MDL-017; GPT_Mendeley_001:MEN-011</t>
        </is>
      </c>
      <c r="CZ73" s="3" t="inlineStr">
        <is>
          <t>Y - see conflict columns and Reconciliation_Notes</t>
        </is>
      </c>
      <c r="DA73" s="3" t="inlineStr">
        <is>
          <t>Y - see conflict columns and Reconciliation_Notes</t>
        </is>
      </c>
      <c r="DB73" s="3" t="inlineStr">
        <is>
          <t>None</t>
        </is>
      </c>
      <c r="DC73" s="6" t="inlineStr">
        <is>
          <t>Distress types: Longitudinal crack (D00); Transverse crack (D10); Alligator crack (D20); Repaire (Claude) vs Ten road-defect types; exact controlled list NR (GPT) vs ten road damage and defect types (GPT) || Label taxonomy: 10 defect classes, expanded and re-edited from the 4-class RDD2022 labelling (Claude) vs Expanded from four to ten defect types (GPT) vs Ten-class expanded taxonomy; exact labels NR (GPT) || Annotation task: Object detection (Claude) vs Object detection;Classification (GPT) || Annotation method: Manual re-annotation of RDD2022 imagery (Claude) vs Edited and updated derivative dataset (GPT) vs Edited and relabeled derivative dataset (GPT)</t>
        </is>
      </c>
      <c r="DD73" s="3" t="inlineStr">
        <is>
          <t>None</t>
        </is>
      </c>
      <c r="DE73" s="6" t="inlineStr">
        <is>
          <t>Version: 5 (Claude) vs 3 (GPT) || Country: India; Japan; Czech Republic; Norway; China; United States (inherited from the R (Claude) vs Multi-country; derived from RDD2022 and edited data (GPT) vs Multiple; derived from RDD2022 (GPT) || AI tasks: Detection; Classification (Claude) vs Object detection;Classification (GPT) || Screening decision: Include-Primary (Claude) vs Include-Supplementary (GPT) || Road environment: Urban road; Rural road; Highway (Claude) vs Road networks (GPT) vs Mixed (GPT) || Acquisition platform: Vehicle-mounted smartphone (inherited from RDD2022) (Claude) vs Derived/edited road-image collection (GPT) vs Derived from RDD2022 and edited/updated data (GPT) || Key_Limitations: Derived from RDD2022 imagery, so it is not an independent sample and inherits an (Claude) vs Derivative identity and overlap with RDD2022 require file-level audit; critical  (GPT) vs Derivative provenance and relabeling procedure insufficiently documented; exact  (GPT)</t>
        </is>
      </c>
      <c r="DF73" s="6" t="inlineStr">
        <is>
          <t>Y</t>
        </is>
      </c>
      <c r="DG73" s="3" t="inlineStr">
        <is>
          <t>Version conflict: v3 (GPT GitHub and Mendeley batches) vs v5 (Claude Mendeley batch); ten defect classes reported but the controlled class list is not stated.</t>
        </is>
      </c>
      <c r="DH73" s="3" t="inlineStr">
        <is>
          <t>Landing page https://data.mendeley.com/datasets/27c8pwsd6v/5 (accessed 2026-08-03); DataCite record 10.17632/27c8pwsd6v.5; associated preprint https://doi.org/10.2139/ssrn.4699394 [Claude] | Mendeley dataset page/search record, Description, accessed 2026-08-05 [GPT] | https://data.mendeley.com/datasets/27c8pwsd6v/3 dataset description and version page; accessed 2026-08-06 [GPT]</t>
        </is>
      </c>
      <c r="DI73" s="3" t="inlineStr">
        <is>
          <t>Low</t>
        </is>
      </c>
      <c r="DJ73" s="3" t="inlineStr">
        <is>
          <t>Medium</t>
        </is>
      </c>
      <c r="DK73" s="3" t="inlineStr">
        <is>
          <t>Check latest Mendeley version and class list before use.</t>
        </is>
      </c>
      <c r="DL73" s="3" t="n">
        <v>5</v>
      </c>
      <c r="DM73" s="3" t="n">
        <v>2.3</v>
      </c>
      <c r="DN73" s="3" t="n">
        <v>2</v>
      </c>
      <c r="DO73" s="3" t="n">
        <v>0.3</v>
      </c>
      <c r="DP73" s="3" t="n">
        <v>3.7</v>
      </c>
      <c r="DQ73" s="3" t="n">
        <v>1</v>
      </c>
      <c r="DR73" s="3" t="n">
        <v>0</v>
      </c>
      <c r="DS73" s="3" t="n">
        <v>45.5</v>
      </c>
      <c r="DT73" s="3" t="inlineStr">
        <is>
          <t>Reviewed (source MCDM_Scoring, averaged across batches)</t>
        </is>
      </c>
      <c r="DU73" s="3" t="inlineStr">
        <is>
          <t>3 of 3</t>
        </is>
      </c>
      <c r="DV73" s="35">
        <f>IFERROR(IF(INDEX(MCDM_Grades!$C$2:$C$178,MATCH($A73,MCDM_Grades!$A$2:$A$178,0))="","",INDEX(MCDM_Grades!$C$2:$C$178,MATCH($A73,MCDM_Grades!$A$2:$A$178,0))),"")</f>
        <v/>
      </c>
      <c r="DW73" s="42">
        <f>IFERROR(IF(INDEX(MCDM_Grades!$D$2:$D$178,MATCH($A73,MCDM_Grades!$A$2:$A$178,0))="","",INDEX(MCDM_Grades!$D$2:$D$178,MATCH($A73,MCDM_Grades!$A$2:$A$178,0))),"")</f>
        <v/>
      </c>
      <c r="DX73" s="48">
        <f>IFERROR(IF(INDEX(MCDM_Grades!$E$2:$E$178,MATCH($A73,MCDM_Grades!$A$2:$A$178,0))="","",INDEX(MCDM_Grades!$E$2:$E$178,MATCH($A73,MCDM_Grades!$A$2:$A$178,0))),"")</f>
        <v/>
      </c>
      <c r="DY73" s="49">
        <f>IFERROR(IF(INDEX(MCDM_Grades!$F$2:$F$178,MATCH($A73,MCDM_Grades!$A$2:$A$178,0))="","",INDEX(MCDM_Grades!$F$2:$F$178,MATCH($A73,MCDM_Grades!$A$2:$A$178,0))),"")</f>
        <v/>
      </c>
      <c r="DZ73" s="48">
        <f>IFERROR(IF(INDEX(MCDM_Grades!$G$2:$G$178,MATCH($A73,MCDM_Grades!$A$2:$A$178,0))="","",INDEX(MCDM_Grades!$G$2:$G$178,MATCH($A73,MCDM_Grades!$A$2:$A$178,0))),"")</f>
        <v/>
      </c>
      <c r="EA73" s="49">
        <f>IFERROR(IF(INDEX(MCDM_Grades!$H$2:$H$178,MATCH($A73,MCDM_Grades!$A$2:$A$178,0))="","",INDEX(MCDM_Grades!$H$2:$H$178,MATCH($A73,MCDM_Grades!$A$2:$A$178,0))),"")</f>
        <v/>
      </c>
      <c r="EB73" s="50">
        <f>IFERROR(IF(INDEX(MCDM_Grades!$I$2:$I$178,MATCH($A73,MCDM_Grades!$A$2:$A$178,0))="","",INDEX(MCDM_Grades!$I$2:$I$178,MATCH($A73,MCDM_Grades!$A$2:$A$178,0))),"")</f>
        <v/>
      </c>
      <c r="EC73" s="51">
        <f>IFERROR(IF(INDEX(MCDM_Grades!$J$2:$J$178,MATCH($A73,MCDM_Grades!$A$2:$A$178,0))="","",INDEX(MCDM_Grades!$J$2:$J$178,MATCH($A73,MCDM_Grades!$A$2:$A$178,0))),"")</f>
        <v/>
      </c>
      <c r="ED73" s="35">
        <f>IFERROR(IF(INDEX(MCDM_Grades!$N$2:$N$178,MATCH($A73,MCDM_Grades!$A$2:$A$178,0))="","",INDEX(MCDM_Grades!$N$2:$N$178,MATCH($A73,MCDM_Grades!$A$2:$A$178,0))),"")</f>
        <v/>
      </c>
      <c r="EE73" s="42">
        <f>IFERROR(IF(INDEX(MCDM_Grades!$O$2:$O$178,MATCH($A73,MCDM_Grades!$A$2:$A$178,0))="","",INDEX(MCDM_Grades!$O$2:$O$178,MATCH($A73,MCDM_Grades!$A$2:$A$178,0))),"")</f>
        <v/>
      </c>
      <c r="EF73" s="35">
        <f>IFERROR(IF(INDEX(MCDM_Grades!$P$2:$P$178,MATCH($A73,MCDM_Grades!$A$2:$A$178,0))="","",INDEX(MCDM_Grades!$P$2:$P$178,MATCH($A73,MCDM_Grades!$A$2:$A$178,0))),"")</f>
        <v/>
      </c>
      <c r="EG73" s="42">
        <f>IFERROR(IF(INDEX(MCDM_Grades!$Q$2:$Q$178,MATCH($A73,MCDM_Grades!$A$2:$A$178,0))="","",INDEX(MCDM_Grades!$Q$2:$Q$178,MATCH($A73,MCDM_Grades!$A$2:$A$178,0))),"")</f>
        <v/>
      </c>
      <c r="EH73" s="35">
        <f>IFERROR(IF(INDEX(MCDM_Grades!$R$2:$R$178,MATCH($A73,MCDM_Grades!$A$2:$A$178,0))="","",INDEX(MCDM_Grades!$R$2:$R$178,MATCH($A73,MCDM_Grades!$A$2:$A$178,0))),"")</f>
        <v/>
      </c>
      <c r="EI73" s="42">
        <f>IFERROR(IF(INDEX(MCDM_Grades!$S$2:$S$178,MATCH($A73,MCDM_Grades!$A$2:$A$178,0))="","",INDEX(MCDM_Grades!$S$2:$S$178,MATCH($A73,MCDM_Grades!$A$2:$A$178,0))),"")</f>
        <v/>
      </c>
      <c r="EJ73" s="35">
        <f>IFERROR(IF(INDEX(MCDM_Grades!$T$2:$T$178,MATCH($A73,MCDM_Grades!$A$2:$A$178,0))="","",INDEX(MCDM_Grades!$T$2:$T$178,MATCH($A73,MCDM_Grades!$A$2:$A$178,0))),"")</f>
        <v/>
      </c>
      <c r="EK73" s="42">
        <f>IFERROR(IF(INDEX(MCDM_Grades!$U$2:$U$178,MATCH($A73,MCDM_Grades!$A$2:$A$178,0))="","",INDEX(MCDM_Grades!$U$2:$U$178,MATCH($A73,MCDM_Grades!$A$2:$A$178,0))),"")</f>
        <v/>
      </c>
      <c r="EL73" s="35">
        <f>IFERROR(IF(INDEX(MCDM_Grades!$V$2:$V$178,MATCH($A73,MCDM_Grades!$A$2:$A$178,0))="","",INDEX(MCDM_Grades!$V$2:$V$178,MATCH($A73,MCDM_Grades!$A$2:$A$178,0))),"")</f>
        <v/>
      </c>
      <c r="EM73" s="42">
        <f>IFERROR(IF(INDEX(MCDM_Grades!$W$2:$W$178,MATCH($A73,MCDM_Grades!$A$2:$A$178,0))="","",INDEX(MCDM_Grades!$W$2:$W$178,MATCH($A73,MCDM_Grades!$A$2:$A$178,0))),"")</f>
        <v/>
      </c>
      <c r="EN73" s="35">
        <f>IFERROR(IF(INDEX(MCDM_Grades!$X$2:$X$178,MATCH($A73,MCDM_Grades!$A$2:$A$178,0))="","",INDEX(MCDM_Grades!$X$2:$X$178,MATCH($A73,MCDM_Grades!$A$2:$A$178,0))),"")</f>
        <v/>
      </c>
      <c r="EO73" s="42">
        <f>IFERROR(IF(INDEX(MCDM_Grades!$Y$2:$Y$178,MATCH($A73,MCDM_Grades!$A$2:$A$178,0))="","",INDEX(MCDM_Grades!$Y$2:$Y$178,MATCH($A73,MCDM_Grades!$A$2:$A$178,0))),"")</f>
        <v/>
      </c>
      <c r="EP73" s="35">
        <f>IFERROR(IF(INDEX(MCDM_Grades!$Z$2:$Z$178,MATCH($A73,MCDM_Grades!$A$2:$A$178,0))="","",INDEX(MCDM_Grades!$Z$2:$Z$178,MATCH($A73,MCDM_Grades!$A$2:$A$178,0))),"")</f>
        <v/>
      </c>
      <c r="EQ73" s="42">
        <f>IFERROR(IF(INDEX(MCDM_Grades!$AA$2:$AA$178,MATCH($A73,MCDM_Grades!$A$2:$A$178,0))="","",INDEX(MCDM_Grades!$AA$2:$AA$178,MATCH($A73,MCDM_Grades!$A$2:$A$178,0))),"")</f>
        <v/>
      </c>
      <c r="ER73" s="35">
        <f>IFERROR(IF(INDEX(MCDM_Grades!$AB$2:$AB$178,MATCH($A73,MCDM_Grades!$A$2:$A$178,0))="","",INDEX(MCDM_Grades!$AB$2:$AB$178,MATCH($A73,MCDM_Grades!$A$2:$A$178,0))),"")</f>
        <v/>
      </c>
      <c r="ES73" s="42">
        <f>IFERROR(IF(INDEX(MCDM_Grades!$AC$2:$AC$178,MATCH($A73,MCDM_Grades!$A$2:$A$178,0))="","",INDEX(MCDM_Grades!$AC$2:$AC$178,MATCH($A73,MCDM_Grades!$A$2:$A$178,0))),"")</f>
        <v/>
      </c>
      <c r="ET73" s="35">
        <f>IFERROR(IF(INDEX(MCDM_Grades!$AD$2:$AD$178,MATCH($A73,MCDM_Grades!$A$2:$A$178,0))="","",INDEX(MCDM_Grades!$AD$2:$AD$178,MATCH($A73,MCDM_Grades!$A$2:$A$178,0))),"")</f>
        <v/>
      </c>
      <c r="EU73" s="42">
        <f>IFERROR(IF(INDEX(MCDM_Grades!$AE$2:$AE$178,MATCH($A73,MCDM_Grades!$A$2:$A$178,0))="","",INDEX(MCDM_Grades!$AE$2:$AE$178,MATCH($A73,MCDM_Grades!$A$2:$A$178,0))),"")</f>
        <v/>
      </c>
      <c r="EV73" s="51">
        <f>IFERROR(IF(INDEX(MCDM_Grades!$K$2:$K$178,MATCH($A73,MCDM_Grades!$A$2:$A$178,0))="","",INDEX(MCDM_Grades!$K$2:$K$178,MATCH($A73,MCDM_Grades!$A$2:$A$178,0))),"")</f>
        <v/>
      </c>
      <c r="EW73" s="49">
        <f>IFERROR(IF(INDEX(MCDM_Grades!$L$2:$L$178,MATCH($A73,MCDM_Grades!$A$2:$A$178,0))="","",INDEX(MCDM_Grades!$L$2:$L$178,MATCH($A73,MCDM_Grades!$A$2:$A$178,0))),"")</f>
        <v/>
      </c>
      <c r="EX73" s="50">
        <f>IFERROR(IF(INDEX(MCDM_Grades!$M$2:$M$178,MATCH($A73,MCDM_Grades!$A$2:$A$178,0))="","",INDEX(MCDM_Grades!$M$2:$M$178,MATCH($A73,MCDM_Grades!$A$2:$A$178,0))),"")</f>
        <v/>
      </c>
      <c r="EY73" s="35">
        <f>IFERROR(IF(INDEX(MCDM_Grades!$AR$2:$AR$178,MATCH($A73,MCDM_Grades!$A$2:$A$178,0))="","",INDEX(MCDM_Grades!$AR$2:$AR$178,MATCH($A73,MCDM_Grades!$A$2:$A$178,0))),"")</f>
        <v/>
      </c>
      <c r="EZ73" s="42">
        <f>IFERROR(IF(INDEX(MCDM_Grades!$AS$2:$AS$178,MATCH($A73,MCDM_Grades!$A$2:$A$178,0))="","",INDEX(MCDM_Grades!$AS$2:$AS$178,MATCH($A73,MCDM_Grades!$A$2:$A$178,0))),"")</f>
        <v/>
      </c>
      <c r="FA73" s="35">
        <f>IFERROR(IF(INDEX(MCDM_Grades!$AT$2:$AT$178,MATCH($A73,MCDM_Grades!$A$2:$A$178,0))="","",INDEX(MCDM_Grades!$AT$2:$AT$178,MATCH($A73,MCDM_Grades!$A$2:$A$178,0))),"")</f>
        <v/>
      </c>
      <c r="FB73" s="42">
        <f>IFERROR(IF(INDEX(MCDM_Grades!$AU$2:$AU$178,MATCH($A73,MCDM_Grades!$A$2:$A$178,0))="","",INDEX(MCDM_Grades!$AU$2:$AU$178,MATCH($A73,MCDM_Grades!$A$2:$A$178,0))),"")</f>
        <v/>
      </c>
      <c r="FC73" s="3" t="inlineStr">
        <is>
          <t>Forward-facing / oblique</t>
        </is>
      </c>
      <c r="FD73" s="3" t="inlineStr">
        <is>
          <t>No</t>
        </is>
      </c>
      <c r="FE73" s="3" t="inlineStr">
        <is>
          <t>Yes</t>
        </is>
      </c>
      <c r="FF73" s="3" t="n"/>
      <c r="FG73" s="3" t="inlineStr">
        <is>
          <t>Dashboard-mounted smartphone (inherited from RDD2022)</t>
        </is>
      </c>
      <c r="FH73" s="3" t="inlineStr">
        <is>
          <t>Vehicle-mounted smartphone (inherited from RDD2022)</t>
        </is>
      </c>
      <c r="FI73" s="3" t="inlineStr">
        <is>
          <t>Parent / source dataset</t>
        </is>
      </c>
      <c r="FJ73" s="3" t="n"/>
      <c r="FK73" s="3" t="inlineStr">
        <is>
          <t>High</t>
        </is>
      </c>
      <c r="FL73" s="3" t="inlineStr">
        <is>
          <t>Not independently verified</t>
        </is>
      </c>
      <c r="FM73" s="3" t="inlineStr">
        <is>
          <t>Derived/relabelled from RDD2022 (Arya et al. 2022: smartphone mounted on the vehicle dashboard, forward-facing). Workbook Camera_Position reports 'mounted' and the added classes (pedestrian crossing blur D50, lane line blur D60, manhole cover D70, patchy section D80, rutting D90) are road-scene features seen from a driver's perspective. The SSRN preprint (10.2139/ssrn.4699394) was not fetched; if the 'edited/updated' versions added non-RDD imagery its provenance is undocumented.</t>
        </is>
      </c>
    </row>
    <row r="74" ht="58" customHeight="1">
      <c r="A74" s="3" t="inlineStr">
        <is>
          <t>DS-073</t>
        </is>
      </c>
      <c r="B74" s="3" t="inlineStr">
        <is>
          <t>PathCare: A Dataset for Road Fault Diagnosis</t>
        </is>
      </c>
      <c r="C74" s="3" t="inlineStr">
        <is>
          <t>NA</t>
        </is>
      </c>
      <c r="D74" s="3" t="inlineStr">
        <is>
          <t>2</t>
        </is>
      </c>
      <c r="E74" s="3" t="inlineStr">
        <is>
          <t>Independent Dataset</t>
        </is>
      </c>
      <c r="F74" s="3" t="inlineStr">
        <is>
          <t>NA (single source record)</t>
        </is>
      </c>
      <c r="G74" s="3" t="inlineStr">
        <is>
          <t>Single source record; no matching record found in any other file after cross-file and cross-platform comparison.</t>
        </is>
      </c>
      <c r="H74" s="3" t="inlineStr">
        <is>
          <t>GPT</t>
        </is>
      </c>
      <c r="I74" s="3" t="inlineStr">
        <is>
          <t>Mendeley Data</t>
        </is>
      </c>
      <c r="J74" s="3" t="inlineStr">
        <is>
          <t>N</t>
        </is>
      </c>
      <c r="K74" s="3" t="inlineStr">
        <is>
          <t>NA (single platform)</t>
        </is>
      </c>
      <c r="L74" s="4" t="inlineStr">
        <is>
          <t>https://data.mendeley.com/datasets/6p52w7d5xd/2</t>
        </is>
      </c>
      <c r="M74" s="3" t="inlineStr">
        <is>
          <t>NA</t>
        </is>
      </c>
      <c r="N74" s="3" t="inlineStr">
        <is>
          <t>NA</t>
        </is>
      </c>
      <c r="O74" s="4" t="inlineStr">
        <is>
          <t>https://data.mendeley.com/datasets/6p52w7d5xd/2</t>
        </is>
      </c>
      <c r="P74" s="3" t="inlineStr">
        <is>
          <t>NA</t>
        </is>
      </c>
      <c r="Q74" s="3" t="inlineStr">
        <is>
          <t>NA</t>
        </is>
      </c>
      <c r="R74" s="3" t="inlineStr">
        <is>
          <t>NA</t>
        </is>
      </c>
      <c r="S74" s="3" t="inlineStr">
        <is>
          <t>NA</t>
        </is>
      </c>
      <c r="T74" s="3" t="inlineStr">
        <is>
          <t>10.17632/6p52w7d5xd.2</t>
        </is>
      </c>
      <c r="U74" s="3" t="inlineStr">
        <is>
          <t>N</t>
        </is>
      </c>
      <c r="V74" s="3" t="inlineStr">
        <is>
          <t>NR</t>
        </is>
      </c>
      <c r="W74" s="3" t="inlineStr">
        <is>
          <t>NR</t>
        </is>
      </c>
      <c r="X74" s="3" t="inlineStr">
        <is>
          <t>NR</t>
        </is>
      </c>
      <c r="Y74" s="3" t="inlineStr">
        <is>
          <t>NR</t>
        </is>
      </c>
      <c r="Z74" s="3" t="inlineStr">
        <is>
          <t>NA</t>
        </is>
      </c>
      <c r="AA74" s="3" t="inlineStr">
        <is>
          <t>NA</t>
        </is>
      </c>
      <c r="AB74" s="3" t="inlineStr">
        <is>
          <t>Images/frames as reported</t>
        </is>
      </c>
      <c r="AC74" s="3" t="inlineStr">
        <is>
          <t>386</t>
        </is>
      </c>
      <c r="AD74" s="3" t="inlineStr">
        <is>
          <t>NR</t>
        </is>
      </c>
      <c r="AE74" s="3" t="inlineStr">
        <is>
          <t>NR</t>
        </is>
      </c>
      <c r="AF74" s="3" t="inlineStr">
        <is>
          <t>386</t>
        </is>
      </c>
      <c r="AG74" s="3" t="inlineStr">
        <is>
          <t>NR</t>
        </is>
      </c>
      <c r="AH74" s="3" t="inlineStr">
        <is>
          <t>NR</t>
        </is>
      </c>
      <c r="AI74" s="3" t="inlineStr">
        <is>
          <t>NR</t>
        </is>
      </c>
      <c r="AJ74" s="3" t="inlineStr">
        <is>
          <t>NR</t>
        </is>
      </c>
      <c r="AK74" s="3" t="inlineStr">
        <is>
          <t>NR</t>
        </is>
      </c>
      <c r="AL74" s="3" t="inlineStr">
        <is>
          <t>NR</t>
        </is>
      </c>
      <c r="AM74" s="3" t="inlineStr">
        <is>
          <t>NR</t>
        </is>
      </c>
      <c r="AN74" s="3" t="inlineStr">
        <is>
          <t>2704 x 1520 px video capture</t>
        </is>
      </c>
      <c r="AO74" s="3" t="inlineStr">
        <is>
          <t>NR</t>
        </is>
      </c>
      <c r="AP74" s="3" t="inlineStr">
        <is>
          <t>Pakistan</t>
        </is>
      </c>
      <c r="AQ74" s="3" t="inlineStr">
        <is>
          <t>NR</t>
        </is>
      </c>
      <c r="AR74" s="3" t="inlineStr">
        <is>
          <t>NR</t>
        </is>
      </c>
      <c r="AS74" s="3" t="inlineStr">
        <is>
          <t>Pakistan; Road environment: Various road types; 28-km route</t>
        </is>
      </c>
      <c r="AT74" s="3" t="inlineStr">
        <is>
          <t>NR</t>
        </is>
      </c>
      <c r="AU74" s="3" t="inlineStr">
        <is>
          <t>Vehicle-mounted GoPro Hero 9</t>
        </is>
      </c>
      <c r="AV74" s="3" t="inlineStr">
        <is>
          <t>See Acquisition_Platform</t>
        </is>
      </c>
      <c r="AW74" s="3" t="inlineStr">
        <is>
          <t>Vehicle-mounted GoPro Hero 9</t>
        </is>
      </c>
      <c r="AX74" s="3" t="inlineStr">
        <is>
          <t>See Acquisition_Platform (reported: mounted)</t>
        </is>
      </c>
      <c r="AY74" s="3" t="inlineStr">
        <is>
          <t>NR</t>
        </is>
      </c>
      <c r="AZ74" s="3" t="inlineStr">
        <is>
          <t>NR</t>
        </is>
      </c>
      <c r="BA74" s="3" t="inlineStr">
        <is>
          <t>NR</t>
        </is>
      </c>
      <c r="BB74" s="3" t="inlineStr">
        <is>
          <t>N</t>
        </is>
      </c>
      <c r="BC74" s="3" t="inlineStr">
        <is>
          <t>NR</t>
        </is>
      </c>
      <c r="BD74" s="3" t="inlineStr">
        <is>
          <t>NR</t>
        </is>
      </c>
      <c r="BE74" s="3" t="inlineStr">
        <is>
          <t>NR</t>
        </is>
      </c>
      <c r="BF74" s="3" t="inlineStr">
        <is>
          <t>Documented during collection; categories NR</t>
        </is>
      </c>
      <c r="BG74" s="3" t="inlineStr">
        <is>
          <t>NR</t>
        </is>
      </c>
      <c r="BH74" s="3" t="inlineStr">
        <is>
          <t>Crack;Pothole;Uneven surface</t>
        </is>
      </c>
      <c r="BI74" s="3" t="inlineStr">
        <is>
          <t>NR</t>
        </is>
      </c>
      <c r="BJ74" s="3" t="inlineStr">
        <is>
          <t>Three classes: crack;pothole;uneven surface</t>
        </is>
      </c>
      <c r="BK74" s="3" t="inlineStr">
        <is>
          <t>NR</t>
        </is>
      </c>
      <c r="BL74" s="3" t="inlineStr">
        <is>
          <t>Instance segmentation;Classification</t>
        </is>
      </c>
      <c r="BM74" s="3" t="inlineStr">
        <is>
          <t>Instance segmentation;Classification</t>
        </is>
      </c>
      <c r="BN74" s="3" t="inlineStr">
        <is>
          <t>Roboflow annotations; exact export format NR</t>
        </is>
      </c>
      <c r="BO74" s="3" t="inlineStr">
        <is>
          <t>NR</t>
        </is>
      </c>
      <c r="BP74" s="3" t="inlineStr">
        <is>
          <t>Y</t>
        </is>
      </c>
      <c r="BQ74" s="3" t="inlineStr">
        <is>
          <t>NR</t>
        </is>
      </c>
      <c r="BR74" s="3" t="inlineStr">
        <is>
          <t>Y</t>
        </is>
      </c>
      <c r="BS74" s="3" t="inlineStr">
        <is>
          <t>NR</t>
        </is>
      </c>
      <c r="BT74" s="3" t="inlineStr">
        <is>
          <t>NR</t>
        </is>
      </c>
      <c r="BU74" s="3" t="inlineStr">
        <is>
          <t>NR</t>
        </is>
      </c>
      <c r="BV74" s="3" t="inlineStr">
        <is>
          <t>N</t>
        </is>
      </c>
      <c r="BW74" s="3" t="inlineStr">
        <is>
          <t>N</t>
        </is>
      </c>
      <c r="BX74" s="3" t="inlineStr">
        <is>
          <t>N</t>
        </is>
      </c>
      <c r="BY74" s="3" t="inlineStr">
        <is>
          <t>Roboflow-assisted manual annotation</t>
        </is>
      </c>
      <c r="BZ74" s="3" t="inlineStr">
        <is>
          <t>Collection and processing workflow documented; independent label audit NR</t>
        </is>
      </c>
      <c r="CA74" s="3" t="inlineStr">
        <is>
          <t>NR</t>
        </is>
      </c>
      <c r="CB74" s="3" t="inlineStr">
        <is>
          <t>NR</t>
        </is>
      </c>
      <c r="CC74" s="3" t="inlineStr">
        <is>
          <t>Instance segmentation;Classification</t>
        </is>
      </c>
      <c r="CD74" s="3" t="inlineStr">
        <is>
          <t>YOLOv7 instance segmentation</t>
        </is>
      </c>
      <c r="CE74" s="3" t="inlineStr">
        <is>
          <t>YOLOv7 instance segmentation</t>
        </is>
      </c>
      <c r="CF74" s="3" t="inlineStr">
        <is>
          <t>Reported on the source record/data card or associated publication (see Evidence_Locator)</t>
        </is>
      </c>
      <c r="CG74" s="3" t="inlineStr">
        <is>
          <t>Classification accuracy;mAP</t>
        </is>
      </c>
      <c r="CH74" s="3" t="inlineStr">
        <is>
          <t>YOLOv7 instance segmentation: Classification accuracy;mAP = 98.6%;99% (reported by creators)</t>
        </is>
      </c>
      <c r="CI74" s="3" t="inlineStr">
        <is>
          <t>Include-Primary</t>
        </is>
      </c>
      <c r="CJ74" s="3" t="inlineStr">
        <is>
          <t>Direct_Download</t>
        </is>
      </c>
      <c r="CK74" s="3" t="inlineStr">
        <is>
          <t>NR</t>
        </is>
      </c>
      <c r="CL74" s="3" t="inlineStr">
        <is>
          <t>N</t>
        </is>
      </c>
      <c r="CM74" s="3" t="inlineStr">
        <is>
          <t>Direct_Download</t>
        </is>
      </c>
      <c r="CN74" s="3" t="inlineStr">
        <is>
          <t>NR</t>
        </is>
      </c>
      <c r="CO74" s="3" t="inlineStr">
        <is>
          <t>NR</t>
        </is>
      </c>
      <c r="CP74" s="3" t="inlineStr">
        <is>
          <t>N</t>
        </is>
      </c>
      <c r="CQ74" s="3" t="inlineStr">
        <is>
          <t>Small image set; performance claim lacks independent validation in landing-page evidence; license not visible in retrieved record</t>
        </is>
      </c>
      <c r="CR74" s="3" t="inlineStr">
        <is>
          <t>Original</t>
        </is>
      </c>
      <c r="CS74" s="3" t="inlineStr">
        <is>
          <t>N</t>
        </is>
      </c>
      <c r="CT74" s="3" t="inlineStr">
        <is>
          <t>N</t>
        </is>
      </c>
      <c r="CU74" s="3" t="inlineStr">
        <is>
          <t>N</t>
        </is>
      </c>
      <c r="CV74" s="3" t="inlineStr">
        <is>
          <t>NA</t>
        </is>
      </c>
      <c r="CW74" s="3" t="inlineStr">
        <is>
          <t>NA</t>
        </is>
      </c>
      <c r="CX74" s="3" t="inlineStr">
        <is>
          <t>GPT_Mendeley_001.xlsx</t>
        </is>
      </c>
      <c r="CY74" s="3" t="inlineStr">
        <is>
          <t>GPT_Mendeley_001:MEN-006</t>
        </is>
      </c>
      <c r="CZ74" s="3" t="inlineStr">
        <is>
          <t>NA</t>
        </is>
      </c>
      <c r="DA74" s="3" t="inlineStr">
        <is>
          <t>N</t>
        </is>
      </c>
      <c r="DB74" s="3" t="inlineStr">
        <is>
          <t>None</t>
        </is>
      </c>
      <c r="DC74" s="3" t="inlineStr">
        <is>
          <t>None</t>
        </is>
      </c>
      <c r="DD74" s="3" t="inlineStr">
        <is>
          <t>None</t>
        </is>
      </c>
      <c r="DE74" s="3" t="inlineStr">
        <is>
          <t>None</t>
        </is>
      </c>
      <c r="DF74" s="3" t="inlineStr">
        <is>
          <t>N</t>
        </is>
      </c>
      <c r="DG74" s="3" t="inlineStr">
        <is>
          <t>Single source record; no reconciliation required.</t>
        </is>
      </c>
      <c r="DH74" s="3" t="inlineStr">
        <is>
          <t>Mendeley dataset page, Description/Steps to reproduce, accessed 2026-08-05</t>
        </is>
      </c>
      <c r="DI74" s="3" t="inlineStr">
        <is>
          <t>Moderate</t>
        </is>
      </c>
      <c r="DJ74" s="3" t="inlineStr">
        <is>
          <t>Low</t>
        </is>
      </c>
      <c r="DK74" s="3" t="inlineStr">
        <is>
          <t>Use source record as cited.</t>
        </is>
      </c>
      <c r="DL74" s="3" t="n">
        <v>5</v>
      </c>
      <c r="DM74" s="3" t="n">
        <v>3</v>
      </c>
      <c r="DN74" s="3" t="n">
        <v>4</v>
      </c>
      <c r="DO74" s="3" t="n">
        <v>2</v>
      </c>
      <c r="DP74" s="3" t="n">
        <v>3</v>
      </c>
      <c r="DQ74" s="3" t="n">
        <v>2</v>
      </c>
      <c r="DR74" s="3" t="n">
        <v>0</v>
      </c>
      <c r="DS74" s="3" t="n">
        <v>60</v>
      </c>
      <c r="DT74" s="3" t="inlineStr">
        <is>
          <t>Reviewed (source MCDM_Scoring, averaged across batches)</t>
        </is>
      </c>
      <c r="DU74" s="3" t="inlineStr">
        <is>
          <t>1 of 1</t>
        </is>
      </c>
      <c r="DV74" s="35">
        <f>IFERROR(IF(INDEX(MCDM_Grades!$C$2:$C$178,MATCH($A74,MCDM_Grades!$A$2:$A$178,0))="","",INDEX(MCDM_Grades!$C$2:$C$178,MATCH($A74,MCDM_Grades!$A$2:$A$178,0))),"")</f>
        <v/>
      </c>
      <c r="DW74" s="42">
        <f>IFERROR(IF(INDEX(MCDM_Grades!$D$2:$D$178,MATCH($A74,MCDM_Grades!$A$2:$A$178,0))="","",INDEX(MCDM_Grades!$D$2:$D$178,MATCH($A74,MCDM_Grades!$A$2:$A$178,0))),"")</f>
        <v/>
      </c>
      <c r="DX74" s="48">
        <f>IFERROR(IF(INDEX(MCDM_Grades!$E$2:$E$178,MATCH($A74,MCDM_Grades!$A$2:$A$178,0))="","",INDEX(MCDM_Grades!$E$2:$E$178,MATCH($A74,MCDM_Grades!$A$2:$A$178,0))),"")</f>
        <v/>
      </c>
      <c r="DY74" s="49">
        <f>IFERROR(IF(INDEX(MCDM_Grades!$F$2:$F$178,MATCH($A74,MCDM_Grades!$A$2:$A$178,0))="","",INDEX(MCDM_Grades!$F$2:$F$178,MATCH($A74,MCDM_Grades!$A$2:$A$178,0))),"")</f>
        <v/>
      </c>
      <c r="DZ74" s="48">
        <f>IFERROR(IF(INDEX(MCDM_Grades!$G$2:$G$178,MATCH($A74,MCDM_Grades!$A$2:$A$178,0))="","",INDEX(MCDM_Grades!$G$2:$G$178,MATCH($A74,MCDM_Grades!$A$2:$A$178,0))),"")</f>
        <v/>
      </c>
      <c r="EA74" s="49">
        <f>IFERROR(IF(INDEX(MCDM_Grades!$H$2:$H$178,MATCH($A74,MCDM_Grades!$A$2:$A$178,0))="","",INDEX(MCDM_Grades!$H$2:$H$178,MATCH($A74,MCDM_Grades!$A$2:$A$178,0))),"")</f>
        <v/>
      </c>
      <c r="EB74" s="50">
        <f>IFERROR(IF(INDEX(MCDM_Grades!$I$2:$I$178,MATCH($A74,MCDM_Grades!$A$2:$A$178,0))="","",INDEX(MCDM_Grades!$I$2:$I$178,MATCH($A74,MCDM_Grades!$A$2:$A$178,0))),"")</f>
        <v/>
      </c>
      <c r="EC74" s="51">
        <f>IFERROR(IF(INDEX(MCDM_Grades!$J$2:$J$178,MATCH($A74,MCDM_Grades!$A$2:$A$178,0))="","",INDEX(MCDM_Grades!$J$2:$J$178,MATCH($A74,MCDM_Grades!$A$2:$A$178,0))),"")</f>
        <v/>
      </c>
      <c r="ED74" s="35">
        <f>IFERROR(IF(INDEX(MCDM_Grades!$N$2:$N$178,MATCH($A74,MCDM_Grades!$A$2:$A$178,0))="","",INDEX(MCDM_Grades!$N$2:$N$178,MATCH($A74,MCDM_Grades!$A$2:$A$178,0))),"")</f>
        <v/>
      </c>
      <c r="EE74" s="42">
        <f>IFERROR(IF(INDEX(MCDM_Grades!$O$2:$O$178,MATCH($A74,MCDM_Grades!$A$2:$A$178,0))="","",INDEX(MCDM_Grades!$O$2:$O$178,MATCH($A74,MCDM_Grades!$A$2:$A$178,0))),"")</f>
        <v/>
      </c>
      <c r="EF74" s="35">
        <f>IFERROR(IF(INDEX(MCDM_Grades!$P$2:$P$178,MATCH($A74,MCDM_Grades!$A$2:$A$178,0))="","",INDEX(MCDM_Grades!$P$2:$P$178,MATCH($A74,MCDM_Grades!$A$2:$A$178,0))),"")</f>
        <v/>
      </c>
      <c r="EG74" s="42">
        <f>IFERROR(IF(INDEX(MCDM_Grades!$Q$2:$Q$178,MATCH($A74,MCDM_Grades!$A$2:$A$178,0))="","",INDEX(MCDM_Grades!$Q$2:$Q$178,MATCH($A74,MCDM_Grades!$A$2:$A$178,0))),"")</f>
        <v/>
      </c>
      <c r="EH74" s="35">
        <f>IFERROR(IF(INDEX(MCDM_Grades!$R$2:$R$178,MATCH($A74,MCDM_Grades!$A$2:$A$178,0))="","",INDEX(MCDM_Grades!$R$2:$R$178,MATCH($A74,MCDM_Grades!$A$2:$A$178,0))),"")</f>
        <v/>
      </c>
      <c r="EI74" s="42">
        <f>IFERROR(IF(INDEX(MCDM_Grades!$S$2:$S$178,MATCH($A74,MCDM_Grades!$A$2:$A$178,0))="","",INDEX(MCDM_Grades!$S$2:$S$178,MATCH($A74,MCDM_Grades!$A$2:$A$178,0))),"")</f>
        <v/>
      </c>
      <c r="EJ74" s="35">
        <f>IFERROR(IF(INDEX(MCDM_Grades!$T$2:$T$178,MATCH($A74,MCDM_Grades!$A$2:$A$178,0))="","",INDEX(MCDM_Grades!$T$2:$T$178,MATCH($A74,MCDM_Grades!$A$2:$A$178,0))),"")</f>
        <v/>
      </c>
      <c r="EK74" s="42">
        <f>IFERROR(IF(INDEX(MCDM_Grades!$U$2:$U$178,MATCH($A74,MCDM_Grades!$A$2:$A$178,0))="","",INDEX(MCDM_Grades!$U$2:$U$178,MATCH($A74,MCDM_Grades!$A$2:$A$178,0))),"")</f>
        <v/>
      </c>
      <c r="EL74" s="35">
        <f>IFERROR(IF(INDEX(MCDM_Grades!$V$2:$V$178,MATCH($A74,MCDM_Grades!$A$2:$A$178,0))="","",INDEX(MCDM_Grades!$V$2:$V$178,MATCH($A74,MCDM_Grades!$A$2:$A$178,0))),"")</f>
        <v/>
      </c>
      <c r="EM74" s="42">
        <f>IFERROR(IF(INDEX(MCDM_Grades!$W$2:$W$178,MATCH($A74,MCDM_Grades!$A$2:$A$178,0))="","",INDEX(MCDM_Grades!$W$2:$W$178,MATCH($A74,MCDM_Grades!$A$2:$A$178,0))),"")</f>
        <v/>
      </c>
      <c r="EN74" s="35">
        <f>IFERROR(IF(INDEX(MCDM_Grades!$X$2:$X$178,MATCH($A74,MCDM_Grades!$A$2:$A$178,0))="","",INDEX(MCDM_Grades!$X$2:$X$178,MATCH($A74,MCDM_Grades!$A$2:$A$178,0))),"")</f>
        <v/>
      </c>
      <c r="EO74" s="42">
        <f>IFERROR(IF(INDEX(MCDM_Grades!$Y$2:$Y$178,MATCH($A74,MCDM_Grades!$A$2:$A$178,0))="","",INDEX(MCDM_Grades!$Y$2:$Y$178,MATCH($A74,MCDM_Grades!$A$2:$A$178,0))),"")</f>
        <v/>
      </c>
      <c r="EP74" s="35">
        <f>IFERROR(IF(INDEX(MCDM_Grades!$Z$2:$Z$178,MATCH($A74,MCDM_Grades!$A$2:$A$178,0))="","",INDEX(MCDM_Grades!$Z$2:$Z$178,MATCH($A74,MCDM_Grades!$A$2:$A$178,0))),"")</f>
        <v/>
      </c>
      <c r="EQ74" s="42">
        <f>IFERROR(IF(INDEX(MCDM_Grades!$AA$2:$AA$178,MATCH($A74,MCDM_Grades!$A$2:$A$178,0))="","",INDEX(MCDM_Grades!$AA$2:$AA$178,MATCH($A74,MCDM_Grades!$A$2:$A$178,0))),"")</f>
        <v/>
      </c>
      <c r="ER74" s="35">
        <f>IFERROR(IF(INDEX(MCDM_Grades!$AB$2:$AB$178,MATCH($A74,MCDM_Grades!$A$2:$A$178,0))="","",INDEX(MCDM_Grades!$AB$2:$AB$178,MATCH($A74,MCDM_Grades!$A$2:$A$178,0))),"")</f>
        <v/>
      </c>
      <c r="ES74" s="42">
        <f>IFERROR(IF(INDEX(MCDM_Grades!$AC$2:$AC$178,MATCH($A74,MCDM_Grades!$A$2:$A$178,0))="","",INDEX(MCDM_Grades!$AC$2:$AC$178,MATCH($A74,MCDM_Grades!$A$2:$A$178,0))),"")</f>
        <v/>
      </c>
      <c r="ET74" s="35">
        <f>IFERROR(IF(INDEX(MCDM_Grades!$AD$2:$AD$178,MATCH($A74,MCDM_Grades!$A$2:$A$178,0))="","",INDEX(MCDM_Grades!$AD$2:$AD$178,MATCH($A74,MCDM_Grades!$A$2:$A$178,0))),"")</f>
        <v/>
      </c>
      <c r="EU74" s="42">
        <f>IFERROR(IF(INDEX(MCDM_Grades!$AE$2:$AE$178,MATCH($A74,MCDM_Grades!$A$2:$A$178,0))="","",INDEX(MCDM_Grades!$AE$2:$AE$178,MATCH($A74,MCDM_Grades!$A$2:$A$178,0))),"")</f>
        <v/>
      </c>
      <c r="EV74" s="51">
        <f>IFERROR(IF(INDEX(MCDM_Grades!$K$2:$K$178,MATCH($A74,MCDM_Grades!$A$2:$A$178,0))="","",INDEX(MCDM_Grades!$K$2:$K$178,MATCH($A74,MCDM_Grades!$A$2:$A$178,0))),"")</f>
        <v/>
      </c>
      <c r="EW74" s="49">
        <f>IFERROR(IF(INDEX(MCDM_Grades!$L$2:$L$178,MATCH($A74,MCDM_Grades!$A$2:$A$178,0))="","",INDEX(MCDM_Grades!$L$2:$L$178,MATCH($A74,MCDM_Grades!$A$2:$A$178,0))),"")</f>
        <v/>
      </c>
      <c r="EX74" s="50">
        <f>IFERROR(IF(INDEX(MCDM_Grades!$M$2:$M$178,MATCH($A74,MCDM_Grades!$A$2:$A$178,0))="","",INDEX(MCDM_Grades!$M$2:$M$178,MATCH($A74,MCDM_Grades!$A$2:$A$178,0))),"")</f>
        <v/>
      </c>
      <c r="EY74" s="35">
        <f>IFERROR(IF(INDEX(MCDM_Grades!$AR$2:$AR$178,MATCH($A74,MCDM_Grades!$A$2:$A$178,0))="","",INDEX(MCDM_Grades!$AR$2:$AR$178,MATCH($A74,MCDM_Grades!$A$2:$A$178,0))),"")</f>
        <v/>
      </c>
      <c r="EZ74" s="42">
        <f>IFERROR(IF(INDEX(MCDM_Grades!$AS$2:$AS$178,MATCH($A74,MCDM_Grades!$A$2:$A$178,0))="","",INDEX(MCDM_Grades!$AS$2:$AS$178,MATCH($A74,MCDM_Grades!$A$2:$A$178,0))),"")</f>
        <v/>
      </c>
      <c r="FA74" s="35">
        <f>IFERROR(IF(INDEX(MCDM_Grades!$AT$2:$AT$178,MATCH($A74,MCDM_Grades!$A$2:$A$178,0))="","",INDEX(MCDM_Grades!$AT$2:$AT$178,MATCH($A74,MCDM_Grades!$A$2:$A$178,0))),"")</f>
        <v/>
      </c>
      <c r="FB74" s="42">
        <f>IFERROR(IF(INDEX(MCDM_Grades!$AU$2:$AU$178,MATCH($A74,MCDM_Grades!$A$2:$A$178,0))="","",INDEX(MCDM_Grades!$AU$2:$AU$178,MATCH($A74,MCDM_Grades!$A$2:$A$178,0))),"")</f>
        <v/>
      </c>
      <c r="FC74" s="3" t="inlineStr">
        <is>
          <t>Not reported</t>
        </is>
      </c>
      <c r="FD74" s="3" t="inlineStr">
        <is>
          <t>Unknown</t>
        </is>
      </c>
      <c r="FE74" s="3" t="inlineStr">
        <is>
          <t>Unknown</t>
        </is>
      </c>
      <c r="FF74" s="3" t="n"/>
      <c r="FG74" s="3" t="inlineStr">
        <is>
          <t>Vehicle-mounted GoPro Hero 9 (mount position and viewing angle not reported)</t>
        </is>
      </c>
      <c r="FH74" s="3" t="inlineStr">
        <is>
          <t>mounted on a car at an optimized height, carefully determined based on the road's characteristics</t>
        </is>
      </c>
      <c r="FI74" s="3" t="inlineStr">
        <is>
          <t>Dataset page / README</t>
        </is>
      </c>
      <c r="FJ74" s="3" t="inlineStr">
        <is>
          <t>https://data.mendeley.com/datasets/6p52w7d5xd/2</t>
        </is>
      </c>
      <c r="FK74" s="3" t="inlineStr">
        <is>
          <t>High</t>
        </is>
      </c>
      <c r="FL74" s="3" t="inlineStr">
        <is>
          <t>Not independently verified</t>
        </is>
      </c>
      <c r="FM74" s="3" t="inlineStr">
        <is>
          <t>Workbook only says 'Vehicle-mounted GoPro Hero 9' with position 'mounted'. The Mendeley description adds that the GoPro (24 fps, 2704x1520) was mounted on a car at an 'optimized height' and driven over a 28 km stretch, but never states where on the car it was fixed or whether it looked forward or down. No publication exists and the Mendeley file API returned no file list, so the viewpoint remains unreported. A car-mounted GoPro driving video is commonly forward-facing, but this is not stated and was not assumed.</t>
        </is>
      </c>
    </row>
    <row r="75" ht="58" customHeight="1">
      <c r="A75" s="3" t="inlineStr">
        <is>
          <t>DS-074</t>
        </is>
      </c>
      <c r="B75" s="3" t="inlineStr">
        <is>
          <t>PaveCrack1300: UAV-Acquired Pavement Crack Segmentation Dataset</t>
        </is>
      </c>
      <c r="C75" s="3" t="inlineStr">
        <is>
          <t>PaveCrack1300: A UAV-Acquired Pavement Crack Segmentation Dataset</t>
        </is>
      </c>
      <c r="D75" s="3" t="inlineStr">
        <is>
          <t>1</t>
        </is>
      </c>
      <c r="E75" s="3" t="inlineStr">
        <is>
          <t>Confirmed Match</t>
        </is>
      </c>
      <c r="F75" s="3" t="inlineStr">
        <is>
          <t>High</t>
        </is>
      </c>
      <c r="G75" s="3" t="inlineStr">
        <is>
          <t>Same Mendeley DOI (10.17632/8b27pdcxv7.1); identical count (1,300); same DJI Mini 4 Pro acquisition (China).</t>
        </is>
      </c>
      <c r="H75" s="3" t="inlineStr">
        <is>
          <t>Claude; CodeX</t>
        </is>
      </c>
      <c r="I75" s="3" t="inlineStr">
        <is>
          <t>Mendeley Data</t>
        </is>
      </c>
      <c r="J75" s="3" t="inlineStr">
        <is>
          <t>N</t>
        </is>
      </c>
      <c r="K75" s="3" t="inlineStr">
        <is>
          <t>Single Mendeley deposit</t>
        </is>
      </c>
      <c r="L75" s="4" t="inlineStr">
        <is>
          <t>https://data.mendeley.com/datasets/8b27pdcxv7/1</t>
        </is>
      </c>
      <c r="M75" s="3" t="inlineStr">
        <is>
          <t>NA</t>
        </is>
      </c>
      <c r="N75" s="3" t="inlineStr">
        <is>
          <t>NA</t>
        </is>
      </c>
      <c r="O75" s="4" t="inlineStr">
        <is>
          <t>https://data.mendeley.com/datasets/8b27pdcxv7/1</t>
        </is>
      </c>
      <c r="P75" s="3" t="inlineStr">
        <is>
          <t>NA</t>
        </is>
      </c>
      <c r="Q75" s="3" t="inlineStr">
        <is>
          <t>NA</t>
        </is>
      </c>
      <c r="R75" s="3" t="inlineStr">
        <is>
          <t>NA</t>
        </is>
      </c>
      <c r="S75" s="3" t="inlineStr">
        <is>
          <t>NA</t>
        </is>
      </c>
      <c r="T75" s="3" t="inlineStr">
        <is>
          <t>10.17632/8b27pdcxv7.1</t>
        </is>
      </c>
      <c r="U75" s="3" t="inlineStr">
        <is>
          <t>N</t>
        </is>
      </c>
      <c r="V75" s="3" t="inlineStr">
        <is>
          <t>NR</t>
        </is>
      </c>
      <c r="W75" s="3" t="inlineStr">
        <is>
          <t>NR</t>
        </is>
      </c>
      <c r="X75" s="3" t="inlineStr">
        <is>
          <t>NR</t>
        </is>
      </c>
      <c r="Y75" s="3" t="inlineStr">
        <is>
          <t>NR</t>
        </is>
      </c>
      <c r="Z75" s="3" t="inlineStr">
        <is>
          <t>NA</t>
        </is>
      </c>
      <c r="AA75" s="3" t="inlineStr">
        <is>
          <t>NA</t>
        </is>
      </c>
      <c r="AB75" s="3" t="inlineStr">
        <is>
          <t>Images/frames as reported</t>
        </is>
      </c>
      <c r="AC75" s="3" t="inlineStr">
        <is>
          <t>1300 image-mask pairs [Claude] | 1300 [CodeX]</t>
        </is>
      </c>
      <c r="AD75" s="3" t="inlineStr">
        <is>
          <t>NR</t>
        </is>
      </c>
      <c r="AE75" s="3" t="inlineStr">
        <is>
          <t>NR</t>
        </is>
      </c>
      <c r="AF75" s="3" t="inlineStr">
        <is>
          <t>1300 image-mask pairs [Claude] | 1300 [CodeX]</t>
        </is>
      </c>
      <c r="AG75" s="3" t="inlineStr">
        <is>
          <t>NR</t>
        </is>
      </c>
      <c r="AH75" s="3" t="inlineStr">
        <is>
          <t>NR</t>
        </is>
      </c>
      <c r="AI75" s="3" t="inlineStr">
        <is>
          <t>NR</t>
        </is>
      </c>
      <c r="AJ75" s="3" t="inlineStr">
        <is>
          <t>NR</t>
        </is>
      </c>
      <c r="AK75" s="3" t="inlineStr">
        <is>
          <t>NR</t>
        </is>
      </c>
      <c r="AL75" s="3" t="inlineStr">
        <is>
          <t>NR</t>
        </is>
      </c>
      <c r="AM75" s="3" t="inlineStr">
        <is>
          <t>NR</t>
        </is>
      </c>
      <c r="AN75" s="3" t="inlineStr">
        <is>
          <t>512x512 [Claude] | 512 x 512 px RGB JPEG [CodeX]</t>
        </is>
      </c>
      <c r="AO75" s="3" t="inlineStr">
        <is>
          <t>NR</t>
        </is>
      </c>
      <c r="AP75" s="3" t="inlineStr">
        <is>
          <t>China</t>
        </is>
      </c>
      <c r="AQ75" s="3" t="inlineStr">
        <is>
          <t>NR</t>
        </is>
      </c>
      <c r="AR75" s="3" t="inlineStr">
        <is>
          <t>Shenyang (Shenyang Jianzhu University campus and surrounding road network) [Claude] | Shenyang [CodeX]</t>
        </is>
      </c>
      <c r="AS75" s="3" t="inlineStr">
        <is>
          <t>China; Shenyang (Shenyang Jianzhu University campus and surrounding road network) [Claude] | Shenyang [CodeX]; Road environment: Campus road; Urban road [Claude] | University campus roads; surrounding road network [CodeX]</t>
        </is>
      </c>
      <c r="AT75" s="3" t="inlineStr">
        <is>
          <t>NR</t>
        </is>
      </c>
      <c r="AU75" s="3" t="inlineStr">
        <is>
          <t>UAV (DJI Mini 4 Pro) [Claude] | DJI Mini 4 Pro UAV [CodeX]</t>
        </is>
      </c>
      <c r="AV75" s="3" t="inlineStr">
        <is>
          <t>NR</t>
        </is>
      </c>
      <c r="AW75" s="3" t="inlineStr">
        <is>
          <t>NR</t>
        </is>
      </c>
      <c r="AX75" s="3" t="inlineStr">
        <is>
          <t>NR</t>
        </is>
      </c>
      <c r="AY75" s="3" t="inlineStr">
        <is>
          <t>NR</t>
        </is>
      </c>
      <c r="AZ75" s="3" t="inlineStr">
        <is>
          <t>Y</t>
        </is>
      </c>
      <c r="BA75" s="3" t="inlineStr">
        <is>
          <t>NR</t>
        </is>
      </c>
      <c r="BB75" s="3" t="inlineStr">
        <is>
          <t>N</t>
        </is>
      </c>
      <c r="BC75" s="3" t="inlineStr">
        <is>
          <t>N</t>
        </is>
      </c>
      <c r="BD75" s="3" t="inlineStr">
        <is>
          <t>NR</t>
        </is>
      </c>
      <c r="BE75" s="3" t="inlineStr">
        <is>
          <t>NR</t>
        </is>
      </c>
      <c r="BF75" s="3" t="inlineStr">
        <is>
          <t>NR</t>
        </is>
      </c>
      <c r="BG75" s="3" t="inlineStr">
        <is>
          <t>NR</t>
        </is>
      </c>
      <c r="BH75" s="3" t="inlineStr">
        <is>
          <t>Crack</t>
        </is>
      </c>
      <c r="BI75" s="3" t="inlineStr">
        <is>
          <t>NR</t>
        </is>
      </c>
      <c r="BJ75" s="3" t="inlineStr">
        <is>
          <t>Binary pixel masks (crack = 255, background = 0); mean crack pixel occupancy 10.80 percent, median 8.61 percent, range 4.03 to 56.14 percent [Claude] | Crack pixels; background [CodeX]</t>
        </is>
      </c>
      <c r="BK75" s="3" t="inlineStr">
        <is>
          <t>NR</t>
        </is>
      </c>
      <c r="BL75" s="3" t="inlineStr">
        <is>
          <t>Semantic segmentation [Claude] | Segmentation [CodeX]</t>
        </is>
      </c>
      <c r="BM75" s="3" t="inlineStr">
        <is>
          <t>Semantic segmentation [Claude] | Segmentation [CodeX]</t>
        </is>
      </c>
      <c r="BN75" s="3" t="inlineStr">
        <is>
          <t>JPEG RGB images with paired binary PNG masks [Claude] | Binary PNG mask [CodeX]</t>
        </is>
      </c>
      <c r="BO75" s="3" t="inlineStr">
        <is>
          <t>PNG masks; mask</t>
        </is>
      </c>
      <c r="BP75" s="3" t="inlineStr">
        <is>
          <t>NR</t>
        </is>
      </c>
      <c r="BQ75" s="3" t="inlineStr">
        <is>
          <t>NR</t>
        </is>
      </c>
      <c r="BR75" s="3" t="inlineStr">
        <is>
          <t>Y</t>
        </is>
      </c>
      <c r="BS75" s="3" t="inlineStr">
        <is>
          <t>NR</t>
        </is>
      </c>
      <c r="BT75" s="3" t="inlineStr">
        <is>
          <t>NR</t>
        </is>
      </c>
      <c r="BU75" s="3" t="inlineStr">
        <is>
          <t>NR</t>
        </is>
      </c>
      <c r="BV75" s="3" t="inlineStr">
        <is>
          <t>N</t>
        </is>
      </c>
      <c r="BW75" s="3" t="inlineStr">
        <is>
          <t>N</t>
        </is>
      </c>
      <c r="BX75" s="3" t="inlineStr">
        <is>
          <t>N</t>
        </is>
      </c>
      <c r="BY75" s="3" t="inlineStr">
        <is>
          <t>Manual pixel-level annotation [Claude] | Manual LabelMe polygon annotation; converted by Python script [CodeX]</t>
        </is>
      </c>
      <c r="BZ75" s="3" t="inlineStr">
        <is>
          <t>Quality control removed patches with crack pixel occupancy below 4%</t>
        </is>
      </c>
      <c r="CA75" s="3" t="inlineStr">
        <is>
          <t>NR</t>
        </is>
      </c>
      <c r="CB75" s="3" t="inlineStr">
        <is>
          <t>NR</t>
        </is>
      </c>
      <c r="CC75" s="3" t="inlineStr">
        <is>
          <t>Segmentation</t>
        </is>
      </c>
      <c r="CD75" s="3" t="inlineStr">
        <is>
          <t>NR</t>
        </is>
      </c>
      <c r="CE75" s="3" t="inlineStr">
        <is>
          <t>NR</t>
        </is>
      </c>
      <c r="CF75" s="3" t="inlineStr">
        <is>
          <t>Reported on the source record/data card or associated publication (see Evidence_Locator)</t>
        </is>
      </c>
      <c r="CG75" s="3" t="inlineStr">
        <is>
          <t>NR</t>
        </is>
      </c>
      <c r="CH75" s="3" t="inlineStr">
        <is>
          <t>NR</t>
        </is>
      </c>
      <c r="CI75" s="3" t="inlineStr">
        <is>
          <t>Include-Primary</t>
        </is>
      </c>
      <c r="CJ75" s="3" t="inlineStr">
        <is>
          <t>Direct_Download</t>
        </is>
      </c>
      <c r="CK75" s="3" t="inlineStr">
        <is>
          <t>CC BY 4.0</t>
        </is>
      </c>
      <c r="CL75" s="3" t="inlineStr">
        <is>
          <t>N</t>
        </is>
      </c>
      <c r="CM75" s="3" t="inlineStr">
        <is>
          <t>Direct_Download</t>
        </is>
      </c>
      <c r="CN75" s="3" t="inlineStr">
        <is>
          <t>NR</t>
        </is>
      </c>
      <c r="CO75" s="3" t="inlineStr">
        <is>
          <t>NR</t>
        </is>
      </c>
      <c r="CP75" s="3" t="inlineStr">
        <is>
          <t>N</t>
        </is>
      </c>
      <c r="CQ75" s="3" t="inlineStr">
        <is>
          <t>Single class (crack) with no distress typing or severity; one campus and its immediate road network; 1300 pairs is small for segmentation pretraining; collection dates, weather and flight altitude not reported; no peer-reviewed data paper located [Claude] | Single-city collection; binary crack-only labels; road segment count and collection conditions NR [CodeX]</t>
        </is>
      </c>
      <c r="CR75" s="3" t="inlineStr">
        <is>
          <t>Original</t>
        </is>
      </c>
      <c r="CS75" s="3" t="inlineStr">
        <is>
          <t>N</t>
        </is>
      </c>
      <c r="CT75" s="3" t="inlineStr">
        <is>
          <t>N</t>
        </is>
      </c>
      <c r="CU75" s="3" t="inlineStr">
        <is>
          <t>N</t>
        </is>
      </c>
      <c r="CV75" s="3" t="inlineStr">
        <is>
          <t>NA</t>
        </is>
      </c>
      <c r="CW75" s="3" t="inlineStr">
        <is>
          <t>NA</t>
        </is>
      </c>
      <c r="CX75" s="3" t="inlineStr">
        <is>
          <t>Claude_Mendeley_001.xlsx; CodeX_Mendeley_001.xlsx</t>
        </is>
      </c>
      <c r="CY75" s="3" t="inlineStr">
        <is>
          <t>Claude_Mendeley_001:MDL-014; CodeX_Mendeley_001:MND-001</t>
        </is>
      </c>
      <c r="CZ75" s="3" t="inlineStr">
        <is>
          <t>Y - see conflict columns and Reconciliation_Notes</t>
        </is>
      </c>
      <c r="DA75" s="3" t="inlineStr">
        <is>
          <t>NA</t>
        </is>
      </c>
      <c r="DB75" s="6" t="inlineStr">
        <is>
          <t>Image count: 1300 image-mask pairs (Claude) vs 1300 (CodeX) || Image resolution: 512x512 (Claude) vs 512 x 512 px RGB JPEG (CodeX)</t>
        </is>
      </c>
      <c r="DC75" s="6" t="inlineStr">
        <is>
          <t>Label taxonomy: Binary pixel masks (crack = 255, background = 0); mean crack pixel occupancy 10. (Claude) vs Crack pixels; background (CodeX) || Annotation task: Semantic segmentation (Claude) vs Segmentation (CodeX) || Annotation format: JPEG RGB images with paired binary PNG masks (Claude) vs Binary PNG mask (CodeX) || Annotation method: Manual pixel-level annotation (Claude) vs Manual LabelMe polygon annotation; converted by Python script (CodeX)</t>
        </is>
      </c>
      <c r="DD75" s="3" t="inlineStr">
        <is>
          <t>None</t>
        </is>
      </c>
      <c r="DE75" s="6" t="inlineStr">
        <is>
          <t>Region/City: Shenyang (Shenyang Jianzhu University campus and surrounding road network) (Claude) vs Shenyang (CodeX) || Road environment: Campus road; Urban road (Claude) vs University campus roads; surrounding road network (CodeX) || Acquisition platform: UAV (DJI Mini 4 Pro) (Claude) vs DJI Mini 4 Pro UAV (CodeX) || Key_Limitations: Single class (crack) with no distress typing or severity; one campus and its imm (Claude) vs Single-city collection; binary crack-only labels; road segment count and collect (CodeX)</t>
        </is>
      </c>
      <c r="DF75" s="3" t="inlineStr">
        <is>
          <t>N</t>
        </is>
      </c>
      <c r="DG75" s="3" t="inlineStr">
        <is>
          <t>Claude+CodeX dataset (not found by GPT).</t>
        </is>
      </c>
      <c r="DH75" s="3" t="inlineStr">
        <is>
          <t>Landing page https://data.mendeley.com/datasets/8b27pdcxv7/1 (accessed 2026-08-03); DataCite record 10.17632/8b27pdcxv7.1 [Claude] | Mendeley Data landing page, Description; Steps to reproduce; Licence; accessed 2026-08-03 [CodeX]</t>
        </is>
      </c>
      <c r="DI75" s="3" t="inlineStr">
        <is>
          <t>Moderate</t>
        </is>
      </c>
      <c r="DJ75" s="3" t="inlineStr">
        <is>
          <t>Low</t>
        </is>
      </c>
      <c r="DK75" s="3" t="inlineStr">
        <is>
          <t>Use as-is.</t>
        </is>
      </c>
      <c r="DL75" s="3" t="n">
        <v>5</v>
      </c>
      <c r="DM75" s="3" t="n">
        <v>4.5</v>
      </c>
      <c r="DN75" s="3" t="n">
        <v>4.5</v>
      </c>
      <c r="DO75" s="3" t="n">
        <v>2.5</v>
      </c>
      <c r="DP75" s="3" t="n">
        <v>2</v>
      </c>
      <c r="DQ75" s="3" t="n">
        <v>2</v>
      </c>
      <c r="DR75" s="3" t="n">
        <v>0</v>
      </c>
      <c r="DS75" s="3" t="n">
        <v>67</v>
      </c>
      <c r="DT75" s="3" t="inlineStr">
        <is>
          <t>Reviewed (source MCDM_Scoring, averaged across batches)</t>
        </is>
      </c>
      <c r="DU75" s="3" t="inlineStr">
        <is>
          <t>2 of 2</t>
        </is>
      </c>
      <c r="DV75" s="35">
        <f>IFERROR(IF(INDEX(MCDM_Grades!$C$2:$C$178,MATCH($A75,MCDM_Grades!$A$2:$A$178,0))="","",INDEX(MCDM_Grades!$C$2:$C$178,MATCH($A75,MCDM_Grades!$A$2:$A$178,0))),"")</f>
        <v/>
      </c>
      <c r="DW75" s="42">
        <f>IFERROR(IF(INDEX(MCDM_Grades!$D$2:$D$178,MATCH($A75,MCDM_Grades!$A$2:$A$178,0))="","",INDEX(MCDM_Grades!$D$2:$D$178,MATCH($A75,MCDM_Grades!$A$2:$A$178,0))),"")</f>
        <v/>
      </c>
      <c r="DX75" s="48">
        <f>IFERROR(IF(INDEX(MCDM_Grades!$E$2:$E$178,MATCH($A75,MCDM_Grades!$A$2:$A$178,0))="","",INDEX(MCDM_Grades!$E$2:$E$178,MATCH($A75,MCDM_Grades!$A$2:$A$178,0))),"")</f>
        <v/>
      </c>
      <c r="DY75" s="49">
        <f>IFERROR(IF(INDEX(MCDM_Grades!$F$2:$F$178,MATCH($A75,MCDM_Grades!$A$2:$A$178,0))="","",INDEX(MCDM_Grades!$F$2:$F$178,MATCH($A75,MCDM_Grades!$A$2:$A$178,0))),"")</f>
        <v/>
      </c>
      <c r="DZ75" s="48">
        <f>IFERROR(IF(INDEX(MCDM_Grades!$G$2:$G$178,MATCH($A75,MCDM_Grades!$A$2:$A$178,0))="","",INDEX(MCDM_Grades!$G$2:$G$178,MATCH($A75,MCDM_Grades!$A$2:$A$178,0))),"")</f>
        <v/>
      </c>
      <c r="EA75" s="49">
        <f>IFERROR(IF(INDEX(MCDM_Grades!$H$2:$H$178,MATCH($A75,MCDM_Grades!$A$2:$A$178,0))="","",INDEX(MCDM_Grades!$H$2:$H$178,MATCH($A75,MCDM_Grades!$A$2:$A$178,0))),"")</f>
        <v/>
      </c>
      <c r="EB75" s="50">
        <f>IFERROR(IF(INDEX(MCDM_Grades!$I$2:$I$178,MATCH($A75,MCDM_Grades!$A$2:$A$178,0))="","",INDEX(MCDM_Grades!$I$2:$I$178,MATCH($A75,MCDM_Grades!$A$2:$A$178,0))),"")</f>
        <v/>
      </c>
      <c r="EC75" s="51">
        <f>IFERROR(IF(INDEX(MCDM_Grades!$J$2:$J$178,MATCH($A75,MCDM_Grades!$A$2:$A$178,0))="","",INDEX(MCDM_Grades!$J$2:$J$178,MATCH($A75,MCDM_Grades!$A$2:$A$178,0))),"")</f>
        <v/>
      </c>
      <c r="ED75" s="35">
        <f>IFERROR(IF(INDEX(MCDM_Grades!$N$2:$N$178,MATCH($A75,MCDM_Grades!$A$2:$A$178,0))="","",INDEX(MCDM_Grades!$N$2:$N$178,MATCH($A75,MCDM_Grades!$A$2:$A$178,0))),"")</f>
        <v/>
      </c>
      <c r="EE75" s="42">
        <f>IFERROR(IF(INDEX(MCDM_Grades!$O$2:$O$178,MATCH($A75,MCDM_Grades!$A$2:$A$178,0))="","",INDEX(MCDM_Grades!$O$2:$O$178,MATCH($A75,MCDM_Grades!$A$2:$A$178,0))),"")</f>
        <v/>
      </c>
      <c r="EF75" s="35">
        <f>IFERROR(IF(INDEX(MCDM_Grades!$P$2:$P$178,MATCH($A75,MCDM_Grades!$A$2:$A$178,0))="","",INDEX(MCDM_Grades!$P$2:$P$178,MATCH($A75,MCDM_Grades!$A$2:$A$178,0))),"")</f>
        <v/>
      </c>
      <c r="EG75" s="42">
        <f>IFERROR(IF(INDEX(MCDM_Grades!$Q$2:$Q$178,MATCH($A75,MCDM_Grades!$A$2:$A$178,0))="","",INDEX(MCDM_Grades!$Q$2:$Q$178,MATCH($A75,MCDM_Grades!$A$2:$A$178,0))),"")</f>
        <v/>
      </c>
      <c r="EH75" s="35">
        <f>IFERROR(IF(INDEX(MCDM_Grades!$R$2:$R$178,MATCH($A75,MCDM_Grades!$A$2:$A$178,0))="","",INDEX(MCDM_Grades!$R$2:$R$178,MATCH($A75,MCDM_Grades!$A$2:$A$178,0))),"")</f>
        <v/>
      </c>
      <c r="EI75" s="42">
        <f>IFERROR(IF(INDEX(MCDM_Grades!$S$2:$S$178,MATCH($A75,MCDM_Grades!$A$2:$A$178,0))="","",INDEX(MCDM_Grades!$S$2:$S$178,MATCH($A75,MCDM_Grades!$A$2:$A$178,0))),"")</f>
        <v/>
      </c>
      <c r="EJ75" s="35">
        <f>IFERROR(IF(INDEX(MCDM_Grades!$T$2:$T$178,MATCH($A75,MCDM_Grades!$A$2:$A$178,0))="","",INDEX(MCDM_Grades!$T$2:$T$178,MATCH($A75,MCDM_Grades!$A$2:$A$178,0))),"")</f>
        <v/>
      </c>
      <c r="EK75" s="42">
        <f>IFERROR(IF(INDEX(MCDM_Grades!$U$2:$U$178,MATCH($A75,MCDM_Grades!$A$2:$A$178,0))="","",INDEX(MCDM_Grades!$U$2:$U$178,MATCH($A75,MCDM_Grades!$A$2:$A$178,0))),"")</f>
        <v/>
      </c>
      <c r="EL75" s="35">
        <f>IFERROR(IF(INDEX(MCDM_Grades!$V$2:$V$178,MATCH($A75,MCDM_Grades!$A$2:$A$178,0))="","",INDEX(MCDM_Grades!$V$2:$V$178,MATCH($A75,MCDM_Grades!$A$2:$A$178,0))),"")</f>
        <v/>
      </c>
      <c r="EM75" s="42">
        <f>IFERROR(IF(INDEX(MCDM_Grades!$W$2:$W$178,MATCH($A75,MCDM_Grades!$A$2:$A$178,0))="","",INDEX(MCDM_Grades!$W$2:$W$178,MATCH($A75,MCDM_Grades!$A$2:$A$178,0))),"")</f>
        <v/>
      </c>
      <c r="EN75" s="35">
        <f>IFERROR(IF(INDEX(MCDM_Grades!$X$2:$X$178,MATCH($A75,MCDM_Grades!$A$2:$A$178,0))="","",INDEX(MCDM_Grades!$X$2:$X$178,MATCH($A75,MCDM_Grades!$A$2:$A$178,0))),"")</f>
        <v/>
      </c>
      <c r="EO75" s="42">
        <f>IFERROR(IF(INDEX(MCDM_Grades!$Y$2:$Y$178,MATCH($A75,MCDM_Grades!$A$2:$A$178,0))="","",INDEX(MCDM_Grades!$Y$2:$Y$178,MATCH($A75,MCDM_Grades!$A$2:$A$178,0))),"")</f>
        <v/>
      </c>
      <c r="EP75" s="35">
        <f>IFERROR(IF(INDEX(MCDM_Grades!$Z$2:$Z$178,MATCH($A75,MCDM_Grades!$A$2:$A$178,0))="","",INDEX(MCDM_Grades!$Z$2:$Z$178,MATCH($A75,MCDM_Grades!$A$2:$A$178,0))),"")</f>
        <v/>
      </c>
      <c r="EQ75" s="42">
        <f>IFERROR(IF(INDEX(MCDM_Grades!$AA$2:$AA$178,MATCH($A75,MCDM_Grades!$A$2:$A$178,0))="","",INDEX(MCDM_Grades!$AA$2:$AA$178,MATCH($A75,MCDM_Grades!$A$2:$A$178,0))),"")</f>
        <v/>
      </c>
      <c r="ER75" s="35">
        <f>IFERROR(IF(INDEX(MCDM_Grades!$AB$2:$AB$178,MATCH($A75,MCDM_Grades!$A$2:$A$178,0))="","",INDEX(MCDM_Grades!$AB$2:$AB$178,MATCH($A75,MCDM_Grades!$A$2:$A$178,0))),"")</f>
        <v/>
      </c>
      <c r="ES75" s="42">
        <f>IFERROR(IF(INDEX(MCDM_Grades!$AC$2:$AC$178,MATCH($A75,MCDM_Grades!$A$2:$A$178,0))="","",INDEX(MCDM_Grades!$AC$2:$AC$178,MATCH($A75,MCDM_Grades!$A$2:$A$178,0))),"")</f>
        <v/>
      </c>
      <c r="ET75" s="35">
        <f>IFERROR(IF(INDEX(MCDM_Grades!$AD$2:$AD$178,MATCH($A75,MCDM_Grades!$A$2:$A$178,0))="","",INDEX(MCDM_Grades!$AD$2:$AD$178,MATCH($A75,MCDM_Grades!$A$2:$A$178,0))),"")</f>
        <v/>
      </c>
      <c r="EU75" s="42">
        <f>IFERROR(IF(INDEX(MCDM_Grades!$AE$2:$AE$178,MATCH($A75,MCDM_Grades!$A$2:$A$178,0))="","",INDEX(MCDM_Grades!$AE$2:$AE$178,MATCH($A75,MCDM_Grades!$A$2:$A$178,0))),"")</f>
        <v/>
      </c>
      <c r="EV75" s="51">
        <f>IFERROR(IF(INDEX(MCDM_Grades!$K$2:$K$178,MATCH($A75,MCDM_Grades!$A$2:$A$178,0))="","",INDEX(MCDM_Grades!$K$2:$K$178,MATCH($A75,MCDM_Grades!$A$2:$A$178,0))),"")</f>
        <v/>
      </c>
      <c r="EW75" s="49">
        <f>IFERROR(IF(INDEX(MCDM_Grades!$L$2:$L$178,MATCH($A75,MCDM_Grades!$A$2:$A$178,0))="","",INDEX(MCDM_Grades!$L$2:$L$178,MATCH($A75,MCDM_Grades!$A$2:$A$178,0))),"")</f>
        <v/>
      </c>
      <c r="EX75" s="50">
        <f>IFERROR(IF(INDEX(MCDM_Grades!$M$2:$M$178,MATCH($A75,MCDM_Grades!$A$2:$A$178,0))="","",INDEX(MCDM_Grades!$M$2:$M$178,MATCH($A75,MCDM_Grades!$A$2:$A$178,0))),"")</f>
        <v/>
      </c>
      <c r="EY75" s="35">
        <f>IFERROR(IF(INDEX(MCDM_Grades!$AR$2:$AR$178,MATCH($A75,MCDM_Grades!$A$2:$A$178,0))="","",INDEX(MCDM_Grades!$AR$2:$AR$178,MATCH($A75,MCDM_Grades!$A$2:$A$178,0))),"")</f>
        <v/>
      </c>
      <c r="EZ75" s="42">
        <f>IFERROR(IF(INDEX(MCDM_Grades!$AS$2:$AS$178,MATCH($A75,MCDM_Grades!$A$2:$A$178,0))="","",INDEX(MCDM_Grades!$AS$2:$AS$178,MATCH($A75,MCDM_Grades!$A$2:$A$178,0))),"")</f>
        <v/>
      </c>
      <c r="FA75" s="35">
        <f>IFERROR(IF(INDEX(MCDM_Grades!$AT$2:$AT$178,MATCH($A75,MCDM_Grades!$A$2:$A$178,0))="","",INDEX(MCDM_Grades!$AT$2:$AT$178,MATCH($A75,MCDM_Grades!$A$2:$A$178,0))),"")</f>
        <v/>
      </c>
      <c r="FB75" s="42">
        <f>IFERROR(IF(INDEX(MCDM_Grades!$AU$2:$AU$178,MATCH($A75,MCDM_Grades!$A$2:$A$178,0))="","",INDEX(MCDM_Grades!$AU$2:$AU$178,MATCH($A75,MCDM_Grades!$A$2:$A$178,0))),"")</f>
        <v/>
      </c>
      <c r="FC75" s="3" t="inlineStr">
        <is>
          <t>Nadir / top-down</t>
        </is>
      </c>
      <c r="FD75" s="3" t="inlineStr">
        <is>
          <t>Yes</t>
        </is>
      </c>
      <c r="FE75" s="3" t="inlineStr">
        <is>
          <t>No</t>
        </is>
      </c>
      <c r="FF75" s="3" t="n"/>
      <c r="FG75" s="3" t="inlineStr">
        <is>
          <t>UAV (DJI Mini 4 Pro) nadir / orthorectified; altitude not reported</t>
        </is>
      </c>
      <c r="FH75" s="3" t="inlineStr">
        <is>
          <t>Raw aerial images were orthorectified to a near-nadir viewpoint</t>
        </is>
      </c>
      <c r="FI75" s="3" t="inlineStr">
        <is>
          <t>Dataset page / README</t>
        </is>
      </c>
      <c r="FJ75" s="3" t="inlineStr">
        <is>
          <t>https://data.mendeley.com/datasets/8b27pdcxv7/1</t>
        </is>
      </c>
      <c r="FK75" s="3" t="inlineStr">
        <is>
          <t>High</t>
        </is>
      </c>
      <c r="FL75" s="3" t="inlineStr">
        <is>
          <t>Not independently verified</t>
        </is>
      </c>
      <c r="FM75" s="3" t="inlineStr">
        <is>
          <t>Workbook gives the platform (DJI Mini 4 Pro UAV, Drone_or_Aerial_Data = Y) but no angle. The Mendeley description states the raw aerial images were orthorectified to a near-nadir viewpoint before being cut into 512x512 patches, which makes the released imagery top-down. Flight altitude and gimbal pitch are not reported.</t>
        </is>
      </c>
    </row>
    <row r="76" ht="58" customHeight="1">
      <c r="A76" s="3" t="inlineStr">
        <is>
          <t>DS-075</t>
        </is>
      </c>
      <c r="B76" s="3" t="inlineStr">
        <is>
          <t>PaveDistress: Comprehensive Dataset of Pavement Distresses</t>
        </is>
      </c>
      <c r="C76" s="3" t="inlineStr">
        <is>
          <t>PaveDistress; PaveDistress: A comprehensive dataset of pavement distresses detection</t>
        </is>
      </c>
      <c r="D76" s="3" t="inlineStr">
        <is>
          <t>1</t>
        </is>
      </c>
      <c r="E76" s="3" t="inlineStr">
        <is>
          <t>Confirmed Match</t>
        </is>
      </c>
      <c r="F76" s="3" t="inlineStr">
        <is>
          <t>High</t>
        </is>
      </c>
      <c r="G76" s="3" t="inlineStr">
        <is>
          <t>Same Mendeley DOI (10.17632/f46zt2g83x.1); same Chinese specialized inspection-vehicle acquisition; same data article (10.1016/j.dib.2024.111111).</t>
        </is>
      </c>
      <c r="H76" s="3" t="inlineStr">
        <is>
          <t>Claude; GPT</t>
        </is>
      </c>
      <c r="I76" s="3" t="inlineStr">
        <is>
          <t>Mendeley Data</t>
        </is>
      </c>
      <c r="J76" s="3" t="inlineStr">
        <is>
          <t>N</t>
        </is>
      </c>
      <c r="K76" s="3" t="inlineStr">
        <is>
          <t>Single Mendeley deposit; surfaced by GPT via GitHub-batch search</t>
        </is>
      </c>
      <c r="L76" s="4" t="inlineStr">
        <is>
          <t>https://data.mendeley.com/datasets/f46zt2g83x/1</t>
        </is>
      </c>
      <c r="M76" s="3" t="inlineStr">
        <is>
          <t>NA</t>
        </is>
      </c>
      <c r="N76" s="3" t="inlineStr">
        <is>
          <t>NA</t>
        </is>
      </c>
      <c r="O76" s="4" t="inlineStr">
        <is>
          <t>https://data.mendeley.com/datasets/f46zt2g83x/1</t>
        </is>
      </c>
      <c r="P76" s="3" t="inlineStr">
        <is>
          <t>NA</t>
        </is>
      </c>
      <c r="Q76" s="3" t="inlineStr">
        <is>
          <t>NA</t>
        </is>
      </c>
      <c r="R76" s="3" t="inlineStr">
        <is>
          <t>NA</t>
        </is>
      </c>
      <c r="S76" s="3" t="inlineStr">
        <is>
          <t>NA</t>
        </is>
      </c>
      <c r="T76" s="3" t="inlineStr">
        <is>
          <t>10.17632/f46zt2g83x.1</t>
        </is>
      </c>
      <c r="U76" s="3" t="inlineStr">
        <is>
          <t>Y</t>
        </is>
      </c>
      <c r="V76" s="3" t="inlineStr">
        <is>
          <t>10.1016/j.dib.2024.111111</t>
        </is>
      </c>
      <c r="W76" s="3" t="inlineStr">
        <is>
          <t>10.1016/j.dib.2024.111111</t>
        </is>
      </c>
      <c r="X76" s="3" t="inlineStr">
        <is>
          <t>NR</t>
        </is>
      </c>
      <c r="Y76" s="3" t="inlineStr">
        <is>
          <t>NR</t>
        </is>
      </c>
      <c r="Z76" s="3" t="inlineStr">
        <is>
          <t>Y</t>
        </is>
      </c>
      <c r="AA76" s="3" t="inlineStr">
        <is>
          <t>Reported in source record (relationship not classified)</t>
        </is>
      </c>
      <c r="AB76" s="3" t="inlineStr">
        <is>
          <t>NR</t>
        </is>
      </c>
      <c r="AC76" s="3" t="inlineStr">
        <is>
          <t>NR</t>
        </is>
      </c>
      <c r="AD76" s="3" t="inlineStr">
        <is>
          <t>NR</t>
        </is>
      </c>
      <c r="AE76" s="3" t="inlineStr">
        <is>
          <t>NR</t>
        </is>
      </c>
      <c r="AF76" s="3" t="inlineStr">
        <is>
          <t>NR</t>
        </is>
      </c>
      <c r="AG76" s="3" t="inlineStr">
        <is>
          <t>NR</t>
        </is>
      </c>
      <c r="AH76" s="3" t="inlineStr">
        <is>
          <t>NR</t>
        </is>
      </c>
      <c r="AI76" s="3" t="inlineStr">
        <is>
          <t>NR</t>
        </is>
      </c>
      <c r="AJ76" s="3" t="inlineStr">
        <is>
          <t>NR</t>
        </is>
      </c>
      <c r="AK76" s="3" t="inlineStr">
        <is>
          <t>NR</t>
        </is>
      </c>
      <c r="AL76" s="3" t="inlineStr">
        <is>
          <t>NR</t>
        </is>
      </c>
      <c r="AM76" s="3" t="inlineStr">
        <is>
          <t>NR</t>
        </is>
      </c>
      <c r="AN76" s="3" t="inlineStr">
        <is>
          <t>3854x2065 (covering 3.9 m x 2.1 m of road surface per image) [Claude] | 3854×2065 [GPT]</t>
        </is>
      </c>
      <c r="AO76" s="3" t="inlineStr">
        <is>
          <t>NR</t>
        </is>
      </c>
      <c r="AP76" s="3" t="inlineStr">
        <is>
          <t>China</t>
        </is>
      </c>
      <c r="AQ76" s="3" t="inlineStr">
        <is>
          <t>NR</t>
        </is>
      </c>
      <c r="AR76" s="3" t="inlineStr">
        <is>
          <t>S315 highway [Claude] | S315 highway, Bayanhaote-Erkehashiha segment [GPT]</t>
        </is>
      </c>
      <c r="AS76" s="3" t="inlineStr">
        <is>
          <t>China; S315 highway [Claude] | S315 highway, Bayanhaote-Erkehashiha segment [GPT]; Road environment: Highway [Claude] | Highway asphalt pavement [GPT]</t>
        </is>
      </c>
      <c r="AT76" s="3" t="inlineStr">
        <is>
          <t>NR</t>
        </is>
      </c>
      <c r="AU76" s="3" t="inlineStr">
        <is>
          <t>Specialised pavement inspection vehicle [Claude] | Specialized pavement inspection vehicle; Basler raL2048-80km line-scan camera; infrared laser-assisted lighting [GPT]</t>
        </is>
      </c>
      <c r="AV76" s="3" t="inlineStr">
        <is>
          <t>See Acquisition_Platform</t>
        </is>
      </c>
      <c r="AW76" s="3" t="inlineStr">
        <is>
          <t>Specialised pavement inspection vehicle [Claude] | Specialized pavement inspection vehicle; Basler raL2048-80km line-scan camera; infrared laser-assisted lighting [GPT]</t>
        </is>
      </c>
      <c r="AX76" s="3" t="inlineStr">
        <is>
          <t>NR</t>
        </is>
      </c>
      <c r="AY76" s="3" t="inlineStr">
        <is>
          <t>NR</t>
        </is>
      </c>
      <c r="AZ76" s="3" t="inlineStr">
        <is>
          <t>NR</t>
        </is>
      </c>
      <c r="BA76" s="3" t="inlineStr">
        <is>
          <t>NR</t>
        </is>
      </c>
      <c r="BB76" s="3" t="inlineStr">
        <is>
          <t>N</t>
        </is>
      </c>
      <c r="BC76" s="3" t="inlineStr">
        <is>
          <t>Y</t>
        </is>
      </c>
      <c r="BD76" s="3" t="inlineStr">
        <is>
          <t>Infrared thermography; Laser imaging</t>
        </is>
      </c>
      <c r="BE76" s="3" t="inlineStr">
        <is>
          <t>cloudy; all-weather collection support</t>
        </is>
      </c>
      <c r="BF76" s="3" t="inlineStr">
        <is>
          <t>Diverse lighting conditions including shadows (values not enumerated) [Claude] | daylight; dusk; tunnel; nighttime; infrared-assisted [GPT]</t>
        </is>
      </c>
      <c r="BG76" s="3" t="inlineStr">
        <is>
          <t>NR</t>
        </is>
      </c>
      <c r="BH76" s="3" t="inlineStr">
        <is>
          <t>Transverse crack; Longitudinal crack; Map crack; Patch; Pothole [Claude] | transverse crack; longitudinal crack; map crack; patch; pothole; background; other road-surface objects [GPT]</t>
        </is>
      </c>
      <c r="BI76" s="3" t="inlineStr">
        <is>
          <t>NR</t>
        </is>
      </c>
      <c r="BJ76" s="3" t="inlineStr">
        <is>
          <t>Category folders for transverse, longitudinal and map cracks, patches, potholes and defect-free background images [Claude] | background; crack; patch; pothole; other; crack subtypes [GPT]</t>
        </is>
      </c>
      <c r="BK76" s="3" t="inlineStr">
        <is>
          <t>NR</t>
        </is>
      </c>
      <c r="BL76" s="3" t="inlineStr">
        <is>
          <t>Image classification; Object detection; Semantic segmentation [Claude] | classification; object detection; semantic segmentation [GPT]</t>
        </is>
      </c>
      <c r="BM76" s="3" t="inlineStr">
        <is>
          <t>Image classification; Object detection; Semantic segmentation [Claude] | classification; object detection; semantic segmentation [GPT]</t>
        </is>
      </c>
      <c r="BN76" s="3" t="inlineStr">
        <is>
          <t>folder-level classes; fine-grained annotation format NR</t>
        </is>
      </c>
      <c r="BO76" s="3" t="inlineStr">
        <is>
          <t>NR</t>
        </is>
      </c>
      <c r="BP76" s="3" t="inlineStr">
        <is>
          <t>Y</t>
        </is>
      </c>
      <c r="BQ76" s="3" t="inlineStr">
        <is>
          <t>Y</t>
        </is>
      </c>
      <c r="BR76" s="3" t="inlineStr">
        <is>
          <t>Y</t>
        </is>
      </c>
      <c r="BS76" s="3" t="inlineStr">
        <is>
          <t>NR</t>
        </is>
      </c>
      <c r="BT76" s="3" t="inlineStr">
        <is>
          <t>NR</t>
        </is>
      </c>
      <c r="BU76" s="3" t="inlineStr">
        <is>
          <t>NR</t>
        </is>
      </c>
      <c r="BV76" s="3" t="inlineStr">
        <is>
          <t>N</t>
        </is>
      </c>
      <c r="BW76" s="3" t="inlineStr">
        <is>
          <t>N</t>
        </is>
      </c>
      <c r="BX76" s="3" t="inlineStr">
        <is>
          <t>N</t>
        </is>
      </c>
      <c r="BY76" s="3" t="inlineStr">
        <is>
          <t>Curated real-world imagery; annotation details partially reported</t>
        </is>
      </c>
      <c r="BZ76" s="3" t="inlineStr">
        <is>
          <t>Uniform vehicle scanning at 1 mm intervals; image generated every 2 m</t>
        </is>
      </c>
      <c r="CA76" s="3" t="inlineStr">
        <is>
          <t>NR</t>
        </is>
      </c>
      <c r="CB76" s="3" t="inlineStr">
        <is>
          <t>NR</t>
        </is>
      </c>
      <c r="CC76" s="3" t="inlineStr">
        <is>
          <t>Detection; Classification; Segmentation [Claude] | classification; object detection; segmentation; distress measurement [GPT]</t>
        </is>
      </c>
      <c r="CD76" s="3" t="inlineStr">
        <is>
          <t>NR</t>
        </is>
      </c>
      <c r="CE76" s="3" t="inlineStr">
        <is>
          <t>NR</t>
        </is>
      </c>
      <c r="CF76" s="3" t="inlineStr">
        <is>
          <t>Reported on the source record/data card or associated publication (see Evidence_Locator)</t>
        </is>
      </c>
      <c r="CG76" s="3" t="inlineStr">
        <is>
          <t>NR</t>
        </is>
      </c>
      <c r="CH76" s="3" t="inlineStr">
        <is>
          <t>NR</t>
        </is>
      </c>
      <c r="CI76" s="3" t="inlineStr">
        <is>
          <t>Include-Primary</t>
        </is>
      </c>
      <c r="CJ76" s="3" t="inlineStr">
        <is>
          <t>Direct_Download</t>
        </is>
      </c>
      <c r="CK76" s="3" t="inlineStr">
        <is>
          <t>CC BY 4.0</t>
        </is>
      </c>
      <c r="CL76" s="3" t="inlineStr">
        <is>
          <t>N</t>
        </is>
      </c>
      <c r="CM76" s="3" t="inlineStr">
        <is>
          <t>Direct_Download</t>
        </is>
      </c>
      <c r="CN76" s="3" t="inlineStr">
        <is>
          <t>NR</t>
        </is>
      </c>
      <c r="CO76" s="3" t="inlineStr">
        <is>
          <t>NR</t>
        </is>
      </c>
      <c r="CP76" s="3" t="inlineStr">
        <is>
          <t>N</t>
        </is>
      </c>
      <c r="CQ76" s="3" t="inlineStr">
        <is>
          <t>No image count is stated on the canonical record or recoverable without downloading; annotation format and annotation method are not documented; collection dates not reported; single highway corridor [Claude] | Total image count and exact annotation schema not found; potholes are reported as limited; single highway segment [GPT]</t>
        </is>
      </c>
      <c r="CR76" s="3" t="inlineStr">
        <is>
          <t>Original</t>
        </is>
      </c>
      <c r="CS76" s="3" t="inlineStr">
        <is>
          <t>N</t>
        </is>
      </c>
      <c r="CT76" s="3" t="inlineStr">
        <is>
          <t>N</t>
        </is>
      </c>
      <c r="CU76" s="3" t="inlineStr">
        <is>
          <t>N</t>
        </is>
      </c>
      <c r="CV76" s="3" t="inlineStr">
        <is>
          <t>NA</t>
        </is>
      </c>
      <c r="CW76" s="3" t="inlineStr">
        <is>
          <t>NA</t>
        </is>
      </c>
      <c r="CX76" s="3" t="inlineStr">
        <is>
          <t>ChatGPT_Github_001.xlsx; Claude_Mendeley_001.xlsx</t>
        </is>
      </c>
      <c r="CY76" s="3" t="inlineStr">
        <is>
          <t>ChatGPT_Github_001:GH-014; Claude_Mendeley_001:MDL-013</t>
        </is>
      </c>
      <c r="CZ76" s="3" t="inlineStr">
        <is>
          <t>Y - see conflict columns and Reconciliation_Notes</t>
        </is>
      </c>
      <c r="DA76" s="3" t="inlineStr">
        <is>
          <t>Y - see conflict columns and Reconciliation_Notes</t>
        </is>
      </c>
      <c r="DB76" s="6" t="inlineStr">
        <is>
          <t>Image resolution: 3854x2065 (covering 3.9 m x 2.1 m of road surface per image) (Claude) vs 3854×2065 (GPT)</t>
        </is>
      </c>
      <c r="DC76" s="6" t="inlineStr">
        <is>
          <t>Distress types: Transverse crack; Longitudinal crack; Map crack; Patch; Pothole (Claude) vs transverse crack; longitudinal crack; map crack; patch; pothole; background; oth (GPT) || Label taxonomy: Category folders for transverse, longitudinal and map cracks, patches, potholes  (Claude) vs background; crack; patch; pothole; other; crack subtypes (GPT) || Annotation task: Image classification; Object detection; Semantic segmentation (Claude) vs classification; object detection; semantic segmentation (GPT)</t>
        </is>
      </c>
      <c r="DD76" s="3" t="inlineStr">
        <is>
          <t>None</t>
        </is>
      </c>
      <c r="DE76" s="6" t="inlineStr">
        <is>
          <t>AI tasks: Detection; Classification; Segmentation (Claude) vs classification; object detection; segmentation; distress measurement (GPT) || Acquisition platform: Specialised pavement inspection vehicle (Claude) vs Specialized pavement inspection vehicle; Basler raL2048-80km line-scan camera; i (GPT) || Region/City: S315 highway (Claude) vs S315 highway, Bayanhaote-Erkehashiha segment (GPT) || Road environment: Highway (Claude) vs Highway asphalt pavement (GPT) || Acquisition platform: Specialised pavement inspection vehicle (Claude) vs Specialized pavement inspection vehicle; Basler raL2048-80km line-scan camera; i (GPT) || Lighting_Conditions: Diverse lighting conditions including shadows (values not enumerated) (Claude) vs daylight; dusk; tunnel; nighttime; infrared-assisted (GPT) || Key_Limitations: No image count is stated on the canonical record or recoverable without download (Claude) vs Total image count and exact annotation schema not found; potholes are reported a (GPT)</t>
        </is>
      </c>
      <c r="DF76" s="3" t="inlineStr">
        <is>
          <t>N</t>
        </is>
      </c>
      <c r="DG76" s="3" t="inlineStr">
        <is>
          <t>Image count NR in both; GPT GitHub record adds Basler raL2048-80km line-scan camera detail.</t>
        </is>
      </c>
      <c r="DH76" s="3" t="inlineStr">
        <is>
          <t>Landing page https://data.mendeley.com/datasets/f46zt2g83x/1 (accessed 2026-08-03); data paper https://doi.org/10.1016/j.dib.2024.111111; DataCite record 10.17632/f46zt2g83x.1 [Claude] | https://data.mendeley.com/datasets/f46zt2g83x/1 description, license, download; Data in Brief 10.1016/j.dib.2024.111111 methods; accessed 2026-08-06 [GPT]</t>
        </is>
      </c>
      <c r="DI76" s="3" t="inlineStr">
        <is>
          <t>Moderate</t>
        </is>
      </c>
      <c r="DJ76" s="3" t="inlineStr">
        <is>
          <t>Medium</t>
        </is>
      </c>
      <c r="DK76" s="3" t="inlineStr">
        <is>
          <t>Extract counts from the data article.</t>
        </is>
      </c>
      <c r="DL76" s="3" t="n">
        <v>5</v>
      </c>
      <c r="DM76" s="3" t="n">
        <v>3</v>
      </c>
      <c r="DN76" s="3" t="n">
        <v>4.2</v>
      </c>
      <c r="DO76" s="3" t="n">
        <v>0</v>
      </c>
      <c r="DP76" s="3" t="n">
        <v>3</v>
      </c>
      <c r="DQ76" s="3" t="n">
        <v>2.5</v>
      </c>
      <c r="DR76" s="3" t="n">
        <v>1.5</v>
      </c>
      <c r="DS76" s="3" t="n">
        <v>58.6</v>
      </c>
      <c r="DT76" s="3" t="inlineStr">
        <is>
          <t>Reviewed (source MCDM_Scoring, averaged across batches)</t>
        </is>
      </c>
      <c r="DU76" s="3" t="inlineStr">
        <is>
          <t>2 of 2</t>
        </is>
      </c>
      <c r="DV76" s="35">
        <f>IFERROR(IF(INDEX(MCDM_Grades!$C$2:$C$178,MATCH($A76,MCDM_Grades!$A$2:$A$178,0))="","",INDEX(MCDM_Grades!$C$2:$C$178,MATCH($A76,MCDM_Grades!$A$2:$A$178,0))),"")</f>
        <v/>
      </c>
      <c r="DW76" s="42">
        <f>IFERROR(IF(INDEX(MCDM_Grades!$D$2:$D$178,MATCH($A76,MCDM_Grades!$A$2:$A$178,0))="","",INDEX(MCDM_Grades!$D$2:$D$178,MATCH($A76,MCDM_Grades!$A$2:$A$178,0))),"")</f>
        <v/>
      </c>
      <c r="DX76" s="48">
        <f>IFERROR(IF(INDEX(MCDM_Grades!$E$2:$E$178,MATCH($A76,MCDM_Grades!$A$2:$A$178,0))="","",INDEX(MCDM_Grades!$E$2:$E$178,MATCH($A76,MCDM_Grades!$A$2:$A$178,0))),"")</f>
        <v/>
      </c>
      <c r="DY76" s="49">
        <f>IFERROR(IF(INDEX(MCDM_Grades!$F$2:$F$178,MATCH($A76,MCDM_Grades!$A$2:$A$178,0))="","",INDEX(MCDM_Grades!$F$2:$F$178,MATCH($A76,MCDM_Grades!$A$2:$A$178,0))),"")</f>
        <v/>
      </c>
      <c r="DZ76" s="48">
        <f>IFERROR(IF(INDEX(MCDM_Grades!$G$2:$G$178,MATCH($A76,MCDM_Grades!$A$2:$A$178,0))="","",INDEX(MCDM_Grades!$G$2:$G$178,MATCH($A76,MCDM_Grades!$A$2:$A$178,0))),"")</f>
        <v/>
      </c>
      <c r="EA76" s="49">
        <f>IFERROR(IF(INDEX(MCDM_Grades!$H$2:$H$178,MATCH($A76,MCDM_Grades!$A$2:$A$178,0))="","",INDEX(MCDM_Grades!$H$2:$H$178,MATCH($A76,MCDM_Grades!$A$2:$A$178,0))),"")</f>
        <v/>
      </c>
      <c r="EB76" s="50">
        <f>IFERROR(IF(INDEX(MCDM_Grades!$I$2:$I$178,MATCH($A76,MCDM_Grades!$A$2:$A$178,0))="","",INDEX(MCDM_Grades!$I$2:$I$178,MATCH($A76,MCDM_Grades!$A$2:$A$178,0))),"")</f>
        <v/>
      </c>
      <c r="EC76" s="51">
        <f>IFERROR(IF(INDEX(MCDM_Grades!$J$2:$J$178,MATCH($A76,MCDM_Grades!$A$2:$A$178,0))="","",INDEX(MCDM_Grades!$J$2:$J$178,MATCH($A76,MCDM_Grades!$A$2:$A$178,0))),"")</f>
        <v/>
      </c>
      <c r="ED76" s="35">
        <f>IFERROR(IF(INDEX(MCDM_Grades!$N$2:$N$178,MATCH($A76,MCDM_Grades!$A$2:$A$178,0))="","",INDEX(MCDM_Grades!$N$2:$N$178,MATCH($A76,MCDM_Grades!$A$2:$A$178,0))),"")</f>
        <v/>
      </c>
      <c r="EE76" s="42">
        <f>IFERROR(IF(INDEX(MCDM_Grades!$O$2:$O$178,MATCH($A76,MCDM_Grades!$A$2:$A$178,0))="","",INDEX(MCDM_Grades!$O$2:$O$178,MATCH($A76,MCDM_Grades!$A$2:$A$178,0))),"")</f>
        <v/>
      </c>
      <c r="EF76" s="35">
        <f>IFERROR(IF(INDEX(MCDM_Grades!$P$2:$P$178,MATCH($A76,MCDM_Grades!$A$2:$A$178,0))="","",INDEX(MCDM_Grades!$P$2:$P$178,MATCH($A76,MCDM_Grades!$A$2:$A$178,0))),"")</f>
        <v/>
      </c>
      <c r="EG76" s="42">
        <f>IFERROR(IF(INDEX(MCDM_Grades!$Q$2:$Q$178,MATCH($A76,MCDM_Grades!$A$2:$A$178,0))="","",INDEX(MCDM_Grades!$Q$2:$Q$178,MATCH($A76,MCDM_Grades!$A$2:$A$178,0))),"")</f>
        <v/>
      </c>
      <c r="EH76" s="35">
        <f>IFERROR(IF(INDEX(MCDM_Grades!$R$2:$R$178,MATCH($A76,MCDM_Grades!$A$2:$A$178,0))="","",INDEX(MCDM_Grades!$R$2:$R$178,MATCH($A76,MCDM_Grades!$A$2:$A$178,0))),"")</f>
        <v/>
      </c>
      <c r="EI76" s="42">
        <f>IFERROR(IF(INDEX(MCDM_Grades!$S$2:$S$178,MATCH($A76,MCDM_Grades!$A$2:$A$178,0))="","",INDEX(MCDM_Grades!$S$2:$S$178,MATCH($A76,MCDM_Grades!$A$2:$A$178,0))),"")</f>
        <v/>
      </c>
      <c r="EJ76" s="35">
        <f>IFERROR(IF(INDEX(MCDM_Grades!$T$2:$T$178,MATCH($A76,MCDM_Grades!$A$2:$A$178,0))="","",INDEX(MCDM_Grades!$T$2:$T$178,MATCH($A76,MCDM_Grades!$A$2:$A$178,0))),"")</f>
        <v/>
      </c>
      <c r="EK76" s="42">
        <f>IFERROR(IF(INDEX(MCDM_Grades!$U$2:$U$178,MATCH($A76,MCDM_Grades!$A$2:$A$178,0))="","",INDEX(MCDM_Grades!$U$2:$U$178,MATCH($A76,MCDM_Grades!$A$2:$A$178,0))),"")</f>
        <v/>
      </c>
      <c r="EL76" s="35">
        <f>IFERROR(IF(INDEX(MCDM_Grades!$V$2:$V$178,MATCH($A76,MCDM_Grades!$A$2:$A$178,0))="","",INDEX(MCDM_Grades!$V$2:$V$178,MATCH($A76,MCDM_Grades!$A$2:$A$178,0))),"")</f>
        <v/>
      </c>
      <c r="EM76" s="42">
        <f>IFERROR(IF(INDEX(MCDM_Grades!$W$2:$W$178,MATCH($A76,MCDM_Grades!$A$2:$A$178,0))="","",INDEX(MCDM_Grades!$W$2:$W$178,MATCH($A76,MCDM_Grades!$A$2:$A$178,0))),"")</f>
        <v/>
      </c>
      <c r="EN76" s="35">
        <f>IFERROR(IF(INDEX(MCDM_Grades!$X$2:$X$178,MATCH($A76,MCDM_Grades!$A$2:$A$178,0))="","",INDEX(MCDM_Grades!$X$2:$X$178,MATCH($A76,MCDM_Grades!$A$2:$A$178,0))),"")</f>
        <v/>
      </c>
      <c r="EO76" s="42">
        <f>IFERROR(IF(INDEX(MCDM_Grades!$Y$2:$Y$178,MATCH($A76,MCDM_Grades!$A$2:$A$178,0))="","",INDEX(MCDM_Grades!$Y$2:$Y$178,MATCH($A76,MCDM_Grades!$A$2:$A$178,0))),"")</f>
        <v/>
      </c>
      <c r="EP76" s="35">
        <f>IFERROR(IF(INDEX(MCDM_Grades!$Z$2:$Z$178,MATCH($A76,MCDM_Grades!$A$2:$A$178,0))="","",INDEX(MCDM_Grades!$Z$2:$Z$178,MATCH($A76,MCDM_Grades!$A$2:$A$178,0))),"")</f>
        <v/>
      </c>
      <c r="EQ76" s="42">
        <f>IFERROR(IF(INDEX(MCDM_Grades!$AA$2:$AA$178,MATCH($A76,MCDM_Grades!$A$2:$A$178,0))="","",INDEX(MCDM_Grades!$AA$2:$AA$178,MATCH($A76,MCDM_Grades!$A$2:$A$178,0))),"")</f>
        <v/>
      </c>
      <c r="ER76" s="35">
        <f>IFERROR(IF(INDEX(MCDM_Grades!$AB$2:$AB$178,MATCH($A76,MCDM_Grades!$A$2:$A$178,0))="","",INDEX(MCDM_Grades!$AB$2:$AB$178,MATCH($A76,MCDM_Grades!$A$2:$A$178,0))),"")</f>
        <v/>
      </c>
      <c r="ES76" s="42">
        <f>IFERROR(IF(INDEX(MCDM_Grades!$AC$2:$AC$178,MATCH($A76,MCDM_Grades!$A$2:$A$178,0))="","",INDEX(MCDM_Grades!$AC$2:$AC$178,MATCH($A76,MCDM_Grades!$A$2:$A$178,0))),"")</f>
        <v/>
      </c>
      <c r="ET76" s="35">
        <f>IFERROR(IF(INDEX(MCDM_Grades!$AD$2:$AD$178,MATCH($A76,MCDM_Grades!$A$2:$A$178,0))="","",INDEX(MCDM_Grades!$AD$2:$AD$178,MATCH($A76,MCDM_Grades!$A$2:$A$178,0))),"")</f>
        <v/>
      </c>
      <c r="EU76" s="42">
        <f>IFERROR(IF(INDEX(MCDM_Grades!$AE$2:$AE$178,MATCH($A76,MCDM_Grades!$A$2:$A$178,0))="","",INDEX(MCDM_Grades!$AE$2:$AE$178,MATCH($A76,MCDM_Grades!$A$2:$A$178,0))),"")</f>
        <v/>
      </c>
      <c r="EV76" s="51">
        <f>IFERROR(IF(INDEX(MCDM_Grades!$K$2:$K$178,MATCH($A76,MCDM_Grades!$A$2:$A$178,0))="","",INDEX(MCDM_Grades!$K$2:$K$178,MATCH($A76,MCDM_Grades!$A$2:$A$178,0))),"")</f>
        <v/>
      </c>
      <c r="EW76" s="49">
        <f>IFERROR(IF(INDEX(MCDM_Grades!$L$2:$L$178,MATCH($A76,MCDM_Grades!$A$2:$A$178,0))="","",INDEX(MCDM_Grades!$L$2:$L$178,MATCH($A76,MCDM_Grades!$A$2:$A$178,0))),"")</f>
        <v/>
      </c>
      <c r="EX76" s="50">
        <f>IFERROR(IF(INDEX(MCDM_Grades!$M$2:$M$178,MATCH($A76,MCDM_Grades!$A$2:$A$178,0))="","",INDEX(MCDM_Grades!$M$2:$M$178,MATCH($A76,MCDM_Grades!$A$2:$A$178,0))),"")</f>
        <v/>
      </c>
      <c r="EY76" s="35">
        <f>IFERROR(IF(INDEX(MCDM_Grades!$AR$2:$AR$178,MATCH($A76,MCDM_Grades!$A$2:$A$178,0))="","",INDEX(MCDM_Grades!$AR$2:$AR$178,MATCH($A76,MCDM_Grades!$A$2:$A$178,0))),"")</f>
        <v/>
      </c>
      <c r="EZ76" s="42">
        <f>IFERROR(IF(INDEX(MCDM_Grades!$AS$2:$AS$178,MATCH($A76,MCDM_Grades!$A$2:$A$178,0))="","",INDEX(MCDM_Grades!$AS$2:$AS$178,MATCH($A76,MCDM_Grades!$A$2:$A$178,0))),"")</f>
        <v/>
      </c>
      <c r="FA76" s="35">
        <f>IFERROR(IF(INDEX(MCDM_Grades!$AT$2:$AT$178,MATCH($A76,MCDM_Grades!$A$2:$A$178,0))="","",INDEX(MCDM_Grades!$AT$2:$AT$178,MATCH($A76,MCDM_Grades!$A$2:$A$178,0))),"")</f>
        <v/>
      </c>
      <c r="FB76" s="42">
        <f>IFERROR(IF(INDEX(MCDM_Grades!$AU$2:$AU$178,MATCH($A76,MCDM_Grades!$A$2:$A$178,0))="","",INDEX(MCDM_Grades!$AU$2:$AU$178,MATCH($A76,MCDM_Grades!$A$2:$A$178,0))),"")</f>
        <v/>
      </c>
      <c r="FC76" s="3" t="inlineStr">
        <is>
          <t>Nadir / top-down</t>
        </is>
      </c>
      <c r="FD76" s="3" t="inlineStr">
        <is>
          <t>Yes</t>
        </is>
      </c>
      <c r="FE76" s="3" t="inlineStr">
        <is>
          <t>No</t>
        </is>
      </c>
      <c r="FF76" s="3" t="n"/>
      <c r="FG76" s="3" t="inlineStr">
        <is>
          <t>Survey vehicle line-scan camera (Basler raL2048-80km with infrared laser lighting)</t>
        </is>
      </c>
      <c r="FH76" s="3" t="inlineStr">
        <is>
          <t>Specialized pavement inspection vehicle; Basler raL2048-80km line-scan camera; infrared laser-assisted lighting</t>
        </is>
      </c>
      <c r="FI76" s="3" t="inlineStr">
        <is>
          <t>Acquisition metadata (workbook)</t>
        </is>
      </c>
      <c r="FJ76" s="3" t="n"/>
      <c r="FK76" s="3" t="inlineStr">
        <is>
          <t>High</t>
        </is>
      </c>
      <c r="FL76" s="3" t="inlineStr">
        <is>
          <t>Not independently verified</t>
        </is>
      </c>
      <c r="FM76" s="3" t="inlineStr">
        <is>
          <t>Workbook Acquisition_Platform / Camera_Type record a line-scan camera on a specialised pavement inspection vehicle, and Image_Resolution notes each 3854x2065 image covers 3.9 m x 2.1 m of road surface, i.e. a downward pavement-scan geometry. Line-scan survey imaging is by definition nadir. Not re-verified against the Data in Brief article (10.1016/j.dib.2024.111111) because the workbook settles it.</t>
        </is>
      </c>
    </row>
    <row r="77" ht="58" customHeight="1">
      <c r="A77" s="3" t="inlineStr">
        <is>
          <t>DS-076</t>
        </is>
      </c>
      <c r="B77" s="3" t="inlineStr">
        <is>
          <t>Pavement Distress Dataset (Liu)</t>
        </is>
      </c>
      <c r="C77" s="3" t="inlineStr">
        <is>
          <t>NA</t>
        </is>
      </c>
      <c r="D77" s="3" t="inlineStr">
        <is>
          <t>1</t>
        </is>
      </c>
      <c r="E77" s="3" t="inlineStr">
        <is>
          <t>Independent Dataset</t>
        </is>
      </c>
      <c r="F77" s="3" t="inlineStr">
        <is>
          <t>NA (single source record)</t>
        </is>
      </c>
      <c r="G77" s="3" t="inlineStr">
        <is>
          <t>Single source record; no matching record found in any other file after cross-file and cross-platform comparison.</t>
        </is>
      </c>
      <c r="H77" s="3" t="inlineStr">
        <is>
          <t>Claude</t>
        </is>
      </c>
      <c r="I77" s="3" t="inlineStr">
        <is>
          <t>Mendeley Data</t>
        </is>
      </c>
      <c r="J77" s="3" t="inlineStr">
        <is>
          <t>N</t>
        </is>
      </c>
      <c r="K77" s="3" t="inlineStr">
        <is>
          <t>NA (single platform)</t>
        </is>
      </c>
      <c r="L77" s="4" t="inlineStr">
        <is>
          <t>https://data.mendeley.com/datasets/cbm6dkvggn/1</t>
        </is>
      </c>
      <c r="M77" s="3" t="inlineStr">
        <is>
          <t>NA</t>
        </is>
      </c>
      <c r="N77" s="3" t="inlineStr">
        <is>
          <t>NA</t>
        </is>
      </c>
      <c r="O77" s="4" t="inlineStr">
        <is>
          <t>https://data.mendeley.com/datasets/cbm6dkvggn/1</t>
        </is>
      </c>
      <c r="P77" s="3" t="inlineStr">
        <is>
          <t>NA</t>
        </is>
      </c>
      <c r="Q77" s="3" t="inlineStr">
        <is>
          <t>NA</t>
        </is>
      </c>
      <c r="R77" s="3" t="inlineStr">
        <is>
          <t>NA</t>
        </is>
      </c>
      <c r="S77" s="3" t="inlineStr">
        <is>
          <t>NA</t>
        </is>
      </c>
      <c r="T77" s="3" t="inlineStr">
        <is>
          <t>10.17632/cbm6dkvggn.1</t>
        </is>
      </c>
      <c r="U77" s="3" t="inlineStr">
        <is>
          <t>N</t>
        </is>
      </c>
      <c r="V77" s="3" t="inlineStr">
        <is>
          <t>NR</t>
        </is>
      </c>
      <c r="W77" s="3" t="inlineStr">
        <is>
          <t>NR</t>
        </is>
      </c>
      <c r="X77" s="3" t="inlineStr">
        <is>
          <t>NR</t>
        </is>
      </c>
      <c r="Y77" s="3" t="inlineStr">
        <is>
          <t>NR</t>
        </is>
      </c>
      <c r="Z77" s="3" t="inlineStr">
        <is>
          <t>NA</t>
        </is>
      </c>
      <c r="AA77" s="3" t="inlineStr">
        <is>
          <t>NA</t>
        </is>
      </c>
      <c r="AB77" s="3" t="inlineStr">
        <is>
          <t>Images/frames as reported</t>
        </is>
      </c>
      <c r="AC77" s="3" t="inlineStr">
        <is>
          <t>10544 total: 6200 asphalt pavement; 4344 concrete pavement; plus a 212-image complex background subset drawn from the asphalt test set</t>
        </is>
      </c>
      <c r="AD77" s="3" t="inlineStr">
        <is>
          <t>NR</t>
        </is>
      </c>
      <c r="AE77" s="3" t="inlineStr">
        <is>
          <t>NR</t>
        </is>
      </c>
      <c r="AF77" s="3" t="inlineStr">
        <is>
          <t>10544 total: 6200 asphalt pavement; 4344 concrete pavement; plus a 212-image complex background subset drawn from the asphalt test set</t>
        </is>
      </c>
      <c r="AG77" s="3" t="inlineStr">
        <is>
          <t>NR</t>
        </is>
      </c>
      <c r="AH77" s="3" t="inlineStr">
        <is>
          <t>NR</t>
        </is>
      </c>
      <c r="AI77" s="3" t="inlineStr">
        <is>
          <t>NR</t>
        </is>
      </c>
      <c r="AJ77" s="3" t="inlineStr">
        <is>
          <t>NR</t>
        </is>
      </c>
      <c r="AK77" s="3" t="inlineStr">
        <is>
          <t>NR</t>
        </is>
      </c>
      <c r="AL77" s="3" t="inlineStr">
        <is>
          <t>NR</t>
        </is>
      </c>
      <c r="AM77" s="3" t="inlineStr">
        <is>
          <t>NR</t>
        </is>
      </c>
      <c r="AN77" s="3" t="inlineStr">
        <is>
          <t>NR</t>
        </is>
      </c>
      <c r="AO77" s="3" t="inlineStr">
        <is>
          <t>NR</t>
        </is>
      </c>
      <c r="AP77" s="3" t="inlineStr">
        <is>
          <t>NR (depositor affiliation: Wuhan University of Science and Technology)</t>
        </is>
      </c>
      <c r="AQ77" s="3" t="inlineStr">
        <is>
          <t>NR</t>
        </is>
      </c>
      <c r="AR77" s="3" t="inlineStr">
        <is>
          <t>NR</t>
        </is>
      </c>
      <c r="AS77" s="3" t="inlineStr">
        <is>
          <t>NR (depositor affiliation: Wuhan University of Science and Technology)</t>
        </is>
      </c>
      <c r="AT77" s="3" t="inlineStr">
        <is>
          <t>NR</t>
        </is>
      </c>
      <c r="AU77" s="3" t="inlineStr">
        <is>
          <t>NR</t>
        </is>
      </c>
      <c r="AV77" s="3" t="inlineStr">
        <is>
          <t>NR</t>
        </is>
      </c>
      <c r="AW77" s="3" t="inlineStr">
        <is>
          <t>NR</t>
        </is>
      </c>
      <c r="AX77" s="3" t="inlineStr">
        <is>
          <t>NR</t>
        </is>
      </c>
      <c r="AY77" s="3" t="inlineStr">
        <is>
          <t>NR</t>
        </is>
      </c>
      <c r="AZ77" s="3" t="inlineStr">
        <is>
          <t>NR</t>
        </is>
      </c>
      <c r="BA77" s="3" t="inlineStr">
        <is>
          <t>NR</t>
        </is>
      </c>
      <c r="BB77" s="3" t="inlineStr">
        <is>
          <t>N</t>
        </is>
      </c>
      <c r="BC77" s="3" t="inlineStr">
        <is>
          <t>NR</t>
        </is>
      </c>
      <c r="BD77" s="3" t="inlineStr">
        <is>
          <t>NR</t>
        </is>
      </c>
      <c r="BE77" s="3" t="inlineStr">
        <is>
          <t>NR</t>
        </is>
      </c>
      <c r="BF77" s="3" t="inlineStr">
        <is>
          <t>NR</t>
        </is>
      </c>
      <c r="BG77" s="3" t="inlineStr">
        <is>
          <t>NR</t>
        </is>
      </c>
      <c r="BH77" s="3" t="inlineStr">
        <is>
          <t>NR</t>
        </is>
      </c>
      <c r="BI77" s="3" t="inlineStr">
        <is>
          <t>NR</t>
        </is>
      </c>
      <c r="BJ77" s="3" t="inlineStr">
        <is>
          <t>NR</t>
        </is>
      </c>
      <c r="BK77" s="3" t="inlineStr">
        <is>
          <t>NR</t>
        </is>
      </c>
      <c r="BL77" s="3" t="inlineStr">
        <is>
          <t>NR</t>
        </is>
      </c>
      <c r="BM77" s="3" t="inlineStr">
        <is>
          <t>NR</t>
        </is>
      </c>
      <c r="BN77" s="3" t="inlineStr">
        <is>
          <t>NR</t>
        </is>
      </c>
      <c r="BO77" s="3" t="inlineStr">
        <is>
          <t>NR</t>
        </is>
      </c>
      <c r="BP77" s="3" t="inlineStr">
        <is>
          <t>NR</t>
        </is>
      </c>
      <c r="BQ77" s="3" t="inlineStr">
        <is>
          <t>NR</t>
        </is>
      </c>
      <c r="BR77" s="3" t="inlineStr">
        <is>
          <t>NR</t>
        </is>
      </c>
      <c r="BS77" s="3" t="inlineStr">
        <is>
          <t>NR</t>
        </is>
      </c>
      <c r="BT77" s="3" t="inlineStr">
        <is>
          <t>NR</t>
        </is>
      </c>
      <c r="BU77" s="3" t="inlineStr">
        <is>
          <t>NR</t>
        </is>
      </c>
      <c r="BV77" s="3" t="inlineStr">
        <is>
          <t>N</t>
        </is>
      </c>
      <c r="BW77" s="3" t="inlineStr">
        <is>
          <t>N</t>
        </is>
      </c>
      <c r="BX77" s="3" t="inlineStr">
        <is>
          <t>N</t>
        </is>
      </c>
      <c r="BY77" s="3" t="inlineStr">
        <is>
          <t>NR</t>
        </is>
      </c>
      <c r="BZ77" s="3" t="inlineStr">
        <is>
          <t>NR</t>
        </is>
      </c>
      <c r="CA77" s="3" t="inlineStr">
        <is>
          <t>NR</t>
        </is>
      </c>
      <c r="CB77" s="3" t="inlineStr">
        <is>
          <t>NR</t>
        </is>
      </c>
      <c r="CC77" s="3" t="inlineStr">
        <is>
          <t>NR</t>
        </is>
      </c>
      <c r="CD77" s="3" t="inlineStr">
        <is>
          <t>NR</t>
        </is>
      </c>
      <c r="CE77" s="3" t="inlineStr">
        <is>
          <t>NR</t>
        </is>
      </c>
      <c r="CF77" s="3" t="inlineStr">
        <is>
          <t>NR</t>
        </is>
      </c>
      <c r="CG77" s="3" t="inlineStr">
        <is>
          <t>NR</t>
        </is>
      </c>
      <c r="CH77" s="3" t="inlineStr">
        <is>
          <t>NR</t>
        </is>
      </c>
      <c r="CI77" s="3" t="inlineStr">
        <is>
          <t>Include-Supplementary</t>
        </is>
      </c>
      <c r="CJ77" s="3" t="inlineStr">
        <is>
          <t>Direct_Download</t>
        </is>
      </c>
      <c r="CK77" s="3" t="inlineStr">
        <is>
          <t>CC BY 4.0</t>
        </is>
      </c>
      <c r="CL77" s="3" t="inlineStr">
        <is>
          <t>N</t>
        </is>
      </c>
      <c r="CM77" s="3" t="inlineStr">
        <is>
          <t>Direct_Download</t>
        </is>
      </c>
      <c r="CN77" s="3" t="inlineStr">
        <is>
          <t>NR</t>
        </is>
      </c>
      <c r="CO77" s="3" t="inlineStr">
        <is>
          <t>NR</t>
        </is>
      </c>
      <c r="CP77" s="3" t="inlineStr">
        <is>
          <t>N</t>
        </is>
      </c>
      <c r="CQ77" s="3" t="inlineStr">
        <is>
          <t>The record documents nothing beyond three image counts: no distress taxonomy, no annotation format, no evidence that labels exist at all, no resolution, no country, no capture device and no associated publication. Cannot be treated as an annotated dataset without downloading and inspecting the archive</t>
        </is>
      </c>
      <c r="CR77" s="3" t="inlineStr">
        <is>
          <t>Original</t>
        </is>
      </c>
      <c r="CS77" s="3" t="inlineStr">
        <is>
          <t>N</t>
        </is>
      </c>
      <c r="CT77" s="3" t="inlineStr">
        <is>
          <t>N</t>
        </is>
      </c>
      <c r="CU77" s="3" t="inlineStr">
        <is>
          <t>N</t>
        </is>
      </c>
      <c r="CV77" s="3" t="inlineStr">
        <is>
          <t>NA</t>
        </is>
      </c>
      <c r="CW77" s="3" t="inlineStr">
        <is>
          <t>NA</t>
        </is>
      </c>
      <c r="CX77" s="3" t="inlineStr">
        <is>
          <t>Claude_Mendeley_001.xlsx</t>
        </is>
      </c>
      <c r="CY77" s="3" t="inlineStr">
        <is>
          <t>Claude_Mendeley_001:MDL-027</t>
        </is>
      </c>
      <c r="CZ77" s="3" t="inlineStr">
        <is>
          <t>N</t>
        </is>
      </c>
      <c r="DA77" s="3" t="inlineStr">
        <is>
          <t>NA</t>
        </is>
      </c>
      <c r="DB77" s="3" t="inlineStr">
        <is>
          <t>None</t>
        </is>
      </c>
      <c r="DC77" s="3" t="inlineStr">
        <is>
          <t>None</t>
        </is>
      </c>
      <c r="DD77" s="3" t="inlineStr">
        <is>
          <t>None</t>
        </is>
      </c>
      <c r="DE77" s="3" t="inlineStr">
        <is>
          <t>None</t>
        </is>
      </c>
      <c r="DF77" s="3" t="inlineStr">
        <is>
          <t>N</t>
        </is>
      </c>
      <c r="DG77" s="3" t="inlineStr">
        <is>
          <t>Single source record; no reconciliation required.</t>
        </is>
      </c>
      <c r="DH77" s="3" t="inlineStr">
        <is>
          <t>Landing page https://data.mendeley.com/datasets/cbm6dkvggn/1 (accessed 2026-08-03); DataCite record 10.17632/cbm6dkvggn.1</t>
        </is>
      </c>
      <c r="DI77" s="3" t="inlineStr">
        <is>
          <t>Low</t>
        </is>
      </c>
      <c r="DJ77" s="3" t="inlineStr">
        <is>
          <t>Low</t>
        </is>
      </c>
      <c r="DK77" s="3" t="inlineStr">
        <is>
          <t>Use source record as cited.</t>
        </is>
      </c>
      <c r="DL77" s="3" t="n">
        <v>5</v>
      </c>
      <c r="DM77" s="3" t="n">
        <v>0</v>
      </c>
      <c r="DN77" s="3" t="n">
        <v>1</v>
      </c>
      <c r="DO77" s="3" t="n">
        <v>4</v>
      </c>
      <c r="DP77" s="3" t="n">
        <v>2</v>
      </c>
      <c r="DQ77" s="3" t="n">
        <v>0</v>
      </c>
      <c r="DR77" s="3" t="n">
        <v>0</v>
      </c>
      <c r="DS77" s="3" t="n">
        <v>39</v>
      </c>
      <c r="DT77" s="3" t="inlineStr">
        <is>
          <t>Reviewed (source MCDM_Scoring, averaged across batches)</t>
        </is>
      </c>
      <c r="DU77" s="3" t="inlineStr">
        <is>
          <t>1 of 1</t>
        </is>
      </c>
      <c r="DV77" s="35">
        <f>IFERROR(IF(INDEX(MCDM_Grades!$C$2:$C$178,MATCH($A77,MCDM_Grades!$A$2:$A$178,0))="","",INDEX(MCDM_Grades!$C$2:$C$178,MATCH($A77,MCDM_Grades!$A$2:$A$178,0))),"")</f>
        <v/>
      </c>
      <c r="DW77" s="42">
        <f>IFERROR(IF(INDEX(MCDM_Grades!$D$2:$D$178,MATCH($A77,MCDM_Grades!$A$2:$A$178,0))="","",INDEX(MCDM_Grades!$D$2:$D$178,MATCH($A77,MCDM_Grades!$A$2:$A$178,0))),"")</f>
        <v/>
      </c>
      <c r="DX77" s="48">
        <f>IFERROR(IF(INDEX(MCDM_Grades!$E$2:$E$178,MATCH($A77,MCDM_Grades!$A$2:$A$178,0))="","",INDEX(MCDM_Grades!$E$2:$E$178,MATCH($A77,MCDM_Grades!$A$2:$A$178,0))),"")</f>
        <v/>
      </c>
      <c r="DY77" s="49">
        <f>IFERROR(IF(INDEX(MCDM_Grades!$F$2:$F$178,MATCH($A77,MCDM_Grades!$A$2:$A$178,0))="","",INDEX(MCDM_Grades!$F$2:$F$178,MATCH($A77,MCDM_Grades!$A$2:$A$178,0))),"")</f>
        <v/>
      </c>
      <c r="DZ77" s="48">
        <f>IFERROR(IF(INDEX(MCDM_Grades!$G$2:$G$178,MATCH($A77,MCDM_Grades!$A$2:$A$178,0))="","",INDEX(MCDM_Grades!$G$2:$G$178,MATCH($A77,MCDM_Grades!$A$2:$A$178,0))),"")</f>
        <v/>
      </c>
      <c r="EA77" s="49">
        <f>IFERROR(IF(INDEX(MCDM_Grades!$H$2:$H$178,MATCH($A77,MCDM_Grades!$A$2:$A$178,0))="","",INDEX(MCDM_Grades!$H$2:$H$178,MATCH($A77,MCDM_Grades!$A$2:$A$178,0))),"")</f>
        <v/>
      </c>
      <c r="EB77" s="50">
        <f>IFERROR(IF(INDEX(MCDM_Grades!$I$2:$I$178,MATCH($A77,MCDM_Grades!$A$2:$A$178,0))="","",INDEX(MCDM_Grades!$I$2:$I$178,MATCH($A77,MCDM_Grades!$A$2:$A$178,0))),"")</f>
        <v/>
      </c>
      <c r="EC77" s="51">
        <f>IFERROR(IF(INDEX(MCDM_Grades!$J$2:$J$178,MATCH($A77,MCDM_Grades!$A$2:$A$178,0))="","",INDEX(MCDM_Grades!$J$2:$J$178,MATCH($A77,MCDM_Grades!$A$2:$A$178,0))),"")</f>
        <v/>
      </c>
      <c r="ED77" s="35">
        <f>IFERROR(IF(INDEX(MCDM_Grades!$N$2:$N$178,MATCH($A77,MCDM_Grades!$A$2:$A$178,0))="","",INDEX(MCDM_Grades!$N$2:$N$178,MATCH($A77,MCDM_Grades!$A$2:$A$178,0))),"")</f>
        <v/>
      </c>
      <c r="EE77" s="42">
        <f>IFERROR(IF(INDEX(MCDM_Grades!$O$2:$O$178,MATCH($A77,MCDM_Grades!$A$2:$A$178,0))="","",INDEX(MCDM_Grades!$O$2:$O$178,MATCH($A77,MCDM_Grades!$A$2:$A$178,0))),"")</f>
        <v/>
      </c>
      <c r="EF77" s="35">
        <f>IFERROR(IF(INDEX(MCDM_Grades!$P$2:$P$178,MATCH($A77,MCDM_Grades!$A$2:$A$178,0))="","",INDEX(MCDM_Grades!$P$2:$P$178,MATCH($A77,MCDM_Grades!$A$2:$A$178,0))),"")</f>
        <v/>
      </c>
      <c r="EG77" s="42">
        <f>IFERROR(IF(INDEX(MCDM_Grades!$Q$2:$Q$178,MATCH($A77,MCDM_Grades!$A$2:$A$178,0))="","",INDEX(MCDM_Grades!$Q$2:$Q$178,MATCH($A77,MCDM_Grades!$A$2:$A$178,0))),"")</f>
        <v/>
      </c>
      <c r="EH77" s="35">
        <f>IFERROR(IF(INDEX(MCDM_Grades!$R$2:$R$178,MATCH($A77,MCDM_Grades!$A$2:$A$178,0))="","",INDEX(MCDM_Grades!$R$2:$R$178,MATCH($A77,MCDM_Grades!$A$2:$A$178,0))),"")</f>
        <v/>
      </c>
      <c r="EI77" s="42">
        <f>IFERROR(IF(INDEX(MCDM_Grades!$S$2:$S$178,MATCH($A77,MCDM_Grades!$A$2:$A$178,0))="","",INDEX(MCDM_Grades!$S$2:$S$178,MATCH($A77,MCDM_Grades!$A$2:$A$178,0))),"")</f>
        <v/>
      </c>
      <c r="EJ77" s="35">
        <f>IFERROR(IF(INDEX(MCDM_Grades!$T$2:$T$178,MATCH($A77,MCDM_Grades!$A$2:$A$178,0))="","",INDEX(MCDM_Grades!$T$2:$T$178,MATCH($A77,MCDM_Grades!$A$2:$A$178,0))),"")</f>
        <v/>
      </c>
      <c r="EK77" s="42">
        <f>IFERROR(IF(INDEX(MCDM_Grades!$U$2:$U$178,MATCH($A77,MCDM_Grades!$A$2:$A$178,0))="","",INDEX(MCDM_Grades!$U$2:$U$178,MATCH($A77,MCDM_Grades!$A$2:$A$178,0))),"")</f>
        <v/>
      </c>
      <c r="EL77" s="35">
        <f>IFERROR(IF(INDEX(MCDM_Grades!$V$2:$V$178,MATCH($A77,MCDM_Grades!$A$2:$A$178,0))="","",INDEX(MCDM_Grades!$V$2:$V$178,MATCH($A77,MCDM_Grades!$A$2:$A$178,0))),"")</f>
        <v/>
      </c>
      <c r="EM77" s="42">
        <f>IFERROR(IF(INDEX(MCDM_Grades!$W$2:$W$178,MATCH($A77,MCDM_Grades!$A$2:$A$178,0))="","",INDEX(MCDM_Grades!$W$2:$W$178,MATCH($A77,MCDM_Grades!$A$2:$A$178,0))),"")</f>
        <v/>
      </c>
      <c r="EN77" s="35">
        <f>IFERROR(IF(INDEX(MCDM_Grades!$X$2:$X$178,MATCH($A77,MCDM_Grades!$A$2:$A$178,0))="","",INDEX(MCDM_Grades!$X$2:$X$178,MATCH($A77,MCDM_Grades!$A$2:$A$178,0))),"")</f>
        <v/>
      </c>
      <c r="EO77" s="42">
        <f>IFERROR(IF(INDEX(MCDM_Grades!$Y$2:$Y$178,MATCH($A77,MCDM_Grades!$A$2:$A$178,0))="","",INDEX(MCDM_Grades!$Y$2:$Y$178,MATCH($A77,MCDM_Grades!$A$2:$A$178,0))),"")</f>
        <v/>
      </c>
      <c r="EP77" s="35">
        <f>IFERROR(IF(INDEX(MCDM_Grades!$Z$2:$Z$178,MATCH($A77,MCDM_Grades!$A$2:$A$178,0))="","",INDEX(MCDM_Grades!$Z$2:$Z$178,MATCH($A77,MCDM_Grades!$A$2:$A$178,0))),"")</f>
        <v/>
      </c>
      <c r="EQ77" s="42">
        <f>IFERROR(IF(INDEX(MCDM_Grades!$AA$2:$AA$178,MATCH($A77,MCDM_Grades!$A$2:$A$178,0))="","",INDEX(MCDM_Grades!$AA$2:$AA$178,MATCH($A77,MCDM_Grades!$A$2:$A$178,0))),"")</f>
        <v/>
      </c>
      <c r="ER77" s="35">
        <f>IFERROR(IF(INDEX(MCDM_Grades!$AB$2:$AB$178,MATCH($A77,MCDM_Grades!$A$2:$A$178,0))="","",INDEX(MCDM_Grades!$AB$2:$AB$178,MATCH($A77,MCDM_Grades!$A$2:$A$178,0))),"")</f>
        <v/>
      </c>
      <c r="ES77" s="42">
        <f>IFERROR(IF(INDEX(MCDM_Grades!$AC$2:$AC$178,MATCH($A77,MCDM_Grades!$A$2:$A$178,0))="","",INDEX(MCDM_Grades!$AC$2:$AC$178,MATCH($A77,MCDM_Grades!$A$2:$A$178,0))),"")</f>
        <v/>
      </c>
      <c r="ET77" s="35">
        <f>IFERROR(IF(INDEX(MCDM_Grades!$AD$2:$AD$178,MATCH($A77,MCDM_Grades!$A$2:$A$178,0))="","",INDEX(MCDM_Grades!$AD$2:$AD$178,MATCH($A77,MCDM_Grades!$A$2:$A$178,0))),"")</f>
        <v/>
      </c>
      <c r="EU77" s="42">
        <f>IFERROR(IF(INDEX(MCDM_Grades!$AE$2:$AE$178,MATCH($A77,MCDM_Grades!$A$2:$A$178,0))="","",INDEX(MCDM_Grades!$AE$2:$AE$178,MATCH($A77,MCDM_Grades!$A$2:$A$178,0))),"")</f>
        <v/>
      </c>
      <c r="EV77" s="51">
        <f>IFERROR(IF(INDEX(MCDM_Grades!$K$2:$K$178,MATCH($A77,MCDM_Grades!$A$2:$A$178,0))="","",INDEX(MCDM_Grades!$K$2:$K$178,MATCH($A77,MCDM_Grades!$A$2:$A$178,0))),"")</f>
        <v/>
      </c>
      <c r="EW77" s="49">
        <f>IFERROR(IF(INDEX(MCDM_Grades!$L$2:$L$178,MATCH($A77,MCDM_Grades!$A$2:$A$178,0))="","",INDEX(MCDM_Grades!$L$2:$L$178,MATCH($A77,MCDM_Grades!$A$2:$A$178,0))),"")</f>
        <v/>
      </c>
      <c r="EX77" s="50">
        <f>IFERROR(IF(INDEX(MCDM_Grades!$M$2:$M$178,MATCH($A77,MCDM_Grades!$A$2:$A$178,0))="","",INDEX(MCDM_Grades!$M$2:$M$178,MATCH($A77,MCDM_Grades!$A$2:$A$178,0))),"")</f>
        <v/>
      </c>
      <c r="EY77" s="35">
        <f>IFERROR(IF(INDEX(MCDM_Grades!$AR$2:$AR$178,MATCH($A77,MCDM_Grades!$A$2:$A$178,0))="","",INDEX(MCDM_Grades!$AR$2:$AR$178,MATCH($A77,MCDM_Grades!$A$2:$A$178,0))),"")</f>
        <v/>
      </c>
      <c r="EZ77" s="42">
        <f>IFERROR(IF(INDEX(MCDM_Grades!$AS$2:$AS$178,MATCH($A77,MCDM_Grades!$A$2:$A$178,0))="","",INDEX(MCDM_Grades!$AS$2:$AS$178,MATCH($A77,MCDM_Grades!$A$2:$A$178,0))),"")</f>
        <v/>
      </c>
      <c r="FA77" s="35">
        <f>IFERROR(IF(INDEX(MCDM_Grades!$AT$2:$AT$178,MATCH($A77,MCDM_Grades!$A$2:$A$178,0))="","",INDEX(MCDM_Grades!$AT$2:$AT$178,MATCH($A77,MCDM_Grades!$A$2:$A$178,0))),"")</f>
        <v/>
      </c>
      <c r="FB77" s="42">
        <f>IFERROR(IF(INDEX(MCDM_Grades!$AU$2:$AU$178,MATCH($A77,MCDM_Grades!$A$2:$A$178,0))="","",INDEX(MCDM_Grades!$AU$2:$AU$178,MATCH($A77,MCDM_Grades!$A$2:$A$178,0))),"")</f>
        <v/>
      </c>
      <c r="FC77" s="3" t="inlineStr">
        <is>
          <t>Not reported</t>
        </is>
      </c>
      <c r="FD77" s="3" t="inlineStr">
        <is>
          <t>Unknown</t>
        </is>
      </c>
      <c r="FE77" s="3" t="inlineStr">
        <is>
          <t>Unknown</t>
        </is>
      </c>
      <c r="FF77" s="3" t="n"/>
      <c r="FG77" s="3" t="inlineStr">
        <is>
          <t>Not reported</t>
        </is>
      </c>
      <c r="FH77" s="3" t="inlineStr">
        <is>
          <t>The dataset consists of three components: 1. Asphalt Pavement Dataset: 6,200 images in total 2. Complex Background Subset: 212 challenging images extracted from the asphalt pavement test set 3. Concrete Pavement Dataset: 4,344 images</t>
        </is>
      </c>
      <c r="FI77" s="3" t="inlineStr">
        <is>
          <t>Dataset page / README</t>
        </is>
      </c>
      <c r="FJ77" s="3" t="inlineStr">
        <is>
          <t>https://data.mendeley.com/datasets/cbm6dkvggn/1</t>
        </is>
      </c>
      <c r="FK77" s="3" t="inlineStr">
        <is>
          <t>High</t>
        </is>
      </c>
      <c r="FL77" s="3" t="inlineStr">
        <is>
          <t>Not independently verified</t>
        </is>
      </c>
      <c r="FM77" s="3" t="inlineStr">
        <is>
          <t>All workbook acquisition columns are NR. The Mendeley landing page (Pu Liu, Wuhan University of Science and Technology, Oct 2025, CC BY 4.0) only lists the three image subsets and gives no capture device, mount or angle; the Mendeley file API returned an empty list. No publication is linked. Nothing settles the viewpoint without downloading the archive.</t>
        </is>
      </c>
    </row>
    <row r="78" ht="58" customHeight="1">
      <c r="A78" s="3" t="inlineStr">
        <is>
          <t>DS-077</t>
        </is>
      </c>
      <c r="B78" s="3" t="inlineStr">
        <is>
          <t>PavementDamagesG-7</t>
        </is>
      </c>
      <c r="C78" s="3" t="inlineStr">
        <is>
          <t>NA</t>
        </is>
      </c>
      <c r="D78" s="3" t="inlineStr">
        <is>
          <t>3</t>
        </is>
      </c>
      <c r="E78" s="3" t="inlineStr">
        <is>
          <t>Independent Dataset</t>
        </is>
      </c>
      <c r="F78" s="3" t="inlineStr">
        <is>
          <t>NA (single source record)</t>
        </is>
      </c>
      <c r="G78" s="3" t="inlineStr">
        <is>
          <t>Single source record; no matching record found in any other file after cross-file and cross-platform comparison.</t>
        </is>
      </c>
      <c r="H78" s="3" t="inlineStr">
        <is>
          <t>Claude</t>
        </is>
      </c>
      <c r="I78" s="3" t="inlineStr">
        <is>
          <t>Mendeley Data</t>
        </is>
      </c>
      <c r="J78" s="3" t="inlineStr">
        <is>
          <t>N</t>
        </is>
      </c>
      <c r="K78" s="3" t="inlineStr">
        <is>
          <t>NA (single platform)</t>
        </is>
      </c>
      <c r="L78" s="4" t="inlineStr">
        <is>
          <t>https://data.mendeley.com/datasets/yb65trwbd8/3</t>
        </is>
      </c>
      <c r="M78" s="3" t="inlineStr">
        <is>
          <t>NA</t>
        </is>
      </c>
      <c r="N78" s="3" t="inlineStr">
        <is>
          <t>NA</t>
        </is>
      </c>
      <c r="O78" s="4" t="inlineStr">
        <is>
          <t>https://data.mendeley.com/datasets/yb65trwbd8/3</t>
        </is>
      </c>
      <c r="P78" s="3" t="inlineStr">
        <is>
          <t>NA</t>
        </is>
      </c>
      <c r="Q78" s="3" t="inlineStr">
        <is>
          <t>NA</t>
        </is>
      </c>
      <c r="R78" s="3" t="inlineStr">
        <is>
          <t>NA</t>
        </is>
      </c>
      <c r="S78" s="3" t="inlineStr">
        <is>
          <t>NA</t>
        </is>
      </c>
      <c r="T78" s="3" t="inlineStr">
        <is>
          <t>10.17632/yb65trwbd8.3</t>
        </is>
      </c>
      <c r="U78" s="3" t="inlineStr">
        <is>
          <t>N</t>
        </is>
      </c>
      <c r="V78" s="3" t="inlineStr">
        <is>
          <t>NR</t>
        </is>
      </c>
      <c r="W78" s="3" t="inlineStr">
        <is>
          <t>NR</t>
        </is>
      </c>
      <c r="X78" s="3" t="inlineStr">
        <is>
          <t>NR</t>
        </is>
      </c>
      <c r="Y78" s="3" t="inlineStr">
        <is>
          <t>NR</t>
        </is>
      </c>
      <c r="Z78" s="3" t="inlineStr">
        <is>
          <t>NA</t>
        </is>
      </c>
      <c r="AA78" s="3" t="inlineStr">
        <is>
          <t>NA</t>
        </is>
      </c>
      <c r="AB78" s="3" t="inlineStr">
        <is>
          <t>NR</t>
        </is>
      </c>
      <c r="AC78" s="3" t="inlineStr">
        <is>
          <t>NR</t>
        </is>
      </c>
      <c r="AD78" s="3" t="inlineStr">
        <is>
          <t>NR</t>
        </is>
      </c>
      <c r="AE78" s="3" t="inlineStr">
        <is>
          <t>NR</t>
        </is>
      </c>
      <c r="AF78" s="3" t="inlineStr">
        <is>
          <t>NR</t>
        </is>
      </c>
      <c r="AG78" s="3" t="inlineStr">
        <is>
          <t>NR</t>
        </is>
      </c>
      <c r="AH78" s="3" t="inlineStr">
        <is>
          <t>NR</t>
        </is>
      </c>
      <c r="AI78" s="3" t="inlineStr">
        <is>
          <t>NR</t>
        </is>
      </c>
      <c r="AJ78" s="3" t="inlineStr">
        <is>
          <t>NR</t>
        </is>
      </c>
      <c r="AK78" s="3" t="inlineStr">
        <is>
          <t>NR</t>
        </is>
      </c>
      <c r="AL78" s="3" t="inlineStr">
        <is>
          <t>NR</t>
        </is>
      </c>
      <c r="AM78" s="3" t="inlineStr">
        <is>
          <t>NR</t>
        </is>
      </c>
      <c r="AN78" s="3" t="inlineStr">
        <is>
          <t>1920x1080</t>
        </is>
      </c>
      <c r="AO78" s="3" t="inlineStr">
        <is>
          <t>NR</t>
        </is>
      </c>
      <c r="AP78" s="3" t="inlineStr">
        <is>
          <t>Colombia</t>
        </is>
      </c>
      <c r="AQ78" s="3" t="inlineStr">
        <is>
          <t>NR</t>
        </is>
      </c>
      <c r="AR78" s="3" t="inlineStr">
        <is>
          <t>Cali</t>
        </is>
      </c>
      <c r="AS78" s="3" t="inlineStr">
        <is>
          <t>Colombia; Cali; Road environment: Urban road (flexible pavement)</t>
        </is>
      </c>
      <c r="AT78" s="3" t="inlineStr">
        <is>
          <t>2024 to 2025</t>
        </is>
      </c>
      <c r="AU78" s="3" t="inlineStr">
        <is>
          <t>StereoLabs ZED 2i stereo camera</t>
        </is>
      </c>
      <c r="AV78" s="3" t="inlineStr">
        <is>
          <t>NR</t>
        </is>
      </c>
      <c r="AW78" s="3" t="inlineStr">
        <is>
          <t>StereoLabs ZED 2i stereo camera</t>
        </is>
      </c>
      <c r="AX78" s="3" t="inlineStr">
        <is>
          <t>NR</t>
        </is>
      </c>
      <c r="AY78" s="3" t="inlineStr">
        <is>
          <t>NR</t>
        </is>
      </c>
      <c r="AZ78" s="3" t="inlineStr">
        <is>
          <t>NR</t>
        </is>
      </c>
      <c r="BA78" s="3" t="inlineStr">
        <is>
          <t>NR</t>
        </is>
      </c>
      <c r="BB78" s="3" t="inlineStr">
        <is>
          <t>UNK</t>
        </is>
      </c>
      <c r="BC78" s="3" t="inlineStr">
        <is>
          <t>NR</t>
        </is>
      </c>
      <c r="BD78" s="3" t="inlineStr">
        <is>
          <t>Stereo camera</t>
        </is>
      </c>
      <c r="BE78" s="3" t="inlineStr">
        <is>
          <t>NR</t>
        </is>
      </c>
      <c r="BF78" s="3" t="inlineStr">
        <is>
          <t>NR</t>
        </is>
      </c>
      <c r="BG78" s="3" t="inlineStr">
        <is>
          <t>NR</t>
        </is>
      </c>
      <c r="BH78" s="3" t="inlineStr">
        <is>
          <t>Longitudinal or transverse crack; Alligator cracking; Pothole; Patching</t>
        </is>
      </c>
      <c r="BI78" s="3" t="inlineStr">
        <is>
          <t>NR</t>
        </is>
      </c>
      <c r="BJ78" s="3" t="inlineStr">
        <is>
          <t>7 pixel-wise mask classes: longitudinal/transverse crack; alligator cracking; pothole; pavement marking; drains; patching; background or no damage</t>
        </is>
      </c>
      <c r="BK78" s="3" t="inlineStr">
        <is>
          <t>NR</t>
        </is>
      </c>
      <c r="BL78" s="3" t="inlineStr">
        <is>
          <t>Semantic segmentation; Image classification</t>
        </is>
      </c>
      <c r="BM78" s="3" t="inlineStr">
        <is>
          <t>Semantic segmentation; Image classification</t>
        </is>
      </c>
      <c r="BN78" s="3" t="inlineStr">
        <is>
          <t>RGB JPG images with pixel-wise PNG masks, one RGB colour code per damage class</t>
        </is>
      </c>
      <c r="BO78" s="3" t="inlineStr">
        <is>
          <t>PNG masks; mask</t>
        </is>
      </c>
      <c r="BP78" s="3" t="inlineStr">
        <is>
          <t>Y</t>
        </is>
      </c>
      <c r="BQ78" s="3" t="inlineStr">
        <is>
          <t>NR</t>
        </is>
      </c>
      <c r="BR78" s="3" t="inlineStr">
        <is>
          <t>Y</t>
        </is>
      </c>
      <c r="BS78" s="3" t="inlineStr">
        <is>
          <t>NR</t>
        </is>
      </c>
      <c r="BT78" s="3" t="inlineStr">
        <is>
          <t>NR</t>
        </is>
      </c>
      <c r="BU78" s="3" t="inlineStr">
        <is>
          <t>NR</t>
        </is>
      </c>
      <c r="BV78" s="3" t="inlineStr">
        <is>
          <t>N</t>
        </is>
      </c>
      <c r="BW78" s="3" t="inlineStr">
        <is>
          <t>N</t>
        </is>
      </c>
      <c r="BX78" s="3" t="inlineStr">
        <is>
          <t>N</t>
        </is>
      </c>
      <c r="BY78" s="3" t="inlineStr">
        <is>
          <t>Manual pixel-wise annotation</t>
        </is>
      </c>
      <c r="BZ78" s="3" t="inlineStr">
        <is>
          <t>NR</t>
        </is>
      </c>
      <c r="CA78" s="3" t="inlineStr">
        <is>
          <t>NR</t>
        </is>
      </c>
      <c r="CB78" s="3" t="inlineStr">
        <is>
          <t>NR</t>
        </is>
      </c>
      <c r="CC78" s="3" t="inlineStr">
        <is>
          <t>Segmentation; Classification</t>
        </is>
      </c>
      <c r="CD78" s="3" t="inlineStr">
        <is>
          <t>NR</t>
        </is>
      </c>
      <c r="CE78" s="3" t="inlineStr">
        <is>
          <t>NR</t>
        </is>
      </c>
      <c r="CF78" s="3" t="inlineStr">
        <is>
          <t>Reported on the source record/data card or associated publication (see Evidence_Locator)</t>
        </is>
      </c>
      <c r="CG78" s="3" t="inlineStr">
        <is>
          <t>NR</t>
        </is>
      </c>
      <c r="CH78" s="3" t="inlineStr">
        <is>
          <t>NR</t>
        </is>
      </c>
      <c r="CI78" s="3" t="inlineStr">
        <is>
          <t>Include-Supplementary</t>
        </is>
      </c>
      <c r="CJ78" s="3" t="inlineStr">
        <is>
          <t>Direct_Download</t>
        </is>
      </c>
      <c r="CK78" s="3" t="inlineStr">
        <is>
          <t>CC BY 4.0</t>
        </is>
      </c>
      <c r="CL78" s="3" t="inlineStr">
        <is>
          <t>N</t>
        </is>
      </c>
      <c r="CM78" s="3" t="inlineStr">
        <is>
          <t>Direct_Download</t>
        </is>
      </c>
      <c r="CN78" s="3" t="inlineStr">
        <is>
          <t>NR</t>
        </is>
      </c>
      <c r="CO78" s="3" t="inlineStr">
        <is>
          <t>NR</t>
        </is>
      </c>
      <c r="CP78" s="3" t="inlineStr">
        <is>
          <t>N</t>
        </is>
      </c>
      <c r="CQ78" s="3" t="inlineStr">
        <is>
          <t>No image count is reported anywhere on the record, so dataset scale is unknown; although a ZED 2i stereo camera was used it is not stated whether depth or disparity data are included; three versions with no changelog; no peer-reviewed data paper located</t>
        </is>
      </c>
      <c r="CR78" s="3" t="inlineStr">
        <is>
          <t>Original</t>
        </is>
      </c>
      <c r="CS78" s="3" t="inlineStr">
        <is>
          <t>N</t>
        </is>
      </c>
      <c r="CT78" s="3" t="inlineStr">
        <is>
          <t>N</t>
        </is>
      </c>
      <c r="CU78" s="3" t="inlineStr">
        <is>
          <t>N</t>
        </is>
      </c>
      <c r="CV78" s="3" t="inlineStr">
        <is>
          <t>NA</t>
        </is>
      </c>
      <c r="CW78" s="3" t="inlineStr">
        <is>
          <t>NA</t>
        </is>
      </c>
      <c r="CX78" s="3" t="inlineStr">
        <is>
          <t>Claude_Mendeley_001.xlsx</t>
        </is>
      </c>
      <c r="CY78" s="3" t="inlineStr">
        <is>
          <t>Claude_Mendeley_001:MDL-026</t>
        </is>
      </c>
      <c r="CZ78" s="3" t="inlineStr">
        <is>
          <t>N</t>
        </is>
      </c>
      <c r="DA78" s="3" t="inlineStr">
        <is>
          <t>NA</t>
        </is>
      </c>
      <c r="DB78" s="3" t="inlineStr">
        <is>
          <t>None</t>
        </is>
      </c>
      <c r="DC78" s="3" t="inlineStr">
        <is>
          <t>None</t>
        </is>
      </c>
      <c r="DD78" s="3" t="inlineStr">
        <is>
          <t>None</t>
        </is>
      </c>
      <c r="DE78" s="3" t="inlineStr">
        <is>
          <t>None</t>
        </is>
      </c>
      <c r="DF78" s="3" t="inlineStr">
        <is>
          <t>N</t>
        </is>
      </c>
      <c r="DG78" s="3" t="inlineStr">
        <is>
          <t>Single source record; no reconciliation required.</t>
        </is>
      </c>
      <c r="DH78" s="3" t="inlineStr">
        <is>
          <t>Landing page https://data.mendeley.com/datasets/yb65trwbd8/3 (accessed 2026-08-03); DataCite record 10.17632/yb65trwbd8.3</t>
        </is>
      </c>
      <c r="DI78" s="3" t="inlineStr">
        <is>
          <t>Moderate</t>
        </is>
      </c>
      <c r="DJ78" s="3" t="inlineStr">
        <is>
          <t>Low</t>
        </is>
      </c>
      <c r="DK78" s="3" t="inlineStr">
        <is>
          <t>Use source record as cited.</t>
        </is>
      </c>
      <c r="DL78" s="3" t="n">
        <v>5</v>
      </c>
      <c r="DM78" s="3" t="n">
        <v>4</v>
      </c>
      <c r="DN78" s="3" t="n">
        <v>2.5</v>
      </c>
      <c r="DO78" s="3" t="n">
        <v>0</v>
      </c>
      <c r="DP78" s="3" t="n">
        <v>2</v>
      </c>
      <c r="DQ78" s="3" t="n">
        <v>3</v>
      </c>
      <c r="DR78" s="3" t="n">
        <v>0</v>
      </c>
      <c r="DS78" s="3" t="n">
        <v>53.5</v>
      </c>
      <c r="DT78" s="3" t="inlineStr">
        <is>
          <t>Reviewed (source MCDM_Scoring, averaged across batches)</t>
        </is>
      </c>
      <c r="DU78" s="3" t="inlineStr">
        <is>
          <t>1 of 1</t>
        </is>
      </c>
      <c r="DV78" s="35">
        <f>IFERROR(IF(INDEX(MCDM_Grades!$C$2:$C$178,MATCH($A78,MCDM_Grades!$A$2:$A$178,0))="","",INDEX(MCDM_Grades!$C$2:$C$178,MATCH($A78,MCDM_Grades!$A$2:$A$178,0))),"")</f>
        <v/>
      </c>
      <c r="DW78" s="42">
        <f>IFERROR(IF(INDEX(MCDM_Grades!$D$2:$D$178,MATCH($A78,MCDM_Grades!$A$2:$A$178,0))="","",INDEX(MCDM_Grades!$D$2:$D$178,MATCH($A78,MCDM_Grades!$A$2:$A$178,0))),"")</f>
        <v/>
      </c>
      <c r="DX78" s="48">
        <f>IFERROR(IF(INDEX(MCDM_Grades!$E$2:$E$178,MATCH($A78,MCDM_Grades!$A$2:$A$178,0))="","",INDEX(MCDM_Grades!$E$2:$E$178,MATCH($A78,MCDM_Grades!$A$2:$A$178,0))),"")</f>
        <v/>
      </c>
      <c r="DY78" s="49">
        <f>IFERROR(IF(INDEX(MCDM_Grades!$F$2:$F$178,MATCH($A78,MCDM_Grades!$A$2:$A$178,0))="","",INDEX(MCDM_Grades!$F$2:$F$178,MATCH($A78,MCDM_Grades!$A$2:$A$178,0))),"")</f>
        <v/>
      </c>
      <c r="DZ78" s="48">
        <f>IFERROR(IF(INDEX(MCDM_Grades!$G$2:$G$178,MATCH($A78,MCDM_Grades!$A$2:$A$178,0))="","",INDEX(MCDM_Grades!$G$2:$G$178,MATCH($A78,MCDM_Grades!$A$2:$A$178,0))),"")</f>
        <v/>
      </c>
      <c r="EA78" s="49">
        <f>IFERROR(IF(INDEX(MCDM_Grades!$H$2:$H$178,MATCH($A78,MCDM_Grades!$A$2:$A$178,0))="","",INDEX(MCDM_Grades!$H$2:$H$178,MATCH($A78,MCDM_Grades!$A$2:$A$178,0))),"")</f>
        <v/>
      </c>
      <c r="EB78" s="50">
        <f>IFERROR(IF(INDEX(MCDM_Grades!$I$2:$I$178,MATCH($A78,MCDM_Grades!$A$2:$A$178,0))="","",INDEX(MCDM_Grades!$I$2:$I$178,MATCH($A78,MCDM_Grades!$A$2:$A$178,0))),"")</f>
        <v/>
      </c>
      <c r="EC78" s="51">
        <f>IFERROR(IF(INDEX(MCDM_Grades!$J$2:$J$178,MATCH($A78,MCDM_Grades!$A$2:$A$178,0))="","",INDEX(MCDM_Grades!$J$2:$J$178,MATCH($A78,MCDM_Grades!$A$2:$A$178,0))),"")</f>
        <v/>
      </c>
      <c r="ED78" s="35">
        <f>IFERROR(IF(INDEX(MCDM_Grades!$N$2:$N$178,MATCH($A78,MCDM_Grades!$A$2:$A$178,0))="","",INDEX(MCDM_Grades!$N$2:$N$178,MATCH($A78,MCDM_Grades!$A$2:$A$178,0))),"")</f>
        <v/>
      </c>
      <c r="EE78" s="42">
        <f>IFERROR(IF(INDEX(MCDM_Grades!$O$2:$O$178,MATCH($A78,MCDM_Grades!$A$2:$A$178,0))="","",INDEX(MCDM_Grades!$O$2:$O$178,MATCH($A78,MCDM_Grades!$A$2:$A$178,0))),"")</f>
        <v/>
      </c>
      <c r="EF78" s="35">
        <f>IFERROR(IF(INDEX(MCDM_Grades!$P$2:$P$178,MATCH($A78,MCDM_Grades!$A$2:$A$178,0))="","",INDEX(MCDM_Grades!$P$2:$P$178,MATCH($A78,MCDM_Grades!$A$2:$A$178,0))),"")</f>
        <v/>
      </c>
      <c r="EG78" s="42">
        <f>IFERROR(IF(INDEX(MCDM_Grades!$Q$2:$Q$178,MATCH($A78,MCDM_Grades!$A$2:$A$178,0))="","",INDEX(MCDM_Grades!$Q$2:$Q$178,MATCH($A78,MCDM_Grades!$A$2:$A$178,0))),"")</f>
        <v/>
      </c>
      <c r="EH78" s="35">
        <f>IFERROR(IF(INDEX(MCDM_Grades!$R$2:$R$178,MATCH($A78,MCDM_Grades!$A$2:$A$178,0))="","",INDEX(MCDM_Grades!$R$2:$R$178,MATCH($A78,MCDM_Grades!$A$2:$A$178,0))),"")</f>
        <v/>
      </c>
      <c r="EI78" s="42">
        <f>IFERROR(IF(INDEX(MCDM_Grades!$S$2:$S$178,MATCH($A78,MCDM_Grades!$A$2:$A$178,0))="","",INDEX(MCDM_Grades!$S$2:$S$178,MATCH($A78,MCDM_Grades!$A$2:$A$178,0))),"")</f>
        <v/>
      </c>
      <c r="EJ78" s="35">
        <f>IFERROR(IF(INDEX(MCDM_Grades!$T$2:$T$178,MATCH($A78,MCDM_Grades!$A$2:$A$178,0))="","",INDEX(MCDM_Grades!$T$2:$T$178,MATCH($A78,MCDM_Grades!$A$2:$A$178,0))),"")</f>
        <v/>
      </c>
      <c r="EK78" s="42">
        <f>IFERROR(IF(INDEX(MCDM_Grades!$U$2:$U$178,MATCH($A78,MCDM_Grades!$A$2:$A$178,0))="","",INDEX(MCDM_Grades!$U$2:$U$178,MATCH($A78,MCDM_Grades!$A$2:$A$178,0))),"")</f>
        <v/>
      </c>
      <c r="EL78" s="35">
        <f>IFERROR(IF(INDEX(MCDM_Grades!$V$2:$V$178,MATCH($A78,MCDM_Grades!$A$2:$A$178,0))="","",INDEX(MCDM_Grades!$V$2:$V$178,MATCH($A78,MCDM_Grades!$A$2:$A$178,0))),"")</f>
        <v/>
      </c>
      <c r="EM78" s="42">
        <f>IFERROR(IF(INDEX(MCDM_Grades!$W$2:$W$178,MATCH($A78,MCDM_Grades!$A$2:$A$178,0))="","",INDEX(MCDM_Grades!$W$2:$W$178,MATCH($A78,MCDM_Grades!$A$2:$A$178,0))),"")</f>
        <v/>
      </c>
      <c r="EN78" s="35">
        <f>IFERROR(IF(INDEX(MCDM_Grades!$X$2:$X$178,MATCH($A78,MCDM_Grades!$A$2:$A$178,0))="","",INDEX(MCDM_Grades!$X$2:$X$178,MATCH($A78,MCDM_Grades!$A$2:$A$178,0))),"")</f>
        <v/>
      </c>
      <c r="EO78" s="42">
        <f>IFERROR(IF(INDEX(MCDM_Grades!$Y$2:$Y$178,MATCH($A78,MCDM_Grades!$A$2:$A$178,0))="","",INDEX(MCDM_Grades!$Y$2:$Y$178,MATCH($A78,MCDM_Grades!$A$2:$A$178,0))),"")</f>
        <v/>
      </c>
      <c r="EP78" s="35">
        <f>IFERROR(IF(INDEX(MCDM_Grades!$Z$2:$Z$178,MATCH($A78,MCDM_Grades!$A$2:$A$178,0))="","",INDEX(MCDM_Grades!$Z$2:$Z$178,MATCH($A78,MCDM_Grades!$A$2:$A$178,0))),"")</f>
        <v/>
      </c>
      <c r="EQ78" s="42">
        <f>IFERROR(IF(INDEX(MCDM_Grades!$AA$2:$AA$178,MATCH($A78,MCDM_Grades!$A$2:$A$178,0))="","",INDEX(MCDM_Grades!$AA$2:$AA$178,MATCH($A78,MCDM_Grades!$A$2:$A$178,0))),"")</f>
        <v/>
      </c>
      <c r="ER78" s="35">
        <f>IFERROR(IF(INDEX(MCDM_Grades!$AB$2:$AB$178,MATCH($A78,MCDM_Grades!$A$2:$A$178,0))="","",INDEX(MCDM_Grades!$AB$2:$AB$178,MATCH($A78,MCDM_Grades!$A$2:$A$178,0))),"")</f>
        <v/>
      </c>
      <c r="ES78" s="42">
        <f>IFERROR(IF(INDEX(MCDM_Grades!$AC$2:$AC$178,MATCH($A78,MCDM_Grades!$A$2:$A$178,0))="","",INDEX(MCDM_Grades!$AC$2:$AC$178,MATCH($A78,MCDM_Grades!$A$2:$A$178,0))),"")</f>
        <v/>
      </c>
      <c r="ET78" s="35">
        <f>IFERROR(IF(INDEX(MCDM_Grades!$AD$2:$AD$178,MATCH($A78,MCDM_Grades!$A$2:$A$178,0))="","",INDEX(MCDM_Grades!$AD$2:$AD$178,MATCH($A78,MCDM_Grades!$A$2:$A$178,0))),"")</f>
        <v/>
      </c>
      <c r="EU78" s="42">
        <f>IFERROR(IF(INDEX(MCDM_Grades!$AE$2:$AE$178,MATCH($A78,MCDM_Grades!$A$2:$A$178,0))="","",INDEX(MCDM_Grades!$AE$2:$AE$178,MATCH($A78,MCDM_Grades!$A$2:$A$178,0))),"")</f>
        <v/>
      </c>
      <c r="EV78" s="51">
        <f>IFERROR(IF(INDEX(MCDM_Grades!$K$2:$K$178,MATCH($A78,MCDM_Grades!$A$2:$A$178,0))="","",INDEX(MCDM_Grades!$K$2:$K$178,MATCH($A78,MCDM_Grades!$A$2:$A$178,0))),"")</f>
        <v/>
      </c>
      <c r="EW78" s="49">
        <f>IFERROR(IF(INDEX(MCDM_Grades!$L$2:$L$178,MATCH($A78,MCDM_Grades!$A$2:$A$178,0))="","",INDEX(MCDM_Grades!$L$2:$L$178,MATCH($A78,MCDM_Grades!$A$2:$A$178,0))),"")</f>
        <v/>
      </c>
      <c r="EX78" s="50">
        <f>IFERROR(IF(INDEX(MCDM_Grades!$M$2:$M$178,MATCH($A78,MCDM_Grades!$A$2:$A$178,0))="","",INDEX(MCDM_Grades!$M$2:$M$178,MATCH($A78,MCDM_Grades!$A$2:$A$178,0))),"")</f>
        <v/>
      </c>
      <c r="EY78" s="35">
        <f>IFERROR(IF(INDEX(MCDM_Grades!$AR$2:$AR$178,MATCH($A78,MCDM_Grades!$A$2:$A$178,0))="","",INDEX(MCDM_Grades!$AR$2:$AR$178,MATCH($A78,MCDM_Grades!$A$2:$A$178,0))),"")</f>
        <v/>
      </c>
      <c r="EZ78" s="42">
        <f>IFERROR(IF(INDEX(MCDM_Grades!$AS$2:$AS$178,MATCH($A78,MCDM_Grades!$A$2:$A$178,0))="","",INDEX(MCDM_Grades!$AS$2:$AS$178,MATCH($A78,MCDM_Grades!$A$2:$A$178,0))),"")</f>
        <v/>
      </c>
      <c r="FA78" s="35">
        <f>IFERROR(IF(INDEX(MCDM_Grades!$AT$2:$AT$178,MATCH($A78,MCDM_Grades!$A$2:$A$178,0))="","",INDEX(MCDM_Grades!$AT$2:$AT$178,MATCH($A78,MCDM_Grades!$A$2:$A$178,0))),"")</f>
        <v/>
      </c>
      <c r="FB78" s="42">
        <f>IFERROR(IF(INDEX(MCDM_Grades!$AU$2:$AU$178,MATCH($A78,MCDM_Grades!$A$2:$A$178,0))="","",INDEX(MCDM_Grades!$AU$2:$AU$178,MATCH($A78,MCDM_Grades!$A$2:$A$178,0))),"")</f>
        <v/>
      </c>
      <c r="FC78" s="3" t="inlineStr">
        <is>
          <t>Not reported</t>
        </is>
      </c>
      <c r="FD78" s="3" t="inlineStr">
        <is>
          <t>Unknown</t>
        </is>
      </c>
      <c r="FE78" s="3" t="inlineStr">
        <is>
          <t>Unknown</t>
        </is>
      </c>
      <c r="FF78" s="3" t="n"/>
      <c r="FG78" s="3" t="inlineStr">
        <is>
          <t>StereoLabs ZED 2i stereo camera (mount and viewing angle not reported)</t>
        </is>
      </c>
      <c r="FH78" s="3" t="inlineStr">
        <is>
          <t>images were captured across multiple road segments in Cali, Colombia, under varying lighting and environmental conditions to ensure visual diversity</t>
        </is>
      </c>
      <c r="FI78" s="3" t="inlineStr">
        <is>
          <t>Dataset page / README</t>
        </is>
      </c>
      <c r="FJ78" s="3" t="inlineStr">
        <is>
          <t>https://data.mendeley.com/datasets/yb65trwbd8/3</t>
        </is>
      </c>
      <c r="FK78" s="3" t="inlineStr">
        <is>
          <t>High</t>
        </is>
      </c>
      <c r="FL78" s="3" t="inlineStr">
        <is>
          <t>Not independently verified</t>
        </is>
      </c>
      <c r="FM78" s="3" t="inlineStr">
        <is>
          <t>Workbook names the ZED 2i stereo camera but Camera_Position is NR. The Mendeley description (Cali, Colombia, 2024-2025, 1920x1080 RGB + pixel masks) does not say whether the camera was vehicle-mounted, handheld, forward-facing or pointed down; the deposit is a single PavementDamagesG-7.zip with no README exposed. No publication located. A ZED 2i is typically vehicle- or robot-mounted facing forward, but this is not stated.</t>
        </is>
      </c>
    </row>
    <row r="79" ht="58" customHeight="1">
      <c r="A79" s="3" t="inlineStr">
        <is>
          <t>DS-078</t>
        </is>
      </c>
      <c r="B79" s="3" t="inlineStr">
        <is>
          <t>PDD: A Pixel-Level Road Pavement Deformation Dataset for Semantic Segmentation of Road Surface Distresses</t>
        </is>
      </c>
      <c r="C79" s="3" t="inlineStr">
        <is>
          <t>NA</t>
        </is>
      </c>
      <c r="D79" s="3" t="inlineStr">
        <is>
          <t>1</t>
        </is>
      </c>
      <c r="E79" s="3" t="inlineStr">
        <is>
          <t>Independent Dataset</t>
        </is>
      </c>
      <c r="F79" s="3" t="inlineStr">
        <is>
          <t>NA (single source record)</t>
        </is>
      </c>
      <c r="G79" s="3" t="inlineStr">
        <is>
          <t>Single source record; no matching record found in any other file after cross-file and cross-platform comparison.</t>
        </is>
      </c>
      <c r="H79" s="3" t="inlineStr">
        <is>
          <t>Claude</t>
        </is>
      </c>
      <c r="I79" s="3" t="inlineStr">
        <is>
          <t>Mendeley Data</t>
        </is>
      </c>
      <c r="J79" s="3" t="inlineStr">
        <is>
          <t>N</t>
        </is>
      </c>
      <c r="K79" s="3" t="inlineStr">
        <is>
          <t>NA (single platform)</t>
        </is>
      </c>
      <c r="L79" s="4" t="inlineStr">
        <is>
          <t>https://data.mendeley.com/datasets/fgtjn9kjkd/1</t>
        </is>
      </c>
      <c r="M79" s="3" t="inlineStr">
        <is>
          <t>NA</t>
        </is>
      </c>
      <c r="N79" s="3" t="inlineStr">
        <is>
          <t>NA</t>
        </is>
      </c>
      <c r="O79" s="4" t="inlineStr">
        <is>
          <t>https://data.mendeley.com/datasets/fgtjn9kjkd/1</t>
        </is>
      </c>
      <c r="P79" s="3" t="inlineStr">
        <is>
          <t>NA</t>
        </is>
      </c>
      <c r="Q79" s="3" t="inlineStr">
        <is>
          <t>NA</t>
        </is>
      </c>
      <c r="R79" s="3" t="inlineStr">
        <is>
          <t>NA</t>
        </is>
      </c>
      <c r="S79" s="3" t="inlineStr">
        <is>
          <t>NA</t>
        </is>
      </c>
      <c r="T79" s="3" t="inlineStr">
        <is>
          <t>10.17632/fgtjn9kjkd.1</t>
        </is>
      </c>
      <c r="U79" s="3" t="inlineStr">
        <is>
          <t>N</t>
        </is>
      </c>
      <c r="V79" s="3" t="inlineStr">
        <is>
          <t>NR</t>
        </is>
      </c>
      <c r="W79" s="3" t="inlineStr">
        <is>
          <t>NR</t>
        </is>
      </c>
      <c r="X79" s="3" t="inlineStr">
        <is>
          <t>NR</t>
        </is>
      </c>
      <c r="Y79" s="3" t="inlineStr">
        <is>
          <t>NR</t>
        </is>
      </c>
      <c r="Z79" s="3" t="inlineStr">
        <is>
          <t>NA</t>
        </is>
      </c>
      <c r="AA79" s="3" t="inlineStr">
        <is>
          <t>NA</t>
        </is>
      </c>
      <c r="AB79" s="3" t="inlineStr">
        <is>
          <t>Images/frames as reported</t>
        </is>
      </c>
      <c r="AC79" s="3" t="inlineStr">
        <is>
          <t>6332</t>
        </is>
      </c>
      <c r="AD79" s="3" t="inlineStr">
        <is>
          <t>NR</t>
        </is>
      </c>
      <c r="AE79" s="3" t="inlineStr">
        <is>
          <t>NR</t>
        </is>
      </c>
      <c r="AF79" s="3" t="inlineStr">
        <is>
          <t>6332</t>
        </is>
      </c>
      <c r="AG79" s="3" t="inlineStr">
        <is>
          <t>NR</t>
        </is>
      </c>
      <c r="AH79" s="3" t="inlineStr">
        <is>
          <t>NR</t>
        </is>
      </c>
      <c r="AI79" s="3" t="inlineStr">
        <is>
          <t>NR</t>
        </is>
      </c>
      <c r="AJ79" s="3" t="inlineStr">
        <is>
          <t>NR</t>
        </is>
      </c>
      <c r="AK79" s="3" t="inlineStr">
        <is>
          <t>NR</t>
        </is>
      </c>
      <c r="AL79" s="3" t="inlineStr">
        <is>
          <t>NR</t>
        </is>
      </c>
      <c r="AM79" s="3" t="inlineStr">
        <is>
          <t>NR</t>
        </is>
      </c>
      <c r="AN79" s="3" t="inlineStr">
        <is>
          <t>1024x1024</t>
        </is>
      </c>
      <c r="AO79" s="3" t="inlineStr">
        <is>
          <t>NR</t>
        </is>
      </c>
      <c r="AP79" s="3" t="inlineStr">
        <is>
          <t>Indonesia</t>
        </is>
      </c>
      <c r="AQ79" s="3" t="inlineStr">
        <is>
          <t>NR</t>
        </is>
      </c>
      <c r="AR79" s="3" t="inlineStr">
        <is>
          <t>Lampung Province (Bandar Lampung City; South Lampung; East Lampung; Central Lampung; Metro City; Pesawaran Regency)</t>
        </is>
      </c>
      <c r="AS79" s="3" t="inlineStr">
        <is>
          <t>Indonesia; Lampung Province (Bandar Lampung City; South Lampung; East Lampung; Central Lampung; Metro City; Pesawaran Regency); Road environment: Urban road; Rural road</t>
        </is>
      </c>
      <c r="AT79" s="3" t="inlineStr">
        <is>
          <t>NR</t>
        </is>
      </c>
      <c r="AU79" s="3" t="inlineStr">
        <is>
          <t>Vehicle-mounted Logitech C925e webcam; Intel RealSense D455 RGB-D camera; GoPro HERO10; handheld Samsung Galaxy A55 smartphone</t>
        </is>
      </c>
      <c r="AV79" s="3" t="inlineStr">
        <is>
          <t>See Acquisition_Platform</t>
        </is>
      </c>
      <c r="AW79" s="3" t="inlineStr">
        <is>
          <t>Vehicle-mounted Logitech C925e webcam; Intel RealSense D455 RGB-D camera; GoPro HERO10; handheld Samsung Galaxy A55 smartphone</t>
        </is>
      </c>
      <c r="AX79" s="3" t="inlineStr">
        <is>
          <t>See Acquisition_Platform (reported: mounted)</t>
        </is>
      </c>
      <c r="AY79" s="3" t="inlineStr">
        <is>
          <t>Y</t>
        </is>
      </c>
      <c r="AZ79" s="3" t="inlineStr">
        <is>
          <t>NR</t>
        </is>
      </c>
      <c r="BA79" s="3" t="inlineStr">
        <is>
          <t>NR</t>
        </is>
      </c>
      <c r="BB79" s="3" t="inlineStr">
        <is>
          <t>UNK</t>
        </is>
      </c>
      <c r="BC79" s="3" t="inlineStr">
        <is>
          <t>NR</t>
        </is>
      </c>
      <c r="BD79" s="3" t="inlineStr">
        <is>
          <t>NR</t>
        </is>
      </c>
      <c r="BE79" s="3" t="inlineStr">
        <is>
          <t>Diverse weather reported (values not enumerated)</t>
        </is>
      </c>
      <c r="BF79" s="3" t="inlineStr">
        <is>
          <t>Diverse illumination reported (values not enumerated)</t>
        </is>
      </c>
      <c r="BG79" s="3" t="inlineStr">
        <is>
          <t>NR</t>
        </is>
      </c>
      <c r="BH79" s="3" t="inlineStr">
        <is>
          <t>Depression; Rutting; Upheaval; Pothole; Patching</t>
        </is>
      </c>
      <c r="BI79" s="3" t="inlineStr">
        <is>
          <t>NR</t>
        </is>
      </c>
      <c r="BJ79" s="3" t="inlineStr">
        <is>
          <t>5 deformation classes with polygon boundaries</t>
        </is>
      </c>
      <c r="BK79" s="3" t="inlineStr">
        <is>
          <t>NR</t>
        </is>
      </c>
      <c r="BL79" s="3" t="inlineStr">
        <is>
          <t>Semantic segmentation; Instance segmentation</t>
        </is>
      </c>
      <c r="BM79" s="3" t="inlineStr">
        <is>
          <t>Semantic segmentation; Instance segmentation</t>
        </is>
      </c>
      <c r="BN79" s="3" t="inlineStr">
        <is>
          <t>YOLO segmentation (polygon)</t>
        </is>
      </c>
      <c r="BO79" s="3" t="inlineStr">
        <is>
          <t>YOLO</t>
        </is>
      </c>
      <c r="BP79" s="3" t="inlineStr">
        <is>
          <t>NR</t>
        </is>
      </c>
      <c r="BQ79" s="3" t="inlineStr">
        <is>
          <t>NR</t>
        </is>
      </c>
      <c r="BR79" s="3" t="inlineStr">
        <is>
          <t>Y</t>
        </is>
      </c>
      <c r="BS79" s="3" t="inlineStr">
        <is>
          <t>Y</t>
        </is>
      </c>
      <c r="BT79" s="3" t="inlineStr">
        <is>
          <t>NR</t>
        </is>
      </c>
      <c r="BU79" s="3" t="inlineStr">
        <is>
          <t>NR</t>
        </is>
      </c>
      <c r="BV79" s="3" t="inlineStr">
        <is>
          <t>N</t>
        </is>
      </c>
      <c r="BW79" s="3" t="inlineStr">
        <is>
          <t>N</t>
        </is>
      </c>
      <c r="BX79" s="3" t="inlineStr">
        <is>
          <t>N</t>
        </is>
      </c>
      <c r="BY79" s="3" t="inlineStr">
        <is>
          <t>Manual polygon annotation</t>
        </is>
      </c>
      <c r="BZ79" s="3" t="inlineStr">
        <is>
          <t>Manual screening of all 6332 captures for image quality and annotation suitability; images without visible deformation discarded</t>
        </is>
      </c>
      <c r="CA79" s="3" t="inlineStr">
        <is>
          <t>NR</t>
        </is>
      </c>
      <c r="CB79" s="3" t="inlineStr">
        <is>
          <t>NR</t>
        </is>
      </c>
      <c r="CC79" s="3" t="inlineStr">
        <is>
          <t>Segmentation</t>
        </is>
      </c>
      <c r="CD79" s="3" t="inlineStr">
        <is>
          <t>NR</t>
        </is>
      </c>
      <c r="CE79" s="3" t="inlineStr">
        <is>
          <t>NR</t>
        </is>
      </c>
      <c r="CF79" s="3" t="inlineStr">
        <is>
          <t>Reported on the source record/data card or associated publication (see Evidence_Locator)</t>
        </is>
      </c>
      <c r="CG79" s="3" t="inlineStr">
        <is>
          <t>NR</t>
        </is>
      </c>
      <c r="CH79" s="3" t="inlineStr">
        <is>
          <t>NR</t>
        </is>
      </c>
      <c r="CI79" s="3" t="inlineStr">
        <is>
          <t>Include-Primary</t>
        </is>
      </c>
      <c r="CJ79" s="3" t="inlineStr">
        <is>
          <t>Direct_Download</t>
        </is>
      </c>
      <c r="CK79" s="3" t="inlineStr">
        <is>
          <t>CC BY-NC 3.0</t>
        </is>
      </c>
      <c r="CL79" s="3" t="inlineStr">
        <is>
          <t>N</t>
        </is>
      </c>
      <c r="CM79" s="3" t="inlineStr">
        <is>
          <t>Direct_Download</t>
        </is>
      </c>
      <c r="CN79" s="3" t="inlineStr">
        <is>
          <t>NR</t>
        </is>
      </c>
      <c r="CO79" s="3" t="inlineStr">
        <is>
          <t>NR</t>
        </is>
      </c>
      <c r="CP79" s="3" t="inlineStr">
        <is>
          <t>N</t>
        </is>
      </c>
      <c r="CQ79" s="3" t="inlineStr">
        <is>
          <t>CC BY-NC 3.0 blocks commercial reuse; no associated peer-reviewed data paper located, so counts rest on the depositor description alone; although an Intel RealSense D455 RGB-D camera was used, it is not stated whether depth frames are included in the release; cracking classes are absent (deformation distresses only)</t>
        </is>
      </c>
      <c r="CR79" s="3" t="inlineStr">
        <is>
          <t>Original</t>
        </is>
      </c>
      <c r="CS79" s="3" t="inlineStr">
        <is>
          <t>N</t>
        </is>
      </c>
      <c r="CT79" s="3" t="inlineStr">
        <is>
          <t>N</t>
        </is>
      </c>
      <c r="CU79" s="3" t="inlineStr">
        <is>
          <t>N</t>
        </is>
      </c>
      <c r="CV79" s="3" t="inlineStr">
        <is>
          <t>NA</t>
        </is>
      </c>
      <c r="CW79" s="3" t="inlineStr">
        <is>
          <t>NA</t>
        </is>
      </c>
      <c r="CX79" s="3" t="inlineStr">
        <is>
          <t>Claude_Mendeley_001.xlsx</t>
        </is>
      </c>
      <c r="CY79" s="3" t="inlineStr">
        <is>
          <t>Claude_Mendeley_001:MDL-004</t>
        </is>
      </c>
      <c r="CZ79" s="3" t="inlineStr">
        <is>
          <t>N</t>
        </is>
      </c>
      <c r="DA79" s="3" t="inlineStr">
        <is>
          <t>NA</t>
        </is>
      </c>
      <c r="DB79" s="3" t="inlineStr">
        <is>
          <t>None</t>
        </is>
      </c>
      <c r="DC79" s="3" t="inlineStr">
        <is>
          <t>None</t>
        </is>
      </c>
      <c r="DD79" s="3" t="inlineStr">
        <is>
          <t>None</t>
        </is>
      </c>
      <c r="DE79" s="3" t="inlineStr">
        <is>
          <t>None</t>
        </is>
      </c>
      <c r="DF79" s="3" t="inlineStr">
        <is>
          <t>N</t>
        </is>
      </c>
      <c r="DG79" s="3" t="inlineStr">
        <is>
          <t>Single source record; no reconciliation required.</t>
        </is>
      </c>
      <c r="DH79" s="3" t="inlineStr">
        <is>
          <t>Landing page https://data.mendeley.com/datasets/fgtjn9kjkd/1 (accessed 2026-08-03) description and licence block; DataCite record 10.17632/fgtjn9kjkd.1</t>
        </is>
      </c>
      <c r="DI79" s="3" t="inlineStr">
        <is>
          <t>Moderate</t>
        </is>
      </c>
      <c r="DJ79" s="3" t="inlineStr">
        <is>
          <t>Low</t>
        </is>
      </c>
      <c r="DK79" s="3" t="inlineStr">
        <is>
          <t>Use source record as cited.</t>
        </is>
      </c>
      <c r="DL79" s="3" t="n">
        <v>4</v>
      </c>
      <c r="DM79" s="3" t="n">
        <v>4</v>
      </c>
      <c r="DN79" s="3" t="n">
        <v>4</v>
      </c>
      <c r="DO79" s="3" t="n">
        <v>4</v>
      </c>
      <c r="DP79" s="3" t="n">
        <v>4</v>
      </c>
      <c r="DQ79" s="3" t="n">
        <v>3</v>
      </c>
      <c r="DR79" s="3" t="n">
        <v>0</v>
      </c>
      <c r="DS79" s="3" t="n">
        <v>70</v>
      </c>
      <c r="DT79" s="3" t="inlineStr">
        <is>
          <t>Reviewed (source MCDM_Scoring, averaged across batches)</t>
        </is>
      </c>
      <c r="DU79" s="3" t="inlineStr">
        <is>
          <t>1 of 1</t>
        </is>
      </c>
      <c r="DV79" s="35">
        <f>IFERROR(IF(INDEX(MCDM_Grades!$C$2:$C$178,MATCH($A79,MCDM_Grades!$A$2:$A$178,0))="","",INDEX(MCDM_Grades!$C$2:$C$178,MATCH($A79,MCDM_Grades!$A$2:$A$178,0))),"")</f>
        <v/>
      </c>
      <c r="DW79" s="42">
        <f>IFERROR(IF(INDEX(MCDM_Grades!$D$2:$D$178,MATCH($A79,MCDM_Grades!$A$2:$A$178,0))="","",INDEX(MCDM_Grades!$D$2:$D$178,MATCH($A79,MCDM_Grades!$A$2:$A$178,0))),"")</f>
        <v/>
      </c>
      <c r="DX79" s="48">
        <f>IFERROR(IF(INDEX(MCDM_Grades!$E$2:$E$178,MATCH($A79,MCDM_Grades!$A$2:$A$178,0))="","",INDEX(MCDM_Grades!$E$2:$E$178,MATCH($A79,MCDM_Grades!$A$2:$A$178,0))),"")</f>
        <v/>
      </c>
      <c r="DY79" s="49">
        <f>IFERROR(IF(INDEX(MCDM_Grades!$F$2:$F$178,MATCH($A79,MCDM_Grades!$A$2:$A$178,0))="","",INDEX(MCDM_Grades!$F$2:$F$178,MATCH($A79,MCDM_Grades!$A$2:$A$178,0))),"")</f>
        <v/>
      </c>
      <c r="DZ79" s="48">
        <f>IFERROR(IF(INDEX(MCDM_Grades!$G$2:$G$178,MATCH($A79,MCDM_Grades!$A$2:$A$178,0))="","",INDEX(MCDM_Grades!$G$2:$G$178,MATCH($A79,MCDM_Grades!$A$2:$A$178,0))),"")</f>
        <v/>
      </c>
      <c r="EA79" s="49">
        <f>IFERROR(IF(INDEX(MCDM_Grades!$H$2:$H$178,MATCH($A79,MCDM_Grades!$A$2:$A$178,0))="","",INDEX(MCDM_Grades!$H$2:$H$178,MATCH($A79,MCDM_Grades!$A$2:$A$178,0))),"")</f>
        <v/>
      </c>
      <c r="EB79" s="50">
        <f>IFERROR(IF(INDEX(MCDM_Grades!$I$2:$I$178,MATCH($A79,MCDM_Grades!$A$2:$A$178,0))="","",INDEX(MCDM_Grades!$I$2:$I$178,MATCH($A79,MCDM_Grades!$A$2:$A$178,0))),"")</f>
        <v/>
      </c>
      <c r="EC79" s="51">
        <f>IFERROR(IF(INDEX(MCDM_Grades!$J$2:$J$178,MATCH($A79,MCDM_Grades!$A$2:$A$178,0))="","",INDEX(MCDM_Grades!$J$2:$J$178,MATCH($A79,MCDM_Grades!$A$2:$A$178,0))),"")</f>
        <v/>
      </c>
      <c r="ED79" s="35">
        <f>IFERROR(IF(INDEX(MCDM_Grades!$N$2:$N$178,MATCH($A79,MCDM_Grades!$A$2:$A$178,0))="","",INDEX(MCDM_Grades!$N$2:$N$178,MATCH($A79,MCDM_Grades!$A$2:$A$178,0))),"")</f>
        <v/>
      </c>
      <c r="EE79" s="42">
        <f>IFERROR(IF(INDEX(MCDM_Grades!$O$2:$O$178,MATCH($A79,MCDM_Grades!$A$2:$A$178,0))="","",INDEX(MCDM_Grades!$O$2:$O$178,MATCH($A79,MCDM_Grades!$A$2:$A$178,0))),"")</f>
        <v/>
      </c>
      <c r="EF79" s="35">
        <f>IFERROR(IF(INDEX(MCDM_Grades!$P$2:$P$178,MATCH($A79,MCDM_Grades!$A$2:$A$178,0))="","",INDEX(MCDM_Grades!$P$2:$P$178,MATCH($A79,MCDM_Grades!$A$2:$A$178,0))),"")</f>
        <v/>
      </c>
      <c r="EG79" s="42">
        <f>IFERROR(IF(INDEX(MCDM_Grades!$Q$2:$Q$178,MATCH($A79,MCDM_Grades!$A$2:$A$178,0))="","",INDEX(MCDM_Grades!$Q$2:$Q$178,MATCH($A79,MCDM_Grades!$A$2:$A$178,0))),"")</f>
        <v/>
      </c>
      <c r="EH79" s="35">
        <f>IFERROR(IF(INDEX(MCDM_Grades!$R$2:$R$178,MATCH($A79,MCDM_Grades!$A$2:$A$178,0))="","",INDEX(MCDM_Grades!$R$2:$R$178,MATCH($A79,MCDM_Grades!$A$2:$A$178,0))),"")</f>
        <v/>
      </c>
      <c r="EI79" s="42">
        <f>IFERROR(IF(INDEX(MCDM_Grades!$S$2:$S$178,MATCH($A79,MCDM_Grades!$A$2:$A$178,0))="","",INDEX(MCDM_Grades!$S$2:$S$178,MATCH($A79,MCDM_Grades!$A$2:$A$178,0))),"")</f>
        <v/>
      </c>
      <c r="EJ79" s="35">
        <f>IFERROR(IF(INDEX(MCDM_Grades!$T$2:$T$178,MATCH($A79,MCDM_Grades!$A$2:$A$178,0))="","",INDEX(MCDM_Grades!$T$2:$T$178,MATCH($A79,MCDM_Grades!$A$2:$A$178,0))),"")</f>
        <v/>
      </c>
      <c r="EK79" s="42">
        <f>IFERROR(IF(INDEX(MCDM_Grades!$U$2:$U$178,MATCH($A79,MCDM_Grades!$A$2:$A$178,0))="","",INDEX(MCDM_Grades!$U$2:$U$178,MATCH($A79,MCDM_Grades!$A$2:$A$178,0))),"")</f>
        <v/>
      </c>
      <c r="EL79" s="35">
        <f>IFERROR(IF(INDEX(MCDM_Grades!$V$2:$V$178,MATCH($A79,MCDM_Grades!$A$2:$A$178,0))="","",INDEX(MCDM_Grades!$V$2:$V$178,MATCH($A79,MCDM_Grades!$A$2:$A$178,0))),"")</f>
        <v/>
      </c>
      <c r="EM79" s="42">
        <f>IFERROR(IF(INDEX(MCDM_Grades!$W$2:$W$178,MATCH($A79,MCDM_Grades!$A$2:$A$178,0))="","",INDEX(MCDM_Grades!$W$2:$W$178,MATCH($A79,MCDM_Grades!$A$2:$A$178,0))),"")</f>
        <v/>
      </c>
      <c r="EN79" s="35">
        <f>IFERROR(IF(INDEX(MCDM_Grades!$X$2:$X$178,MATCH($A79,MCDM_Grades!$A$2:$A$178,0))="","",INDEX(MCDM_Grades!$X$2:$X$178,MATCH($A79,MCDM_Grades!$A$2:$A$178,0))),"")</f>
        <v/>
      </c>
      <c r="EO79" s="42">
        <f>IFERROR(IF(INDEX(MCDM_Grades!$Y$2:$Y$178,MATCH($A79,MCDM_Grades!$A$2:$A$178,0))="","",INDEX(MCDM_Grades!$Y$2:$Y$178,MATCH($A79,MCDM_Grades!$A$2:$A$178,0))),"")</f>
        <v/>
      </c>
      <c r="EP79" s="35">
        <f>IFERROR(IF(INDEX(MCDM_Grades!$Z$2:$Z$178,MATCH($A79,MCDM_Grades!$A$2:$A$178,0))="","",INDEX(MCDM_Grades!$Z$2:$Z$178,MATCH($A79,MCDM_Grades!$A$2:$A$178,0))),"")</f>
        <v/>
      </c>
      <c r="EQ79" s="42">
        <f>IFERROR(IF(INDEX(MCDM_Grades!$AA$2:$AA$178,MATCH($A79,MCDM_Grades!$A$2:$A$178,0))="","",INDEX(MCDM_Grades!$AA$2:$AA$178,MATCH($A79,MCDM_Grades!$A$2:$A$178,0))),"")</f>
        <v/>
      </c>
      <c r="ER79" s="35">
        <f>IFERROR(IF(INDEX(MCDM_Grades!$AB$2:$AB$178,MATCH($A79,MCDM_Grades!$A$2:$A$178,0))="","",INDEX(MCDM_Grades!$AB$2:$AB$178,MATCH($A79,MCDM_Grades!$A$2:$A$178,0))),"")</f>
        <v/>
      </c>
      <c r="ES79" s="42">
        <f>IFERROR(IF(INDEX(MCDM_Grades!$AC$2:$AC$178,MATCH($A79,MCDM_Grades!$A$2:$A$178,0))="","",INDEX(MCDM_Grades!$AC$2:$AC$178,MATCH($A79,MCDM_Grades!$A$2:$A$178,0))),"")</f>
        <v/>
      </c>
      <c r="ET79" s="35">
        <f>IFERROR(IF(INDEX(MCDM_Grades!$AD$2:$AD$178,MATCH($A79,MCDM_Grades!$A$2:$A$178,0))="","",INDEX(MCDM_Grades!$AD$2:$AD$178,MATCH($A79,MCDM_Grades!$A$2:$A$178,0))),"")</f>
        <v/>
      </c>
      <c r="EU79" s="42">
        <f>IFERROR(IF(INDEX(MCDM_Grades!$AE$2:$AE$178,MATCH($A79,MCDM_Grades!$A$2:$A$178,0))="","",INDEX(MCDM_Grades!$AE$2:$AE$178,MATCH($A79,MCDM_Grades!$A$2:$A$178,0))),"")</f>
        <v/>
      </c>
      <c r="EV79" s="51">
        <f>IFERROR(IF(INDEX(MCDM_Grades!$K$2:$K$178,MATCH($A79,MCDM_Grades!$A$2:$A$178,0))="","",INDEX(MCDM_Grades!$K$2:$K$178,MATCH($A79,MCDM_Grades!$A$2:$A$178,0))),"")</f>
        <v/>
      </c>
      <c r="EW79" s="49">
        <f>IFERROR(IF(INDEX(MCDM_Grades!$L$2:$L$178,MATCH($A79,MCDM_Grades!$A$2:$A$178,0))="","",INDEX(MCDM_Grades!$L$2:$L$178,MATCH($A79,MCDM_Grades!$A$2:$A$178,0))),"")</f>
        <v/>
      </c>
      <c r="EX79" s="50">
        <f>IFERROR(IF(INDEX(MCDM_Grades!$M$2:$M$178,MATCH($A79,MCDM_Grades!$A$2:$A$178,0))="","",INDEX(MCDM_Grades!$M$2:$M$178,MATCH($A79,MCDM_Grades!$A$2:$A$178,0))),"")</f>
        <v/>
      </c>
      <c r="EY79" s="35">
        <f>IFERROR(IF(INDEX(MCDM_Grades!$AR$2:$AR$178,MATCH($A79,MCDM_Grades!$A$2:$A$178,0))="","",INDEX(MCDM_Grades!$AR$2:$AR$178,MATCH($A79,MCDM_Grades!$A$2:$A$178,0))),"")</f>
        <v/>
      </c>
      <c r="EZ79" s="42">
        <f>IFERROR(IF(INDEX(MCDM_Grades!$AS$2:$AS$178,MATCH($A79,MCDM_Grades!$A$2:$A$178,0))="","",INDEX(MCDM_Grades!$AS$2:$AS$178,MATCH($A79,MCDM_Grades!$A$2:$A$178,0))),"")</f>
        <v/>
      </c>
      <c r="FA79" s="35">
        <f>IFERROR(IF(INDEX(MCDM_Grades!$AT$2:$AT$178,MATCH($A79,MCDM_Grades!$A$2:$A$178,0))="","",INDEX(MCDM_Grades!$AT$2:$AT$178,MATCH($A79,MCDM_Grades!$A$2:$A$178,0))),"")</f>
        <v/>
      </c>
      <c r="FB79" s="42">
        <f>IFERROR(IF(INDEX(MCDM_Grades!$AU$2:$AU$178,MATCH($A79,MCDM_Grades!$A$2:$A$178,0))="","",INDEX(MCDM_Grades!$AU$2:$AU$178,MATCH($A79,MCDM_Grades!$A$2:$A$178,0))),"")</f>
        <v/>
      </c>
      <c r="FC79" s="3" t="inlineStr">
        <is>
          <t>Forward-facing / oblique</t>
        </is>
      </c>
      <c r="FD79" s="3" t="inlineStr">
        <is>
          <t>Unknown</t>
        </is>
      </c>
      <c r="FE79" s="3" t="inlineStr">
        <is>
          <t>Yes</t>
        </is>
      </c>
      <c r="FF79" s="3" t="inlineStr">
        <is>
          <t>Handheld GoPro HERO10 and Samsung Galaxy A55 supplementary images (angle not stated)</t>
        </is>
      </c>
      <c r="FG79" s="3" t="inlineStr">
        <is>
          <t>Vehicle-mounted webcam / RGB-D camera in oblique view (30-45 deg), plus handheld GoPro and smartphone</t>
        </is>
      </c>
      <c r="FH79" s="3" t="inlineStr">
        <is>
          <t>oblique-view camera configuration (30°–45°)</t>
        </is>
      </c>
      <c r="FI79" s="3" t="inlineStr">
        <is>
          <t>Dataset page / README</t>
        </is>
      </c>
      <c r="FJ79" s="3" t="inlineStr">
        <is>
          <t>https://data.mendeley.com/datasets/fgtjn9kjkd/1</t>
        </is>
      </c>
      <c r="FK79" s="3" t="inlineStr">
        <is>
          <t>Medium</t>
        </is>
      </c>
      <c r="FL79" s="3" t="inlineStr">
        <is>
          <t>Not independently verified</t>
        </is>
      </c>
      <c r="FM79" s="3" t="inlineStr">
        <is>
          <t>Workbook only says 'vehicle-mounted' plus a handheld smartphone. The Mendeley description states the Logitech C925e and Intel RealSense D455 were mounted on the survey vehicle in an oblique-view configuration of 30-45 degrees covering roughly 4-8 m of pavement, captured every 2 s at 10-40 km/h, i.e. a forward/oblique road view. The supplementary GoPro HERO10 and Galaxy A55 images are described as handheld with no angle given, so a top-down share cannot be excluded (hence top_down Unknown and Medium confidence).</t>
        </is>
      </c>
    </row>
    <row r="80" ht="58" customHeight="1">
      <c r="A80" s="3" t="inlineStr">
        <is>
          <t>DS-079</t>
        </is>
      </c>
      <c r="B80" s="3" t="inlineStr">
        <is>
          <t>Pothole Mix</t>
        </is>
      </c>
      <c r="C80" s="3" t="inlineStr">
        <is>
          <t>NA</t>
        </is>
      </c>
      <c r="D80" s="3" t="inlineStr">
        <is>
          <t>2</t>
        </is>
      </c>
      <c r="E80" s="3" t="inlineStr">
        <is>
          <t>Confirmed Match</t>
        </is>
      </c>
      <c r="F80" s="3" t="inlineStr">
        <is>
          <t>High</t>
        </is>
      </c>
      <c r="G80" s="3" t="inlineStr">
        <is>
          <t>Same Mendeley deposit (10.17632/kfth5g2xk3); both describe a semantic-segmentation pothole/crack compilation from five source datasets.</t>
        </is>
      </c>
      <c r="H80" s="3" t="inlineStr">
        <is>
          <t>Claude; GPT</t>
        </is>
      </c>
      <c r="I80" s="3" t="inlineStr">
        <is>
          <t>Mendeley Data</t>
        </is>
      </c>
      <c r="J80" s="3" t="inlineStr">
        <is>
          <t>N</t>
        </is>
      </c>
      <c r="K80" s="3" t="inlineStr">
        <is>
          <t>Single Mendeley deposit</t>
        </is>
      </c>
      <c r="L80" s="4" t="inlineStr">
        <is>
          <t>https://data.mendeley.com/datasets/kfth5g2xk3/2</t>
        </is>
      </c>
      <c r="M80" s="3" t="inlineStr">
        <is>
          <t>NA</t>
        </is>
      </c>
      <c r="N80" s="3" t="inlineStr">
        <is>
          <t>NA</t>
        </is>
      </c>
      <c r="O80" s="4" t="inlineStr">
        <is>
          <t>https://data.mendeley.com/datasets/kfth5g2xk3/2; https://data.mendeley.com/datasets/kfth5g2xk3</t>
        </is>
      </c>
      <c r="P80" s="3" t="inlineStr">
        <is>
          <t>NA</t>
        </is>
      </c>
      <c r="Q80" s="3" t="inlineStr">
        <is>
          <t>NA</t>
        </is>
      </c>
      <c r="R80" s="3" t="inlineStr">
        <is>
          <t>NA</t>
        </is>
      </c>
      <c r="S80" s="3" t="inlineStr">
        <is>
          <t>NA</t>
        </is>
      </c>
      <c r="T80" s="3" t="inlineStr">
        <is>
          <t>10.17632/kfth5g2xk3.2; 10.17632/kfth5g2xk3</t>
        </is>
      </c>
      <c r="U80" s="3" t="inlineStr">
        <is>
          <t>N</t>
        </is>
      </c>
      <c r="V80" s="3" t="inlineStr">
        <is>
          <t>NR</t>
        </is>
      </c>
      <c r="W80" s="3" t="inlineStr">
        <is>
          <t>NR</t>
        </is>
      </c>
      <c r="X80" s="3" t="inlineStr">
        <is>
          <t>NR</t>
        </is>
      </c>
      <c r="Y80" s="3" t="inlineStr">
        <is>
          <t>NR</t>
        </is>
      </c>
      <c r="Z80" s="3" t="inlineStr">
        <is>
          <t>NA</t>
        </is>
      </c>
      <c r="AA80" s="3" t="inlineStr">
        <is>
          <t>NA</t>
        </is>
      </c>
      <c r="AB80" s="3" t="inlineStr">
        <is>
          <t>Images/frames as reported</t>
        </is>
      </c>
      <c r="AC80" s="3" t="inlineStr">
        <is>
          <t>4340 image-mask pairs; plus 797 RGB clips and 797 disparity clips, of which 359 have binary mask clips</t>
        </is>
      </c>
      <c r="AD80" s="3" t="inlineStr">
        <is>
          <t>NR</t>
        </is>
      </c>
      <c r="AE80" s="3" t="inlineStr">
        <is>
          <t>NR</t>
        </is>
      </c>
      <c r="AF80" s="3" t="inlineStr">
        <is>
          <t>4340 image-mask pairs; plus 797 RGB clips and 797 disparity clips, of which 359 have binary mask clips</t>
        </is>
      </c>
      <c r="AG80" s="3" t="inlineStr">
        <is>
          <t>NR</t>
        </is>
      </c>
      <c r="AH80" s="3" t="inlineStr">
        <is>
          <t>NR</t>
        </is>
      </c>
      <c r="AI80" s="3" t="inlineStr">
        <is>
          <t>NR</t>
        </is>
      </c>
      <c r="AJ80" s="3" t="inlineStr">
        <is>
          <t>NR</t>
        </is>
      </c>
      <c r="AK80" s="3" t="inlineStr">
        <is>
          <t>NR</t>
        </is>
      </c>
      <c r="AL80" s="3" t="inlineStr">
        <is>
          <t>NR</t>
        </is>
      </c>
      <c r="AM80" s="3" t="inlineStr">
        <is>
          <t>NR</t>
        </is>
      </c>
      <c r="AN80" s="3" t="inlineStr">
        <is>
          <t>Mixed resolutions (not enumerated)</t>
        </is>
      </c>
      <c r="AO80" s="3" t="inlineStr">
        <is>
          <t>NR</t>
        </is>
      </c>
      <c r="AP80" s="3" t="inlineStr">
        <is>
          <t>NR (aggregated from five previously published datasets) [Claude] | Multi-source [GPT]</t>
        </is>
      </c>
      <c r="AQ80" s="3" t="inlineStr">
        <is>
          <t>NR</t>
        </is>
      </c>
      <c r="AR80" s="3" t="inlineStr">
        <is>
          <t>NR</t>
        </is>
      </c>
      <c r="AS80" s="3" t="inlineStr">
        <is>
          <t>NR (aggregated from five previously published datasets) [Claude] | Multi-source [GPT]; Road environment: Urban road; Rural road [Claude] | Road surface [GPT]</t>
        </is>
      </c>
      <c r="AT80" s="3" t="inlineStr">
        <is>
          <t>NR</t>
        </is>
      </c>
      <c r="AU80" s="3" t="inlineStr">
        <is>
          <t>Mixed (inherited from five source datasets) plus OAK-D stereo depth cameras for the video subset [Claude] | Composite from five public datasets plus small author addition [GPT]</t>
        </is>
      </c>
      <c r="AV80" s="3" t="inlineStr">
        <is>
          <t>NR</t>
        </is>
      </c>
      <c r="AW80" s="3" t="inlineStr">
        <is>
          <t>Mixed (inherited from five source datasets) plus OAK-D stereo depth cameras for the video subset [Claude] | Composite from five public datasets plus small author addition [GPT]</t>
        </is>
      </c>
      <c r="AX80" s="3" t="inlineStr">
        <is>
          <t>NR</t>
        </is>
      </c>
      <c r="AY80" s="3" t="inlineStr">
        <is>
          <t>NR</t>
        </is>
      </c>
      <c r="AZ80" s="3" t="inlineStr">
        <is>
          <t>NR</t>
        </is>
      </c>
      <c r="BA80" s="3" t="inlineStr">
        <is>
          <t>NR</t>
        </is>
      </c>
      <c r="BB80" s="3" t="inlineStr">
        <is>
          <t>Y</t>
        </is>
      </c>
      <c r="BC80" s="3" t="inlineStr">
        <is>
          <t>NR</t>
        </is>
      </c>
      <c r="BD80" s="3" t="inlineStr">
        <is>
          <t>Depth camera; Stereo camera</t>
        </is>
      </c>
      <c r="BE80" s="3" t="inlineStr">
        <is>
          <t>NR</t>
        </is>
      </c>
      <c r="BF80" s="3" t="inlineStr">
        <is>
          <t>NR</t>
        </is>
      </c>
      <c r="BG80" s="3" t="inlineStr">
        <is>
          <t>NR</t>
        </is>
      </c>
      <c r="BH80" s="3" t="inlineStr">
        <is>
          <t>Pothole; Crack</t>
        </is>
      </c>
      <c r="BI80" s="3" t="inlineStr">
        <is>
          <t>NR</t>
        </is>
      </c>
      <c r="BJ80" s="3" t="inlineStr">
        <is>
          <t>Binary and multi-class segmentation masks for potholes and cracks [Claude] | Pothole and crack segmentation masks [GPT]</t>
        </is>
      </c>
      <c r="BK80" s="3" t="inlineStr">
        <is>
          <t>NR</t>
        </is>
      </c>
      <c r="BL80" s="3" t="inlineStr">
        <is>
          <t>Semantic segmentation</t>
        </is>
      </c>
      <c r="BM80" s="3" t="inlineStr">
        <is>
          <t>Semantic segmentation</t>
        </is>
      </c>
      <c r="BN80" s="3" t="inlineStr">
        <is>
          <t>Image-mask pairs; RGB-D video clips with disparity maps</t>
        </is>
      </c>
      <c r="BO80" s="3" t="inlineStr">
        <is>
          <t>mask</t>
        </is>
      </c>
      <c r="BP80" s="3" t="inlineStr">
        <is>
          <t>NR</t>
        </is>
      </c>
      <c r="BQ80" s="3" t="inlineStr">
        <is>
          <t>NR</t>
        </is>
      </c>
      <c r="BR80" s="3" t="inlineStr">
        <is>
          <t>Y</t>
        </is>
      </c>
      <c r="BS80" s="3" t="inlineStr">
        <is>
          <t>NR</t>
        </is>
      </c>
      <c r="BT80" s="3" t="inlineStr">
        <is>
          <t>NR</t>
        </is>
      </c>
      <c r="BU80" s="3" t="inlineStr">
        <is>
          <t>NR</t>
        </is>
      </c>
      <c r="BV80" s="3" t="inlineStr">
        <is>
          <t>N</t>
        </is>
      </c>
      <c r="BW80" s="3" t="inlineStr">
        <is>
          <t>N</t>
        </is>
      </c>
      <c r="BX80" s="3" t="inlineStr">
        <is>
          <t>N</t>
        </is>
      </c>
      <c r="BY80" s="3" t="inlineStr">
        <is>
          <t>Manual annotation inherited from source datasets; semi-automatic mask generation from post-processed disparity maps for the video subset [Claude] | Assembled from five datasets; small added segmentation set [GPT]</t>
        </is>
      </c>
      <c r="BZ80" s="3" t="inlineStr">
        <is>
          <t>Authors state explicitly that the disparity-derived video masks are imperfect and are offered as a starting point rather than ground truth</t>
        </is>
      </c>
      <c r="CA80" s="3" t="inlineStr">
        <is>
          <t>NR</t>
        </is>
      </c>
      <c r="CB80" s="3" t="inlineStr">
        <is>
          <t>NR</t>
        </is>
      </c>
      <c r="CC80" s="3" t="inlineStr">
        <is>
          <t>Segmentation [Claude] | Semantic segmentation [GPT]</t>
        </is>
      </c>
      <c r="CD80" s="3" t="inlineStr">
        <is>
          <t>NR</t>
        </is>
      </c>
      <c r="CE80" s="3" t="inlineStr">
        <is>
          <t>NR</t>
        </is>
      </c>
      <c r="CF80" s="3" t="inlineStr">
        <is>
          <t>Reported on the source record/data card or associated publication (see Evidence_Locator)</t>
        </is>
      </c>
      <c r="CG80" s="3" t="inlineStr">
        <is>
          <t>NR</t>
        </is>
      </c>
      <c r="CH80" s="3" t="inlineStr">
        <is>
          <t>NR</t>
        </is>
      </c>
      <c r="CI80" s="3" t="inlineStr">
        <is>
          <t>Include-Primary [Claude] | Include-Supplementary [GPT]</t>
        </is>
      </c>
      <c r="CJ80" s="3" t="inlineStr">
        <is>
          <t>Direct_Download</t>
        </is>
      </c>
      <c r="CK80" s="3" t="inlineStr">
        <is>
          <t>CC BY-NC 3.0</t>
        </is>
      </c>
      <c r="CL80" s="3" t="inlineStr">
        <is>
          <t>N</t>
        </is>
      </c>
      <c r="CM80" s="3" t="inlineStr">
        <is>
          <t>Direct_Download</t>
        </is>
      </c>
      <c r="CN80" s="3" t="inlineStr">
        <is>
          <t>NR</t>
        </is>
      </c>
      <c r="CO80" s="3" t="inlineStr">
        <is>
          <t>NR</t>
        </is>
      </c>
      <c r="CP80" s="3" t="inlineStr">
        <is>
          <t>N</t>
        </is>
      </c>
      <c r="CQ80" s="3" t="inlineStr">
        <is>
          <t>Aggregated from five upstream datasets, so provenance and licence compatibility must be checked per component before redistribution; countries, resolutions and collection dates are not enumerated; video-subset masks are semi-automatic and acknowledged as imperfect; CC BY-NC 3.0 blocks commercial reuse [Claude] | Composite derivative with unresolved source overlap, licensing compatibility, file counts, and provenance; unsuitable for primary ranking without file-level audit [GPT]</t>
        </is>
      </c>
      <c r="CR80" s="3" t="inlineStr">
        <is>
          <t>Compiled</t>
        </is>
      </c>
      <c r="CS80" s="3" t="inlineStr">
        <is>
          <t>N</t>
        </is>
      </c>
      <c r="CT80" s="3" t="inlineStr">
        <is>
          <t>N</t>
        </is>
      </c>
      <c r="CU80" s="3" t="inlineStr">
        <is>
          <t>Y</t>
        </is>
      </c>
      <c r="CV80" s="3" t="inlineStr">
        <is>
          <t>Compiled from five previously published datasets (incl. stereo pothole/RTK-family sources) plus author OAK-D clips</t>
        </is>
      </c>
      <c r="CW80" s="3" t="inlineStr">
        <is>
          <t>Pothole-600; Stereo Pothole Datasets; RTK</t>
        </is>
      </c>
      <c r="CX80" s="3" t="inlineStr">
        <is>
          <t>Claude_Mendeley_001.xlsx; GPT_Mendeley_001.xlsx</t>
        </is>
      </c>
      <c r="CY80" s="3" t="inlineStr">
        <is>
          <t>Claude_Mendeley_001:MDL-005; GPT_Mendeley_001:MEN-012</t>
        </is>
      </c>
      <c r="CZ80" s="3" t="inlineStr">
        <is>
          <t>Y - see conflict columns and Reconciliation_Notes</t>
        </is>
      </c>
      <c r="DA80" s="3" t="inlineStr">
        <is>
          <t>Y - see conflict columns and Reconciliation_Notes</t>
        </is>
      </c>
      <c r="DB80" s="3" t="inlineStr">
        <is>
          <t>None</t>
        </is>
      </c>
      <c r="DC80" s="6" t="inlineStr">
        <is>
          <t>Label taxonomy: Binary and multi-class segmentation masks for potholes and cracks (Claude) vs Pothole and crack segmentation masks (GPT) || Annotation method: Manual annotation inherited from source datasets; semi-automatic mask generation (Claude) vs Assembled from five datasets; small added segmentation set (GPT)</t>
        </is>
      </c>
      <c r="DD80" s="3" t="inlineStr">
        <is>
          <t>None</t>
        </is>
      </c>
      <c r="DE80" s="6" t="inlineStr">
        <is>
          <t>Country: NR (aggregated from five previously published datasets) (Claude) vs Multi-source (GPT) || AI tasks: Segmentation (Claude) vs Semantic segmentation (GPT) || Acquisition platform: Mixed (inherited from five source datasets) plus OAK-D stereo depth cameras for  (Claude) vs Composite from five public datasets plus small author addition (GPT) || Screening decision: Include-Primary (Claude) vs Include-Supplementary (GPT) || Road environment: Urban road; Rural road (Claude) vs Road surface (GPT) || Acquisition platform: Mixed (inherited from five source datasets) plus OAK-D stereo depth cameras for  (Claude) vs Composite from five public datasets plus small author addition (GPT) || Key_Limitations: Aggregated from five upstream datasets, so provenance and licence compatibility  (Claude) vs Composite derivative with unresolved source overlap, licensing compatibility, fi (GPT)</t>
        </is>
      </c>
      <c r="DF80" s="6" t="inlineStr">
        <is>
          <t>Y</t>
        </is>
      </c>
      <c r="DG80" s="3" t="inlineStr">
        <is>
          <t>Version v2 (Claude) vs NR (GPT); count 4,340 image-mask pairs + 797 RGB clips (Claude) vs NR (GPT); license CC BY-NC 3.0 (Claude) vs NR (GPT).</t>
        </is>
      </c>
      <c r="DH80" s="3" t="inlineStr">
        <is>
          <t>Landing page https://data.mendeley.com/datasets/kfth5g2xk3/2 (accessed 2026-08-03) description and licence block; DataCite record 10.17632/kfth5g2xk3.2 rightsList 'Attribution-NonCommercial 3.0 Unported' [Claude] | Mendeley dataset page/search record, Description, accessed 2026-08-05 [GPT]</t>
        </is>
      </c>
      <c r="DI80" s="3" t="inlineStr">
        <is>
          <t>Low</t>
        </is>
      </c>
      <c r="DJ80" s="3" t="inlineStr">
        <is>
          <t>Medium</t>
        </is>
      </c>
      <c r="DK80" s="3" t="inlineStr">
        <is>
          <t>Check source-dataset license compatibility.</t>
        </is>
      </c>
      <c r="DL80" s="3" t="n">
        <v>4</v>
      </c>
      <c r="DM80" s="3" t="n">
        <v>3</v>
      </c>
      <c r="DN80" s="3" t="n">
        <v>2.8</v>
      </c>
      <c r="DO80" s="3" t="n">
        <v>2</v>
      </c>
      <c r="DP80" s="3" t="n">
        <v>3</v>
      </c>
      <c r="DQ80" s="3" t="n">
        <v>2</v>
      </c>
      <c r="DR80" s="3" t="n">
        <v>0</v>
      </c>
      <c r="DS80" s="3" t="n">
        <v>52.4</v>
      </c>
      <c r="DT80" s="3" t="inlineStr">
        <is>
          <t>Reviewed (source MCDM_Scoring, averaged across batches)</t>
        </is>
      </c>
      <c r="DU80" s="3" t="inlineStr">
        <is>
          <t>2 of 2</t>
        </is>
      </c>
      <c r="DV80" s="35">
        <f>IFERROR(IF(INDEX(MCDM_Grades!$C$2:$C$178,MATCH($A80,MCDM_Grades!$A$2:$A$178,0))="","",INDEX(MCDM_Grades!$C$2:$C$178,MATCH($A80,MCDM_Grades!$A$2:$A$178,0))),"")</f>
        <v/>
      </c>
      <c r="DW80" s="42">
        <f>IFERROR(IF(INDEX(MCDM_Grades!$D$2:$D$178,MATCH($A80,MCDM_Grades!$A$2:$A$178,0))="","",INDEX(MCDM_Grades!$D$2:$D$178,MATCH($A80,MCDM_Grades!$A$2:$A$178,0))),"")</f>
        <v/>
      </c>
      <c r="DX80" s="48">
        <f>IFERROR(IF(INDEX(MCDM_Grades!$E$2:$E$178,MATCH($A80,MCDM_Grades!$A$2:$A$178,0))="","",INDEX(MCDM_Grades!$E$2:$E$178,MATCH($A80,MCDM_Grades!$A$2:$A$178,0))),"")</f>
        <v/>
      </c>
      <c r="DY80" s="49">
        <f>IFERROR(IF(INDEX(MCDM_Grades!$F$2:$F$178,MATCH($A80,MCDM_Grades!$A$2:$A$178,0))="","",INDEX(MCDM_Grades!$F$2:$F$178,MATCH($A80,MCDM_Grades!$A$2:$A$178,0))),"")</f>
        <v/>
      </c>
      <c r="DZ80" s="48">
        <f>IFERROR(IF(INDEX(MCDM_Grades!$G$2:$G$178,MATCH($A80,MCDM_Grades!$A$2:$A$178,0))="","",INDEX(MCDM_Grades!$G$2:$G$178,MATCH($A80,MCDM_Grades!$A$2:$A$178,0))),"")</f>
        <v/>
      </c>
      <c r="EA80" s="49">
        <f>IFERROR(IF(INDEX(MCDM_Grades!$H$2:$H$178,MATCH($A80,MCDM_Grades!$A$2:$A$178,0))="","",INDEX(MCDM_Grades!$H$2:$H$178,MATCH($A80,MCDM_Grades!$A$2:$A$178,0))),"")</f>
        <v/>
      </c>
      <c r="EB80" s="50">
        <f>IFERROR(IF(INDEX(MCDM_Grades!$I$2:$I$178,MATCH($A80,MCDM_Grades!$A$2:$A$178,0))="","",INDEX(MCDM_Grades!$I$2:$I$178,MATCH($A80,MCDM_Grades!$A$2:$A$178,0))),"")</f>
        <v/>
      </c>
      <c r="EC80" s="51">
        <f>IFERROR(IF(INDEX(MCDM_Grades!$J$2:$J$178,MATCH($A80,MCDM_Grades!$A$2:$A$178,0))="","",INDEX(MCDM_Grades!$J$2:$J$178,MATCH($A80,MCDM_Grades!$A$2:$A$178,0))),"")</f>
        <v/>
      </c>
      <c r="ED80" s="35">
        <f>IFERROR(IF(INDEX(MCDM_Grades!$N$2:$N$178,MATCH($A80,MCDM_Grades!$A$2:$A$178,0))="","",INDEX(MCDM_Grades!$N$2:$N$178,MATCH($A80,MCDM_Grades!$A$2:$A$178,0))),"")</f>
        <v/>
      </c>
      <c r="EE80" s="42">
        <f>IFERROR(IF(INDEX(MCDM_Grades!$O$2:$O$178,MATCH($A80,MCDM_Grades!$A$2:$A$178,0))="","",INDEX(MCDM_Grades!$O$2:$O$178,MATCH($A80,MCDM_Grades!$A$2:$A$178,0))),"")</f>
        <v/>
      </c>
      <c r="EF80" s="35">
        <f>IFERROR(IF(INDEX(MCDM_Grades!$P$2:$P$178,MATCH($A80,MCDM_Grades!$A$2:$A$178,0))="","",INDEX(MCDM_Grades!$P$2:$P$178,MATCH($A80,MCDM_Grades!$A$2:$A$178,0))),"")</f>
        <v/>
      </c>
      <c r="EG80" s="42">
        <f>IFERROR(IF(INDEX(MCDM_Grades!$Q$2:$Q$178,MATCH($A80,MCDM_Grades!$A$2:$A$178,0))="","",INDEX(MCDM_Grades!$Q$2:$Q$178,MATCH($A80,MCDM_Grades!$A$2:$A$178,0))),"")</f>
        <v/>
      </c>
      <c r="EH80" s="35">
        <f>IFERROR(IF(INDEX(MCDM_Grades!$R$2:$R$178,MATCH($A80,MCDM_Grades!$A$2:$A$178,0))="","",INDEX(MCDM_Grades!$R$2:$R$178,MATCH($A80,MCDM_Grades!$A$2:$A$178,0))),"")</f>
        <v/>
      </c>
      <c r="EI80" s="42">
        <f>IFERROR(IF(INDEX(MCDM_Grades!$S$2:$S$178,MATCH($A80,MCDM_Grades!$A$2:$A$178,0))="","",INDEX(MCDM_Grades!$S$2:$S$178,MATCH($A80,MCDM_Grades!$A$2:$A$178,0))),"")</f>
        <v/>
      </c>
      <c r="EJ80" s="35">
        <f>IFERROR(IF(INDEX(MCDM_Grades!$T$2:$T$178,MATCH($A80,MCDM_Grades!$A$2:$A$178,0))="","",INDEX(MCDM_Grades!$T$2:$T$178,MATCH($A80,MCDM_Grades!$A$2:$A$178,0))),"")</f>
        <v/>
      </c>
      <c r="EK80" s="42">
        <f>IFERROR(IF(INDEX(MCDM_Grades!$U$2:$U$178,MATCH($A80,MCDM_Grades!$A$2:$A$178,0))="","",INDEX(MCDM_Grades!$U$2:$U$178,MATCH($A80,MCDM_Grades!$A$2:$A$178,0))),"")</f>
        <v/>
      </c>
      <c r="EL80" s="35">
        <f>IFERROR(IF(INDEX(MCDM_Grades!$V$2:$V$178,MATCH($A80,MCDM_Grades!$A$2:$A$178,0))="","",INDEX(MCDM_Grades!$V$2:$V$178,MATCH($A80,MCDM_Grades!$A$2:$A$178,0))),"")</f>
        <v/>
      </c>
      <c r="EM80" s="42">
        <f>IFERROR(IF(INDEX(MCDM_Grades!$W$2:$W$178,MATCH($A80,MCDM_Grades!$A$2:$A$178,0))="","",INDEX(MCDM_Grades!$W$2:$W$178,MATCH($A80,MCDM_Grades!$A$2:$A$178,0))),"")</f>
        <v/>
      </c>
      <c r="EN80" s="35">
        <f>IFERROR(IF(INDEX(MCDM_Grades!$X$2:$X$178,MATCH($A80,MCDM_Grades!$A$2:$A$178,0))="","",INDEX(MCDM_Grades!$X$2:$X$178,MATCH($A80,MCDM_Grades!$A$2:$A$178,0))),"")</f>
        <v/>
      </c>
      <c r="EO80" s="42">
        <f>IFERROR(IF(INDEX(MCDM_Grades!$Y$2:$Y$178,MATCH($A80,MCDM_Grades!$A$2:$A$178,0))="","",INDEX(MCDM_Grades!$Y$2:$Y$178,MATCH($A80,MCDM_Grades!$A$2:$A$178,0))),"")</f>
        <v/>
      </c>
      <c r="EP80" s="35">
        <f>IFERROR(IF(INDEX(MCDM_Grades!$Z$2:$Z$178,MATCH($A80,MCDM_Grades!$A$2:$A$178,0))="","",INDEX(MCDM_Grades!$Z$2:$Z$178,MATCH($A80,MCDM_Grades!$A$2:$A$178,0))),"")</f>
        <v/>
      </c>
      <c r="EQ80" s="42">
        <f>IFERROR(IF(INDEX(MCDM_Grades!$AA$2:$AA$178,MATCH($A80,MCDM_Grades!$A$2:$A$178,0))="","",INDEX(MCDM_Grades!$AA$2:$AA$178,MATCH($A80,MCDM_Grades!$A$2:$A$178,0))),"")</f>
        <v/>
      </c>
      <c r="ER80" s="35">
        <f>IFERROR(IF(INDEX(MCDM_Grades!$AB$2:$AB$178,MATCH($A80,MCDM_Grades!$A$2:$A$178,0))="","",INDEX(MCDM_Grades!$AB$2:$AB$178,MATCH($A80,MCDM_Grades!$A$2:$A$178,0))),"")</f>
        <v/>
      </c>
      <c r="ES80" s="42">
        <f>IFERROR(IF(INDEX(MCDM_Grades!$AC$2:$AC$178,MATCH($A80,MCDM_Grades!$A$2:$A$178,0))="","",INDEX(MCDM_Grades!$AC$2:$AC$178,MATCH($A80,MCDM_Grades!$A$2:$A$178,0))),"")</f>
        <v/>
      </c>
      <c r="ET80" s="35">
        <f>IFERROR(IF(INDEX(MCDM_Grades!$AD$2:$AD$178,MATCH($A80,MCDM_Grades!$A$2:$A$178,0))="","",INDEX(MCDM_Grades!$AD$2:$AD$178,MATCH($A80,MCDM_Grades!$A$2:$A$178,0))),"")</f>
        <v/>
      </c>
      <c r="EU80" s="42">
        <f>IFERROR(IF(INDEX(MCDM_Grades!$AE$2:$AE$178,MATCH($A80,MCDM_Grades!$A$2:$A$178,0))="","",INDEX(MCDM_Grades!$AE$2:$AE$178,MATCH($A80,MCDM_Grades!$A$2:$A$178,0))),"")</f>
        <v/>
      </c>
      <c r="EV80" s="51">
        <f>IFERROR(IF(INDEX(MCDM_Grades!$K$2:$K$178,MATCH($A80,MCDM_Grades!$A$2:$A$178,0))="","",INDEX(MCDM_Grades!$K$2:$K$178,MATCH($A80,MCDM_Grades!$A$2:$A$178,0))),"")</f>
        <v/>
      </c>
      <c r="EW80" s="49">
        <f>IFERROR(IF(INDEX(MCDM_Grades!$L$2:$L$178,MATCH($A80,MCDM_Grades!$A$2:$A$178,0))="","",INDEX(MCDM_Grades!$L$2:$L$178,MATCH($A80,MCDM_Grades!$A$2:$A$178,0))),"")</f>
        <v/>
      </c>
      <c r="EX80" s="50">
        <f>IFERROR(IF(INDEX(MCDM_Grades!$M$2:$M$178,MATCH($A80,MCDM_Grades!$A$2:$A$178,0))="","",INDEX(MCDM_Grades!$M$2:$M$178,MATCH($A80,MCDM_Grades!$A$2:$A$178,0))),"")</f>
        <v/>
      </c>
      <c r="EY80" s="35">
        <f>IFERROR(IF(INDEX(MCDM_Grades!$AR$2:$AR$178,MATCH($A80,MCDM_Grades!$A$2:$A$178,0))="","",INDEX(MCDM_Grades!$AR$2:$AR$178,MATCH($A80,MCDM_Grades!$A$2:$A$178,0))),"")</f>
        <v/>
      </c>
      <c r="EZ80" s="42">
        <f>IFERROR(IF(INDEX(MCDM_Grades!$AS$2:$AS$178,MATCH($A80,MCDM_Grades!$A$2:$A$178,0))="","",INDEX(MCDM_Grades!$AS$2:$AS$178,MATCH($A80,MCDM_Grades!$A$2:$A$178,0))),"")</f>
        <v/>
      </c>
      <c r="FA80" s="35">
        <f>IFERROR(IF(INDEX(MCDM_Grades!$AT$2:$AT$178,MATCH($A80,MCDM_Grades!$A$2:$A$178,0))="","",INDEX(MCDM_Grades!$AT$2:$AT$178,MATCH($A80,MCDM_Grades!$A$2:$A$178,0))),"")</f>
        <v/>
      </c>
      <c r="FB80" s="42">
        <f>IFERROR(IF(INDEX(MCDM_Grades!$AU$2:$AU$178,MATCH($A80,MCDM_Grades!$A$2:$A$178,0))="","",INDEX(MCDM_Grades!$AU$2:$AU$178,MATCH($A80,MCDM_Grades!$A$2:$A$178,0))),"")</f>
        <v/>
      </c>
      <c r="FC80" s="3" t="inlineStr">
        <is>
          <t>Mixed (nadir + forward-facing)</t>
        </is>
      </c>
      <c r="FD80" s="3" t="inlineStr">
        <is>
          <t>Partial</t>
        </is>
      </c>
      <c r="FE80" s="3" t="inlineStr">
        <is>
          <t>Partial</t>
        </is>
      </c>
      <c r="FF80" s="3" t="inlineStr">
        <is>
          <t>Web-scraped Google Images of unknown viewpoint; handheld OAK-D RGB-D clips at 30 cm to 1 m above potholes</t>
        </is>
      </c>
      <c r="FG80" s="3" t="inlineStr">
        <is>
          <t>Compiled: top-down phone/vehicle sources (Crack500, GAPs384, EdmCrack600, Pothole-600) + forward-facing highway images (CPRID) + web images + handheld OAK-D clips</t>
        </is>
      </c>
      <c r="FH80" s="3" t="inlineStr">
        <is>
          <t>damaged asphalt of extra-urban roads, at varying height (30cm to 1m, according to the size and depth of the pothole)</t>
        </is>
      </c>
      <c r="FI80" s="3" t="inlineStr">
        <is>
          <t>Publication</t>
        </is>
      </c>
      <c r="FJ80" s="3" t="inlineStr">
        <is>
          <t>https://ar5iv.labs.arxiv.org/html/2205.13326</t>
        </is>
      </c>
      <c r="FK80" s="3" t="inlineStr">
        <is>
          <t>High</t>
        </is>
      </c>
      <c r="FL80" s="3" t="inlineStr">
        <is>
          <t>Not independently verified</t>
        </is>
      </c>
      <c r="FM80" s="3" t="inlineStr">
        <is>
          <t>Workbook says only 'Mixed (inherited from five source datasets) plus OAK-D'. The SHREC 2022 paper (Ramirez et al., arXiv:2205.13326) lists the components: Crack500 ('images have been taken from top-down view with cellphones'), GAPs384 (top-down survey imagery), EdmCrack600 (rear-mounted downward vehicle camera), Pothole-600 (ZED stereo camera, described there as top-down / close-range oblique), CPRID (Brazilian DNIT highway images, forward-facing vehicle view) and Google-Images web pictures of unknown viewpoint. The authors' OAK-D clips were recorded from an Android phone-connected camera held 30 cm to 1 m above the pothole. The compilation therefore mixes nadir/close-range and forward-facing imagery.</t>
        </is>
      </c>
    </row>
    <row r="81" ht="58" customHeight="1">
      <c r="A81" s="3" t="inlineStr">
        <is>
          <t>DS-080</t>
        </is>
      </c>
      <c r="B81" s="3" t="inlineStr">
        <is>
          <t>Pothole Videos</t>
        </is>
      </c>
      <c r="C81" s="3" t="inlineStr">
        <is>
          <t>NA</t>
        </is>
      </c>
      <c r="D81" s="3" t="inlineStr">
        <is>
          <t>3</t>
        </is>
      </c>
      <c r="E81" s="3" t="inlineStr">
        <is>
          <t>Independent Dataset</t>
        </is>
      </c>
      <c r="F81" s="3" t="inlineStr">
        <is>
          <t>NA (single source record)</t>
        </is>
      </c>
      <c r="G81" s="3" t="inlineStr">
        <is>
          <t>Single source record; no matching record found in any other file after cross-file and cross-platform comparison.</t>
        </is>
      </c>
      <c r="H81" s="3" t="inlineStr">
        <is>
          <t>GPT</t>
        </is>
      </c>
      <c r="I81" s="3" t="inlineStr">
        <is>
          <t>Mendeley Data</t>
        </is>
      </c>
      <c r="J81" s="3" t="inlineStr">
        <is>
          <t>N</t>
        </is>
      </c>
      <c r="K81" s="3" t="inlineStr">
        <is>
          <t>NA (single platform)</t>
        </is>
      </c>
      <c r="L81" s="4" t="inlineStr">
        <is>
          <t>https://data.mendeley.com/datasets/5bwfg4v4cd/3</t>
        </is>
      </c>
      <c r="M81" s="3" t="inlineStr">
        <is>
          <t>NA</t>
        </is>
      </c>
      <c r="N81" s="3" t="inlineStr">
        <is>
          <t>NA</t>
        </is>
      </c>
      <c r="O81" s="4" t="inlineStr">
        <is>
          <t>https://data.mendeley.com/datasets/5bwfg4v4cd/3</t>
        </is>
      </c>
      <c r="P81" s="3" t="inlineStr">
        <is>
          <t>NA</t>
        </is>
      </c>
      <c r="Q81" s="3" t="inlineStr">
        <is>
          <t>NA</t>
        </is>
      </c>
      <c r="R81" s="3" t="inlineStr">
        <is>
          <t>NA</t>
        </is>
      </c>
      <c r="S81" s="3" t="inlineStr">
        <is>
          <t>NA</t>
        </is>
      </c>
      <c r="T81" s="3" t="inlineStr">
        <is>
          <t>10.17632/5bwfg4v4cd.3</t>
        </is>
      </c>
      <c r="U81" s="3" t="inlineStr">
        <is>
          <t>Y</t>
        </is>
      </c>
      <c r="V81" s="3" t="inlineStr">
        <is>
          <t>https://www.sciencedirect.com/science/article/pii/S2352340924001033</t>
        </is>
      </c>
      <c r="W81" s="3" t="inlineStr">
        <is>
          <t>NR</t>
        </is>
      </c>
      <c r="X81" s="3" t="inlineStr">
        <is>
          <t>https://www.sciencedirect.com/science/article/pii/S2352340924001033</t>
        </is>
      </c>
      <c r="Y81" s="3" t="inlineStr">
        <is>
          <t>NR</t>
        </is>
      </c>
      <c r="Z81" s="3" t="inlineStr">
        <is>
          <t>NR</t>
        </is>
      </c>
      <c r="AA81" s="3" t="inlineStr">
        <is>
          <t>Reported in source record (relationship not classified)</t>
        </is>
      </c>
      <c r="AB81" s="3" t="inlineStr">
        <is>
          <t>NR</t>
        </is>
      </c>
      <c r="AC81" s="3" t="inlineStr">
        <is>
          <t>NR</t>
        </is>
      </c>
      <c r="AD81" s="3" t="inlineStr">
        <is>
          <t>NR</t>
        </is>
      </c>
      <c r="AE81" s="3" t="inlineStr">
        <is>
          <t>NR</t>
        </is>
      </c>
      <c r="AF81" s="3" t="inlineStr">
        <is>
          <t>NR</t>
        </is>
      </c>
      <c r="AG81" s="3" t="inlineStr">
        <is>
          <t>NR</t>
        </is>
      </c>
      <c r="AH81" s="3" t="inlineStr">
        <is>
          <t>NR</t>
        </is>
      </c>
      <c r="AI81" s="3" t="inlineStr">
        <is>
          <t>NR</t>
        </is>
      </c>
      <c r="AJ81" s="3" t="inlineStr">
        <is>
          <t>NR</t>
        </is>
      </c>
      <c r="AK81" s="3" t="inlineStr">
        <is>
          <t>NR</t>
        </is>
      </c>
      <c r="AL81" s="3" t="inlineStr">
        <is>
          <t>NR</t>
        </is>
      </c>
      <c r="AM81" s="3" t="inlineStr">
        <is>
          <t>NR</t>
        </is>
      </c>
      <c r="AN81" s="3" t="inlineStr">
        <is>
          <t>1080 x 1080 px video; 48 frames per video</t>
        </is>
      </c>
      <c r="AO81" s="3" t="inlineStr">
        <is>
          <t>NR</t>
        </is>
      </c>
      <c r="AP81" s="3" t="inlineStr">
        <is>
          <t>Indonesia</t>
        </is>
      </c>
      <c r="AQ81" s="3" t="inlineStr">
        <is>
          <t>NR</t>
        </is>
      </c>
      <c r="AR81" s="3" t="inlineStr">
        <is>
          <t>Hulu Sungai Tengah Regency</t>
        </is>
      </c>
      <c r="AS81" s="3" t="inlineStr">
        <is>
          <t>Indonesia; Hulu Sungai Tengah Regency; Road environment: Road potholes; close-range top-down capture</t>
        </is>
      </c>
      <c r="AT81" s="3" t="inlineStr">
        <is>
          <t>NR</t>
        </is>
      </c>
      <c r="AU81" s="3" t="inlineStr">
        <is>
          <t>Xiaomi Mi 10T smartphone; top-down at about 130 cm</t>
        </is>
      </c>
      <c r="AV81" s="3" t="inlineStr">
        <is>
          <t>NR</t>
        </is>
      </c>
      <c r="AW81" s="3" t="inlineStr">
        <is>
          <t>NR</t>
        </is>
      </c>
      <c r="AX81" s="3" t="inlineStr">
        <is>
          <t>See Acquisition_Platform (reported: top-down)</t>
        </is>
      </c>
      <c r="AY81" s="3" t="inlineStr">
        <is>
          <t>Y</t>
        </is>
      </c>
      <c r="AZ81" s="3" t="inlineStr">
        <is>
          <t>NR</t>
        </is>
      </c>
      <c r="BA81" s="3" t="inlineStr">
        <is>
          <t>NR</t>
        </is>
      </c>
      <c r="BB81" s="3" t="inlineStr">
        <is>
          <t>N</t>
        </is>
      </c>
      <c r="BC81" s="3" t="inlineStr">
        <is>
          <t>N</t>
        </is>
      </c>
      <c r="BD81" s="3" t="inlineStr">
        <is>
          <t>NR</t>
        </is>
      </c>
      <c r="BE81" s="3" t="inlineStr">
        <is>
          <t>NR</t>
        </is>
      </c>
      <c r="BF81" s="3" t="inlineStr">
        <is>
          <t>NR</t>
        </is>
      </c>
      <c r="BG81" s="3" t="inlineStr">
        <is>
          <t>NR</t>
        </is>
      </c>
      <c r="BH81" s="3" t="inlineStr">
        <is>
          <t>Pothole</t>
        </is>
      </c>
      <c r="BI81" s="3" t="inlineStr">
        <is>
          <t>NR</t>
        </is>
      </c>
      <c r="BJ81" s="3" t="inlineStr">
        <is>
          <t>Pothole foreground mask</t>
        </is>
      </c>
      <c r="BK81" s="3" t="inlineStr">
        <is>
          <t>NR</t>
        </is>
      </c>
      <c r="BL81" s="3" t="inlineStr">
        <is>
          <t>Semantic segmentation</t>
        </is>
      </c>
      <c r="BM81" s="3" t="inlineStr">
        <is>
          <t>Semantic segmentation</t>
        </is>
      </c>
      <c r="BN81" s="3" t="inlineStr">
        <is>
          <t>619 image-mask videos</t>
        </is>
      </c>
      <c r="BO81" s="3" t="inlineStr">
        <is>
          <t>mask</t>
        </is>
      </c>
      <c r="BP81" s="3" t="inlineStr">
        <is>
          <t>NR</t>
        </is>
      </c>
      <c r="BQ81" s="3" t="inlineStr">
        <is>
          <t>NR</t>
        </is>
      </c>
      <c r="BR81" s="3" t="inlineStr">
        <is>
          <t>Y</t>
        </is>
      </c>
      <c r="BS81" s="3" t="inlineStr">
        <is>
          <t>NR</t>
        </is>
      </c>
      <c r="BT81" s="3" t="inlineStr">
        <is>
          <t>NR</t>
        </is>
      </c>
      <c r="BU81" s="3" t="inlineStr">
        <is>
          <t>NR</t>
        </is>
      </c>
      <c r="BV81" s="3" t="inlineStr">
        <is>
          <t>N</t>
        </is>
      </c>
      <c r="BW81" s="3" t="inlineStr">
        <is>
          <t>N</t>
        </is>
      </c>
      <c r="BX81" s="3" t="inlineStr">
        <is>
          <t>N</t>
        </is>
      </c>
      <c r="BY81" s="3" t="inlineStr">
        <is>
          <t>One frame manually annotated; remaining masks propagated with Adobe After Effects mask tracking</t>
        </is>
      </c>
      <c r="BZ81" s="3" t="inlineStr">
        <is>
          <t>Manual split 60/20/20; mask-propagation method documented</t>
        </is>
      </c>
      <c r="CA81" s="3" t="inlineStr">
        <is>
          <t>NR</t>
        </is>
      </c>
      <c r="CB81" s="3" t="inlineStr">
        <is>
          <t>NR</t>
        </is>
      </c>
      <c r="CC81" s="3" t="inlineStr">
        <is>
          <t>Semantic segmentation</t>
        </is>
      </c>
      <c r="CD81" s="3" t="inlineStr">
        <is>
          <t>NR</t>
        </is>
      </c>
      <c r="CE81" s="3" t="inlineStr">
        <is>
          <t>NR</t>
        </is>
      </c>
      <c r="CF81" s="3" t="inlineStr">
        <is>
          <t>Reported on the source record/data card or associated publication (see Evidence_Locator)</t>
        </is>
      </c>
      <c r="CG81" s="3" t="inlineStr">
        <is>
          <t>NR</t>
        </is>
      </c>
      <c r="CH81" s="3" t="inlineStr">
        <is>
          <t>NR</t>
        </is>
      </c>
      <c r="CI81" s="3" t="inlineStr">
        <is>
          <t>Include-Primary</t>
        </is>
      </c>
      <c r="CJ81" s="3" t="inlineStr">
        <is>
          <t>Direct_Download</t>
        </is>
      </c>
      <c r="CK81" s="3" t="inlineStr">
        <is>
          <t>CC BY 4.0</t>
        </is>
      </c>
      <c r="CL81" s="3" t="inlineStr">
        <is>
          <t>N</t>
        </is>
      </c>
      <c r="CM81" s="3" t="inlineStr">
        <is>
          <t>Direct_Download</t>
        </is>
      </c>
      <c r="CN81" s="3" t="inlineStr">
        <is>
          <t>NR</t>
        </is>
      </c>
      <c r="CO81" s="3" t="inlineStr">
        <is>
          <t>NR</t>
        </is>
      </c>
      <c r="CP81" s="3" t="inlineStr">
        <is>
          <t>N</t>
        </is>
      </c>
      <c r="CQ81" s="3" t="inlineStr">
        <is>
          <t>Single distress class; staged top-down geometry has limited CAV transferability; frame-level image count not explicitly reported as a dataset count</t>
        </is>
      </c>
      <c r="CR81" s="3" t="inlineStr">
        <is>
          <t>Original</t>
        </is>
      </c>
      <c r="CS81" s="3" t="inlineStr">
        <is>
          <t>N</t>
        </is>
      </c>
      <c r="CT81" s="3" t="inlineStr">
        <is>
          <t>N</t>
        </is>
      </c>
      <c r="CU81" s="3" t="inlineStr">
        <is>
          <t>N</t>
        </is>
      </c>
      <c r="CV81" s="3" t="inlineStr">
        <is>
          <t>NA</t>
        </is>
      </c>
      <c r="CW81" s="3" t="inlineStr">
        <is>
          <t>NA</t>
        </is>
      </c>
      <c r="CX81" s="3" t="inlineStr">
        <is>
          <t>GPT_Mendeley_001.xlsx</t>
        </is>
      </c>
      <c r="CY81" s="3" t="inlineStr">
        <is>
          <t>GPT_Mendeley_001:MEN-005</t>
        </is>
      </c>
      <c r="CZ81" s="3" t="inlineStr">
        <is>
          <t>NA</t>
        </is>
      </c>
      <c r="DA81" s="3" t="inlineStr">
        <is>
          <t>N</t>
        </is>
      </c>
      <c r="DB81" s="3" t="inlineStr">
        <is>
          <t>None</t>
        </is>
      </c>
      <c r="DC81" s="3" t="inlineStr">
        <is>
          <t>None</t>
        </is>
      </c>
      <c r="DD81" s="3" t="inlineStr">
        <is>
          <t>None</t>
        </is>
      </c>
      <c r="DE81" s="3" t="inlineStr">
        <is>
          <t>None</t>
        </is>
      </c>
      <c r="DF81" s="3" t="inlineStr">
        <is>
          <t>N</t>
        </is>
      </c>
      <c r="DG81" s="3" t="inlineStr">
        <is>
          <t>Single source record; no reconciliation required.</t>
        </is>
      </c>
      <c r="DH81" s="3" t="inlineStr">
        <is>
          <t>Mendeley dataset page, Description/Steps to reproduce/Licence, accessed 2026-08-05</t>
        </is>
      </c>
      <c r="DI81" s="3" t="inlineStr">
        <is>
          <t>High</t>
        </is>
      </c>
      <c r="DJ81" s="3" t="inlineStr">
        <is>
          <t>Low</t>
        </is>
      </c>
      <c r="DK81" s="3" t="inlineStr">
        <is>
          <t>Use source record as cited.</t>
        </is>
      </c>
      <c r="DL81" s="3" t="n">
        <v>5</v>
      </c>
      <c r="DM81" s="3" t="n">
        <v>4</v>
      </c>
      <c r="DN81" s="3" t="n">
        <v>5</v>
      </c>
      <c r="DO81" s="3" t="n">
        <v>3</v>
      </c>
      <c r="DP81" s="3" t="n">
        <v>2</v>
      </c>
      <c r="DQ81" s="3" t="n">
        <v>1</v>
      </c>
      <c r="DR81" s="3" t="n">
        <v>0</v>
      </c>
      <c r="DS81" s="3" t="n">
        <v>66</v>
      </c>
      <c r="DT81" s="3" t="inlineStr">
        <is>
          <t>Reviewed (source MCDM_Scoring, averaged across batches)</t>
        </is>
      </c>
      <c r="DU81" s="3" t="inlineStr">
        <is>
          <t>1 of 1</t>
        </is>
      </c>
      <c r="DV81" s="35">
        <f>IFERROR(IF(INDEX(MCDM_Grades!$C$2:$C$178,MATCH($A81,MCDM_Grades!$A$2:$A$178,0))="","",INDEX(MCDM_Grades!$C$2:$C$178,MATCH($A81,MCDM_Grades!$A$2:$A$178,0))),"")</f>
        <v/>
      </c>
      <c r="DW81" s="42">
        <f>IFERROR(IF(INDEX(MCDM_Grades!$D$2:$D$178,MATCH($A81,MCDM_Grades!$A$2:$A$178,0))="","",INDEX(MCDM_Grades!$D$2:$D$178,MATCH($A81,MCDM_Grades!$A$2:$A$178,0))),"")</f>
        <v/>
      </c>
      <c r="DX81" s="48">
        <f>IFERROR(IF(INDEX(MCDM_Grades!$E$2:$E$178,MATCH($A81,MCDM_Grades!$A$2:$A$178,0))="","",INDEX(MCDM_Grades!$E$2:$E$178,MATCH($A81,MCDM_Grades!$A$2:$A$178,0))),"")</f>
        <v/>
      </c>
      <c r="DY81" s="49">
        <f>IFERROR(IF(INDEX(MCDM_Grades!$F$2:$F$178,MATCH($A81,MCDM_Grades!$A$2:$A$178,0))="","",INDEX(MCDM_Grades!$F$2:$F$178,MATCH($A81,MCDM_Grades!$A$2:$A$178,0))),"")</f>
        <v/>
      </c>
      <c r="DZ81" s="48">
        <f>IFERROR(IF(INDEX(MCDM_Grades!$G$2:$G$178,MATCH($A81,MCDM_Grades!$A$2:$A$178,0))="","",INDEX(MCDM_Grades!$G$2:$G$178,MATCH($A81,MCDM_Grades!$A$2:$A$178,0))),"")</f>
        <v/>
      </c>
      <c r="EA81" s="49">
        <f>IFERROR(IF(INDEX(MCDM_Grades!$H$2:$H$178,MATCH($A81,MCDM_Grades!$A$2:$A$178,0))="","",INDEX(MCDM_Grades!$H$2:$H$178,MATCH($A81,MCDM_Grades!$A$2:$A$178,0))),"")</f>
        <v/>
      </c>
      <c r="EB81" s="50">
        <f>IFERROR(IF(INDEX(MCDM_Grades!$I$2:$I$178,MATCH($A81,MCDM_Grades!$A$2:$A$178,0))="","",INDEX(MCDM_Grades!$I$2:$I$178,MATCH($A81,MCDM_Grades!$A$2:$A$178,0))),"")</f>
        <v/>
      </c>
      <c r="EC81" s="51">
        <f>IFERROR(IF(INDEX(MCDM_Grades!$J$2:$J$178,MATCH($A81,MCDM_Grades!$A$2:$A$178,0))="","",INDEX(MCDM_Grades!$J$2:$J$178,MATCH($A81,MCDM_Grades!$A$2:$A$178,0))),"")</f>
        <v/>
      </c>
      <c r="ED81" s="35">
        <f>IFERROR(IF(INDEX(MCDM_Grades!$N$2:$N$178,MATCH($A81,MCDM_Grades!$A$2:$A$178,0))="","",INDEX(MCDM_Grades!$N$2:$N$178,MATCH($A81,MCDM_Grades!$A$2:$A$178,0))),"")</f>
        <v/>
      </c>
      <c r="EE81" s="42">
        <f>IFERROR(IF(INDEX(MCDM_Grades!$O$2:$O$178,MATCH($A81,MCDM_Grades!$A$2:$A$178,0))="","",INDEX(MCDM_Grades!$O$2:$O$178,MATCH($A81,MCDM_Grades!$A$2:$A$178,0))),"")</f>
        <v/>
      </c>
      <c r="EF81" s="35">
        <f>IFERROR(IF(INDEX(MCDM_Grades!$P$2:$P$178,MATCH($A81,MCDM_Grades!$A$2:$A$178,0))="","",INDEX(MCDM_Grades!$P$2:$P$178,MATCH($A81,MCDM_Grades!$A$2:$A$178,0))),"")</f>
        <v/>
      </c>
      <c r="EG81" s="42">
        <f>IFERROR(IF(INDEX(MCDM_Grades!$Q$2:$Q$178,MATCH($A81,MCDM_Grades!$A$2:$A$178,0))="","",INDEX(MCDM_Grades!$Q$2:$Q$178,MATCH($A81,MCDM_Grades!$A$2:$A$178,0))),"")</f>
        <v/>
      </c>
      <c r="EH81" s="35">
        <f>IFERROR(IF(INDEX(MCDM_Grades!$R$2:$R$178,MATCH($A81,MCDM_Grades!$A$2:$A$178,0))="","",INDEX(MCDM_Grades!$R$2:$R$178,MATCH($A81,MCDM_Grades!$A$2:$A$178,0))),"")</f>
        <v/>
      </c>
      <c r="EI81" s="42">
        <f>IFERROR(IF(INDEX(MCDM_Grades!$S$2:$S$178,MATCH($A81,MCDM_Grades!$A$2:$A$178,0))="","",INDEX(MCDM_Grades!$S$2:$S$178,MATCH($A81,MCDM_Grades!$A$2:$A$178,0))),"")</f>
        <v/>
      </c>
      <c r="EJ81" s="35">
        <f>IFERROR(IF(INDEX(MCDM_Grades!$T$2:$T$178,MATCH($A81,MCDM_Grades!$A$2:$A$178,0))="","",INDEX(MCDM_Grades!$T$2:$T$178,MATCH($A81,MCDM_Grades!$A$2:$A$178,0))),"")</f>
        <v/>
      </c>
      <c r="EK81" s="42">
        <f>IFERROR(IF(INDEX(MCDM_Grades!$U$2:$U$178,MATCH($A81,MCDM_Grades!$A$2:$A$178,0))="","",INDEX(MCDM_Grades!$U$2:$U$178,MATCH($A81,MCDM_Grades!$A$2:$A$178,0))),"")</f>
        <v/>
      </c>
      <c r="EL81" s="35">
        <f>IFERROR(IF(INDEX(MCDM_Grades!$V$2:$V$178,MATCH($A81,MCDM_Grades!$A$2:$A$178,0))="","",INDEX(MCDM_Grades!$V$2:$V$178,MATCH($A81,MCDM_Grades!$A$2:$A$178,0))),"")</f>
        <v/>
      </c>
      <c r="EM81" s="42">
        <f>IFERROR(IF(INDEX(MCDM_Grades!$W$2:$W$178,MATCH($A81,MCDM_Grades!$A$2:$A$178,0))="","",INDEX(MCDM_Grades!$W$2:$W$178,MATCH($A81,MCDM_Grades!$A$2:$A$178,0))),"")</f>
        <v/>
      </c>
      <c r="EN81" s="35">
        <f>IFERROR(IF(INDEX(MCDM_Grades!$X$2:$X$178,MATCH($A81,MCDM_Grades!$A$2:$A$178,0))="","",INDEX(MCDM_Grades!$X$2:$X$178,MATCH($A81,MCDM_Grades!$A$2:$A$178,0))),"")</f>
        <v/>
      </c>
      <c r="EO81" s="42">
        <f>IFERROR(IF(INDEX(MCDM_Grades!$Y$2:$Y$178,MATCH($A81,MCDM_Grades!$A$2:$A$178,0))="","",INDEX(MCDM_Grades!$Y$2:$Y$178,MATCH($A81,MCDM_Grades!$A$2:$A$178,0))),"")</f>
        <v/>
      </c>
      <c r="EP81" s="35">
        <f>IFERROR(IF(INDEX(MCDM_Grades!$Z$2:$Z$178,MATCH($A81,MCDM_Grades!$A$2:$A$178,0))="","",INDEX(MCDM_Grades!$Z$2:$Z$178,MATCH($A81,MCDM_Grades!$A$2:$A$178,0))),"")</f>
        <v/>
      </c>
      <c r="EQ81" s="42">
        <f>IFERROR(IF(INDEX(MCDM_Grades!$AA$2:$AA$178,MATCH($A81,MCDM_Grades!$A$2:$A$178,0))="","",INDEX(MCDM_Grades!$AA$2:$AA$178,MATCH($A81,MCDM_Grades!$A$2:$A$178,0))),"")</f>
        <v/>
      </c>
      <c r="ER81" s="35">
        <f>IFERROR(IF(INDEX(MCDM_Grades!$AB$2:$AB$178,MATCH($A81,MCDM_Grades!$A$2:$A$178,0))="","",INDEX(MCDM_Grades!$AB$2:$AB$178,MATCH($A81,MCDM_Grades!$A$2:$A$178,0))),"")</f>
        <v/>
      </c>
      <c r="ES81" s="42">
        <f>IFERROR(IF(INDEX(MCDM_Grades!$AC$2:$AC$178,MATCH($A81,MCDM_Grades!$A$2:$A$178,0))="","",INDEX(MCDM_Grades!$AC$2:$AC$178,MATCH($A81,MCDM_Grades!$A$2:$A$178,0))),"")</f>
        <v/>
      </c>
      <c r="ET81" s="35">
        <f>IFERROR(IF(INDEX(MCDM_Grades!$AD$2:$AD$178,MATCH($A81,MCDM_Grades!$A$2:$A$178,0))="","",INDEX(MCDM_Grades!$AD$2:$AD$178,MATCH($A81,MCDM_Grades!$A$2:$A$178,0))),"")</f>
        <v/>
      </c>
      <c r="EU81" s="42">
        <f>IFERROR(IF(INDEX(MCDM_Grades!$AE$2:$AE$178,MATCH($A81,MCDM_Grades!$A$2:$A$178,0))="","",INDEX(MCDM_Grades!$AE$2:$AE$178,MATCH($A81,MCDM_Grades!$A$2:$A$178,0))),"")</f>
        <v/>
      </c>
      <c r="EV81" s="51">
        <f>IFERROR(IF(INDEX(MCDM_Grades!$K$2:$K$178,MATCH($A81,MCDM_Grades!$A$2:$A$178,0))="","",INDEX(MCDM_Grades!$K$2:$K$178,MATCH($A81,MCDM_Grades!$A$2:$A$178,0))),"")</f>
        <v/>
      </c>
      <c r="EW81" s="49">
        <f>IFERROR(IF(INDEX(MCDM_Grades!$L$2:$L$178,MATCH($A81,MCDM_Grades!$A$2:$A$178,0))="","",INDEX(MCDM_Grades!$L$2:$L$178,MATCH($A81,MCDM_Grades!$A$2:$A$178,0))),"")</f>
        <v/>
      </c>
      <c r="EX81" s="50">
        <f>IFERROR(IF(INDEX(MCDM_Grades!$M$2:$M$178,MATCH($A81,MCDM_Grades!$A$2:$A$178,0))="","",INDEX(MCDM_Grades!$M$2:$M$178,MATCH($A81,MCDM_Grades!$A$2:$A$178,0))),"")</f>
        <v/>
      </c>
      <c r="EY81" s="35">
        <f>IFERROR(IF(INDEX(MCDM_Grades!$AR$2:$AR$178,MATCH($A81,MCDM_Grades!$A$2:$A$178,0))="","",INDEX(MCDM_Grades!$AR$2:$AR$178,MATCH($A81,MCDM_Grades!$A$2:$A$178,0))),"")</f>
        <v/>
      </c>
      <c r="EZ81" s="42">
        <f>IFERROR(IF(INDEX(MCDM_Grades!$AS$2:$AS$178,MATCH($A81,MCDM_Grades!$A$2:$A$178,0))="","",INDEX(MCDM_Grades!$AS$2:$AS$178,MATCH($A81,MCDM_Grades!$A$2:$A$178,0))),"")</f>
        <v/>
      </c>
      <c r="FA81" s="35">
        <f>IFERROR(IF(INDEX(MCDM_Grades!$AT$2:$AT$178,MATCH($A81,MCDM_Grades!$A$2:$A$178,0))="","",INDEX(MCDM_Grades!$AT$2:$AT$178,MATCH($A81,MCDM_Grades!$A$2:$A$178,0))),"")</f>
        <v/>
      </c>
      <c r="FB81" s="42">
        <f>IFERROR(IF(INDEX(MCDM_Grades!$AU$2:$AU$178,MATCH($A81,MCDM_Grades!$A$2:$A$178,0))="","",INDEX(MCDM_Grades!$AU$2:$AU$178,MATCH($A81,MCDM_Grades!$A$2:$A$178,0))),"")</f>
        <v/>
      </c>
      <c r="FC81" s="3" t="inlineStr">
        <is>
          <t>Nadir / top-down</t>
        </is>
      </c>
      <c r="FD81" s="3" t="inlineStr">
        <is>
          <t>Yes</t>
        </is>
      </c>
      <c r="FE81" s="3" t="inlineStr">
        <is>
          <t>No</t>
        </is>
      </c>
      <c r="FF81" s="3" t="n"/>
      <c r="FG81" s="3" t="inlineStr">
        <is>
          <t>Handheld smartphone (Xiaomi Mi 10T) pointed straight down at about 130 cm</t>
        </is>
      </c>
      <c r="FH81" s="3" t="inlineStr">
        <is>
          <t>Xiaomi Mi 10T smartphone; top-down at about 130 cm</t>
        </is>
      </c>
      <c r="FI81" s="3" t="inlineStr">
        <is>
          <t>Acquisition metadata (workbook)</t>
        </is>
      </c>
      <c r="FJ81" s="3" t="n"/>
      <c r="FK81" s="3" t="inlineStr">
        <is>
          <t>High</t>
        </is>
      </c>
      <c r="FL81" s="3" t="inlineStr">
        <is>
          <t>Not independently verified</t>
        </is>
      </c>
      <c r="FM81" s="3" t="inlineStr">
        <is>
          <t>Workbook Acquisition_Platform explicitly reports a top-down smartphone geometry at about 130 cm, and Key_Limitations repeats 'staged top-down geometry'. Settled by the workbook; the Data in Brief article (S2352340924001033) was not re-fetched.</t>
        </is>
      </c>
    </row>
    <row r="82" ht="58" customHeight="1">
      <c r="A82" s="3" t="inlineStr">
        <is>
          <t>DS-081</t>
        </is>
      </c>
      <c r="B82" s="3" t="inlineStr">
        <is>
          <t>Road crack detection based on YOLO - SW algorithm</t>
        </is>
      </c>
      <c r="C82" s="3" t="inlineStr">
        <is>
          <t>NA</t>
        </is>
      </c>
      <c r="D82" s="3" t="inlineStr">
        <is>
          <t>2</t>
        </is>
      </c>
      <c r="E82" s="3" t="inlineStr">
        <is>
          <t>Independent Dataset</t>
        </is>
      </c>
      <c r="F82" s="3" t="inlineStr">
        <is>
          <t>NA (single source record)</t>
        </is>
      </c>
      <c r="G82" s="3" t="inlineStr">
        <is>
          <t>Single source record; no matching record found in any other file after cross-file and cross-platform comparison.</t>
        </is>
      </c>
      <c r="H82" s="3" t="inlineStr">
        <is>
          <t>Claude</t>
        </is>
      </c>
      <c r="I82" s="3" t="inlineStr">
        <is>
          <t>Mendeley Data</t>
        </is>
      </c>
      <c r="J82" s="3" t="inlineStr">
        <is>
          <t>N</t>
        </is>
      </c>
      <c r="K82" s="3" t="inlineStr">
        <is>
          <t>NA (single platform)</t>
        </is>
      </c>
      <c r="L82" s="4" t="inlineStr">
        <is>
          <t>https://data.mendeley.com/datasets/8wpk4c4n2m/2</t>
        </is>
      </c>
      <c r="M82" s="3" t="inlineStr">
        <is>
          <t>NA</t>
        </is>
      </c>
      <c r="N82" s="3" t="inlineStr">
        <is>
          <t>NA</t>
        </is>
      </c>
      <c r="O82" s="4" t="inlineStr">
        <is>
          <t>https://data.mendeley.com/datasets/8wpk4c4n2m/2</t>
        </is>
      </c>
      <c r="P82" s="3" t="inlineStr">
        <is>
          <t>NA</t>
        </is>
      </c>
      <c r="Q82" s="3" t="inlineStr">
        <is>
          <t>NA</t>
        </is>
      </c>
      <c r="R82" s="3" t="inlineStr">
        <is>
          <t>NA</t>
        </is>
      </c>
      <c r="S82" s="3" t="inlineStr">
        <is>
          <t>NA</t>
        </is>
      </c>
      <c r="T82" s="3" t="inlineStr">
        <is>
          <t>10.17632/8wpk4c4n2m.2</t>
        </is>
      </c>
      <c r="U82" s="3" t="inlineStr">
        <is>
          <t>N</t>
        </is>
      </c>
      <c r="V82" s="3" t="inlineStr">
        <is>
          <t>NR</t>
        </is>
      </c>
      <c r="W82" s="3" t="inlineStr">
        <is>
          <t>NR</t>
        </is>
      </c>
      <c r="X82" s="3" t="inlineStr">
        <is>
          <t>NR</t>
        </is>
      </c>
      <c r="Y82" s="3" t="inlineStr">
        <is>
          <t>NR</t>
        </is>
      </c>
      <c r="Z82" s="3" t="inlineStr">
        <is>
          <t>NA</t>
        </is>
      </c>
      <c r="AA82" s="3" t="inlineStr">
        <is>
          <t>NA</t>
        </is>
      </c>
      <c r="AB82" s="3" t="inlineStr">
        <is>
          <t>NR</t>
        </is>
      </c>
      <c r="AC82" s="3" t="inlineStr">
        <is>
          <t>NR</t>
        </is>
      </c>
      <c r="AD82" s="3" t="inlineStr">
        <is>
          <t>NR</t>
        </is>
      </c>
      <c r="AE82" s="3" t="inlineStr">
        <is>
          <t>NR</t>
        </is>
      </c>
      <c r="AF82" s="3" t="inlineStr">
        <is>
          <t>NR</t>
        </is>
      </c>
      <c r="AG82" s="3" t="inlineStr">
        <is>
          <t>NR</t>
        </is>
      </c>
      <c r="AH82" s="3" t="inlineStr">
        <is>
          <t>NR</t>
        </is>
      </c>
      <c r="AI82" s="3" t="inlineStr">
        <is>
          <t>NR</t>
        </is>
      </c>
      <c r="AJ82" s="3" t="inlineStr">
        <is>
          <t>NR</t>
        </is>
      </c>
      <c r="AK82" s="3" t="inlineStr">
        <is>
          <t>NR</t>
        </is>
      </c>
      <c r="AL82" s="3" t="inlineStr">
        <is>
          <t>NR</t>
        </is>
      </c>
      <c r="AM82" s="3" t="inlineStr">
        <is>
          <t>NR</t>
        </is>
      </c>
      <c r="AN82" s="3" t="inlineStr">
        <is>
          <t>NR</t>
        </is>
      </c>
      <c r="AO82" s="3" t="inlineStr">
        <is>
          <t>NR</t>
        </is>
      </c>
      <c r="AP82" s="3" t="inlineStr">
        <is>
          <t>NR</t>
        </is>
      </c>
      <c r="AQ82" s="3" t="inlineStr">
        <is>
          <t>NR</t>
        </is>
      </c>
      <c r="AR82" s="3" t="inlineStr">
        <is>
          <t>NR</t>
        </is>
      </c>
      <c r="AS82" s="3" t="inlineStr">
        <is>
          <t>NR</t>
        </is>
      </c>
      <c r="AT82" s="3" t="inlineStr">
        <is>
          <t>NR</t>
        </is>
      </c>
      <c r="AU82" s="3" t="inlineStr">
        <is>
          <t>NR</t>
        </is>
      </c>
      <c r="AV82" s="3" t="inlineStr">
        <is>
          <t>NR</t>
        </is>
      </c>
      <c r="AW82" s="3" t="inlineStr">
        <is>
          <t>NR</t>
        </is>
      </c>
      <c r="AX82" s="3" t="inlineStr">
        <is>
          <t>NR</t>
        </is>
      </c>
      <c r="AY82" s="3" t="inlineStr">
        <is>
          <t>NR</t>
        </is>
      </c>
      <c r="AZ82" s="3" t="inlineStr">
        <is>
          <t>NR</t>
        </is>
      </c>
      <c r="BA82" s="3" t="inlineStr">
        <is>
          <t>NR</t>
        </is>
      </c>
      <c r="BB82" s="3" t="inlineStr">
        <is>
          <t>N</t>
        </is>
      </c>
      <c r="BC82" s="3" t="inlineStr">
        <is>
          <t>NR</t>
        </is>
      </c>
      <c r="BD82" s="3" t="inlineStr">
        <is>
          <t>NR</t>
        </is>
      </c>
      <c r="BE82" s="3" t="inlineStr">
        <is>
          <t>NR</t>
        </is>
      </c>
      <c r="BF82" s="3" t="inlineStr">
        <is>
          <t>NR</t>
        </is>
      </c>
      <c r="BG82" s="3" t="inlineStr">
        <is>
          <t>NR</t>
        </is>
      </c>
      <c r="BH82" s="3" t="inlineStr">
        <is>
          <t>Crack</t>
        </is>
      </c>
      <c r="BI82" s="3" t="inlineStr">
        <is>
          <t>NR</t>
        </is>
      </c>
      <c r="BJ82" s="3" t="inlineStr">
        <is>
          <t>NR</t>
        </is>
      </c>
      <c r="BK82" s="3" t="inlineStr">
        <is>
          <t>NR</t>
        </is>
      </c>
      <c r="BL82" s="3" t="inlineStr">
        <is>
          <t>NR</t>
        </is>
      </c>
      <c r="BM82" s="3" t="inlineStr">
        <is>
          <t>NR</t>
        </is>
      </c>
      <c r="BN82" s="3" t="inlineStr">
        <is>
          <t>NR</t>
        </is>
      </c>
      <c r="BO82" s="3" t="inlineStr">
        <is>
          <t>NR</t>
        </is>
      </c>
      <c r="BP82" s="3" t="inlineStr">
        <is>
          <t>NR</t>
        </is>
      </c>
      <c r="BQ82" s="3" t="inlineStr">
        <is>
          <t>NR</t>
        </is>
      </c>
      <c r="BR82" s="3" t="inlineStr">
        <is>
          <t>NR</t>
        </is>
      </c>
      <c r="BS82" s="3" t="inlineStr">
        <is>
          <t>NR</t>
        </is>
      </c>
      <c r="BT82" s="3" t="inlineStr">
        <is>
          <t>NR</t>
        </is>
      </c>
      <c r="BU82" s="3" t="inlineStr">
        <is>
          <t>NR</t>
        </is>
      </c>
      <c r="BV82" s="3" t="inlineStr">
        <is>
          <t>N</t>
        </is>
      </c>
      <c r="BW82" s="3" t="inlineStr">
        <is>
          <t>N</t>
        </is>
      </c>
      <c r="BX82" s="3" t="inlineStr">
        <is>
          <t>N</t>
        </is>
      </c>
      <c r="BY82" s="3" t="inlineStr">
        <is>
          <t>NR</t>
        </is>
      </c>
      <c r="BZ82" s="3" t="inlineStr">
        <is>
          <t>NR</t>
        </is>
      </c>
      <c r="CA82" s="3" t="inlineStr">
        <is>
          <t>NR</t>
        </is>
      </c>
      <c r="CB82" s="3" t="inlineStr">
        <is>
          <t>NR</t>
        </is>
      </c>
      <c r="CC82" s="3" t="inlineStr">
        <is>
          <t>Detection</t>
        </is>
      </c>
      <c r="CD82" s="3" t="inlineStr">
        <is>
          <t>NR</t>
        </is>
      </c>
      <c r="CE82" s="3" t="inlineStr">
        <is>
          <t>NR</t>
        </is>
      </c>
      <c r="CF82" s="3" t="inlineStr">
        <is>
          <t>Reported on the source record/data card or associated publication (see Evidence_Locator)</t>
        </is>
      </c>
      <c r="CG82" s="3" t="inlineStr">
        <is>
          <t>NR</t>
        </is>
      </c>
      <c r="CH82" s="3" t="inlineStr">
        <is>
          <t>NR</t>
        </is>
      </c>
      <c r="CI82" s="3" t="inlineStr">
        <is>
          <t>Pending</t>
        </is>
      </c>
      <c r="CJ82" s="3" t="inlineStr">
        <is>
          <t>Direct_Download</t>
        </is>
      </c>
      <c r="CK82" s="3" t="inlineStr">
        <is>
          <t>CC BY 4.0</t>
        </is>
      </c>
      <c r="CL82" s="3" t="inlineStr">
        <is>
          <t>N</t>
        </is>
      </c>
      <c r="CM82" s="3" t="inlineStr">
        <is>
          <t>Direct_Download</t>
        </is>
      </c>
      <c r="CN82" s="3" t="inlineStr">
        <is>
          <t>NR</t>
        </is>
      </c>
      <c r="CO82" s="3" t="inlineStr">
        <is>
          <t>NR</t>
        </is>
      </c>
      <c r="CP82" s="3" t="inlineStr">
        <is>
          <t>N</t>
        </is>
      </c>
      <c r="CQ82" s="3" t="inlineStr">
        <is>
          <t>Pending: the entire description is the two words 'Algorithm research'. It could not be determined whether the deposit contains road imagery, annotations, model code or results, so dataset-versus-code status is unresolved</t>
        </is>
      </c>
      <c r="CR82" s="3" t="inlineStr">
        <is>
          <t>Original</t>
        </is>
      </c>
      <c r="CS82" s="3" t="inlineStr">
        <is>
          <t>N</t>
        </is>
      </c>
      <c r="CT82" s="3" t="inlineStr">
        <is>
          <t>N</t>
        </is>
      </c>
      <c r="CU82" s="3" t="inlineStr">
        <is>
          <t>N</t>
        </is>
      </c>
      <c r="CV82" s="3" t="inlineStr">
        <is>
          <t>NA</t>
        </is>
      </c>
      <c r="CW82" s="3" t="inlineStr">
        <is>
          <t>NA</t>
        </is>
      </c>
      <c r="CX82" s="3" t="inlineStr">
        <is>
          <t>Claude_Mendeley_001.xlsx</t>
        </is>
      </c>
      <c r="CY82" s="3" t="inlineStr">
        <is>
          <t>Claude_Mendeley_001:MDL-039</t>
        </is>
      </c>
      <c r="CZ82" s="3" t="inlineStr">
        <is>
          <t>N</t>
        </is>
      </c>
      <c r="DA82" s="3" t="inlineStr">
        <is>
          <t>NA</t>
        </is>
      </c>
      <c r="DB82" s="3" t="inlineStr">
        <is>
          <t>None</t>
        </is>
      </c>
      <c r="DC82" s="3" t="inlineStr">
        <is>
          <t>None</t>
        </is>
      </c>
      <c r="DD82" s="3" t="inlineStr">
        <is>
          <t>None</t>
        </is>
      </c>
      <c r="DE82" s="3" t="inlineStr">
        <is>
          <t>None</t>
        </is>
      </c>
      <c r="DF82" s="3" t="inlineStr">
        <is>
          <t>N</t>
        </is>
      </c>
      <c r="DG82" s="3" t="inlineStr">
        <is>
          <t>Single source record; no reconciliation required.</t>
        </is>
      </c>
      <c r="DH82" s="3" t="inlineStr">
        <is>
          <t>Landing page https://data.mendeley.com/datasets/8wpk4c4n2m/2 (accessed 2026-08-03, description reads 'Algorithm research', file manifest not exposed to non-interactive retrieval); DataCite record 10.17632/8wpk4c4n2m.2</t>
        </is>
      </c>
      <c r="DI82" s="3" t="inlineStr">
        <is>
          <t>Low</t>
        </is>
      </c>
      <c r="DJ82" s="7" t="inlineStr">
        <is>
          <t>High</t>
        </is>
      </c>
      <c r="DK82" s="3" t="inlineStr">
        <is>
          <t>Verify pending/unresolved fields against the source record.</t>
        </is>
      </c>
      <c r="DL82" s="3" t="n">
        <v>5</v>
      </c>
      <c r="DM82" s="3" t="n">
        <v>1</v>
      </c>
      <c r="DN82" s="3" t="n">
        <v>1.2</v>
      </c>
      <c r="DO82" s="3" t="n">
        <v>1</v>
      </c>
      <c r="DP82" s="3" t="n">
        <v>1.5</v>
      </c>
      <c r="DQ82" s="3" t="n">
        <v>1.5</v>
      </c>
      <c r="DR82" s="3" t="n">
        <v>0</v>
      </c>
      <c r="DS82" s="3" t="n">
        <v>36.6</v>
      </c>
      <c r="DT82" s="3" t="inlineStr">
        <is>
          <t>Derived (metadata rubric)</t>
        </is>
      </c>
      <c r="DU82" s="3" t="inlineStr">
        <is>
          <t>0 of 1</t>
        </is>
      </c>
      <c r="DV82" s="35">
        <f>IFERROR(IF(INDEX(MCDM_Grades!$C$2:$C$178,MATCH($A82,MCDM_Grades!$A$2:$A$178,0))="","",INDEX(MCDM_Grades!$C$2:$C$178,MATCH($A82,MCDM_Grades!$A$2:$A$178,0))),"")</f>
        <v/>
      </c>
      <c r="DW82" s="42">
        <f>IFERROR(IF(INDEX(MCDM_Grades!$D$2:$D$178,MATCH($A82,MCDM_Grades!$A$2:$A$178,0))="","",INDEX(MCDM_Grades!$D$2:$D$178,MATCH($A82,MCDM_Grades!$A$2:$A$178,0))),"")</f>
        <v/>
      </c>
      <c r="DX82" s="48">
        <f>IFERROR(IF(INDEX(MCDM_Grades!$E$2:$E$178,MATCH($A82,MCDM_Grades!$A$2:$A$178,0))="","",INDEX(MCDM_Grades!$E$2:$E$178,MATCH($A82,MCDM_Grades!$A$2:$A$178,0))),"")</f>
        <v/>
      </c>
      <c r="DY82" s="49">
        <f>IFERROR(IF(INDEX(MCDM_Grades!$F$2:$F$178,MATCH($A82,MCDM_Grades!$A$2:$A$178,0))="","",INDEX(MCDM_Grades!$F$2:$F$178,MATCH($A82,MCDM_Grades!$A$2:$A$178,0))),"")</f>
        <v/>
      </c>
      <c r="DZ82" s="48">
        <f>IFERROR(IF(INDEX(MCDM_Grades!$G$2:$G$178,MATCH($A82,MCDM_Grades!$A$2:$A$178,0))="","",INDEX(MCDM_Grades!$G$2:$G$178,MATCH($A82,MCDM_Grades!$A$2:$A$178,0))),"")</f>
        <v/>
      </c>
      <c r="EA82" s="49">
        <f>IFERROR(IF(INDEX(MCDM_Grades!$H$2:$H$178,MATCH($A82,MCDM_Grades!$A$2:$A$178,0))="","",INDEX(MCDM_Grades!$H$2:$H$178,MATCH($A82,MCDM_Grades!$A$2:$A$178,0))),"")</f>
        <v/>
      </c>
      <c r="EB82" s="50">
        <f>IFERROR(IF(INDEX(MCDM_Grades!$I$2:$I$178,MATCH($A82,MCDM_Grades!$A$2:$A$178,0))="","",INDEX(MCDM_Grades!$I$2:$I$178,MATCH($A82,MCDM_Grades!$A$2:$A$178,0))),"")</f>
        <v/>
      </c>
      <c r="EC82" s="51">
        <f>IFERROR(IF(INDEX(MCDM_Grades!$J$2:$J$178,MATCH($A82,MCDM_Grades!$A$2:$A$178,0))="","",INDEX(MCDM_Grades!$J$2:$J$178,MATCH($A82,MCDM_Grades!$A$2:$A$178,0))),"")</f>
        <v/>
      </c>
      <c r="ED82" s="35">
        <f>IFERROR(IF(INDEX(MCDM_Grades!$N$2:$N$178,MATCH($A82,MCDM_Grades!$A$2:$A$178,0))="","",INDEX(MCDM_Grades!$N$2:$N$178,MATCH($A82,MCDM_Grades!$A$2:$A$178,0))),"")</f>
        <v/>
      </c>
      <c r="EE82" s="42">
        <f>IFERROR(IF(INDEX(MCDM_Grades!$O$2:$O$178,MATCH($A82,MCDM_Grades!$A$2:$A$178,0))="","",INDEX(MCDM_Grades!$O$2:$O$178,MATCH($A82,MCDM_Grades!$A$2:$A$178,0))),"")</f>
        <v/>
      </c>
      <c r="EF82" s="35">
        <f>IFERROR(IF(INDEX(MCDM_Grades!$P$2:$P$178,MATCH($A82,MCDM_Grades!$A$2:$A$178,0))="","",INDEX(MCDM_Grades!$P$2:$P$178,MATCH($A82,MCDM_Grades!$A$2:$A$178,0))),"")</f>
        <v/>
      </c>
      <c r="EG82" s="42">
        <f>IFERROR(IF(INDEX(MCDM_Grades!$Q$2:$Q$178,MATCH($A82,MCDM_Grades!$A$2:$A$178,0))="","",INDEX(MCDM_Grades!$Q$2:$Q$178,MATCH($A82,MCDM_Grades!$A$2:$A$178,0))),"")</f>
        <v/>
      </c>
      <c r="EH82" s="35">
        <f>IFERROR(IF(INDEX(MCDM_Grades!$R$2:$R$178,MATCH($A82,MCDM_Grades!$A$2:$A$178,0))="","",INDEX(MCDM_Grades!$R$2:$R$178,MATCH($A82,MCDM_Grades!$A$2:$A$178,0))),"")</f>
        <v/>
      </c>
      <c r="EI82" s="42">
        <f>IFERROR(IF(INDEX(MCDM_Grades!$S$2:$S$178,MATCH($A82,MCDM_Grades!$A$2:$A$178,0))="","",INDEX(MCDM_Grades!$S$2:$S$178,MATCH($A82,MCDM_Grades!$A$2:$A$178,0))),"")</f>
        <v/>
      </c>
      <c r="EJ82" s="35">
        <f>IFERROR(IF(INDEX(MCDM_Grades!$T$2:$T$178,MATCH($A82,MCDM_Grades!$A$2:$A$178,0))="","",INDEX(MCDM_Grades!$T$2:$T$178,MATCH($A82,MCDM_Grades!$A$2:$A$178,0))),"")</f>
        <v/>
      </c>
      <c r="EK82" s="42">
        <f>IFERROR(IF(INDEX(MCDM_Grades!$U$2:$U$178,MATCH($A82,MCDM_Grades!$A$2:$A$178,0))="","",INDEX(MCDM_Grades!$U$2:$U$178,MATCH($A82,MCDM_Grades!$A$2:$A$178,0))),"")</f>
        <v/>
      </c>
      <c r="EL82" s="35">
        <f>IFERROR(IF(INDEX(MCDM_Grades!$V$2:$V$178,MATCH($A82,MCDM_Grades!$A$2:$A$178,0))="","",INDEX(MCDM_Grades!$V$2:$V$178,MATCH($A82,MCDM_Grades!$A$2:$A$178,0))),"")</f>
        <v/>
      </c>
      <c r="EM82" s="42">
        <f>IFERROR(IF(INDEX(MCDM_Grades!$W$2:$W$178,MATCH($A82,MCDM_Grades!$A$2:$A$178,0))="","",INDEX(MCDM_Grades!$W$2:$W$178,MATCH($A82,MCDM_Grades!$A$2:$A$178,0))),"")</f>
        <v/>
      </c>
      <c r="EN82" s="35">
        <f>IFERROR(IF(INDEX(MCDM_Grades!$X$2:$X$178,MATCH($A82,MCDM_Grades!$A$2:$A$178,0))="","",INDEX(MCDM_Grades!$X$2:$X$178,MATCH($A82,MCDM_Grades!$A$2:$A$178,0))),"")</f>
        <v/>
      </c>
      <c r="EO82" s="42">
        <f>IFERROR(IF(INDEX(MCDM_Grades!$Y$2:$Y$178,MATCH($A82,MCDM_Grades!$A$2:$A$178,0))="","",INDEX(MCDM_Grades!$Y$2:$Y$178,MATCH($A82,MCDM_Grades!$A$2:$A$178,0))),"")</f>
        <v/>
      </c>
      <c r="EP82" s="35">
        <f>IFERROR(IF(INDEX(MCDM_Grades!$Z$2:$Z$178,MATCH($A82,MCDM_Grades!$A$2:$A$178,0))="","",INDEX(MCDM_Grades!$Z$2:$Z$178,MATCH($A82,MCDM_Grades!$A$2:$A$178,0))),"")</f>
        <v/>
      </c>
      <c r="EQ82" s="42">
        <f>IFERROR(IF(INDEX(MCDM_Grades!$AA$2:$AA$178,MATCH($A82,MCDM_Grades!$A$2:$A$178,0))="","",INDEX(MCDM_Grades!$AA$2:$AA$178,MATCH($A82,MCDM_Grades!$A$2:$A$178,0))),"")</f>
        <v/>
      </c>
      <c r="ER82" s="35">
        <f>IFERROR(IF(INDEX(MCDM_Grades!$AB$2:$AB$178,MATCH($A82,MCDM_Grades!$A$2:$A$178,0))="","",INDEX(MCDM_Grades!$AB$2:$AB$178,MATCH($A82,MCDM_Grades!$A$2:$A$178,0))),"")</f>
        <v/>
      </c>
      <c r="ES82" s="42">
        <f>IFERROR(IF(INDEX(MCDM_Grades!$AC$2:$AC$178,MATCH($A82,MCDM_Grades!$A$2:$A$178,0))="","",INDEX(MCDM_Grades!$AC$2:$AC$178,MATCH($A82,MCDM_Grades!$A$2:$A$178,0))),"")</f>
        <v/>
      </c>
      <c r="ET82" s="35">
        <f>IFERROR(IF(INDEX(MCDM_Grades!$AD$2:$AD$178,MATCH($A82,MCDM_Grades!$A$2:$A$178,0))="","",INDEX(MCDM_Grades!$AD$2:$AD$178,MATCH($A82,MCDM_Grades!$A$2:$A$178,0))),"")</f>
        <v/>
      </c>
      <c r="EU82" s="42">
        <f>IFERROR(IF(INDEX(MCDM_Grades!$AE$2:$AE$178,MATCH($A82,MCDM_Grades!$A$2:$A$178,0))="","",INDEX(MCDM_Grades!$AE$2:$AE$178,MATCH($A82,MCDM_Grades!$A$2:$A$178,0))),"")</f>
        <v/>
      </c>
      <c r="EV82" s="51">
        <f>IFERROR(IF(INDEX(MCDM_Grades!$K$2:$K$178,MATCH($A82,MCDM_Grades!$A$2:$A$178,0))="","",INDEX(MCDM_Grades!$K$2:$K$178,MATCH($A82,MCDM_Grades!$A$2:$A$178,0))),"")</f>
        <v/>
      </c>
      <c r="EW82" s="49">
        <f>IFERROR(IF(INDEX(MCDM_Grades!$L$2:$L$178,MATCH($A82,MCDM_Grades!$A$2:$A$178,0))="","",INDEX(MCDM_Grades!$L$2:$L$178,MATCH($A82,MCDM_Grades!$A$2:$A$178,0))),"")</f>
        <v/>
      </c>
      <c r="EX82" s="50">
        <f>IFERROR(IF(INDEX(MCDM_Grades!$M$2:$M$178,MATCH($A82,MCDM_Grades!$A$2:$A$178,0))="","",INDEX(MCDM_Grades!$M$2:$M$178,MATCH($A82,MCDM_Grades!$A$2:$A$178,0))),"")</f>
        <v/>
      </c>
      <c r="EY82" s="35">
        <f>IFERROR(IF(INDEX(MCDM_Grades!$AR$2:$AR$178,MATCH($A82,MCDM_Grades!$A$2:$A$178,0))="","",INDEX(MCDM_Grades!$AR$2:$AR$178,MATCH($A82,MCDM_Grades!$A$2:$A$178,0))),"")</f>
        <v/>
      </c>
      <c r="EZ82" s="42">
        <f>IFERROR(IF(INDEX(MCDM_Grades!$AS$2:$AS$178,MATCH($A82,MCDM_Grades!$A$2:$A$178,0))="","",INDEX(MCDM_Grades!$AS$2:$AS$178,MATCH($A82,MCDM_Grades!$A$2:$A$178,0))),"")</f>
        <v/>
      </c>
      <c r="FA82" s="35">
        <f>IFERROR(IF(INDEX(MCDM_Grades!$AT$2:$AT$178,MATCH($A82,MCDM_Grades!$A$2:$A$178,0))="","",INDEX(MCDM_Grades!$AT$2:$AT$178,MATCH($A82,MCDM_Grades!$A$2:$A$178,0))),"")</f>
        <v/>
      </c>
      <c r="FB82" s="42">
        <f>IFERROR(IF(INDEX(MCDM_Grades!$AU$2:$AU$178,MATCH($A82,MCDM_Grades!$A$2:$A$178,0))="","",INDEX(MCDM_Grades!$AU$2:$AU$178,MATCH($A82,MCDM_Grades!$A$2:$A$178,0))),"")</f>
        <v/>
      </c>
      <c r="FC82" s="3" t="inlineStr">
        <is>
          <t>Not reported</t>
        </is>
      </c>
      <c r="FD82" s="3" t="inlineStr">
        <is>
          <t>Unknown</t>
        </is>
      </c>
      <c r="FE82" s="3" t="inlineStr">
        <is>
          <t>Unknown</t>
        </is>
      </c>
      <c r="FF82" s="3" t="n"/>
      <c r="FG82" s="3" t="inlineStr">
        <is>
          <t>Not reported</t>
        </is>
      </c>
      <c r="FH82" s="3" t="inlineStr">
        <is>
          <t>Algorithm research</t>
        </is>
      </c>
      <c r="FI82" s="3" t="inlineStr">
        <is>
          <t>Dataset page / README</t>
        </is>
      </c>
      <c r="FJ82" s="3" t="inlineStr">
        <is>
          <t>https://data.mendeley.com/datasets/8wpk4c4n2m/2</t>
        </is>
      </c>
      <c r="FK82" s="3" t="inlineStr">
        <is>
          <t>High</t>
        </is>
      </c>
      <c r="FL82" s="3" t="inlineStr">
        <is>
          <t>Not independently verified</t>
        </is>
      </c>
      <c r="FM82" s="3" t="inlineStr">
        <is>
          <t>All workbook acquisition columns are NR and the deposit description is the two words 'Algorithm research'. The Mendeley file API shows a single 323 MB 'yolo.zip' with no README, so it is not even certain the deposit contains road imagery rather than code/weights. No viewpoint information exists in any source.</t>
        </is>
      </c>
    </row>
    <row r="83" ht="58" customHeight="1">
      <c r="A83" s="3" t="inlineStr">
        <is>
          <t>DS-082</t>
        </is>
      </c>
      <c r="B83" s="3" t="inlineStr">
        <is>
          <t>RoadDamageVision: Annotated Dataset of Road Damage Images</t>
        </is>
      </c>
      <c r="C83" s="3" t="inlineStr">
        <is>
          <t>NA</t>
        </is>
      </c>
      <c r="D83" s="3" t="inlineStr">
        <is>
          <t>3</t>
        </is>
      </c>
      <c r="E83" s="3" t="inlineStr">
        <is>
          <t>Independent Dataset</t>
        </is>
      </c>
      <c r="F83" s="3" t="inlineStr">
        <is>
          <t>NA (single source record)</t>
        </is>
      </c>
      <c r="G83" s="3" t="inlineStr">
        <is>
          <t>Single source record; no matching record found in any other file after cross-file and cross-platform comparison.</t>
        </is>
      </c>
      <c r="H83" s="3" t="inlineStr">
        <is>
          <t>Claude</t>
        </is>
      </c>
      <c r="I83" s="3" t="inlineStr">
        <is>
          <t>Mendeley Data</t>
        </is>
      </c>
      <c r="J83" s="3" t="inlineStr">
        <is>
          <t>N</t>
        </is>
      </c>
      <c r="K83" s="3" t="inlineStr">
        <is>
          <t>NA (single platform)</t>
        </is>
      </c>
      <c r="L83" s="4" t="inlineStr">
        <is>
          <t>https://data.mendeley.com/datasets/ypm4h4z25c/3</t>
        </is>
      </c>
      <c r="M83" s="3" t="inlineStr">
        <is>
          <t>NA</t>
        </is>
      </c>
      <c r="N83" s="3" t="inlineStr">
        <is>
          <t>NA</t>
        </is>
      </c>
      <c r="O83" s="4" t="inlineStr">
        <is>
          <t>https://data.mendeley.com/datasets/ypm4h4z25c/3</t>
        </is>
      </c>
      <c r="P83" s="3" t="inlineStr">
        <is>
          <t>NA</t>
        </is>
      </c>
      <c r="Q83" s="3" t="inlineStr">
        <is>
          <t>NA</t>
        </is>
      </c>
      <c r="R83" s="3" t="inlineStr">
        <is>
          <t>NA</t>
        </is>
      </c>
      <c r="S83" s="3" t="inlineStr">
        <is>
          <t>NA</t>
        </is>
      </c>
      <c r="T83" s="3" t="inlineStr">
        <is>
          <t>10.17632/ypm4h4z25c.3</t>
        </is>
      </c>
      <c r="U83" s="3" t="inlineStr">
        <is>
          <t>N</t>
        </is>
      </c>
      <c r="V83" s="3" t="inlineStr">
        <is>
          <t>NR</t>
        </is>
      </c>
      <c r="W83" s="3" t="inlineStr">
        <is>
          <t>NR</t>
        </is>
      </c>
      <c r="X83" s="3" t="inlineStr">
        <is>
          <t>NR</t>
        </is>
      </c>
      <c r="Y83" s="3" t="inlineStr">
        <is>
          <t>NR</t>
        </is>
      </c>
      <c r="Z83" s="3" t="inlineStr">
        <is>
          <t>NA</t>
        </is>
      </c>
      <c r="AA83" s="3" t="inlineStr">
        <is>
          <t>NA</t>
        </is>
      </c>
      <c r="AB83" s="3" t="inlineStr">
        <is>
          <t>NR</t>
        </is>
      </c>
      <c r="AC83" s="3" t="inlineStr">
        <is>
          <t>NR</t>
        </is>
      </c>
      <c r="AD83" s="3" t="inlineStr">
        <is>
          <t>NR</t>
        </is>
      </c>
      <c r="AE83" s="3" t="inlineStr">
        <is>
          <t>NR</t>
        </is>
      </c>
      <c r="AF83" s="3" t="inlineStr">
        <is>
          <t>NR</t>
        </is>
      </c>
      <c r="AG83" s="3" t="inlineStr">
        <is>
          <t>NR</t>
        </is>
      </c>
      <c r="AH83" s="3" t="inlineStr">
        <is>
          <t>NR</t>
        </is>
      </c>
      <c r="AI83" s="3" t="inlineStr">
        <is>
          <t>NR</t>
        </is>
      </c>
      <c r="AJ83" s="3" t="inlineStr">
        <is>
          <t>NR</t>
        </is>
      </c>
      <c r="AK83" s="3" t="inlineStr">
        <is>
          <t>NR</t>
        </is>
      </c>
      <c r="AL83" s="3" t="inlineStr">
        <is>
          <t>NR</t>
        </is>
      </c>
      <c r="AM83" s="3" t="inlineStr">
        <is>
          <t>NR</t>
        </is>
      </c>
      <c r="AN83" s="3" t="inlineStr">
        <is>
          <t>NR</t>
        </is>
      </c>
      <c r="AO83" s="3" t="inlineStr">
        <is>
          <t>NR</t>
        </is>
      </c>
      <c r="AP83" s="3" t="inlineStr">
        <is>
          <t>China; Spain</t>
        </is>
      </c>
      <c r="AQ83" s="3" t="inlineStr">
        <is>
          <t>NR</t>
        </is>
      </c>
      <c r="AR83" s="3" t="inlineStr">
        <is>
          <t>Urban, suburban and rural settings</t>
        </is>
      </c>
      <c r="AS83" s="3" t="inlineStr">
        <is>
          <t>China; Spain; Urban, suburban and rural settings; Road environment: Urban road; Suburban road; Rural road</t>
        </is>
      </c>
      <c r="AT83" s="3" t="inlineStr">
        <is>
          <t>NR</t>
        </is>
      </c>
      <c r="AU83" s="3" t="inlineStr">
        <is>
          <t>UAV (drone), model not stated</t>
        </is>
      </c>
      <c r="AV83" s="3" t="inlineStr">
        <is>
          <t>NR</t>
        </is>
      </c>
      <c r="AW83" s="3" t="inlineStr">
        <is>
          <t>NR</t>
        </is>
      </c>
      <c r="AX83" s="3" t="inlineStr">
        <is>
          <t>NR</t>
        </is>
      </c>
      <c r="AY83" s="3" t="inlineStr">
        <is>
          <t>NR</t>
        </is>
      </c>
      <c r="AZ83" s="3" t="inlineStr">
        <is>
          <t>Y</t>
        </is>
      </c>
      <c r="BA83" s="3" t="inlineStr">
        <is>
          <t>NR</t>
        </is>
      </c>
      <c r="BB83" s="3" t="inlineStr">
        <is>
          <t>N</t>
        </is>
      </c>
      <c r="BC83" s="3" t="inlineStr">
        <is>
          <t>NR</t>
        </is>
      </c>
      <c r="BD83" s="3" t="inlineStr">
        <is>
          <t>NR</t>
        </is>
      </c>
      <c r="BE83" s="3" t="inlineStr">
        <is>
          <t>NR</t>
        </is>
      </c>
      <c r="BF83" s="3" t="inlineStr">
        <is>
          <t>NR</t>
        </is>
      </c>
      <c r="BG83" s="3" t="inlineStr">
        <is>
          <t>NR</t>
        </is>
      </c>
      <c r="BH83" s="3" t="inlineStr">
        <is>
          <t>Longitudinal crack (D00); Transverse crack (D10); Alligator crack (D20); Pothole (D40); Block crack; Previously repaired surface</t>
        </is>
      </c>
      <c r="BI83" s="3" t="inlineStr">
        <is>
          <t>NR</t>
        </is>
      </c>
      <c r="BJ83" s="3" t="inlineStr">
        <is>
          <t>6 classes; 7647 labelled road damage instances; D40 is the most common at 3566 instances and occurs mainly in the Spanish imagery, while D10 and D20 appear only in the Chinese imagery</t>
        </is>
      </c>
      <c r="BK83" s="3" t="inlineStr">
        <is>
          <t>NR</t>
        </is>
      </c>
      <c r="BL83" s="3" t="inlineStr">
        <is>
          <t>Object detection</t>
        </is>
      </c>
      <c r="BM83" s="3" t="inlineStr">
        <is>
          <t>Object detection</t>
        </is>
      </c>
      <c r="BN83" s="3" t="inlineStr">
        <is>
          <t>Bounding boxes with class labels (format standardised, file format not stated)</t>
        </is>
      </c>
      <c r="BO83" s="3" t="inlineStr">
        <is>
          <t>NR</t>
        </is>
      </c>
      <c r="BP83" s="3" t="inlineStr">
        <is>
          <t>NR</t>
        </is>
      </c>
      <c r="BQ83" s="3" t="inlineStr">
        <is>
          <t>Y</t>
        </is>
      </c>
      <c r="BR83" s="3" t="inlineStr">
        <is>
          <t>NR</t>
        </is>
      </c>
      <c r="BS83" s="3" t="inlineStr">
        <is>
          <t>NR</t>
        </is>
      </c>
      <c r="BT83" s="3" t="inlineStr">
        <is>
          <t>NR</t>
        </is>
      </c>
      <c r="BU83" s="3" t="inlineStr">
        <is>
          <t>NR</t>
        </is>
      </c>
      <c r="BV83" s="3" t="inlineStr">
        <is>
          <t>N</t>
        </is>
      </c>
      <c r="BW83" s="3" t="inlineStr">
        <is>
          <t>N</t>
        </is>
      </c>
      <c r="BX83" s="3" t="inlineStr">
        <is>
          <t>N</t>
        </is>
      </c>
      <c r="BY83" s="3" t="inlineStr">
        <is>
          <t>Manual annotation</t>
        </is>
      </c>
      <c r="BZ83" s="3" t="inlineStr">
        <is>
          <t>Annotations standardised across the two national subsets; no agreement statistic reported</t>
        </is>
      </c>
      <c r="CA83" s="3" t="inlineStr">
        <is>
          <t>NR</t>
        </is>
      </c>
      <c r="CB83" s="3" t="inlineStr">
        <is>
          <t>NR</t>
        </is>
      </c>
      <c r="CC83" s="3" t="inlineStr">
        <is>
          <t>Detection</t>
        </is>
      </c>
      <c r="CD83" s="3" t="inlineStr">
        <is>
          <t>NR</t>
        </is>
      </c>
      <c r="CE83" s="3" t="inlineStr">
        <is>
          <t>NR</t>
        </is>
      </c>
      <c r="CF83" s="3" t="inlineStr">
        <is>
          <t>Reported on the source record/data card or associated publication (see Evidence_Locator)</t>
        </is>
      </c>
      <c r="CG83" s="3" t="inlineStr">
        <is>
          <t>NR</t>
        </is>
      </c>
      <c r="CH83" s="3" t="inlineStr">
        <is>
          <t>NR</t>
        </is>
      </c>
      <c r="CI83" s="3" t="inlineStr">
        <is>
          <t>Include-Primary</t>
        </is>
      </c>
      <c r="CJ83" s="3" t="inlineStr">
        <is>
          <t>Direct_Download</t>
        </is>
      </c>
      <c r="CK83" s="3" t="inlineStr">
        <is>
          <t>CC BY 4.0</t>
        </is>
      </c>
      <c r="CL83" s="3" t="inlineStr">
        <is>
          <t>N</t>
        </is>
      </c>
      <c r="CM83" s="3" t="inlineStr">
        <is>
          <t>Direct_Download</t>
        </is>
      </c>
      <c r="CN83" s="3" t="inlineStr">
        <is>
          <t>NR</t>
        </is>
      </c>
      <c r="CO83" s="3" t="inlineStr">
        <is>
          <t>NR</t>
        </is>
      </c>
      <c r="CP83" s="3" t="inlineStr">
        <is>
          <t>N</t>
        </is>
      </c>
      <c r="CQ83" s="3" t="inlineStr">
        <is>
          <t>Image count is not reported, only the 7647 instance count; severe class-by-country confounding (D10 and D20 exist only in the Chinese subset, D40 mainly in the Spanish subset) means naive training will learn country rather than distress; drone model, altitude, resolution and dates unreported; three versions with no changelog</t>
        </is>
      </c>
      <c r="CR83" s="3" t="inlineStr">
        <is>
          <t>Original</t>
        </is>
      </c>
      <c r="CS83" s="3" t="inlineStr">
        <is>
          <t>N</t>
        </is>
      </c>
      <c r="CT83" s="3" t="inlineStr">
        <is>
          <t>N</t>
        </is>
      </c>
      <c r="CU83" s="3" t="inlineStr">
        <is>
          <t>N</t>
        </is>
      </c>
      <c r="CV83" s="3" t="inlineStr">
        <is>
          <t>NA</t>
        </is>
      </c>
      <c r="CW83" s="3" t="inlineStr">
        <is>
          <t>NA</t>
        </is>
      </c>
      <c r="CX83" s="3" t="inlineStr">
        <is>
          <t>Claude_Mendeley_001.xlsx</t>
        </is>
      </c>
      <c r="CY83" s="3" t="inlineStr">
        <is>
          <t>Claude_Mendeley_001:MDL-022</t>
        </is>
      </c>
      <c r="CZ83" s="3" t="inlineStr">
        <is>
          <t>N</t>
        </is>
      </c>
      <c r="DA83" s="3" t="inlineStr">
        <is>
          <t>NA</t>
        </is>
      </c>
      <c r="DB83" s="3" t="inlineStr">
        <is>
          <t>None</t>
        </is>
      </c>
      <c r="DC83" s="3" t="inlineStr">
        <is>
          <t>None</t>
        </is>
      </c>
      <c r="DD83" s="3" t="inlineStr">
        <is>
          <t>None</t>
        </is>
      </c>
      <c r="DE83" s="3" t="inlineStr">
        <is>
          <t>None</t>
        </is>
      </c>
      <c r="DF83" s="3" t="inlineStr">
        <is>
          <t>N</t>
        </is>
      </c>
      <c r="DG83" s="3" t="inlineStr">
        <is>
          <t>Single source record; no reconciliation required.</t>
        </is>
      </c>
      <c r="DH83" s="3" t="inlineStr">
        <is>
          <t>Landing page https://data.mendeley.com/datasets/ypm4h4z25c/3 (accessed 2026-08-03); DataCite record 10.17632/ypm4h4z25c.3</t>
        </is>
      </c>
      <c r="DI83" s="3" t="inlineStr">
        <is>
          <t>Low</t>
        </is>
      </c>
      <c r="DJ83" s="3" t="inlineStr">
        <is>
          <t>Low</t>
        </is>
      </c>
      <c r="DK83" s="3" t="inlineStr">
        <is>
          <t>Use source record as cited.</t>
        </is>
      </c>
      <c r="DL83" s="3" t="n">
        <v>5</v>
      </c>
      <c r="DM83" s="3" t="n">
        <v>3</v>
      </c>
      <c r="DN83" s="3" t="n">
        <v>2.5</v>
      </c>
      <c r="DO83" s="3" t="n">
        <v>2</v>
      </c>
      <c r="DP83" s="3" t="n">
        <v>4</v>
      </c>
      <c r="DQ83" s="3" t="n">
        <v>1</v>
      </c>
      <c r="DR83" s="3" t="n">
        <v>0</v>
      </c>
      <c r="DS83" s="3" t="n">
        <v>55.5</v>
      </c>
      <c r="DT83" s="3" t="inlineStr">
        <is>
          <t>Reviewed (source MCDM_Scoring, averaged across batches)</t>
        </is>
      </c>
      <c r="DU83" s="3" t="inlineStr">
        <is>
          <t>1 of 1</t>
        </is>
      </c>
      <c r="DV83" s="35">
        <f>IFERROR(IF(INDEX(MCDM_Grades!$C$2:$C$178,MATCH($A83,MCDM_Grades!$A$2:$A$178,0))="","",INDEX(MCDM_Grades!$C$2:$C$178,MATCH($A83,MCDM_Grades!$A$2:$A$178,0))),"")</f>
        <v/>
      </c>
      <c r="DW83" s="42">
        <f>IFERROR(IF(INDEX(MCDM_Grades!$D$2:$D$178,MATCH($A83,MCDM_Grades!$A$2:$A$178,0))="","",INDEX(MCDM_Grades!$D$2:$D$178,MATCH($A83,MCDM_Grades!$A$2:$A$178,0))),"")</f>
        <v/>
      </c>
      <c r="DX83" s="48">
        <f>IFERROR(IF(INDEX(MCDM_Grades!$E$2:$E$178,MATCH($A83,MCDM_Grades!$A$2:$A$178,0))="","",INDEX(MCDM_Grades!$E$2:$E$178,MATCH($A83,MCDM_Grades!$A$2:$A$178,0))),"")</f>
        <v/>
      </c>
      <c r="DY83" s="49">
        <f>IFERROR(IF(INDEX(MCDM_Grades!$F$2:$F$178,MATCH($A83,MCDM_Grades!$A$2:$A$178,0))="","",INDEX(MCDM_Grades!$F$2:$F$178,MATCH($A83,MCDM_Grades!$A$2:$A$178,0))),"")</f>
        <v/>
      </c>
      <c r="DZ83" s="48">
        <f>IFERROR(IF(INDEX(MCDM_Grades!$G$2:$G$178,MATCH($A83,MCDM_Grades!$A$2:$A$178,0))="","",INDEX(MCDM_Grades!$G$2:$G$178,MATCH($A83,MCDM_Grades!$A$2:$A$178,0))),"")</f>
        <v/>
      </c>
      <c r="EA83" s="49">
        <f>IFERROR(IF(INDEX(MCDM_Grades!$H$2:$H$178,MATCH($A83,MCDM_Grades!$A$2:$A$178,0))="","",INDEX(MCDM_Grades!$H$2:$H$178,MATCH($A83,MCDM_Grades!$A$2:$A$178,0))),"")</f>
        <v/>
      </c>
      <c r="EB83" s="50">
        <f>IFERROR(IF(INDEX(MCDM_Grades!$I$2:$I$178,MATCH($A83,MCDM_Grades!$A$2:$A$178,0))="","",INDEX(MCDM_Grades!$I$2:$I$178,MATCH($A83,MCDM_Grades!$A$2:$A$178,0))),"")</f>
        <v/>
      </c>
      <c r="EC83" s="51">
        <f>IFERROR(IF(INDEX(MCDM_Grades!$J$2:$J$178,MATCH($A83,MCDM_Grades!$A$2:$A$178,0))="","",INDEX(MCDM_Grades!$J$2:$J$178,MATCH($A83,MCDM_Grades!$A$2:$A$178,0))),"")</f>
        <v/>
      </c>
      <c r="ED83" s="35">
        <f>IFERROR(IF(INDEX(MCDM_Grades!$N$2:$N$178,MATCH($A83,MCDM_Grades!$A$2:$A$178,0))="","",INDEX(MCDM_Grades!$N$2:$N$178,MATCH($A83,MCDM_Grades!$A$2:$A$178,0))),"")</f>
        <v/>
      </c>
      <c r="EE83" s="42">
        <f>IFERROR(IF(INDEX(MCDM_Grades!$O$2:$O$178,MATCH($A83,MCDM_Grades!$A$2:$A$178,0))="","",INDEX(MCDM_Grades!$O$2:$O$178,MATCH($A83,MCDM_Grades!$A$2:$A$178,0))),"")</f>
        <v/>
      </c>
      <c r="EF83" s="35">
        <f>IFERROR(IF(INDEX(MCDM_Grades!$P$2:$P$178,MATCH($A83,MCDM_Grades!$A$2:$A$178,0))="","",INDEX(MCDM_Grades!$P$2:$P$178,MATCH($A83,MCDM_Grades!$A$2:$A$178,0))),"")</f>
        <v/>
      </c>
      <c r="EG83" s="42">
        <f>IFERROR(IF(INDEX(MCDM_Grades!$Q$2:$Q$178,MATCH($A83,MCDM_Grades!$A$2:$A$178,0))="","",INDEX(MCDM_Grades!$Q$2:$Q$178,MATCH($A83,MCDM_Grades!$A$2:$A$178,0))),"")</f>
        <v/>
      </c>
      <c r="EH83" s="35">
        <f>IFERROR(IF(INDEX(MCDM_Grades!$R$2:$R$178,MATCH($A83,MCDM_Grades!$A$2:$A$178,0))="","",INDEX(MCDM_Grades!$R$2:$R$178,MATCH($A83,MCDM_Grades!$A$2:$A$178,0))),"")</f>
        <v/>
      </c>
      <c r="EI83" s="42">
        <f>IFERROR(IF(INDEX(MCDM_Grades!$S$2:$S$178,MATCH($A83,MCDM_Grades!$A$2:$A$178,0))="","",INDEX(MCDM_Grades!$S$2:$S$178,MATCH($A83,MCDM_Grades!$A$2:$A$178,0))),"")</f>
        <v/>
      </c>
      <c r="EJ83" s="35">
        <f>IFERROR(IF(INDEX(MCDM_Grades!$T$2:$T$178,MATCH($A83,MCDM_Grades!$A$2:$A$178,0))="","",INDEX(MCDM_Grades!$T$2:$T$178,MATCH($A83,MCDM_Grades!$A$2:$A$178,0))),"")</f>
        <v/>
      </c>
      <c r="EK83" s="42">
        <f>IFERROR(IF(INDEX(MCDM_Grades!$U$2:$U$178,MATCH($A83,MCDM_Grades!$A$2:$A$178,0))="","",INDEX(MCDM_Grades!$U$2:$U$178,MATCH($A83,MCDM_Grades!$A$2:$A$178,0))),"")</f>
        <v/>
      </c>
      <c r="EL83" s="35">
        <f>IFERROR(IF(INDEX(MCDM_Grades!$V$2:$V$178,MATCH($A83,MCDM_Grades!$A$2:$A$178,0))="","",INDEX(MCDM_Grades!$V$2:$V$178,MATCH($A83,MCDM_Grades!$A$2:$A$178,0))),"")</f>
        <v/>
      </c>
      <c r="EM83" s="42">
        <f>IFERROR(IF(INDEX(MCDM_Grades!$W$2:$W$178,MATCH($A83,MCDM_Grades!$A$2:$A$178,0))="","",INDEX(MCDM_Grades!$W$2:$W$178,MATCH($A83,MCDM_Grades!$A$2:$A$178,0))),"")</f>
        <v/>
      </c>
      <c r="EN83" s="35">
        <f>IFERROR(IF(INDEX(MCDM_Grades!$X$2:$X$178,MATCH($A83,MCDM_Grades!$A$2:$A$178,0))="","",INDEX(MCDM_Grades!$X$2:$X$178,MATCH($A83,MCDM_Grades!$A$2:$A$178,0))),"")</f>
        <v/>
      </c>
      <c r="EO83" s="42">
        <f>IFERROR(IF(INDEX(MCDM_Grades!$Y$2:$Y$178,MATCH($A83,MCDM_Grades!$A$2:$A$178,0))="","",INDEX(MCDM_Grades!$Y$2:$Y$178,MATCH($A83,MCDM_Grades!$A$2:$A$178,0))),"")</f>
        <v/>
      </c>
      <c r="EP83" s="35">
        <f>IFERROR(IF(INDEX(MCDM_Grades!$Z$2:$Z$178,MATCH($A83,MCDM_Grades!$A$2:$A$178,0))="","",INDEX(MCDM_Grades!$Z$2:$Z$178,MATCH($A83,MCDM_Grades!$A$2:$A$178,0))),"")</f>
        <v/>
      </c>
      <c r="EQ83" s="42">
        <f>IFERROR(IF(INDEX(MCDM_Grades!$AA$2:$AA$178,MATCH($A83,MCDM_Grades!$A$2:$A$178,0))="","",INDEX(MCDM_Grades!$AA$2:$AA$178,MATCH($A83,MCDM_Grades!$A$2:$A$178,0))),"")</f>
        <v/>
      </c>
      <c r="ER83" s="35">
        <f>IFERROR(IF(INDEX(MCDM_Grades!$AB$2:$AB$178,MATCH($A83,MCDM_Grades!$A$2:$A$178,0))="","",INDEX(MCDM_Grades!$AB$2:$AB$178,MATCH($A83,MCDM_Grades!$A$2:$A$178,0))),"")</f>
        <v/>
      </c>
      <c r="ES83" s="42">
        <f>IFERROR(IF(INDEX(MCDM_Grades!$AC$2:$AC$178,MATCH($A83,MCDM_Grades!$A$2:$A$178,0))="","",INDEX(MCDM_Grades!$AC$2:$AC$178,MATCH($A83,MCDM_Grades!$A$2:$A$178,0))),"")</f>
        <v/>
      </c>
      <c r="ET83" s="35">
        <f>IFERROR(IF(INDEX(MCDM_Grades!$AD$2:$AD$178,MATCH($A83,MCDM_Grades!$A$2:$A$178,0))="","",INDEX(MCDM_Grades!$AD$2:$AD$178,MATCH($A83,MCDM_Grades!$A$2:$A$178,0))),"")</f>
        <v/>
      </c>
      <c r="EU83" s="42">
        <f>IFERROR(IF(INDEX(MCDM_Grades!$AE$2:$AE$178,MATCH($A83,MCDM_Grades!$A$2:$A$178,0))="","",INDEX(MCDM_Grades!$AE$2:$AE$178,MATCH($A83,MCDM_Grades!$A$2:$A$178,0))),"")</f>
        <v/>
      </c>
      <c r="EV83" s="51">
        <f>IFERROR(IF(INDEX(MCDM_Grades!$K$2:$K$178,MATCH($A83,MCDM_Grades!$A$2:$A$178,0))="","",INDEX(MCDM_Grades!$K$2:$K$178,MATCH($A83,MCDM_Grades!$A$2:$A$178,0))),"")</f>
        <v/>
      </c>
      <c r="EW83" s="49">
        <f>IFERROR(IF(INDEX(MCDM_Grades!$L$2:$L$178,MATCH($A83,MCDM_Grades!$A$2:$A$178,0))="","",INDEX(MCDM_Grades!$L$2:$L$178,MATCH($A83,MCDM_Grades!$A$2:$A$178,0))),"")</f>
        <v/>
      </c>
      <c r="EX83" s="50">
        <f>IFERROR(IF(INDEX(MCDM_Grades!$M$2:$M$178,MATCH($A83,MCDM_Grades!$A$2:$A$178,0))="","",INDEX(MCDM_Grades!$M$2:$M$178,MATCH($A83,MCDM_Grades!$A$2:$A$178,0))),"")</f>
        <v/>
      </c>
      <c r="EY83" s="35">
        <f>IFERROR(IF(INDEX(MCDM_Grades!$AR$2:$AR$178,MATCH($A83,MCDM_Grades!$A$2:$A$178,0))="","",INDEX(MCDM_Grades!$AR$2:$AR$178,MATCH($A83,MCDM_Grades!$A$2:$A$178,0))),"")</f>
        <v/>
      </c>
      <c r="EZ83" s="42">
        <f>IFERROR(IF(INDEX(MCDM_Grades!$AS$2:$AS$178,MATCH($A83,MCDM_Grades!$A$2:$A$178,0))="","",INDEX(MCDM_Grades!$AS$2:$AS$178,MATCH($A83,MCDM_Grades!$A$2:$A$178,0))),"")</f>
        <v/>
      </c>
      <c r="FA83" s="35">
        <f>IFERROR(IF(INDEX(MCDM_Grades!$AT$2:$AT$178,MATCH($A83,MCDM_Grades!$A$2:$A$178,0))="","",INDEX(MCDM_Grades!$AT$2:$AT$178,MATCH($A83,MCDM_Grades!$A$2:$A$178,0))),"")</f>
        <v/>
      </c>
      <c r="FB83" s="42">
        <f>IFERROR(IF(INDEX(MCDM_Grades!$AU$2:$AU$178,MATCH($A83,MCDM_Grades!$A$2:$A$178,0))="","",INDEX(MCDM_Grades!$AU$2:$AU$178,MATCH($A83,MCDM_Grades!$A$2:$A$178,0))),"")</f>
        <v/>
      </c>
      <c r="FC83" s="3" t="inlineStr">
        <is>
          <t>Not reported</t>
        </is>
      </c>
      <c r="FD83" s="3" t="inlineStr">
        <is>
          <t>Unknown</t>
        </is>
      </c>
      <c r="FE83" s="3" t="inlineStr">
        <is>
          <t>No</t>
        </is>
      </c>
      <c r="FF83" s="3" t="inlineStr">
        <is>
          <t>UAV/drone aerial imagery, camera tilt (nadir vs oblique) not stated</t>
        </is>
      </c>
      <c r="FG83" s="3" t="inlineStr">
        <is>
          <t>UAV / drone (model, altitude and camera angle not reported)</t>
        </is>
      </c>
      <c r="FH83" s="3" t="inlineStr">
        <is>
          <t>captured using drones in both China and Spain, enabling aerial perspectives that provide a wide field of view and are suitable for large-scale infrastructure inspection</t>
        </is>
      </c>
      <c r="FI83" s="3" t="inlineStr">
        <is>
          <t>Dataset page / README</t>
        </is>
      </c>
      <c r="FJ83" s="3" t="inlineStr">
        <is>
          <t>https://data.mendeley.com/datasets/ypm4h4z25c/3</t>
        </is>
      </c>
      <c r="FK83" s="3" t="inlineStr">
        <is>
          <t>Medium</t>
        </is>
      </c>
      <c r="FL83" s="3" t="inlineStr">
        <is>
          <t>Not independently verified</t>
        </is>
      </c>
      <c r="FM83" s="3" t="inlineStr">
        <is>
          <t>Workbook and Mendeley page establish drone acquisition (file 'china_spain_uav.v2i.coco.zip', a Roboflow export) but neither states whether the camera was nadir or tilted, and no altitude, model or publication is available. Because the vocabulary splits UAV imagery into 'Nadir / top-down' vs 'Oblique aerial (UAV)' and the angle is unreported, the label is 'Not reported' with the UAV platform recorded here; forward_facing is 'No' because it is aerial rather than vehicle-perspective imagery. Inspecting sample images from the archive would settle it.</t>
        </is>
      </c>
    </row>
    <row r="84" ht="58" customHeight="1">
      <c r="A84" s="3" t="inlineStr">
        <is>
          <t>DS-083</t>
        </is>
      </c>
      <c r="B84" s="3" t="inlineStr">
        <is>
          <t>RSD-BD: Road Surface Damage Image Dataset from Major Cities of Bangladesh</t>
        </is>
      </c>
      <c r="C84" s="3" t="inlineStr">
        <is>
          <t>RSD-BD: Road Surface Damage Image Dataset from Major Cities of Bangladesh for Deep Learning and Computer Vision Research; RSD-BD: Road Surface Damage Image Dataset from Major Cities of Bangladesh for Deep Learning &amp; Computer Vision Research</t>
        </is>
      </c>
      <c r="D84" s="3" t="inlineStr">
        <is>
          <t>1</t>
        </is>
      </c>
      <c r="E84" s="3" t="inlineStr">
        <is>
          <t>Confirmed Match</t>
        </is>
      </c>
      <c r="F84" s="3" t="inlineStr">
        <is>
          <t>High</t>
        </is>
      </c>
      <c r="G84" s="3" t="inlineStr">
        <is>
          <t>Same Mendeley DOI (10.17632/745n5wnt7v.1); identical count (1,500; 500 per class); same three classes.</t>
        </is>
      </c>
      <c r="H84" s="3" t="inlineStr">
        <is>
          <t>Claude; GPT</t>
        </is>
      </c>
      <c r="I84" s="3" t="inlineStr">
        <is>
          <t>Mendeley Data</t>
        </is>
      </c>
      <c r="J84" s="3" t="inlineStr">
        <is>
          <t>N</t>
        </is>
      </c>
      <c r="K84" s="3" t="inlineStr">
        <is>
          <t>Single Mendeley deposit</t>
        </is>
      </c>
      <c r="L84" s="4" t="inlineStr">
        <is>
          <t>https://data.mendeley.com/datasets/745n5wnt7v/1</t>
        </is>
      </c>
      <c r="M84" s="3" t="inlineStr">
        <is>
          <t>NA</t>
        </is>
      </c>
      <c r="N84" s="3" t="inlineStr">
        <is>
          <t>NA</t>
        </is>
      </c>
      <c r="O84" s="4" t="inlineStr">
        <is>
          <t>https://data.mendeley.com/datasets/745n5wnt7v/1</t>
        </is>
      </c>
      <c r="P84" s="3" t="inlineStr">
        <is>
          <t>NA</t>
        </is>
      </c>
      <c r="Q84" s="3" t="inlineStr">
        <is>
          <t>NA</t>
        </is>
      </c>
      <c r="R84" s="3" t="inlineStr">
        <is>
          <t>NA</t>
        </is>
      </c>
      <c r="S84" s="3" t="inlineStr">
        <is>
          <t>NA</t>
        </is>
      </c>
      <c r="T84" s="3" t="inlineStr">
        <is>
          <t>10.17632/745n5wnt7v.1</t>
        </is>
      </c>
      <c r="U84" s="3" t="inlineStr">
        <is>
          <t>N</t>
        </is>
      </c>
      <c r="V84" s="3" t="inlineStr">
        <is>
          <t>NR</t>
        </is>
      </c>
      <c r="W84" s="3" t="inlineStr">
        <is>
          <t>NR</t>
        </is>
      </c>
      <c r="X84" s="3" t="inlineStr">
        <is>
          <t>NR</t>
        </is>
      </c>
      <c r="Y84" s="3" t="inlineStr">
        <is>
          <t>NR</t>
        </is>
      </c>
      <c r="Z84" s="3" t="inlineStr">
        <is>
          <t>NA</t>
        </is>
      </c>
      <c r="AA84" s="3" t="inlineStr">
        <is>
          <t>NA</t>
        </is>
      </c>
      <c r="AB84" s="3" t="inlineStr">
        <is>
          <t>Images/frames as reported</t>
        </is>
      </c>
      <c r="AC84" s="3" t="inlineStr">
        <is>
          <t>1500 (500 per class) [Claude] | 1500 [GPT]</t>
        </is>
      </c>
      <c r="AD84" s="3" t="inlineStr">
        <is>
          <t>NR</t>
        </is>
      </c>
      <c r="AE84" s="3" t="inlineStr">
        <is>
          <t>NR</t>
        </is>
      </c>
      <c r="AF84" s="3" t="inlineStr">
        <is>
          <t>1500 (500 per class) [Claude] | 1500 [GPT]</t>
        </is>
      </c>
      <c r="AG84" s="3" t="inlineStr">
        <is>
          <t>NR</t>
        </is>
      </c>
      <c r="AH84" s="3" t="inlineStr">
        <is>
          <t>NR</t>
        </is>
      </c>
      <c r="AI84" s="3" t="inlineStr">
        <is>
          <t>NR</t>
        </is>
      </c>
      <c r="AJ84" s="3" t="inlineStr">
        <is>
          <t>NR</t>
        </is>
      </c>
      <c r="AK84" s="3" t="inlineStr">
        <is>
          <t>NR</t>
        </is>
      </c>
      <c r="AL84" s="3" t="inlineStr">
        <is>
          <t>NR</t>
        </is>
      </c>
      <c r="AM84" s="3" t="inlineStr">
        <is>
          <t>NR</t>
        </is>
      </c>
      <c r="AN84" s="3" t="inlineStr">
        <is>
          <t>Varied high resolution (exact values not enumerated) [Claude] | Varied high resolution [GPT]</t>
        </is>
      </c>
      <c r="AO84" s="3" t="inlineStr">
        <is>
          <t>NR</t>
        </is>
      </c>
      <c r="AP84" s="3" t="inlineStr">
        <is>
          <t>Bangladesh</t>
        </is>
      </c>
      <c r="AQ84" s="3" t="inlineStr">
        <is>
          <t>NR</t>
        </is>
      </c>
      <c r="AR84" s="3" t="inlineStr">
        <is>
          <t>Dhaka; Mymensingh; Chattogram</t>
        </is>
      </c>
      <c r="AS84" s="3" t="inlineStr">
        <is>
          <t>Bangladesh; Dhaka; Mymensingh; Chattogram; Road environment: Urban road; Semi-urban road [Claude] | Urban;semi-urban roads [GPT]</t>
        </is>
      </c>
      <c r="AT84" s="3" t="inlineStr">
        <is>
          <t>NR</t>
        </is>
      </c>
      <c r="AU84" s="3" t="inlineStr">
        <is>
          <t>Camera platform NR</t>
        </is>
      </c>
      <c r="AV84" s="3" t="inlineStr">
        <is>
          <t>NR</t>
        </is>
      </c>
      <c r="AW84" s="3" t="inlineStr">
        <is>
          <t>Camera platform NR</t>
        </is>
      </c>
      <c r="AX84" s="3" t="inlineStr">
        <is>
          <t>NR</t>
        </is>
      </c>
      <c r="AY84" s="3" t="inlineStr">
        <is>
          <t>NR</t>
        </is>
      </c>
      <c r="AZ84" s="3" t="inlineStr">
        <is>
          <t>NR</t>
        </is>
      </c>
      <c r="BA84" s="3" t="inlineStr">
        <is>
          <t>NR</t>
        </is>
      </c>
      <c r="BB84" s="3" t="inlineStr">
        <is>
          <t>N</t>
        </is>
      </c>
      <c r="BC84" s="3" t="inlineStr">
        <is>
          <t>NR</t>
        </is>
      </c>
      <c r="BD84" s="3" t="inlineStr">
        <is>
          <t>NR</t>
        </is>
      </c>
      <c r="BE84" s="3" t="inlineStr">
        <is>
          <t>NR</t>
        </is>
      </c>
      <c r="BF84" s="3" t="inlineStr">
        <is>
          <t>Diverse lighting conditions and angles (values not enumerated) [Claude] | Diverse lighting [GPT]</t>
        </is>
      </c>
      <c r="BG84" s="3" t="inlineStr">
        <is>
          <t>NR</t>
        </is>
      </c>
      <c r="BH84" s="3" t="inlineStr">
        <is>
          <t>Asphalt damage; Crack; Pothole</t>
        </is>
      </c>
      <c r="BI84" s="3" t="inlineStr">
        <is>
          <t>NR</t>
        </is>
      </c>
      <c r="BJ84" s="3" t="inlineStr">
        <is>
          <t>3 balanced image-level classes of 500 images each [Claude] | 500 asphalt-damage;500 crack;500 pothole images [GPT]</t>
        </is>
      </c>
      <c r="BK84" s="3" t="inlineStr">
        <is>
          <t>NR</t>
        </is>
      </c>
      <c r="BL84" s="3" t="inlineStr">
        <is>
          <t>Image classification</t>
        </is>
      </c>
      <c r="BM84" s="3" t="inlineStr">
        <is>
          <t>Image classification</t>
        </is>
      </c>
      <c r="BN84" s="3" t="inlineStr">
        <is>
          <t>JPG images in class folders [Claude] | JPG;class folders or structure NR [GPT]</t>
        </is>
      </c>
      <c r="BO84" s="3" t="inlineStr">
        <is>
          <t>NR</t>
        </is>
      </c>
      <c r="BP84" s="3" t="inlineStr">
        <is>
          <t>Y</t>
        </is>
      </c>
      <c r="BQ84" s="3" t="inlineStr">
        <is>
          <t>NR</t>
        </is>
      </c>
      <c r="BR84" s="3" t="inlineStr">
        <is>
          <t>NR</t>
        </is>
      </c>
      <c r="BS84" s="3" t="inlineStr">
        <is>
          <t>NR</t>
        </is>
      </c>
      <c r="BT84" s="3" t="inlineStr">
        <is>
          <t>NR</t>
        </is>
      </c>
      <c r="BU84" s="3" t="inlineStr">
        <is>
          <t>Y</t>
        </is>
      </c>
      <c r="BV84" s="3" t="inlineStr">
        <is>
          <t>N</t>
        </is>
      </c>
      <c r="BW84" s="3" t="inlineStr">
        <is>
          <t>N</t>
        </is>
      </c>
      <c r="BX84" s="3" t="inlineStr">
        <is>
          <t>N</t>
        </is>
      </c>
      <c r="BY84" s="3" t="inlineStr">
        <is>
          <t>NR</t>
        </is>
      </c>
      <c r="BZ84" s="3" t="inlineStr">
        <is>
          <t>NR</t>
        </is>
      </c>
      <c r="CA84" s="3" t="inlineStr">
        <is>
          <t>NR</t>
        </is>
      </c>
      <c r="CB84" s="3" t="inlineStr">
        <is>
          <t>NR</t>
        </is>
      </c>
      <c r="CC84" s="3" t="inlineStr">
        <is>
          <t>Classification [Claude] | Classification;Benchmarking;Severity assessment (potential use) [GPT]</t>
        </is>
      </c>
      <c r="CD84" s="3" t="inlineStr">
        <is>
          <t>NR</t>
        </is>
      </c>
      <c r="CE84" s="3" t="inlineStr">
        <is>
          <t>NR</t>
        </is>
      </c>
      <c r="CF84" s="3" t="inlineStr">
        <is>
          <t>Reported on the source record/data card or associated publication (see Evidence_Locator)</t>
        </is>
      </c>
      <c r="CG84" s="3" t="inlineStr">
        <is>
          <t>NR</t>
        </is>
      </c>
      <c r="CH84" s="3" t="inlineStr">
        <is>
          <t>NR</t>
        </is>
      </c>
      <c r="CI84" s="3" t="inlineStr">
        <is>
          <t>Include-Primary</t>
        </is>
      </c>
      <c r="CJ84" s="3" t="inlineStr">
        <is>
          <t>Direct_Download</t>
        </is>
      </c>
      <c r="CK84" s="3" t="inlineStr">
        <is>
          <t>CC BY 4.0</t>
        </is>
      </c>
      <c r="CL84" s="3" t="inlineStr">
        <is>
          <t>N</t>
        </is>
      </c>
      <c r="CM84" s="3" t="inlineStr">
        <is>
          <t>Direct_Download</t>
        </is>
      </c>
      <c r="CN84" s="3" t="inlineStr">
        <is>
          <t>NR</t>
        </is>
      </c>
      <c r="CO84" s="3" t="inlineStr">
        <is>
          <t>NR</t>
        </is>
      </c>
      <c r="CP84" s="3" t="inlineStr">
        <is>
          <t>N</t>
        </is>
      </c>
      <c r="CQ84" s="3" t="inlineStr">
        <is>
          <t>Image-level classification labels only, with no localisation, severity or annotation files; capture device and collection dates unreported; exact resolutions not enumerated; the 'Asphalt Damage' class is not defined against a standard distress taxonomy [Claude] | Annotation method, exact image resolution, license, and collection platform not reported in retrieved authoritative evidence [GPT]</t>
        </is>
      </c>
      <c r="CR84" s="3" t="inlineStr">
        <is>
          <t>Original</t>
        </is>
      </c>
      <c r="CS84" s="3" t="inlineStr">
        <is>
          <t>N</t>
        </is>
      </c>
      <c r="CT84" s="3" t="inlineStr">
        <is>
          <t>N</t>
        </is>
      </c>
      <c r="CU84" s="3" t="inlineStr">
        <is>
          <t>N</t>
        </is>
      </c>
      <c r="CV84" s="3" t="inlineStr">
        <is>
          <t>NA</t>
        </is>
      </c>
      <c r="CW84" s="3" t="inlineStr">
        <is>
          <t>NA</t>
        </is>
      </c>
      <c r="CX84" s="3" t="inlineStr">
        <is>
          <t>Claude_Mendeley_001.xlsx; GPT_Mendeley_001.xlsx</t>
        </is>
      </c>
      <c r="CY84" s="3" t="inlineStr">
        <is>
          <t>Claude_Mendeley_001:MDL-023; GPT_Mendeley_001:MEN-008</t>
        </is>
      </c>
      <c r="CZ84" s="3" t="inlineStr">
        <is>
          <t>Y - see conflict columns and Reconciliation_Notes</t>
        </is>
      </c>
      <c r="DA84" s="3" t="inlineStr">
        <is>
          <t>Y - see conflict columns and Reconciliation_Notes</t>
        </is>
      </c>
      <c r="DB84" s="6" t="inlineStr">
        <is>
          <t>Image count: 1500 (500 per class) (Claude) vs 1500 (GPT) || Image resolution: Varied high resolution (exact values not enumerated) (Claude) vs Varied high resolution (GPT)</t>
        </is>
      </c>
      <c r="DC84" s="6" t="inlineStr">
        <is>
          <t>Label taxonomy: 3 balanced image-level classes of 500 images each (Claude) vs 500 asphalt-damage;500 crack;500 pothole images (GPT) || Annotation format: JPG images in class folders (Claude) vs JPG;class folders or structure NR (GPT)</t>
        </is>
      </c>
      <c r="DD84" s="3" t="inlineStr">
        <is>
          <t>None</t>
        </is>
      </c>
      <c r="DE84" s="6" t="inlineStr">
        <is>
          <t>AI tasks: Classification (Claude) vs Classification;Benchmarking;Severity assessment (potential use) (GPT) || Road environment: Urban road; Semi-urban road (Claude) vs Urban;semi-urban roads (GPT) || Lighting_Conditions: Diverse lighting conditions and angles (values not enumerated) (Claude) vs Diverse lighting (GPT) || Key_Limitations: Image-level classification labels only, with no localisation, severity or annota (Claude) vs Annotation method, exact image resolution, license, and collection platform not  (GPT)</t>
        </is>
      </c>
      <c r="DF84" s="3" t="inlineStr">
        <is>
          <t>N</t>
        </is>
      </c>
      <c r="DG84" s="3" t="inlineStr">
        <is>
          <t>License CC BY 4.0 (Claude) vs NR (GPT).</t>
        </is>
      </c>
      <c r="DH84" s="3" t="inlineStr">
        <is>
          <t>Landing page https://data.mendeley.com/datasets/745n5wnt7v/1 (accessed 2026-08-03); DataCite record 10.17632/745n5wnt7v.1 [Claude] | Mendeley dataset page, Description, accessed 2026-08-05 [GPT]</t>
        </is>
      </c>
      <c r="DI84" s="3" t="inlineStr">
        <is>
          <t>Moderate</t>
        </is>
      </c>
      <c r="DJ84" s="3" t="inlineStr">
        <is>
          <t>Low</t>
        </is>
      </c>
      <c r="DK84" s="3" t="inlineStr">
        <is>
          <t>Use as-is.</t>
        </is>
      </c>
      <c r="DL84" s="3" t="n">
        <v>5</v>
      </c>
      <c r="DM84" s="3" t="n">
        <v>2</v>
      </c>
      <c r="DN84" s="3" t="n">
        <v>2.5</v>
      </c>
      <c r="DO84" s="3" t="n">
        <v>3</v>
      </c>
      <c r="DP84" s="3" t="n">
        <v>3.5</v>
      </c>
      <c r="DQ84" s="3" t="n">
        <v>1</v>
      </c>
      <c r="DR84" s="3" t="n">
        <v>1.5</v>
      </c>
      <c r="DS84" s="3" t="n">
        <v>56.5</v>
      </c>
      <c r="DT84" s="3" t="inlineStr">
        <is>
          <t>Reviewed (source MCDM_Scoring, averaged across batches)</t>
        </is>
      </c>
      <c r="DU84" s="3" t="inlineStr">
        <is>
          <t>2 of 2</t>
        </is>
      </c>
      <c r="DV84" s="35">
        <f>IFERROR(IF(INDEX(MCDM_Grades!$C$2:$C$178,MATCH($A84,MCDM_Grades!$A$2:$A$178,0))="","",INDEX(MCDM_Grades!$C$2:$C$178,MATCH($A84,MCDM_Grades!$A$2:$A$178,0))),"")</f>
        <v/>
      </c>
      <c r="DW84" s="42">
        <f>IFERROR(IF(INDEX(MCDM_Grades!$D$2:$D$178,MATCH($A84,MCDM_Grades!$A$2:$A$178,0))="","",INDEX(MCDM_Grades!$D$2:$D$178,MATCH($A84,MCDM_Grades!$A$2:$A$178,0))),"")</f>
        <v/>
      </c>
      <c r="DX84" s="48">
        <f>IFERROR(IF(INDEX(MCDM_Grades!$E$2:$E$178,MATCH($A84,MCDM_Grades!$A$2:$A$178,0))="","",INDEX(MCDM_Grades!$E$2:$E$178,MATCH($A84,MCDM_Grades!$A$2:$A$178,0))),"")</f>
        <v/>
      </c>
      <c r="DY84" s="49">
        <f>IFERROR(IF(INDEX(MCDM_Grades!$F$2:$F$178,MATCH($A84,MCDM_Grades!$A$2:$A$178,0))="","",INDEX(MCDM_Grades!$F$2:$F$178,MATCH($A84,MCDM_Grades!$A$2:$A$178,0))),"")</f>
        <v/>
      </c>
      <c r="DZ84" s="48">
        <f>IFERROR(IF(INDEX(MCDM_Grades!$G$2:$G$178,MATCH($A84,MCDM_Grades!$A$2:$A$178,0))="","",INDEX(MCDM_Grades!$G$2:$G$178,MATCH($A84,MCDM_Grades!$A$2:$A$178,0))),"")</f>
        <v/>
      </c>
      <c r="EA84" s="49">
        <f>IFERROR(IF(INDEX(MCDM_Grades!$H$2:$H$178,MATCH($A84,MCDM_Grades!$A$2:$A$178,0))="","",INDEX(MCDM_Grades!$H$2:$H$178,MATCH($A84,MCDM_Grades!$A$2:$A$178,0))),"")</f>
        <v/>
      </c>
      <c r="EB84" s="50">
        <f>IFERROR(IF(INDEX(MCDM_Grades!$I$2:$I$178,MATCH($A84,MCDM_Grades!$A$2:$A$178,0))="","",INDEX(MCDM_Grades!$I$2:$I$178,MATCH($A84,MCDM_Grades!$A$2:$A$178,0))),"")</f>
        <v/>
      </c>
      <c r="EC84" s="51">
        <f>IFERROR(IF(INDEX(MCDM_Grades!$J$2:$J$178,MATCH($A84,MCDM_Grades!$A$2:$A$178,0))="","",INDEX(MCDM_Grades!$J$2:$J$178,MATCH($A84,MCDM_Grades!$A$2:$A$178,0))),"")</f>
        <v/>
      </c>
      <c r="ED84" s="35">
        <f>IFERROR(IF(INDEX(MCDM_Grades!$N$2:$N$178,MATCH($A84,MCDM_Grades!$A$2:$A$178,0))="","",INDEX(MCDM_Grades!$N$2:$N$178,MATCH($A84,MCDM_Grades!$A$2:$A$178,0))),"")</f>
        <v/>
      </c>
      <c r="EE84" s="42">
        <f>IFERROR(IF(INDEX(MCDM_Grades!$O$2:$O$178,MATCH($A84,MCDM_Grades!$A$2:$A$178,0))="","",INDEX(MCDM_Grades!$O$2:$O$178,MATCH($A84,MCDM_Grades!$A$2:$A$178,0))),"")</f>
        <v/>
      </c>
      <c r="EF84" s="35">
        <f>IFERROR(IF(INDEX(MCDM_Grades!$P$2:$P$178,MATCH($A84,MCDM_Grades!$A$2:$A$178,0))="","",INDEX(MCDM_Grades!$P$2:$P$178,MATCH($A84,MCDM_Grades!$A$2:$A$178,0))),"")</f>
        <v/>
      </c>
      <c r="EG84" s="42">
        <f>IFERROR(IF(INDEX(MCDM_Grades!$Q$2:$Q$178,MATCH($A84,MCDM_Grades!$A$2:$A$178,0))="","",INDEX(MCDM_Grades!$Q$2:$Q$178,MATCH($A84,MCDM_Grades!$A$2:$A$178,0))),"")</f>
        <v/>
      </c>
      <c r="EH84" s="35">
        <f>IFERROR(IF(INDEX(MCDM_Grades!$R$2:$R$178,MATCH($A84,MCDM_Grades!$A$2:$A$178,0))="","",INDEX(MCDM_Grades!$R$2:$R$178,MATCH($A84,MCDM_Grades!$A$2:$A$178,0))),"")</f>
        <v/>
      </c>
      <c r="EI84" s="42">
        <f>IFERROR(IF(INDEX(MCDM_Grades!$S$2:$S$178,MATCH($A84,MCDM_Grades!$A$2:$A$178,0))="","",INDEX(MCDM_Grades!$S$2:$S$178,MATCH($A84,MCDM_Grades!$A$2:$A$178,0))),"")</f>
        <v/>
      </c>
      <c r="EJ84" s="35">
        <f>IFERROR(IF(INDEX(MCDM_Grades!$T$2:$T$178,MATCH($A84,MCDM_Grades!$A$2:$A$178,0))="","",INDEX(MCDM_Grades!$T$2:$T$178,MATCH($A84,MCDM_Grades!$A$2:$A$178,0))),"")</f>
        <v/>
      </c>
      <c r="EK84" s="42">
        <f>IFERROR(IF(INDEX(MCDM_Grades!$U$2:$U$178,MATCH($A84,MCDM_Grades!$A$2:$A$178,0))="","",INDEX(MCDM_Grades!$U$2:$U$178,MATCH($A84,MCDM_Grades!$A$2:$A$178,0))),"")</f>
        <v/>
      </c>
      <c r="EL84" s="35">
        <f>IFERROR(IF(INDEX(MCDM_Grades!$V$2:$V$178,MATCH($A84,MCDM_Grades!$A$2:$A$178,0))="","",INDEX(MCDM_Grades!$V$2:$V$178,MATCH($A84,MCDM_Grades!$A$2:$A$178,0))),"")</f>
        <v/>
      </c>
      <c r="EM84" s="42">
        <f>IFERROR(IF(INDEX(MCDM_Grades!$W$2:$W$178,MATCH($A84,MCDM_Grades!$A$2:$A$178,0))="","",INDEX(MCDM_Grades!$W$2:$W$178,MATCH($A84,MCDM_Grades!$A$2:$A$178,0))),"")</f>
        <v/>
      </c>
      <c r="EN84" s="35">
        <f>IFERROR(IF(INDEX(MCDM_Grades!$X$2:$X$178,MATCH($A84,MCDM_Grades!$A$2:$A$178,0))="","",INDEX(MCDM_Grades!$X$2:$X$178,MATCH($A84,MCDM_Grades!$A$2:$A$178,0))),"")</f>
        <v/>
      </c>
      <c r="EO84" s="42">
        <f>IFERROR(IF(INDEX(MCDM_Grades!$Y$2:$Y$178,MATCH($A84,MCDM_Grades!$A$2:$A$178,0))="","",INDEX(MCDM_Grades!$Y$2:$Y$178,MATCH($A84,MCDM_Grades!$A$2:$A$178,0))),"")</f>
        <v/>
      </c>
      <c r="EP84" s="35">
        <f>IFERROR(IF(INDEX(MCDM_Grades!$Z$2:$Z$178,MATCH($A84,MCDM_Grades!$A$2:$A$178,0))="","",INDEX(MCDM_Grades!$Z$2:$Z$178,MATCH($A84,MCDM_Grades!$A$2:$A$178,0))),"")</f>
        <v/>
      </c>
      <c r="EQ84" s="42">
        <f>IFERROR(IF(INDEX(MCDM_Grades!$AA$2:$AA$178,MATCH($A84,MCDM_Grades!$A$2:$A$178,0))="","",INDEX(MCDM_Grades!$AA$2:$AA$178,MATCH($A84,MCDM_Grades!$A$2:$A$178,0))),"")</f>
        <v/>
      </c>
      <c r="ER84" s="35">
        <f>IFERROR(IF(INDEX(MCDM_Grades!$AB$2:$AB$178,MATCH($A84,MCDM_Grades!$A$2:$A$178,0))="","",INDEX(MCDM_Grades!$AB$2:$AB$178,MATCH($A84,MCDM_Grades!$A$2:$A$178,0))),"")</f>
        <v/>
      </c>
      <c r="ES84" s="42">
        <f>IFERROR(IF(INDEX(MCDM_Grades!$AC$2:$AC$178,MATCH($A84,MCDM_Grades!$A$2:$A$178,0))="","",INDEX(MCDM_Grades!$AC$2:$AC$178,MATCH($A84,MCDM_Grades!$A$2:$A$178,0))),"")</f>
        <v/>
      </c>
      <c r="ET84" s="35">
        <f>IFERROR(IF(INDEX(MCDM_Grades!$AD$2:$AD$178,MATCH($A84,MCDM_Grades!$A$2:$A$178,0))="","",INDEX(MCDM_Grades!$AD$2:$AD$178,MATCH($A84,MCDM_Grades!$A$2:$A$178,0))),"")</f>
        <v/>
      </c>
      <c r="EU84" s="42">
        <f>IFERROR(IF(INDEX(MCDM_Grades!$AE$2:$AE$178,MATCH($A84,MCDM_Grades!$A$2:$A$178,0))="","",INDEX(MCDM_Grades!$AE$2:$AE$178,MATCH($A84,MCDM_Grades!$A$2:$A$178,0))),"")</f>
        <v/>
      </c>
      <c r="EV84" s="51">
        <f>IFERROR(IF(INDEX(MCDM_Grades!$K$2:$K$178,MATCH($A84,MCDM_Grades!$A$2:$A$178,0))="","",INDEX(MCDM_Grades!$K$2:$K$178,MATCH($A84,MCDM_Grades!$A$2:$A$178,0))),"")</f>
        <v/>
      </c>
      <c r="EW84" s="49">
        <f>IFERROR(IF(INDEX(MCDM_Grades!$L$2:$L$178,MATCH($A84,MCDM_Grades!$A$2:$A$178,0))="","",INDEX(MCDM_Grades!$L$2:$L$178,MATCH($A84,MCDM_Grades!$A$2:$A$178,0))),"")</f>
        <v/>
      </c>
      <c r="EX84" s="50">
        <f>IFERROR(IF(INDEX(MCDM_Grades!$M$2:$M$178,MATCH($A84,MCDM_Grades!$A$2:$A$178,0))="","",INDEX(MCDM_Grades!$M$2:$M$178,MATCH($A84,MCDM_Grades!$A$2:$A$178,0))),"")</f>
        <v/>
      </c>
      <c r="EY84" s="35">
        <f>IFERROR(IF(INDEX(MCDM_Grades!$AR$2:$AR$178,MATCH($A84,MCDM_Grades!$A$2:$A$178,0))="","",INDEX(MCDM_Grades!$AR$2:$AR$178,MATCH($A84,MCDM_Grades!$A$2:$A$178,0))),"")</f>
        <v/>
      </c>
      <c r="EZ84" s="42">
        <f>IFERROR(IF(INDEX(MCDM_Grades!$AS$2:$AS$178,MATCH($A84,MCDM_Grades!$A$2:$A$178,0))="","",INDEX(MCDM_Grades!$AS$2:$AS$178,MATCH($A84,MCDM_Grades!$A$2:$A$178,0))),"")</f>
        <v/>
      </c>
      <c r="FA84" s="35">
        <f>IFERROR(IF(INDEX(MCDM_Grades!$AT$2:$AT$178,MATCH($A84,MCDM_Grades!$A$2:$A$178,0))="","",INDEX(MCDM_Grades!$AT$2:$AT$178,MATCH($A84,MCDM_Grades!$A$2:$A$178,0))),"")</f>
        <v/>
      </c>
      <c r="FB84" s="42">
        <f>IFERROR(IF(INDEX(MCDM_Grades!$AU$2:$AU$178,MATCH($A84,MCDM_Grades!$A$2:$A$178,0))="","",INDEX(MCDM_Grades!$AU$2:$AU$178,MATCH($A84,MCDM_Grades!$A$2:$A$178,0))),"")</f>
        <v/>
      </c>
      <c r="FC84" s="3" t="inlineStr">
        <is>
          <t>Not reported</t>
        </is>
      </c>
      <c r="FD84" s="3" t="inlineStr">
        <is>
          <t>Unknown</t>
        </is>
      </c>
      <c r="FE84" s="3" t="inlineStr">
        <is>
          <t>Unknown</t>
        </is>
      </c>
      <c r="FF84" s="3" t="n"/>
      <c r="FG84" s="3" t="inlineStr">
        <is>
          <t>Not reported</t>
        </is>
      </c>
      <c r="FH84" s="3" t="inlineStr">
        <is>
          <t>captured under diverse lighting conditions and angles, ensuring variability and practical utility for robust algorithm development</t>
        </is>
      </c>
      <c r="FI84" s="3" t="inlineStr">
        <is>
          <t>Dataset page / README</t>
        </is>
      </c>
      <c r="FJ84" s="3" t="inlineStr">
        <is>
          <t>https://data.mendeley.com/datasets/745n5wnt7v/1</t>
        </is>
      </c>
      <c r="FK84" s="3" t="inlineStr">
        <is>
          <t>High</t>
        </is>
      </c>
      <c r="FL84" s="3" t="inlineStr">
        <is>
          <t>Not independently verified</t>
        </is>
      </c>
      <c r="FM84" s="3" t="inlineStr">
        <is>
          <t>Workbook says 'Camera platform NR'. The Mendeley description (1,500 JPGs, Dhaka/Mymensingh/Chattogram, three classes) only says images were taken under diverse lighting and 'angles', with no device, mount or viewpoint; the deposit is a single 'Road damage data.zip' and no publication is linked. The 'angles' wording suggests heterogeneous, probably handheld, viewpoints but nothing is stated.</t>
        </is>
      </c>
    </row>
    <row r="85" ht="58" customHeight="1">
      <c r="A85" s="3" t="inlineStr">
        <is>
          <t>DS-084</t>
        </is>
      </c>
      <c r="B85" s="3" t="inlineStr">
        <is>
          <t>SDNET2018 (Structural Defects Network 2018)</t>
        </is>
      </c>
      <c r="C85" s="3" t="inlineStr">
        <is>
          <t>Structural Defects Network (SDNET) 2018; SDNET2018 Pavement Subset; SDNET2018</t>
        </is>
      </c>
      <c r="D85" s="3" t="inlineStr">
        <is>
          <t>Version 1 [Claude] | 2 [Test_Batch]</t>
        </is>
      </c>
      <c r="E85" s="3" t="inlineStr">
        <is>
          <t>Confirmed Match</t>
        </is>
      </c>
      <c r="F85" s="3" t="inlineStr">
        <is>
          <t>High</t>
        </is>
      </c>
      <c r="G85" s="3" t="inlineStr">
        <is>
          <t>Same dataset (Utah State University; 16 MP Nikon; 56,092 sub-images; 10.15142/T3TD19; 10.1016/j.dib.2018.11.015); Kaggle page (aniruddhsharma) and Mendeley deposit (10.17632/5y9wdsg2zt.2) hold the same data.</t>
        </is>
      </c>
      <c r="H85" s="3" t="inlineStr">
        <is>
          <t>Claude; GPT; GitHub_Test_Batch (tool UNK)</t>
        </is>
      </c>
      <c r="I85" s="3" t="inlineStr">
        <is>
          <t>Mendeley Data; Kaggle</t>
        </is>
      </c>
      <c r="J85" s="3" t="inlineStr">
        <is>
          <t>Y</t>
        </is>
      </c>
      <c r="K85" s="8" t="inlineStr">
        <is>
          <t>Mirror: institutional dataset re-hosted on Kaggle and Mendeley Data</t>
        </is>
      </c>
      <c r="L85" s="4" t="inlineStr">
        <is>
          <t>https://data.mendeley.com/datasets/5y9wdsg2zt/2</t>
        </is>
      </c>
      <c r="M85" s="3" t="inlineStr">
        <is>
          <t>NA</t>
        </is>
      </c>
      <c r="N85" s="3" t="inlineStr">
        <is>
          <t>NA</t>
        </is>
      </c>
      <c r="O85" s="4" t="inlineStr">
        <is>
          <t>https://data.mendeley.com/datasets/5y9wdsg2zt/2</t>
        </is>
      </c>
      <c r="P85" s="3" t="inlineStr">
        <is>
          <t>NA</t>
        </is>
      </c>
      <c r="Q85" s="3" t="inlineStr">
        <is>
          <t>NA</t>
        </is>
      </c>
      <c r="R85" s="4" t="inlineStr">
        <is>
          <t>https://www.kaggle.com/datasets/aniruddhsharma/structural-defects-network-concrete-crack-images</t>
        </is>
      </c>
      <c r="S85" s="3" t="inlineStr">
        <is>
          <t>NA</t>
        </is>
      </c>
      <c r="T85" s="3" t="inlineStr">
        <is>
          <t>10.15142/T3TD19; 10.17632/5y9wdsg2zt.2</t>
        </is>
      </c>
      <c r="U85" s="3" t="inlineStr">
        <is>
          <t>Y</t>
        </is>
      </c>
      <c r="V85" s="3" t="inlineStr">
        <is>
          <t>https://digitalcommons.usu.edu/all_datasets/48/ [Claude] | https://doi.org/10.1016/j.conbuildmat.2018.08.011 [GPT] | https://doi.org/10.1016/j.dib.2018.11.015 [Test_Batch]</t>
        </is>
      </c>
      <c r="W85" s="3" t="inlineStr">
        <is>
          <t>10.1016/j.conbuildmat.2018.08.011; 10.1016/j.dib.2018.11.015</t>
        </is>
      </c>
      <c r="X85" s="3" t="inlineStr">
        <is>
          <t>https://digitalcommons.usu.edu/all_datasets/48/; https://doi.org/10.1016/j.conbuildmat.2018.08.011; https://doi.org/10.1016/j.dib.2018.11.015</t>
        </is>
      </c>
      <c r="Y85" s="3" t="inlineStr">
        <is>
          <t>NR</t>
        </is>
      </c>
      <c r="Z85" s="3" t="inlineStr">
        <is>
          <t>Y</t>
        </is>
      </c>
      <c r="AA85" s="3" t="inlineStr">
        <is>
          <t>Reported in source record (relationship not classified)</t>
        </is>
      </c>
      <c r="AB85" s="3" t="inlineStr">
        <is>
          <t>Images/frames as reported</t>
        </is>
      </c>
      <c r="AC85" s="3" t="inlineStr">
        <is>
          <t>56092 [Claude/Test_Batch] | 24334 [GPT]</t>
        </is>
      </c>
      <c r="AD85" s="3" t="inlineStr">
        <is>
          <t>NR</t>
        </is>
      </c>
      <c r="AE85" s="3" t="inlineStr">
        <is>
          <t>NR</t>
        </is>
      </c>
      <c r="AF85" s="3" t="inlineStr">
        <is>
          <t>56092 [Claude/Test_Batch] | 24334 [GPT]</t>
        </is>
      </c>
      <c r="AG85" s="3" t="inlineStr">
        <is>
          <t>104</t>
        </is>
      </c>
      <c r="AH85" s="3" t="inlineStr">
        <is>
          <t>NR</t>
        </is>
      </c>
      <c r="AI85" s="3" t="inlineStr">
        <is>
          <t>NR</t>
        </is>
      </c>
      <c r="AJ85" s="3" t="inlineStr">
        <is>
          <t>NR</t>
        </is>
      </c>
      <c r="AK85" s="3" t="inlineStr">
        <is>
          <t>NR</t>
        </is>
      </c>
      <c r="AL85" s="3" t="inlineStr">
        <is>
          <t>NR</t>
        </is>
      </c>
      <c r="AM85" s="3" t="inlineStr">
        <is>
          <t>NR</t>
        </is>
      </c>
      <c r="AN85" s="3" t="inlineStr">
        <is>
          <t>256x256 (sub-images cropped from higher-resolution source photographs) [Claude] | 256 x 256 px subimages [GPT] | 256x256 [Test_Batch]</t>
        </is>
      </c>
      <c r="AO85" s="3" t="inlineStr">
        <is>
          <t>NR</t>
        </is>
      </c>
      <c r="AP85" s="3" t="inlineStr">
        <is>
          <t>United States</t>
        </is>
      </c>
      <c r="AQ85" s="3" t="inlineStr">
        <is>
          <t>NR</t>
        </is>
      </c>
      <c r="AR85" s="3" t="inlineStr">
        <is>
          <t>Logan, Utah (Utah State University campus) [Claude] | Utah State University campus;Logan;Utah [GPT]</t>
        </is>
      </c>
      <c r="AS85" s="3" t="inlineStr">
        <is>
          <t>United States; Logan, Utah (Utah State University campus) [Claude] | Utah State University campus;Logan;Utah [GPT]; Road environment: Campus roads and sidewalks (pavement subset);bridge decks;building walls [Claude] | Roads and sidewalks;concrete pavement [GPT] | Pavement; bridge deck; wall [Test_Batch]</t>
        </is>
      </c>
      <c r="AT85" s="3" t="inlineStr">
        <is>
          <t>NR</t>
        </is>
      </c>
      <c r="AU85" s="3" t="inlineStr">
        <is>
          <t>Handheld digital camera (16 MP Nikon) [Claude] | 16 MP Nikon digital camera [GPT] | Digital camera [Test_Batch]</t>
        </is>
      </c>
      <c r="AV85" s="3" t="inlineStr">
        <is>
          <t>NR</t>
        </is>
      </c>
      <c r="AW85" s="3" t="inlineStr">
        <is>
          <t>Handheld digital camera (16 MP Nikon) [Claude] | 16 MP Nikon digital camera [GPT] | Digital camera [Test_Batch]</t>
        </is>
      </c>
      <c r="AX85" s="3" t="inlineStr">
        <is>
          <t>See Acquisition_Platform (reported: handheld)</t>
        </is>
      </c>
      <c r="AY85" s="3" t="inlineStr">
        <is>
          <t>NR</t>
        </is>
      </c>
      <c r="AZ85" s="3" t="inlineStr">
        <is>
          <t>NR</t>
        </is>
      </c>
      <c r="BA85" s="3" t="inlineStr">
        <is>
          <t>NR</t>
        </is>
      </c>
      <c r="BB85" s="3" t="inlineStr">
        <is>
          <t>N</t>
        </is>
      </c>
      <c r="BC85" s="3" t="inlineStr">
        <is>
          <t>N</t>
        </is>
      </c>
      <c r="BD85" s="3" t="inlineStr">
        <is>
          <t>NR</t>
        </is>
      </c>
      <c r="BE85" s="3" t="inlineStr">
        <is>
          <t>NR</t>
        </is>
      </c>
      <c r="BF85" s="3" t="inlineStr">
        <is>
          <t>Shadows present [Claude] | Natural outdoor lighting;shadows [GPT]</t>
        </is>
      </c>
      <c r="BG85" s="3" t="inlineStr">
        <is>
          <t>NR</t>
        </is>
      </c>
      <c r="BH85" s="3" t="inlineStr">
        <is>
          <t>Crack [Claude] | Crack;No crack [GPT] | concrete crack; non-crack [Test_Batch]</t>
        </is>
      </c>
      <c r="BI85" s="3" t="inlineStr">
        <is>
          <t>NR</t>
        </is>
      </c>
      <c r="BJ85" s="3" t="inlineStr">
        <is>
          <t>Binary sub-image label: Cracked;Non-cracked [Claude] | Pavement subset: 2,608 cracked and 21,726 uncracked subimages [GPT] | cracked; non-cracked; pavement; bridge deck; wall [Test_Batch]</t>
        </is>
      </c>
      <c r="BK85" s="3" t="inlineStr">
        <is>
          <t>NR</t>
        </is>
      </c>
      <c r="BL85" s="3" t="inlineStr">
        <is>
          <t>Image classification</t>
        </is>
      </c>
      <c r="BM85" s="3" t="inlineStr">
        <is>
          <t>Image classification</t>
        </is>
      </c>
      <c r="BN85" s="3" t="inlineStr">
        <is>
          <t>Folder-per-class image directories [Claude] | JPEG subimages;C or U binary labels [GPT] | Folder labels [Test_Batch]</t>
        </is>
      </c>
      <c r="BO85" s="3" t="inlineStr">
        <is>
          <t>NR</t>
        </is>
      </c>
      <c r="BP85" s="3" t="inlineStr">
        <is>
          <t>Y</t>
        </is>
      </c>
      <c r="BQ85" s="3" t="inlineStr">
        <is>
          <t>NR</t>
        </is>
      </c>
      <c r="BR85" s="3" t="inlineStr">
        <is>
          <t>NR</t>
        </is>
      </c>
      <c r="BS85" s="3" t="inlineStr">
        <is>
          <t>NR</t>
        </is>
      </c>
      <c r="BT85" s="3" t="inlineStr">
        <is>
          <t>NR</t>
        </is>
      </c>
      <c r="BU85" s="3" t="inlineStr">
        <is>
          <t>NR</t>
        </is>
      </c>
      <c r="BV85" s="3" t="inlineStr">
        <is>
          <t>N</t>
        </is>
      </c>
      <c r="BW85" s="3" t="inlineStr">
        <is>
          <t>N</t>
        </is>
      </c>
      <c r="BX85" s="3" t="inlineStr">
        <is>
          <t>N</t>
        </is>
      </c>
      <c r="BY85" s="3" t="inlineStr">
        <is>
          <t>Manual labelling of each 256x256 sub-image [Claude] | 104 original pavement photographs segmented into 256 x 256 px subimages and labeled cracked or uncracked [GPT] | Image patches labeled by crack presence [Test_Batch]</t>
        </is>
      </c>
      <c r="BZ85" s="3" t="inlineStr">
        <is>
          <t>Original source documents collection and labeling method; independent annotation audit NR</t>
        </is>
      </c>
      <c r="CA85" s="3" t="inlineStr">
        <is>
          <t>NR</t>
        </is>
      </c>
      <c r="CB85" s="3" t="inlineStr">
        <is>
          <t>NR</t>
        </is>
      </c>
      <c r="CC85" s="3" t="inlineStr">
        <is>
          <t>Image classification;Crack detection benchmarking [Claude] | Binary classification;Crack detection [GPT] | classification [Test_Batch]</t>
        </is>
      </c>
      <c r="CD85" s="3" t="inlineStr">
        <is>
          <t>AlexNet transfer learning</t>
        </is>
      </c>
      <c r="CE85" s="3" t="inlineStr">
        <is>
          <t>AlexNet transfer learning</t>
        </is>
      </c>
      <c r="CF85" s="3" t="inlineStr">
        <is>
          <t>Reported on the source record/data card or associated publication (see Evidence_Locator)</t>
        </is>
      </c>
      <c r="CG85" s="3" t="inlineStr">
        <is>
          <t>Accuracy</t>
        </is>
      </c>
      <c r="CH85" s="3" t="inlineStr">
        <is>
          <t>AlexNet transfer learning: Accuracy = 95.52% for pavement subset in associated publication</t>
        </is>
      </c>
      <c r="CI85" s="3" t="inlineStr">
        <is>
          <t>Include-Primary [Claude] | Include-Supplementary [GPT/Test_Batch]</t>
        </is>
      </c>
      <c r="CJ85" s="3" t="inlineStr">
        <is>
          <t>Registration [Claude/GPT] | Direct_Download [Test_Batch]</t>
        </is>
      </c>
      <c r="CK85" s="3" t="inlineStr">
        <is>
          <t>Other (specified in description) [Claude] | CC BY 4.0 [GPT]</t>
        </is>
      </c>
      <c r="CL85" s="3" t="inlineStr">
        <is>
          <t>Y</t>
        </is>
      </c>
      <c r="CM85" s="3" t="inlineStr">
        <is>
          <t>Registration [Claude/GPT] | Direct_Download [Test_Batch]</t>
        </is>
      </c>
      <c r="CN85" s="3" t="inlineStr">
        <is>
          <t>NR</t>
        </is>
      </c>
      <c r="CO85" s="3" t="inlineStr">
        <is>
          <t>NR</t>
        </is>
      </c>
      <c r="CP85" s="3" t="inlineStr">
        <is>
          <t>N</t>
        </is>
      </c>
      <c r="CQ85" s="3" t="inlineStr">
        <is>
          <t>Only 104 of the 230 source photographs are pavement (the remainder are bridge decks and walls), so the pavement subset must be separated before use; labels are binary crack/non-crack with no distress typing; sub-image labels are known to be noisy near crack boundaries; close-range handheld geometry is unlike vehicle-mounted survey imagery; licence terms are not restated on the Kaggle record [Claude] | Kaggle is a mirror of a broader concrete dataset containing bridge-deck, wall, and pavement images; this record describes only the separable pavement subset and provides no distress type or severity labels beyond crack presence. [GPT] | Concrete-focused mixed-structure dataset; pavement subset is not the entire corpus and labels are binary rather than pavement-engineering distress classes. [Test_Batch]</t>
        </is>
      </c>
      <c r="CR85" s="3" t="inlineStr">
        <is>
          <t>Original</t>
        </is>
      </c>
      <c r="CS85" s="8" t="inlineStr">
        <is>
          <t>Y</t>
        </is>
      </c>
      <c r="CT85" s="3" t="inlineStr">
        <is>
          <t>N</t>
        </is>
      </c>
      <c r="CU85" s="3" t="inlineStr">
        <is>
          <t>N</t>
        </is>
      </c>
      <c r="CV85" s="3" t="inlineStr">
        <is>
          <t>NA</t>
        </is>
      </c>
      <c r="CW85" s="3" t="inlineStr">
        <is>
          <t>NA</t>
        </is>
      </c>
      <c r="CX85" s="3" t="inlineStr">
        <is>
          <t>Claude_Kaggle_001.xlsx; GPT_Kaggle_001.xlsx; Github_Github_Test.xlsx</t>
        </is>
      </c>
      <c r="CY85" s="3" t="inlineStr">
        <is>
          <t>Claude_Kaggle_001:KG-010; GPT_Kaggle_001:KAG-016; Github_Github_Test:GITHUB-023</t>
        </is>
      </c>
      <c r="CZ85" s="3" t="inlineStr">
        <is>
          <t>Y - see conflict columns and Reconciliation_Notes</t>
        </is>
      </c>
      <c r="DA85" s="3" t="inlineStr">
        <is>
          <t>Y - see conflict columns and Reconciliation_Notes</t>
        </is>
      </c>
      <c r="DB85" s="6" t="inlineStr">
        <is>
          <t>Image count: 56092 (Claude/Test_Batch) vs 24334 (GPT) || Image resolution: 256x256 (sub-images cropped from higher-resolution source photographs) (Claude) vs 256 x 256 px subimages (GPT) vs 256x256 (Test_Batch)</t>
        </is>
      </c>
      <c r="DC85" s="6" t="inlineStr">
        <is>
          <t>Distress types: Crack (Claude) vs Crack;No crack (GPT) vs concrete crack; non-crack (Test_Batch) || Label taxonomy: Binary sub-image label: Cracked;Non-cracked (Claude) vs Pavement subset: 2,608 cracked and 21,726 uncracked subimages (GPT) vs cracked; non-cracked; pavement; bridge deck; wall (Test_Batch) || Annotation format: Folder-per-class image directories (Claude) vs JPEG subimages;C or U binary labels (GPT) vs Folder labels (Test_Batch) || Annotation method: Manual labelling of each 256x256 sub-image (Claude) vs 104 original pavement photographs segmented into 256 x 256 px subimages and labe (GPT) vs Image patches labeled by crack presence (Test_Batch)</t>
        </is>
      </c>
      <c r="DD85" s="3" t="inlineStr">
        <is>
          <t>None</t>
        </is>
      </c>
      <c r="DE85" s="6" t="inlineStr">
        <is>
          <t>Release year: 2020 (Claude) vs 2018 (GPT/Test_Batch) || Version: Version 1 (Claude) vs 2 (Test_Batch) || Access status: Registration (Claude/GPT) vs Direct_Download (Test_Batch) || License: Other (specified in description) (Claude) vs CC BY 4.0 (GPT) || AI tasks: Image classification;Crack detection benchmarking (Claude) vs Binary classification;Crack detection (GPT) vs classification (Test_Batch) || Acquisition platform: Handheld digital camera (16 MP Nikon) (Claude) vs 16 MP Nikon digital camera (GPT) vs Digital camera (Test_Batch) || Screening decision: Include-Primary (Claude) vs Include-Supplementary (GPT/Test_Batch) || Region/City: Logan, Utah (Utah State University campus) (Claude) vs Utah State University campus;Logan;Utah (GPT) || Road environment: Campus roads and sidewalks (pavement subset);bridge decks;building walls (Claude) vs Roads and sidewalks;concrete pavement (GPT) vs Pavement; bridge deck; wall (Test_Batch) || Publications: https://digitalcommons.usu.edu/all_datasets/48/ (Claude) vs https://doi.org/10.1016/j.conbuildmat.2018.08.011 (GPT) vs https://doi.org/10.1016/j.dib.2018.11.015 (Test_Batch) || Acquisition platform: Handheld digital camera (16 MP Nikon) (Claude) vs 16 MP Nikon digital camera (GPT) vs Digital camera (Test_Batch) || Lighting_Conditions: Shadows present (Claude) vs Natural outdoor lighting;shadows (GPT) || Key_Limitations: Only 104 of the 230 source photographs are pavement (the remainder are bridge de (Claude) vs Kaggle is a mirror of a broader concrete dataset containing bridge-deck, wall, a (GPT) vs Concrete-focused mixed-structure dataset; pavement subset is not the entire corp (Test_Batch)</t>
        </is>
      </c>
      <c r="DF85" s="6" t="inlineStr">
        <is>
          <t>Y</t>
        </is>
      </c>
      <c r="DG85" s="3" t="inlineStr">
        <is>
          <t>Count-convention conflict: 56,092 total (Claude; Test) vs 24,334 pavement subset (GPT) vs 230 pavement images cited in 12_PavementScapes.xlsx; only ~104-230 photographs are pavement-specific (Claude README notes a 104-photograph pavement subset). Mostly concrete/bridge-deck imagery - pavement share is small.</t>
        </is>
      </c>
      <c r="DH85" s="3" t="inlineStr">
        <is>
          <t>Kaggle dataset page 'About Dataset' (56,000+ sub-images; 230 source images comprising 54 bridge decks, 72 walls and 104 pavements; 16 MP Nikon camera; 256x256 segmentation; crack widths 0.06-25 mm; Utah State University campus, Logan, Utah); Kaggle API record /api/v1/datasets/view/aniruddhsharma/structural-defects-network-concrete-crack-images; accessed 2026-08-03 [Claude] | Kaggle mirror page; Utah State University canonical dataset record, Description/Methodology/License; associated publication, accessed 2026-08-06 [GPT] | https://data.mendeley.com/datasets/5y9wdsg2zt/2; dataset record and data paper; GitHub public-dataset listings; accessed 2026-08-01 [Test_Batch]</t>
        </is>
      </c>
      <c r="DI85" s="3" t="inlineStr">
        <is>
          <t>High</t>
        </is>
      </c>
      <c r="DJ85" s="3" t="inlineStr">
        <is>
          <t>Medium</t>
        </is>
      </c>
      <c r="DK85" s="3" t="inlineStr">
        <is>
          <t>Use pavement subset only; cite canonical USU/Mendeley source.</t>
        </is>
      </c>
      <c r="DL85" s="3" t="n">
        <v>4.7</v>
      </c>
      <c r="DM85" s="3" t="n">
        <v>3.3</v>
      </c>
      <c r="DN85" s="3" t="n">
        <v>4.8</v>
      </c>
      <c r="DO85" s="3" t="n">
        <v>5</v>
      </c>
      <c r="DP85" s="3" t="n">
        <v>2.7</v>
      </c>
      <c r="DQ85" s="3" t="n">
        <v>1</v>
      </c>
      <c r="DR85" s="3" t="n">
        <v>0</v>
      </c>
      <c r="DS85" s="3" t="n">
        <v>68.8</v>
      </c>
      <c r="DT85" s="3" t="inlineStr">
        <is>
          <t>Reviewed (source MCDM_Scoring, averaged across batches)</t>
        </is>
      </c>
      <c r="DU85" s="3" t="inlineStr">
        <is>
          <t>3 of 3</t>
        </is>
      </c>
      <c r="DV85" s="35">
        <f>IFERROR(IF(INDEX(MCDM_Grades!$C$2:$C$178,MATCH($A85,MCDM_Grades!$A$2:$A$178,0))="","",INDEX(MCDM_Grades!$C$2:$C$178,MATCH($A85,MCDM_Grades!$A$2:$A$178,0))),"")</f>
        <v/>
      </c>
      <c r="DW85" s="42">
        <f>IFERROR(IF(INDEX(MCDM_Grades!$D$2:$D$178,MATCH($A85,MCDM_Grades!$A$2:$A$178,0))="","",INDEX(MCDM_Grades!$D$2:$D$178,MATCH($A85,MCDM_Grades!$A$2:$A$178,0))),"")</f>
        <v/>
      </c>
      <c r="DX85" s="48">
        <f>IFERROR(IF(INDEX(MCDM_Grades!$E$2:$E$178,MATCH($A85,MCDM_Grades!$A$2:$A$178,0))="","",INDEX(MCDM_Grades!$E$2:$E$178,MATCH($A85,MCDM_Grades!$A$2:$A$178,0))),"")</f>
        <v/>
      </c>
      <c r="DY85" s="49">
        <f>IFERROR(IF(INDEX(MCDM_Grades!$F$2:$F$178,MATCH($A85,MCDM_Grades!$A$2:$A$178,0))="","",INDEX(MCDM_Grades!$F$2:$F$178,MATCH($A85,MCDM_Grades!$A$2:$A$178,0))),"")</f>
        <v/>
      </c>
      <c r="DZ85" s="48">
        <f>IFERROR(IF(INDEX(MCDM_Grades!$G$2:$G$178,MATCH($A85,MCDM_Grades!$A$2:$A$178,0))="","",INDEX(MCDM_Grades!$G$2:$G$178,MATCH($A85,MCDM_Grades!$A$2:$A$178,0))),"")</f>
        <v/>
      </c>
      <c r="EA85" s="49">
        <f>IFERROR(IF(INDEX(MCDM_Grades!$H$2:$H$178,MATCH($A85,MCDM_Grades!$A$2:$A$178,0))="","",INDEX(MCDM_Grades!$H$2:$H$178,MATCH($A85,MCDM_Grades!$A$2:$A$178,0))),"")</f>
        <v/>
      </c>
      <c r="EB85" s="50">
        <f>IFERROR(IF(INDEX(MCDM_Grades!$I$2:$I$178,MATCH($A85,MCDM_Grades!$A$2:$A$178,0))="","",INDEX(MCDM_Grades!$I$2:$I$178,MATCH($A85,MCDM_Grades!$A$2:$A$178,0))),"")</f>
        <v/>
      </c>
      <c r="EC85" s="51">
        <f>IFERROR(IF(INDEX(MCDM_Grades!$J$2:$J$178,MATCH($A85,MCDM_Grades!$A$2:$A$178,0))="","",INDEX(MCDM_Grades!$J$2:$J$178,MATCH($A85,MCDM_Grades!$A$2:$A$178,0))),"")</f>
        <v/>
      </c>
      <c r="ED85" s="35">
        <f>IFERROR(IF(INDEX(MCDM_Grades!$N$2:$N$178,MATCH($A85,MCDM_Grades!$A$2:$A$178,0))="","",INDEX(MCDM_Grades!$N$2:$N$178,MATCH($A85,MCDM_Grades!$A$2:$A$178,0))),"")</f>
        <v/>
      </c>
      <c r="EE85" s="42">
        <f>IFERROR(IF(INDEX(MCDM_Grades!$O$2:$O$178,MATCH($A85,MCDM_Grades!$A$2:$A$178,0))="","",INDEX(MCDM_Grades!$O$2:$O$178,MATCH($A85,MCDM_Grades!$A$2:$A$178,0))),"")</f>
        <v/>
      </c>
      <c r="EF85" s="35">
        <f>IFERROR(IF(INDEX(MCDM_Grades!$P$2:$P$178,MATCH($A85,MCDM_Grades!$A$2:$A$178,0))="","",INDEX(MCDM_Grades!$P$2:$P$178,MATCH($A85,MCDM_Grades!$A$2:$A$178,0))),"")</f>
        <v/>
      </c>
      <c r="EG85" s="42">
        <f>IFERROR(IF(INDEX(MCDM_Grades!$Q$2:$Q$178,MATCH($A85,MCDM_Grades!$A$2:$A$178,0))="","",INDEX(MCDM_Grades!$Q$2:$Q$178,MATCH($A85,MCDM_Grades!$A$2:$A$178,0))),"")</f>
        <v/>
      </c>
      <c r="EH85" s="35">
        <f>IFERROR(IF(INDEX(MCDM_Grades!$R$2:$R$178,MATCH($A85,MCDM_Grades!$A$2:$A$178,0))="","",INDEX(MCDM_Grades!$R$2:$R$178,MATCH($A85,MCDM_Grades!$A$2:$A$178,0))),"")</f>
        <v/>
      </c>
      <c r="EI85" s="42">
        <f>IFERROR(IF(INDEX(MCDM_Grades!$S$2:$S$178,MATCH($A85,MCDM_Grades!$A$2:$A$178,0))="","",INDEX(MCDM_Grades!$S$2:$S$178,MATCH($A85,MCDM_Grades!$A$2:$A$178,0))),"")</f>
        <v/>
      </c>
      <c r="EJ85" s="35">
        <f>IFERROR(IF(INDEX(MCDM_Grades!$T$2:$T$178,MATCH($A85,MCDM_Grades!$A$2:$A$178,0))="","",INDEX(MCDM_Grades!$T$2:$T$178,MATCH($A85,MCDM_Grades!$A$2:$A$178,0))),"")</f>
        <v/>
      </c>
      <c r="EK85" s="42">
        <f>IFERROR(IF(INDEX(MCDM_Grades!$U$2:$U$178,MATCH($A85,MCDM_Grades!$A$2:$A$178,0))="","",INDEX(MCDM_Grades!$U$2:$U$178,MATCH($A85,MCDM_Grades!$A$2:$A$178,0))),"")</f>
        <v/>
      </c>
      <c r="EL85" s="35">
        <f>IFERROR(IF(INDEX(MCDM_Grades!$V$2:$V$178,MATCH($A85,MCDM_Grades!$A$2:$A$178,0))="","",INDEX(MCDM_Grades!$V$2:$V$178,MATCH($A85,MCDM_Grades!$A$2:$A$178,0))),"")</f>
        <v/>
      </c>
      <c r="EM85" s="42">
        <f>IFERROR(IF(INDEX(MCDM_Grades!$W$2:$W$178,MATCH($A85,MCDM_Grades!$A$2:$A$178,0))="","",INDEX(MCDM_Grades!$W$2:$W$178,MATCH($A85,MCDM_Grades!$A$2:$A$178,0))),"")</f>
        <v/>
      </c>
      <c r="EN85" s="35">
        <f>IFERROR(IF(INDEX(MCDM_Grades!$X$2:$X$178,MATCH($A85,MCDM_Grades!$A$2:$A$178,0))="","",INDEX(MCDM_Grades!$X$2:$X$178,MATCH($A85,MCDM_Grades!$A$2:$A$178,0))),"")</f>
        <v/>
      </c>
      <c r="EO85" s="42">
        <f>IFERROR(IF(INDEX(MCDM_Grades!$Y$2:$Y$178,MATCH($A85,MCDM_Grades!$A$2:$A$178,0))="","",INDEX(MCDM_Grades!$Y$2:$Y$178,MATCH($A85,MCDM_Grades!$A$2:$A$178,0))),"")</f>
        <v/>
      </c>
      <c r="EP85" s="35">
        <f>IFERROR(IF(INDEX(MCDM_Grades!$Z$2:$Z$178,MATCH($A85,MCDM_Grades!$A$2:$A$178,0))="","",INDEX(MCDM_Grades!$Z$2:$Z$178,MATCH($A85,MCDM_Grades!$A$2:$A$178,0))),"")</f>
        <v/>
      </c>
      <c r="EQ85" s="42">
        <f>IFERROR(IF(INDEX(MCDM_Grades!$AA$2:$AA$178,MATCH($A85,MCDM_Grades!$A$2:$A$178,0))="","",INDEX(MCDM_Grades!$AA$2:$AA$178,MATCH($A85,MCDM_Grades!$A$2:$A$178,0))),"")</f>
        <v/>
      </c>
      <c r="ER85" s="35">
        <f>IFERROR(IF(INDEX(MCDM_Grades!$AB$2:$AB$178,MATCH($A85,MCDM_Grades!$A$2:$A$178,0))="","",INDEX(MCDM_Grades!$AB$2:$AB$178,MATCH($A85,MCDM_Grades!$A$2:$A$178,0))),"")</f>
        <v/>
      </c>
      <c r="ES85" s="42">
        <f>IFERROR(IF(INDEX(MCDM_Grades!$AC$2:$AC$178,MATCH($A85,MCDM_Grades!$A$2:$A$178,0))="","",INDEX(MCDM_Grades!$AC$2:$AC$178,MATCH($A85,MCDM_Grades!$A$2:$A$178,0))),"")</f>
        <v/>
      </c>
      <c r="ET85" s="35">
        <f>IFERROR(IF(INDEX(MCDM_Grades!$AD$2:$AD$178,MATCH($A85,MCDM_Grades!$A$2:$A$178,0))="","",INDEX(MCDM_Grades!$AD$2:$AD$178,MATCH($A85,MCDM_Grades!$A$2:$A$178,0))),"")</f>
        <v/>
      </c>
      <c r="EU85" s="42">
        <f>IFERROR(IF(INDEX(MCDM_Grades!$AE$2:$AE$178,MATCH($A85,MCDM_Grades!$A$2:$A$178,0))="","",INDEX(MCDM_Grades!$AE$2:$AE$178,MATCH($A85,MCDM_Grades!$A$2:$A$178,0))),"")</f>
        <v/>
      </c>
      <c r="EV85" s="51">
        <f>IFERROR(IF(INDEX(MCDM_Grades!$K$2:$K$178,MATCH($A85,MCDM_Grades!$A$2:$A$178,0))="","",INDEX(MCDM_Grades!$K$2:$K$178,MATCH($A85,MCDM_Grades!$A$2:$A$178,0))),"")</f>
        <v/>
      </c>
      <c r="EW85" s="49">
        <f>IFERROR(IF(INDEX(MCDM_Grades!$L$2:$L$178,MATCH($A85,MCDM_Grades!$A$2:$A$178,0))="","",INDEX(MCDM_Grades!$L$2:$L$178,MATCH($A85,MCDM_Grades!$A$2:$A$178,0))),"")</f>
        <v/>
      </c>
      <c r="EX85" s="50">
        <f>IFERROR(IF(INDEX(MCDM_Grades!$M$2:$M$178,MATCH($A85,MCDM_Grades!$A$2:$A$178,0))="","",INDEX(MCDM_Grades!$M$2:$M$178,MATCH($A85,MCDM_Grades!$A$2:$A$178,0))),"")</f>
        <v/>
      </c>
      <c r="EY85" s="35">
        <f>IFERROR(IF(INDEX(MCDM_Grades!$AR$2:$AR$178,MATCH($A85,MCDM_Grades!$A$2:$A$178,0))="","",INDEX(MCDM_Grades!$AR$2:$AR$178,MATCH($A85,MCDM_Grades!$A$2:$A$178,0))),"")</f>
        <v/>
      </c>
      <c r="EZ85" s="42">
        <f>IFERROR(IF(INDEX(MCDM_Grades!$AS$2:$AS$178,MATCH($A85,MCDM_Grades!$A$2:$A$178,0))="","",INDEX(MCDM_Grades!$AS$2:$AS$178,MATCH($A85,MCDM_Grades!$A$2:$A$178,0))),"")</f>
        <v/>
      </c>
      <c r="FA85" s="35">
        <f>IFERROR(IF(INDEX(MCDM_Grades!$AT$2:$AT$178,MATCH($A85,MCDM_Grades!$A$2:$A$178,0))="","",INDEX(MCDM_Grades!$AT$2:$AT$178,MATCH($A85,MCDM_Grades!$A$2:$A$178,0))),"")</f>
        <v/>
      </c>
      <c r="FB85" s="42">
        <f>IFERROR(IF(INDEX(MCDM_Grades!$AU$2:$AU$178,MATCH($A85,MCDM_Grades!$A$2:$A$178,0))="","",INDEX(MCDM_Grades!$AU$2:$AU$178,MATCH($A85,MCDM_Grades!$A$2:$A$178,0))),"")</f>
        <v/>
      </c>
      <c r="FC85" s="3" t="inlineStr">
        <is>
          <t>Nadir / top-down</t>
        </is>
      </c>
      <c r="FD85" s="3" t="inlineStr">
        <is>
          <t>Partial</t>
        </is>
      </c>
      <c r="FE85" s="3" t="inlineStr">
        <is>
          <t>No</t>
        </is>
      </c>
      <c r="FF85" s="3" t="inlineStr">
        <is>
          <t>Wall images are close-range surface-normal views of vertical concrete walls (not pavement); bridge-deck images are close-range views of deck sections</t>
        </is>
      </c>
      <c r="FG85" s="3" t="inlineStr">
        <is>
          <t>Handheld 16 MP Nikon camera at 500 mm working distance, facing the surface</t>
        </is>
      </c>
      <c r="FH85" s="3" t="inlineStr">
        <is>
          <t>SDNET2018 images were taken with a 16-MP Nikon camera at a working distance of 500 mm without zoom.</t>
        </is>
      </c>
      <c r="FI85" s="3" t="inlineStr">
        <is>
          <t>Publication</t>
        </is>
      </c>
      <c r="FJ85" s="3" t="inlineStr">
        <is>
          <t>https://pmc.ncbi.nlm.nih.gov/articles/PMC6247444/</t>
        </is>
      </c>
      <c r="FK85" s="3" t="inlineStr">
        <is>
          <t>Medium</t>
        </is>
      </c>
      <c r="FL85" s="3" t="inlineStr">
        <is>
          <t>Not independently verified</t>
        </is>
      </c>
      <c r="FM85" s="3" t="inlineStr">
        <is>
          <t>Workbook reports a handheld 16 MP Nikon. The Data in Brief article (Dorafshan, Thomas &amp; Maguire 2018, 10.1016/j.dib.2018.11.015) states a fixed 500 mm working distance with each 256x256 sub-image covering about 60 mm x 60 mm of surface, which implies the camera faced the surface squarely; for the pavement subset (USU roads and sidewalks) that is a close-range top-down view. The paper does not use the words perpendicular or top-down, hence Medium confidence, and top_down is 'Partial' because the wall images face vertical surfaces. Note: the workbook's Preferred_Dataset_URL (Mendeley 5y9wdsg2zt) actually resolves to Ozgenel's METU 'Concrete Crack Images for Classification' (458 images, 4032x3024), a different dataset; the SDNET2018 viewpoint above is taken from the SDNET2018 publication and USU record, not from that Mendeley page.</t>
        </is>
      </c>
    </row>
    <row r="86" ht="58" customHeight="1">
      <c r="A86" s="3" t="inlineStr">
        <is>
          <t>DS-085</t>
        </is>
      </c>
      <c r="B86" s="3" t="inlineStr">
        <is>
          <t>TRIB Crack Dataset</t>
        </is>
      </c>
      <c r="C86" s="3" t="inlineStr">
        <is>
          <t>NA</t>
        </is>
      </c>
      <c r="D86" s="3" t="inlineStr">
        <is>
          <t>1</t>
        </is>
      </c>
      <c r="E86" s="3" t="inlineStr">
        <is>
          <t>Independent Dataset</t>
        </is>
      </c>
      <c r="F86" s="3" t="inlineStr">
        <is>
          <t>NA (single source record)</t>
        </is>
      </c>
      <c r="G86" s="3" t="inlineStr">
        <is>
          <t>Single source record; no matching record found in any other file after cross-file and cross-platform comparison.</t>
        </is>
      </c>
      <c r="H86" s="3" t="inlineStr">
        <is>
          <t>Claude</t>
        </is>
      </c>
      <c r="I86" s="3" t="inlineStr">
        <is>
          <t>Mendeley Data</t>
        </is>
      </c>
      <c r="J86" s="3" t="inlineStr">
        <is>
          <t>N</t>
        </is>
      </c>
      <c r="K86" s="3" t="inlineStr">
        <is>
          <t>NA (single platform)</t>
        </is>
      </c>
      <c r="L86" s="4" t="inlineStr">
        <is>
          <t>https://data.mendeley.com/datasets/gd5t95rv5t/1</t>
        </is>
      </c>
      <c r="M86" s="3" t="inlineStr">
        <is>
          <t>NA</t>
        </is>
      </c>
      <c r="N86" s="3" t="inlineStr">
        <is>
          <t>NA</t>
        </is>
      </c>
      <c r="O86" s="4" t="inlineStr">
        <is>
          <t>https://data.mendeley.com/datasets/gd5t95rv5t/1</t>
        </is>
      </c>
      <c r="P86" s="3" t="inlineStr">
        <is>
          <t>NA</t>
        </is>
      </c>
      <c r="Q86" s="3" t="inlineStr">
        <is>
          <t>NA</t>
        </is>
      </c>
      <c r="R86" s="3" t="inlineStr">
        <is>
          <t>NA</t>
        </is>
      </c>
      <c r="S86" s="3" t="inlineStr">
        <is>
          <t>NA</t>
        </is>
      </c>
      <c r="T86" s="3" t="inlineStr">
        <is>
          <t>10.17632/gd5t95rv5t.1</t>
        </is>
      </c>
      <c r="U86" s="3" t="inlineStr">
        <is>
          <t>N</t>
        </is>
      </c>
      <c r="V86" s="3" t="inlineStr">
        <is>
          <t>NR</t>
        </is>
      </c>
      <c r="W86" s="3" t="inlineStr">
        <is>
          <t>NR</t>
        </is>
      </c>
      <c r="X86" s="3" t="inlineStr">
        <is>
          <t>NR</t>
        </is>
      </c>
      <c r="Y86" s="3" t="inlineStr">
        <is>
          <t>NR</t>
        </is>
      </c>
      <c r="Z86" s="3" t="inlineStr">
        <is>
          <t>NA</t>
        </is>
      </c>
      <c r="AA86" s="3" t="inlineStr">
        <is>
          <t>NA</t>
        </is>
      </c>
      <c r="AB86" s="3" t="inlineStr">
        <is>
          <t>Images/frames as reported</t>
        </is>
      </c>
      <c r="AC86" s="3" t="inlineStr">
        <is>
          <t>137 original RGB images, tiled to 256x256 patches with augmentation</t>
        </is>
      </c>
      <c r="AD86" s="3" t="inlineStr">
        <is>
          <t>NR</t>
        </is>
      </c>
      <c r="AE86" s="3" t="inlineStr">
        <is>
          <t>NR</t>
        </is>
      </c>
      <c r="AF86" s="3" t="inlineStr">
        <is>
          <t>137 original RGB images, tiled to 256x256 patches with augmentation</t>
        </is>
      </c>
      <c r="AG86" s="3" t="inlineStr">
        <is>
          <t>7 streets</t>
        </is>
      </c>
      <c r="AH86" s="3" t="inlineStr">
        <is>
          <t>NR</t>
        </is>
      </c>
      <c r="AI86" s="3" t="inlineStr">
        <is>
          <t>NR</t>
        </is>
      </c>
      <c r="AJ86" s="3" t="inlineStr">
        <is>
          <t>NR</t>
        </is>
      </c>
      <c r="AK86" s="3" t="inlineStr">
        <is>
          <t>NR</t>
        </is>
      </c>
      <c r="AL86" s="3" t="inlineStr">
        <is>
          <t>NR</t>
        </is>
      </c>
      <c r="AM86" s="3" t="inlineStr">
        <is>
          <t>NR</t>
        </is>
      </c>
      <c r="AN86" s="3" t="inlineStr">
        <is>
          <t>256x256 tiles (original resolution NR)</t>
        </is>
      </c>
      <c r="AO86" s="3" t="inlineStr">
        <is>
          <t>NR</t>
        </is>
      </c>
      <c r="AP86" s="3" t="inlineStr">
        <is>
          <t>Romania</t>
        </is>
      </c>
      <c r="AQ86" s="3" t="inlineStr">
        <is>
          <t>NR</t>
        </is>
      </c>
      <c r="AR86" s="3" t="inlineStr">
        <is>
          <t>Bucharest (7 streets)</t>
        </is>
      </c>
      <c r="AS86" s="3" t="inlineStr">
        <is>
          <t>Romania; Bucharest (7 streets); Road environment: Urban road</t>
        </is>
      </c>
      <c r="AT86" s="3" t="inlineStr">
        <is>
          <t>NR</t>
        </is>
      </c>
      <c r="AU86" s="3" t="inlineStr">
        <is>
          <t>Professional digital camera held 100 cm above the road surface</t>
        </is>
      </c>
      <c r="AV86" s="3" t="inlineStr">
        <is>
          <t>NR</t>
        </is>
      </c>
      <c r="AW86" s="3" t="inlineStr">
        <is>
          <t>Professional digital camera held 100 cm above the road surface</t>
        </is>
      </c>
      <c r="AX86" s="3" t="inlineStr">
        <is>
          <t>NR</t>
        </is>
      </c>
      <c r="AY86" s="3" t="inlineStr">
        <is>
          <t>NR</t>
        </is>
      </c>
      <c r="AZ86" s="3" t="inlineStr">
        <is>
          <t>NR</t>
        </is>
      </c>
      <c r="BA86" s="3" t="inlineStr">
        <is>
          <t>NR</t>
        </is>
      </c>
      <c r="BB86" s="3" t="inlineStr">
        <is>
          <t>N</t>
        </is>
      </c>
      <c r="BC86" s="3" t="inlineStr">
        <is>
          <t>NR</t>
        </is>
      </c>
      <c r="BD86" s="3" t="inlineStr">
        <is>
          <t>NR</t>
        </is>
      </c>
      <c r="BE86" s="3" t="inlineStr">
        <is>
          <t>NR</t>
        </is>
      </c>
      <c r="BF86" s="3" t="inlineStr">
        <is>
          <t>Morning; Noon; Evening</t>
        </is>
      </c>
      <c r="BG86" s="3" t="inlineStr">
        <is>
          <t>NR</t>
        </is>
      </c>
      <c r="BH86" s="3" t="inlineStr">
        <is>
          <t>Longitudinal crack; Transverse crack; Block crack; Alligator crack</t>
        </is>
      </c>
      <c r="BI86" s="3" t="inlineStr">
        <is>
          <t>NR</t>
        </is>
      </c>
      <c r="BJ86" s="3" t="inlineStr">
        <is>
          <t>UNK - crack types and artefacts (oil stains, road markings, leaves) are described in prose, but no annotation files, masks or label format are documented</t>
        </is>
      </c>
      <c r="BK86" s="3" t="inlineStr">
        <is>
          <t>NR</t>
        </is>
      </c>
      <c r="BL86" s="3" t="inlineStr">
        <is>
          <t>NR</t>
        </is>
      </c>
      <c r="BM86" s="3" t="inlineStr">
        <is>
          <t>NR</t>
        </is>
      </c>
      <c r="BN86" s="3" t="inlineStr">
        <is>
          <t>NR</t>
        </is>
      </c>
      <c r="BO86" s="3" t="inlineStr">
        <is>
          <t>NR</t>
        </is>
      </c>
      <c r="BP86" s="3" t="inlineStr">
        <is>
          <t>Y</t>
        </is>
      </c>
      <c r="BQ86" s="3" t="inlineStr">
        <is>
          <t>NR</t>
        </is>
      </c>
      <c r="BR86" s="3" t="inlineStr">
        <is>
          <t>NR</t>
        </is>
      </c>
      <c r="BS86" s="3" t="inlineStr">
        <is>
          <t>NR</t>
        </is>
      </c>
      <c r="BT86" s="3" t="inlineStr">
        <is>
          <t>NR</t>
        </is>
      </c>
      <c r="BU86" s="3" t="inlineStr">
        <is>
          <t>NR</t>
        </is>
      </c>
      <c r="BV86" s="3" t="inlineStr">
        <is>
          <t>N</t>
        </is>
      </c>
      <c r="BW86" s="3" t="inlineStr">
        <is>
          <t>N</t>
        </is>
      </c>
      <c r="BX86" s="3" t="inlineStr">
        <is>
          <t>N</t>
        </is>
      </c>
      <c r="BY86" s="3" t="inlineStr">
        <is>
          <t>NR</t>
        </is>
      </c>
      <c r="BZ86" s="3" t="inlineStr">
        <is>
          <t>NR</t>
        </is>
      </c>
      <c r="CA86" s="3" t="inlineStr">
        <is>
          <t>NR</t>
        </is>
      </c>
      <c r="CB86" s="3" t="inlineStr">
        <is>
          <t>NR</t>
        </is>
      </c>
      <c r="CC86" s="3" t="inlineStr">
        <is>
          <t>Detection; Classification</t>
        </is>
      </c>
      <c r="CD86" s="3" t="inlineStr">
        <is>
          <t>NR</t>
        </is>
      </c>
      <c r="CE86" s="3" t="inlineStr">
        <is>
          <t>NR</t>
        </is>
      </c>
      <c r="CF86" s="3" t="inlineStr">
        <is>
          <t>Reported on the source record/data card or associated publication (see Evidence_Locator)</t>
        </is>
      </c>
      <c r="CG86" s="3" t="inlineStr">
        <is>
          <t>NR</t>
        </is>
      </c>
      <c r="CH86" s="3" t="inlineStr">
        <is>
          <t>NR</t>
        </is>
      </c>
      <c r="CI86" s="3" t="inlineStr">
        <is>
          <t>Include-Supplementary</t>
        </is>
      </c>
      <c r="CJ86" s="3" t="inlineStr">
        <is>
          <t>Direct_Download</t>
        </is>
      </c>
      <c r="CK86" s="3" t="inlineStr">
        <is>
          <t>CC BY 4.0</t>
        </is>
      </c>
      <c r="CL86" s="3" t="inlineStr">
        <is>
          <t>N</t>
        </is>
      </c>
      <c r="CM86" s="3" t="inlineStr">
        <is>
          <t>Direct_Download</t>
        </is>
      </c>
      <c r="CN86" s="3" t="inlineStr">
        <is>
          <t>NR</t>
        </is>
      </c>
      <c r="CO86" s="3" t="inlineStr">
        <is>
          <t>NR</t>
        </is>
      </c>
      <c r="CP86" s="3" t="inlineStr">
        <is>
          <t>N</t>
        </is>
      </c>
      <c r="CQ86" s="3" t="inlineStr">
        <is>
          <t>It is not documented whether any annotation files are included, so AI usability is unresolved; only 137 original images; original capture resolution not stated; the released tiles are augmented, so tiles are not independent samples</t>
        </is>
      </c>
      <c r="CR86" s="3" t="inlineStr">
        <is>
          <t>Original</t>
        </is>
      </c>
      <c r="CS86" s="3" t="inlineStr">
        <is>
          <t>N</t>
        </is>
      </c>
      <c r="CT86" s="3" t="inlineStr">
        <is>
          <t>N</t>
        </is>
      </c>
      <c r="CU86" s="3" t="inlineStr">
        <is>
          <t>N</t>
        </is>
      </c>
      <c r="CV86" s="3" t="inlineStr">
        <is>
          <t>NA</t>
        </is>
      </c>
      <c r="CW86" s="3" t="inlineStr">
        <is>
          <t>NA</t>
        </is>
      </c>
      <c r="CX86" s="3" t="inlineStr">
        <is>
          <t>Claude_Mendeley_001.xlsx</t>
        </is>
      </c>
      <c r="CY86" s="3" t="inlineStr">
        <is>
          <t>Claude_Mendeley_001:MDL-030</t>
        </is>
      </c>
      <c r="CZ86" s="3" t="inlineStr">
        <is>
          <t>N</t>
        </is>
      </c>
      <c r="DA86" s="3" t="inlineStr">
        <is>
          <t>NA</t>
        </is>
      </c>
      <c r="DB86" s="3" t="inlineStr">
        <is>
          <t>None</t>
        </is>
      </c>
      <c r="DC86" s="3" t="inlineStr">
        <is>
          <t>None</t>
        </is>
      </c>
      <c r="DD86" s="3" t="inlineStr">
        <is>
          <t>None</t>
        </is>
      </c>
      <c r="DE86" s="3" t="inlineStr">
        <is>
          <t>None</t>
        </is>
      </c>
      <c r="DF86" s="3" t="inlineStr">
        <is>
          <t>N</t>
        </is>
      </c>
      <c r="DG86" s="3" t="inlineStr">
        <is>
          <t>Single source record; no reconciliation required.</t>
        </is>
      </c>
      <c r="DH86" s="3" t="inlineStr">
        <is>
          <t>Landing page https://data.mendeley.com/datasets/gd5t95rv5t/1 (accessed 2026-08-03, file manifest not exposed to non-interactive retrieval); DataCite record 10.17632/gd5t95rv5t.1</t>
        </is>
      </c>
      <c r="DI86" s="3" t="inlineStr">
        <is>
          <t>Low</t>
        </is>
      </c>
      <c r="DJ86" s="3" t="inlineStr">
        <is>
          <t>Low</t>
        </is>
      </c>
      <c r="DK86" s="3" t="inlineStr">
        <is>
          <t>Use source record as cited.</t>
        </is>
      </c>
      <c r="DL86" s="3" t="n">
        <v>5</v>
      </c>
      <c r="DM86" s="3" t="n">
        <v>0</v>
      </c>
      <c r="DN86" s="3" t="n">
        <v>2.5</v>
      </c>
      <c r="DO86" s="3" t="n">
        <v>1</v>
      </c>
      <c r="DP86" s="3" t="n">
        <v>2</v>
      </c>
      <c r="DQ86" s="3" t="n">
        <v>1</v>
      </c>
      <c r="DR86" s="3" t="n">
        <v>0</v>
      </c>
      <c r="DS86" s="3" t="n">
        <v>36.5</v>
      </c>
      <c r="DT86" s="3" t="inlineStr">
        <is>
          <t>Reviewed (source MCDM_Scoring, averaged across batches)</t>
        </is>
      </c>
      <c r="DU86" s="3" t="inlineStr">
        <is>
          <t>1 of 1</t>
        </is>
      </c>
      <c r="DV86" s="35">
        <f>IFERROR(IF(INDEX(MCDM_Grades!$C$2:$C$178,MATCH($A86,MCDM_Grades!$A$2:$A$178,0))="","",INDEX(MCDM_Grades!$C$2:$C$178,MATCH($A86,MCDM_Grades!$A$2:$A$178,0))),"")</f>
        <v/>
      </c>
      <c r="DW86" s="42">
        <f>IFERROR(IF(INDEX(MCDM_Grades!$D$2:$D$178,MATCH($A86,MCDM_Grades!$A$2:$A$178,0))="","",INDEX(MCDM_Grades!$D$2:$D$178,MATCH($A86,MCDM_Grades!$A$2:$A$178,0))),"")</f>
        <v/>
      </c>
      <c r="DX86" s="48">
        <f>IFERROR(IF(INDEX(MCDM_Grades!$E$2:$E$178,MATCH($A86,MCDM_Grades!$A$2:$A$178,0))="","",INDEX(MCDM_Grades!$E$2:$E$178,MATCH($A86,MCDM_Grades!$A$2:$A$178,0))),"")</f>
        <v/>
      </c>
      <c r="DY86" s="49">
        <f>IFERROR(IF(INDEX(MCDM_Grades!$F$2:$F$178,MATCH($A86,MCDM_Grades!$A$2:$A$178,0))="","",INDEX(MCDM_Grades!$F$2:$F$178,MATCH($A86,MCDM_Grades!$A$2:$A$178,0))),"")</f>
        <v/>
      </c>
      <c r="DZ86" s="48">
        <f>IFERROR(IF(INDEX(MCDM_Grades!$G$2:$G$178,MATCH($A86,MCDM_Grades!$A$2:$A$178,0))="","",INDEX(MCDM_Grades!$G$2:$G$178,MATCH($A86,MCDM_Grades!$A$2:$A$178,0))),"")</f>
        <v/>
      </c>
      <c r="EA86" s="49">
        <f>IFERROR(IF(INDEX(MCDM_Grades!$H$2:$H$178,MATCH($A86,MCDM_Grades!$A$2:$A$178,0))="","",INDEX(MCDM_Grades!$H$2:$H$178,MATCH($A86,MCDM_Grades!$A$2:$A$178,0))),"")</f>
        <v/>
      </c>
      <c r="EB86" s="50">
        <f>IFERROR(IF(INDEX(MCDM_Grades!$I$2:$I$178,MATCH($A86,MCDM_Grades!$A$2:$A$178,0))="","",INDEX(MCDM_Grades!$I$2:$I$178,MATCH($A86,MCDM_Grades!$A$2:$A$178,0))),"")</f>
        <v/>
      </c>
      <c r="EC86" s="51">
        <f>IFERROR(IF(INDEX(MCDM_Grades!$J$2:$J$178,MATCH($A86,MCDM_Grades!$A$2:$A$178,0))="","",INDEX(MCDM_Grades!$J$2:$J$178,MATCH($A86,MCDM_Grades!$A$2:$A$178,0))),"")</f>
        <v/>
      </c>
      <c r="ED86" s="35">
        <f>IFERROR(IF(INDEX(MCDM_Grades!$N$2:$N$178,MATCH($A86,MCDM_Grades!$A$2:$A$178,0))="","",INDEX(MCDM_Grades!$N$2:$N$178,MATCH($A86,MCDM_Grades!$A$2:$A$178,0))),"")</f>
        <v/>
      </c>
      <c r="EE86" s="42">
        <f>IFERROR(IF(INDEX(MCDM_Grades!$O$2:$O$178,MATCH($A86,MCDM_Grades!$A$2:$A$178,0))="","",INDEX(MCDM_Grades!$O$2:$O$178,MATCH($A86,MCDM_Grades!$A$2:$A$178,0))),"")</f>
        <v/>
      </c>
      <c r="EF86" s="35">
        <f>IFERROR(IF(INDEX(MCDM_Grades!$P$2:$P$178,MATCH($A86,MCDM_Grades!$A$2:$A$178,0))="","",INDEX(MCDM_Grades!$P$2:$P$178,MATCH($A86,MCDM_Grades!$A$2:$A$178,0))),"")</f>
        <v/>
      </c>
      <c r="EG86" s="42">
        <f>IFERROR(IF(INDEX(MCDM_Grades!$Q$2:$Q$178,MATCH($A86,MCDM_Grades!$A$2:$A$178,0))="","",INDEX(MCDM_Grades!$Q$2:$Q$178,MATCH($A86,MCDM_Grades!$A$2:$A$178,0))),"")</f>
        <v/>
      </c>
      <c r="EH86" s="35">
        <f>IFERROR(IF(INDEX(MCDM_Grades!$R$2:$R$178,MATCH($A86,MCDM_Grades!$A$2:$A$178,0))="","",INDEX(MCDM_Grades!$R$2:$R$178,MATCH($A86,MCDM_Grades!$A$2:$A$178,0))),"")</f>
        <v/>
      </c>
      <c r="EI86" s="42">
        <f>IFERROR(IF(INDEX(MCDM_Grades!$S$2:$S$178,MATCH($A86,MCDM_Grades!$A$2:$A$178,0))="","",INDEX(MCDM_Grades!$S$2:$S$178,MATCH($A86,MCDM_Grades!$A$2:$A$178,0))),"")</f>
        <v/>
      </c>
      <c r="EJ86" s="35">
        <f>IFERROR(IF(INDEX(MCDM_Grades!$T$2:$T$178,MATCH($A86,MCDM_Grades!$A$2:$A$178,0))="","",INDEX(MCDM_Grades!$T$2:$T$178,MATCH($A86,MCDM_Grades!$A$2:$A$178,0))),"")</f>
        <v/>
      </c>
      <c r="EK86" s="42">
        <f>IFERROR(IF(INDEX(MCDM_Grades!$U$2:$U$178,MATCH($A86,MCDM_Grades!$A$2:$A$178,0))="","",INDEX(MCDM_Grades!$U$2:$U$178,MATCH($A86,MCDM_Grades!$A$2:$A$178,0))),"")</f>
        <v/>
      </c>
      <c r="EL86" s="35">
        <f>IFERROR(IF(INDEX(MCDM_Grades!$V$2:$V$178,MATCH($A86,MCDM_Grades!$A$2:$A$178,0))="","",INDEX(MCDM_Grades!$V$2:$V$178,MATCH($A86,MCDM_Grades!$A$2:$A$178,0))),"")</f>
        <v/>
      </c>
      <c r="EM86" s="42">
        <f>IFERROR(IF(INDEX(MCDM_Grades!$W$2:$W$178,MATCH($A86,MCDM_Grades!$A$2:$A$178,0))="","",INDEX(MCDM_Grades!$W$2:$W$178,MATCH($A86,MCDM_Grades!$A$2:$A$178,0))),"")</f>
        <v/>
      </c>
      <c r="EN86" s="35">
        <f>IFERROR(IF(INDEX(MCDM_Grades!$X$2:$X$178,MATCH($A86,MCDM_Grades!$A$2:$A$178,0))="","",INDEX(MCDM_Grades!$X$2:$X$178,MATCH($A86,MCDM_Grades!$A$2:$A$178,0))),"")</f>
        <v/>
      </c>
      <c r="EO86" s="42">
        <f>IFERROR(IF(INDEX(MCDM_Grades!$Y$2:$Y$178,MATCH($A86,MCDM_Grades!$A$2:$A$178,0))="","",INDEX(MCDM_Grades!$Y$2:$Y$178,MATCH($A86,MCDM_Grades!$A$2:$A$178,0))),"")</f>
        <v/>
      </c>
      <c r="EP86" s="35">
        <f>IFERROR(IF(INDEX(MCDM_Grades!$Z$2:$Z$178,MATCH($A86,MCDM_Grades!$A$2:$A$178,0))="","",INDEX(MCDM_Grades!$Z$2:$Z$178,MATCH($A86,MCDM_Grades!$A$2:$A$178,0))),"")</f>
        <v/>
      </c>
      <c r="EQ86" s="42">
        <f>IFERROR(IF(INDEX(MCDM_Grades!$AA$2:$AA$178,MATCH($A86,MCDM_Grades!$A$2:$A$178,0))="","",INDEX(MCDM_Grades!$AA$2:$AA$178,MATCH($A86,MCDM_Grades!$A$2:$A$178,0))),"")</f>
        <v/>
      </c>
      <c r="ER86" s="35">
        <f>IFERROR(IF(INDEX(MCDM_Grades!$AB$2:$AB$178,MATCH($A86,MCDM_Grades!$A$2:$A$178,0))="","",INDEX(MCDM_Grades!$AB$2:$AB$178,MATCH($A86,MCDM_Grades!$A$2:$A$178,0))),"")</f>
        <v/>
      </c>
      <c r="ES86" s="42">
        <f>IFERROR(IF(INDEX(MCDM_Grades!$AC$2:$AC$178,MATCH($A86,MCDM_Grades!$A$2:$A$178,0))="","",INDEX(MCDM_Grades!$AC$2:$AC$178,MATCH($A86,MCDM_Grades!$A$2:$A$178,0))),"")</f>
        <v/>
      </c>
      <c r="ET86" s="35">
        <f>IFERROR(IF(INDEX(MCDM_Grades!$AD$2:$AD$178,MATCH($A86,MCDM_Grades!$A$2:$A$178,0))="","",INDEX(MCDM_Grades!$AD$2:$AD$178,MATCH($A86,MCDM_Grades!$A$2:$A$178,0))),"")</f>
        <v/>
      </c>
      <c r="EU86" s="42">
        <f>IFERROR(IF(INDEX(MCDM_Grades!$AE$2:$AE$178,MATCH($A86,MCDM_Grades!$A$2:$A$178,0))="","",INDEX(MCDM_Grades!$AE$2:$AE$178,MATCH($A86,MCDM_Grades!$A$2:$A$178,0))),"")</f>
        <v/>
      </c>
      <c r="EV86" s="51">
        <f>IFERROR(IF(INDEX(MCDM_Grades!$K$2:$K$178,MATCH($A86,MCDM_Grades!$A$2:$A$178,0))="","",INDEX(MCDM_Grades!$K$2:$K$178,MATCH($A86,MCDM_Grades!$A$2:$A$178,0))),"")</f>
        <v/>
      </c>
      <c r="EW86" s="49">
        <f>IFERROR(IF(INDEX(MCDM_Grades!$L$2:$L$178,MATCH($A86,MCDM_Grades!$A$2:$A$178,0))="","",INDEX(MCDM_Grades!$L$2:$L$178,MATCH($A86,MCDM_Grades!$A$2:$A$178,0))),"")</f>
        <v/>
      </c>
      <c r="EX86" s="50">
        <f>IFERROR(IF(INDEX(MCDM_Grades!$M$2:$M$178,MATCH($A86,MCDM_Grades!$A$2:$A$178,0))="","",INDEX(MCDM_Grades!$M$2:$M$178,MATCH($A86,MCDM_Grades!$A$2:$A$178,0))),"")</f>
        <v/>
      </c>
      <c r="EY86" s="35">
        <f>IFERROR(IF(INDEX(MCDM_Grades!$AR$2:$AR$178,MATCH($A86,MCDM_Grades!$A$2:$A$178,0))="","",INDEX(MCDM_Grades!$AR$2:$AR$178,MATCH($A86,MCDM_Grades!$A$2:$A$178,0))),"")</f>
        <v/>
      </c>
      <c r="EZ86" s="42">
        <f>IFERROR(IF(INDEX(MCDM_Grades!$AS$2:$AS$178,MATCH($A86,MCDM_Grades!$A$2:$A$178,0))="","",INDEX(MCDM_Grades!$AS$2:$AS$178,MATCH($A86,MCDM_Grades!$A$2:$A$178,0))),"")</f>
        <v/>
      </c>
      <c r="FA86" s="35">
        <f>IFERROR(IF(INDEX(MCDM_Grades!$AT$2:$AT$178,MATCH($A86,MCDM_Grades!$A$2:$A$178,0))="","",INDEX(MCDM_Grades!$AT$2:$AT$178,MATCH($A86,MCDM_Grades!$A$2:$A$178,0))),"")</f>
        <v/>
      </c>
      <c r="FB86" s="42">
        <f>IFERROR(IF(INDEX(MCDM_Grades!$AU$2:$AU$178,MATCH($A86,MCDM_Grades!$A$2:$A$178,0))="","",INDEX(MCDM_Grades!$AU$2:$AU$178,MATCH($A86,MCDM_Grades!$A$2:$A$178,0))),"")</f>
        <v/>
      </c>
      <c r="FC86" s="3" t="inlineStr">
        <is>
          <t>Nadir / top-down</t>
        </is>
      </c>
      <c r="FD86" s="3" t="inlineStr">
        <is>
          <t>Yes</t>
        </is>
      </c>
      <c r="FE86" s="3" t="inlineStr">
        <is>
          <t>No</t>
        </is>
      </c>
      <c r="FF86" s="3" t="n"/>
      <c r="FG86" s="3" t="inlineStr">
        <is>
          <t>Handheld professional digital camera held 100 cm above the surface</t>
        </is>
      </c>
      <c r="FH86" s="3" t="inlineStr">
        <is>
          <t>Professional digital camera held 100 cm above the road surface</t>
        </is>
      </c>
      <c r="FI86" s="3" t="inlineStr">
        <is>
          <t>Acquisition metadata (workbook)</t>
        </is>
      </c>
      <c r="FJ86" s="3" t="n"/>
      <c r="FK86" s="3" t="inlineStr">
        <is>
          <t>High</t>
        </is>
      </c>
      <c r="FL86" s="3" t="inlineStr">
        <is>
          <t>Not independently verified</t>
        </is>
      </c>
      <c r="FM86" s="3" t="inlineStr">
        <is>
          <t>Workbook Acquisition_Platform/Camera_Type states the camera was held 100 cm above the road surface, which is a downward-pointing close-range capture. Released as 256x256 augmented tiles from 137 originals; no publication.</t>
        </is>
      </c>
    </row>
    <row r="87" ht="58" customHeight="1">
      <c r="A87" s="3" t="inlineStr">
        <is>
          <t>DS-086</t>
        </is>
      </c>
      <c r="B87" s="3" t="inlineStr">
        <is>
          <t>UAV Dataset for Automated Road Surface Degradation Detection in Real-World Conditions</t>
        </is>
      </c>
      <c r="C87" s="3" t="inlineStr">
        <is>
          <t>UAV Dataset for Automated Road Surface Degradation Detection in Real-World Conditions (released as RoadAnomaly-YOLO)</t>
        </is>
      </c>
      <c r="D87" s="3" t="inlineStr">
        <is>
          <t>1</t>
        </is>
      </c>
      <c r="E87" s="3" t="inlineStr">
        <is>
          <t>Confirmed Match</t>
        </is>
      </c>
      <c r="F87" s="3" t="inlineStr">
        <is>
          <t>High</t>
        </is>
      </c>
      <c r="G87" s="3" t="inlineStr">
        <is>
          <t>Same Mendeley DOI (10.17632/c6f2b7mx9t.1); identical count (11,024; 8,306/2,012/706 split); same UAV + ground camera acquisition.</t>
        </is>
      </c>
      <c r="H87" s="3" t="inlineStr">
        <is>
          <t>Claude; CodeX</t>
        </is>
      </c>
      <c r="I87" s="3" t="inlineStr">
        <is>
          <t>Mendeley Data</t>
        </is>
      </c>
      <c r="J87" s="3" t="inlineStr">
        <is>
          <t>N</t>
        </is>
      </c>
      <c r="K87" s="3" t="inlineStr">
        <is>
          <t>Single Mendeley deposit</t>
        </is>
      </c>
      <c r="L87" s="4" t="inlineStr">
        <is>
          <t>https://data.mendeley.com/datasets/c6f2b7mx9t/1</t>
        </is>
      </c>
      <c r="M87" s="3" t="inlineStr">
        <is>
          <t>NA</t>
        </is>
      </c>
      <c r="N87" s="3" t="inlineStr">
        <is>
          <t>NA</t>
        </is>
      </c>
      <c r="O87" s="4" t="inlineStr">
        <is>
          <t>https://data.mendeley.com/datasets/c6f2b7mx9t/1</t>
        </is>
      </c>
      <c r="P87" s="3" t="inlineStr">
        <is>
          <t>NA</t>
        </is>
      </c>
      <c r="Q87" s="3" t="inlineStr">
        <is>
          <t>NA</t>
        </is>
      </c>
      <c r="R87" s="3" t="inlineStr">
        <is>
          <t>NA</t>
        </is>
      </c>
      <c r="S87" s="3" t="inlineStr">
        <is>
          <t>NA</t>
        </is>
      </c>
      <c r="T87" s="3" t="inlineStr">
        <is>
          <t>10.17632/c6f2b7mx9t.1</t>
        </is>
      </c>
      <c r="U87" s="3" t="inlineStr">
        <is>
          <t>N</t>
        </is>
      </c>
      <c r="V87" s="3" t="inlineStr">
        <is>
          <t>NR</t>
        </is>
      </c>
      <c r="W87" s="3" t="inlineStr">
        <is>
          <t>NR</t>
        </is>
      </c>
      <c r="X87" s="3" t="inlineStr">
        <is>
          <t>NR</t>
        </is>
      </c>
      <c r="Y87" s="3" t="inlineStr">
        <is>
          <t>NR</t>
        </is>
      </c>
      <c r="Z87" s="3" t="inlineStr">
        <is>
          <t>NA</t>
        </is>
      </c>
      <c r="AA87" s="3" t="inlineStr">
        <is>
          <t>NA</t>
        </is>
      </c>
      <c r="AB87" s="3" t="inlineStr">
        <is>
          <t>Images/frames as reported</t>
        </is>
      </c>
      <c r="AC87" s="3" t="inlineStr">
        <is>
          <t>11024 (8306 train / 2012 validation / 706 test) [Claude] | 11024 [CodeX]</t>
        </is>
      </c>
      <c r="AD87" s="3" t="inlineStr">
        <is>
          <t>NR</t>
        </is>
      </c>
      <c r="AE87" s="3" t="inlineStr">
        <is>
          <t>NR</t>
        </is>
      </c>
      <c r="AF87" s="3" t="inlineStr">
        <is>
          <t>11024 (8306 train / 2012 validation / 706 test) [Claude] | 11024 [CodeX]</t>
        </is>
      </c>
      <c r="AG87" s="3" t="inlineStr">
        <is>
          <t>NR</t>
        </is>
      </c>
      <c r="AH87" s="3" t="inlineStr">
        <is>
          <t>NR</t>
        </is>
      </c>
      <c r="AI87" s="3" t="inlineStr">
        <is>
          <t>NR</t>
        </is>
      </c>
      <c r="AJ87" s="3" t="inlineStr">
        <is>
          <t>8306</t>
        </is>
      </c>
      <c r="AK87" s="3" t="inlineStr">
        <is>
          <t>2012</t>
        </is>
      </c>
      <c r="AL87" s="3" t="inlineStr">
        <is>
          <t>706</t>
        </is>
      </c>
      <c r="AM87" s="3" t="inlineStr">
        <is>
          <t>NR</t>
        </is>
      </c>
      <c r="AN87" s="3" t="inlineStr">
        <is>
          <t>640x640 [Claude] | 640 x 640 px RGB JPEG/PNG [CodeX]</t>
        </is>
      </c>
      <c r="AO87" s="3" t="inlineStr">
        <is>
          <t>NR</t>
        </is>
      </c>
      <c r="AP87" s="3" t="inlineStr">
        <is>
          <t>NR</t>
        </is>
      </c>
      <c r="AQ87" s="3" t="inlineStr">
        <is>
          <t>NR</t>
        </is>
      </c>
      <c r="AR87" s="3" t="inlineStr">
        <is>
          <t>NR</t>
        </is>
      </c>
      <c r="AS87" s="3" t="inlineStr">
        <is>
          <t>Road environment: Urban road; Rural road [Claude] | Urban; rural [CodeX]</t>
        </is>
      </c>
      <c r="AT87" s="3" t="inlineStr">
        <is>
          <t>NR</t>
        </is>
      </c>
      <c r="AU87" s="3" t="inlineStr">
        <is>
          <t>UAV (drone) and ground-based cameras [Claude] | UAV; ground-based camera [CodeX]</t>
        </is>
      </c>
      <c r="AV87" s="3" t="inlineStr">
        <is>
          <t>NR</t>
        </is>
      </c>
      <c r="AW87" s="3" t="inlineStr">
        <is>
          <t>UAV (drone) and ground-based cameras [Claude] | UAV; ground-based camera [CodeX]</t>
        </is>
      </c>
      <c r="AX87" s="3" t="inlineStr">
        <is>
          <t>NR</t>
        </is>
      </c>
      <c r="AY87" s="3" t="inlineStr">
        <is>
          <t>NR</t>
        </is>
      </c>
      <c r="AZ87" s="3" t="inlineStr">
        <is>
          <t>Y</t>
        </is>
      </c>
      <c r="BA87" s="3" t="inlineStr">
        <is>
          <t>NR</t>
        </is>
      </c>
      <c r="BB87" s="3" t="inlineStr">
        <is>
          <t>N</t>
        </is>
      </c>
      <c r="BC87" s="3" t="inlineStr">
        <is>
          <t>N</t>
        </is>
      </c>
      <c r="BD87" s="3" t="inlineStr">
        <is>
          <t>NR</t>
        </is>
      </c>
      <c r="BE87" s="3" t="inlineStr">
        <is>
          <t>Varying weather reported (values not enumerated) [Claude] | Varying [CodeX]</t>
        </is>
      </c>
      <c r="BF87" s="3" t="inlineStr">
        <is>
          <t>Varying lighting reported (values not enumerated) [Claude] | Varying [CodeX]</t>
        </is>
      </c>
      <c r="BG87" s="3" t="inlineStr">
        <is>
          <t>NR</t>
        </is>
      </c>
      <c r="BH87" s="3" t="inlineStr">
        <is>
          <t>Alligator cracking; Longitudinal crack; Transverse crack; Rutting; Pothole; Stripping; Raveling; Bleeding</t>
        </is>
      </c>
      <c r="BI87" s="3" t="inlineStr">
        <is>
          <t>NR</t>
        </is>
      </c>
      <c r="BJ87" s="3" t="inlineStr">
        <is>
          <t>8 pavement distress classes as bounding boxes [Claude] | Eight road-anomaly classes [CodeX]</t>
        </is>
      </c>
      <c r="BK87" s="3" t="inlineStr">
        <is>
          <t>NR</t>
        </is>
      </c>
      <c r="BL87" s="3" t="inlineStr">
        <is>
          <t>Object detection [Claude] | Object detection;  | ⦁ UAV-based road condition monitoring | ⦁ Intelligent transportation systems | ⦁ Automated maintenance planning | ⦁ Object detection model training (YOLO, Faster R-CNN, RetinaNet, etc.) | ⦁ Benchmarking and academic research [CodeX]</t>
        </is>
      </c>
      <c r="BM87" s="3" t="inlineStr">
        <is>
          <t>Object detection [Claude] | Object detection;  | ⦁ UAV-based road condition monitoring | ⦁ Intelligent transportation systems | ⦁ Automated maintenance planning | ⦁ Object detection model training (YOLO, Faster R-CNN, RetinaNet, etc.) | ⦁ Benchmarking and academic research [CodeX]</t>
        </is>
      </c>
      <c r="BN87" s="3" t="inlineStr">
        <is>
          <t>YOLO TXT (class_id, x_center, y_center, width, height) [Claude] | YOLO TXT bounding boxes (class_id x_center y_center width height)) [CodeX]</t>
        </is>
      </c>
      <c r="BO87" s="3" t="inlineStr">
        <is>
          <t>YOLO TXT; YOLO; TXT</t>
        </is>
      </c>
      <c r="BP87" s="3" t="inlineStr">
        <is>
          <t>NR</t>
        </is>
      </c>
      <c r="BQ87" s="3" t="inlineStr">
        <is>
          <t>Y</t>
        </is>
      </c>
      <c r="BR87" s="3" t="inlineStr">
        <is>
          <t>NR</t>
        </is>
      </c>
      <c r="BS87" s="3" t="inlineStr">
        <is>
          <t>NR</t>
        </is>
      </c>
      <c r="BT87" s="3" t="inlineStr">
        <is>
          <t>NR</t>
        </is>
      </c>
      <c r="BU87" s="3" t="inlineStr">
        <is>
          <t>NR</t>
        </is>
      </c>
      <c r="BV87" s="3" t="inlineStr">
        <is>
          <t>N</t>
        </is>
      </c>
      <c r="BW87" s="3" t="inlineStr">
        <is>
          <t>N</t>
        </is>
      </c>
      <c r="BX87" s="3" t="inlineStr">
        <is>
          <t>N</t>
        </is>
      </c>
      <c r="BY87" s="3" t="inlineStr">
        <is>
          <t>Manual bounding-box annotation</t>
        </is>
      </c>
      <c r="BZ87" s="3" t="inlineStr">
        <is>
          <t>NR</t>
        </is>
      </c>
      <c r="CA87" s="3" t="inlineStr">
        <is>
          <t>NR</t>
        </is>
      </c>
      <c r="CB87" s="3" t="inlineStr">
        <is>
          <t>NR</t>
        </is>
      </c>
      <c r="CC87" s="3" t="inlineStr">
        <is>
          <t>Detection</t>
        </is>
      </c>
      <c r="CD87" s="3" t="inlineStr">
        <is>
          <t>NR</t>
        </is>
      </c>
      <c r="CE87" s="3" t="inlineStr">
        <is>
          <t>NR</t>
        </is>
      </c>
      <c r="CF87" s="3" t="inlineStr">
        <is>
          <t>Reported on the source record/data card or associated publication (see Evidence_Locator)</t>
        </is>
      </c>
      <c r="CG87" s="3" t="inlineStr">
        <is>
          <t>NR</t>
        </is>
      </c>
      <c r="CH87" s="3" t="inlineStr">
        <is>
          <t>NR</t>
        </is>
      </c>
      <c r="CI87" s="3" t="inlineStr">
        <is>
          <t>Include-Primary</t>
        </is>
      </c>
      <c r="CJ87" s="3" t="inlineStr">
        <is>
          <t>Direct_Download</t>
        </is>
      </c>
      <c r="CK87" s="3" t="inlineStr">
        <is>
          <t>CC BY 4.0</t>
        </is>
      </c>
      <c r="CL87" s="3" t="inlineStr">
        <is>
          <t>N</t>
        </is>
      </c>
      <c r="CM87" s="3" t="inlineStr">
        <is>
          <t>Direct_Download</t>
        </is>
      </c>
      <c r="CN87" s="3" t="inlineStr">
        <is>
          <t>NR</t>
        </is>
      </c>
      <c r="CO87" s="3" t="inlineStr">
        <is>
          <t>NR</t>
        </is>
      </c>
      <c r="CP87" s="3" t="inlineStr">
        <is>
          <t>N</t>
        </is>
      </c>
      <c r="CQ87" s="3" t="inlineStr">
        <is>
          <t>No country, region or collection date is reported anywhere on the record, which blocks any geographic transfer assessment; the record title and the internal dataset name (RoadAnomaly-YOLO) disagree; images are uniformly resized to 640x640 so original capture resolution is lost; per-class instance counts not reported; no peer-reviewed data paper located [Claude] | Country, exact locations, road segment count, QA protocol, and evaluation metrics NR [CodeX]</t>
        </is>
      </c>
      <c r="CR87" s="3" t="inlineStr">
        <is>
          <t>Original</t>
        </is>
      </c>
      <c r="CS87" s="3" t="inlineStr">
        <is>
          <t>N</t>
        </is>
      </c>
      <c r="CT87" s="3" t="inlineStr">
        <is>
          <t>N</t>
        </is>
      </c>
      <c r="CU87" s="3" t="inlineStr">
        <is>
          <t>N</t>
        </is>
      </c>
      <c r="CV87" s="3" t="inlineStr">
        <is>
          <t>NA</t>
        </is>
      </c>
      <c r="CW87" s="3" t="inlineStr">
        <is>
          <t>NA</t>
        </is>
      </c>
      <c r="CX87" s="3" t="inlineStr">
        <is>
          <t>Claude_Mendeley_001.xlsx; CodeX_Mendeley_001.xlsx</t>
        </is>
      </c>
      <c r="CY87" s="3" t="inlineStr">
        <is>
          <t>Claude_Mendeley_001:MDL-016; CodeX_Mendeley_001:MND-003</t>
        </is>
      </c>
      <c r="CZ87" s="3" t="inlineStr">
        <is>
          <t>Y - see conflict columns and Reconciliation_Notes</t>
        </is>
      </c>
      <c r="DA87" s="3" t="inlineStr">
        <is>
          <t>NA</t>
        </is>
      </c>
      <c r="DB87" s="6" t="inlineStr">
        <is>
          <t>Image count: 11024 (8306 train / 2012 validation / 706 test) (Claude) vs 11024 (CodeX) || Image resolution: 640x640 (Claude) vs 640 x 640 px RGB JPEG/PNG (CodeX)</t>
        </is>
      </c>
      <c r="DC87" s="6" t="inlineStr">
        <is>
          <t>Label taxonomy: 8 pavement distress classes as bounding boxes (Claude) vs Eight road-anomaly classes (CodeX) || Annotation task: Object detection (Claude) vs Object detection;  | ⦁ UAV-based road condition monitoring | ⦁ Intelligent trans (CodeX) || Annotation format: YOLO TXT (class_id, x_center, y_center, width, height) (Claude) vs YOLO TXT bounding boxes (class_id x_center y_center width height)) (CodeX)</t>
        </is>
      </c>
      <c r="DD87" s="3" t="inlineStr">
        <is>
          <t>None</t>
        </is>
      </c>
      <c r="DE87" s="6" t="inlineStr">
        <is>
          <t>Acquisition platform: UAV (drone) and ground-based cameras (Claude) vs UAV; ground-based camera (CodeX) || Road environment: Urban road; Rural road (Claude) vs Urban; rural (CodeX) || Acquisition platform: UAV (drone) and ground-based cameras (Claude) vs UAV; ground-based camera (CodeX) || Weather_Conditions: Varying weather reported (values not enumerated) (Claude) vs Varying (CodeX) || Lighting_Conditions: Varying lighting reported (values not enumerated) (Claude) vs Varying (CodeX) || Key_Limitations: No country, region or collection date is reported anywhere on the record, which  (Claude) vs Country, exact locations, road segment count, QA protocol, and evaluation metric (CodeX)</t>
        </is>
      </c>
      <c r="DF87" s="3" t="inlineStr">
        <is>
          <t>N</t>
        </is>
      </c>
      <c r="DG87" s="3" t="inlineStr">
        <is>
          <t>Claude+CodeX dataset (not found by GPT).</t>
        </is>
      </c>
      <c r="DH87" s="3" t="inlineStr">
        <is>
          <t>Landing page https://data.mendeley.com/datasets/c6f2b7mx9t/1 (accessed 2026-08-03); DataCite record 10.17632/c6f2b7mx9t.1 [Claude] | Mendeley Data landing page, Description; Files; Licence; accessed 2026-08-03 [CodeX]</t>
        </is>
      </c>
      <c r="DI87" s="3" t="inlineStr">
        <is>
          <t>Low</t>
        </is>
      </c>
      <c r="DJ87" s="3" t="inlineStr">
        <is>
          <t>Low</t>
        </is>
      </c>
      <c r="DK87" s="3" t="inlineStr">
        <is>
          <t>Use as-is.</t>
        </is>
      </c>
      <c r="DL87" s="3" t="n">
        <v>5</v>
      </c>
      <c r="DM87" s="3" t="n">
        <v>3.5</v>
      </c>
      <c r="DN87" s="3" t="n">
        <v>3.5</v>
      </c>
      <c r="DO87" s="3" t="n">
        <v>4</v>
      </c>
      <c r="DP87" s="3" t="n">
        <v>3</v>
      </c>
      <c r="DQ87" s="3" t="n">
        <v>1</v>
      </c>
      <c r="DR87" s="3" t="n">
        <v>0</v>
      </c>
      <c r="DS87" s="3" t="n">
        <v>64.5</v>
      </c>
      <c r="DT87" s="3" t="inlineStr">
        <is>
          <t>Reviewed (source MCDM_Scoring, averaged across batches)</t>
        </is>
      </c>
      <c r="DU87" s="3" t="inlineStr">
        <is>
          <t>2 of 2</t>
        </is>
      </c>
      <c r="DV87" s="35">
        <f>IFERROR(IF(INDEX(MCDM_Grades!$C$2:$C$178,MATCH($A87,MCDM_Grades!$A$2:$A$178,0))="","",INDEX(MCDM_Grades!$C$2:$C$178,MATCH($A87,MCDM_Grades!$A$2:$A$178,0))),"")</f>
        <v/>
      </c>
      <c r="DW87" s="42">
        <f>IFERROR(IF(INDEX(MCDM_Grades!$D$2:$D$178,MATCH($A87,MCDM_Grades!$A$2:$A$178,0))="","",INDEX(MCDM_Grades!$D$2:$D$178,MATCH($A87,MCDM_Grades!$A$2:$A$178,0))),"")</f>
        <v/>
      </c>
      <c r="DX87" s="48">
        <f>IFERROR(IF(INDEX(MCDM_Grades!$E$2:$E$178,MATCH($A87,MCDM_Grades!$A$2:$A$178,0))="","",INDEX(MCDM_Grades!$E$2:$E$178,MATCH($A87,MCDM_Grades!$A$2:$A$178,0))),"")</f>
        <v/>
      </c>
      <c r="DY87" s="49">
        <f>IFERROR(IF(INDEX(MCDM_Grades!$F$2:$F$178,MATCH($A87,MCDM_Grades!$A$2:$A$178,0))="","",INDEX(MCDM_Grades!$F$2:$F$178,MATCH($A87,MCDM_Grades!$A$2:$A$178,0))),"")</f>
        <v/>
      </c>
      <c r="DZ87" s="48">
        <f>IFERROR(IF(INDEX(MCDM_Grades!$G$2:$G$178,MATCH($A87,MCDM_Grades!$A$2:$A$178,0))="","",INDEX(MCDM_Grades!$G$2:$G$178,MATCH($A87,MCDM_Grades!$A$2:$A$178,0))),"")</f>
        <v/>
      </c>
      <c r="EA87" s="49">
        <f>IFERROR(IF(INDEX(MCDM_Grades!$H$2:$H$178,MATCH($A87,MCDM_Grades!$A$2:$A$178,0))="","",INDEX(MCDM_Grades!$H$2:$H$178,MATCH($A87,MCDM_Grades!$A$2:$A$178,0))),"")</f>
        <v/>
      </c>
      <c r="EB87" s="50">
        <f>IFERROR(IF(INDEX(MCDM_Grades!$I$2:$I$178,MATCH($A87,MCDM_Grades!$A$2:$A$178,0))="","",INDEX(MCDM_Grades!$I$2:$I$178,MATCH($A87,MCDM_Grades!$A$2:$A$178,0))),"")</f>
        <v/>
      </c>
      <c r="EC87" s="51">
        <f>IFERROR(IF(INDEX(MCDM_Grades!$J$2:$J$178,MATCH($A87,MCDM_Grades!$A$2:$A$178,0))="","",INDEX(MCDM_Grades!$J$2:$J$178,MATCH($A87,MCDM_Grades!$A$2:$A$178,0))),"")</f>
        <v/>
      </c>
      <c r="ED87" s="35">
        <f>IFERROR(IF(INDEX(MCDM_Grades!$N$2:$N$178,MATCH($A87,MCDM_Grades!$A$2:$A$178,0))="","",INDEX(MCDM_Grades!$N$2:$N$178,MATCH($A87,MCDM_Grades!$A$2:$A$178,0))),"")</f>
        <v/>
      </c>
      <c r="EE87" s="42">
        <f>IFERROR(IF(INDEX(MCDM_Grades!$O$2:$O$178,MATCH($A87,MCDM_Grades!$A$2:$A$178,0))="","",INDEX(MCDM_Grades!$O$2:$O$178,MATCH($A87,MCDM_Grades!$A$2:$A$178,0))),"")</f>
        <v/>
      </c>
      <c r="EF87" s="35">
        <f>IFERROR(IF(INDEX(MCDM_Grades!$P$2:$P$178,MATCH($A87,MCDM_Grades!$A$2:$A$178,0))="","",INDEX(MCDM_Grades!$P$2:$P$178,MATCH($A87,MCDM_Grades!$A$2:$A$178,0))),"")</f>
        <v/>
      </c>
      <c r="EG87" s="42">
        <f>IFERROR(IF(INDEX(MCDM_Grades!$Q$2:$Q$178,MATCH($A87,MCDM_Grades!$A$2:$A$178,0))="","",INDEX(MCDM_Grades!$Q$2:$Q$178,MATCH($A87,MCDM_Grades!$A$2:$A$178,0))),"")</f>
        <v/>
      </c>
      <c r="EH87" s="35">
        <f>IFERROR(IF(INDEX(MCDM_Grades!$R$2:$R$178,MATCH($A87,MCDM_Grades!$A$2:$A$178,0))="","",INDEX(MCDM_Grades!$R$2:$R$178,MATCH($A87,MCDM_Grades!$A$2:$A$178,0))),"")</f>
        <v/>
      </c>
      <c r="EI87" s="42">
        <f>IFERROR(IF(INDEX(MCDM_Grades!$S$2:$S$178,MATCH($A87,MCDM_Grades!$A$2:$A$178,0))="","",INDEX(MCDM_Grades!$S$2:$S$178,MATCH($A87,MCDM_Grades!$A$2:$A$178,0))),"")</f>
        <v/>
      </c>
      <c r="EJ87" s="35">
        <f>IFERROR(IF(INDEX(MCDM_Grades!$T$2:$T$178,MATCH($A87,MCDM_Grades!$A$2:$A$178,0))="","",INDEX(MCDM_Grades!$T$2:$T$178,MATCH($A87,MCDM_Grades!$A$2:$A$178,0))),"")</f>
        <v/>
      </c>
      <c r="EK87" s="42">
        <f>IFERROR(IF(INDEX(MCDM_Grades!$U$2:$U$178,MATCH($A87,MCDM_Grades!$A$2:$A$178,0))="","",INDEX(MCDM_Grades!$U$2:$U$178,MATCH($A87,MCDM_Grades!$A$2:$A$178,0))),"")</f>
        <v/>
      </c>
      <c r="EL87" s="35">
        <f>IFERROR(IF(INDEX(MCDM_Grades!$V$2:$V$178,MATCH($A87,MCDM_Grades!$A$2:$A$178,0))="","",INDEX(MCDM_Grades!$V$2:$V$178,MATCH($A87,MCDM_Grades!$A$2:$A$178,0))),"")</f>
        <v/>
      </c>
      <c r="EM87" s="42">
        <f>IFERROR(IF(INDEX(MCDM_Grades!$W$2:$W$178,MATCH($A87,MCDM_Grades!$A$2:$A$178,0))="","",INDEX(MCDM_Grades!$W$2:$W$178,MATCH($A87,MCDM_Grades!$A$2:$A$178,0))),"")</f>
        <v/>
      </c>
      <c r="EN87" s="35">
        <f>IFERROR(IF(INDEX(MCDM_Grades!$X$2:$X$178,MATCH($A87,MCDM_Grades!$A$2:$A$178,0))="","",INDEX(MCDM_Grades!$X$2:$X$178,MATCH($A87,MCDM_Grades!$A$2:$A$178,0))),"")</f>
        <v/>
      </c>
      <c r="EO87" s="42">
        <f>IFERROR(IF(INDEX(MCDM_Grades!$Y$2:$Y$178,MATCH($A87,MCDM_Grades!$A$2:$A$178,0))="","",INDEX(MCDM_Grades!$Y$2:$Y$178,MATCH($A87,MCDM_Grades!$A$2:$A$178,0))),"")</f>
        <v/>
      </c>
      <c r="EP87" s="35">
        <f>IFERROR(IF(INDEX(MCDM_Grades!$Z$2:$Z$178,MATCH($A87,MCDM_Grades!$A$2:$A$178,0))="","",INDEX(MCDM_Grades!$Z$2:$Z$178,MATCH($A87,MCDM_Grades!$A$2:$A$178,0))),"")</f>
        <v/>
      </c>
      <c r="EQ87" s="42">
        <f>IFERROR(IF(INDEX(MCDM_Grades!$AA$2:$AA$178,MATCH($A87,MCDM_Grades!$A$2:$A$178,0))="","",INDEX(MCDM_Grades!$AA$2:$AA$178,MATCH($A87,MCDM_Grades!$A$2:$A$178,0))),"")</f>
        <v/>
      </c>
      <c r="ER87" s="35">
        <f>IFERROR(IF(INDEX(MCDM_Grades!$AB$2:$AB$178,MATCH($A87,MCDM_Grades!$A$2:$A$178,0))="","",INDEX(MCDM_Grades!$AB$2:$AB$178,MATCH($A87,MCDM_Grades!$A$2:$A$178,0))),"")</f>
        <v/>
      </c>
      <c r="ES87" s="42">
        <f>IFERROR(IF(INDEX(MCDM_Grades!$AC$2:$AC$178,MATCH($A87,MCDM_Grades!$A$2:$A$178,0))="","",INDEX(MCDM_Grades!$AC$2:$AC$178,MATCH($A87,MCDM_Grades!$A$2:$A$178,0))),"")</f>
        <v/>
      </c>
      <c r="ET87" s="35">
        <f>IFERROR(IF(INDEX(MCDM_Grades!$AD$2:$AD$178,MATCH($A87,MCDM_Grades!$A$2:$A$178,0))="","",INDEX(MCDM_Grades!$AD$2:$AD$178,MATCH($A87,MCDM_Grades!$A$2:$A$178,0))),"")</f>
        <v/>
      </c>
      <c r="EU87" s="42">
        <f>IFERROR(IF(INDEX(MCDM_Grades!$AE$2:$AE$178,MATCH($A87,MCDM_Grades!$A$2:$A$178,0))="","",INDEX(MCDM_Grades!$AE$2:$AE$178,MATCH($A87,MCDM_Grades!$A$2:$A$178,0))),"")</f>
        <v/>
      </c>
      <c r="EV87" s="51">
        <f>IFERROR(IF(INDEX(MCDM_Grades!$K$2:$K$178,MATCH($A87,MCDM_Grades!$A$2:$A$178,0))="","",INDEX(MCDM_Grades!$K$2:$K$178,MATCH($A87,MCDM_Grades!$A$2:$A$178,0))),"")</f>
        <v/>
      </c>
      <c r="EW87" s="49">
        <f>IFERROR(IF(INDEX(MCDM_Grades!$L$2:$L$178,MATCH($A87,MCDM_Grades!$A$2:$A$178,0))="","",INDEX(MCDM_Grades!$L$2:$L$178,MATCH($A87,MCDM_Grades!$A$2:$A$178,0))),"")</f>
        <v/>
      </c>
      <c r="EX87" s="50">
        <f>IFERROR(IF(INDEX(MCDM_Grades!$M$2:$M$178,MATCH($A87,MCDM_Grades!$A$2:$A$178,0))="","",INDEX(MCDM_Grades!$M$2:$M$178,MATCH($A87,MCDM_Grades!$A$2:$A$178,0))),"")</f>
        <v/>
      </c>
      <c r="EY87" s="35">
        <f>IFERROR(IF(INDEX(MCDM_Grades!$AR$2:$AR$178,MATCH($A87,MCDM_Grades!$A$2:$A$178,0))="","",INDEX(MCDM_Grades!$AR$2:$AR$178,MATCH($A87,MCDM_Grades!$A$2:$A$178,0))),"")</f>
        <v/>
      </c>
      <c r="EZ87" s="42">
        <f>IFERROR(IF(INDEX(MCDM_Grades!$AS$2:$AS$178,MATCH($A87,MCDM_Grades!$A$2:$A$178,0))="","",INDEX(MCDM_Grades!$AS$2:$AS$178,MATCH($A87,MCDM_Grades!$A$2:$A$178,0))),"")</f>
        <v/>
      </c>
      <c r="FA87" s="35">
        <f>IFERROR(IF(INDEX(MCDM_Grades!$AT$2:$AT$178,MATCH($A87,MCDM_Grades!$A$2:$A$178,0))="","",INDEX(MCDM_Grades!$AT$2:$AT$178,MATCH($A87,MCDM_Grades!$A$2:$A$178,0))),"")</f>
        <v/>
      </c>
      <c r="FB87" s="42">
        <f>IFERROR(IF(INDEX(MCDM_Grades!$AU$2:$AU$178,MATCH($A87,MCDM_Grades!$A$2:$A$178,0))="","",INDEX(MCDM_Grades!$AU$2:$AU$178,MATCH($A87,MCDM_Grades!$A$2:$A$178,0))),"")</f>
        <v/>
      </c>
      <c r="FC87" s="3" t="inlineStr">
        <is>
          <t>Not reported</t>
        </is>
      </c>
      <c r="FD87" s="3" t="inlineStr">
        <is>
          <t>Unknown</t>
        </is>
      </c>
      <c r="FE87" s="3" t="inlineStr">
        <is>
          <t>Unknown</t>
        </is>
      </c>
      <c r="FF87" s="3" t="n"/>
      <c r="FG87" s="3" t="inlineStr">
        <is>
          <t>UAV (drone) plus ground-based cameras; altitude, mount and orientation not reported</t>
        </is>
      </c>
      <c r="FH87" s="3" t="inlineStr">
        <is>
          <t>The images were captured using UAVs (drones) and ground-based cameras across diverse urban and rural environments, under varying lighting and weather conditions.</t>
        </is>
      </c>
      <c r="FI87" s="3" t="inlineStr">
        <is>
          <t>Dataset page / README</t>
        </is>
      </c>
      <c r="FJ87" s="3" t="inlineStr">
        <is>
          <t>https://data.mendeley.com/datasets/c6f2b7mx9t/1</t>
        </is>
      </c>
      <c r="FK87" s="3" t="inlineStr">
        <is>
          <t>Medium</t>
        </is>
      </c>
      <c r="FL87" s="3" t="inlineStr">
        <is>
          <t>Not independently verified</t>
        </is>
      </c>
      <c r="FM87" s="3" t="inlineStr">
        <is>
          <t>Mendeley description names two platforms (UAV and ground-based cameras) but gives no flight height, camera tilt, or ground-camera mounting; the only file is a Roboflow YOLOv8 export (projet_route_dataset.v6i.yolov8.zip) with no README. UAV imagery would usually be nadir or oblique and ground cameras could be either, so the set is plausibly mixed, but no viewpoint is documented. No publication.</t>
        </is>
      </c>
    </row>
    <row r="88" ht="58" customHeight="1">
      <c r="A88" s="3" t="inlineStr">
        <is>
          <t>DS-087</t>
        </is>
      </c>
      <c r="B88" s="3" t="inlineStr">
        <is>
          <t>BLACrack</t>
        </is>
      </c>
      <c r="C88" s="3" t="inlineStr">
        <is>
          <t>NA</t>
        </is>
      </c>
      <c r="D88" s="3" t="inlineStr">
        <is>
          <t>pre-release / request-access version</t>
        </is>
      </c>
      <c r="E88" s="3" t="inlineStr">
        <is>
          <t>Independent Dataset</t>
        </is>
      </c>
      <c r="F88" s="3" t="inlineStr">
        <is>
          <t>NA (single source record)</t>
        </is>
      </c>
      <c r="G88" s="3" t="inlineStr">
        <is>
          <t>Single source record; no matching record found in any other file after cross-file and cross-platform comparison.</t>
        </is>
      </c>
      <c r="H88" s="3" t="inlineStr">
        <is>
          <t>GPT</t>
        </is>
      </c>
      <c r="I88" s="3" t="inlineStr">
        <is>
          <t>Hugging Face</t>
        </is>
      </c>
      <c r="J88" s="3" t="inlineStr">
        <is>
          <t>N</t>
        </is>
      </c>
      <c r="K88" s="3" t="inlineStr">
        <is>
          <t>NA (single platform)</t>
        </is>
      </c>
      <c r="L88" s="4" t="inlineStr">
        <is>
          <t>https://huggingface.co/datasets/lambert1862/BLACrack</t>
        </is>
      </c>
      <c r="M88" s="3" t="inlineStr">
        <is>
          <t>NA</t>
        </is>
      </c>
      <c r="N88" s="3" t="inlineStr">
        <is>
          <t>NA</t>
        </is>
      </c>
      <c r="O88" s="3" t="inlineStr">
        <is>
          <t>NA</t>
        </is>
      </c>
      <c r="P88" s="4" t="inlineStr">
        <is>
          <t>https://huggingface.co/datasets/lambert1862/BLACrack</t>
        </is>
      </c>
      <c r="Q88" s="3" t="inlineStr">
        <is>
          <t>NA</t>
        </is>
      </c>
      <c r="R88" s="3" t="inlineStr">
        <is>
          <t>NA</t>
        </is>
      </c>
      <c r="S88" s="3" t="inlineStr">
        <is>
          <t>NA</t>
        </is>
      </c>
      <c r="T88" s="3" t="inlineStr">
        <is>
          <t>NR</t>
        </is>
      </c>
      <c r="U88" s="3" t="inlineStr">
        <is>
          <t>Y</t>
        </is>
      </c>
      <c r="V88" s="3" t="inlineStr">
        <is>
          <t>https://huggingface.co/datasets/lambert1862/BLACrack</t>
        </is>
      </c>
      <c r="W88" s="3" t="inlineStr">
        <is>
          <t>NR</t>
        </is>
      </c>
      <c r="X88" s="3" t="inlineStr">
        <is>
          <t>https://huggingface.co/datasets/lambert1862/BLACrack</t>
        </is>
      </c>
      <c r="Y88" s="3" t="inlineStr">
        <is>
          <t>NR</t>
        </is>
      </c>
      <c r="Z88" s="3" t="inlineStr">
        <is>
          <t>NR</t>
        </is>
      </c>
      <c r="AA88" s="3" t="inlineStr">
        <is>
          <t>Reported in source record (relationship not classified)</t>
        </is>
      </c>
      <c r="AB88" s="3" t="inlineStr">
        <is>
          <t>Images/frames as reported</t>
        </is>
      </c>
      <c r="AC88" s="3" t="inlineStr">
        <is>
          <t>730</t>
        </is>
      </c>
      <c r="AD88" s="3" t="inlineStr">
        <is>
          <t>NR</t>
        </is>
      </c>
      <c r="AE88" s="3" t="inlineStr">
        <is>
          <t>NR</t>
        </is>
      </c>
      <c r="AF88" s="3" t="inlineStr">
        <is>
          <t>730</t>
        </is>
      </c>
      <c r="AG88" s="3" t="inlineStr">
        <is>
          <t>NR</t>
        </is>
      </c>
      <c r="AH88" s="3" t="inlineStr">
        <is>
          <t>NR</t>
        </is>
      </c>
      <c r="AI88" s="3" t="inlineStr">
        <is>
          <t>NR</t>
        </is>
      </c>
      <c r="AJ88" s="3" t="inlineStr">
        <is>
          <t>NR</t>
        </is>
      </c>
      <c r="AK88" s="3" t="inlineStr">
        <is>
          <t>NR</t>
        </is>
      </c>
      <c r="AL88" s="3" t="inlineStr">
        <is>
          <t>NR</t>
        </is>
      </c>
      <c r="AM88" s="3" t="inlineStr">
        <is>
          <t>NR</t>
        </is>
      </c>
      <c r="AN88" s="3" t="inlineStr">
        <is>
          <t>3100x2088</t>
        </is>
      </c>
      <c r="AO88" s="3" t="inlineStr">
        <is>
          <t>NR</t>
        </is>
      </c>
      <c r="AP88" s="3" t="inlineStr">
        <is>
          <t>China</t>
        </is>
      </c>
      <c r="AQ88" s="3" t="inlineStr">
        <is>
          <t>NR</t>
        </is>
      </c>
      <c r="AR88" s="3" t="inlineStr">
        <is>
          <t>Liaoning Province</t>
        </is>
      </c>
      <c r="AS88" s="3" t="inlineStr">
        <is>
          <t>China; Liaoning Province; Road environment: Highway</t>
        </is>
      </c>
      <c r="AT88" s="3" t="inlineStr">
        <is>
          <t>NR</t>
        </is>
      </c>
      <c r="AU88" s="3" t="inlineStr">
        <is>
          <t>High-speed pavement inspection vehicle; line-scan camera</t>
        </is>
      </c>
      <c r="AV88" s="3" t="inlineStr">
        <is>
          <t>See Acquisition_Platform</t>
        </is>
      </c>
      <c r="AW88" s="3" t="inlineStr">
        <is>
          <t>High-speed pavement inspection vehicle; line-scan camera</t>
        </is>
      </c>
      <c r="AX88" s="3" t="inlineStr">
        <is>
          <t>NR</t>
        </is>
      </c>
      <c r="AY88" s="3" t="inlineStr">
        <is>
          <t>NR</t>
        </is>
      </c>
      <c r="AZ88" s="3" t="inlineStr">
        <is>
          <t>NR</t>
        </is>
      </c>
      <c r="BA88" s="3" t="inlineStr">
        <is>
          <t>NR</t>
        </is>
      </c>
      <c r="BB88" s="3" t="inlineStr">
        <is>
          <t>NR</t>
        </is>
      </c>
      <c r="BC88" s="3" t="inlineStr">
        <is>
          <t>NR</t>
        </is>
      </c>
      <c r="BD88" s="3" t="inlineStr">
        <is>
          <t>NR</t>
        </is>
      </c>
      <c r="BE88" s="3" t="inlineStr">
        <is>
          <t>NR</t>
        </is>
      </c>
      <c r="BF88" s="3" t="inlineStr">
        <is>
          <t>Bright; low-light</t>
        </is>
      </c>
      <c r="BG88" s="3" t="inlineStr">
        <is>
          <t>NR</t>
        </is>
      </c>
      <c r="BH88" s="3" t="inlineStr">
        <is>
          <t>Crack</t>
        </is>
      </c>
      <c r="BI88" s="3" t="inlineStr">
        <is>
          <t>NR</t>
        </is>
      </c>
      <c r="BJ88" s="3" t="inlineStr">
        <is>
          <t>Pixel-level crack masks; bright-light, low-light, and alligator-crack subsets</t>
        </is>
      </c>
      <c r="BK88" s="3" t="inlineStr">
        <is>
          <t>NR</t>
        </is>
      </c>
      <c r="BL88" s="3" t="inlineStr">
        <is>
          <t>Semantic_Segmentation</t>
        </is>
      </c>
      <c r="BM88" s="3" t="inlineStr">
        <is>
          <t>Semantic_Segmentation</t>
        </is>
      </c>
      <c r="BN88" s="3" t="inlineStr">
        <is>
          <t>Image files; binary masks</t>
        </is>
      </c>
      <c r="BO88" s="3" t="inlineStr">
        <is>
          <t>mask</t>
        </is>
      </c>
      <c r="BP88" s="3" t="inlineStr">
        <is>
          <t>NR</t>
        </is>
      </c>
      <c r="BQ88" s="3" t="inlineStr">
        <is>
          <t>NR</t>
        </is>
      </c>
      <c r="BR88" s="3" t="inlineStr">
        <is>
          <t>Y</t>
        </is>
      </c>
      <c r="BS88" s="3" t="inlineStr">
        <is>
          <t>NR</t>
        </is>
      </c>
      <c r="BT88" s="3" t="inlineStr">
        <is>
          <t>NR</t>
        </is>
      </c>
      <c r="BU88" s="3" t="inlineStr">
        <is>
          <t>NR</t>
        </is>
      </c>
      <c r="BV88" s="3" t="inlineStr">
        <is>
          <t>NR</t>
        </is>
      </c>
      <c r="BW88" s="3" t="inlineStr">
        <is>
          <t>NR</t>
        </is>
      </c>
      <c r="BX88" s="3" t="inlineStr">
        <is>
          <t>NR</t>
        </is>
      </c>
      <c r="BY88" s="3" t="inlineStr">
        <is>
          <t>Manual pixel-level annotation by multiple annotators</t>
        </is>
      </c>
      <c r="BZ88" s="3" t="inlineStr">
        <is>
          <t>Multiple annotators; paper/card-described review process</t>
        </is>
      </c>
      <c r="CA88" s="3" t="inlineStr">
        <is>
          <t>NR</t>
        </is>
      </c>
      <c r="CB88" s="3" t="inlineStr">
        <is>
          <t>NR</t>
        </is>
      </c>
      <c r="CC88" s="3" t="inlineStr">
        <is>
          <t>Semantic_Segmentation</t>
        </is>
      </c>
      <c r="CD88" s="3" t="inlineStr">
        <is>
          <t>NR</t>
        </is>
      </c>
      <c r="CE88" s="3" t="inlineStr">
        <is>
          <t>NR</t>
        </is>
      </c>
      <c r="CF88" s="3" t="inlineStr">
        <is>
          <t>Reported on the source record/data card or associated publication (see Evidence_Locator)</t>
        </is>
      </c>
      <c r="CG88" s="3" t="inlineStr">
        <is>
          <t>NR</t>
        </is>
      </c>
      <c r="CH88" s="3" t="inlineStr">
        <is>
          <t>NR</t>
        </is>
      </c>
      <c r="CI88" s="3" t="inlineStr">
        <is>
          <t>Include-Supplementary</t>
        </is>
      </c>
      <c r="CJ88" s="3" t="inlineStr">
        <is>
          <t>Request_Required</t>
        </is>
      </c>
      <c r="CK88" s="3" t="inlineStr">
        <is>
          <t>CC BY-NC-SA 4.0</t>
        </is>
      </c>
      <c r="CL88" s="3" t="inlineStr">
        <is>
          <t>NR</t>
        </is>
      </c>
      <c r="CM88" s="3" t="inlineStr">
        <is>
          <t>Request_Required</t>
        </is>
      </c>
      <c r="CN88" s="3" t="inlineStr">
        <is>
          <t>NR</t>
        </is>
      </c>
      <c r="CO88" s="3" t="inlineStr">
        <is>
          <t>NR</t>
        </is>
      </c>
      <c r="CP88" s="3" t="inlineStr">
        <is>
          <t>N</t>
        </is>
      </c>
      <c r="CQ88" s="3" t="inlineStr">
        <is>
          <t>The HF repository contains metadata rather than the full image corpus; the data card states public release is contingent on paper acceptance and early access is request-based.</t>
        </is>
      </c>
      <c r="CR88" s="3" t="inlineStr">
        <is>
          <t>Original</t>
        </is>
      </c>
      <c r="CS88" s="3" t="inlineStr">
        <is>
          <t>N</t>
        </is>
      </c>
      <c r="CT88" s="3" t="inlineStr">
        <is>
          <t>N</t>
        </is>
      </c>
      <c r="CU88" s="3" t="inlineStr">
        <is>
          <t>N</t>
        </is>
      </c>
      <c r="CV88" s="3" t="inlineStr">
        <is>
          <t>NA</t>
        </is>
      </c>
      <c r="CW88" s="3" t="inlineStr">
        <is>
          <t>NA</t>
        </is>
      </c>
      <c r="CX88" s="3" t="inlineStr">
        <is>
          <t>ChatGPT_Huggingface_001.xlsx</t>
        </is>
      </c>
      <c r="CY88" s="3" t="inlineStr">
        <is>
          <t>ChatGPT_Huggingface_001:HF014</t>
        </is>
      </c>
      <c r="CZ88" s="3" t="inlineStr">
        <is>
          <t>NA</t>
        </is>
      </c>
      <c r="DA88" s="3" t="inlineStr">
        <is>
          <t>N</t>
        </is>
      </c>
      <c r="DB88" s="3" t="inlineStr">
        <is>
          <t>None</t>
        </is>
      </c>
      <c r="DC88" s="3" t="inlineStr">
        <is>
          <t>None</t>
        </is>
      </c>
      <c r="DD88" s="3" t="inlineStr">
        <is>
          <t>None</t>
        </is>
      </c>
      <c r="DE88" s="3" t="inlineStr">
        <is>
          <t>None</t>
        </is>
      </c>
      <c r="DF88" s="3" t="inlineStr">
        <is>
          <t>N</t>
        </is>
      </c>
      <c r="DG88" s="3" t="inlineStr">
        <is>
          <t>Single source record; no reconciliation required.</t>
        </is>
      </c>
      <c r="DH88" s="3" t="inlineStr">
        <is>
          <t>https://huggingface.co/datasets/lambert1862/BLACrack — dataset card Dataset Composition, Image Acquisition, Annotation, License, and Data Availability sections (accessed 2026-08-06)</t>
        </is>
      </c>
      <c r="DI88" s="3" t="inlineStr">
        <is>
          <t>High</t>
        </is>
      </c>
      <c r="DJ88" s="3" t="inlineStr">
        <is>
          <t>Low</t>
        </is>
      </c>
      <c r="DK88" s="3" t="inlineStr">
        <is>
          <t>Use source record as cited.</t>
        </is>
      </c>
      <c r="DL88" s="3" t="n">
        <v>1</v>
      </c>
      <c r="DM88" s="3" t="n">
        <v>4</v>
      </c>
      <c r="DN88" s="3" t="n">
        <v>3</v>
      </c>
      <c r="DO88" s="3" t="n">
        <v>2</v>
      </c>
      <c r="DP88" s="3" t="n">
        <v>2</v>
      </c>
      <c r="DQ88" s="3" t="n">
        <v>2</v>
      </c>
      <c r="DR88" s="3" t="n">
        <v>1</v>
      </c>
      <c r="DS88" s="3" t="n">
        <v>45</v>
      </c>
      <c r="DT88" s="3" t="inlineStr">
        <is>
          <t>Reviewed (source MCDM_Scoring, averaged across batches)</t>
        </is>
      </c>
      <c r="DU88" s="3" t="inlineStr">
        <is>
          <t>1 of 1</t>
        </is>
      </c>
      <c r="DV88" s="35">
        <f>IFERROR(IF(INDEX(MCDM_Grades!$C$2:$C$178,MATCH($A88,MCDM_Grades!$A$2:$A$178,0))="","",INDEX(MCDM_Grades!$C$2:$C$178,MATCH($A88,MCDM_Grades!$A$2:$A$178,0))),"")</f>
        <v/>
      </c>
      <c r="DW88" s="42">
        <f>IFERROR(IF(INDEX(MCDM_Grades!$D$2:$D$178,MATCH($A88,MCDM_Grades!$A$2:$A$178,0))="","",INDEX(MCDM_Grades!$D$2:$D$178,MATCH($A88,MCDM_Grades!$A$2:$A$178,0))),"")</f>
        <v/>
      </c>
      <c r="DX88" s="48">
        <f>IFERROR(IF(INDEX(MCDM_Grades!$E$2:$E$178,MATCH($A88,MCDM_Grades!$A$2:$A$178,0))="","",INDEX(MCDM_Grades!$E$2:$E$178,MATCH($A88,MCDM_Grades!$A$2:$A$178,0))),"")</f>
        <v/>
      </c>
      <c r="DY88" s="49">
        <f>IFERROR(IF(INDEX(MCDM_Grades!$F$2:$F$178,MATCH($A88,MCDM_Grades!$A$2:$A$178,0))="","",INDEX(MCDM_Grades!$F$2:$F$178,MATCH($A88,MCDM_Grades!$A$2:$A$178,0))),"")</f>
        <v/>
      </c>
      <c r="DZ88" s="48">
        <f>IFERROR(IF(INDEX(MCDM_Grades!$G$2:$G$178,MATCH($A88,MCDM_Grades!$A$2:$A$178,0))="","",INDEX(MCDM_Grades!$G$2:$G$178,MATCH($A88,MCDM_Grades!$A$2:$A$178,0))),"")</f>
        <v/>
      </c>
      <c r="EA88" s="49">
        <f>IFERROR(IF(INDEX(MCDM_Grades!$H$2:$H$178,MATCH($A88,MCDM_Grades!$A$2:$A$178,0))="","",INDEX(MCDM_Grades!$H$2:$H$178,MATCH($A88,MCDM_Grades!$A$2:$A$178,0))),"")</f>
        <v/>
      </c>
      <c r="EB88" s="50">
        <f>IFERROR(IF(INDEX(MCDM_Grades!$I$2:$I$178,MATCH($A88,MCDM_Grades!$A$2:$A$178,0))="","",INDEX(MCDM_Grades!$I$2:$I$178,MATCH($A88,MCDM_Grades!$A$2:$A$178,0))),"")</f>
        <v/>
      </c>
      <c r="EC88" s="51">
        <f>IFERROR(IF(INDEX(MCDM_Grades!$J$2:$J$178,MATCH($A88,MCDM_Grades!$A$2:$A$178,0))="","",INDEX(MCDM_Grades!$J$2:$J$178,MATCH($A88,MCDM_Grades!$A$2:$A$178,0))),"")</f>
        <v/>
      </c>
      <c r="ED88" s="35">
        <f>IFERROR(IF(INDEX(MCDM_Grades!$N$2:$N$178,MATCH($A88,MCDM_Grades!$A$2:$A$178,0))="","",INDEX(MCDM_Grades!$N$2:$N$178,MATCH($A88,MCDM_Grades!$A$2:$A$178,0))),"")</f>
        <v/>
      </c>
      <c r="EE88" s="42">
        <f>IFERROR(IF(INDEX(MCDM_Grades!$O$2:$O$178,MATCH($A88,MCDM_Grades!$A$2:$A$178,0))="","",INDEX(MCDM_Grades!$O$2:$O$178,MATCH($A88,MCDM_Grades!$A$2:$A$178,0))),"")</f>
        <v/>
      </c>
      <c r="EF88" s="35">
        <f>IFERROR(IF(INDEX(MCDM_Grades!$P$2:$P$178,MATCH($A88,MCDM_Grades!$A$2:$A$178,0))="","",INDEX(MCDM_Grades!$P$2:$P$178,MATCH($A88,MCDM_Grades!$A$2:$A$178,0))),"")</f>
        <v/>
      </c>
      <c r="EG88" s="42">
        <f>IFERROR(IF(INDEX(MCDM_Grades!$Q$2:$Q$178,MATCH($A88,MCDM_Grades!$A$2:$A$178,0))="","",INDEX(MCDM_Grades!$Q$2:$Q$178,MATCH($A88,MCDM_Grades!$A$2:$A$178,0))),"")</f>
        <v/>
      </c>
      <c r="EH88" s="35">
        <f>IFERROR(IF(INDEX(MCDM_Grades!$R$2:$R$178,MATCH($A88,MCDM_Grades!$A$2:$A$178,0))="","",INDEX(MCDM_Grades!$R$2:$R$178,MATCH($A88,MCDM_Grades!$A$2:$A$178,0))),"")</f>
        <v/>
      </c>
      <c r="EI88" s="42">
        <f>IFERROR(IF(INDEX(MCDM_Grades!$S$2:$S$178,MATCH($A88,MCDM_Grades!$A$2:$A$178,0))="","",INDEX(MCDM_Grades!$S$2:$S$178,MATCH($A88,MCDM_Grades!$A$2:$A$178,0))),"")</f>
        <v/>
      </c>
      <c r="EJ88" s="35">
        <f>IFERROR(IF(INDEX(MCDM_Grades!$T$2:$T$178,MATCH($A88,MCDM_Grades!$A$2:$A$178,0))="","",INDEX(MCDM_Grades!$T$2:$T$178,MATCH($A88,MCDM_Grades!$A$2:$A$178,0))),"")</f>
        <v/>
      </c>
      <c r="EK88" s="42">
        <f>IFERROR(IF(INDEX(MCDM_Grades!$U$2:$U$178,MATCH($A88,MCDM_Grades!$A$2:$A$178,0))="","",INDEX(MCDM_Grades!$U$2:$U$178,MATCH($A88,MCDM_Grades!$A$2:$A$178,0))),"")</f>
        <v/>
      </c>
      <c r="EL88" s="35">
        <f>IFERROR(IF(INDEX(MCDM_Grades!$V$2:$V$178,MATCH($A88,MCDM_Grades!$A$2:$A$178,0))="","",INDEX(MCDM_Grades!$V$2:$V$178,MATCH($A88,MCDM_Grades!$A$2:$A$178,0))),"")</f>
        <v/>
      </c>
      <c r="EM88" s="42">
        <f>IFERROR(IF(INDEX(MCDM_Grades!$W$2:$W$178,MATCH($A88,MCDM_Grades!$A$2:$A$178,0))="","",INDEX(MCDM_Grades!$W$2:$W$178,MATCH($A88,MCDM_Grades!$A$2:$A$178,0))),"")</f>
        <v/>
      </c>
      <c r="EN88" s="35">
        <f>IFERROR(IF(INDEX(MCDM_Grades!$X$2:$X$178,MATCH($A88,MCDM_Grades!$A$2:$A$178,0))="","",INDEX(MCDM_Grades!$X$2:$X$178,MATCH($A88,MCDM_Grades!$A$2:$A$178,0))),"")</f>
        <v/>
      </c>
      <c r="EO88" s="42">
        <f>IFERROR(IF(INDEX(MCDM_Grades!$Y$2:$Y$178,MATCH($A88,MCDM_Grades!$A$2:$A$178,0))="","",INDEX(MCDM_Grades!$Y$2:$Y$178,MATCH($A88,MCDM_Grades!$A$2:$A$178,0))),"")</f>
        <v/>
      </c>
      <c r="EP88" s="35">
        <f>IFERROR(IF(INDEX(MCDM_Grades!$Z$2:$Z$178,MATCH($A88,MCDM_Grades!$A$2:$A$178,0))="","",INDEX(MCDM_Grades!$Z$2:$Z$178,MATCH($A88,MCDM_Grades!$A$2:$A$178,0))),"")</f>
        <v/>
      </c>
      <c r="EQ88" s="42">
        <f>IFERROR(IF(INDEX(MCDM_Grades!$AA$2:$AA$178,MATCH($A88,MCDM_Grades!$A$2:$A$178,0))="","",INDEX(MCDM_Grades!$AA$2:$AA$178,MATCH($A88,MCDM_Grades!$A$2:$A$178,0))),"")</f>
        <v/>
      </c>
      <c r="ER88" s="35">
        <f>IFERROR(IF(INDEX(MCDM_Grades!$AB$2:$AB$178,MATCH($A88,MCDM_Grades!$A$2:$A$178,0))="","",INDEX(MCDM_Grades!$AB$2:$AB$178,MATCH($A88,MCDM_Grades!$A$2:$A$178,0))),"")</f>
        <v/>
      </c>
      <c r="ES88" s="42">
        <f>IFERROR(IF(INDEX(MCDM_Grades!$AC$2:$AC$178,MATCH($A88,MCDM_Grades!$A$2:$A$178,0))="","",INDEX(MCDM_Grades!$AC$2:$AC$178,MATCH($A88,MCDM_Grades!$A$2:$A$178,0))),"")</f>
        <v/>
      </c>
      <c r="ET88" s="35">
        <f>IFERROR(IF(INDEX(MCDM_Grades!$AD$2:$AD$178,MATCH($A88,MCDM_Grades!$A$2:$A$178,0))="","",INDEX(MCDM_Grades!$AD$2:$AD$178,MATCH($A88,MCDM_Grades!$A$2:$A$178,0))),"")</f>
        <v/>
      </c>
      <c r="EU88" s="42">
        <f>IFERROR(IF(INDEX(MCDM_Grades!$AE$2:$AE$178,MATCH($A88,MCDM_Grades!$A$2:$A$178,0))="","",INDEX(MCDM_Grades!$AE$2:$AE$178,MATCH($A88,MCDM_Grades!$A$2:$A$178,0))),"")</f>
        <v/>
      </c>
      <c r="EV88" s="51">
        <f>IFERROR(IF(INDEX(MCDM_Grades!$K$2:$K$178,MATCH($A88,MCDM_Grades!$A$2:$A$178,0))="","",INDEX(MCDM_Grades!$K$2:$K$178,MATCH($A88,MCDM_Grades!$A$2:$A$178,0))),"")</f>
        <v/>
      </c>
      <c r="EW88" s="49">
        <f>IFERROR(IF(INDEX(MCDM_Grades!$L$2:$L$178,MATCH($A88,MCDM_Grades!$A$2:$A$178,0))="","",INDEX(MCDM_Grades!$L$2:$L$178,MATCH($A88,MCDM_Grades!$A$2:$A$178,0))),"")</f>
        <v/>
      </c>
      <c r="EX88" s="50">
        <f>IFERROR(IF(INDEX(MCDM_Grades!$M$2:$M$178,MATCH($A88,MCDM_Grades!$A$2:$A$178,0))="","",INDEX(MCDM_Grades!$M$2:$M$178,MATCH($A88,MCDM_Grades!$A$2:$A$178,0))),"")</f>
        <v/>
      </c>
      <c r="EY88" s="35">
        <f>IFERROR(IF(INDEX(MCDM_Grades!$AR$2:$AR$178,MATCH($A88,MCDM_Grades!$A$2:$A$178,0))="","",INDEX(MCDM_Grades!$AR$2:$AR$178,MATCH($A88,MCDM_Grades!$A$2:$A$178,0))),"")</f>
        <v/>
      </c>
      <c r="EZ88" s="42">
        <f>IFERROR(IF(INDEX(MCDM_Grades!$AS$2:$AS$178,MATCH($A88,MCDM_Grades!$A$2:$A$178,0))="","",INDEX(MCDM_Grades!$AS$2:$AS$178,MATCH($A88,MCDM_Grades!$A$2:$A$178,0))),"")</f>
        <v/>
      </c>
      <c r="FA88" s="35">
        <f>IFERROR(IF(INDEX(MCDM_Grades!$AT$2:$AT$178,MATCH($A88,MCDM_Grades!$A$2:$A$178,0))="","",INDEX(MCDM_Grades!$AT$2:$AT$178,MATCH($A88,MCDM_Grades!$A$2:$A$178,0))),"")</f>
        <v/>
      </c>
      <c r="FB88" s="42">
        <f>IFERROR(IF(INDEX(MCDM_Grades!$AU$2:$AU$178,MATCH($A88,MCDM_Grades!$A$2:$A$178,0))="","",INDEX(MCDM_Grades!$AU$2:$AU$178,MATCH($A88,MCDM_Grades!$A$2:$A$178,0))),"")</f>
        <v/>
      </c>
      <c r="FC88" s="3" t="inlineStr">
        <is>
          <t>Nadir / top-down</t>
        </is>
      </c>
      <c r="FD88" s="3" t="inlineStr">
        <is>
          <t>Yes</t>
        </is>
      </c>
      <c r="FE88" s="3" t="inlineStr">
        <is>
          <t>No</t>
        </is>
      </c>
      <c r="FF88" s="3" t="n"/>
      <c r="FG88" s="3" t="inlineStr">
        <is>
          <t>Survey vehicle line-scan camera</t>
        </is>
      </c>
      <c r="FH88" s="3" t="inlineStr">
        <is>
          <t>High-speed pavement inspection vehicle; line-scan camera</t>
        </is>
      </c>
      <c r="FI88" s="3" t="inlineStr">
        <is>
          <t>Acquisition metadata (workbook)</t>
        </is>
      </c>
      <c r="FJ88" s="3" t="n"/>
      <c r="FK88" s="3" t="inlineStr">
        <is>
          <t>High</t>
        </is>
      </c>
      <c r="FL88" s="3" t="inlineStr">
        <is>
          <t>Not independently verified</t>
        </is>
      </c>
      <c r="FM88" s="3" t="inlineStr">
        <is>
          <t>Line-scan pavement inspection cameras image the road surface directly beneath the vehicle (3100x2088 frames). HF repository is metadata-only pending paper acceptance.</t>
        </is>
      </c>
    </row>
    <row r="89" ht="58" customHeight="1">
      <c r="A89" s="3" t="inlineStr">
        <is>
          <t>DS-088</t>
        </is>
      </c>
      <c r="B89" s="3" t="inlineStr">
        <is>
          <t>Chrisathy/LCSD (Low-light Crack Segmentation Dataset)</t>
        </is>
      </c>
      <c r="C89" s="3" t="inlineStr">
        <is>
          <t>NA</t>
        </is>
      </c>
      <c r="D89" s="3" t="inlineStr">
        <is>
          <t>main</t>
        </is>
      </c>
      <c r="E89" s="3" t="inlineStr">
        <is>
          <t>Independent Dataset</t>
        </is>
      </c>
      <c r="F89" s="3" t="inlineStr">
        <is>
          <t>NA (single source record)</t>
        </is>
      </c>
      <c r="G89" s="3" t="inlineStr">
        <is>
          <t>Single source record; no matching record found in any other file after cross-file and cross-platform comparison.</t>
        </is>
      </c>
      <c r="H89" s="3" t="inlineStr">
        <is>
          <t>Claude</t>
        </is>
      </c>
      <c r="I89" s="3" t="inlineStr">
        <is>
          <t>Hugging Face</t>
        </is>
      </c>
      <c r="J89" s="3" t="inlineStr">
        <is>
          <t>N</t>
        </is>
      </c>
      <c r="K89" s="3" t="inlineStr">
        <is>
          <t>NA (single platform)</t>
        </is>
      </c>
      <c r="L89" s="4" t="inlineStr">
        <is>
          <t>https://huggingface.co/datasets/Chrisathy/LCSD</t>
        </is>
      </c>
      <c r="M89" s="3" t="inlineStr">
        <is>
          <t>NA</t>
        </is>
      </c>
      <c r="N89" s="3" t="inlineStr">
        <is>
          <t>NA</t>
        </is>
      </c>
      <c r="O89" s="3" t="inlineStr">
        <is>
          <t>NA</t>
        </is>
      </c>
      <c r="P89" s="4" t="inlineStr">
        <is>
          <t>https://huggingface.co/datasets/Chrisathy/LCSD</t>
        </is>
      </c>
      <c r="Q89" s="3" t="inlineStr">
        <is>
          <t>NA</t>
        </is>
      </c>
      <c r="R89" s="3" t="inlineStr">
        <is>
          <t>NA</t>
        </is>
      </c>
      <c r="S89" s="3" t="inlineStr">
        <is>
          <t>NA</t>
        </is>
      </c>
      <c r="T89" s="3" t="inlineStr">
        <is>
          <t>arXiv:2403.03063</t>
        </is>
      </c>
      <c r="U89" s="3" t="inlineStr">
        <is>
          <t>Y</t>
        </is>
      </c>
      <c r="V89" s="3" t="inlineStr">
        <is>
          <t>https://arxiv.org/abs/2403.03063</t>
        </is>
      </c>
      <c r="W89" s="3" t="inlineStr">
        <is>
          <t>NR</t>
        </is>
      </c>
      <c r="X89" s="3" t="inlineStr">
        <is>
          <t>https://arxiv.org/abs/2403.03063</t>
        </is>
      </c>
      <c r="Y89" s="3" t="inlineStr">
        <is>
          <t>NR</t>
        </is>
      </c>
      <c r="Z89" s="3" t="inlineStr">
        <is>
          <t>Preprint only (arXiv)</t>
        </is>
      </c>
      <c r="AA89" s="3" t="inlineStr">
        <is>
          <t>Reported in source record (relationship not classified)</t>
        </is>
      </c>
      <c r="AB89" s="3" t="inlineStr">
        <is>
          <t>Images/frames as reported</t>
        </is>
      </c>
      <c r="AC89" s="3" t="inlineStr">
        <is>
          <t>143</t>
        </is>
      </c>
      <c r="AD89" s="3" t="inlineStr">
        <is>
          <t>NR</t>
        </is>
      </c>
      <c r="AE89" s="3" t="inlineStr">
        <is>
          <t>NR</t>
        </is>
      </c>
      <c r="AF89" s="3" t="inlineStr">
        <is>
          <t>143</t>
        </is>
      </c>
      <c r="AG89" s="3" t="inlineStr">
        <is>
          <t>NR</t>
        </is>
      </c>
      <c r="AH89" s="3" t="inlineStr">
        <is>
          <t>NR</t>
        </is>
      </c>
      <c r="AI89" s="3" t="inlineStr">
        <is>
          <t>NR</t>
        </is>
      </c>
      <c r="AJ89" s="3" t="inlineStr">
        <is>
          <t>NR</t>
        </is>
      </c>
      <c r="AK89" s="3" t="inlineStr">
        <is>
          <t>NR</t>
        </is>
      </c>
      <c r="AL89" s="3" t="inlineStr">
        <is>
          <t>NR</t>
        </is>
      </c>
      <c r="AM89" s="3" t="inlineStr">
        <is>
          <t>NR</t>
        </is>
      </c>
      <c r="AN89" s="3" t="inlineStr">
        <is>
          <t>NR</t>
        </is>
      </c>
      <c r="AO89" s="3" t="inlineStr">
        <is>
          <t>NR</t>
        </is>
      </c>
      <c r="AP89" s="3" t="inlineStr">
        <is>
          <t>NR</t>
        </is>
      </c>
      <c r="AQ89" s="3" t="inlineStr">
        <is>
          <t>NR</t>
        </is>
      </c>
      <c r="AR89" s="3" t="inlineStr">
        <is>
          <t>NR</t>
        </is>
      </c>
      <c r="AS89" s="3" t="inlineStr">
        <is>
          <t>Road environment: UNK (UAV inspection surfaces; pavement share unresolved)</t>
        </is>
      </c>
      <c r="AT89" s="3" t="inlineStr">
        <is>
          <t>NR</t>
        </is>
      </c>
      <c r="AU89" s="3" t="inlineStr">
        <is>
          <t>UAV (per CrackNex paper context)</t>
        </is>
      </c>
      <c r="AV89" s="3" t="inlineStr">
        <is>
          <t>NR</t>
        </is>
      </c>
      <c r="AW89" s="3" t="inlineStr">
        <is>
          <t>NR</t>
        </is>
      </c>
      <c r="AX89" s="3" t="inlineStr">
        <is>
          <t>NR</t>
        </is>
      </c>
      <c r="AY89" s="3" t="inlineStr">
        <is>
          <t>NR</t>
        </is>
      </c>
      <c r="AZ89" s="3" t="inlineStr">
        <is>
          <t>Y</t>
        </is>
      </c>
      <c r="BA89" s="3" t="inlineStr">
        <is>
          <t>NR</t>
        </is>
      </c>
      <c r="BB89" s="3" t="inlineStr">
        <is>
          <t>NR</t>
        </is>
      </c>
      <c r="BC89" s="3" t="inlineStr">
        <is>
          <t>NR</t>
        </is>
      </c>
      <c r="BD89" s="3" t="inlineStr">
        <is>
          <t>NR</t>
        </is>
      </c>
      <c r="BE89" s="3" t="inlineStr">
        <is>
          <t>NR</t>
        </is>
      </c>
      <c r="BF89" s="3" t="inlineStr">
        <is>
          <t>Well-illuminated; Low-light</t>
        </is>
      </c>
      <c r="BG89" s="3" t="inlineStr">
        <is>
          <t>NR</t>
        </is>
      </c>
      <c r="BH89" s="3" t="inlineStr">
        <is>
          <t>Crack (surface type unresolved)</t>
        </is>
      </c>
      <c r="BI89" s="3" t="inlineStr">
        <is>
          <t>NR</t>
        </is>
      </c>
      <c r="BJ89" s="3" t="inlineStr">
        <is>
          <t>Binary crack segmentation masks; 102 well-lit train / 41 low-light test</t>
        </is>
      </c>
      <c r="BK89" s="3" t="inlineStr">
        <is>
          <t>NR</t>
        </is>
      </c>
      <c r="BL89" s="3" t="inlineStr">
        <is>
          <t>Semantic_Segmentation</t>
        </is>
      </c>
      <c r="BM89" s="3" t="inlineStr">
        <is>
          <t>Semantic_Segmentation</t>
        </is>
      </c>
      <c r="BN89" s="3" t="inlineStr">
        <is>
          <t>Image masks</t>
        </is>
      </c>
      <c r="BO89" s="3" t="inlineStr">
        <is>
          <t>mask</t>
        </is>
      </c>
      <c r="BP89" s="3" t="inlineStr">
        <is>
          <t>NR</t>
        </is>
      </c>
      <c r="BQ89" s="3" t="inlineStr">
        <is>
          <t>NR</t>
        </is>
      </c>
      <c r="BR89" s="3" t="inlineStr">
        <is>
          <t>Y</t>
        </is>
      </c>
      <c r="BS89" s="3" t="inlineStr">
        <is>
          <t>NR</t>
        </is>
      </c>
      <c r="BT89" s="3" t="inlineStr">
        <is>
          <t>NR</t>
        </is>
      </c>
      <c r="BU89" s="3" t="inlineStr">
        <is>
          <t>NR</t>
        </is>
      </c>
      <c r="BV89" s="3" t="inlineStr">
        <is>
          <t>N</t>
        </is>
      </c>
      <c r="BW89" s="3" t="inlineStr">
        <is>
          <t>N</t>
        </is>
      </c>
      <c r="BX89" s="3" t="inlineStr">
        <is>
          <t>N</t>
        </is>
      </c>
      <c r="BY89" s="3" t="inlineStr">
        <is>
          <t>NR</t>
        </is>
      </c>
      <c r="BZ89" s="3" t="inlineStr">
        <is>
          <t>NR</t>
        </is>
      </c>
      <c r="CA89" s="3" t="inlineStr">
        <is>
          <t>NR</t>
        </is>
      </c>
      <c r="CB89" s="3" t="inlineStr">
        <is>
          <t>NR</t>
        </is>
      </c>
      <c r="CC89" s="3" t="inlineStr">
        <is>
          <t>Semantic segmentation; few-shot segmentation</t>
        </is>
      </c>
      <c r="CD89" s="3" t="inlineStr">
        <is>
          <t>CrackNex (ICRA 2024)</t>
        </is>
      </c>
      <c r="CE89" s="3" t="inlineStr">
        <is>
          <t>CrackNex (ICRA 2024)</t>
        </is>
      </c>
      <c r="CF89" s="3" t="inlineStr">
        <is>
          <t>Reported on the source record/data card or associated publication (see Evidence_Locator)</t>
        </is>
      </c>
      <c r="CG89" s="3" t="inlineStr">
        <is>
          <t>NR</t>
        </is>
      </c>
      <c r="CH89" s="3" t="inlineStr">
        <is>
          <t>NR</t>
        </is>
      </c>
      <c r="CI89" s="3" t="inlineStr">
        <is>
          <t>Pending</t>
        </is>
      </c>
      <c r="CJ89" s="3" t="inlineStr">
        <is>
          <t>Direct_Download</t>
        </is>
      </c>
      <c r="CK89" s="3" t="inlineStr">
        <is>
          <t>Apache-2.0</t>
        </is>
      </c>
      <c r="CL89" s="3" t="inlineStr">
        <is>
          <t>N</t>
        </is>
      </c>
      <c r="CM89" s="3" t="inlineStr">
        <is>
          <t>Direct_Download</t>
        </is>
      </c>
      <c r="CN89" s="3" t="inlineStr">
        <is>
          <t>NR</t>
        </is>
      </c>
      <c r="CO89" s="3" t="inlineStr">
        <is>
          <t>NR</t>
        </is>
      </c>
      <c r="CP89" s="3" t="inlineStr">
        <is>
          <t>N</t>
        </is>
      </c>
      <c r="CQ89" s="3" t="inlineStr">
        <is>
          <t>Pending: whether imagery is pavement/road surface versus general concrete structures is unresolved from the card; very small; no collection context</t>
        </is>
      </c>
      <c r="CR89" s="3" t="inlineStr">
        <is>
          <t>Original</t>
        </is>
      </c>
      <c r="CS89" s="3" t="inlineStr">
        <is>
          <t>N</t>
        </is>
      </c>
      <c r="CT89" s="3" t="inlineStr">
        <is>
          <t>N</t>
        </is>
      </c>
      <c r="CU89" s="3" t="inlineStr">
        <is>
          <t>N</t>
        </is>
      </c>
      <c r="CV89" s="3" t="inlineStr">
        <is>
          <t>NA</t>
        </is>
      </c>
      <c r="CW89" s="3" t="inlineStr">
        <is>
          <t>NA</t>
        </is>
      </c>
      <c r="CX89" s="3" t="inlineStr">
        <is>
          <t>Claude_Huggingface_001.xlsx</t>
        </is>
      </c>
      <c r="CY89" s="3" t="inlineStr">
        <is>
          <t>Claude_Huggingface_001:DSHF-004</t>
        </is>
      </c>
      <c r="CZ89" s="3" t="inlineStr">
        <is>
          <t>N</t>
        </is>
      </c>
      <c r="DA89" s="3" t="inlineStr">
        <is>
          <t>NA</t>
        </is>
      </c>
      <c r="DB89" s="3" t="inlineStr">
        <is>
          <t>None</t>
        </is>
      </c>
      <c r="DC89" s="3" t="inlineStr">
        <is>
          <t>None</t>
        </is>
      </c>
      <c r="DD89" s="3" t="inlineStr">
        <is>
          <t>None</t>
        </is>
      </c>
      <c r="DE89" s="3" t="inlineStr">
        <is>
          <t>None</t>
        </is>
      </c>
      <c r="DF89" s="3" t="inlineStr">
        <is>
          <t>N</t>
        </is>
      </c>
      <c r="DG89" s="3" t="inlineStr">
        <is>
          <t>Single source record; no reconciliation required.</t>
        </is>
      </c>
      <c r="DH89" s="3" t="inlineStr">
        <is>
          <t>HF dataset card README (task tags, license apache-2.0, counts 102+41, ICRA 2024 citation, code link) retrieved via indexed card content 2026-08-06</t>
        </is>
      </c>
      <c r="DI89" s="3" t="inlineStr">
        <is>
          <t>Moderate</t>
        </is>
      </c>
      <c r="DJ89" s="7" t="inlineStr">
        <is>
          <t>High</t>
        </is>
      </c>
      <c r="DK89" s="3" t="inlineStr">
        <is>
          <t>Verify pending/unresolved fields against the source record.</t>
        </is>
      </c>
      <c r="DL89" s="3" t="n">
        <v>4</v>
      </c>
      <c r="DM89" s="3" t="n">
        <v>3</v>
      </c>
      <c r="DN89" s="3" t="n">
        <v>3.5</v>
      </c>
      <c r="DO89" s="3" t="n">
        <v>1</v>
      </c>
      <c r="DP89" s="3" t="n">
        <v>1</v>
      </c>
      <c r="DQ89" s="3" t="n">
        <v>0</v>
      </c>
      <c r="DR89" s="3" t="n">
        <v>0</v>
      </c>
      <c r="DS89" s="3" t="n">
        <v>43.5</v>
      </c>
      <c r="DT89" s="3" t="inlineStr">
        <is>
          <t>Reviewed (source MCDM_Scoring, averaged across batches)</t>
        </is>
      </c>
      <c r="DU89" s="3" t="inlineStr">
        <is>
          <t>1 of 1</t>
        </is>
      </c>
      <c r="DV89" s="35">
        <f>IFERROR(IF(INDEX(MCDM_Grades!$C$2:$C$178,MATCH($A89,MCDM_Grades!$A$2:$A$178,0))="","",INDEX(MCDM_Grades!$C$2:$C$178,MATCH($A89,MCDM_Grades!$A$2:$A$178,0))),"")</f>
        <v/>
      </c>
      <c r="DW89" s="42">
        <f>IFERROR(IF(INDEX(MCDM_Grades!$D$2:$D$178,MATCH($A89,MCDM_Grades!$A$2:$A$178,0))="","",INDEX(MCDM_Grades!$D$2:$D$178,MATCH($A89,MCDM_Grades!$A$2:$A$178,0))),"")</f>
        <v/>
      </c>
      <c r="DX89" s="48">
        <f>IFERROR(IF(INDEX(MCDM_Grades!$E$2:$E$178,MATCH($A89,MCDM_Grades!$A$2:$A$178,0))="","",INDEX(MCDM_Grades!$E$2:$E$178,MATCH($A89,MCDM_Grades!$A$2:$A$178,0))),"")</f>
        <v/>
      </c>
      <c r="DY89" s="49">
        <f>IFERROR(IF(INDEX(MCDM_Grades!$F$2:$F$178,MATCH($A89,MCDM_Grades!$A$2:$A$178,0))="","",INDEX(MCDM_Grades!$F$2:$F$178,MATCH($A89,MCDM_Grades!$A$2:$A$178,0))),"")</f>
        <v/>
      </c>
      <c r="DZ89" s="48">
        <f>IFERROR(IF(INDEX(MCDM_Grades!$G$2:$G$178,MATCH($A89,MCDM_Grades!$A$2:$A$178,0))="","",INDEX(MCDM_Grades!$G$2:$G$178,MATCH($A89,MCDM_Grades!$A$2:$A$178,0))),"")</f>
        <v/>
      </c>
      <c r="EA89" s="49">
        <f>IFERROR(IF(INDEX(MCDM_Grades!$H$2:$H$178,MATCH($A89,MCDM_Grades!$A$2:$A$178,0))="","",INDEX(MCDM_Grades!$H$2:$H$178,MATCH($A89,MCDM_Grades!$A$2:$A$178,0))),"")</f>
        <v/>
      </c>
      <c r="EB89" s="50">
        <f>IFERROR(IF(INDEX(MCDM_Grades!$I$2:$I$178,MATCH($A89,MCDM_Grades!$A$2:$A$178,0))="","",INDEX(MCDM_Grades!$I$2:$I$178,MATCH($A89,MCDM_Grades!$A$2:$A$178,0))),"")</f>
        <v/>
      </c>
      <c r="EC89" s="51">
        <f>IFERROR(IF(INDEX(MCDM_Grades!$J$2:$J$178,MATCH($A89,MCDM_Grades!$A$2:$A$178,0))="","",INDEX(MCDM_Grades!$J$2:$J$178,MATCH($A89,MCDM_Grades!$A$2:$A$178,0))),"")</f>
        <v/>
      </c>
      <c r="ED89" s="35">
        <f>IFERROR(IF(INDEX(MCDM_Grades!$N$2:$N$178,MATCH($A89,MCDM_Grades!$A$2:$A$178,0))="","",INDEX(MCDM_Grades!$N$2:$N$178,MATCH($A89,MCDM_Grades!$A$2:$A$178,0))),"")</f>
        <v/>
      </c>
      <c r="EE89" s="42">
        <f>IFERROR(IF(INDEX(MCDM_Grades!$O$2:$O$178,MATCH($A89,MCDM_Grades!$A$2:$A$178,0))="","",INDEX(MCDM_Grades!$O$2:$O$178,MATCH($A89,MCDM_Grades!$A$2:$A$178,0))),"")</f>
        <v/>
      </c>
      <c r="EF89" s="35">
        <f>IFERROR(IF(INDEX(MCDM_Grades!$P$2:$P$178,MATCH($A89,MCDM_Grades!$A$2:$A$178,0))="","",INDEX(MCDM_Grades!$P$2:$P$178,MATCH($A89,MCDM_Grades!$A$2:$A$178,0))),"")</f>
        <v/>
      </c>
      <c r="EG89" s="42">
        <f>IFERROR(IF(INDEX(MCDM_Grades!$Q$2:$Q$178,MATCH($A89,MCDM_Grades!$A$2:$A$178,0))="","",INDEX(MCDM_Grades!$Q$2:$Q$178,MATCH($A89,MCDM_Grades!$A$2:$A$178,0))),"")</f>
        <v/>
      </c>
      <c r="EH89" s="35">
        <f>IFERROR(IF(INDEX(MCDM_Grades!$R$2:$R$178,MATCH($A89,MCDM_Grades!$A$2:$A$178,0))="","",INDEX(MCDM_Grades!$R$2:$R$178,MATCH($A89,MCDM_Grades!$A$2:$A$178,0))),"")</f>
        <v/>
      </c>
      <c r="EI89" s="42">
        <f>IFERROR(IF(INDEX(MCDM_Grades!$S$2:$S$178,MATCH($A89,MCDM_Grades!$A$2:$A$178,0))="","",INDEX(MCDM_Grades!$S$2:$S$178,MATCH($A89,MCDM_Grades!$A$2:$A$178,0))),"")</f>
        <v/>
      </c>
      <c r="EJ89" s="35">
        <f>IFERROR(IF(INDEX(MCDM_Grades!$T$2:$T$178,MATCH($A89,MCDM_Grades!$A$2:$A$178,0))="","",INDEX(MCDM_Grades!$T$2:$T$178,MATCH($A89,MCDM_Grades!$A$2:$A$178,0))),"")</f>
        <v/>
      </c>
      <c r="EK89" s="42">
        <f>IFERROR(IF(INDEX(MCDM_Grades!$U$2:$U$178,MATCH($A89,MCDM_Grades!$A$2:$A$178,0))="","",INDEX(MCDM_Grades!$U$2:$U$178,MATCH($A89,MCDM_Grades!$A$2:$A$178,0))),"")</f>
        <v/>
      </c>
      <c r="EL89" s="35">
        <f>IFERROR(IF(INDEX(MCDM_Grades!$V$2:$V$178,MATCH($A89,MCDM_Grades!$A$2:$A$178,0))="","",INDEX(MCDM_Grades!$V$2:$V$178,MATCH($A89,MCDM_Grades!$A$2:$A$178,0))),"")</f>
        <v/>
      </c>
      <c r="EM89" s="42">
        <f>IFERROR(IF(INDEX(MCDM_Grades!$W$2:$W$178,MATCH($A89,MCDM_Grades!$A$2:$A$178,0))="","",INDEX(MCDM_Grades!$W$2:$W$178,MATCH($A89,MCDM_Grades!$A$2:$A$178,0))),"")</f>
        <v/>
      </c>
      <c r="EN89" s="35">
        <f>IFERROR(IF(INDEX(MCDM_Grades!$X$2:$X$178,MATCH($A89,MCDM_Grades!$A$2:$A$178,0))="","",INDEX(MCDM_Grades!$X$2:$X$178,MATCH($A89,MCDM_Grades!$A$2:$A$178,0))),"")</f>
        <v/>
      </c>
      <c r="EO89" s="42">
        <f>IFERROR(IF(INDEX(MCDM_Grades!$Y$2:$Y$178,MATCH($A89,MCDM_Grades!$A$2:$A$178,0))="","",INDEX(MCDM_Grades!$Y$2:$Y$178,MATCH($A89,MCDM_Grades!$A$2:$A$178,0))),"")</f>
        <v/>
      </c>
      <c r="EP89" s="35">
        <f>IFERROR(IF(INDEX(MCDM_Grades!$Z$2:$Z$178,MATCH($A89,MCDM_Grades!$A$2:$A$178,0))="","",INDEX(MCDM_Grades!$Z$2:$Z$178,MATCH($A89,MCDM_Grades!$A$2:$A$178,0))),"")</f>
        <v/>
      </c>
      <c r="EQ89" s="42">
        <f>IFERROR(IF(INDEX(MCDM_Grades!$AA$2:$AA$178,MATCH($A89,MCDM_Grades!$A$2:$A$178,0))="","",INDEX(MCDM_Grades!$AA$2:$AA$178,MATCH($A89,MCDM_Grades!$A$2:$A$178,0))),"")</f>
        <v/>
      </c>
      <c r="ER89" s="35">
        <f>IFERROR(IF(INDEX(MCDM_Grades!$AB$2:$AB$178,MATCH($A89,MCDM_Grades!$A$2:$A$178,0))="","",INDEX(MCDM_Grades!$AB$2:$AB$178,MATCH($A89,MCDM_Grades!$A$2:$A$178,0))),"")</f>
        <v/>
      </c>
      <c r="ES89" s="42">
        <f>IFERROR(IF(INDEX(MCDM_Grades!$AC$2:$AC$178,MATCH($A89,MCDM_Grades!$A$2:$A$178,0))="","",INDEX(MCDM_Grades!$AC$2:$AC$178,MATCH($A89,MCDM_Grades!$A$2:$A$178,0))),"")</f>
        <v/>
      </c>
      <c r="ET89" s="35">
        <f>IFERROR(IF(INDEX(MCDM_Grades!$AD$2:$AD$178,MATCH($A89,MCDM_Grades!$A$2:$A$178,0))="","",INDEX(MCDM_Grades!$AD$2:$AD$178,MATCH($A89,MCDM_Grades!$A$2:$A$178,0))),"")</f>
        <v/>
      </c>
      <c r="EU89" s="42">
        <f>IFERROR(IF(INDEX(MCDM_Grades!$AE$2:$AE$178,MATCH($A89,MCDM_Grades!$A$2:$A$178,0))="","",INDEX(MCDM_Grades!$AE$2:$AE$178,MATCH($A89,MCDM_Grades!$A$2:$A$178,0))),"")</f>
        <v/>
      </c>
      <c r="EV89" s="51">
        <f>IFERROR(IF(INDEX(MCDM_Grades!$K$2:$K$178,MATCH($A89,MCDM_Grades!$A$2:$A$178,0))="","",INDEX(MCDM_Grades!$K$2:$K$178,MATCH($A89,MCDM_Grades!$A$2:$A$178,0))),"")</f>
        <v/>
      </c>
      <c r="EW89" s="49">
        <f>IFERROR(IF(INDEX(MCDM_Grades!$L$2:$L$178,MATCH($A89,MCDM_Grades!$A$2:$A$178,0))="","",INDEX(MCDM_Grades!$L$2:$L$178,MATCH($A89,MCDM_Grades!$A$2:$A$178,0))),"")</f>
        <v/>
      </c>
      <c r="EX89" s="50">
        <f>IFERROR(IF(INDEX(MCDM_Grades!$M$2:$M$178,MATCH($A89,MCDM_Grades!$A$2:$A$178,0))="","",INDEX(MCDM_Grades!$M$2:$M$178,MATCH($A89,MCDM_Grades!$A$2:$A$178,0))),"")</f>
        <v/>
      </c>
      <c r="EY89" s="35">
        <f>IFERROR(IF(INDEX(MCDM_Grades!$AR$2:$AR$178,MATCH($A89,MCDM_Grades!$A$2:$A$178,0))="","",INDEX(MCDM_Grades!$AR$2:$AR$178,MATCH($A89,MCDM_Grades!$A$2:$A$178,0))),"")</f>
        <v/>
      </c>
      <c r="EZ89" s="42">
        <f>IFERROR(IF(INDEX(MCDM_Grades!$AS$2:$AS$178,MATCH($A89,MCDM_Grades!$A$2:$A$178,0))="","",INDEX(MCDM_Grades!$AS$2:$AS$178,MATCH($A89,MCDM_Grades!$A$2:$A$178,0))),"")</f>
        <v/>
      </c>
      <c r="FA89" s="35">
        <f>IFERROR(IF(INDEX(MCDM_Grades!$AT$2:$AT$178,MATCH($A89,MCDM_Grades!$A$2:$A$178,0))="","",INDEX(MCDM_Grades!$AT$2:$AT$178,MATCH($A89,MCDM_Grades!$A$2:$A$178,0))),"")</f>
        <v/>
      </c>
      <c r="FB89" s="42">
        <f>IFERROR(IF(INDEX(MCDM_Grades!$AU$2:$AU$178,MATCH($A89,MCDM_Grades!$A$2:$A$178,0))="","",INDEX(MCDM_Grades!$AU$2:$AU$178,MATCH($A89,MCDM_Grades!$A$2:$A$178,0))),"")</f>
        <v/>
      </c>
      <c r="FC89" s="3" t="inlineStr">
        <is>
          <t>Not reported</t>
        </is>
      </c>
      <c r="FD89" s="3" t="inlineStr">
        <is>
          <t>Unknown</t>
        </is>
      </c>
      <c r="FE89" s="3" t="inlineStr">
        <is>
          <t>Unknown</t>
        </is>
      </c>
      <c r="FF89" s="3" t="n"/>
      <c r="FG89" s="3" t="inlineStr">
        <is>
          <t>Handheld iPad Pro (1st gen) tablet camera; not UAV</t>
        </is>
      </c>
      <c r="FH89" s="3" t="inlineStr">
        <is>
          <t>we additionally collect our own crack dataset, LCSD, with 102 well-illuminated crack images as the training set and 41 low-light crack images as the test set within the Lehigh University campus. All images are taken by iPad Pro 1st generation</t>
        </is>
      </c>
      <c r="FI89" s="3" t="inlineStr">
        <is>
          <t>Publication</t>
        </is>
      </c>
      <c r="FJ89" s="3" t="inlineStr">
        <is>
          <t>https://arxiv.org/abs/2403.03063</t>
        </is>
      </c>
      <c r="FK89" s="3" t="inlineStr">
        <is>
          <t>Medium</t>
        </is>
      </c>
      <c r="FL89" s="3" t="inlineStr">
        <is>
          <t>Not independently verified</t>
        </is>
      </c>
      <c r="FM89" s="3" t="inlineStr">
        <is>
          <t>The CrackNex paper (Sec. IV.A.2) states LCSD was photographed with an iPad Pro on the Lehigh University campus and resized to 400x400; the workbook's 'UAV' attribution is a mislabel: the drone was used only for a separate real-site bridge demonstration (Fig. 4), not for LCSD. Camera angle is not stated; handheld tablet crack photos are usually pointed at the surface but the paper does not say so. Surface type (pavement vs. concrete structures) also not specified.</t>
        </is>
      </c>
    </row>
    <row r="90" ht="58" customHeight="1">
      <c r="A90" s="3" t="inlineStr">
        <is>
          <t>DS-089</t>
        </is>
      </c>
      <c r="B90" s="3" t="inlineStr">
        <is>
          <t>crack</t>
        </is>
      </c>
      <c r="C90" s="3" t="inlineStr">
        <is>
          <t>NA</t>
        </is>
      </c>
      <c r="D90" s="3" t="inlineStr">
        <is>
          <t>Hugging Face main</t>
        </is>
      </c>
      <c r="E90" s="3" t="inlineStr">
        <is>
          <t>Independent Dataset</t>
        </is>
      </c>
      <c r="F90" s="3" t="inlineStr">
        <is>
          <t>NA (single source record)</t>
        </is>
      </c>
      <c r="G90" s="3" t="inlineStr">
        <is>
          <t>Single source record; no matching record found in any other file after cross-file and cross-platform comparison.</t>
        </is>
      </c>
      <c r="H90" s="3" t="inlineStr">
        <is>
          <t>GPT</t>
        </is>
      </c>
      <c r="I90" s="3" t="inlineStr">
        <is>
          <t>Hugging Face</t>
        </is>
      </c>
      <c r="J90" s="3" t="inlineStr">
        <is>
          <t>N</t>
        </is>
      </c>
      <c r="K90" s="3" t="inlineStr">
        <is>
          <t>NA (single platform)</t>
        </is>
      </c>
      <c r="L90" s="4" t="inlineStr">
        <is>
          <t>https://huggingface.co/datasets/Mr-Perfectuz/crack</t>
        </is>
      </c>
      <c r="M90" s="3" t="inlineStr">
        <is>
          <t>NA</t>
        </is>
      </c>
      <c r="N90" s="3" t="inlineStr">
        <is>
          <t>NA</t>
        </is>
      </c>
      <c r="O90" s="3" t="inlineStr">
        <is>
          <t>NA</t>
        </is>
      </c>
      <c r="P90" s="4" t="inlineStr">
        <is>
          <t>https://huggingface.co/datasets/Mr-Perfectuz/crack</t>
        </is>
      </c>
      <c r="Q90" s="3" t="inlineStr">
        <is>
          <t>NA</t>
        </is>
      </c>
      <c r="R90" s="3" t="inlineStr">
        <is>
          <t>NA</t>
        </is>
      </c>
      <c r="S90" s="3" t="inlineStr">
        <is>
          <t>NA</t>
        </is>
      </c>
      <c r="T90" s="3" t="inlineStr">
        <is>
          <t>NR</t>
        </is>
      </c>
      <c r="U90" s="3" t="inlineStr">
        <is>
          <t>Y</t>
        </is>
      </c>
      <c r="V90" s="3" t="inlineStr">
        <is>
          <t>https://huggingface.co/datasets/Mr-Perfectuz/crack</t>
        </is>
      </c>
      <c r="W90" s="3" t="inlineStr">
        <is>
          <t>NR</t>
        </is>
      </c>
      <c r="X90" s="3" t="inlineStr">
        <is>
          <t>https://huggingface.co/datasets/Mr-Perfectuz/crack</t>
        </is>
      </c>
      <c r="Y90" s="3" t="inlineStr">
        <is>
          <t>NR</t>
        </is>
      </c>
      <c r="Z90" s="3" t="inlineStr">
        <is>
          <t>NR</t>
        </is>
      </c>
      <c r="AA90" s="3" t="inlineStr">
        <is>
          <t>Reported in source record (relationship not classified)</t>
        </is>
      </c>
      <c r="AB90" s="3" t="inlineStr">
        <is>
          <t>Images/frames as reported</t>
        </is>
      </c>
      <c r="AC90" s="3" t="inlineStr">
        <is>
          <t>3380</t>
        </is>
      </c>
      <c r="AD90" s="3" t="inlineStr">
        <is>
          <t>NR</t>
        </is>
      </c>
      <c r="AE90" s="3" t="inlineStr">
        <is>
          <t>NR</t>
        </is>
      </c>
      <c r="AF90" s="3" t="inlineStr">
        <is>
          <t>3380</t>
        </is>
      </c>
      <c r="AG90" s="3" t="inlineStr">
        <is>
          <t>NR</t>
        </is>
      </c>
      <c r="AH90" s="3" t="inlineStr">
        <is>
          <t>NR</t>
        </is>
      </c>
      <c r="AI90" s="3" t="inlineStr">
        <is>
          <t>NR</t>
        </is>
      </c>
      <c r="AJ90" s="3" t="inlineStr">
        <is>
          <t>NR</t>
        </is>
      </c>
      <c r="AK90" s="3" t="inlineStr">
        <is>
          <t>NR</t>
        </is>
      </c>
      <c r="AL90" s="3" t="inlineStr">
        <is>
          <t>NR</t>
        </is>
      </c>
      <c r="AM90" s="3" t="inlineStr">
        <is>
          <t>NR</t>
        </is>
      </c>
      <c r="AN90" s="3" t="inlineStr">
        <is>
          <t>NR</t>
        </is>
      </c>
      <c r="AO90" s="3" t="inlineStr">
        <is>
          <t>NR</t>
        </is>
      </c>
      <c r="AP90" s="3" t="inlineStr">
        <is>
          <t>NR</t>
        </is>
      </c>
      <c r="AQ90" s="3" t="inlineStr">
        <is>
          <t>NR</t>
        </is>
      </c>
      <c r="AR90" s="3" t="inlineStr">
        <is>
          <t>NR</t>
        </is>
      </c>
      <c r="AS90" s="3" t="inlineStr">
        <is>
          <t>NR</t>
        </is>
      </c>
      <c r="AT90" s="3" t="inlineStr">
        <is>
          <t>NR</t>
        </is>
      </c>
      <c r="AU90" s="3" t="inlineStr">
        <is>
          <t>NR</t>
        </is>
      </c>
      <c r="AV90" s="3" t="inlineStr">
        <is>
          <t>NR</t>
        </is>
      </c>
      <c r="AW90" s="3" t="inlineStr">
        <is>
          <t>NR</t>
        </is>
      </c>
      <c r="AX90" s="3" t="inlineStr">
        <is>
          <t>NR</t>
        </is>
      </c>
      <c r="AY90" s="3" t="inlineStr">
        <is>
          <t>NR</t>
        </is>
      </c>
      <c r="AZ90" s="3" t="inlineStr">
        <is>
          <t>NR</t>
        </is>
      </c>
      <c r="BA90" s="3" t="inlineStr">
        <is>
          <t>NR</t>
        </is>
      </c>
      <c r="BB90" s="3" t="inlineStr">
        <is>
          <t>NR</t>
        </is>
      </c>
      <c r="BC90" s="3" t="inlineStr">
        <is>
          <t>NR</t>
        </is>
      </c>
      <c r="BD90" s="3" t="inlineStr">
        <is>
          <t>NR</t>
        </is>
      </c>
      <c r="BE90" s="3" t="inlineStr">
        <is>
          <t>NR</t>
        </is>
      </c>
      <c r="BF90" s="3" t="inlineStr">
        <is>
          <t>NR</t>
        </is>
      </c>
      <c r="BG90" s="3" t="inlineStr">
        <is>
          <t>NR</t>
        </is>
      </c>
      <c r="BH90" s="3" t="inlineStr">
        <is>
          <t>Crack</t>
        </is>
      </c>
      <c r="BI90" s="3" t="inlineStr">
        <is>
          <t>NR</t>
        </is>
      </c>
      <c r="BJ90" s="3" t="inlineStr">
        <is>
          <t>Crack segmentation labels indicated by Hub task metadata; exact taxonomy NR</t>
        </is>
      </c>
      <c r="BK90" s="3" t="inlineStr">
        <is>
          <t>NR</t>
        </is>
      </c>
      <c r="BL90" s="3" t="inlineStr">
        <is>
          <t>Semantic_Segmentation</t>
        </is>
      </c>
      <c r="BM90" s="3" t="inlineStr">
        <is>
          <t>Semantic_Segmentation</t>
        </is>
      </c>
      <c r="BN90" s="3" t="inlineStr">
        <is>
          <t>Image files; mask/label structure NR</t>
        </is>
      </c>
      <c r="BO90" s="3" t="inlineStr">
        <is>
          <t>mask</t>
        </is>
      </c>
      <c r="BP90" s="3" t="inlineStr">
        <is>
          <t>NR</t>
        </is>
      </c>
      <c r="BQ90" s="3" t="inlineStr">
        <is>
          <t>NR</t>
        </is>
      </c>
      <c r="BR90" s="3" t="inlineStr">
        <is>
          <t>Y</t>
        </is>
      </c>
      <c r="BS90" s="3" t="inlineStr">
        <is>
          <t>NR</t>
        </is>
      </c>
      <c r="BT90" s="3" t="inlineStr">
        <is>
          <t>NR</t>
        </is>
      </c>
      <c r="BU90" s="3" t="inlineStr">
        <is>
          <t>NR</t>
        </is>
      </c>
      <c r="BV90" s="3" t="inlineStr">
        <is>
          <t>NR</t>
        </is>
      </c>
      <c r="BW90" s="3" t="inlineStr">
        <is>
          <t>NR</t>
        </is>
      </c>
      <c r="BX90" s="3" t="inlineStr">
        <is>
          <t>NR</t>
        </is>
      </c>
      <c r="BY90" s="3" t="inlineStr">
        <is>
          <t>NR</t>
        </is>
      </c>
      <c r="BZ90" s="3" t="inlineStr">
        <is>
          <t>NR</t>
        </is>
      </c>
      <c r="CA90" s="3" t="inlineStr">
        <is>
          <t>NR</t>
        </is>
      </c>
      <c r="CB90" s="3" t="inlineStr">
        <is>
          <t>NR</t>
        </is>
      </c>
      <c r="CC90" s="3" t="inlineStr">
        <is>
          <t>Semantic_Segmentation</t>
        </is>
      </c>
      <c r="CD90" s="3" t="inlineStr">
        <is>
          <t>NR</t>
        </is>
      </c>
      <c r="CE90" s="3" t="inlineStr">
        <is>
          <t>NR</t>
        </is>
      </c>
      <c r="CF90" s="3" t="inlineStr">
        <is>
          <t>Reported on the source record/data card or associated publication (see Evidence_Locator)</t>
        </is>
      </c>
      <c r="CG90" s="3" t="inlineStr">
        <is>
          <t>NR</t>
        </is>
      </c>
      <c r="CH90" s="3" t="inlineStr">
        <is>
          <t>NR</t>
        </is>
      </c>
      <c r="CI90" s="3" t="inlineStr">
        <is>
          <t>Pending</t>
        </is>
      </c>
      <c r="CJ90" s="3" t="inlineStr">
        <is>
          <t>Direct_Download</t>
        </is>
      </c>
      <c r="CK90" s="3" t="inlineStr">
        <is>
          <t>NR</t>
        </is>
      </c>
      <c r="CL90" s="3" t="inlineStr">
        <is>
          <t>N</t>
        </is>
      </c>
      <c r="CM90" s="3" t="inlineStr">
        <is>
          <t>Direct_Download</t>
        </is>
      </c>
      <c r="CN90" s="3" t="inlineStr">
        <is>
          <t>NR</t>
        </is>
      </c>
      <c r="CO90" s="3" t="inlineStr">
        <is>
          <t>NR</t>
        </is>
      </c>
      <c r="CP90" s="3" t="inlineStr">
        <is>
          <t>N</t>
        </is>
      </c>
      <c r="CQ90" s="3" t="inlineStr">
        <is>
          <t>Dataset page content could not be fully verified; pavement specificity, provenance, collection date, license, annotation format, and quality control remain unresolved.</t>
        </is>
      </c>
      <c r="CR90" s="3" t="inlineStr">
        <is>
          <t>Original</t>
        </is>
      </c>
      <c r="CS90" s="3" t="inlineStr">
        <is>
          <t>N</t>
        </is>
      </c>
      <c r="CT90" s="3" t="inlineStr">
        <is>
          <t>N</t>
        </is>
      </c>
      <c r="CU90" s="3" t="inlineStr">
        <is>
          <t>N</t>
        </is>
      </c>
      <c r="CV90" s="3" t="inlineStr">
        <is>
          <t>NA</t>
        </is>
      </c>
      <c r="CW90" s="3" t="inlineStr">
        <is>
          <t>NA</t>
        </is>
      </c>
      <c r="CX90" s="3" t="inlineStr">
        <is>
          <t>ChatGPT_Huggingface_001.xlsx</t>
        </is>
      </c>
      <c r="CY90" s="3" t="inlineStr">
        <is>
          <t>ChatGPT_Huggingface_001:HF017</t>
        </is>
      </c>
      <c r="CZ90" s="3" t="inlineStr">
        <is>
          <t>NA</t>
        </is>
      </c>
      <c r="DA90" s="3" t="inlineStr">
        <is>
          <t>N</t>
        </is>
      </c>
      <c r="DB90" s="3" t="inlineStr">
        <is>
          <t>None</t>
        </is>
      </c>
      <c r="DC90" s="3" t="inlineStr">
        <is>
          <t>None</t>
        </is>
      </c>
      <c r="DD90" s="3" t="inlineStr">
        <is>
          <t>None</t>
        </is>
      </c>
      <c r="DE90" s="3" t="inlineStr">
        <is>
          <t>None</t>
        </is>
      </c>
      <c r="DF90" s="3" t="inlineStr">
        <is>
          <t>N</t>
        </is>
      </c>
      <c r="DG90" s="3" t="inlineStr">
        <is>
          <t>Single source record; no reconciliation required.</t>
        </is>
      </c>
      <c r="DH90" s="3" t="inlineStr">
        <is>
          <t>https://huggingface.co/datasets?other=crack-detection — Hub search listing for Mr-Perfectuz/crack; direct page verification incomplete (accessed 2026-08-06)</t>
        </is>
      </c>
      <c r="DI90" s="3" t="inlineStr">
        <is>
          <t>Low</t>
        </is>
      </c>
      <c r="DJ90" s="7" t="inlineStr">
        <is>
          <t>High</t>
        </is>
      </c>
      <c r="DK90" s="3" t="inlineStr">
        <is>
          <t>Verify pending/unresolved fields against the source record.</t>
        </is>
      </c>
      <c r="DL90" s="3" t="n">
        <v>4</v>
      </c>
      <c r="DM90" s="3" t="n">
        <v>1</v>
      </c>
      <c r="DN90" s="3" t="n">
        <v>1</v>
      </c>
      <c r="DO90" s="3" t="n">
        <v>2</v>
      </c>
      <c r="DP90" s="3" t="n">
        <v>1</v>
      </c>
      <c r="DQ90" s="3" t="n">
        <v>0</v>
      </c>
      <c r="DR90" s="3" t="n">
        <v>0</v>
      </c>
      <c r="DS90" s="3" t="n">
        <v>31</v>
      </c>
      <c r="DT90" s="3" t="inlineStr">
        <is>
          <t>Reviewed (source MCDM_Scoring, averaged across batches)</t>
        </is>
      </c>
      <c r="DU90" s="3" t="inlineStr">
        <is>
          <t>1 of 1</t>
        </is>
      </c>
      <c r="DV90" s="35">
        <f>IFERROR(IF(INDEX(MCDM_Grades!$C$2:$C$178,MATCH($A90,MCDM_Grades!$A$2:$A$178,0))="","",INDEX(MCDM_Grades!$C$2:$C$178,MATCH($A90,MCDM_Grades!$A$2:$A$178,0))),"")</f>
        <v/>
      </c>
      <c r="DW90" s="42">
        <f>IFERROR(IF(INDEX(MCDM_Grades!$D$2:$D$178,MATCH($A90,MCDM_Grades!$A$2:$A$178,0))="","",INDEX(MCDM_Grades!$D$2:$D$178,MATCH($A90,MCDM_Grades!$A$2:$A$178,0))),"")</f>
        <v/>
      </c>
      <c r="DX90" s="48">
        <f>IFERROR(IF(INDEX(MCDM_Grades!$E$2:$E$178,MATCH($A90,MCDM_Grades!$A$2:$A$178,0))="","",INDEX(MCDM_Grades!$E$2:$E$178,MATCH($A90,MCDM_Grades!$A$2:$A$178,0))),"")</f>
        <v/>
      </c>
      <c r="DY90" s="49">
        <f>IFERROR(IF(INDEX(MCDM_Grades!$F$2:$F$178,MATCH($A90,MCDM_Grades!$A$2:$A$178,0))="","",INDEX(MCDM_Grades!$F$2:$F$178,MATCH($A90,MCDM_Grades!$A$2:$A$178,0))),"")</f>
        <v/>
      </c>
      <c r="DZ90" s="48">
        <f>IFERROR(IF(INDEX(MCDM_Grades!$G$2:$G$178,MATCH($A90,MCDM_Grades!$A$2:$A$178,0))="","",INDEX(MCDM_Grades!$G$2:$G$178,MATCH($A90,MCDM_Grades!$A$2:$A$178,0))),"")</f>
        <v/>
      </c>
      <c r="EA90" s="49">
        <f>IFERROR(IF(INDEX(MCDM_Grades!$H$2:$H$178,MATCH($A90,MCDM_Grades!$A$2:$A$178,0))="","",INDEX(MCDM_Grades!$H$2:$H$178,MATCH($A90,MCDM_Grades!$A$2:$A$178,0))),"")</f>
        <v/>
      </c>
      <c r="EB90" s="50">
        <f>IFERROR(IF(INDEX(MCDM_Grades!$I$2:$I$178,MATCH($A90,MCDM_Grades!$A$2:$A$178,0))="","",INDEX(MCDM_Grades!$I$2:$I$178,MATCH($A90,MCDM_Grades!$A$2:$A$178,0))),"")</f>
        <v/>
      </c>
      <c r="EC90" s="51">
        <f>IFERROR(IF(INDEX(MCDM_Grades!$J$2:$J$178,MATCH($A90,MCDM_Grades!$A$2:$A$178,0))="","",INDEX(MCDM_Grades!$J$2:$J$178,MATCH($A90,MCDM_Grades!$A$2:$A$178,0))),"")</f>
        <v/>
      </c>
      <c r="ED90" s="35">
        <f>IFERROR(IF(INDEX(MCDM_Grades!$N$2:$N$178,MATCH($A90,MCDM_Grades!$A$2:$A$178,0))="","",INDEX(MCDM_Grades!$N$2:$N$178,MATCH($A90,MCDM_Grades!$A$2:$A$178,0))),"")</f>
        <v/>
      </c>
      <c r="EE90" s="42">
        <f>IFERROR(IF(INDEX(MCDM_Grades!$O$2:$O$178,MATCH($A90,MCDM_Grades!$A$2:$A$178,0))="","",INDEX(MCDM_Grades!$O$2:$O$178,MATCH($A90,MCDM_Grades!$A$2:$A$178,0))),"")</f>
        <v/>
      </c>
      <c r="EF90" s="35">
        <f>IFERROR(IF(INDEX(MCDM_Grades!$P$2:$P$178,MATCH($A90,MCDM_Grades!$A$2:$A$178,0))="","",INDEX(MCDM_Grades!$P$2:$P$178,MATCH($A90,MCDM_Grades!$A$2:$A$178,0))),"")</f>
        <v/>
      </c>
      <c r="EG90" s="42">
        <f>IFERROR(IF(INDEX(MCDM_Grades!$Q$2:$Q$178,MATCH($A90,MCDM_Grades!$A$2:$A$178,0))="","",INDEX(MCDM_Grades!$Q$2:$Q$178,MATCH($A90,MCDM_Grades!$A$2:$A$178,0))),"")</f>
        <v/>
      </c>
      <c r="EH90" s="35">
        <f>IFERROR(IF(INDEX(MCDM_Grades!$R$2:$R$178,MATCH($A90,MCDM_Grades!$A$2:$A$178,0))="","",INDEX(MCDM_Grades!$R$2:$R$178,MATCH($A90,MCDM_Grades!$A$2:$A$178,0))),"")</f>
        <v/>
      </c>
      <c r="EI90" s="42">
        <f>IFERROR(IF(INDEX(MCDM_Grades!$S$2:$S$178,MATCH($A90,MCDM_Grades!$A$2:$A$178,0))="","",INDEX(MCDM_Grades!$S$2:$S$178,MATCH($A90,MCDM_Grades!$A$2:$A$178,0))),"")</f>
        <v/>
      </c>
      <c r="EJ90" s="35">
        <f>IFERROR(IF(INDEX(MCDM_Grades!$T$2:$T$178,MATCH($A90,MCDM_Grades!$A$2:$A$178,0))="","",INDEX(MCDM_Grades!$T$2:$T$178,MATCH($A90,MCDM_Grades!$A$2:$A$178,0))),"")</f>
        <v/>
      </c>
      <c r="EK90" s="42">
        <f>IFERROR(IF(INDEX(MCDM_Grades!$U$2:$U$178,MATCH($A90,MCDM_Grades!$A$2:$A$178,0))="","",INDEX(MCDM_Grades!$U$2:$U$178,MATCH($A90,MCDM_Grades!$A$2:$A$178,0))),"")</f>
        <v/>
      </c>
      <c r="EL90" s="35">
        <f>IFERROR(IF(INDEX(MCDM_Grades!$V$2:$V$178,MATCH($A90,MCDM_Grades!$A$2:$A$178,0))="","",INDEX(MCDM_Grades!$V$2:$V$178,MATCH($A90,MCDM_Grades!$A$2:$A$178,0))),"")</f>
        <v/>
      </c>
      <c r="EM90" s="42">
        <f>IFERROR(IF(INDEX(MCDM_Grades!$W$2:$W$178,MATCH($A90,MCDM_Grades!$A$2:$A$178,0))="","",INDEX(MCDM_Grades!$W$2:$W$178,MATCH($A90,MCDM_Grades!$A$2:$A$178,0))),"")</f>
        <v/>
      </c>
      <c r="EN90" s="35">
        <f>IFERROR(IF(INDEX(MCDM_Grades!$X$2:$X$178,MATCH($A90,MCDM_Grades!$A$2:$A$178,0))="","",INDEX(MCDM_Grades!$X$2:$X$178,MATCH($A90,MCDM_Grades!$A$2:$A$178,0))),"")</f>
        <v/>
      </c>
      <c r="EO90" s="42">
        <f>IFERROR(IF(INDEX(MCDM_Grades!$Y$2:$Y$178,MATCH($A90,MCDM_Grades!$A$2:$A$178,0))="","",INDEX(MCDM_Grades!$Y$2:$Y$178,MATCH($A90,MCDM_Grades!$A$2:$A$178,0))),"")</f>
        <v/>
      </c>
      <c r="EP90" s="35">
        <f>IFERROR(IF(INDEX(MCDM_Grades!$Z$2:$Z$178,MATCH($A90,MCDM_Grades!$A$2:$A$178,0))="","",INDEX(MCDM_Grades!$Z$2:$Z$178,MATCH($A90,MCDM_Grades!$A$2:$A$178,0))),"")</f>
        <v/>
      </c>
      <c r="EQ90" s="42">
        <f>IFERROR(IF(INDEX(MCDM_Grades!$AA$2:$AA$178,MATCH($A90,MCDM_Grades!$A$2:$A$178,0))="","",INDEX(MCDM_Grades!$AA$2:$AA$178,MATCH($A90,MCDM_Grades!$A$2:$A$178,0))),"")</f>
        <v/>
      </c>
      <c r="ER90" s="35">
        <f>IFERROR(IF(INDEX(MCDM_Grades!$AB$2:$AB$178,MATCH($A90,MCDM_Grades!$A$2:$A$178,0))="","",INDEX(MCDM_Grades!$AB$2:$AB$178,MATCH($A90,MCDM_Grades!$A$2:$A$178,0))),"")</f>
        <v/>
      </c>
      <c r="ES90" s="42">
        <f>IFERROR(IF(INDEX(MCDM_Grades!$AC$2:$AC$178,MATCH($A90,MCDM_Grades!$A$2:$A$178,0))="","",INDEX(MCDM_Grades!$AC$2:$AC$178,MATCH($A90,MCDM_Grades!$A$2:$A$178,0))),"")</f>
        <v/>
      </c>
      <c r="ET90" s="35">
        <f>IFERROR(IF(INDEX(MCDM_Grades!$AD$2:$AD$178,MATCH($A90,MCDM_Grades!$A$2:$A$178,0))="","",INDEX(MCDM_Grades!$AD$2:$AD$178,MATCH($A90,MCDM_Grades!$A$2:$A$178,0))),"")</f>
        <v/>
      </c>
      <c r="EU90" s="42">
        <f>IFERROR(IF(INDEX(MCDM_Grades!$AE$2:$AE$178,MATCH($A90,MCDM_Grades!$A$2:$A$178,0))="","",INDEX(MCDM_Grades!$AE$2:$AE$178,MATCH($A90,MCDM_Grades!$A$2:$A$178,0))),"")</f>
        <v/>
      </c>
      <c r="EV90" s="51">
        <f>IFERROR(IF(INDEX(MCDM_Grades!$K$2:$K$178,MATCH($A90,MCDM_Grades!$A$2:$A$178,0))="","",INDEX(MCDM_Grades!$K$2:$K$178,MATCH($A90,MCDM_Grades!$A$2:$A$178,0))),"")</f>
        <v/>
      </c>
      <c r="EW90" s="49">
        <f>IFERROR(IF(INDEX(MCDM_Grades!$L$2:$L$178,MATCH($A90,MCDM_Grades!$A$2:$A$178,0))="","",INDEX(MCDM_Grades!$L$2:$L$178,MATCH($A90,MCDM_Grades!$A$2:$A$178,0))),"")</f>
        <v/>
      </c>
      <c r="EX90" s="50">
        <f>IFERROR(IF(INDEX(MCDM_Grades!$M$2:$M$178,MATCH($A90,MCDM_Grades!$A$2:$A$178,0))="","",INDEX(MCDM_Grades!$M$2:$M$178,MATCH($A90,MCDM_Grades!$A$2:$A$178,0))),"")</f>
        <v/>
      </c>
      <c r="EY90" s="35">
        <f>IFERROR(IF(INDEX(MCDM_Grades!$AR$2:$AR$178,MATCH($A90,MCDM_Grades!$A$2:$A$178,0))="","",INDEX(MCDM_Grades!$AR$2:$AR$178,MATCH($A90,MCDM_Grades!$A$2:$A$178,0))),"")</f>
        <v/>
      </c>
      <c r="EZ90" s="42">
        <f>IFERROR(IF(INDEX(MCDM_Grades!$AS$2:$AS$178,MATCH($A90,MCDM_Grades!$A$2:$A$178,0))="","",INDEX(MCDM_Grades!$AS$2:$AS$178,MATCH($A90,MCDM_Grades!$A$2:$A$178,0))),"")</f>
        <v/>
      </c>
      <c r="FA90" s="35">
        <f>IFERROR(IF(INDEX(MCDM_Grades!$AT$2:$AT$178,MATCH($A90,MCDM_Grades!$A$2:$A$178,0))="","",INDEX(MCDM_Grades!$AT$2:$AT$178,MATCH($A90,MCDM_Grades!$A$2:$A$178,0))),"")</f>
        <v/>
      </c>
      <c r="FB90" s="42">
        <f>IFERROR(IF(INDEX(MCDM_Grades!$AU$2:$AU$178,MATCH($A90,MCDM_Grades!$A$2:$A$178,0))="","",INDEX(MCDM_Grades!$AU$2:$AU$178,MATCH($A90,MCDM_Grades!$A$2:$A$178,0))),"")</f>
        <v/>
      </c>
      <c r="FC90" s="3" t="inlineStr">
        <is>
          <t>Not reported</t>
        </is>
      </c>
      <c r="FD90" s="3" t="inlineStr">
        <is>
          <t>Unknown</t>
        </is>
      </c>
      <c r="FE90" s="3" t="inlineStr">
        <is>
          <t>Unknown</t>
        </is>
      </c>
      <c r="FF90" s="3" t="n"/>
      <c r="FG90" s="3" t="inlineStr">
        <is>
          <t>Not reported</t>
        </is>
      </c>
      <c r="FH90" s="3" t="inlineStr">
        <is>
          <t>Fast and Accurate Road Crack Detection Based on Adaptive Cost-Sensitive Loss Function</t>
        </is>
      </c>
      <c r="FI90" s="3" t="inlineStr">
        <is>
          <t>Dataset page / README</t>
        </is>
      </c>
      <c r="FJ90" s="3" t="inlineStr">
        <is>
          <t>https://huggingface.co/datasets/Mr-Perfectuz/crack</t>
        </is>
      </c>
      <c r="FK90" s="3" t="inlineStr">
        <is>
          <t>Medium</t>
        </is>
      </c>
      <c r="FL90" s="3" t="inlineStr">
        <is>
          <t>Not independently verified</t>
        </is>
      </c>
      <c r="FM90" s="3" t="inlineStr">
        <is>
          <t>HF card is a re-upload of the Sun520 (520 sunny), Rain365 (365 post-rain) and BJN260 (260 Beijing night) road-crack subsets from Li, Wang, Tian and Qi, IEEE TCYB 2021 (DOI 10.1109/TCYB.2021.3103885; arXiv 2106.15510) with img/gt folders; neither the card nor the raw README states the capture device, mount or camera angle. The source paper was not fetched within the two-fetch budget and may document acquisition; follow up there.</t>
        </is>
      </c>
    </row>
    <row r="91" ht="58" customHeight="1">
      <c r="A91" s="3" t="inlineStr">
        <is>
          <t>DS-090</t>
        </is>
      </c>
      <c r="B91" s="3" t="inlineStr">
        <is>
          <t>CrackBlock600k</t>
        </is>
      </c>
      <c r="C91" s="3" t="inlineStr">
        <is>
          <t>NA</t>
        </is>
      </c>
      <c r="D91" s="3" t="inlineStr">
        <is>
          <t>November 2025 release</t>
        </is>
      </c>
      <c r="E91" s="5" t="inlineStr">
        <is>
          <t>Probable Match</t>
        </is>
      </c>
      <c r="F91" s="3" t="inlineStr">
        <is>
          <t>Moderate</t>
        </is>
      </c>
      <c r="G91" s="3" t="inlineStr">
        <is>
          <t>Same distinctive name (CrackBlock600k/600K); both Chinese line-scan inspection-vehicle (CiCS I) crack data; both 2025 releases supporting classification and segmentation; same paper reference family (HF papers/2511.04572).</t>
        </is>
      </c>
      <c r="H91" s="3" t="inlineStr">
        <is>
          <t>Claude; GPT</t>
        </is>
      </c>
      <c r="I91" s="3" t="inlineStr">
        <is>
          <t>Hugging Face; Zenodo</t>
        </is>
      </c>
      <c r="J91" s="3" t="inlineStr">
        <is>
          <t>Y</t>
        </is>
      </c>
      <c r="K91" s="8" t="inlineStr">
        <is>
          <t>Duplicate deposit: HF (Ricecake-m/CrackBlock600K) and Zenodo record 17636238</t>
        </is>
      </c>
      <c r="L91" s="4" t="inlineStr">
        <is>
          <t>https://zenodo.org/records/17636238</t>
        </is>
      </c>
      <c r="M91" s="3" t="inlineStr">
        <is>
          <t>NA</t>
        </is>
      </c>
      <c r="N91" s="3" t="inlineStr">
        <is>
          <t>NA</t>
        </is>
      </c>
      <c r="O91" s="3" t="inlineStr">
        <is>
          <t>NA</t>
        </is>
      </c>
      <c r="P91" s="4" t="inlineStr">
        <is>
          <t>https://huggingface.co/datasets/Ricecake-m/CrackBlock600K</t>
        </is>
      </c>
      <c r="Q91" s="4" t="inlineStr">
        <is>
          <t>https://zenodo.org/records/17636238</t>
        </is>
      </c>
      <c r="R91" s="3" t="inlineStr">
        <is>
          <t>NA</t>
        </is>
      </c>
      <c r="S91" s="3" t="inlineStr">
        <is>
          <t>NA</t>
        </is>
      </c>
      <c r="T91" s="3" t="inlineStr">
        <is>
          <t>10.5281/zenodo.17636238</t>
        </is>
      </c>
      <c r="U91" s="3" t="inlineStr">
        <is>
          <t>Y</t>
        </is>
      </c>
      <c r="V91" s="3" t="inlineStr">
        <is>
          <t>https://huggingface.co/papers/2511.04572</t>
        </is>
      </c>
      <c r="W91" s="3" t="inlineStr">
        <is>
          <t>NR</t>
        </is>
      </c>
      <c r="X91" s="3" t="inlineStr">
        <is>
          <t>https://huggingface.co/papers/2511.04572</t>
        </is>
      </c>
      <c r="Y91" s="3" t="inlineStr">
        <is>
          <t>NR</t>
        </is>
      </c>
      <c r="Z91" s="3" t="inlineStr">
        <is>
          <t>NR</t>
        </is>
      </c>
      <c r="AA91" s="3" t="inlineStr">
        <is>
          <t>Reported in source record (relationship not classified)</t>
        </is>
      </c>
      <c r="AB91" s="3" t="inlineStr">
        <is>
          <t>Images/frames as reported</t>
        </is>
      </c>
      <c r="AC91" s="3" t="inlineStr">
        <is>
          <t>50000 [Claude] | 600000 [GPT]</t>
        </is>
      </c>
      <c r="AD91" s="3" t="inlineStr">
        <is>
          <t>NR</t>
        </is>
      </c>
      <c r="AE91" s="3" t="inlineStr">
        <is>
          <t>NR</t>
        </is>
      </c>
      <c r="AF91" s="3" t="inlineStr">
        <is>
          <t>50000 [Claude] | 600000 [GPT]</t>
        </is>
      </c>
      <c r="AG91" s="3" t="inlineStr">
        <is>
          <t>NR</t>
        </is>
      </c>
      <c r="AH91" s="3" t="inlineStr">
        <is>
          <t>NR</t>
        </is>
      </c>
      <c r="AI91" s="3" t="inlineStr">
        <is>
          <t>NR</t>
        </is>
      </c>
      <c r="AJ91" s="3" t="inlineStr">
        <is>
          <t>NR</t>
        </is>
      </c>
      <c r="AK91" s="3" t="inlineStr">
        <is>
          <t>NR</t>
        </is>
      </c>
      <c r="AL91" s="3" t="inlineStr">
        <is>
          <t>NR</t>
        </is>
      </c>
      <c r="AM91" s="3" t="inlineStr">
        <is>
          <t>NR</t>
        </is>
      </c>
      <c r="AN91" s="3" t="inlineStr">
        <is>
          <t>3400x2200 [Claude] | 1000x1000 patches; source imagery 2000x3000 standardized to 2200x3400 [GPT]</t>
        </is>
      </c>
      <c r="AO91" s="3" t="inlineStr">
        <is>
          <t>NR</t>
        </is>
      </c>
      <c r="AP91" s="3" t="inlineStr">
        <is>
          <t>China</t>
        </is>
      </c>
      <c r="AQ91" s="3" t="inlineStr">
        <is>
          <t>NR</t>
        </is>
      </c>
      <c r="AR91" s="3" t="inlineStr">
        <is>
          <t>Zhejiang Province</t>
        </is>
      </c>
      <c r="AS91" s="3" t="inlineStr">
        <is>
          <t>China; Zhejiang Province; Road environment: Highway</t>
        </is>
      </c>
      <c r="AT91" s="3" t="inlineStr">
        <is>
          <t>NR</t>
        </is>
      </c>
      <c r="AU91" s="3" t="inlineStr">
        <is>
          <t>Survey_Vehicle [Claude] | CiCS I inspection vehicle; fixed line-scan camera; approximately 30 km/h [GPT]</t>
        </is>
      </c>
      <c r="AV91" s="3" t="inlineStr">
        <is>
          <t>See Acquisition_Platform</t>
        </is>
      </c>
      <c r="AW91" s="3" t="inlineStr">
        <is>
          <t>Survey_Vehicle [Claude] | CiCS I inspection vehicle; fixed line-scan camera; approximately 30 km/h [GPT]</t>
        </is>
      </c>
      <c r="AX91" s="3" t="inlineStr">
        <is>
          <t>NR</t>
        </is>
      </c>
      <c r="AY91" s="3" t="inlineStr">
        <is>
          <t>NR</t>
        </is>
      </c>
      <c r="AZ91" s="3" t="inlineStr">
        <is>
          <t>NR</t>
        </is>
      </c>
      <c r="BA91" s="3" t="inlineStr">
        <is>
          <t>NR</t>
        </is>
      </c>
      <c r="BB91" s="3" t="inlineStr">
        <is>
          <t>N</t>
        </is>
      </c>
      <c r="BC91" s="3" t="inlineStr">
        <is>
          <t>NR</t>
        </is>
      </c>
      <c r="BD91" s="3" t="inlineStr">
        <is>
          <t>NR</t>
        </is>
      </c>
      <c r="BE91" s="3" t="inlineStr">
        <is>
          <t>NR</t>
        </is>
      </c>
      <c r="BF91" s="3" t="inlineStr">
        <is>
          <t>Real-world highway lighting; exact categories NR</t>
        </is>
      </c>
      <c r="BG91" s="3" t="inlineStr">
        <is>
          <t>NR</t>
        </is>
      </c>
      <c r="BH91" s="3" t="inlineStr">
        <is>
          <t>Crack</t>
        </is>
      </c>
      <c r="BI91" s="3" t="inlineStr">
        <is>
          <t>NR</t>
        </is>
      </c>
      <c r="BJ91" s="3" t="inlineStr">
        <is>
          <t>Block-level binary label: 1 = crack present, 0 = no crack (600,000 1000x1000 patches) [Claude] | Crack/non-crack patch labels; pixel-level crack masks reported for supported tasks [GPT]</t>
        </is>
      </c>
      <c r="BK91" s="3" t="inlineStr">
        <is>
          <t>NR</t>
        </is>
      </c>
      <c r="BL91" s="3" t="inlineStr">
        <is>
          <t>Image_Classification;Semantic_Segmentation [Claude] | Semantic_Segmentation; Image_Classification [GPT]</t>
        </is>
      </c>
      <c r="BM91" s="3" t="inlineStr">
        <is>
          <t>Image_Classification;Semantic_Segmentation [Claude] | Semantic_Segmentation; Image_Classification [GPT]</t>
        </is>
      </c>
      <c r="BN91" s="3" t="inlineStr">
        <is>
          <t>PNG_Mask;Block_Label_Map [Claude] | Image patches; segmentation masks; metadata files [GPT]</t>
        </is>
      </c>
      <c r="BO91" s="3" t="inlineStr">
        <is>
          <t>mask</t>
        </is>
      </c>
      <c r="BP91" s="3" t="inlineStr">
        <is>
          <t>Y</t>
        </is>
      </c>
      <c r="BQ91" s="3" t="inlineStr">
        <is>
          <t>NR</t>
        </is>
      </c>
      <c r="BR91" s="3" t="inlineStr">
        <is>
          <t>Y</t>
        </is>
      </c>
      <c r="BS91" s="3" t="inlineStr">
        <is>
          <t>NR</t>
        </is>
      </c>
      <c r="BT91" s="3" t="inlineStr">
        <is>
          <t>NR</t>
        </is>
      </c>
      <c r="BU91" s="3" t="inlineStr">
        <is>
          <t>NR</t>
        </is>
      </c>
      <c r="BV91" s="3" t="inlineStr">
        <is>
          <t>N</t>
        </is>
      </c>
      <c r="BW91" s="3" t="inlineStr">
        <is>
          <t>N</t>
        </is>
      </c>
      <c r="BX91" s="3" t="inlineStr">
        <is>
          <t>N</t>
        </is>
      </c>
      <c r="BY91" s="3" t="inlineStr">
        <is>
          <t>Manual_with_Expert_Verification [Claude] | Three-stage manual review with expert checking [GPT]</t>
        </is>
      </c>
      <c r="BZ91" s="3" t="inlineStr">
        <is>
          <t>Three-stage annotation pipeline: manual annotation, expert verification, cross-checking for consistency [Claude] | Manual labeling; expert review; cross-checking [GPT]</t>
        </is>
      </c>
      <c r="CA91" s="3" t="inlineStr">
        <is>
          <t>NR</t>
        </is>
      </c>
      <c r="CB91" s="3" t="inlineStr">
        <is>
          <t>NR</t>
        </is>
      </c>
      <c r="CC91" s="3" t="inlineStr">
        <is>
          <t>Semantic_Segmentation;Image_Classification;Label_Noise_Mitigation [Claude] | Image_Classification; Semantic_Segmentation [GPT]</t>
        </is>
      </c>
      <c r="CD91" s="3" t="inlineStr">
        <is>
          <t>NR</t>
        </is>
      </c>
      <c r="CE91" s="3" t="inlineStr">
        <is>
          <t>NR</t>
        </is>
      </c>
      <c r="CF91" s="3" t="inlineStr">
        <is>
          <t>Reported on the source record/data card or associated publication (see Evidence_Locator)</t>
        </is>
      </c>
      <c r="CG91" s="3" t="inlineStr">
        <is>
          <t>NR</t>
        </is>
      </c>
      <c r="CH91" s="3" t="inlineStr">
        <is>
          <t>NR</t>
        </is>
      </c>
      <c r="CI91" s="3" t="inlineStr">
        <is>
          <t>Include-Primary</t>
        </is>
      </c>
      <c r="CJ91" s="3" t="inlineStr">
        <is>
          <t>Direct_Download</t>
        </is>
      </c>
      <c r="CK91" s="3" t="inlineStr">
        <is>
          <t>CC-BY-4.0</t>
        </is>
      </c>
      <c r="CL91" s="3" t="inlineStr">
        <is>
          <t>N</t>
        </is>
      </c>
      <c r="CM91" s="3" t="inlineStr">
        <is>
          <t>Direct_Download</t>
        </is>
      </c>
      <c r="CN91" s="3" t="inlineStr">
        <is>
          <t>NR</t>
        </is>
      </c>
      <c r="CO91" s="3" t="inlineStr">
        <is>
          <t>NR</t>
        </is>
      </c>
      <c r="CP91" s="3" t="inlineStr">
        <is>
          <t>N</t>
        </is>
      </c>
      <c r="CQ91" s="3" t="inlineStr">
        <is>
          <t>Grayscale only and single distress class (crack); block-level binary labels are coarse relative to pixel masks; ~51 GB across six RAR parts requires non-standard extraction tooling; description states source images are 2000x3000 standardized to 2200x3400 while the structure section states 3400x2200, an unresolved internal inconsistency [Claude] | Geographically concentrated; overlapping patches may inflate nominal sample count; license metadata conflict; no engineering-condition indicators or auxiliary sensors reported. [GPT]</t>
        </is>
      </c>
      <c r="CR91" s="3" t="inlineStr">
        <is>
          <t>Original</t>
        </is>
      </c>
      <c r="CS91" s="8" t="inlineStr">
        <is>
          <t>Y</t>
        </is>
      </c>
      <c r="CT91" s="3" t="inlineStr">
        <is>
          <t>N</t>
        </is>
      </c>
      <c r="CU91" s="3" t="inlineStr">
        <is>
          <t>N</t>
        </is>
      </c>
      <c r="CV91" s="3" t="inlineStr">
        <is>
          <t>NA</t>
        </is>
      </c>
      <c r="CW91" s="3" t="inlineStr">
        <is>
          <t>CiCS pavement crack image dataset (same acquisition system lineage)</t>
        </is>
      </c>
      <c r="CX91" s="3" t="inlineStr">
        <is>
          <t>ChatGPT_Huggingface_001.xlsx; Claude_Zendo_001.xlsx</t>
        </is>
      </c>
      <c r="CY91" s="3" t="inlineStr">
        <is>
          <t>ChatGPT_Huggingface_001:HF006; Claude_Zendo_001:ZEN-006</t>
        </is>
      </c>
      <c r="CZ91" s="3" t="inlineStr">
        <is>
          <t>Y - see conflict columns and Reconciliation_Notes</t>
        </is>
      </c>
      <c r="DA91" s="3" t="inlineStr">
        <is>
          <t>Y - see conflict columns and Reconciliation_Notes</t>
        </is>
      </c>
      <c r="DB91" s="6" t="inlineStr">
        <is>
          <t>Image count: 50000 (Claude) vs 600000 (GPT) || Image resolution: 3400x2200 (Claude) vs 1000x1000 patches; source imagery 2000x3000 standardized to 2200x3400 (GPT)</t>
        </is>
      </c>
      <c r="DC91" s="6" t="inlineStr">
        <is>
          <t>Label taxonomy: Block-level binary label: 1 = crack present, 0 = no crack (600,000 1000x1000 pat (Claude) vs Crack/non-crack patch labels; pixel-level crack masks reported for supported tas (GPT) || Annotation task: Image_Classification;Semantic_Segmentation (Claude) vs Semantic_Segmentation; Image_Classification (GPT) || Annotation format: PNG_Mask;Block_Label_Map (Claude) vs Image patches; segmentation masks; metadata files (GPT) || Annotation method: Manual_with_Expert_Verification (Claude) vs Three-stage manual review with expert checking (GPT) || Annotation QC: Three-stage annotation pipeline: manual annotation, expert verification, cross-c (Claude) vs Manual labeling; expert review; cross-checking (GPT)</t>
        </is>
      </c>
      <c r="DD91" s="3" t="inlineStr">
        <is>
          <t>None</t>
        </is>
      </c>
      <c r="DE91" s="6" t="inlineStr">
        <is>
          <t>AI tasks: Semantic_Segmentation;Image_Classification;Label_Noise_Mitigation (Claude) vs Image_Classification; Semantic_Segmentation (GPT) || Acquisition platform: Survey_Vehicle (Claude) vs CiCS I inspection vehicle; fixed line-scan camera; approximately 30 km/h (GPT) || Acquisition platform: Survey_Vehicle (Claude) vs CiCS I inspection vehicle; fixed line-scan camera; approximately 30 km/h (GPT) || Key_Limitations: Grayscale only and single distress class (crack); block-level binary labels are  (Claude) vs Geographically concentrated; overlapping patches may inflate nominal sample coun (GPT)</t>
        </is>
      </c>
      <c r="DF91" s="3" t="inlineStr">
        <is>
          <t>N</t>
        </is>
      </c>
      <c r="DG91" s="3" t="inlineStr">
        <is>
          <t>Scale-convention conflict: 600,000 (HF; block/patch count) vs 50,000 grayscale source images (Zenodo structure section; Zenodo record itself also states 2000x3000 source vs 3400x2200 standardized - internal inconsistency flagged by Claude). No cross-link between deposits verified; not merged beyond Probable.</t>
        </is>
      </c>
      <c r="DH91" s="3" t="inlineStr">
        <is>
          <t>Zenodo record https://zenodo.org/records/17636238 description (sections 'Dataset Structure','Dataset Construction','Intended Use'), accessed 2026-08-03 [Claude] | https://huggingface.co/datasets/Ricecake-m/CrackBlock600K — dataset card Acquisition, Preprocessing, Annotation and License sections; https://huggingface.co/papers/2511.04572 (accessed 2026-08-06) [GPT]</t>
        </is>
      </c>
      <c r="DI91" s="3" t="inlineStr">
        <is>
          <t>Moderate</t>
        </is>
      </c>
      <c r="DJ91" s="7" t="inlineStr">
        <is>
          <t>High</t>
        </is>
      </c>
      <c r="DK91" s="3" t="inlineStr">
        <is>
          <t>Compare file manifests of the HF and Zenodo deposits.</t>
        </is>
      </c>
      <c r="DL91" s="3" t="n">
        <v>4</v>
      </c>
      <c r="DM91" s="3" t="n">
        <v>4</v>
      </c>
      <c r="DN91" s="3" t="n">
        <v>3.5</v>
      </c>
      <c r="DO91" s="3" t="n">
        <v>5</v>
      </c>
      <c r="DP91" s="3" t="n">
        <v>2</v>
      </c>
      <c r="DQ91" s="3" t="n">
        <v>1.5</v>
      </c>
      <c r="DR91" s="3" t="n">
        <v>1</v>
      </c>
      <c r="DS91" s="3" t="n">
        <v>66.5</v>
      </c>
      <c r="DT91" s="3" t="inlineStr">
        <is>
          <t>Reviewed (source MCDM_Scoring, averaged across batches)</t>
        </is>
      </c>
      <c r="DU91" s="3" t="inlineStr">
        <is>
          <t>2 of 2</t>
        </is>
      </c>
      <c r="DV91" s="35">
        <f>IFERROR(IF(INDEX(MCDM_Grades!$C$2:$C$178,MATCH($A91,MCDM_Grades!$A$2:$A$178,0))="","",INDEX(MCDM_Grades!$C$2:$C$178,MATCH($A91,MCDM_Grades!$A$2:$A$178,0))),"")</f>
        <v/>
      </c>
      <c r="DW91" s="42">
        <f>IFERROR(IF(INDEX(MCDM_Grades!$D$2:$D$178,MATCH($A91,MCDM_Grades!$A$2:$A$178,0))="","",INDEX(MCDM_Grades!$D$2:$D$178,MATCH($A91,MCDM_Grades!$A$2:$A$178,0))),"")</f>
        <v/>
      </c>
      <c r="DX91" s="48">
        <f>IFERROR(IF(INDEX(MCDM_Grades!$E$2:$E$178,MATCH($A91,MCDM_Grades!$A$2:$A$178,0))="","",INDEX(MCDM_Grades!$E$2:$E$178,MATCH($A91,MCDM_Grades!$A$2:$A$178,0))),"")</f>
        <v/>
      </c>
      <c r="DY91" s="49">
        <f>IFERROR(IF(INDEX(MCDM_Grades!$F$2:$F$178,MATCH($A91,MCDM_Grades!$A$2:$A$178,0))="","",INDEX(MCDM_Grades!$F$2:$F$178,MATCH($A91,MCDM_Grades!$A$2:$A$178,0))),"")</f>
        <v/>
      </c>
      <c r="DZ91" s="48">
        <f>IFERROR(IF(INDEX(MCDM_Grades!$G$2:$G$178,MATCH($A91,MCDM_Grades!$A$2:$A$178,0))="","",INDEX(MCDM_Grades!$G$2:$G$178,MATCH($A91,MCDM_Grades!$A$2:$A$178,0))),"")</f>
        <v/>
      </c>
      <c r="EA91" s="49">
        <f>IFERROR(IF(INDEX(MCDM_Grades!$H$2:$H$178,MATCH($A91,MCDM_Grades!$A$2:$A$178,0))="","",INDEX(MCDM_Grades!$H$2:$H$178,MATCH($A91,MCDM_Grades!$A$2:$A$178,0))),"")</f>
        <v/>
      </c>
      <c r="EB91" s="50">
        <f>IFERROR(IF(INDEX(MCDM_Grades!$I$2:$I$178,MATCH($A91,MCDM_Grades!$A$2:$A$178,0))="","",INDEX(MCDM_Grades!$I$2:$I$178,MATCH($A91,MCDM_Grades!$A$2:$A$178,0))),"")</f>
        <v/>
      </c>
      <c r="EC91" s="51">
        <f>IFERROR(IF(INDEX(MCDM_Grades!$J$2:$J$178,MATCH($A91,MCDM_Grades!$A$2:$A$178,0))="","",INDEX(MCDM_Grades!$J$2:$J$178,MATCH($A91,MCDM_Grades!$A$2:$A$178,0))),"")</f>
        <v/>
      </c>
      <c r="ED91" s="35">
        <f>IFERROR(IF(INDEX(MCDM_Grades!$N$2:$N$178,MATCH($A91,MCDM_Grades!$A$2:$A$178,0))="","",INDEX(MCDM_Grades!$N$2:$N$178,MATCH($A91,MCDM_Grades!$A$2:$A$178,0))),"")</f>
        <v/>
      </c>
      <c r="EE91" s="42">
        <f>IFERROR(IF(INDEX(MCDM_Grades!$O$2:$O$178,MATCH($A91,MCDM_Grades!$A$2:$A$178,0))="","",INDEX(MCDM_Grades!$O$2:$O$178,MATCH($A91,MCDM_Grades!$A$2:$A$178,0))),"")</f>
        <v/>
      </c>
      <c r="EF91" s="35">
        <f>IFERROR(IF(INDEX(MCDM_Grades!$P$2:$P$178,MATCH($A91,MCDM_Grades!$A$2:$A$178,0))="","",INDEX(MCDM_Grades!$P$2:$P$178,MATCH($A91,MCDM_Grades!$A$2:$A$178,0))),"")</f>
        <v/>
      </c>
      <c r="EG91" s="42">
        <f>IFERROR(IF(INDEX(MCDM_Grades!$Q$2:$Q$178,MATCH($A91,MCDM_Grades!$A$2:$A$178,0))="","",INDEX(MCDM_Grades!$Q$2:$Q$178,MATCH($A91,MCDM_Grades!$A$2:$A$178,0))),"")</f>
        <v/>
      </c>
      <c r="EH91" s="35">
        <f>IFERROR(IF(INDEX(MCDM_Grades!$R$2:$R$178,MATCH($A91,MCDM_Grades!$A$2:$A$178,0))="","",INDEX(MCDM_Grades!$R$2:$R$178,MATCH($A91,MCDM_Grades!$A$2:$A$178,0))),"")</f>
        <v/>
      </c>
      <c r="EI91" s="42">
        <f>IFERROR(IF(INDEX(MCDM_Grades!$S$2:$S$178,MATCH($A91,MCDM_Grades!$A$2:$A$178,0))="","",INDEX(MCDM_Grades!$S$2:$S$178,MATCH($A91,MCDM_Grades!$A$2:$A$178,0))),"")</f>
        <v/>
      </c>
      <c r="EJ91" s="35">
        <f>IFERROR(IF(INDEX(MCDM_Grades!$T$2:$T$178,MATCH($A91,MCDM_Grades!$A$2:$A$178,0))="","",INDEX(MCDM_Grades!$T$2:$T$178,MATCH($A91,MCDM_Grades!$A$2:$A$178,0))),"")</f>
        <v/>
      </c>
      <c r="EK91" s="42">
        <f>IFERROR(IF(INDEX(MCDM_Grades!$U$2:$U$178,MATCH($A91,MCDM_Grades!$A$2:$A$178,0))="","",INDEX(MCDM_Grades!$U$2:$U$178,MATCH($A91,MCDM_Grades!$A$2:$A$178,0))),"")</f>
        <v/>
      </c>
      <c r="EL91" s="35">
        <f>IFERROR(IF(INDEX(MCDM_Grades!$V$2:$V$178,MATCH($A91,MCDM_Grades!$A$2:$A$178,0))="","",INDEX(MCDM_Grades!$V$2:$V$178,MATCH($A91,MCDM_Grades!$A$2:$A$178,0))),"")</f>
        <v/>
      </c>
      <c r="EM91" s="42">
        <f>IFERROR(IF(INDEX(MCDM_Grades!$W$2:$W$178,MATCH($A91,MCDM_Grades!$A$2:$A$178,0))="","",INDEX(MCDM_Grades!$W$2:$W$178,MATCH($A91,MCDM_Grades!$A$2:$A$178,0))),"")</f>
        <v/>
      </c>
      <c r="EN91" s="35">
        <f>IFERROR(IF(INDEX(MCDM_Grades!$X$2:$X$178,MATCH($A91,MCDM_Grades!$A$2:$A$178,0))="","",INDEX(MCDM_Grades!$X$2:$X$178,MATCH($A91,MCDM_Grades!$A$2:$A$178,0))),"")</f>
        <v/>
      </c>
      <c r="EO91" s="42">
        <f>IFERROR(IF(INDEX(MCDM_Grades!$Y$2:$Y$178,MATCH($A91,MCDM_Grades!$A$2:$A$178,0))="","",INDEX(MCDM_Grades!$Y$2:$Y$178,MATCH($A91,MCDM_Grades!$A$2:$A$178,0))),"")</f>
        <v/>
      </c>
      <c r="EP91" s="35">
        <f>IFERROR(IF(INDEX(MCDM_Grades!$Z$2:$Z$178,MATCH($A91,MCDM_Grades!$A$2:$A$178,0))="","",INDEX(MCDM_Grades!$Z$2:$Z$178,MATCH($A91,MCDM_Grades!$A$2:$A$178,0))),"")</f>
        <v/>
      </c>
      <c r="EQ91" s="42">
        <f>IFERROR(IF(INDEX(MCDM_Grades!$AA$2:$AA$178,MATCH($A91,MCDM_Grades!$A$2:$A$178,0))="","",INDEX(MCDM_Grades!$AA$2:$AA$178,MATCH($A91,MCDM_Grades!$A$2:$A$178,0))),"")</f>
        <v/>
      </c>
      <c r="ER91" s="35">
        <f>IFERROR(IF(INDEX(MCDM_Grades!$AB$2:$AB$178,MATCH($A91,MCDM_Grades!$A$2:$A$178,0))="","",INDEX(MCDM_Grades!$AB$2:$AB$178,MATCH($A91,MCDM_Grades!$A$2:$A$178,0))),"")</f>
        <v/>
      </c>
      <c r="ES91" s="42">
        <f>IFERROR(IF(INDEX(MCDM_Grades!$AC$2:$AC$178,MATCH($A91,MCDM_Grades!$A$2:$A$178,0))="","",INDEX(MCDM_Grades!$AC$2:$AC$178,MATCH($A91,MCDM_Grades!$A$2:$A$178,0))),"")</f>
        <v/>
      </c>
      <c r="ET91" s="35">
        <f>IFERROR(IF(INDEX(MCDM_Grades!$AD$2:$AD$178,MATCH($A91,MCDM_Grades!$A$2:$A$178,0))="","",INDEX(MCDM_Grades!$AD$2:$AD$178,MATCH($A91,MCDM_Grades!$A$2:$A$178,0))),"")</f>
        <v/>
      </c>
      <c r="EU91" s="42">
        <f>IFERROR(IF(INDEX(MCDM_Grades!$AE$2:$AE$178,MATCH($A91,MCDM_Grades!$A$2:$A$178,0))="","",INDEX(MCDM_Grades!$AE$2:$AE$178,MATCH($A91,MCDM_Grades!$A$2:$A$178,0))),"")</f>
        <v/>
      </c>
      <c r="EV91" s="51">
        <f>IFERROR(IF(INDEX(MCDM_Grades!$K$2:$K$178,MATCH($A91,MCDM_Grades!$A$2:$A$178,0))="","",INDEX(MCDM_Grades!$K$2:$K$178,MATCH($A91,MCDM_Grades!$A$2:$A$178,0))),"")</f>
        <v/>
      </c>
      <c r="EW91" s="49">
        <f>IFERROR(IF(INDEX(MCDM_Grades!$L$2:$L$178,MATCH($A91,MCDM_Grades!$A$2:$A$178,0))="","",INDEX(MCDM_Grades!$L$2:$L$178,MATCH($A91,MCDM_Grades!$A$2:$A$178,0))),"")</f>
        <v/>
      </c>
      <c r="EX91" s="50">
        <f>IFERROR(IF(INDEX(MCDM_Grades!$M$2:$M$178,MATCH($A91,MCDM_Grades!$A$2:$A$178,0))="","",INDEX(MCDM_Grades!$M$2:$M$178,MATCH($A91,MCDM_Grades!$A$2:$A$178,0))),"")</f>
        <v/>
      </c>
      <c r="EY91" s="35">
        <f>IFERROR(IF(INDEX(MCDM_Grades!$AR$2:$AR$178,MATCH($A91,MCDM_Grades!$A$2:$A$178,0))="","",INDEX(MCDM_Grades!$AR$2:$AR$178,MATCH($A91,MCDM_Grades!$A$2:$A$178,0))),"")</f>
        <v/>
      </c>
      <c r="EZ91" s="42">
        <f>IFERROR(IF(INDEX(MCDM_Grades!$AS$2:$AS$178,MATCH($A91,MCDM_Grades!$A$2:$A$178,0))="","",INDEX(MCDM_Grades!$AS$2:$AS$178,MATCH($A91,MCDM_Grades!$A$2:$A$178,0))),"")</f>
        <v/>
      </c>
      <c r="FA91" s="35">
        <f>IFERROR(IF(INDEX(MCDM_Grades!$AT$2:$AT$178,MATCH($A91,MCDM_Grades!$A$2:$A$178,0))="","",INDEX(MCDM_Grades!$AT$2:$AT$178,MATCH($A91,MCDM_Grades!$A$2:$A$178,0))),"")</f>
        <v/>
      </c>
      <c r="FB91" s="42">
        <f>IFERROR(IF(INDEX(MCDM_Grades!$AU$2:$AU$178,MATCH($A91,MCDM_Grades!$A$2:$A$178,0))="","",INDEX(MCDM_Grades!$AU$2:$AU$178,MATCH($A91,MCDM_Grades!$A$2:$A$178,0))),"")</f>
        <v/>
      </c>
      <c r="FC91" s="3" t="inlineStr">
        <is>
          <t>Nadir / top-down</t>
        </is>
      </c>
      <c r="FD91" s="3" t="inlineStr">
        <is>
          <t>Yes</t>
        </is>
      </c>
      <c r="FE91" s="3" t="inlineStr">
        <is>
          <t>No</t>
        </is>
      </c>
      <c r="FF91" s="3" t="n"/>
      <c r="FG91" s="3" t="inlineStr">
        <is>
          <t>Survey vehicle line-scan camera (CiCS I)</t>
        </is>
      </c>
      <c r="FH91" s="3" t="inlineStr">
        <is>
          <t>CiCS I inspection vehicle; fixed line-scan camera; approximately 30 km/h</t>
        </is>
      </c>
      <c r="FI91" s="3" t="inlineStr">
        <is>
          <t>Acquisition metadata (workbook)</t>
        </is>
      </c>
      <c r="FJ91" s="3" t="n"/>
      <c r="FK91" s="3" t="inlineStr">
        <is>
          <t>High</t>
        </is>
      </c>
      <c r="FL91" s="3" t="inlineStr">
        <is>
          <t>Not independently verified</t>
        </is>
      </c>
      <c r="FM91" s="3" t="inlineStr">
        <is>
          <t>Fixed line-scan camera on the CiCS I inspection vehicle images the pavement surface beneath the vehicle; grayscale 2200x3400 (or 3400x2200) frames cut into 1000x1000 blocks. Same acquisition lineage as the CiCS pavement crack image dataset.</t>
        </is>
      </c>
    </row>
    <row r="92" ht="58" customHeight="1">
      <c r="A92" s="3" t="inlineStr">
        <is>
          <t>DS-091</t>
        </is>
      </c>
      <c r="B92" s="3" t="inlineStr">
        <is>
          <t>fcakyon/crack-instance-segmentation</t>
        </is>
      </c>
      <c r="C92" s="3" t="inlineStr">
        <is>
          <t>NA</t>
        </is>
      </c>
      <c r="D92" s="3" t="inlineStr">
        <is>
          <t>main (parquet updated 2023-08)</t>
        </is>
      </c>
      <c r="E92" s="3" t="inlineStr">
        <is>
          <t>Independent Dataset</t>
        </is>
      </c>
      <c r="F92" s="3" t="inlineStr">
        <is>
          <t>NA (single source record)</t>
        </is>
      </c>
      <c r="G92" s="3" t="inlineStr">
        <is>
          <t>Single source record; no matching record found in any other file after cross-file and cross-platform comparison.</t>
        </is>
      </c>
      <c r="H92" s="3" t="inlineStr">
        <is>
          <t>Claude</t>
        </is>
      </c>
      <c r="I92" s="3" t="inlineStr">
        <is>
          <t>Hugging Face</t>
        </is>
      </c>
      <c r="J92" s="3" t="inlineStr">
        <is>
          <t>N</t>
        </is>
      </c>
      <c r="K92" s="3" t="inlineStr">
        <is>
          <t>NA (single platform)</t>
        </is>
      </c>
      <c r="L92" s="4" t="inlineStr">
        <is>
          <t>https://huggingface.co/datasets/fcakyon/crack-instance-segmentation</t>
        </is>
      </c>
      <c r="M92" s="3" t="inlineStr">
        <is>
          <t>NA</t>
        </is>
      </c>
      <c r="N92" s="3" t="inlineStr">
        <is>
          <t>NA</t>
        </is>
      </c>
      <c r="O92" s="3" t="inlineStr">
        <is>
          <t>NA</t>
        </is>
      </c>
      <c r="P92" s="4" t="inlineStr">
        <is>
          <t>https://huggingface.co/datasets/fcakyon/crack-instance-segmentation</t>
        </is>
      </c>
      <c r="Q92" s="3" t="inlineStr">
        <is>
          <t>NA</t>
        </is>
      </c>
      <c r="R92" s="3" t="inlineStr">
        <is>
          <t>NA</t>
        </is>
      </c>
      <c r="S92" s="3" t="inlineStr">
        <is>
          <t>NA</t>
        </is>
      </c>
      <c r="T92" s="3" t="inlineStr">
        <is>
          <t>NR</t>
        </is>
      </c>
      <c r="U92" s="3" t="inlineStr">
        <is>
          <t>N</t>
        </is>
      </c>
      <c r="V92" s="3" t="inlineStr">
        <is>
          <t>NR</t>
        </is>
      </c>
      <c r="W92" s="3" t="inlineStr">
        <is>
          <t>NR</t>
        </is>
      </c>
      <c r="X92" s="3" t="inlineStr">
        <is>
          <t>NR</t>
        </is>
      </c>
      <c r="Y92" s="3" t="inlineStr">
        <is>
          <t>NR</t>
        </is>
      </c>
      <c r="Z92" s="3" t="inlineStr">
        <is>
          <t>NA</t>
        </is>
      </c>
      <c r="AA92" s="3" t="inlineStr">
        <is>
          <t>NA</t>
        </is>
      </c>
      <c r="AB92" s="3" t="inlineStr">
        <is>
          <t>NR</t>
        </is>
      </c>
      <c r="AC92" s="3" t="inlineStr">
        <is>
          <t>NR</t>
        </is>
      </c>
      <c r="AD92" s="3" t="inlineStr">
        <is>
          <t>NR</t>
        </is>
      </c>
      <c r="AE92" s="3" t="inlineStr">
        <is>
          <t>NR</t>
        </is>
      </c>
      <c r="AF92" s="3" t="inlineStr">
        <is>
          <t>NR</t>
        </is>
      </c>
      <c r="AG92" s="3" t="inlineStr">
        <is>
          <t>NR</t>
        </is>
      </c>
      <c r="AH92" s="3" t="inlineStr">
        <is>
          <t>NR</t>
        </is>
      </c>
      <c r="AI92" s="3" t="inlineStr">
        <is>
          <t>NR</t>
        </is>
      </c>
      <c r="AJ92" s="3" t="inlineStr">
        <is>
          <t>NR</t>
        </is>
      </c>
      <c r="AK92" s="3" t="inlineStr">
        <is>
          <t>NR</t>
        </is>
      </c>
      <c r="AL92" s="3" t="inlineStr">
        <is>
          <t>NR</t>
        </is>
      </c>
      <c r="AM92" s="3" t="inlineStr">
        <is>
          <t>NR</t>
        </is>
      </c>
      <c r="AN92" s="3" t="inlineStr">
        <is>
          <t>NR</t>
        </is>
      </c>
      <c r="AO92" s="3" t="inlineStr">
        <is>
          <t>NR</t>
        </is>
      </c>
      <c r="AP92" s="3" t="inlineStr">
        <is>
          <t>NR</t>
        </is>
      </c>
      <c r="AQ92" s="3" t="inlineStr">
        <is>
          <t>NR</t>
        </is>
      </c>
      <c r="AR92" s="3" t="inlineStr">
        <is>
          <t>NR</t>
        </is>
      </c>
      <c r="AS92" s="3" t="inlineStr">
        <is>
          <t>NR</t>
        </is>
      </c>
      <c r="AT92" s="3" t="inlineStr">
        <is>
          <t>NR</t>
        </is>
      </c>
      <c r="AU92" s="3" t="inlineStr">
        <is>
          <t>NR</t>
        </is>
      </c>
      <c r="AV92" s="3" t="inlineStr">
        <is>
          <t>NR</t>
        </is>
      </c>
      <c r="AW92" s="3" t="inlineStr">
        <is>
          <t>NR</t>
        </is>
      </c>
      <c r="AX92" s="3" t="inlineStr">
        <is>
          <t>NR</t>
        </is>
      </c>
      <c r="AY92" s="3" t="inlineStr">
        <is>
          <t>NR</t>
        </is>
      </c>
      <c r="AZ92" s="3" t="inlineStr">
        <is>
          <t>NR</t>
        </is>
      </c>
      <c r="BA92" s="3" t="inlineStr">
        <is>
          <t>NR</t>
        </is>
      </c>
      <c r="BB92" s="3" t="inlineStr">
        <is>
          <t>NR</t>
        </is>
      </c>
      <c r="BC92" s="3" t="inlineStr">
        <is>
          <t>NR</t>
        </is>
      </c>
      <c r="BD92" s="3" t="inlineStr">
        <is>
          <t>NR</t>
        </is>
      </c>
      <c r="BE92" s="3" t="inlineStr">
        <is>
          <t>NR</t>
        </is>
      </c>
      <c r="BF92" s="3" t="inlineStr">
        <is>
          <t>NR</t>
        </is>
      </c>
      <c r="BG92" s="3" t="inlineStr">
        <is>
          <t>NR</t>
        </is>
      </c>
      <c r="BH92" s="3" t="inlineStr">
        <is>
          <t>Crack (surface type unresolved)</t>
        </is>
      </c>
      <c r="BI92" s="3" t="inlineStr">
        <is>
          <t>NR</t>
        </is>
      </c>
      <c r="BJ92" s="3" t="inlineStr">
        <is>
          <t>Crack instances (Roboflow export; full and mini subsets)</t>
        </is>
      </c>
      <c r="BK92" s="3" t="inlineStr">
        <is>
          <t>NR</t>
        </is>
      </c>
      <c r="BL92" s="3" t="inlineStr">
        <is>
          <t>Instance_Segmentation</t>
        </is>
      </c>
      <c r="BM92" s="3" t="inlineStr">
        <is>
          <t>Instance_Segmentation</t>
        </is>
      </c>
      <c r="BN92" s="3" t="inlineStr">
        <is>
          <t>COCO JSON (roboflow2huggingface)</t>
        </is>
      </c>
      <c r="BO92" s="3" t="inlineStr">
        <is>
          <t>COCO JSON; COCO; JSON</t>
        </is>
      </c>
      <c r="BP92" s="3" t="inlineStr">
        <is>
          <t>NR</t>
        </is>
      </c>
      <c r="BQ92" s="3" t="inlineStr">
        <is>
          <t>NR</t>
        </is>
      </c>
      <c r="BR92" s="3" t="inlineStr">
        <is>
          <t>Y</t>
        </is>
      </c>
      <c r="BS92" s="3" t="inlineStr">
        <is>
          <t>NR</t>
        </is>
      </c>
      <c r="BT92" s="3" t="inlineStr">
        <is>
          <t>NR</t>
        </is>
      </c>
      <c r="BU92" s="3" t="inlineStr">
        <is>
          <t>NR</t>
        </is>
      </c>
      <c r="BV92" s="3" t="inlineStr">
        <is>
          <t>N</t>
        </is>
      </c>
      <c r="BW92" s="3" t="inlineStr">
        <is>
          <t>N</t>
        </is>
      </c>
      <c r="BX92" s="3" t="inlineStr">
        <is>
          <t>N</t>
        </is>
      </c>
      <c r="BY92" s="3" t="inlineStr">
        <is>
          <t>Manual (Roboflow workflow)</t>
        </is>
      </c>
      <c r="BZ92" s="3" t="inlineStr">
        <is>
          <t>NR</t>
        </is>
      </c>
      <c r="CA92" s="3" t="inlineStr">
        <is>
          <t>NR</t>
        </is>
      </c>
      <c r="CB92" s="3" t="inlineStr">
        <is>
          <t>NR</t>
        </is>
      </c>
      <c r="CC92" s="3" t="inlineStr">
        <is>
          <t>Image segmentation</t>
        </is>
      </c>
      <c r="CD92" s="3" t="inlineStr">
        <is>
          <t>NR</t>
        </is>
      </c>
      <c r="CE92" s="3" t="inlineStr">
        <is>
          <t>NR</t>
        </is>
      </c>
      <c r="CF92" s="3" t="inlineStr">
        <is>
          <t>Reported on the source record/data card or associated publication (see Evidence_Locator)</t>
        </is>
      </c>
      <c r="CG92" s="3" t="inlineStr">
        <is>
          <t>NR</t>
        </is>
      </c>
      <c r="CH92" s="3" t="inlineStr">
        <is>
          <t>NR</t>
        </is>
      </c>
      <c r="CI92" s="3" t="inlineStr">
        <is>
          <t>Pending</t>
        </is>
      </c>
      <c r="CJ92" s="3" t="inlineStr">
        <is>
          <t>Direct_Download</t>
        </is>
      </c>
      <c r="CK92" s="3" t="inlineStr">
        <is>
          <t>NR</t>
        </is>
      </c>
      <c r="CL92" s="3" t="inlineStr">
        <is>
          <t>N</t>
        </is>
      </c>
      <c r="CM92" s="3" t="inlineStr">
        <is>
          <t>Direct_Download</t>
        </is>
      </c>
      <c r="CN92" s="3" t="inlineStr">
        <is>
          <t>NR</t>
        </is>
      </c>
      <c r="CO92" s="3" t="inlineStr">
        <is>
          <t>NR</t>
        </is>
      </c>
      <c r="CP92" s="3" t="inlineStr">
        <is>
          <t>N</t>
        </is>
      </c>
      <c r="CQ92" s="3" t="inlineStr">
        <is>
          <t>Pending: label taxonomy, image count, license, and pavement-vs-wall surface domain unresolved; &lt;1K images; auto-generated card only</t>
        </is>
      </c>
      <c r="CR92" s="3" t="inlineStr">
        <is>
          <t>Original</t>
        </is>
      </c>
      <c r="CS92" s="3" t="inlineStr">
        <is>
          <t>N</t>
        </is>
      </c>
      <c r="CT92" s="3" t="inlineStr">
        <is>
          <t>N</t>
        </is>
      </c>
      <c r="CU92" s="3" t="inlineStr">
        <is>
          <t>N</t>
        </is>
      </c>
      <c r="CV92" s="3" t="inlineStr">
        <is>
          <t>NA</t>
        </is>
      </c>
      <c r="CW92" s="3" t="inlineStr">
        <is>
          <t>NA</t>
        </is>
      </c>
      <c r="CX92" s="3" t="inlineStr">
        <is>
          <t>Claude_Huggingface_001.xlsx</t>
        </is>
      </c>
      <c r="CY92" s="3" t="inlineStr">
        <is>
          <t>Claude_Huggingface_001:DSHF-005</t>
        </is>
      </c>
      <c r="CZ92" s="3" t="inlineStr">
        <is>
          <t>N</t>
        </is>
      </c>
      <c r="DA92" s="3" t="inlineStr">
        <is>
          <t>NA</t>
        </is>
      </c>
      <c r="DB92" s="3" t="inlineStr">
        <is>
          <t>None</t>
        </is>
      </c>
      <c r="DC92" s="3" t="inlineStr">
        <is>
          <t>None</t>
        </is>
      </c>
      <c r="DD92" s="3" t="inlineStr">
        <is>
          <t>None</t>
        </is>
      </c>
      <c r="DE92" s="3" t="inlineStr">
        <is>
          <t>None</t>
        </is>
      </c>
      <c r="DF92" s="3" t="inlineStr">
        <is>
          <t>N</t>
        </is>
      </c>
      <c r="DG92" s="3" t="inlineStr">
        <is>
          <t>Single source record; no reconciliation required.</t>
        </is>
      </c>
      <c r="DH92" s="3" t="inlineStr">
        <is>
          <t>HF dataset page metadata and commit history pages (tags roboflow/roboflow2huggingface; size &lt;1K; parquet updates Jan-Aug 2023) retrieved 2026-08-06</t>
        </is>
      </c>
      <c r="DI92" s="3" t="inlineStr">
        <is>
          <t>Low</t>
        </is>
      </c>
      <c r="DJ92" s="7" t="inlineStr">
        <is>
          <t>High</t>
        </is>
      </c>
      <c r="DK92" s="3" t="inlineStr">
        <is>
          <t>Verify pending/unresolved fields against the source record.</t>
        </is>
      </c>
      <c r="DL92" s="3" t="n">
        <v>3</v>
      </c>
      <c r="DM92" s="3" t="n">
        <v>2</v>
      </c>
      <c r="DN92" s="3" t="n">
        <v>2</v>
      </c>
      <c r="DO92" s="3" t="n">
        <v>1</v>
      </c>
      <c r="DP92" s="3" t="n">
        <v>0</v>
      </c>
      <c r="DQ92" s="3" t="n">
        <v>0</v>
      </c>
      <c r="DR92" s="3" t="n">
        <v>0</v>
      </c>
      <c r="DS92" s="3" t="n">
        <v>29</v>
      </c>
      <c r="DT92" s="3" t="inlineStr">
        <is>
          <t>Reviewed (source MCDM_Scoring, averaged across batches)</t>
        </is>
      </c>
      <c r="DU92" s="3" t="inlineStr">
        <is>
          <t>1 of 1</t>
        </is>
      </c>
      <c r="DV92" s="35">
        <f>IFERROR(IF(INDEX(MCDM_Grades!$C$2:$C$178,MATCH($A92,MCDM_Grades!$A$2:$A$178,0))="","",INDEX(MCDM_Grades!$C$2:$C$178,MATCH($A92,MCDM_Grades!$A$2:$A$178,0))),"")</f>
        <v/>
      </c>
      <c r="DW92" s="42">
        <f>IFERROR(IF(INDEX(MCDM_Grades!$D$2:$D$178,MATCH($A92,MCDM_Grades!$A$2:$A$178,0))="","",INDEX(MCDM_Grades!$D$2:$D$178,MATCH($A92,MCDM_Grades!$A$2:$A$178,0))),"")</f>
        <v/>
      </c>
      <c r="DX92" s="48">
        <f>IFERROR(IF(INDEX(MCDM_Grades!$E$2:$E$178,MATCH($A92,MCDM_Grades!$A$2:$A$178,0))="","",INDEX(MCDM_Grades!$E$2:$E$178,MATCH($A92,MCDM_Grades!$A$2:$A$178,0))),"")</f>
        <v/>
      </c>
      <c r="DY92" s="49">
        <f>IFERROR(IF(INDEX(MCDM_Grades!$F$2:$F$178,MATCH($A92,MCDM_Grades!$A$2:$A$178,0))="","",INDEX(MCDM_Grades!$F$2:$F$178,MATCH($A92,MCDM_Grades!$A$2:$A$178,0))),"")</f>
        <v/>
      </c>
      <c r="DZ92" s="48">
        <f>IFERROR(IF(INDEX(MCDM_Grades!$G$2:$G$178,MATCH($A92,MCDM_Grades!$A$2:$A$178,0))="","",INDEX(MCDM_Grades!$G$2:$G$178,MATCH($A92,MCDM_Grades!$A$2:$A$178,0))),"")</f>
        <v/>
      </c>
      <c r="EA92" s="49">
        <f>IFERROR(IF(INDEX(MCDM_Grades!$H$2:$H$178,MATCH($A92,MCDM_Grades!$A$2:$A$178,0))="","",INDEX(MCDM_Grades!$H$2:$H$178,MATCH($A92,MCDM_Grades!$A$2:$A$178,0))),"")</f>
        <v/>
      </c>
      <c r="EB92" s="50">
        <f>IFERROR(IF(INDEX(MCDM_Grades!$I$2:$I$178,MATCH($A92,MCDM_Grades!$A$2:$A$178,0))="","",INDEX(MCDM_Grades!$I$2:$I$178,MATCH($A92,MCDM_Grades!$A$2:$A$178,0))),"")</f>
        <v/>
      </c>
      <c r="EC92" s="51">
        <f>IFERROR(IF(INDEX(MCDM_Grades!$J$2:$J$178,MATCH($A92,MCDM_Grades!$A$2:$A$178,0))="","",INDEX(MCDM_Grades!$J$2:$J$178,MATCH($A92,MCDM_Grades!$A$2:$A$178,0))),"")</f>
        <v/>
      </c>
      <c r="ED92" s="35">
        <f>IFERROR(IF(INDEX(MCDM_Grades!$N$2:$N$178,MATCH($A92,MCDM_Grades!$A$2:$A$178,0))="","",INDEX(MCDM_Grades!$N$2:$N$178,MATCH($A92,MCDM_Grades!$A$2:$A$178,0))),"")</f>
        <v/>
      </c>
      <c r="EE92" s="42">
        <f>IFERROR(IF(INDEX(MCDM_Grades!$O$2:$O$178,MATCH($A92,MCDM_Grades!$A$2:$A$178,0))="","",INDEX(MCDM_Grades!$O$2:$O$178,MATCH($A92,MCDM_Grades!$A$2:$A$178,0))),"")</f>
        <v/>
      </c>
      <c r="EF92" s="35">
        <f>IFERROR(IF(INDEX(MCDM_Grades!$P$2:$P$178,MATCH($A92,MCDM_Grades!$A$2:$A$178,0))="","",INDEX(MCDM_Grades!$P$2:$P$178,MATCH($A92,MCDM_Grades!$A$2:$A$178,0))),"")</f>
        <v/>
      </c>
      <c r="EG92" s="42">
        <f>IFERROR(IF(INDEX(MCDM_Grades!$Q$2:$Q$178,MATCH($A92,MCDM_Grades!$A$2:$A$178,0))="","",INDEX(MCDM_Grades!$Q$2:$Q$178,MATCH($A92,MCDM_Grades!$A$2:$A$178,0))),"")</f>
        <v/>
      </c>
      <c r="EH92" s="35">
        <f>IFERROR(IF(INDEX(MCDM_Grades!$R$2:$R$178,MATCH($A92,MCDM_Grades!$A$2:$A$178,0))="","",INDEX(MCDM_Grades!$R$2:$R$178,MATCH($A92,MCDM_Grades!$A$2:$A$178,0))),"")</f>
        <v/>
      </c>
      <c r="EI92" s="42">
        <f>IFERROR(IF(INDEX(MCDM_Grades!$S$2:$S$178,MATCH($A92,MCDM_Grades!$A$2:$A$178,0))="","",INDEX(MCDM_Grades!$S$2:$S$178,MATCH($A92,MCDM_Grades!$A$2:$A$178,0))),"")</f>
        <v/>
      </c>
      <c r="EJ92" s="35">
        <f>IFERROR(IF(INDEX(MCDM_Grades!$T$2:$T$178,MATCH($A92,MCDM_Grades!$A$2:$A$178,0))="","",INDEX(MCDM_Grades!$T$2:$T$178,MATCH($A92,MCDM_Grades!$A$2:$A$178,0))),"")</f>
        <v/>
      </c>
      <c r="EK92" s="42">
        <f>IFERROR(IF(INDEX(MCDM_Grades!$U$2:$U$178,MATCH($A92,MCDM_Grades!$A$2:$A$178,0))="","",INDEX(MCDM_Grades!$U$2:$U$178,MATCH($A92,MCDM_Grades!$A$2:$A$178,0))),"")</f>
        <v/>
      </c>
      <c r="EL92" s="35">
        <f>IFERROR(IF(INDEX(MCDM_Grades!$V$2:$V$178,MATCH($A92,MCDM_Grades!$A$2:$A$178,0))="","",INDEX(MCDM_Grades!$V$2:$V$178,MATCH($A92,MCDM_Grades!$A$2:$A$178,0))),"")</f>
        <v/>
      </c>
      <c r="EM92" s="42">
        <f>IFERROR(IF(INDEX(MCDM_Grades!$W$2:$W$178,MATCH($A92,MCDM_Grades!$A$2:$A$178,0))="","",INDEX(MCDM_Grades!$W$2:$W$178,MATCH($A92,MCDM_Grades!$A$2:$A$178,0))),"")</f>
        <v/>
      </c>
      <c r="EN92" s="35">
        <f>IFERROR(IF(INDEX(MCDM_Grades!$X$2:$X$178,MATCH($A92,MCDM_Grades!$A$2:$A$178,0))="","",INDEX(MCDM_Grades!$X$2:$X$178,MATCH($A92,MCDM_Grades!$A$2:$A$178,0))),"")</f>
        <v/>
      </c>
      <c r="EO92" s="42">
        <f>IFERROR(IF(INDEX(MCDM_Grades!$Y$2:$Y$178,MATCH($A92,MCDM_Grades!$A$2:$A$178,0))="","",INDEX(MCDM_Grades!$Y$2:$Y$178,MATCH($A92,MCDM_Grades!$A$2:$A$178,0))),"")</f>
        <v/>
      </c>
      <c r="EP92" s="35">
        <f>IFERROR(IF(INDEX(MCDM_Grades!$Z$2:$Z$178,MATCH($A92,MCDM_Grades!$A$2:$A$178,0))="","",INDEX(MCDM_Grades!$Z$2:$Z$178,MATCH($A92,MCDM_Grades!$A$2:$A$178,0))),"")</f>
        <v/>
      </c>
      <c r="EQ92" s="42">
        <f>IFERROR(IF(INDEX(MCDM_Grades!$AA$2:$AA$178,MATCH($A92,MCDM_Grades!$A$2:$A$178,0))="","",INDEX(MCDM_Grades!$AA$2:$AA$178,MATCH($A92,MCDM_Grades!$A$2:$A$178,0))),"")</f>
        <v/>
      </c>
      <c r="ER92" s="35">
        <f>IFERROR(IF(INDEX(MCDM_Grades!$AB$2:$AB$178,MATCH($A92,MCDM_Grades!$A$2:$A$178,0))="","",INDEX(MCDM_Grades!$AB$2:$AB$178,MATCH($A92,MCDM_Grades!$A$2:$A$178,0))),"")</f>
        <v/>
      </c>
      <c r="ES92" s="42">
        <f>IFERROR(IF(INDEX(MCDM_Grades!$AC$2:$AC$178,MATCH($A92,MCDM_Grades!$A$2:$A$178,0))="","",INDEX(MCDM_Grades!$AC$2:$AC$178,MATCH($A92,MCDM_Grades!$A$2:$A$178,0))),"")</f>
        <v/>
      </c>
      <c r="ET92" s="35">
        <f>IFERROR(IF(INDEX(MCDM_Grades!$AD$2:$AD$178,MATCH($A92,MCDM_Grades!$A$2:$A$178,0))="","",INDEX(MCDM_Grades!$AD$2:$AD$178,MATCH($A92,MCDM_Grades!$A$2:$A$178,0))),"")</f>
        <v/>
      </c>
      <c r="EU92" s="42">
        <f>IFERROR(IF(INDEX(MCDM_Grades!$AE$2:$AE$178,MATCH($A92,MCDM_Grades!$A$2:$A$178,0))="","",INDEX(MCDM_Grades!$AE$2:$AE$178,MATCH($A92,MCDM_Grades!$A$2:$A$178,0))),"")</f>
        <v/>
      </c>
      <c r="EV92" s="51">
        <f>IFERROR(IF(INDEX(MCDM_Grades!$K$2:$K$178,MATCH($A92,MCDM_Grades!$A$2:$A$178,0))="","",INDEX(MCDM_Grades!$K$2:$K$178,MATCH($A92,MCDM_Grades!$A$2:$A$178,0))),"")</f>
        <v/>
      </c>
      <c r="EW92" s="49">
        <f>IFERROR(IF(INDEX(MCDM_Grades!$L$2:$L$178,MATCH($A92,MCDM_Grades!$A$2:$A$178,0))="","",INDEX(MCDM_Grades!$L$2:$L$178,MATCH($A92,MCDM_Grades!$A$2:$A$178,0))),"")</f>
        <v/>
      </c>
      <c r="EX92" s="50">
        <f>IFERROR(IF(INDEX(MCDM_Grades!$M$2:$M$178,MATCH($A92,MCDM_Grades!$A$2:$A$178,0))="","",INDEX(MCDM_Grades!$M$2:$M$178,MATCH($A92,MCDM_Grades!$A$2:$A$178,0))),"")</f>
        <v/>
      </c>
      <c r="EY92" s="35">
        <f>IFERROR(IF(INDEX(MCDM_Grades!$AR$2:$AR$178,MATCH($A92,MCDM_Grades!$A$2:$A$178,0))="","",INDEX(MCDM_Grades!$AR$2:$AR$178,MATCH($A92,MCDM_Grades!$A$2:$A$178,0))),"")</f>
        <v/>
      </c>
      <c r="EZ92" s="42">
        <f>IFERROR(IF(INDEX(MCDM_Grades!$AS$2:$AS$178,MATCH($A92,MCDM_Grades!$A$2:$A$178,0))="","",INDEX(MCDM_Grades!$AS$2:$AS$178,MATCH($A92,MCDM_Grades!$A$2:$A$178,0))),"")</f>
        <v/>
      </c>
      <c r="FA92" s="35">
        <f>IFERROR(IF(INDEX(MCDM_Grades!$AT$2:$AT$178,MATCH($A92,MCDM_Grades!$A$2:$A$178,0))="","",INDEX(MCDM_Grades!$AT$2:$AT$178,MATCH($A92,MCDM_Grades!$A$2:$A$178,0))),"")</f>
        <v/>
      </c>
      <c r="FB92" s="42">
        <f>IFERROR(IF(INDEX(MCDM_Grades!$AU$2:$AU$178,MATCH($A92,MCDM_Grades!$A$2:$A$178,0))="","",INDEX(MCDM_Grades!$AU$2:$AU$178,MATCH($A92,MCDM_Grades!$A$2:$A$178,0))),"")</f>
        <v/>
      </c>
      <c r="FC92" s="3" t="inlineStr">
        <is>
          <t>Not reported</t>
        </is>
      </c>
      <c r="FD92" s="3" t="inlineStr">
        <is>
          <t>Unknown</t>
        </is>
      </c>
      <c r="FE92" s="3" t="inlineStr">
        <is>
          <t>Unknown</t>
        </is>
      </c>
      <c r="FF92" s="3" t="n"/>
      <c r="FG92" s="3" t="inlineStr">
        <is>
          <t>Not reported</t>
        </is>
      </c>
      <c r="FH92" s="3" t="inlineStr">
        <is>
          <t>exported via roboflow.com on January 14, 2023</t>
        </is>
      </c>
      <c r="FI92" s="3" t="inlineStr">
        <is>
          <t>Dataset page / README</t>
        </is>
      </c>
      <c r="FJ92" s="3" t="inlineStr">
        <is>
          <t>https://huggingface.co/datasets/fcakyon/crack-instance-segmentation</t>
        </is>
      </c>
      <c r="FK92" s="3" t="inlineStr">
        <is>
          <t>High</t>
        </is>
      </c>
      <c r="FL92" s="3" t="inlineStr">
        <is>
          <t>Not independently verified</t>
        </is>
      </c>
      <c r="FM92" s="3" t="inlineStr">
        <is>
          <t>Auto-generated card for a Roboflow export ('400 img Dataset', from a Master dissertation; 433 images; classes 'cracks-and-spalling' and 'object'). No capture device, mount or viewpoint is documented; spalling labels suggest concrete structures rather than pavement, so the surface domain is also unresolved.</t>
        </is>
      </c>
    </row>
    <row r="93" ht="58" customHeight="1">
      <c r="A93" s="3" t="inlineStr">
        <is>
          <t>DS-092</t>
        </is>
      </c>
      <c r="B93" s="3" t="inlineStr">
        <is>
          <t>global-potholes-dataset</t>
        </is>
      </c>
      <c r="C93" s="3" t="inlineStr">
        <is>
          <t>NA</t>
        </is>
      </c>
      <c r="D93" s="3" t="inlineStr">
        <is>
          <t>Hugging Face sample / actively updated release</t>
        </is>
      </c>
      <c r="E93" s="3" t="inlineStr">
        <is>
          <t>Independent Dataset</t>
        </is>
      </c>
      <c r="F93" s="3" t="inlineStr">
        <is>
          <t>NA (single source record)</t>
        </is>
      </c>
      <c r="G93" s="3" t="inlineStr">
        <is>
          <t>Single source record; no matching record found in any other file after cross-file and cross-platform comparison.</t>
        </is>
      </c>
      <c r="H93" s="3" t="inlineStr">
        <is>
          <t>GPT</t>
        </is>
      </c>
      <c r="I93" s="3" t="inlineStr">
        <is>
          <t>Hugging Face</t>
        </is>
      </c>
      <c r="J93" s="3" t="inlineStr">
        <is>
          <t>N</t>
        </is>
      </c>
      <c r="K93" s="3" t="inlineStr">
        <is>
          <t>NA (single platform)</t>
        </is>
      </c>
      <c r="L93" s="4" t="inlineStr">
        <is>
          <t>https://huggingface.co/datasets/Outerview/global-potholes-dataset</t>
        </is>
      </c>
      <c r="M93" s="3" t="inlineStr">
        <is>
          <t>NA</t>
        </is>
      </c>
      <c r="N93" s="3" t="inlineStr">
        <is>
          <t>NA</t>
        </is>
      </c>
      <c r="O93" s="3" t="inlineStr">
        <is>
          <t>NA</t>
        </is>
      </c>
      <c r="P93" s="4" t="inlineStr">
        <is>
          <t>https://huggingface.co/datasets/Outerview/global-potholes-dataset</t>
        </is>
      </c>
      <c r="Q93" s="3" t="inlineStr">
        <is>
          <t>NA</t>
        </is>
      </c>
      <c r="R93" s="3" t="inlineStr">
        <is>
          <t>NA</t>
        </is>
      </c>
      <c r="S93" s="3" t="inlineStr">
        <is>
          <t>NA</t>
        </is>
      </c>
      <c r="T93" s="3" t="inlineStr">
        <is>
          <t>NR</t>
        </is>
      </c>
      <c r="U93" s="3" t="inlineStr">
        <is>
          <t>Y</t>
        </is>
      </c>
      <c r="V93" s="3" t="inlineStr">
        <is>
          <t>https://huggingface.co/datasets/Outerview/global-potholes-dataset</t>
        </is>
      </c>
      <c r="W93" s="3" t="inlineStr">
        <is>
          <t>NR</t>
        </is>
      </c>
      <c r="X93" s="3" t="inlineStr">
        <is>
          <t>https://huggingface.co/datasets/Outerview/global-potholes-dataset</t>
        </is>
      </c>
      <c r="Y93" s="3" t="inlineStr">
        <is>
          <t>NR</t>
        </is>
      </c>
      <c r="Z93" s="3" t="inlineStr">
        <is>
          <t>NR</t>
        </is>
      </c>
      <c r="AA93" s="3" t="inlineStr">
        <is>
          <t>Reported in source record (relationship not classified)</t>
        </is>
      </c>
      <c r="AB93" s="3" t="inlineStr">
        <is>
          <t>Images/frames as reported</t>
        </is>
      </c>
      <c r="AC93" s="3" t="inlineStr">
        <is>
          <t>29000</t>
        </is>
      </c>
      <c r="AD93" s="3" t="inlineStr">
        <is>
          <t>NR</t>
        </is>
      </c>
      <c r="AE93" s="3" t="inlineStr">
        <is>
          <t>NR</t>
        </is>
      </c>
      <c r="AF93" s="3" t="inlineStr">
        <is>
          <t>29000</t>
        </is>
      </c>
      <c r="AG93" s="3" t="inlineStr">
        <is>
          <t>NR</t>
        </is>
      </c>
      <c r="AH93" s="3" t="inlineStr">
        <is>
          <t>NR</t>
        </is>
      </c>
      <c r="AI93" s="3" t="inlineStr">
        <is>
          <t>NR</t>
        </is>
      </c>
      <c r="AJ93" s="3" t="inlineStr">
        <is>
          <t>NR</t>
        </is>
      </c>
      <c r="AK93" s="3" t="inlineStr">
        <is>
          <t>NR</t>
        </is>
      </c>
      <c r="AL93" s="3" t="inlineStr">
        <is>
          <t>NR</t>
        </is>
      </c>
      <c r="AM93" s="3" t="inlineStr">
        <is>
          <t>NR</t>
        </is>
      </c>
      <c r="AN93" s="3" t="inlineStr">
        <is>
          <t>NR</t>
        </is>
      </c>
      <c r="AO93" s="3" t="inlineStr">
        <is>
          <t>NR</t>
        </is>
      </c>
      <c r="AP93" s="3" t="inlineStr">
        <is>
          <t>Multiple</t>
        </is>
      </c>
      <c r="AQ93" s="3" t="inlineStr">
        <is>
          <t>NR</t>
        </is>
      </c>
      <c r="AR93" s="3" t="inlineStr">
        <is>
          <t>Global</t>
        </is>
      </c>
      <c r="AS93" s="3" t="inlineStr">
        <is>
          <t>Multiple; Global; Road environment: Mixed</t>
        </is>
      </c>
      <c r="AT93" s="3" t="inlineStr">
        <is>
          <t>NR</t>
        </is>
      </c>
      <c r="AU93" s="3" t="inlineStr">
        <is>
          <t>Mapillary street-level imagery</t>
        </is>
      </c>
      <c r="AV93" s="3" t="inlineStr">
        <is>
          <t>NR</t>
        </is>
      </c>
      <c r="AW93" s="3" t="inlineStr">
        <is>
          <t>NR</t>
        </is>
      </c>
      <c r="AX93" s="3" t="inlineStr">
        <is>
          <t>NR</t>
        </is>
      </c>
      <c r="AY93" s="3" t="inlineStr">
        <is>
          <t>NR</t>
        </is>
      </c>
      <c r="AZ93" s="3" t="inlineStr">
        <is>
          <t>NR</t>
        </is>
      </c>
      <c r="BA93" s="3" t="inlineStr">
        <is>
          <t>NR</t>
        </is>
      </c>
      <c r="BB93" s="3" t="inlineStr">
        <is>
          <t>NR</t>
        </is>
      </c>
      <c r="BC93" s="3" t="inlineStr">
        <is>
          <t>Y</t>
        </is>
      </c>
      <c r="BD93" s="3" t="inlineStr">
        <is>
          <t>NR</t>
        </is>
      </c>
      <c r="BE93" s="3" t="inlineStr">
        <is>
          <t>Mixed</t>
        </is>
      </c>
      <c r="BF93" s="3" t="inlineStr">
        <is>
          <t>Mixed</t>
        </is>
      </c>
      <c r="BG93" s="3" t="inlineStr">
        <is>
          <t>NR</t>
        </is>
      </c>
      <c r="BH93" s="3" t="inlineStr">
        <is>
          <t>Pothole</t>
        </is>
      </c>
      <c r="BI93" s="3" t="inlineStr">
        <is>
          <t>NR</t>
        </is>
      </c>
      <c r="BJ93" s="3" t="inlineStr">
        <is>
          <t>Geolocated pothole detections generated by Outerview AI; latitude/longitude and related record metadata</t>
        </is>
      </c>
      <c r="BK93" s="3" t="inlineStr">
        <is>
          <t>NR</t>
        </is>
      </c>
      <c r="BL93" s="3" t="inlineStr">
        <is>
          <t>Object_Detection; Geospatial_Condition_Mapping</t>
        </is>
      </c>
      <c r="BM93" s="3" t="inlineStr">
        <is>
          <t>Object_Detection; Geospatial_Condition_Mapping</t>
        </is>
      </c>
      <c r="BN93" s="3" t="inlineStr">
        <is>
          <t>Parquet; CSV; GeoJSON; image ZIP</t>
        </is>
      </c>
      <c r="BO93" s="3" t="inlineStr">
        <is>
          <t>JSON</t>
        </is>
      </c>
      <c r="BP93" s="3" t="inlineStr">
        <is>
          <t>NR</t>
        </is>
      </c>
      <c r="BQ93" s="3" t="inlineStr">
        <is>
          <t>Y</t>
        </is>
      </c>
      <c r="BR93" s="3" t="inlineStr">
        <is>
          <t>NR</t>
        </is>
      </c>
      <c r="BS93" s="3" t="inlineStr">
        <is>
          <t>NR</t>
        </is>
      </c>
      <c r="BT93" s="3" t="inlineStr">
        <is>
          <t>NR</t>
        </is>
      </c>
      <c r="BU93" s="3" t="inlineStr">
        <is>
          <t>NR</t>
        </is>
      </c>
      <c r="BV93" s="3" t="inlineStr">
        <is>
          <t>NR</t>
        </is>
      </c>
      <c r="BW93" s="3" t="inlineStr">
        <is>
          <t>NR</t>
        </is>
      </c>
      <c r="BX93" s="3" t="inlineStr">
        <is>
          <t>NR</t>
        </is>
      </c>
      <c r="BY93" s="3" t="inlineStr">
        <is>
          <t>AI-generated pothole detections on Mapillary imagery</t>
        </is>
      </c>
      <c r="BZ93" s="3" t="inlineStr">
        <is>
          <t>Automated labels; manual validation methodology not sufficiently documented</t>
        </is>
      </c>
      <c r="CA93" s="3" t="inlineStr">
        <is>
          <t>NR</t>
        </is>
      </c>
      <c r="CB93" s="3" t="inlineStr">
        <is>
          <t>NR</t>
        </is>
      </c>
      <c r="CC93" s="3" t="inlineStr">
        <is>
          <t>Object_Detection; Geospatial_Condition_Mapping</t>
        </is>
      </c>
      <c r="CD93" s="3" t="inlineStr">
        <is>
          <t>NR</t>
        </is>
      </c>
      <c r="CE93" s="3" t="inlineStr">
        <is>
          <t>NR</t>
        </is>
      </c>
      <c r="CF93" s="3" t="inlineStr">
        <is>
          <t>Reported on the source record/data card or associated publication (see Evidence_Locator)</t>
        </is>
      </c>
      <c r="CG93" s="3" t="inlineStr">
        <is>
          <t>NR</t>
        </is>
      </c>
      <c r="CH93" s="3" t="inlineStr">
        <is>
          <t>NR</t>
        </is>
      </c>
      <c r="CI93" s="3" t="inlineStr">
        <is>
          <t>Include-Supplementary</t>
        </is>
      </c>
      <c r="CJ93" s="3" t="inlineStr">
        <is>
          <t>Direct_Download</t>
        </is>
      </c>
      <c r="CK93" s="3" t="inlineStr">
        <is>
          <t>CC BY 4.0</t>
        </is>
      </c>
      <c r="CL93" s="3" t="inlineStr">
        <is>
          <t>N</t>
        </is>
      </c>
      <c r="CM93" s="3" t="inlineStr">
        <is>
          <t>Direct_Download</t>
        </is>
      </c>
      <c r="CN93" s="3" t="inlineStr">
        <is>
          <t>NR</t>
        </is>
      </c>
      <c r="CO93" s="3" t="inlineStr">
        <is>
          <t>NR</t>
        </is>
      </c>
      <c r="CP93" s="3" t="inlineStr">
        <is>
          <t>N</t>
        </is>
      </c>
      <c r="CQ93" s="3" t="inlineStr">
        <is>
          <t>The Hub release is a sample relative to the claimed multi-million-record collection; labels are AI-generated; independent annotation validation and image-level provenance are incomplete.</t>
        </is>
      </c>
      <c r="CR93" s="3" t="inlineStr">
        <is>
          <t>Derived</t>
        </is>
      </c>
      <c r="CS93" s="3" t="inlineStr">
        <is>
          <t>N</t>
        </is>
      </c>
      <c r="CT93" s="3" t="inlineStr">
        <is>
          <t>N</t>
        </is>
      </c>
      <c r="CU93" s="3" t="inlineStr">
        <is>
          <t>Y</t>
        </is>
      </c>
      <c r="CV93" s="3" t="inlineStr">
        <is>
          <t>Mapillary street-level imagery</t>
        </is>
      </c>
      <c r="CW93" s="3" t="inlineStr">
        <is>
          <t>NA</t>
        </is>
      </c>
      <c r="CX93" s="3" t="inlineStr">
        <is>
          <t>ChatGPT_Huggingface_001.xlsx</t>
        </is>
      </c>
      <c r="CY93" s="3" t="inlineStr">
        <is>
          <t>ChatGPT_Huggingface_001:HF011</t>
        </is>
      </c>
      <c r="CZ93" s="3" t="inlineStr">
        <is>
          <t>NA</t>
        </is>
      </c>
      <c r="DA93" s="3" t="inlineStr">
        <is>
          <t>N</t>
        </is>
      </c>
      <c r="DB93" s="3" t="inlineStr">
        <is>
          <t>None</t>
        </is>
      </c>
      <c r="DC93" s="3" t="inlineStr">
        <is>
          <t>None</t>
        </is>
      </c>
      <c r="DD93" s="3" t="inlineStr">
        <is>
          <t>None</t>
        </is>
      </c>
      <c r="DE93" s="3" t="inlineStr">
        <is>
          <t>None</t>
        </is>
      </c>
      <c r="DF93" s="3" t="inlineStr">
        <is>
          <t>N</t>
        </is>
      </c>
      <c r="DG93" s="3" t="inlineStr">
        <is>
          <t>Single source record; no reconciliation required.</t>
        </is>
      </c>
      <c r="DH93" s="3" t="inlineStr">
        <is>
          <t>https://huggingface.co/datasets/Outerview/global-potholes-dataset — data card sample/full-size statement, formats, Mapillary source, geolocation fields, update statement, and license (accessed 2026-08-06)</t>
        </is>
      </c>
      <c r="DI93" s="3" t="inlineStr">
        <is>
          <t>Moderate</t>
        </is>
      </c>
      <c r="DJ93" s="3" t="inlineStr">
        <is>
          <t>Low</t>
        </is>
      </c>
      <c r="DK93" s="3" t="inlineStr">
        <is>
          <t>Use source record as cited.</t>
        </is>
      </c>
      <c r="DL93" s="3" t="n">
        <v>5</v>
      </c>
      <c r="DM93" s="3" t="n">
        <v>1</v>
      </c>
      <c r="DN93" s="3" t="n">
        <v>3.5</v>
      </c>
      <c r="DO93" s="3" t="n">
        <v>3</v>
      </c>
      <c r="DP93" s="3" t="n">
        <v>5</v>
      </c>
      <c r="DQ93" s="3" t="n">
        <v>5</v>
      </c>
      <c r="DR93" s="3" t="n">
        <v>0.5</v>
      </c>
      <c r="DS93" s="3" t="n">
        <v>64.5</v>
      </c>
      <c r="DT93" s="3" t="inlineStr">
        <is>
          <t>Reviewed (source MCDM_Scoring, averaged across batches)</t>
        </is>
      </c>
      <c r="DU93" s="3" t="inlineStr">
        <is>
          <t>1 of 1</t>
        </is>
      </c>
      <c r="DV93" s="35">
        <f>IFERROR(IF(INDEX(MCDM_Grades!$C$2:$C$178,MATCH($A93,MCDM_Grades!$A$2:$A$178,0))="","",INDEX(MCDM_Grades!$C$2:$C$178,MATCH($A93,MCDM_Grades!$A$2:$A$178,0))),"")</f>
        <v/>
      </c>
      <c r="DW93" s="42">
        <f>IFERROR(IF(INDEX(MCDM_Grades!$D$2:$D$178,MATCH($A93,MCDM_Grades!$A$2:$A$178,0))="","",INDEX(MCDM_Grades!$D$2:$D$178,MATCH($A93,MCDM_Grades!$A$2:$A$178,0))),"")</f>
        <v/>
      </c>
      <c r="DX93" s="48">
        <f>IFERROR(IF(INDEX(MCDM_Grades!$E$2:$E$178,MATCH($A93,MCDM_Grades!$A$2:$A$178,0))="","",INDEX(MCDM_Grades!$E$2:$E$178,MATCH($A93,MCDM_Grades!$A$2:$A$178,0))),"")</f>
        <v/>
      </c>
      <c r="DY93" s="49">
        <f>IFERROR(IF(INDEX(MCDM_Grades!$F$2:$F$178,MATCH($A93,MCDM_Grades!$A$2:$A$178,0))="","",INDEX(MCDM_Grades!$F$2:$F$178,MATCH($A93,MCDM_Grades!$A$2:$A$178,0))),"")</f>
        <v/>
      </c>
      <c r="DZ93" s="48">
        <f>IFERROR(IF(INDEX(MCDM_Grades!$G$2:$G$178,MATCH($A93,MCDM_Grades!$A$2:$A$178,0))="","",INDEX(MCDM_Grades!$G$2:$G$178,MATCH($A93,MCDM_Grades!$A$2:$A$178,0))),"")</f>
        <v/>
      </c>
      <c r="EA93" s="49">
        <f>IFERROR(IF(INDEX(MCDM_Grades!$H$2:$H$178,MATCH($A93,MCDM_Grades!$A$2:$A$178,0))="","",INDEX(MCDM_Grades!$H$2:$H$178,MATCH($A93,MCDM_Grades!$A$2:$A$178,0))),"")</f>
        <v/>
      </c>
      <c r="EB93" s="50">
        <f>IFERROR(IF(INDEX(MCDM_Grades!$I$2:$I$178,MATCH($A93,MCDM_Grades!$A$2:$A$178,0))="","",INDEX(MCDM_Grades!$I$2:$I$178,MATCH($A93,MCDM_Grades!$A$2:$A$178,0))),"")</f>
        <v/>
      </c>
      <c r="EC93" s="51">
        <f>IFERROR(IF(INDEX(MCDM_Grades!$J$2:$J$178,MATCH($A93,MCDM_Grades!$A$2:$A$178,0))="","",INDEX(MCDM_Grades!$J$2:$J$178,MATCH($A93,MCDM_Grades!$A$2:$A$178,0))),"")</f>
        <v/>
      </c>
      <c r="ED93" s="35">
        <f>IFERROR(IF(INDEX(MCDM_Grades!$N$2:$N$178,MATCH($A93,MCDM_Grades!$A$2:$A$178,0))="","",INDEX(MCDM_Grades!$N$2:$N$178,MATCH($A93,MCDM_Grades!$A$2:$A$178,0))),"")</f>
        <v/>
      </c>
      <c r="EE93" s="42">
        <f>IFERROR(IF(INDEX(MCDM_Grades!$O$2:$O$178,MATCH($A93,MCDM_Grades!$A$2:$A$178,0))="","",INDEX(MCDM_Grades!$O$2:$O$178,MATCH($A93,MCDM_Grades!$A$2:$A$178,0))),"")</f>
        <v/>
      </c>
      <c r="EF93" s="35">
        <f>IFERROR(IF(INDEX(MCDM_Grades!$P$2:$P$178,MATCH($A93,MCDM_Grades!$A$2:$A$178,0))="","",INDEX(MCDM_Grades!$P$2:$P$178,MATCH($A93,MCDM_Grades!$A$2:$A$178,0))),"")</f>
        <v/>
      </c>
      <c r="EG93" s="42">
        <f>IFERROR(IF(INDEX(MCDM_Grades!$Q$2:$Q$178,MATCH($A93,MCDM_Grades!$A$2:$A$178,0))="","",INDEX(MCDM_Grades!$Q$2:$Q$178,MATCH($A93,MCDM_Grades!$A$2:$A$178,0))),"")</f>
        <v/>
      </c>
      <c r="EH93" s="35">
        <f>IFERROR(IF(INDEX(MCDM_Grades!$R$2:$R$178,MATCH($A93,MCDM_Grades!$A$2:$A$178,0))="","",INDEX(MCDM_Grades!$R$2:$R$178,MATCH($A93,MCDM_Grades!$A$2:$A$178,0))),"")</f>
        <v/>
      </c>
      <c r="EI93" s="42">
        <f>IFERROR(IF(INDEX(MCDM_Grades!$S$2:$S$178,MATCH($A93,MCDM_Grades!$A$2:$A$178,0))="","",INDEX(MCDM_Grades!$S$2:$S$178,MATCH($A93,MCDM_Grades!$A$2:$A$178,0))),"")</f>
        <v/>
      </c>
      <c r="EJ93" s="35">
        <f>IFERROR(IF(INDEX(MCDM_Grades!$T$2:$T$178,MATCH($A93,MCDM_Grades!$A$2:$A$178,0))="","",INDEX(MCDM_Grades!$T$2:$T$178,MATCH($A93,MCDM_Grades!$A$2:$A$178,0))),"")</f>
        <v/>
      </c>
      <c r="EK93" s="42">
        <f>IFERROR(IF(INDEX(MCDM_Grades!$U$2:$U$178,MATCH($A93,MCDM_Grades!$A$2:$A$178,0))="","",INDEX(MCDM_Grades!$U$2:$U$178,MATCH($A93,MCDM_Grades!$A$2:$A$178,0))),"")</f>
        <v/>
      </c>
      <c r="EL93" s="35">
        <f>IFERROR(IF(INDEX(MCDM_Grades!$V$2:$V$178,MATCH($A93,MCDM_Grades!$A$2:$A$178,0))="","",INDEX(MCDM_Grades!$V$2:$V$178,MATCH($A93,MCDM_Grades!$A$2:$A$178,0))),"")</f>
        <v/>
      </c>
      <c r="EM93" s="42">
        <f>IFERROR(IF(INDEX(MCDM_Grades!$W$2:$W$178,MATCH($A93,MCDM_Grades!$A$2:$A$178,0))="","",INDEX(MCDM_Grades!$W$2:$W$178,MATCH($A93,MCDM_Grades!$A$2:$A$178,0))),"")</f>
        <v/>
      </c>
      <c r="EN93" s="35">
        <f>IFERROR(IF(INDEX(MCDM_Grades!$X$2:$X$178,MATCH($A93,MCDM_Grades!$A$2:$A$178,0))="","",INDEX(MCDM_Grades!$X$2:$X$178,MATCH($A93,MCDM_Grades!$A$2:$A$178,0))),"")</f>
        <v/>
      </c>
      <c r="EO93" s="42">
        <f>IFERROR(IF(INDEX(MCDM_Grades!$Y$2:$Y$178,MATCH($A93,MCDM_Grades!$A$2:$A$178,0))="","",INDEX(MCDM_Grades!$Y$2:$Y$178,MATCH($A93,MCDM_Grades!$A$2:$A$178,0))),"")</f>
        <v/>
      </c>
      <c r="EP93" s="35">
        <f>IFERROR(IF(INDEX(MCDM_Grades!$Z$2:$Z$178,MATCH($A93,MCDM_Grades!$A$2:$A$178,0))="","",INDEX(MCDM_Grades!$Z$2:$Z$178,MATCH($A93,MCDM_Grades!$A$2:$A$178,0))),"")</f>
        <v/>
      </c>
      <c r="EQ93" s="42">
        <f>IFERROR(IF(INDEX(MCDM_Grades!$AA$2:$AA$178,MATCH($A93,MCDM_Grades!$A$2:$A$178,0))="","",INDEX(MCDM_Grades!$AA$2:$AA$178,MATCH($A93,MCDM_Grades!$A$2:$A$178,0))),"")</f>
        <v/>
      </c>
      <c r="ER93" s="35">
        <f>IFERROR(IF(INDEX(MCDM_Grades!$AB$2:$AB$178,MATCH($A93,MCDM_Grades!$A$2:$A$178,0))="","",INDEX(MCDM_Grades!$AB$2:$AB$178,MATCH($A93,MCDM_Grades!$A$2:$A$178,0))),"")</f>
        <v/>
      </c>
      <c r="ES93" s="42">
        <f>IFERROR(IF(INDEX(MCDM_Grades!$AC$2:$AC$178,MATCH($A93,MCDM_Grades!$A$2:$A$178,0))="","",INDEX(MCDM_Grades!$AC$2:$AC$178,MATCH($A93,MCDM_Grades!$A$2:$A$178,0))),"")</f>
        <v/>
      </c>
      <c r="ET93" s="35">
        <f>IFERROR(IF(INDEX(MCDM_Grades!$AD$2:$AD$178,MATCH($A93,MCDM_Grades!$A$2:$A$178,0))="","",INDEX(MCDM_Grades!$AD$2:$AD$178,MATCH($A93,MCDM_Grades!$A$2:$A$178,0))),"")</f>
        <v/>
      </c>
      <c r="EU93" s="42">
        <f>IFERROR(IF(INDEX(MCDM_Grades!$AE$2:$AE$178,MATCH($A93,MCDM_Grades!$A$2:$A$178,0))="","",INDEX(MCDM_Grades!$AE$2:$AE$178,MATCH($A93,MCDM_Grades!$A$2:$A$178,0))),"")</f>
        <v/>
      </c>
      <c r="EV93" s="51">
        <f>IFERROR(IF(INDEX(MCDM_Grades!$K$2:$K$178,MATCH($A93,MCDM_Grades!$A$2:$A$178,0))="","",INDEX(MCDM_Grades!$K$2:$K$178,MATCH($A93,MCDM_Grades!$A$2:$A$178,0))),"")</f>
        <v/>
      </c>
      <c r="EW93" s="49">
        <f>IFERROR(IF(INDEX(MCDM_Grades!$L$2:$L$178,MATCH($A93,MCDM_Grades!$A$2:$A$178,0))="","",INDEX(MCDM_Grades!$L$2:$L$178,MATCH($A93,MCDM_Grades!$A$2:$A$178,0))),"")</f>
        <v/>
      </c>
      <c r="EX93" s="50">
        <f>IFERROR(IF(INDEX(MCDM_Grades!$M$2:$M$178,MATCH($A93,MCDM_Grades!$A$2:$A$178,0))="","",INDEX(MCDM_Grades!$M$2:$M$178,MATCH($A93,MCDM_Grades!$A$2:$A$178,0))),"")</f>
        <v/>
      </c>
      <c r="EY93" s="35">
        <f>IFERROR(IF(INDEX(MCDM_Grades!$AR$2:$AR$178,MATCH($A93,MCDM_Grades!$A$2:$A$178,0))="","",INDEX(MCDM_Grades!$AR$2:$AR$178,MATCH($A93,MCDM_Grades!$A$2:$A$178,0))),"")</f>
        <v/>
      </c>
      <c r="EZ93" s="42">
        <f>IFERROR(IF(INDEX(MCDM_Grades!$AS$2:$AS$178,MATCH($A93,MCDM_Grades!$A$2:$A$178,0))="","",INDEX(MCDM_Grades!$AS$2:$AS$178,MATCH($A93,MCDM_Grades!$A$2:$A$178,0))),"")</f>
        <v/>
      </c>
      <c r="FA93" s="35">
        <f>IFERROR(IF(INDEX(MCDM_Grades!$AT$2:$AT$178,MATCH($A93,MCDM_Grades!$A$2:$A$178,0))="","",INDEX(MCDM_Grades!$AT$2:$AT$178,MATCH($A93,MCDM_Grades!$A$2:$A$178,0))),"")</f>
        <v/>
      </c>
      <c r="FB93" s="42">
        <f>IFERROR(IF(INDEX(MCDM_Grades!$AU$2:$AU$178,MATCH($A93,MCDM_Grades!$A$2:$A$178,0))="","",INDEX(MCDM_Grades!$AU$2:$AU$178,MATCH($A93,MCDM_Grades!$A$2:$A$178,0))),"")</f>
        <v/>
      </c>
      <c r="FC93" s="3" t="inlineStr">
        <is>
          <t>Forward-facing / oblique</t>
        </is>
      </c>
      <c r="FD93" s="3" t="inlineStr">
        <is>
          <t>No</t>
        </is>
      </c>
      <c r="FE93" s="3" t="inlineStr">
        <is>
          <t>Yes</t>
        </is>
      </c>
      <c r="FF93" s="3" t="inlineStr">
        <is>
          <t>Some Mapillary contributions are 360-degree panoramas</t>
        </is>
      </c>
      <c r="FG93" s="3" t="inlineStr">
        <is>
          <t>Mapillary street-level imagery (crowd-sourced vehicle/dash-cam and handheld forward views)</t>
        </is>
      </c>
      <c r="FH93" s="3" t="inlineStr">
        <is>
          <t>Mapillary street-level imagery</t>
        </is>
      </c>
      <c r="FI93" s="3" t="inlineStr">
        <is>
          <t>Acquisition metadata (workbook)</t>
        </is>
      </c>
      <c r="FJ93" s="3" t="n"/>
      <c r="FK93" s="3" t="inlineStr">
        <is>
          <t>Medium</t>
        </is>
      </c>
      <c r="FL93" s="3" t="inlineStr">
        <is>
          <t>Not independently verified</t>
        </is>
      </c>
      <c r="FM93" s="3" t="inlineStr">
        <is>
          <t>Workbook and HF card ('Imagery Source: Mapillary') identify Mapillary street-level imagery as the source; Mapillary is crowd-sourced street-view photography taken at road level, predominantly forward-facing from vehicles, bikes or pedestrians, with some 360-degree panoramas. Per-image camera type is not reported and labels are AI-generated, so exact viewpoint mix is unverified.</t>
        </is>
      </c>
    </row>
    <row r="94" ht="58" customHeight="1">
      <c r="A94" s="3" t="inlineStr">
        <is>
          <t>DS-093</t>
        </is>
      </c>
      <c r="B94" s="3" t="inlineStr">
        <is>
          <t>keremberke/pothole-segmentation (Roboflow export)</t>
        </is>
      </c>
      <c r="C94" s="3" t="inlineStr">
        <is>
          <t>pothole-segmentation; keremberke/pothole-segmentation</t>
        </is>
      </c>
      <c r="D94" s="3" t="inlineStr">
        <is>
          <t>HF export of Roboflow IMACS Pothole Detection v4 [Claude] | Roboflow export dated 2023-01-15 [GPT]</t>
        </is>
      </c>
      <c r="E94" s="3" t="inlineStr">
        <is>
          <t>Confirmed Match</t>
        </is>
      </c>
      <c r="F94" s="3" t="inlineStr">
        <is>
          <t>High</t>
        </is>
      </c>
      <c r="G94" s="3" t="inlineStr">
        <is>
          <t>Same HF dataset id; identical count (90); same Roboflow pothole source; same CC BY 4.0 license.</t>
        </is>
      </c>
      <c r="H94" s="3" t="inlineStr">
        <is>
          <t>Claude; GPT</t>
        </is>
      </c>
      <c r="I94" s="3" t="inlineStr">
        <is>
          <t>Hugging Face</t>
        </is>
      </c>
      <c r="J94" s="3" t="inlineStr">
        <is>
          <t>N</t>
        </is>
      </c>
      <c r="K94" s="3" t="inlineStr">
        <is>
          <t>Single HF dataset (export of a Roboflow Universe project)</t>
        </is>
      </c>
      <c r="L94" s="4" t="inlineStr">
        <is>
          <t>https://huggingface.co/datasets/keremberke/pothole-segmentation</t>
        </is>
      </c>
      <c r="M94" s="3" t="inlineStr">
        <is>
          <t>NA</t>
        </is>
      </c>
      <c r="N94" s="3" t="inlineStr">
        <is>
          <t>NA</t>
        </is>
      </c>
      <c r="O94" s="3" t="inlineStr">
        <is>
          <t>NA</t>
        </is>
      </c>
      <c r="P94" s="4" t="inlineStr">
        <is>
          <t>https://huggingface.co/datasets/keremberke/pothole-segmentation</t>
        </is>
      </c>
      <c r="Q94" s="3" t="inlineStr">
        <is>
          <t>NA</t>
        </is>
      </c>
      <c r="R94" s="3" t="inlineStr">
        <is>
          <t>NA</t>
        </is>
      </c>
      <c r="S94" s="3" t="inlineStr">
        <is>
          <t>NA</t>
        </is>
      </c>
      <c r="T94" s="3" t="inlineStr">
        <is>
          <t>NR</t>
        </is>
      </c>
      <c r="U94" s="3" t="inlineStr">
        <is>
          <t>Y</t>
        </is>
      </c>
      <c r="V94" s="3" t="inlineStr">
        <is>
          <t>https://universe.roboflow.com/imacs-pothole-detection-wo8mu/pothole-detection-irkz9 [Claude] | https://huggingface.co/datasets/keremberke/pothole-segmentation [GPT]</t>
        </is>
      </c>
      <c r="W94" s="3" t="inlineStr">
        <is>
          <t>NR</t>
        </is>
      </c>
      <c r="X94" s="3" t="inlineStr">
        <is>
          <t>https://huggingface.co/datasets/keremberke/pothole-segmentation; https://universe.roboflow.com/imacs-pothole-detection-wo8mu/pothole-detection-irkz9</t>
        </is>
      </c>
      <c r="Y94" s="3" t="inlineStr">
        <is>
          <t>NR</t>
        </is>
      </c>
      <c r="Z94" s="3" t="inlineStr">
        <is>
          <t>NR</t>
        </is>
      </c>
      <c r="AA94" s="3" t="inlineStr">
        <is>
          <t>Reported in source record (relationship not classified)</t>
        </is>
      </c>
      <c r="AB94" s="3" t="inlineStr">
        <is>
          <t>Images/frames as reported</t>
        </is>
      </c>
      <c r="AC94" s="3" t="inlineStr">
        <is>
          <t>90</t>
        </is>
      </c>
      <c r="AD94" s="3" t="inlineStr">
        <is>
          <t>NR</t>
        </is>
      </c>
      <c r="AE94" s="3" t="inlineStr">
        <is>
          <t>NR</t>
        </is>
      </c>
      <c r="AF94" s="3" t="inlineStr">
        <is>
          <t>90</t>
        </is>
      </c>
      <c r="AG94" s="3" t="inlineStr">
        <is>
          <t>NR</t>
        </is>
      </c>
      <c r="AH94" s="3" t="inlineStr">
        <is>
          <t>NR</t>
        </is>
      </c>
      <c r="AI94" s="3" t="inlineStr">
        <is>
          <t>NR</t>
        </is>
      </c>
      <c r="AJ94" s="3" t="inlineStr">
        <is>
          <t>NR</t>
        </is>
      </c>
      <c r="AK94" s="3" t="inlineStr">
        <is>
          <t>NR</t>
        </is>
      </c>
      <c r="AL94" s="3" t="inlineStr">
        <is>
          <t>NR</t>
        </is>
      </c>
      <c r="AM94" s="3" t="inlineStr">
        <is>
          <t>NR</t>
        </is>
      </c>
      <c r="AN94" s="3" t="inlineStr">
        <is>
          <t>640x640</t>
        </is>
      </c>
      <c r="AO94" s="3" t="inlineStr">
        <is>
          <t>NR</t>
        </is>
      </c>
      <c r="AP94" s="3" t="inlineStr">
        <is>
          <t>NR</t>
        </is>
      </c>
      <c r="AQ94" s="3" t="inlineStr">
        <is>
          <t>NR</t>
        </is>
      </c>
      <c r="AR94" s="3" t="inlineStr">
        <is>
          <t>NR</t>
        </is>
      </c>
      <c r="AS94" s="3" t="inlineStr">
        <is>
          <t>Road environment: Mixed urban/rural street-view scenes (per sample images) [Claude] | Mixed [GPT]</t>
        </is>
      </c>
      <c r="AT94" s="3" t="inlineStr">
        <is>
          <t>NR</t>
        </is>
      </c>
      <c r="AU94" s="3" t="inlineStr">
        <is>
          <t>NR</t>
        </is>
      </c>
      <c r="AV94" s="3" t="inlineStr">
        <is>
          <t>NR</t>
        </is>
      </c>
      <c r="AW94" s="3" t="inlineStr">
        <is>
          <t>NR</t>
        </is>
      </c>
      <c r="AX94" s="3" t="inlineStr">
        <is>
          <t>NR</t>
        </is>
      </c>
      <c r="AY94" s="3" t="inlineStr">
        <is>
          <t>NR</t>
        </is>
      </c>
      <c r="AZ94" s="3" t="inlineStr">
        <is>
          <t>NR</t>
        </is>
      </c>
      <c r="BA94" s="3" t="inlineStr">
        <is>
          <t>NR</t>
        </is>
      </c>
      <c r="BB94" s="3" t="inlineStr">
        <is>
          <t>N</t>
        </is>
      </c>
      <c r="BC94" s="3" t="inlineStr">
        <is>
          <t>N</t>
        </is>
      </c>
      <c r="BD94" s="3" t="inlineStr">
        <is>
          <t>NR</t>
        </is>
      </c>
      <c r="BE94" s="3" t="inlineStr">
        <is>
          <t>NR</t>
        </is>
      </c>
      <c r="BF94" s="3" t="inlineStr">
        <is>
          <t>NR</t>
        </is>
      </c>
      <c r="BG94" s="3" t="inlineStr">
        <is>
          <t>NR</t>
        </is>
      </c>
      <c r="BH94" s="3" t="inlineStr">
        <is>
          <t>Pothole</t>
        </is>
      </c>
      <c r="BI94" s="3" t="inlineStr">
        <is>
          <t>NR</t>
        </is>
      </c>
      <c r="BJ94" s="3" t="inlineStr">
        <is>
          <t>Single class: pothole [Claude] | Single pothole class with pixel/instance segmentation annotations [GPT]</t>
        </is>
      </c>
      <c r="BK94" s="3" t="inlineStr">
        <is>
          <t>NR</t>
        </is>
      </c>
      <c r="BL94" s="3" t="inlineStr">
        <is>
          <t>Instance_Segmentation</t>
        </is>
      </c>
      <c r="BM94" s="3" t="inlineStr">
        <is>
          <t>Instance_Segmentation</t>
        </is>
      </c>
      <c r="BN94" s="3" t="inlineStr">
        <is>
          <t>COCO JSON (polygon) [Claude] | COCO JSON; image files [GPT]</t>
        </is>
      </c>
      <c r="BO94" s="3" t="inlineStr">
        <is>
          <t>COCO JSON; COCO; JSON</t>
        </is>
      </c>
      <c r="BP94" s="3" t="inlineStr">
        <is>
          <t>NR</t>
        </is>
      </c>
      <c r="BQ94" s="3" t="inlineStr">
        <is>
          <t>Y</t>
        </is>
      </c>
      <c r="BR94" s="3" t="inlineStr">
        <is>
          <t>Y</t>
        </is>
      </c>
      <c r="BS94" s="3" t="inlineStr">
        <is>
          <t>Y</t>
        </is>
      </c>
      <c r="BT94" s="3" t="inlineStr">
        <is>
          <t>NR</t>
        </is>
      </c>
      <c r="BU94" s="3" t="inlineStr">
        <is>
          <t>NR</t>
        </is>
      </c>
      <c r="BV94" s="3" t="inlineStr">
        <is>
          <t>N</t>
        </is>
      </c>
      <c r="BW94" s="3" t="inlineStr">
        <is>
          <t>N</t>
        </is>
      </c>
      <c r="BX94" s="3" t="inlineStr">
        <is>
          <t>N</t>
        </is>
      </c>
      <c r="BY94" s="3" t="inlineStr">
        <is>
          <t>Manual (Roboflow workflow) [Claude] | Exported from a Roboflow project; source annotation method NR [GPT]</t>
        </is>
      </c>
      <c r="BZ94" s="3" t="inlineStr">
        <is>
          <t>No augmentation reported; detailed annotation quality control NR</t>
        </is>
      </c>
      <c r="CA94" s="3" t="inlineStr">
        <is>
          <t>NR</t>
        </is>
      </c>
      <c r="CB94" s="3" t="inlineStr">
        <is>
          <t>NR</t>
        </is>
      </c>
      <c r="CC94" s="3" t="inlineStr">
        <is>
          <t>Image segmentation; object detection [Claude] | Instance_Segmentation [GPT]</t>
        </is>
      </c>
      <c r="CD94" s="3" t="inlineStr">
        <is>
          <t>NR</t>
        </is>
      </c>
      <c r="CE94" s="3" t="inlineStr">
        <is>
          <t>NR</t>
        </is>
      </c>
      <c r="CF94" s="3" t="inlineStr">
        <is>
          <t>Reported on the source record/data card or associated publication (see Evidence_Locator)</t>
        </is>
      </c>
      <c r="CG94" s="3" t="inlineStr">
        <is>
          <t>NR</t>
        </is>
      </c>
      <c r="CH94" s="3" t="inlineStr">
        <is>
          <t>NR</t>
        </is>
      </c>
      <c r="CI94" s="3" t="inlineStr">
        <is>
          <t>Include-Primary [Claude] | Include-Supplementary [GPT]</t>
        </is>
      </c>
      <c r="CJ94" s="3" t="inlineStr">
        <is>
          <t>Direct_Download</t>
        </is>
      </c>
      <c r="CK94" s="3" t="inlineStr">
        <is>
          <t>CC BY 4.0</t>
        </is>
      </c>
      <c r="CL94" s="3" t="inlineStr">
        <is>
          <t>N</t>
        </is>
      </c>
      <c r="CM94" s="3" t="inlineStr">
        <is>
          <t>Direct_Download</t>
        </is>
      </c>
      <c r="CN94" s="3" t="inlineStr">
        <is>
          <t>NR</t>
        </is>
      </c>
      <c r="CO94" s="3" t="inlineStr">
        <is>
          <t>NR</t>
        </is>
      </c>
      <c r="CP94" s="3" t="inlineStr">
        <is>
          <t>N</t>
        </is>
      </c>
      <c r="CQ94" s="3" t="inlineStr">
        <is>
          <t>Very small (90 images); single distress class; no collection context, geography, or sensor metadata; Roboflow re-export rather than original release [Claude] | Very small dataset; acquisition location, camera platform, image resolution, and labeling quality controls are not adequately documented. [GPT]</t>
        </is>
      </c>
      <c r="CR94" s="3" t="inlineStr">
        <is>
          <t>Derived</t>
        </is>
      </c>
      <c r="CS94" s="3" t="inlineStr">
        <is>
          <t>N</t>
        </is>
      </c>
      <c r="CT94" s="3" t="inlineStr">
        <is>
          <t>N</t>
        </is>
      </c>
      <c r="CU94" s="3" t="inlineStr">
        <is>
          <t>Y</t>
        </is>
      </c>
      <c r="CV94" s="3" t="inlineStr">
        <is>
          <t>Roboflow Universe pothole-detection-irkz3 project</t>
        </is>
      </c>
      <c r="CW94" s="3" t="inlineStr">
        <is>
          <t>NA</t>
        </is>
      </c>
      <c r="CX94" s="3" t="inlineStr">
        <is>
          <t>ChatGPT_Huggingface_001.xlsx; Claude_Huggingface_001.xlsx</t>
        </is>
      </c>
      <c r="CY94" s="3" t="inlineStr">
        <is>
          <t>ChatGPT_Huggingface_001:HF010; Claude_Huggingface_001:DSHF-001</t>
        </is>
      </c>
      <c r="CZ94" s="3" t="inlineStr">
        <is>
          <t>Y - see conflict columns and Reconciliation_Notes</t>
        </is>
      </c>
      <c r="DA94" s="3" t="inlineStr">
        <is>
          <t>Y - see conflict columns and Reconciliation_Notes</t>
        </is>
      </c>
      <c r="DB94" s="3" t="inlineStr">
        <is>
          <t>None</t>
        </is>
      </c>
      <c r="DC94" s="6" t="inlineStr">
        <is>
          <t>Label taxonomy: Single class: pothole (Claude) vs Single pothole class with pixel/instance segmentation annotations (GPT) || Annotation format: COCO JSON (polygon) (Claude) vs COCO JSON; image files (GPT) || Annotation method: Manual (Roboflow workflow) (Claude) vs Exported from a Roboflow project; source annotation method NR (GPT)</t>
        </is>
      </c>
      <c r="DD94" s="3" t="inlineStr">
        <is>
          <t>None</t>
        </is>
      </c>
      <c r="DE94" s="6" t="inlineStr">
        <is>
          <t>Version: HF export of Roboflow IMACS Pothole Detection v4 (Claude) vs Roboflow export dated 2023-01-15 (GPT) || AI tasks: Image segmentation; object detection (Claude) vs Instance_Segmentation (GPT) || Screening decision: Include-Primary (Claude) vs Include-Supplementary (GPT) || Road environment: Mixed urban/rural street-view scenes (per sample images) (Claude) vs Mixed (GPT) || Publications: https://universe.roboflow.com/imacs-pothole-detection-wo8mu/pothole-detection-ir (Claude) vs https://huggingface.co/datasets/keremberke/pothole-segmentation (GPT) || Key_Limitations: Very small (90 images); single distress class; no collection context, geography, (Claude) vs Very small dataset; acquisition location, camera platform, image resolution, and (GPT)</t>
        </is>
      </c>
      <c r="DF94" s="6" t="inlineStr">
        <is>
          <t>Y</t>
        </is>
      </c>
      <c r="DG94" s="3" t="inlineStr">
        <is>
          <t>Merged from 2 source records; no material conflicts beyond those listed.</t>
        </is>
      </c>
      <c r="DH94" s="3" t="inlineStr">
        <is>
          <t>HF dataset card sections 'Dataset Labels', 'Number of Images', 'License', 'Dataset Summary'; dataset viewer confirmed 99 rows/3 splits; accessed 2026-08-06 [Claude] | https://huggingface.co/datasets/keremberke/pothole-segmentation — data card export date, image count, COCO format, and augmentation statement (accessed 2026-08-06) [GPT]</t>
        </is>
      </c>
      <c r="DI94" s="3" t="inlineStr">
        <is>
          <t>Moderate</t>
        </is>
      </c>
      <c r="DJ94" s="3" t="inlineStr">
        <is>
          <t>Low</t>
        </is>
      </c>
      <c r="DK94" s="3" t="inlineStr">
        <is>
          <t>Use as-is (small sample).</t>
        </is>
      </c>
      <c r="DL94" s="3" t="n">
        <v>5</v>
      </c>
      <c r="DM94" s="3" t="n">
        <v>3</v>
      </c>
      <c r="DN94" s="3" t="n">
        <v>3.5</v>
      </c>
      <c r="DO94" s="3" t="n">
        <v>1</v>
      </c>
      <c r="DP94" s="3" t="n">
        <v>1</v>
      </c>
      <c r="DQ94" s="3" t="n">
        <v>0</v>
      </c>
      <c r="DR94" s="3" t="n">
        <v>0</v>
      </c>
      <c r="DS94" s="3" t="n">
        <v>47.5</v>
      </c>
      <c r="DT94" s="3" t="inlineStr">
        <is>
          <t>Reviewed (source MCDM_Scoring, averaged across batches)</t>
        </is>
      </c>
      <c r="DU94" s="3" t="inlineStr">
        <is>
          <t>2 of 2</t>
        </is>
      </c>
      <c r="DV94" s="35">
        <f>IFERROR(IF(INDEX(MCDM_Grades!$C$2:$C$178,MATCH($A94,MCDM_Grades!$A$2:$A$178,0))="","",INDEX(MCDM_Grades!$C$2:$C$178,MATCH($A94,MCDM_Grades!$A$2:$A$178,0))),"")</f>
        <v/>
      </c>
      <c r="DW94" s="42">
        <f>IFERROR(IF(INDEX(MCDM_Grades!$D$2:$D$178,MATCH($A94,MCDM_Grades!$A$2:$A$178,0))="","",INDEX(MCDM_Grades!$D$2:$D$178,MATCH($A94,MCDM_Grades!$A$2:$A$178,0))),"")</f>
        <v/>
      </c>
      <c r="DX94" s="48">
        <f>IFERROR(IF(INDEX(MCDM_Grades!$E$2:$E$178,MATCH($A94,MCDM_Grades!$A$2:$A$178,0))="","",INDEX(MCDM_Grades!$E$2:$E$178,MATCH($A94,MCDM_Grades!$A$2:$A$178,0))),"")</f>
        <v/>
      </c>
      <c r="DY94" s="49">
        <f>IFERROR(IF(INDEX(MCDM_Grades!$F$2:$F$178,MATCH($A94,MCDM_Grades!$A$2:$A$178,0))="","",INDEX(MCDM_Grades!$F$2:$F$178,MATCH($A94,MCDM_Grades!$A$2:$A$178,0))),"")</f>
        <v/>
      </c>
      <c r="DZ94" s="48">
        <f>IFERROR(IF(INDEX(MCDM_Grades!$G$2:$G$178,MATCH($A94,MCDM_Grades!$A$2:$A$178,0))="","",INDEX(MCDM_Grades!$G$2:$G$178,MATCH($A94,MCDM_Grades!$A$2:$A$178,0))),"")</f>
        <v/>
      </c>
      <c r="EA94" s="49">
        <f>IFERROR(IF(INDEX(MCDM_Grades!$H$2:$H$178,MATCH($A94,MCDM_Grades!$A$2:$A$178,0))="","",INDEX(MCDM_Grades!$H$2:$H$178,MATCH($A94,MCDM_Grades!$A$2:$A$178,0))),"")</f>
        <v/>
      </c>
      <c r="EB94" s="50">
        <f>IFERROR(IF(INDEX(MCDM_Grades!$I$2:$I$178,MATCH($A94,MCDM_Grades!$A$2:$A$178,0))="","",INDEX(MCDM_Grades!$I$2:$I$178,MATCH($A94,MCDM_Grades!$A$2:$A$178,0))),"")</f>
        <v/>
      </c>
      <c r="EC94" s="51">
        <f>IFERROR(IF(INDEX(MCDM_Grades!$J$2:$J$178,MATCH($A94,MCDM_Grades!$A$2:$A$178,0))="","",INDEX(MCDM_Grades!$J$2:$J$178,MATCH($A94,MCDM_Grades!$A$2:$A$178,0))),"")</f>
        <v/>
      </c>
      <c r="ED94" s="35">
        <f>IFERROR(IF(INDEX(MCDM_Grades!$N$2:$N$178,MATCH($A94,MCDM_Grades!$A$2:$A$178,0))="","",INDEX(MCDM_Grades!$N$2:$N$178,MATCH($A94,MCDM_Grades!$A$2:$A$178,0))),"")</f>
        <v/>
      </c>
      <c r="EE94" s="42">
        <f>IFERROR(IF(INDEX(MCDM_Grades!$O$2:$O$178,MATCH($A94,MCDM_Grades!$A$2:$A$178,0))="","",INDEX(MCDM_Grades!$O$2:$O$178,MATCH($A94,MCDM_Grades!$A$2:$A$178,0))),"")</f>
        <v/>
      </c>
      <c r="EF94" s="35">
        <f>IFERROR(IF(INDEX(MCDM_Grades!$P$2:$P$178,MATCH($A94,MCDM_Grades!$A$2:$A$178,0))="","",INDEX(MCDM_Grades!$P$2:$P$178,MATCH($A94,MCDM_Grades!$A$2:$A$178,0))),"")</f>
        <v/>
      </c>
      <c r="EG94" s="42">
        <f>IFERROR(IF(INDEX(MCDM_Grades!$Q$2:$Q$178,MATCH($A94,MCDM_Grades!$A$2:$A$178,0))="","",INDEX(MCDM_Grades!$Q$2:$Q$178,MATCH($A94,MCDM_Grades!$A$2:$A$178,0))),"")</f>
        <v/>
      </c>
      <c r="EH94" s="35">
        <f>IFERROR(IF(INDEX(MCDM_Grades!$R$2:$R$178,MATCH($A94,MCDM_Grades!$A$2:$A$178,0))="","",INDEX(MCDM_Grades!$R$2:$R$178,MATCH($A94,MCDM_Grades!$A$2:$A$178,0))),"")</f>
        <v/>
      </c>
      <c r="EI94" s="42">
        <f>IFERROR(IF(INDEX(MCDM_Grades!$S$2:$S$178,MATCH($A94,MCDM_Grades!$A$2:$A$178,0))="","",INDEX(MCDM_Grades!$S$2:$S$178,MATCH($A94,MCDM_Grades!$A$2:$A$178,0))),"")</f>
        <v/>
      </c>
      <c r="EJ94" s="35">
        <f>IFERROR(IF(INDEX(MCDM_Grades!$T$2:$T$178,MATCH($A94,MCDM_Grades!$A$2:$A$178,0))="","",INDEX(MCDM_Grades!$T$2:$T$178,MATCH($A94,MCDM_Grades!$A$2:$A$178,0))),"")</f>
        <v/>
      </c>
      <c r="EK94" s="42">
        <f>IFERROR(IF(INDEX(MCDM_Grades!$U$2:$U$178,MATCH($A94,MCDM_Grades!$A$2:$A$178,0))="","",INDEX(MCDM_Grades!$U$2:$U$178,MATCH($A94,MCDM_Grades!$A$2:$A$178,0))),"")</f>
        <v/>
      </c>
      <c r="EL94" s="35">
        <f>IFERROR(IF(INDEX(MCDM_Grades!$V$2:$V$178,MATCH($A94,MCDM_Grades!$A$2:$A$178,0))="","",INDEX(MCDM_Grades!$V$2:$V$178,MATCH($A94,MCDM_Grades!$A$2:$A$178,0))),"")</f>
        <v/>
      </c>
      <c r="EM94" s="42">
        <f>IFERROR(IF(INDEX(MCDM_Grades!$W$2:$W$178,MATCH($A94,MCDM_Grades!$A$2:$A$178,0))="","",INDEX(MCDM_Grades!$W$2:$W$178,MATCH($A94,MCDM_Grades!$A$2:$A$178,0))),"")</f>
        <v/>
      </c>
      <c r="EN94" s="35">
        <f>IFERROR(IF(INDEX(MCDM_Grades!$X$2:$X$178,MATCH($A94,MCDM_Grades!$A$2:$A$178,0))="","",INDEX(MCDM_Grades!$X$2:$X$178,MATCH($A94,MCDM_Grades!$A$2:$A$178,0))),"")</f>
        <v/>
      </c>
      <c r="EO94" s="42">
        <f>IFERROR(IF(INDEX(MCDM_Grades!$Y$2:$Y$178,MATCH($A94,MCDM_Grades!$A$2:$A$178,0))="","",INDEX(MCDM_Grades!$Y$2:$Y$178,MATCH($A94,MCDM_Grades!$A$2:$A$178,0))),"")</f>
        <v/>
      </c>
      <c r="EP94" s="35">
        <f>IFERROR(IF(INDEX(MCDM_Grades!$Z$2:$Z$178,MATCH($A94,MCDM_Grades!$A$2:$A$178,0))="","",INDEX(MCDM_Grades!$Z$2:$Z$178,MATCH($A94,MCDM_Grades!$A$2:$A$178,0))),"")</f>
        <v/>
      </c>
      <c r="EQ94" s="42">
        <f>IFERROR(IF(INDEX(MCDM_Grades!$AA$2:$AA$178,MATCH($A94,MCDM_Grades!$A$2:$A$178,0))="","",INDEX(MCDM_Grades!$AA$2:$AA$178,MATCH($A94,MCDM_Grades!$A$2:$A$178,0))),"")</f>
        <v/>
      </c>
      <c r="ER94" s="35">
        <f>IFERROR(IF(INDEX(MCDM_Grades!$AB$2:$AB$178,MATCH($A94,MCDM_Grades!$A$2:$A$178,0))="","",INDEX(MCDM_Grades!$AB$2:$AB$178,MATCH($A94,MCDM_Grades!$A$2:$A$178,0))),"")</f>
        <v/>
      </c>
      <c r="ES94" s="42">
        <f>IFERROR(IF(INDEX(MCDM_Grades!$AC$2:$AC$178,MATCH($A94,MCDM_Grades!$A$2:$A$178,0))="","",INDEX(MCDM_Grades!$AC$2:$AC$178,MATCH($A94,MCDM_Grades!$A$2:$A$178,0))),"")</f>
        <v/>
      </c>
      <c r="ET94" s="35">
        <f>IFERROR(IF(INDEX(MCDM_Grades!$AD$2:$AD$178,MATCH($A94,MCDM_Grades!$A$2:$A$178,0))="","",INDEX(MCDM_Grades!$AD$2:$AD$178,MATCH($A94,MCDM_Grades!$A$2:$A$178,0))),"")</f>
        <v/>
      </c>
      <c r="EU94" s="42">
        <f>IFERROR(IF(INDEX(MCDM_Grades!$AE$2:$AE$178,MATCH($A94,MCDM_Grades!$A$2:$A$178,0))="","",INDEX(MCDM_Grades!$AE$2:$AE$178,MATCH($A94,MCDM_Grades!$A$2:$A$178,0))),"")</f>
        <v/>
      </c>
      <c r="EV94" s="51">
        <f>IFERROR(IF(INDEX(MCDM_Grades!$K$2:$K$178,MATCH($A94,MCDM_Grades!$A$2:$A$178,0))="","",INDEX(MCDM_Grades!$K$2:$K$178,MATCH($A94,MCDM_Grades!$A$2:$A$178,0))),"")</f>
        <v/>
      </c>
      <c r="EW94" s="49">
        <f>IFERROR(IF(INDEX(MCDM_Grades!$L$2:$L$178,MATCH($A94,MCDM_Grades!$A$2:$A$178,0))="","",INDEX(MCDM_Grades!$L$2:$L$178,MATCH($A94,MCDM_Grades!$A$2:$A$178,0))),"")</f>
        <v/>
      </c>
      <c r="EX94" s="50">
        <f>IFERROR(IF(INDEX(MCDM_Grades!$M$2:$M$178,MATCH($A94,MCDM_Grades!$A$2:$A$178,0))="","",INDEX(MCDM_Grades!$M$2:$M$178,MATCH($A94,MCDM_Grades!$A$2:$A$178,0))),"")</f>
        <v/>
      </c>
      <c r="EY94" s="35">
        <f>IFERROR(IF(INDEX(MCDM_Grades!$AR$2:$AR$178,MATCH($A94,MCDM_Grades!$A$2:$A$178,0))="","",INDEX(MCDM_Grades!$AR$2:$AR$178,MATCH($A94,MCDM_Grades!$A$2:$A$178,0))),"")</f>
        <v/>
      </c>
      <c r="EZ94" s="42">
        <f>IFERROR(IF(INDEX(MCDM_Grades!$AS$2:$AS$178,MATCH($A94,MCDM_Grades!$A$2:$A$178,0))="","",INDEX(MCDM_Grades!$AS$2:$AS$178,MATCH($A94,MCDM_Grades!$A$2:$A$178,0))),"")</f>
        <v/>
      </c>
      <c r="FA94" s="35">
        <f>IFERROR(IF(INDEX(MCDM_Grades!$AT$2:$AT$178,MATCH($A94,MCDM_Grades!$A$2:$A$178,0))="","",INDEX(MCDM_Grades!$AT$2:$AT$178,MATCH($A94,MCDM_Grades!$A$2:$A$178,0))),"")</f>
        <v/>
      </c>
      <c r="FB94" s="42">
        <f>IFERROR(IF(INDEX(MCDM_Grades!$AU$2:$AU$178,MATCH($A94,MCDM_Grades!$A$2:$A$178,0))="","",INDEX(MCDM_Grades!$AU$2:$AU$178,MATCH($A94,MCDM_Grades!$A$2:$A$178,0))),"")</f>
        <v/>
      </c>
      <c r="FC94" s="3" t="inlineStr">
        <is>
          <t>Not reported</t>
        </is>
      </c>
      <c r="FD94" s="3" t="inlineStr">
        <is>
          <t>Unknown</t>
        </is>
      </c>
      <c r="FE94" s="3" t="inlineStr">
        <is>
          <t>Unknown</t>
        </is>
      </c>
      <c r="FF94" s="3" t="n"/>
      <c r="FG94" s="3" t="inlineStr">
        <is>
          <t>Not reported</t>
        </is>
      </c>
      <c r="FH94" s="3" t="inlineStr">
        <is>
          <t>Very small (90 images); single distress class; no collection context, geography, or sensor metadata; Roboflow re-export rather than original release</t>
        </is>
      </c>
      <c r="FI94" s="3" t="inlineStr">
        <is>
          <t>None</t>
        </is>
      </c>
      <c r="FJ94" s="3" t="inlineStr">
        <is>
          <t>https://huggingface.co/datasets/keremberke/pothole-segmentation</t>
        </is>
      </c>
      <c r="FK94" s="3" t="inlineStr">
        <is>
          <t>High</t>
        </is>
      </c>
      <c r="FL94" s="3" t="inlineStr">
        <is>
          <t>Not independently verified</t>
        </is>
      </c>
      <c r="FM94" s="3" t="inlineStr">
        <is>
          <t>HF card only gives counts (80/5/5), 640x640 resize, COCO format and the source Roboflow project (IMACS Pothole Detection); the Roboflow Universe page returned HTTP 403. No acquisition or viewpoint information found anywhere.</t>
        </is>
      </c>
    </row>
    <row r="95" ht="58" customHeight="1">
      <c r="A95" s="3" t="inlineStr">
        <is>
          <t>DS-094</t>
        </is>
      </c>
      <c r="B95" s="3" t="inlineStr">
        <is>
          <t>manot/pothole-segmentation2</t>
        </is>
      </c>
      <c r="C95" s="3" t="inlineStr">
        <is>
          <t>NA</t>
        </is>
      </c>
      <c r="D95" s="3" t="inlineStr">
        <is>
          <t>main</t>
        </is>
      </c>
      <c r="E95" s="3" t="inlineStr">
        <is>
          <t>Independent Dataset</t>
        </is>
      </c>
      <c r="F95" s="3" t="inlineStr">
        <is>
          <t>NA (single source record)</t>
        </is>
      </c>
      <c r="G95" s="3" t="inlineStr">
        <is>
          <t>Single source record; no matching record found in any other file after cross-file and cross-platform comparison.</t>
        </is>
      </c>
      <c r="H95" s="3" t="inlineStr">
        <is>
          <t>Claude</t>
        </is>
      </c>
      <c r="I95" s="3" t="inlineStr">
        <is>
          <t>Hugging Face</t>
        </is>
      </c>
      <c r="J95" s="3" t="inlineStr">
        <is>
          <t>N</t>
        </is>
      </c>
      <c r="K95" s="3" t="inlineStr">
        <is>
          <t>NA (single platform)</t>
        </is>
      </c>
      <c r="L95" s="4" t="inlineStr">
        <is>
          <t>https://huggingface.co/datasets/manot/pothole-segmentation2</t>
        </is>
      </c>
      <c r="M95" s="3" t="inlineStr">
        <is>
          <t>NA</t>
        </is>
      </c>
      <c r="N95" s="3" t="inlineStr">
        <is>
          <t>NA</t>
        </is>
      </c>
      <c r="O95" s="3" t="inlineStr">
        <is>
          <t>NA</t>
        </is>
      </c>
      <c r="P95" s="4" t="inlineStr">
        <is>
          <t>https://huggingface.co/datasets/manot/pothole-segmentation2</t>
        </is>
      </c>
      <c r="Q95" s="3" t="inlineStr">
        <is>
          <t>NA</t>
        </is>
      </c>
      <c r="R95" s="3" t="inlineStr">
        <is>
          <t>NA</t>
        </is>
      </c>
      <c r="S95" s="3" t="inlineStr">
        <is>
          <t>NA</t>
        </is>
      </c>
      <c r="T95" s="3" t="inlineStr">
        <is>
          <t>NR</t>
        </is>
      </c>
      <c r="U95" s="3" t="inlineStr">
        <is>
          <t>N</t>
        </is>
      </c>
      <c r="V95" s="3" t="inlineStr">
        <is>
          <t>NR</t>
        </is>
      </c>
      <c r="W95" s="3" t="inlineStr">
        <is>
          <t>NR</t>
        </is>
      </c>
      <c r="X95" s="3" t="inlineStr">
        <is>
          <t>NR</t>
        </is>
      </c>
      <c r="Y95" s="3" t="inlineStr">
        <is>
          <t>NR</t>
        </is>
      </c>
      <c r="Z95" s="3" t="inlineStr">
        <is>
          <t>NA</t>
        </is>
      </c>
      <c r="AA95" s="3" t="inlineStr">
        <is>
          <t>NA</t>
        </is>
      </c>
      <c r="AB95" s="3" t="inlineStr">
        <is>
          <t>NR</t>
        </is>
      </c>
      <c r="AC95" s="3" t="inlineStr">
        <is>
          <t>NR</t>
        </is>
      </c>
      <c r="AD95" s="3" t="inlineStr">
        <is>
          <t>NR</t>
        </is>
      </c>
      <c r="AE95" s="3" t="inlineStr">
        <is>
          <t>NR</t>
        </is>
      </c>
      <c r="AF95" s="3" t="inlineStr">
        <is>
          <t>NR</t>
        </is>
      </c>
      <c r="AG95" s="3" t="inlineStr">
        <is>
          <t>NR</t>
        </is>
      </c>
      <c r="AH95" s="3" t="inlineStr">
        <is>
          <t>NR</t>
        </is>
      </c>
      <c r="AI95" s="3" t="inlineStr">
        <is>
          <t>NR</t>
        </is>
      </c>
      <c r="AJ95" s="3" t="inlineStr">
        <is>
          <t>NR</t>
        </is>
      </c>
      <c r="AK95" s="3" t="inlineStr">
        <is>
          <t>NR</t>
        </is>
      </c>
      <c r="AL95" s="3" t="inlineStr">
        <is>
          <t>NR</t>
        </is>
      </c>
      <c r="AM95" s="3" t="inlineStr">
        <is>
          <t>NR</t>
        </is>
      </c>
      <c r="AN95" s="3" t="inlineStr">
        <is>
          <t>NR</t>
        </is>
      </c>
      <c r="AO95" s="3" t="inlineStr">
        <is>
          <t>NR</t>
        </is>
      </c>
      <c r="AP95" s="3" t="inlineStr">
        <is>
          <t>NR</t>
        </is>
      </c>
      <c r="AQ95" s="3" t="inlineStr">
        <is>
          <t>NR</t>
        </is>
      </c>
      <c r="AR95" s="3" t="inlineStr">
        <is>
          <t>NR</t>
        </is>
      </c>
      <c r="AS95" s="3" t="inlineStr">
        <is>
          <t>NR</t>
        </is>
      </c>
      <c r="AT95" s="3" t="inlineStr">
        <is>
          <t>NR</t>
        </is>
      </c>
      <c r="AU95" s="3" t="inlineStr">
        <is>
          <t>NR</t>
        </is>
      </c>
      <c r="AV95" s="3" t="inlineStr">
        <is>
          <t>NR</t>
        </is>
      </c>
      <c r="AW95" s="3" t="inlineStr">
        <is>
          <t>NR</t>
        </is>
      </c>
      <c r="AX95" s="3" t="inlineStr">
        <is>
          <t>NR</t>
        </is>
      </c>
      <c r="AY95" s="3" t="inlineStr">
        <is>
          <t>NR</t>
        </is>
      </c>
      <c r="AZ95" s="3" t="inlineStr">
        <is>
          <t>NR</t>
        </is>
      </c>
      <c r="BA95" s="3" t="inlineStr">
        <is>
          <t>NR</t>
        </is>
      </c>
      <c r="BB95" s="3" t="inlineStr">
        <is>
          <t>NR</t>
        </is>
      </c>
      <c r="BC95" s="3" t="inlineStr">
        <is>
          <t>NR</t>
        </is>
      </c>
      <c r="BD95" s="3" t="inlineStr">
        <is>
          <t>NR</t>
        </is>
      </c>
      <c r="BE95" s="3" t="inlineStr">
        <is>
          <t>NR</t>
        </is>
      </c>
      <c r="BF95" s="3" t="inlineStr">
        <is>
          <t>NR</t>
        </is>
      </c>
      <c r="BG95" s="3" t="inlineStr">
        <is>
          <t>NR</t>
        </is>
      </c>
      <c r="BH95" s="3" t="inlineStr">
        <is>
          <t>Pothole</t>
        </is>
      </c>
      <c r="BI95" s="3" t="inlineStr">
        <is>
          <t>NR</t>
        </is>
      </c>
      <c r="BJ95" s="3" t="inlineStr">
        <is>
          <t>Pothole annotations (Roboflow export)</t>
        </is>
      </c>
      <c r="BK95" s="3" t="inlineStr">
        <is>
          <t>NR</t>
        </is>
      </c>
      <c r="BL95" s="3" t="inlineStr">
        <is>
          <t>Object_Detection</t>
        </is>
      </c>
      <c r="BM95" s="3" t="inlineStr">
        <is>
          <t>Object_Detection</t>
        </is>
      </c>
      <c r="BN95" s="3" t="inlineStr">
        <is>
          <t>COCO JSON (roboflow2huggingface)</t>
        </is>
      </c>
      <c r="BO95" s="3" t="inlineStr">
        <is>
          <t>COCO JSON; COCO; JSON</t>
        </is>
      </c>
      <c r="BP95" s="3" t="inlineStr">
        <is>
          <t>NR</t>
        </is>
      </c>
      <c r="BQ95" s="3" t="inlineStr">
        <is>
          <t>Y</t>
        </is>
      </c>
      <c r="BR95" s="3" t="inlineStr">
        <is>
          <t>NR</t>
        </is>
      </c>
      <c r="BS95" s="3" t="inlineStr">
        <is>
          <t>NR</t>
        </is>
      </c>
      <c r="BT95" s="3" t="inlineStr">
        <is>
          <t>NR</t>
        </is>
      </c>
      <c r="BU95" s="3" t="inlineStr">
        <is>
          <t>NR</t>
        </is>
      </c>
      <c r="BV95" s="3" t="inlineStr">
        <is>
          <t>N</t>
        </is>
      </c>
      <c r="BW95" s="3" t="inlineStr">
        <is>
          <t>N</t>
        </is>
      </c>
      <c r="BX95" s="3" t="inlineStr">
        <is>
          <t>N</t>
        </is>
      </c>
      <c r="BY95" s="3" t="inlineStr">
        <is>
          <t>Manual (Roboflow workflow)</t>
        </is>
      </c>
      <c r="BZ95" s="3" t="inlineStr">
        <is>
          <t>NR</t>
        </is>
      </c>
      <c r="CA95" s="3" t="inlineStr">
        <is>
          <t>NR</t>
        </is>
      </c>
      <c r="CB95" s="3" t="inlineStr">
        <is>
          <t>NR</t>
        </is>
      </c>
      <c r="CC95" s="3" t="inlineStr">
        <is>
          <t>Object detection</t>
        </is>
      </c>
      <c r="CD95" s="3" t="inlineStr">
        <is>
          <t>NR</t>
        </is>
      </c>
      <c r="CE95" s="3" t="inlineStr">
        <is>
          <t>NR</t>
        </is>
      </c>
      <c r="CF95" s="3" t="inlineStr">
        <is>
          <t>Reported on the source record/data card or associated publication (see Evidence_Locator)</t>
        </is>
      </c>
      <c r="CG95" s="3" t="inlineStr">
        <is>
          <t>NR</t>
        </is>
      </c>
      <c r="CH95" s="3" t="inlineStr">
        <is>
          <t>NR</t>
        </is>
      </c>
      <c r="CI95" s="3" t="inlineStr">
        <is>
          <t>Include-Supplementary</t>
        </is>
      </c>
      <c r="CJ95" s="3" t="inlineStr">
        <is>
          <t>Direct_Download</t>
        </is>
      </c>
      <c r="CK95" s="3" t="inlineStr">
        <is>
          <t>NR</t>
        </is>
      </c>
      <c r="CL95" s="3" t="inlineStr">
        <is>
          <t>N</t>
        </is>
      </c>
      <c r="CM95" s="3" t="inlineStr">
        <is>
          <t>Direct_Download</t>
        </is>
      </c>
      <c r="CN95" s="3" t="inlineStr">
        <is>
          <t>NR</t>
        </is>
      </c>
      <c r="CO95" s="3" t="inlineStr">
        <is>
          <t>NR</t>
        </is>
      </c>
      <c r="CP95" s="3" t="inlineStr">
        <is>
          <t>N</t>
        </is>
      </c>
      <c r="CQ95" s="3" t="inlineStr">
        <is>
          <t>Auto-generated loading script only; &lt;1K images; license and image count not reported; another Roboflow pothole export overlapping in scope with DSHF-001 family but different source project</t>
        </is>
      </c>
      <c r="CR95" s="3" t="inlineStr">
        <is>
          <t>Original</t>
        </is>
      </c>
      <c r="CS95" s="3" t="inlineStr">
        <is>
          <t>N</t>
        </is>
      </c>
      <c r="CT95" s="3" t="inlineStr">
        <is>
          <t>N</t>
        </is>
      </c>
      <c r="CU95" s="3" t="inlineStr">
        <is>
          <t>N</t>
        </is>
      </c>
      <c r="CV95" s="3" t="inlineStr">
        <is>
          <t>NA</t>
        </is>
      </c>
      <c r="CW95" s="3" t="inlineStr">
        <is>
          <t>NA</t>
        </is>
      </c>
      <c r="CX95" s="3" t="inlineStr">
        <is>
          <t>Claude_Huggingface_001.xlsx</t>
        </is>
      </c>
      <c r="CY95" s="3" t="inlineStr">
        <is>
          <t>Claude_Huggingface_001:DSHF-008</t>
        </is>
      </c>
      <c r="CZ95" s="3" t="inlineStr">
        <is>
          <t>N</t>
        </is>
      </c>
      <c r="DA95" s="3" t="inlineStr">
        <is>
          <t>NA</t>
        </is>
      </c>
      <c r="DB95" s="3" t="inlineStr">
        <is>
          <t>None</t>
        </is>
      </c>
      <c r="DC95" s="3" t="inlineStr">
        <is>
          <t>None</t>
        </is>
      </c>
      <c r="DD95" s="3" t="inlineStr">
        <is>
          <t>None</t>
        </is>
      </c>
      <c r="DE95" s="3" t="inlineStr">
        <is>
          <t>None</t>
        </is>
      </c>
      <c r="DF95" s="3" t="inlineStr">
        <is>
          <t>N</t>
        </is>
      </c>
      <c r="DG95" s="3" t="inlineStr">
        <is>
          <t>Single source record; no reconciliation required.</t>
        </is>
      </c>
      <c r="DH95" s="3" t="inlineStr">
        <is>
          <t>HF file page for pothole-segmentation2.py (tags roboflow/roboflow2huggingface, task Object Detection, size &lt;1K, upload ~2023) retrieved 2026-08-06</t>
        </is>
      </c>
      <c r="DI95" s="3" t="inlineStr">
        <is>
          <t>Low</t>
        </is>
      </c>
      <c r="DJ95" s="3" t="inlineStr">
        <is>
          <t>Low</t>
        </is>
      </c>
      <c r="DK95" s="3" t="inlineStr">
        <is>
          <t>Use source record as cited.</t>
        </is>
      </c>
      <c r="DL95" s="3" t="n">
        <v>3</v>
      </c>
      <c r="DM95" s="3" t="n">
        <v>2</v>
      </c>
      <c r="DN95" s="3" t="n">
        <v>2</v>
      </c>
      <c r="DO95" s="3" t="n">
        <v>1</v>
      </c>
      <c r="DP95" s="3" t="n">
        <v>0</v>
      </c>
      <c r="DQ95" s="3" t="n">
        <v>0</v>
      </c>
      <c r="DR95" s="3" t="n">
        <v>0</v>
      </c>
      <c r="DS95" s="3" t="n">
        <v>29</v>
      </c>
      <c r="DT95" s="3" t="inlineStr">
        <is>
          <t>Reviewed (source MCDM_Scoring, averaged across batches)</t>
        </is>
      </c>
      <c r="DU95" s="3" t="inlineStr">
        <is>
          <t>1 of 1</t>
        </is>
      </c>
      <c r="DV95" s="35">
        <f>IFERROR(IF(INDEX(MCDM_Grades!$C$2:$C$178,MATCH($A95,MCDM_Grades!$A$2:$A$178,0))="","",INDEX(MCDM_Grades!$C$2:$C$178,MATCH($A95,MCDM_Grades!$A$2:$A$178,0))),"")</f>
        <v/>
      </c>
      <c r="DW95" s="42">
        <f>IFERROR(IF(INDEX(MCDM_Grades!$D$2:$D$178,MATCH($A95,MCDM_Grades!$A$2:$A$178,0))="","",INDEX(MCDM_Grades!$D$2:$D$178,MATCH($A95,MCDM_Grades!$A$2:$A$178,0))),"")</f>
        <v/>
      </c>
      <c r="DX95" s="48">
        <f>IFERROR(IF(INDEX(MCDM_Grades!$E$2:$E$178,MATCH($A95,MCDM_Grades!$A$2:$A$178,0))="","",INDEX(MCDM_Grades!$E$2:$E$178,MATCH($A95,MCDM_Grades!$A$2:$A$178,0))),"")</f>
        <v/>
      </c>
      <c r="DY95" s="49">
        <f>IFERROR(IF(INDEX(MCDM_Grades!$F$2:$F$178,MATCH($A95,MCDM_Grades!$A$2:$A$178,0))="","",INDEX(MCDM_Grades!$F$2:$F$178,MATCH($A95,MCDM_Grades!$A$2:$A$178,0))),"")</f>
        <v/>
      </c>
      <c r="DZ95" s="48">
        <f>IFERROR(IF(INDEX(MCDM_Grades!$G$2:$G$178,MATCH($A95,MCDM_Grades!$A$2:$A$178,0))="","",INDEX(MCDM_Grades!$G$2:$G$178,MATCH($A95,MCDM_Grades!$A$2:$A$178,0))),"")</f>
        <v/>
      </c>
      <c r="EA95" s="49">
        <f>IFERROR(IF(INDEX(MCDM_Grades!$H$2:$H$178,MATCH($A95,MCDM_Grades!$A$2:$A$178,0))="","",INDEX(MCDM_Grades!$H$2:$H$178,MATCH($A95,MCDM_Grades!$A$2:$A$178,0))),"")</f>
        <v/>
      </c>
      <c r="EB95" s="50">
        <f>IFERROR(IF(INDEX(MCDM_Grades!$I$2:$I$178,MATCH($A95,MCDM_Grades!$A$2:$A$178,0))="","",INDEX(MCDM_Grades!$I$2:$I$178,MATCH($A95,MCDM_Grades!$A$2:$A$178,0))),"")</f>
        <v/>
      </c>
      <c r="EC95" s="51">
        <f>IFERROR(IF(INDEX(MCDM_Grades!$J$2:$J$178,MATCH($A95,MCDM_Grades!$A$2:$A$178,0))="","",INDEX(MCDM_Grades!$J$2:$J$178,MATCH($A95,MCDM_Grades!$A$2:$A$178,0))),"")</f>
        <v/>
      </c>
      <c r="ED95" s="35">
        <f>IFERROR(IF(INDEX(MCDM_Grades!$N$2:$N$178,MATCH($A95,MCDM_Grades!$A$2:$A$178,0))="","",INDEX(MCDM_Grades!$N$2:$N$178,MATCH($A95,MCDM_Grades!$A$2:$A$178,0))),"")</f>
        <v/>
      </c>
      <c r="EE95" s="42">
        <f>IFERROR(IF(INDEX(MCDM_Grades!$O$2:$O$178,MATCH($A95,MCDM_Grades!$A$2:$A$178,0))="","",INDEX(MCDM_Grades!$O$2:$O$178,MATCH($A95,MCDM_Grades!$A$2:$A$178,0))),"")</f>
        <v/>
      </c>
      <c r="EF95" s="35">
        <f>IFERROR(IF(INDEX(MCDM_Grades!$P$2:$P$178,MATCH($A95,MCDM_Grades!$A$2:$A$178,0))="","",INDEX(MCDM_Grades!$P$2:$P$178,MATCH($A95,MCDM_Grades!$A$2:$A$178,0))),"")</f>
        <v/>
      </c>
      <c r="EG95" s="42">
        <f>IFERROR(IF(INDEX(MCDM_Grades!$Q$2:$Q$178,MATCH($A95,MCDM_Grades!$A$2:$A$178,0))="","",INDEX(MCDM_Grades!$Q$2:$Q$178,MATCH($A95,MCDM_Grades!$A$2:$A$178,0))),"")</f>
        <v/>
      </c>
      <c r="EH95" s="35">
        <f>IFERROR(IF(INDEX(MCDM_Grades!$R$2:$R$178,MATCH($A95,MCDM_Grades!$A$2:$A$178,0))="","",INDEX(MCDM_Grades!$R$2:$R$178,MATCH($A95,MCDM_Grades!$A$2:$A$178,0))),"")</f>
        <v/>
      </c>
      <c r="EI95" s="42">
        <f>IFERROR(IF(INDEX(MCDM_Grades!$S$2:$S$178,MATCH($A95,MCDM_Grades!$A$2:$A$178,0))="","",INDEX(MCDM_Grades!$S$2:$S$178,MATCH($A95,MCDM_Grades!$A$2:$A$178,0))),"")</f>
        <v/>
      </c>
      <c r="EJ95" s="35">
        <f>IFERROR(IF(INDEX(MCDM_Grades!$T$2:$T$178,MATCH($A95,MCDM_Grades!$A$2:$A$178,0))="","",INDEX(MCDM_Grades!$T$2:$T$178,MATCH($A95,MCDM_Grades!$A$2:$A$178,0))),"")</f>
        <v/>
      </c>
      <c r="EK95" s="42">
        <f>IFERROR(IF(INDEX(MCDM_Grades!$U$2:$U$178,MATCH($A95,MCDM_Grades!$A$2:$A$178,0))="","",INDEX(MCDM_Grades!$U$2:$U$178,MATCH($A95,MCDM_Grades!$A$2:$A$178,0))),"")</f>
        <v/>
      </c>
      <c r="EL95" s="35">
        <f>IFERROR(IF(INDEX(MCDM_Grades!$V$2:$V$178,MATCH($A95,MCDM_Grades!$A$2:$A$178,0))="","",INDEX(MCDM_Grades!$V$2:$V$178,MATCH($A95,MCDM_Grades!$A$2:$A$178,0))),"")</f>
        <v/>
      </c>
      <c r="EM95" s="42">
        <f>IFERROR(IF(INDEX(MCDM_Grades!$W$2:$W$178,MATCH($A95,MCDM_Grades!$A$2:$A$178,0))="","",INDEX(MCDM_Grades!$W$2:$W$178,MATCH($A95,MCDM_Grades!$A$2:$A$178,0))),"")</f>
        <v/>
      </c>
      <c r="EN95" s="35">
        <f>IFERROR(IF(INDEX(MCDM_Grades!$X$2:$X$178,MATCH($A95,MCDM_Grades!$A$2:$A$178,0))="","",INDEX(MCDM_Grades!$X$2:$X$178,MATCH($A95,MCDM_Grades!$A$2:$A$178,0))),"")</f>
        <v/>
      </c>
      <c r="EO95" s="42">
        <f>IFERROR(IF(INDEX(MCDM_Grades!$Y$2:$Y$178,MATCH($A95,MCDM_Grades!$A$2:$A$178,0))="","",INDEX(MCDM_Grades!$Y$2:$Y$178,MATCH($A95,MCDM_Grades!$A$2:$A$178,0))),"")</f>
        <v/>
      </c>
      <c r="EP95" s="35">
        <f>IFERROR(IF(INDEX(MCDM_Grades!$Z$2:$Z$178,MATCH($A95,MCDM_Grades!$A$2:$A$178,0))="","",INDEX(MCDM_Grades!$Z$2:$Z$178,MATCH($A95,MCDM_Grades!$A$2:$A$178,0))),"")</f>
        <v/>
      </c>
      <c r="EQ95" s="42">
        <f>IFERROR(IF(INDEX(MCDM_Grades!$AA$2:$AA$178,MATCH($A95,MCDM_Grades!$A$2:$A$178,0))="","",INDEX(MCDM_Grades!$AA$2:$AA$178,MATCH($A95,MCDM_Grades!$A$2:$A$178,0))),"")</f>
        <v/>
      </c>
      <c r="ER95" s="35">
        <f>IFERROR(IF(INDEX(MCDM_Grades!$AB$2:$AB$178,MATCH($A95,MCDM_Grades!$A$2:$A$178,0))="","",INDEX(MCDM_Grades!$AB$2:$AB$178,MATCH($A95,MCDM_Grades!$A$2:$A$178,0))),"")</f>
        <v/>
      </c>
      <c r="ES95" s="42">
        <f>IFERROR(IF(INDEX(MCDM_Grades!$AC$2:$AC$178,MATCH($A95,MCDM_Grades!$A$2:$A$178,0))="","",INDEX(MCDM_Grades!$AC$2:$AC$178,MATCH($A95,MCDM_Grades!$A$2:$A$178,0))),"")</f>
        <v/>
      </c>
      <c r="ET95" s="35">
        <f>IFERROR(IF(INDEX(MCDM_Grades!$AD$2:$AD$178,MATCH($A95,MCDM_Grades!$A$2:$A$178,0))="","",INDEX(MCDM_Grades!$AD$2:$AD$178,MATCH($A95,MCDM_Grades!$A$2:$A$178,0))),"")</f>
        <v/>
      </c>
      <c r="EU95" s="42">
        <f>IFERROR(IF(INDEX(MCDM_Grades!$AE$2:$AE$178,MATCH($A95,MCDM_Grades!$A$2:$A$178,0))="","",INDEX(MCDM_Grades!$AE$2:$AE$178,MATCH($A95,MCDM_Grades!$A$2:$A$178,0))),"")</f>
        <v/>
      </c>
      <c r="EV95" s="51">
        <f>IFERROR(IF(INDEX(MCDM_Grades!$K$2:$K$178,MATCH($A95,MCDM_Grades!$A$2:$A$178,0))="","",INDEX(MCDM_Grades!$K$2:$K$178,MATCH($A95,MCDM_Grades!$A$2:$A$178,0))),"")</f>
        <v/>
      </c>
      <c r="EW95" s="49">
        <f>IFERROR(IF(INDEX(MCDM_Grades!$L$2:$L$178,MATCH($A95,MCDM_Grades!$A$2:$A$178,0))="","",INDEX(MCDM_Grades!$L$2:$L$178,MATCH($A95,MCDM_Grades!$A$2:$A$178,0))),"")</f>
        <v/>
      </c>
      <c r="EX95" s="50">
        <f>IFERROR(IF(INDEX(MCDM_Grades!$M$2:$M$178,MATCH($A95,MCDM_Grades!$A$2:$A$178,0))="","",INDEX(MCDM_Grades!$M$2:$M$178,MATCH($A95,MCDM_Grades!$A$2:$A$178,0))),"")</f>
        <v/>
      </c>
      <c r="EY95" s="35">
        <f>IFERROR(IF(INDEX(MCDM_Grades!$AR$2:$AR$178,MATCH($A95,MCDM_Grades!$A$2:$A$178,0))="","",INDEX(MCDM_Grades!$AR$2:$AR$178,MATCH($A95,MCDM_Grades!$A$2:$A$178,0))),"")</f>
        <v/>
      </c>
      <c r="EZ95" s="42">
        <f>IFERROR(IF(INDEX(MCDM_Grades!$AS$2:$AS$178,MATCH($A95,MCDM_Grades!$A$2:$A$178,0))="","",INDEX(MCDM_Grades!$AS$2:$AS$178,MATCH($A95,MCDM_Grades!$A$2:$A$178,0))),"")</f>
        <v/>
      </c>
      <c r="FA95" s="35">
        <f>IFERROR(IF(INDEX(MCDM_Grades!$AT$2:$AT$178,MATCH($A95,MCDM_Grades!$A$2:$A$178,0))="","",INDEX(MCDM_Grades!$AT$2:$AT$178,MATCH($A95,MCDM_Grades!$A$2:$A$178,0))),"")</f>
        <v/>
      </c>
      <c r="FB95" s="42">
        <f>IFERROR(IF(INDEX(MCDM_Grades!$AU$2:$AU$178,MATCH($A95,MCDM_Grades!$A$2:$A$178,0))="","",INDEX(MCDM_Grades!$AU$2:$AU$178,MATCH($A95,MCDM_Grades!$A$2:$A$178,0))),"")</f>
        <v/>
      </c>
      <c r="FC95" s="3" t="inlineStr">
        <is>
          <t>Not reported</t>
        </is>
      </c>
      <c r="FD95" s="3" t="inlineStr">
        <is>
          <t>Unknown</t>
        </is>
      </c>
      <c r="FE95" s="3" t="inlineStr">
        <is>
          <t>Unknown</t>
        </is>
      </c>
      <c r="FF95" s="3" t="n"/>
      <c r="FG95" s="3" t="inlineStr">
        <is>
          <t>Not reported</t>
        </is>
      </c>
      <c r="FH95" s="3" t="inlineStr">
        <is>
          <t>The dataset includes 665 images. Pothole are annotated in COCO format.</t>
        </is>
      </c>
      <c r="FI95" s="3" t="inlineStr">
        <is>
          <t>Dataset page / README</t>
        </is>
      </c>
      <c r="FJ95" s="3" t="inlineStr">
        <is>
          <t>https://huggingface.co/datasets/manot/pothole-segmentation2</t>
        </is>
      </c>
      <c r="FK95" s="3" t="inlineStr">
        <is>
          <t>High</t>
        </is>
      </c>
      <c r="FL95" s="3" t="inlineStr">
        <is>
          <t>Not independently verified</t>
        </is>
      </c>
      <c r="FM95" s="3" t="inlineStr">
        <is>
          <t>Auto-generated card for a Roboflow export (Gurgen Hovsepyan 'pothole-detection' project, exported 2023-06-13, 665 images resized to 640x640, EXIF orientation stripped); the Roboflow Universe page returned HTTP 403. No capture device, mount or viewpoint is documented.</t>
        </is>
      </c>
    </row>
    <row r="96" ht="58" customHeight="1">
      <c r="A96" s="3" t="inlineStr">
        <is>
          <t>DS-095</t>
        </is>
      </c>
      <c r="B96" s="3" t="inlineStr">
        <is>
          <t>n-rdd2024-distilled-frdc</t>
        </is>
      </c>
      <c r="C96" s="3" t="inlineStr">
        <is>
          <t>NA</t>
        </is>
      </c>
      <c r="D96" s="3" t="inlineStr">
        <is>
          <t>distilled FRDC pseudo-label release</t>
        </is>
      </c>
      <c r="E96" s="3" t="inlineStr">
        <is>
          <t>Independent Dataset</t>
        </is>
      </c>
      <c r="F96" s="3" t="inlineStr">
        <is>
          <t>NA (single source record)</t>
        </is>
      </c>
      <c r="G96" s="3" t="inlineStr">
        <is>
          <t>Single source record; no matching record found in any other file after cross-file and cross-platform comparison.</t>
        </is>
      </c>
      <c r="H96" s="3" t="inlineStr">
        <is>
          <t>GPT</t>
        </is>
      </c>
      <c r="I96" s="3" t="inlineStr">
        <is>
          <t>Hugging Face</t>
        </is>
      </c>
      <c r="J96" s="3" t="inlineStr">
        <is>
          <t>N</t>
        </is>
      </c>
      <c r="K96" s="3" t="inlineStr">
        <is>
          <t>NA (single platform)</t>
        </is>
      </c>
      <c r="L96" s="4" t="inlineStr">
        <is>
          <t>https://huggingface.co/datasets/TamAko783/n-rdd2024-distilled-frdc</t>
        </is>
      </c>
      <c r="M96" s="3" t="inlineStr">
        <is>
          <t>NA</t>
        </is>
      </c>
      <c r="N96" s="3" t="inlineStr">
        <is>
          <t>NA</t>
        </is>
      </c>
      <c r="O96" s="3" t="inlineStr">
        <is>
          <t>NA</t>
        </is>
      </c>
      <c r="P96" s="4" t="inlineStr">
        <is>
          <t>https://huggingface.co/datasets/TamAko783/n-rdd2024-distilled-frdc</t>
        </is>
      </c>
      <c r="Q96" s="3" t="inlineStr">
        <is>
          <t>NA</t>
        </is>
      </c>
      <c r="R96" s="3" t="inlineStr">
        <is>
          <t>NA</t>
        </is>
      </c>
      <c r="S96" s="3" t="inlineStr">
        <is>
          <t>NA</t>
        </is>
      </c>
      <c r="T96" s="3" t="inlineStr">
        <is>
          <t>NR</t>
        </is>
      </c>
      <c r="U96" s="3" t="inlineStr">
        <is>
          <t>Y</t>
        </is>
      </c>
      <c r="V96" s="3" t="inlineStr">
        <is>
          <t>https://huggingface.co/datasets/TamAko783/n-rdd2024-distilled-frdc</t>
        </is>
      </c>
      <c r="W96" s="3" t="inlineStr">
        <is>
          <t>NR</t>
        </is>
      </c>
      <c r="X96" s="3" t="inlineStr">
        <is>
          <t>https://huggingface.co/datasets/TamAko783/n-rdd2024-distilled-frdc</t>
        </is>
      </c>
      <c r="Y96" s="3" t="inlineStr">
        <is>
          <t>NR</t>
        </is>
      </c>
      <c r="Z96" s="3" t="inlineStr">
        <is>
          <t>NR</t>
        </is>
      </c>
      <c r="AA96" s="3" t="inlineStr">
        <is>
          <t>Reported in source record (relationship not classified)</t>
        </is>
      </c>
      <c r="AB96" s="3" t="inlineStr">
        <is>
          <t>NR</t>
        </is>
      </c>
      <c r="AC96" s="3" t="inlineStr">
        <is>
          <t>NR</t>
        </is>
      </c>
      <c r="AD96" s="3" t="inlineStr">
        <is>
          <t>NR</t>
        </is>
      </c>
      <c r="AE96" s="3" t="inlineStr">
        <is>
          <t>NR</t>
        </is>
      </c>
      <c r="AF96" s="3" t="inlineStr">
        <is>
          <t>NR</t>
        </is>
      </c>
      <c r="AG96" s="3" t="inlineStr">
        <is>
          <t>NR</t>
        </is>
      </c>
      <c r="AH96" s="3" t="inlineStr">
        <is>
          <t>NR</t>
        </is>
      </c>
      <c r="AI96" s="3" t="inlineStr">
        <is>
          <t>NR</t>
        </is>
      </c>
      <c r="AJ96" s="3" t="inlineStr">
        <is>
          <t>NR</t>
        </is>
      </c>
      <c r="AK96" s="3" t="inlineStr">
        <is>
          <t>NR</t>
        </is>
      </c>
      <c r="AL96" s="3" t="inlineStr">
        <is>
          <t>NR</t>
        </is>
      </c>
      <c r="AM96" s="3" t="inlineStr">
        <is>
          <t>NR</t>
        </is>
      </c>
      <c r="AN96" s="3" t="inlineStr">
        <is>
          <t>NR</t>
        </is>
      </c>
      <c r="AO96" s="3" t="inlineStr">
        <is>
          <t>NR</t>
        </is>
      </c>
      <c r="AP96" s="3" t="inlineStr">
        <is>
          <t>Multiple</t>
        </is>
      </c>
      <c r="AQ96" s="3" t="inlineStr">
        <is>
          <t>NR</t>
        </is>
      </c>
      <c r="AR96" s="3" t="inlineStr">
        <is>
          <t>Source-dependent</t>
        </is>
      </c>
      <c r="AS96" s="3" t="inlineStr">
        <is>
          <t>Multiple; Source-dependent; Road environment: Mixed</t>
        </is>
      </c>
      <c r="AT96" s="3" t="inlineStr">
        <is>
          <t>NR</t>
        </is>
      </c>
      <c r="AU96" s="3" t="inlineStr">
        <is>
          <t>Source-dependent road imagery</t>
        </is>
      </c>
      <c r="AV96" s="3" t="inlineStr">
        <is>
          <t>NR</t>
        </is>
      </c>
      <c r="AW96" s="3" t="inlineStr">
        <is>
          <t>NR</t>
        </is>
      </c>
      <c r="AX96" s="3" t="inlineStr">
        <is>
          <t>NR</t>
        </is>
      </c>
      <c r="AY96" s="3" t="inlineStr">
        <is>
          <t>NR</t>
        </is>
      </c>
      <c r="AZ96" s="3" t="inlineStr">
        <is>
          <t>NR</t>
        </is>
      </c>
      <c r="BA96" s="3" t="inlineStr">
        <is>
          <t>NR</t>
        </is>
      </c>
      <c r="BB96" s="3" t="inlineStr">
        <is>
          <t>NR</t>
        </is>
      </c>
      <c r="BC96" s="3" t="inlineStr">
        <is>
          <t>NR</t>
        </is>
      </c>
      <c r="BD96" s="3" t="inlineStr">
        <is>
          <t>NR</t>
        </is>
      </c>
      <c r="BE96" s="3" t="inlineStr">
        <is>
          <t>Mixed</t>
        </is>
      </c>
      <c r="BF96" s="3" t="inlineStr">
        <is>
          <t>Mixed</t>
        </is>
      </c>
      <c r="BG96" s="3" t="inlineStr">
        <is>
          <t>NR</t>
        </is>
      </c>
      <c r="BH96" s="3" t="inlineStr">
        <is>
          <t>Road_Damage</t>
        </is>
      </c>
      <c r="BI96" s="3" t="inlineStr">
        <is>
          <t>NR</t>
        </is>
      </c>
      <c r="BJ96" s="3" t="inlineStr">
        <is>
          <t>Ten-class pseudo-label taxonomy documented in the repository configuration</t>
        </is>
      </c>
      <c r="BK96" s="3" t="inlineStr">
        <is>
          <t>NR</t>
        </is>
      </c>
      <c r="BL96" s="3" t="inlineStr">
        <is>
          <t>Object_Detection</t>
        </is>
      </c>
      <c r="BM96" s="3" t="inlineStr">
        <is>
          <t>Object_Detection</t>
        </is>
      </c>
      <c r="BN96" s="3" t="inlineStr">
        <is>
          <t>YOLO text annotations; image files</t>
        </is>
      </c>
      <c r="BO96" s="3" t="inlineStr">
        <is>
          <t>YOLO</t>
        </is>
      </c>
      <c r="BP96" s="3" t="inlineStr">
        <is>
          <t>NR</t>
        </is>
      </c>
      <c r="BQ96" s="3" t="inlineStr">
        <is>
          <t>Y</t>
        </is>
      </c>
      <c r="BR96" s="3" t="inlineStr">
        <is>
          <t>NR</t>
        </is>
      </c>
      <c r="BS96" s="3" t="inlineStr">
        <is>
          <t>NR</t>
        </is>
      </c>
      <c r="BT96" s="3" t="inlineStr">
        <is>
          <t>NR</t>
        </is>
      </c>
      <c r="BU96" s="3" t="inlineStr">
        <is>
          <t>NR</t>
        </is>
      </c>
      <c r="BV96" s="3" t="inlineStr">
        <is>
          <t>NR</t>
        </is>
      </c>
      <c r="BW96" s="3" t="inlineStr">
        <is>
          <t>NR</t>
        </is>
      </c>
      <c r="BX96" s="3" t="inlineStr">
        <is>
          <t>NR</t>
        </is>
      </c>
      <c r="BY96" s="3" t="inlineStr">
        <is>
          <t>Teacher-model pseudo-labeling with FRDC-RDD on n-rdd2024-augmented images</t>
        </is>
      </c>
      <c r="BZ96" s="3" t="inlineStr">
        <is>
          <t>Model-generated labels; manual audit coverage NR</t>
        </is>
      </c>
      <c r="CA96" s="3" t="inlineStr">
        <is>
          <t>NR</t>
        </is>
      </c>
      <c r="CB96" s="3" t="inlineStr">
        <is>
          <t>NR</t>
        </is>
      </c>
      <c r="CC96" s="3" t="inlineStr">
        <is>
          <t>Object_Detection; Knowledge_Distillation</t>
        </is>
      </c>
      <c r="CD96" s="3" t="inlineStr">
        <is>
          <t>NR</t>
        </is>
      </c>
      <c r="CE96" s="3" t="inlineStr">
        <is>
          <t>NR</t>
        </is>
      </c>
      <c r="CF96" s="3" t="inlineStr">
        <is>
          <t>Reported on the source record/data card or associated publication (see Evidence_Locator)</t>
        </is>
      </c>
      <c r="CG96" s="3" t="inlineStr">
        <is>
          <t>NR</t>
        </is>
      </c>
      <c r="CH96" s="3" t="inlineStr">
        <is>
          <t>NR</t>
        </is>
      </c>
      <c r="CI96" s="3" t="inlineStr">
        <is>
          <t>Include-Supplementary</t>
        </is>
      </c>
      <c r="CJ96" s="3" t="inlineStr">
        <is>
          <t>Direct_Download</t>
        </is>
      </c>
      <c r="CK96" s="3" t="inlineStr">
        <is>
          <t>NR</t>
        </is>
      </c>
      <c r="CL96" s="3" t="inlineStr">
        <is>
          <t>N</t>
        </is>
      </c>
      <c r="CM96" s="3" t="inlineStr">
        <is>
          <t>Direct_Download</t>
        </is>
      </c>
      <c r="CN96" s="3" t="inlineStr">
        <is>
          <t>NR</t>
        </is>
      </c>
      <c r="CO96" s="3" t="inlineStr">
        <is>
          <t>NR</t>
        </is>
      </c>
      <c r="CP96" s="3" t="inlineStr">
        <is>
          <t>N</t>
        </is>
      </c>
      <c r="CQ96" s="3" t="inlineStr">
        <is>
          <t>Pseudo-labeled derivative; exact source-image provenance, license, label error rate, and manual validation are incompletely documented.</t>
        </is>
      </c>
      <c r="CR96" s="3" t="inlineStr">
        <is>
          <t>Derived</t>
        </is>
      </c>
      <c r="CS96" s="3" t="inlineStr">
        <is>
          <t>N</t>
        </is>
      </c>
      <c r="CT96" s="3" t="inlineStr">
        <is>
          <t>N</t>
        </is>
      </c>
      <c r="CU96" s="3" t="inlineStr">
        <is>
          <t>Y</t>
        </is>
      </c>
      <c r="CV96" s="3" t="inlineStr">
        <is>
          <t>N-RDD2024 (FRDC-distilled pseudo-labels)</t>
        </is>
      </c>
      <c r="CW96" s="3" t="inlineStr">
        <is>
          <t>N-RDD2024: Road Damage and Defects</t>
        </is>
      </c>
      <c r="CX96" s="3" t="inlineStr">
        <is>
          <t>ChatGPT_Huggingface_001.xlsx</t>
        </is>
      </c>
      <c r="CY96" s="3" t="inlineStr">
        <is>
          <t>ChatGPT_Huggingface_001:HF012</t>
        </is>
      </c>
      <c r="CZ96" s="3" t="inlineStr">
        <is>
          <t>NA</t>
        </is>
      </c>
      <c r="DA96" s="3" t="inlineStr">
        <is>
          <t>N</t>
        </is>
      </c>
      <c r="DB96" s="3" t="inlineStr">
        <is>
          <t>None</t>
        </is>
      </c>
      <c r="DC96" s="3" t="inlineStr">
        <is>
          <t>None</t>
        </is>
      </c>
      <c r="DD96" s="3" t="inlineStr">
        <is>
          <t>None</t>
        </is>
      </c>
      <c r="DE96" s="3" t="inlineStr">
        <is>
          <t>None</t>
        </is>
      </c>
      <c r="DF96" s="3" t="inlineStr">
        <is>
          <t>N</t>
        </is>
      </c>
      <c r="DG96" s="3" t="inlineStr">
        <is>
          <t>Single source record; no reconciliation required.</t>
        </is>
      </c>
      <c r="DH96" s="3" t="inlineStr">
        <is>
          <t>https://huggingface.co/datasets/TamAko783/n-rdd2024-distilled-frdc — data card/config description of 10-class YOLO data, teacher model, and base images; road-damage tag search update date (accessed 2026-08-06)</t>
        </is>
      </c>
      <c r="DI96" s="3" t="inlineStr">
        <is>
          <t>Moderate</t>
        </is>
      </c>
      <c r="DJ96" s="3" t="inlineStr">
        <is>
          <t>Low</t>
        </is>
      </c>
      <c r="DK96" s="3" t="inlineStr">
        <is>
          <t>Use source record as cited.</t>
        </is>
      </c>
      <c r="DL96" s="3" t="n">
        <v>4</v>
      </c>
      <c r="DM96" s="3" t="n">
        <v>1</v>
      </c>
      <c r="DN96" s="3" t="n">
        <v>3</v>
      </c>
      <c r="DO96" s="3" t="n">
        <v>4</v>
      </c>
      <c r="DP96" s="3" t="n">
        <v>4</v>
      </c>
      <c r="DQ96" s="3" t="n">
        <v>2</v>
      </c>
      <c r="DR96" s="3" t="n">
        <v>0</v>
      </c>
      <c r="DS96" s="3" t="n">
        <v>53</v>
      </c>
      <c r="DT96" s="3" t="inlineStr">
        <is>
          <t>Reviewed (source MCDM_Scoring, averaged across batches)</t>
        </is>
      </c>
      <c r="DU96" s="3" t="inlineStr">
        <is>
          <t>1 of 1</t>
        </is>
      </c>
      <c r="DV96" s="35">
        <f>IFERROR(IF(INDEX(MCDM_Grades!$C$2:$C$178,MATCH($A96,MCDM_Grades!$A$2:$A$178,0))="","",INDEX(MCDM_Grades!$C$2:$C$178,MATCH($A96,MCDM_Grades!$A$2:$A$178,0))),"")</f>
        <v/>
      </c>
      <c r="DW96" s="42">
        <f>IFERROR(IF(INDEX(MCDM_Grades!$D$2:$D$178,MATCH($A96,MCDM_Grades!$A$2:$A$178,0))="","",INDEX(MCDM_Grades!$D$2:$D$178,MATCH($A96,MCDM_Grades!$A$2:$A$178,0))),"")</f>
        <v/>
      </c>
      <c r="DX96" s="48">
        <f>IFERROR(IF(INDEX(MCDM_Grades!$E$2:$E$178,MATCH($A96,MCDM_Grades!$A$2:$A$178,0))="","",INDEX(MCDM_Grades!$E$2:$E$178,MATCH($A96,MCDM_Grades!$A$2:$A$178,0))),"")</f>
        <v/>
      </c>
      <c r="DY96" s="49">
        <f>IFERROR(IF(INDEX(MCDM_Grades!$F$2:$F$178,MATCH($A96,MCDM_Grades!$A$2:$A$178,0))="","",INDEX(MCDM_Grades!$F$2:$F$178,MATCH($A96,MCDM_Grades!$A$2:$A$178,0))),"")</f>
        <v/>
      </c>
      <c r="DZ96" s="48">
        <f>IFERROR(IF(INDEX(MCDM_Grades!$G$2:$G$178,MATCH($A96,MCDM_Grades!$A$2:$A$178,0))="","",INDEX(MCDM_Grades!$G$2:$G$178,MATCH($A96,MCDM_Grades!$A$2:$A$178,0))),"")</f>
        <v/>
      </c>
      <c r="EA96" s="49">
        <f>IFERROR(IF(INDEX(MCDM_Grades!$H$2:$H$178,MATCH($A96,MCDM_Grades!$A$2:$A$178,0))="","",INDEX(MCDM_Grades!$H$2:$H$178,MATCH($A96,MCDM_Grades!$A$2:$A$178,0))),"")</f>
        <v/>
      </c>
      <c r="EB96" s="50">
        <f>IFERROR(IF(INDEX(MCDM_Grades!$I$2:$I$178,MATCH($A96,MCDM_Grades!$A$2:$A$178,0))="","",INDEX(MCDM_Grades!$I$2:$I$178,MATCH($A96,MCDM_Grades!$A$2:$A$178,0))),"")</f>
        <v/>
      </c>
      <c r="EC96" s="51">
        <f>IFERROR(IF(INDEX(MCDM_Grades!$J$2:$J$178,MATCH($A96,MCDM_Grades!$A$2:$A$178,0))="","",INDEX(MCDM_Grades!$J$2:$J$178,MATCH($A96,MCDM_Grades!$A$2:$A$178,0))),"")</f>
        <v/>
      </c>
      <c r="ED96" s="35">
        <f>IFERROR(IF(INDEX(MCDM_Grades!$N$2:$N$178,MATCH($A96,MCDM_Grades!$A$2:$A$178,0))="","",INDEX(MCDM_Grades!$N$2:$N$178,MATCH($A96,MCDM_Grades!$A$2:$A$178,0))),"")</f>
        <v/>
      </c>
      <c r="EE96" s="42">
        <f>IFERROR(IF(INDEX(MCDM_Grades!$O$2:$O$178,MATCH($A96,MCDM_Grades!$A$2:$A$178,0))="","",INDEX(MCDM_Grades!$O$2:$O$178,MATCH($A96,MCDM_Grades!$A$2:$A$178,0))),"")</f>
        <v/>
      </c>
      <c r="EF96" s="35">
        <f>IFERROR(IF(INDEX(MCDM_Grades!$P$2:$P$178,MATCH($A96,MCDM_Grades!$A$2:$A$178,0))="","",INDEX(MCDM_Grades!$P$2:$P$178,MATCH($A96,MCDM_Grades!$A$2:$A$178,0))),"")</f>
        <v/>
      </c>
      <c r="EG96" s="42">
        <f>IFERROR(IF(INDEX(MCDM_Grades!$Q$2:$Q$178,MATCH($A96,MCDM_Grades!$A$2:$A$178,0))="","",INDEX(MCDM_Grades!$Q$2:$Q$178,MATCH($A96,MCDM_Grades!$A$2:$A$178,0))),"")</f>
        <v/>
      </c>
      <c r="EH96" s="35">
        <f>IFERROR(IF(INDEX(MCDM_Grades!$R$2:$R$178,MATCH($A96,MCDM_Grades!$A$2:$A$178,0))="","",INDEX(MCDM_Grades!$R$2:$R$178,MATCH($A96,MCDM_Grades!$A$2:$A$178,0))),"")</f>
        <v/>
      </c>
      <c r="EI96" s="42">
        <f>IFERROR(IF(INDEX(MCDM_Grades!$S$2:$S$178,MATCH($A96,MCDM_Grades!$A$2:$A$178,0))="","",INDEX(MCDM_Grades!$S$2:$S$178,MATCH($A96,MCDM_Grades!$A$2:$A$178,0))),"")</f>
        <v/>
      </c>
      <c r="EJ96" s="35">
        <f>IFERROR(IF(INDEX(MCDM_Grades!$T$2:$T$178,MATCH($A96,MCDM_Grades!$A$2:$A$178,0))="","",INDEX(MCDM_Grades!$T$2:$T$178,MATCH($A96,MCDM_Grades!$A$2:$A$178,0))),"")</f>
        <v/>
      </c>
      <c r="EK96" s="42">
        <f>IFERROR(IF(INDEX(MCDM_Grades!$U$2:$U$178,MATCH($A96,MCDM_Grades!$A$2:$A$178,0))="","",INDEX(MCDM_Grades!$U$2:$U$178,MATCH($A96,MCDM_Grades!$A$2:$A$178,0))),"")</f>
        <v/>
      </c>
      <c r="EL96" s="35">
        <f>IFERROR(IF(INDEX(MCDM_Grades!$V$2:$V$178,MATCH($A96,MCDM_Grades!$A$2:$A$178,0))="","",INDEX(MCDM_Grades!$V$2:$V$178,MATCH($A96,MCDM_Grades!$A$2:$A$178,0))),"")</f>
        <v/>
      </c>
      <c r="EM96" s="42">
        <f>IFERROR(IF(INDEX(MCDM_Grades!$W$2:$W$178,MATCH($A96,MCDM_Grades!$A$2:$A$178,0))="","",INDEX(MCDM_Grades!$W$2:$W$178,MATCH($A96,MCDM_Grades!$A$2:$A$178,0))),"")</f>
        <v/>
      </c>
      <c r="EN96" s="35">
        <f>IFERROR(IF(INDEX(MCDM_Grades!$X$2:$X$178,MATCH($A96,MCDM_Grades!$A$2:$A$178,0))="","",INDEX(MCDM_Grades!$X$2:$X$178,MATCH($A96,MCDM_Grades!$A$2:$A$178,0))),"")</f>
        <v/>
      </c>
      <c r="EO96" s="42">
        <f>IFERROR(IF(INDEX(MCDM_Grades!$Y$2:$Y$178,MATCH($A96,MCDM_Grades!$A$2:$A$178,0))="","",INDEX(MCDM_Grades!$Y$2:$Y$178,MATCH($A96,MCDM_Grades!$A$2:$A$178,0))),"")</f>
        <v/>
      </c>
      <c r="EP96" s="35">
        <f>IFERROR(IF(INDEX(MCDM_Grades!$Z$2:$Z$178,MATCH($A96,MCDM_Grades!$A$2:$A$178,0))="","",INDEX(MCDM_Grades!$Z$2:$Z$178,MATCH($A96,MCDM_Grades!$A$2:$A$178,0))),"")</f>
        <v/>
      </c>
      <c r="EQ96" s="42">
        <f>IFERROR(IF(INDEX(MCDM_Grades!$AA$2:$AA$178,MATCH($A96,MCDM_Grades!$A$2:$A$178,0))="","",INDEX(MCDM_Grades!$AA$2:$AA$178,MATCH($A96,MCDM_Grades!$A$2:$A$178,0))),"")</f>
        <v/>
      </c>
      <c r="ER96" s="35">
        <f>IFERROR(IF(INDEX(MCDM_Grades!$AB$2:$AB$178,MATCH($A96,MCDM_Grades!$A$2:$A$178,0))="","",INDEX(MCDM_Grades!$AB$2:$AB$178,MATCH($A96,MCDM_Grades!$A$2:$A$178,0))),"")</f>
        <v/>
      </c>
      <c r="ES96" s="42">
        <f>IFERROR(IF(INDEX(MCDM_Grades!$AC$2:$AC$178,MATCH($A96,MCDM_Grades!$A$2:$A$178,0))="","",INDEX(MCDM_Grades!$AC$2:$AC$178,MATCH($A96,MCDM_Grades!$A$2:$A$178,0))),"")</f>
        <v/>
      </c>
      <c r="ET96" s="35">
        <f>IFERROR(IF(INDEX(MCDM_Grades!$AD$2:$AD$178,MATCH($A96,MCDM_Grades!$A$2:$A$178,0))="","",INDEX(MCDM_Grades!$AD$2:$AD$178,MATCH($A96,MCDM_Grades!$A$2:$A$178,0))),"")</f>
        <v/>
      </c>
      <c r="EU96" s="42">
        <f>IFERROR(IF(INDEX(MCDM_Grades!$AE$2:$AE$178,MATCH($A96,MCDM_Grades!$A$2:$A$178,0))="","",INDEX(MCDM_Grades!$AE$2:$AE$178,MATCH($A96,MCDM_Grades!$A$2:$A$178,0))),"")</f>
        <v/>
      </c>
      <c r="EV96" s="51">
        <f>IFERROR(IF(INDEX(MCDM_Grades!$K$2:$K$178,MATCH($A96,MCDM_Grades!$A$2:$A$178,0))="","",INDEX(MCDM_Grades!$K$2:$K$178,MATCH($A96,MCDM_Grades!$A$2:$A$178,0))),"")</f>
        <v/>
      </c>
      <c r="EW96" s="49">
        <f>IFERROR(IF(INDEX(MCDM_Grades!$L$2:$L$178,MATCH($A96,MCDM_Grades!$A$2:$A$178,0))="","",INDEX(MCDM_Grades!$L$2:$L$178,MATCH($A96,MCDM_Grades!$A$2:$A$178,0))),"")</f>
        <v/>
      </c>
      <c r="EX96" s="50">
        <f>IFERROR(IF(INDEX(MCDM_Grades!$M$2:$M$178,MATCH($A96,MCDM_Grades!$A$2:$A$178,0))="","",INDEX(MCDM_Grades!$M$2:$M$178,MATCH($A96,MCDM_Grades!$A$2:$A$178,0))),"")</f>
        <v/>
      </c>
      <c r="EY96" s="35">
        <f>IFERROR(IF(INDEX(MCDM_Grades!$AR$2:$AR$178,MATCH($A96,MCDM_Grades!$A$2:$A$178,0))="","",INDEX(MCDM_Grades!$AR$2:$AR$178,MATCH($A96,MCDM_Grades!$A$2:$A$178,0))),"")</f>
        <v/>
      </c>
      <c r="EZ96" s="42">
        <f>IFERROR(IF(INDEX(MCDM_Grades!$AS$2:$AS$178,MATCH($A96,MCDM_Grades!$A$2:$A$178,0))="","",INDEX(MCDM_Grades!$AS$2:$AS$178,MATCH($A96,MCDM_Grades!$A$2:$A$178,0))),"")</f>
        <v/>
      </c>
      <c r="FA96" s="35">
        <f>IFERROR(IF(INDEX(MCDM_Grades!$AT$2:$AT$178,MATCH($A96,MCDM_Grades!$A$2:$A$178,0))="","",INDEX(MCDM_Grades!$AT$2:$AT$178,MATCH($A96,MCDM_Grades!$A$2:$A$178,0))),"")</f>
        <v/>
      </c>
      <c r="FB96" s="42">
        <f>IFERROR(IF(INDEX(MCDM_Grades!$AU$2:$AU$178,MATCH($A96,MCDM_Grades!$A$2:$A$178,0))="","",INDEX(MCDM_Grades!$AU$2:$AU$178,MATCH($A96,MCDM_Grades!$A$2:$A$178,0))),"")</f>
        <v/>
      </c>
      <c r="FC96" s="3" t="inlineStr">
        <is>
          <t>Forward-facing / oblique</t>
        </is>
      </c>
      <c r="FD96" s="3" t="inlineStr">
        <is>
          <t>Partial</t>
        </is>
      </c>
      <c r="FE96" s="3" t="inlineStr">
        <is>
          <t>Yes</t>
        </is>
      </c>
      <c r="FF96" s="3" t="inlineStr">
        <is>
          <t>RDD2022 lineage includes a small China_Drone UAV subset</t>
        </is>
      </c>
      <c r="FG96" s="3" t="inlineStr">
        <is>
          <t>Dashboard-mounted smartphone (RDD2022 lineage), with a small UAV subset</t>
        </is>
      </c>
      <c r="FH96" s="3" t="inlineStr">
        <is>
          <t>road images from six countries (India, Japan, Czech Republic, Norway, China, and USA)</t>
        </is>
      </c>
      <c r="FI96" s="3" t="inlineStr">
        <is>
          <t>Parent / source dataset</t>
        </is>
      </c>
      <c r="FJ96" s="3" t="inlineStr">
        <is>
          <t>https://data.mendeley.com/datasets/27c8pwsd6v/5</t>
        </is>
      </c>
      <c r="FK96" s="3" t="inlineStr">
        <is>
          <t>Medium</t>
        </is>
      </c>
      <c r="FL96" s="3" t="inlineStr">
        <is>
          <t>Not independently verified</t>
        </is>
      </c>
      <c r="FM96" s="3" t="inlineStr">
        <is>
          <t>Chain: this pseudo-labelled release -&gt; TamAko783/n-rdd2024-augmented -&gt; N-RDD2024 (Mendeley 27c8pwsd6v), which its record describes as an edited/relabelled version of the RDD2022 six-country imagery. RDD2022 (Arya et al.) was collected mainly with smartphones mounted on vehicle dashboards, forward-facing, plus China_MotorBike and a small China_Drone (UAV) subset, so top-down is Partial. The HF pages themselves give no acquisition details (the augmented parent page fails to render with a DatasetGenerationCastError).</t>
        </is>
      </c>
    </row>
    <row r="97" ht="58" customHeight="1">
      <c r="A97" s="3" t="inlineStr">
        <is>
          <t>DS-096</t>
        </is>
      </c>
      <c r="B97" s="3" t="inlineStr">
        <is>
          <t>PaveBench</t>
        </is>
      </c>
      <c r="C97" s="3" t="inlineStr">
        <is>
          <t>NA</t>
        </is>
      </c>
      <c r="D97" s="3" t="inlineStr">
        <is>
          <t>1.0 / initial public release</t>
        </is>
      </c>
      <c r="E97" s="3" t="inlineStr">
        <is>
          <t>Independent Dataset</t>
        </is>
      </c>
      <c r="F97" s="3" t="inlineStr">
        <is>
          <t>NA (single source record)</t>
        </is>
      </c>
      <c r="G97" s="3" t="inlineStr">
        <is>
          <t>Single source record; no matching record found in any other file after cross-file and cross-platform comparison.</t>
        </is>
      </c>
      <c r="H97" s="3" t="inlineStr">
        <is>
          <t>GPT</t>
        </is>
      </c>
      <c r="I97" s="3" t="inlineStr">
        <is>
          <t>Hugging Face</t>
        </is>
      </c>
      <c r="J97" s="3" t="inlineStr">
        <is>
          <t>N</t>
        </is>
      </c>
      <c r="K97" s="3" t="inlineStr">
        <is>
          <t>NA (single platform)</t>
        </is>
      </c>
      <c r="L97" s="4" t="inlineStr">
        <is>
          <t>https://huggingface.co/datasets/MML-Group/PaveBench</t>
        </is>
      </c>
      <c r="M97" s="3" t="inlineStr">
        <is>
          <t>NA</t>
        </is>
      </c>
      <c r="N97" s="3" t="inlineStr">
        <is>
          <t>NA</t>
        </is>
      </c>
      <c r="O97" s="3" t="inlineStr">
        <is>
          <t>NA</t>
        </is>
      </c>
      <c r="P97" s="4" t="inlineStr">
        <is>
          <t>https://huggingface.co/datasets/MML-Group/PaveBench</t>
        </is>
      </c>
      <c r="Q97" s="3" t="inlineStr">
        <is>
          <t>NA</t>
        </is>
      </c>
      <c r="R97" s="3" t="inlineStr">
        <is>
          <t>NA</t>
        </is>
      </c>
      <c r="S97" s="3" t="inlineStr">
        <is>
          <t>NA</t>
        </is>
      </c>
      <c r="T97" s="3" t="inlineStr">
        <is>
          <t>arXiv:2604.02804</t>
        </is>
      </c>
      <c r="U97" s="3" t="inlineStr">
        <is>
          <t>Y</t>
        </is>
      </c>
      <c r="V97" s="3" t="inlineStr">
        <is>
          <t>https://arxiv.org/abs/2604.02804</t>
        </is>
      </c>
      <c r="W97" s="3" t="inlineStr">
        <is>
          <t>NR</t>
        </is>
      </c>
      <c r="X97" s="3" t="inlineStr">
        <is>
          <t>https://arxiv.org/abs/2604.02804</t>
        </is>
      </c>
      <c r="Y97" s="3" t="inlineStr">
        <is>
          <t>NR</t>
        </is>
      </c>
      <c r="Z97" s="3" t="inlineStr">
        <is>
          <t>Preprint only (arXiv)</t>
        </is>
      </c>
      <c r="AA97" s="3" t="inlineStr">
        <is>
          <t>Reported in source record (relationship not classified)</t>
        </is>
      </c>
      <c r="AB97" s="3" t="inlineStr">
        <is>
          <t>Images/frames as reported</t>
        </is>
      </c>
      <c r="AC97" s="3" t="inlineStr">
        <is>
          <t>20124</t>
        </is>
      </c>
      <c r="AD97" s="3" t="inlineStr">
        <is>
          <t>NR</t>
        </is>
      </c>
      <c r="AE97" s="3" t="inlineStr">
        <is>
          <t>NR</t>
        </is>
      </c>
      <c r="AF97" s="3" t="inlineStr">
        <is>
          <t>20124</t>
        </is>
      </c>
      <c r="AG97" s="3" t="inlineStr">
        <is>
          <t>NR</t>
        </is>
      </c>
      <c r="AH97" s="3" t="inlineStr">
        <is>
          <t>NR</t>
        </is>
      </c>
      <c r="AI97" s="3" t="inlineStr">
        <is>
          <t>NR</t>
        </is>
      </c>
      <c r="AJ97" s="3" t="inlineStr">
        <is>
          <t>NR</t>
        </is>
      </c>
      <c r="AK97" s="3" t="inlineStr">
        <is>
          <t>NR</t>
        </is>
      </c>
      <c r="AL97" s="3" t="inlineStr">
        <is>
          <t>NR</t>
        </is>
      </c>
      <c r="AM97" s="3" t="inlineStr">
        <is>
          <t>NR</t>
        </is>
      </c>
      <c r="AN97" s="3" t="inlineStr">
        <is>
          <t>512x512</t>
        </is>
      </c>
      <c r="AO97" s="3" t="inlineStr">
        <is>
          <t>NR</t>
        </is>
      </c>
      <c r="AP97" s="3" t="inlineStr">
        <is>
          <t>China</t>
        </is>
      </c>
      <c r="AQ97" s="3" t="inlineStr">
        <is>
          <t>NR</t>
        </is>
      </c>
      <c r="AR97" s="3" t="inlineStr">
        <is>
          <t>Liaoning Province</t>
        </is>
      </c>
      <c r="AS97" s="3" t="inlineStr">
        <is>
          <t>China; Liaoning Province; Road environment: Highway</t>
        </is>
      </c>
      <c r="AT97" s="3" t="inlineStr">
        <is>
          <t>NR</t>
        </is>
      </c>
      <c r="AU97" s="3" t="inlineStr">
        <is>
          <t>Inspection vehicle; line-scan top-down camera</t>
        </is>
      </c>
      <c r="AV97" s="3" t="inlineStr">
        <is>
          <t>See Acquisition_Platform</t>
        </is>
      </c>
      <c r="AW97" s="3" t="inlineStr">
        <is>
          <t>Inspection vehicle; line-scan top-down camera</t>
        </is>
      </c>
      <c r="AX97" s="3" t="inlineStr">
        <is>
          <t>See Acquisition_Platform (reported: top-down)</t>
        </is>
      </c>
      <c r="AY97" s="3" t="inlineStr">
        <is>
          <t>NR</t>
        </is>
      </c>
      <c r="AZ97" s="3" t="inlineStr">
        <is>
          <t>NR</t>
        </is>
      </c>
      <c r="BA97" s="3" t="inlineStr">
        <is>
          <t>NR</t>
        </is>
      </c>
      <c r="BB97" s="3" t="inlineStr">
        <is>
          <t>NR</t>
        </is>
      </c>
      <c r="BC97" s="3" t="inlineStr">
        <is>
          <t>NR</t>
        </is>
      </c>
      <c r="BD97" s="3" t="inlineStr">
        <is>
          <t>NR</t>
        </is>
      </c>
      <c r="BE97" s="3" t="inlineStr">
        <is>
          <t>NR</t>
        </is>
      </c>
      <c r="BF97" s="3" t="inlineStr">
        <is>
          <t>NR</t>
        </is>
      </c>
      <c r="BG97" s="3" t="inlineStr">
        <is>
          <t>NR</t>
        </is>
      </c>
      <c r="BH97" s="3" t="inlineStr">
        <is>
          <t>Crack; Pothole; Repair_Patch; Manhole_Cover; Surface_Damage</t>
        </is>
      </c>
      <c r="BI97" s="3" t="inlineStr">
        <is>
          <t>NR</t>
        </is>
      </c>
      <c r="BJ97" s="3" t="inlineStr">
        <is>
          <t>Image-level condition labels; object bounding boxes; pixel masks; visual question-answer pairs</t>
        </is>
      </c>
      <c r="BK97" s="3" t="inlineStr">
        <is>
          <t>NR</t>
        </is>
      </c>
      <c r="BL97" s="3" t="inlineStr">
        <is>
          <t>Multi_Task</t>
        </is>
      </c>
      <c r="BM97" s="3" t="inlineStr">
        <is>
          <t>Multi_Task</t>
        </is>
      </c>
      <c r="BN97" s="3" t="inlineStr">
        <is>
          <t>Image files; bounding boxes; segmentation masks; QA pairs</t>
        </is>
      </c>
      <c r="BO97" s="3" t="inlineStr">
        <is>
          <t>mask</t>
        </is>
      </c>
      <c r="BP97" s="3" t="inlineStr">
        <is>
          <t>Y</t>
        </is>
      </c>
      <c r="BQ97" s="3" t="inlineStr">
        <is>
          <t>Y</t>
        </is>
      </c>
      <c r="BR97" s="3" t="inlineStr">
        <is>
          <t>Y</t>
        </is>
      </c>
      <c r="BS97" s="3" t="inlineStr">
        <is>
          <t>NR</t>
        </is>
      </c>
      <c r="BT97" s="3" t="inlineStr">
        <is>
          <t>NR</t>
        </is>
      </c>
      <c r="BU97" s="3" t="inlineStr">
        <is>
          <t>NR</t>
        </is>
      </c>
      <c r="BV97" s="3" t="inlineStr">
        <is>
          <t>NR</t>
        </is>
      </c>
      <c r="BW97" s="3" t="inlineStr">
        <is>
          <t>NR</t>
        </is>
      </c>
      <c r="BX97" s="3" t="inlineStr">
        <is>
          <t>NR</t>
        </is>
      </c>
      <c r="BY97" s="3" t="inlineStr">
        <is>
          <t>Manual multi-task annotation by multiple annotators</t>
        </is>
      </c>
      <c r="BZ97" s="3" t="inlineStr">
        <is>
          <t>Multiple annotators; cross-checking; paper-reported quality-control workflow</t>
        </is>
      </c>
      <c r="CA97" s="3" t="inlineStr">
        <is>
          <t>NR</t>
        </is>
      </c>
      <c r="CB97" s="3" t="inlineStr">
        <is>
          <t>NR</t>
        </is>
      </c>
      <c r="CC97" s="3" t="inlineStr">
        <is>
          <t>Image_Classification; Object_Detection; Semantic_Segmentation; Visual_Question_Answering</t>
        </is>
      </c>
      <c r="CD97" s="3" t="inlineStr">
        <is>
          <t>NR</t>
        </is>
      </c>
      <c r="CE97" s="3" t="inlineStr">
        <is>
          <t>NR</t>
        </is>
      </c>
      <c r="CF97" s="3" t="inlineStr">
        <is>
          <t>Reported on the source record/data card or associated publication (see Evidence_Locator)</t>
        </is>
      </c>
      <c r="CG97" s="3" t="inlineStr">
        <is>
          <t>NR</t>
        </is>
      </c>
      <c r="CH97" s="3" t="inlineStr">
        <is>
          <t>NR</t>
        </is>
      </c>
      <c r="CI97" s="3" t="inlineStr">
        <is>
          <t>Include-Primary</t>
        </is>
      </c>
      <c r="CJ97" s="3" t="inlineStr">
        <is>
          <t>Direct_Download</t>
        </is>
      </c>
      <c r="CK97" s="3" t="inlineStr">
        <is>
          <t>CC BY-NC-SA 4.0</t>
        </is>
      </c>
      <c r="CL97" s="3" t="inlineStr">
        <is>
          <t>N</t>
        </is>
      </c>
      <c r="CM97" s="3" t="inlineStr">
        <is>
          <t>Direct_Download</t>
        </is>
      </c>
      <c r="CN97" s="3" t="inlineStr">
        <is>
          <t>NR</t>
        </is>
      </c>
      <c r="CO97" s="3" t="inlineStr">
        <is>
          <t>NR</t>
        </is>
      </c>
      <c r="CP97" s="3" t="inlineStr">
        <is>
          <t>N</t>
        </is>
      </c>
      <c r="CQ97" s="3" t="inlineStr">
        <is>
          <t>Noncommercial/share-alike license; collection is geographically concentrated; collection dates, weather, season, and most auxiliary sensor fields are not reported.</t>
        </is>
      </c>
      <c r="CR97" s="3" t="inlineStr">
        <is>
          <t>Original</t>
        </is>
      </c>
      <c r="CS97" s="3" t="inlineStr">
        <is>
          <t>N</t>
        </is>
      </c>
      <c r="CT97" s="3" t="inlineStr">
        <is>
          <t>N</t>
        </is>
      </c>
      <c r="CU97" s="3" t="inlineStr">
        <is>
          <t>N</t>
        </is>
      </c>
      <c r="CV97" s="3" t="inlineStr">
        <is>
          <t>NA</t>
        </is>
      </c>
      <c r="CW97" s="3" t="inlineStr">
        <is>
          <t>NA</t>
        </is>
      </c>
      <c r="CX97" s="3" t="inlineStr">
        <is>
          <t>ChatGPT_Huggingface_001.xlsx</t>
        </is>
      </c>
      <c r="CY97" s="3" t="inlineStr">
        <is>
          <t>ChatGPT_Huggingface_001:HF001</t>
        </is>
      </c>
      <c r="CZ97" s="3" t="inlineStr">
        <is>
          <t>NA</t>
        </is>
      </c>
      <c r="DA97" s="3" t="inlineStr">
        <is>
          <t>N</t>
        </is>
      </c>
      <c r="DB97" s="3" t="inlineStr">
        <is>
          <t>None</t>
        </is>
      </c>
      <c r="DC97" s="3" t="inlineStr">
        <is>
          <t>None</t>
        </is>
      </c>
      <c r="DD97" s="3" t="inlineStr">
        <is>
          <t>None</t>
        </is>
      </c>
      <c r="DE97" s="3" t="inlineStr">
        <is>
          <t>None</t>
        </is>
      </c>
      <c r="DF97" s="3" t="inlineStr">
        <is>
          <t>N</t>
        </is>
      </c>
      <c r="DG97" s="3" t="inlineStr">
        <is>
          <t>Single source record; no reconciliation required.</t>
        </is>
      </c>
      <c r="DH97" s="3" t="inlineStr">
        <is>
          <t>https://huggingface.co/datasets/MML-Group/PaveBench — Dataset card sections About the Dataset and Multi-Task Visual Perception; https://arxiv.org/abs/2604.02804 — dataset construction and annotation sections (accessed 2026-08-06)</t>
        </is>
      </c>
      <c r="DI97" s="3" t="inlineStr">
        <is>
          <t>High</t>
        </is>
      </c>
      <c r="DJ97" s="3" t="inlineStr">
        <is>
          <t>Low</t>
        </is>
      </c>
      <c r="DK97" s="3" t="inlineStr">
        <is>
          <t>Use source record as cited.</t>
        </is>
      </c>
      <c r="DL97" s="3" t="n">
        <v>5</v>
      </c>
      <c r="DM97" s="3" t="n">
        <v>5</v>
      </c>
      <c r="DN97" s="3" t="n">
        <v>4.5</v>
      </c>
      <c r="DO97" s="3" t="n">
        <v>4</v>
      </c>
      <c r="DP97" s="3" t="n">
        <v>3</v>
      </c>
      <c r="DQ97" s="3" t="n">
        <v>3</v>
      </c>
      <c r="DR97" s="3" t="n">
        <v>1</v>
      </c>
      <c r="DS97" s="3" t="n">
        <v>79.5</v>
      </c>
      <c r="DT97" s="3" t="inlineStr">
        <is>
          <t>Reviewed (source MCDM_Scoring, averaged across batches)</t>
        </is>
      </c>
      <c r="DU97" s="3" t="inlineStr">
        <is>
          <t>1 of 1</t>
        </is>
      </c>
      <c r="DV97" s="35">
        <f>IFERROR(IF(INDEX(MCDM_Grades!$C$2:$C$178,MATCH($A97,MCDM_Grades!$A$2:$A$178,0))="","",INDEX(MCDM_Grades!$C$2:$C$178,MATCH($A97,MCDM_Grades!$A$2:$A$178,0))),"")</f>
        <v/>
      </c>
      <c r="DW97" s="42">
        <f>IFERROR(IF(INDEX(MCDM_Grades!$D$2:$D$178,MATCH($A97,MCDM_Grades!$A$2:$A$178,0))="","",INDEX(MCDM_Grades!$D$2:$D$178,MATCH($A97,MCDM_Grades!$A$2:$A$178,0))),"")</f>
        <v/>
      </c>
      <c r="DX97" s="48">
        <f>IFERROR(IF(INDEX(MCDM_Grades!$E$2:$E$178,MATCH($A97,MCDM_Grades!$A$2:$A$178,0))="","",INDEX(MCDM_Grades!$E$2:$E$178,MATCH($A97,MCDM_Grades!$A$2:$A$178,0))),"")</f>
        <v/>
      </c>
      <c r="DY97" s="49">
        <f>IFERROR(IF(INDEX(MCDM_Grades!$F$2:$F$178,MATCH($A97,MCDM_Grades!$A$2:$A$178,0))="","",INDEX(MCDM_Grades!$F$2:$F$178,MATCH($A97,MCDM_Grades!$A$2:$A$178,0))),"")</f>
        <v/>
      </c>
      <c r="DZ97" s="48">
        <f>IFERROR(IF(INDEX(MCDM_Grades!$G$2:$G$178,MATCH($A97,MCDM_Grades!$A$2:$A$178,0))="","",INDEX(MCDM_Grades!$G$2:$G$178,MATCH($A97,MCDM_Grades!$A$2:$A$178,0))),"")</f>
        <v/>
      </c>
      <c r="EA97" s="49">
        <f>IFERROR(IF(INDEX(MCDM_Grades!$H$2:$H$178,MATCH($A97,MCDM_Grades!$A$2:$A$178,0))="","",INDEX(MCDM_Grades!$H$2:$H$178,MATCH($A97,MCDM_Grades!$A$2:$A$178,0))),"")</f>
        <v/>
      </c>
      <c r="EB97" s="50">
        <f>IFERROR(IF(INDEX(MCDM_Grades!$I$2:$I$178,MATCH($A97,MCDM_Grades!$A$2:$A$178,0))="","",INDEX(MCDM_Grades!$I$2:$I$178,MATCH($A97,MCDM_Grades!$A$2:$A$178,0))),"")</f>
        <v/>
      </c>
      <c r="EC97" s="51">
        <f>IFERROR(IF(INDEX(MCDM_Grades!$J$2:$J$178,MATCH($A97,MCDM_Grades!$A$2:$A$178,0))="","",INDEX(MCDM_Grades!$J$2:$J$178,MATCH($A97,MCDM_Grades!$A$2:$A$178,0))),"")</f>
        <v/>
      </c>
      <c r="ED97" s="35">
        <f>IFERROR(IF(INDEX(MCDM_Grades!$N$2:$N$178,MATCH($A97,MCDM_Grades!$A$2:$A$178,0))="","",INDEX(MCDM_Grades!$N$2:$N$178,MATCH($A97,MCDM_Grades!$A$2:$A$178,0))),"")</f>
        <v/>
      </c>
      <c r="EE97" s="42">
        <f>IFERROR(IF(INDEX(MCDM_Grades!$O$2:$O$178,MATCH($A97,MCDM_Grades!$A$2:$A$178,0))="","",INDEX(MCDM_Grades!$O$2:$O$178,MATCH($A97,MCDM_Grades!$A$2:$A$178,0))),"")</f>
        <v/>
      </c>
      <c r="EF97" s="35">
        <f>IFERROR(IF(INDEX(MCDM_Grades!$P$2:$P$178,MATCH($A97,MCDM_Grades!$A$2:$A$178,0))="","",INDEX(MCDM_Grades!$P$2:$P$178,MATCH($A97,MCDM_Grades!$A$2:$A$178,0))),"")</f>
        <v/>
      </c>
      <c r="EG97" s="42">
        <f>IFERROR(IF(INDEX(MCDM_Grades!$Q$2:$Q$178,MATCH($A97,MCDM_Grades!$A$2:$A$178,0))="","",INDEX(MCDM_Grades!$Q$2:$Q$178,MATCH($A97,MCDM_Grades!$A$2:$A$178,0))),"")</f>
        <v/>
      </c>
      <c r="EH97" s="35">
        <f>IFERROR(IF(INDEX(MCDM_Grades!$R$2:$R$178,MATCH($A97,MCDM_Grades!$A$2:$A$178,0))="","",INDEX(MCDM_Grades!$R$2:$R$178,MATCH($A97,MCDM_Grades!$A$2:$A$178,0))),"")</f>
        <v/>
      </c>
      <c r="EI97" s="42">
        <f>IFERROR(IF(INDEX(MCDM_Grades!$S$2:$S$178,MATCH($A97,MCDM_Grades!$A$2:$A$178,0))="","",INDEX(MCDM_Grades!$S$2:$S$178,MATCH($A97,MCDM_Grades!$A$2:$A$178,0))),"")</f>
        <v/>
      </c>
      <c r="EJ97" s="35">
        <f>IFERROR(IF(INDEX(MCDM_Grades!$T$2:$T$178,MATCH($A97,MCDM_Grades!$A$2:$A$178,0))="","",INDEX(MCDM_Grades!$T$2:$T$178,MATCH($A97,MCDM_Grades!$A$2:$A$178,0))),"")</f>
        <v/>
      </c>
      <c r="EK97" s="42">
        <f>IFERROR(IF(INDEX(MCDM_Grades!$U$2:$U$178,MATCH($A97,MCDM_Grades!$A$2:$A$178,0))="","",INDEX(MCDM_Grades!$U$2:$U$178,MATCH($A97,MCDM_Grades!$A$2:$A$178,0))),"")</f>
        <v/>
      </c>
      <c r="EL97" s="35">
        <f>IFERROR(IF(INDEX(MCDM_Grades!$V$2:$V$178,MATCH($A97,MCDM_Grades!$A$2:$A$178,0))="","",INDEX(MCDM_Grades!$V$2:$V$178,MATCH($A97,MCDM_Grades!$A$2:$A$178,0))),"")</f>
        <v/>
      </c>
      <c r="EM97" s="42">
        <f>IFERROR(IF(INDEX(MCDM_Grades!$W$2:$W$178,MATCH($A97,MCDM_Grades!$A$2:$A$178,0))="","",INDEX(MCDM_Grades!$W$2:$W$178,MATCH($A97,MCDM_Grades!$A$2:$A$178,0))),"")</f>
        <v/>
      </c>
      <c r="EN97" s="35">
        <f>IFERROR(IF(INDEX(MCDM_Grades!$X$2:$X$178,MATCH($A97,MCDM_Grades!$A$2:$A$178,0))="","",INDEX(MCDM_Grades!$X$2:$X$178,MATCH($A97,MCDM_Grades!$A$2:$A$178,0))),"")</f>
        <v/>
      </c>
      <c r="EO97" s="42">
        <f>IFERROR(IF(INDEX(MCDM_Grades!$Y$2:$Y$178,MATCH($A97,MCDM_Grades!$A$2:$A$178,0))="","",INDEX(MCDM_Grades!$Y$2:$Y$178,MATCH($A97,MCDM_Grades!$A$2:$A$178,0))),"")</f>
        <v/>
      </c>
      <c r="EP97" s="35">
        <f>IFERROR(IF(INDEX(MCDM_Grades!$Z$2:$Z$178,MATCH($A97,MCDM_Grades!$A$2:$A$178,0))="","",INDEX(MCDM_Grades!$Z$2:$Z$178,MATCH($A97,MCDM_Grades!$A$2:$A$178,0))),"")</f>
        <v/>
      </c>
      <c r="EQ97" s="42">
        <f>IFERROR(IF(INDEX(MCDM_Grades!$AA$2:$AA$178,MATCH($A97,MCDM_Grades!$A$2:$A$178,0))="","",INDEX(MCDM_Grades!$AA$2:$AA$178,MATCH($A97,MCDM_Grades!$A$2:$A$178,0))),"")</f>
        <v/>
      </c>
      <c r="ER97" s="35">
        <f>IFERROR(IF(INDEX(MCDM_Grades!$AB$2:$AB$178,MATCH($A97,MCDM_Grades!$A$2:$A$178,0))="","",INDEX(MCDM_Grades!$AB$2:$AB$178,MATCH($A97,MCDM_Grades!$A$2:$A$178,0))),"")</f>
        <v/>
      </c>
      <c r="ES97" s="42">
        <f>IFERROR(IF(INDEX(MCDM_Grades!$AC$2:$AC$178,MATCH($A97,MCDM_Grades!$A$2:$A$178,0))="","",INDEX(MCDM_Grades!$AC$2:$AC$178,MATCH($A97,MCDM_Grades!$A$2:$A$178,0))),"")</f>
        <v/>
      </c>
      <c r="ET97" s="35">
        <f>IFERROR(IF(INDEX(MCDM_Grades!$AD$2:$AD$178,MATCH($A97,MCDM_Grades!$A$2:$A$178,0))="","",INDEX(MCDM_Grades!$AD$2:$AD$178,MATCH($A97,MCDM_Grades!$A$2:$A$178,0))),"")</f>
        <v/>
      </c>
      <c r="EU97" s="42">
        <f>IFERROR(IF(INDEX(MCDM_Grades!$AE$2:$AE$178,MATCH($A97,MCDM_Grades!$A$2:$A$178,0))="","",INDEX(MCDM_Grades!$AE$2:$AE$178,MATCH($A97,MCDM_Grades!$A$2:$A$178,0))),"")</f>
        <v/>
      </c>
      <c r="EV97" s="51">
        <f>IFERROR(IF(INDEX(MCDM_Grades!$K$2:$K$178,MATCH($A97,MCDM_Grades!$A$2:$A$178,0))="","",INDEX(MCDM_Grades!$K$2:$K$178,MATCH($A97,MCDM_Grades!$A$2:$A$178,0))),"")</f>
        <v/>
      </c>
      <c r="EW97" s="49">
        <f>IFERROR(IF(INDEX(MCDM_Grades!$L$2:$L$178,MATCH($A97,MCDM_Grades!$A$2:$A$178,0))="","",INDEX(MCDM_Grades!$L$2:$L$178,MATCH($A97,MCDM_Grades!$A$2:$A$178,0))),"")</f>
        <v/>
      </c>
      <c r="EX97" s="50">
        <f>IFERROR(IF(INDEX(MCDM_Grades!$M$2:$M$178,MATCH($A97,MCDM_Grades!$A$2:$A$178,0))="","",INDEX(MCDM_Grades!$M$2:$M$178,MATCH($A97,MCDM_Grades!$A$2:$A$178,0))),"")</f>
        <v/>
      </c>
      <c r="EY97" s="35">
        <f>IFERROR(IF(INDEX(MCDM_Grades!$AR$2:$AR$178,MATCH($A97,MCDM_Grades!$A$2:$A$178,0))="","",INDEX(MCDM_Grades!$AR$2:$AR$178,MATCH($A97,MCDM_Grades!$A$2:$A$178,0))),"")</f>
        <v/>
      </c>
      <c r="EZ97" s="42">
        <f>IFERROR(IF(INDEX(MCDM_Grades!$AS$2:$AS$178,MATCH($A97,MCDM_Grades!$A$2:$A$178,0))="","",INDEX(MCDM_Grades!$AS$2:$AS$178,MATCH($A97,MCDM_Grades!$A$2:$A$178,0))),"")</f>
        <v/>
      </c>
      <c r="FA97" s="35">
        <f>IFERROR(IF(INDEX(MCDM_Grades!$AT$2:$AT$178,MATCH($A97,MCDM_Grades!$A$2:$A$178,0))="","",INDEX(MCDM_Grades!$AT$2:$AT$178,MATCH($A97,MCDM_Grades!$A$2:$A$178,0))),"")</f>
        <v/>
      </c>
      <c r="FB97" s="42">
        <f>IFERROR(IF(INDEX(MCDM_Grades!$AU$2:$AU$178,MATCH($A97,MCDM_Grades!$A$2:$A$178,0))="","",INDEX(MCDM_Grades!$AU$2:$AU$178,MATCH($A97,MCDM_Grades!$A$2:$A$178,0))),"")</f>
        <v/>
      </c>
      <c r="FC97" s="3" t="inlineStr">
        <is>
          <t>Nadir / top-down</t>
        </is>
      </c>
      <c r="FD97" s="3" t="inlineStr">
        <is>
          <t>Yes</t>
        </is>
      </c>
      <c r="FE97" s="3" t="inlineStr">
        <is>
          <t>No</t>
        </is>
      </c>
      <c r="FF97" s="3" t="n"/>
      <c r="FG97" s="3" t="inlineStr">
        <is>
          <t>Survey vehicle line-scan camera (top-down)</t>
        </is>
      </c>
      <c r="FH97" s="3" t="inlineStr">
        <is>
          <t>Inspection vehicle; line-scan top-down camera</t>
        </is>
      </c>
      <c r="FI97" s="3" t="inlineStr">
        <is>
          <t>Acquisition metadata (workbook)</t>
        </is>
      </c>
      <c r="FJ97" s="3" t="n"/>
      <c r="FK97" s="3" t="inlineStr">
        <is>
          <t>High</t>
        </is>
      </c>
      <c r="FL97" s="3" t="inlineStr">
        <is>
          <t>Not independently verified</t>
        </is>
      </c>
      <c r="FM97" s="3" t="inlineStr">
        <is>
          <t>Workbook Camera_Position explicitly reports 'top-down' for the line-scan camera on the inspection vehicle; 512x512 crops covering crack, pothole, repair patch, manhole cover and surface damage.</t>
        </is>
      </c>
    </row>
    <row r="98" ht="58" customHeight="1">
      <c r="A98" s="3" t="inlineStr">
        <is>
          <t>DS-097</t>
        </is>
      </c>
      <c r="B98" s="3" t="inlineStr">
        <is>
          <t>Road Issues Detection Dataset (Programmer-RD-AI)</t>
        </is>
      </c>
      <c r="C98" s="3" t="inlineStr">
        <is>
          <t>road-issues-detection-dataset; Programmer-RD-AI/road-issues-detection-dataset; Road Issues Detection Dataset</t>
        </is>
      </c>
      <c r="D98" s="3" t="inlineStr">
        <is>
          <t>c0c9c37 [Claude] | Version 2 [Claude] | 1.0 [GPT]</t>
        </is>
      </c>
      <c r="E98" s="3" t="inlineStr">
        <is>
          <t>Confirmed Match</t>
        </is>
      </c>
      <c r="F98" s="3" t="inlineStr">
        <is>
          <t>High</t>
        </is>
      </c>
      <c r="G98" s="3" t="inlineStr">
        <is>
          <t>Identical count (9,660) on both platforms; same author (Programmer-RD-AI / programmerrdai); HF record carries DOI 10.57967/hf/6188; both platform pages describe the same compiled road-issue classification set.</t>
        </is>
      </c>
      <c r="H98" s="3" t="inlineStr">
        <is>
          <t>Claude; GPT</t>
        </is>
      </c>
      <c r="I98" s="3" t="inlineStr">
        <is>
          <t>Hugging Face; Kaggle</t>
        </is>
      </c>
      <c r="J98" s="3" t="inlineStr">
        <is>
          <t>Y</t>
        </is>
      </c>
      <c r="K98" s="8" t="inlineStr">
        <is>
          <t>Duplicate deposit by the same author on Hugging Face and Kaggle</t>
        </is>
      </c>
      <c r="L98" s="4" t="inlineStr">
        <is>
          <t>https://huggingface.co/datasets/Programmer-RD-AI/road-issues-detection-dataset</t>
        </is>
      </c>
      <c r="M98" s="3" t="inlineStr">
        <is>
          <t>NA</t>
        </is>
      </c>
      <c r="N98" s="3" t="inlineStr">
        <is>
          <t>NA</t>
        </is>
      </c>
      <c r="O98" s="3" t="inlineStr">
        <is>
          <t>NA</t>
        </is>
      </c>
      <c r="P98" s="4" t="inlineStr">
        <is>
          <t>https://huggingface.co/datasets/Programmer-RD-AI/road-issues-detection-dataset</t>
        </is>
      </c>
      <c r="Q98" s="3" t="inlineStr">
        <is>
          <t>NA</t>
        </is>
      </c>
      <c r="R98" s="4" t="inlineStr">
        <is>
          <t>https://www.kaggle.com/datasets/programmerrdai/road-issues-detection-dataset</t>
        </is>
      </c>
      <c r="S98" s="3" t="inlineStr">
        <is>
          <t>NA</t>
        </is>
      </c>
      <c r="T98" s="3" t="inlineStr">
        <is>
          <t>10.57967/hf/6188</t>
        </is>
      </c>
      <c r="U98" s="3" t="inlineStr">
        <is>
          <t>Y</t>
        </is>
      </c>
      <c r="V98" s="3" t="inlineStr">
        <is>
          <t>https://doi.org/10.57967/hf/6188</t>
        </is>
      </c>
      <c r="W98" s="3" t="inlineStr">
        <is>
          <t>10.57967/hf/6188</t>
        </is>
      </c>
      <c r="X98" s="3" t="inlineStr">
        <is>
          <t>https://doi.org/10.57967/hf/6188</t>
        </is>
      </c>
      <c r="Y98" s="3" t="inlineStr">
        <is>
          <t>NR</t>
        </is>
      </c>
      <c r="Z98" s="3" t="inlineStr">
        <is>
          <t>NR</t>
        </is>
      </c>
      <c r="AA98" s="3" t="inlineStr">
        <is>
          <t>Reported in source record (relationship not classified)</t>
        </is>
      </c>
      <c r="AB98" s="3" t="inlineStr">
        <is>
          <t>Images/frames as reported</t>
        </is>
      </c>
      <c r="AC98" s="3" t="inlineStr">
        <is>
          <t>9660</t>
        </is>
      </c>
      <c r="AD98" s="3" t="inlineStr">
        <is>
          <t>NR</t>
        </is>
      </c>
      <c r="AE98" s="3" t="inlineStr">
        <is>
          <t>NR</t>
        </is>
      </c>
      <c r="AF98" s="3" t="inlineStr">
        <is>
          <t>9660</t>
        </is>
      </c>
      <c r="AG98" s="3" t="inlineStr">
        <is>
          <t>NR</t>
        </is>
      </c>
      <c r="AH98" s="3" t="inlineStr">
        <is>
          <t>NR</t>
        </is>
      </c>
      <c r="AI98" s="3" t="inlineStr">
        <is>
          <t>NR</t>
        </is>
      </c>
      <c r="AJ98" s="3" t="inlineStr">
        <is>
          <t>NR</t>
        </is>
      </c>
      <c r="AK98" s="3" t="inlineStr">
        <is>
          <t>NR</t>
        </is>
      </c>
      <c r="AL98" s="3" t="inlineStr">
        <is>
          <t>NR</t>
        </is>
      </c>
      <c r="AM98" s="3" t="inlineStr">
        <is>
          <t>NR</t>
        </is>
      </c>
      <c r="AN98" s="3" t="inlineStr">
        <is>
          <t>Varies (320-640 px width per viewer) [Claude] | High resolution; exact values vary or are NR [GPT]</t>
        </is>
      </c>
      <c r="AO98" s="3" t="inlineStr">
        <is>
          <t>NR</t>
        </is>
      </c>
      <c r="AP98" s="3" t="inlineStr">
        <is>
          <t>Multiple [GPT] | Multi-source [GPT]</t>
        </is>
      </c>
      <c r="AQ98" s="3" t="inlineStr">
        <is>
          <t>NR</t>
        </is>
      </c>
      <c r="AR98" s="3" t="inlineStr">
        <is>
          <t>NR</t>
        </is>
      </c>
      <c r="AS98" s="3" t="inlineStr">
        <is>
          <t>Multiple [GPT] | Multi-source [GPT]; Road environment: Urban streets and public spaces [Claude] | Urban [Claude] | Mixed [GPT] | Urban road and street scenes [GPT]</t>
        </is>
      </c>
      <c r="AT98" s="3" t="inlineStr">
        <is>
          <t>NR</t>
        </is>
      </c>
      <c r="AU98" s="3" t="inlineStr">
        <is>
          <t>Compiled from multiple public repositories [GPT] | Composite from multiple public repositories; acquisition platforms vary [GPT]</t>
        </is>
      </c>
      <c r="AV98" s="3" t="inlineStr">
        <is>
          <t>NR</t>
        </is>
      </c>
      <c r="AW98" s="3" t="inlineStr">
        <is>
          <t>NR</t>
        </is>
      </c>
      <c r="AX98" s="3" t="inlineStr">
        <is>
          <t>NR</t>
        </is>
      </c>
      <c r="AY98" s="3" t="inlineStr">
        <is>
          <t>NR</t>
        </is>
      </c>
      <c r="AZ98" s="3" t="inlineStr">
        <is>
          <t>NR</t>
        </is>
      </c>
      <c r="BA98" s="3" t="inlineStr">
        <is>
          <t>NR</t>
        </is>
      </c>
      <c r="BB98" s="3" t="inlineStr">
        <is>
          <t>N</t>
        </is>
      </c>
      <c r="BC98" s="3" t="inlineStr">
        <is>
          <t>N</t>
        </is>
      </c>
      <c r="BD98" s="3" t="inlineStr">
        <is>
          <t>NR</t>
        </is>
      </c>
      <c r="BE98" s="3" t="inlineStr">
        <is>
          <t>Mixed</t>
        </is>
      </c>
      <c r="BF98" s="3" t="inlineStr">
        <is>
          <t>Mixed [GPT] | Variable [GPT]</t>
        </is>
      </c>
      <c r="BG98" s="3" t="inlineStr">
        <is>
          <t>NR</t>
        </is>
      </c>
      <c r="BH98" s="3" t="inlineStr">
        <is>
          <t>Pothole; Road surface damage [Claude] | Pothole;Damaged road surface [Claude] | Road_Damage; Pothole; Non_Pavement_Road_Issues [GPT] | Pothole;Damaged road;Other urban issue [GPT]</t>
        </is>
      </c>
      <c r="BI98" s="3" t="inlineStr">
        <is>
          <t>NR</t>
        </is>
      </c>
      <c r="BJ98" s="3" t="inlineStr">
        <is>
          <t>7 folder classes: Broken Road Sign; Damaged Road; Pothole; Illegal Parking; Mixed; Littering; Vandalism [Claude] | Folder-level classes: Pothole Issues;Damaged Road issues;Broken Road Sign Issues;Illegal Parking Issues;Mixed Issues;Littering Garbage on Public Places Issues [Claude] | Seven source-derived road-issue categories; pavement distress is only part of the taxonomy [GPT] | Seven broad issue categories including pothole and damaged road; other classes include non-pavement issues [GPT]</t>
        </is>
      </c>
      <c r="BK98" s="3" t="inlineStr">
        <is>
          <t>NR</t>
        </is>
      </c>
      <c r="BL98" s="3" t="inlineStr">
        <is>
          <t>Image_Classification [Claude/GPT] | Image classification [Claude] | Image classification;Object detection as a proposed use [GPT]</t>
        </is>
      </c>
      <c r="BM98" s="3" t="inlineStr">
        <is>
          <t>Image_Classification [Claude/GPT] | Image classification [Claude] | Image classification;Object detection as a proposed use [GPT]</t>
        </is>
      </c>
      <c r="BN98" s="3" t="inlineStr">
        <is>
          <t>Imagefolder (class-per-directory) [Claude] | Folder-per-class image directories [Claude] | JPEG images; image-folder labels [GPT] | JPG images organized by issue category; object-level annotation format NR [GPT]</t>
        </is>
      </c>
      <c r="BO98" s="3" t="inlineStr">
        <is>
          <t>NR</t>
        </is>
      </c>
      <c r="BP98" s="3" t="inlineStr">
        <is>
          <t>Y</t>
        </is>
      </c>
      <c r="BQ98" s="3" t="inlineStr">
        <is>
          <t>Y</t>
        </is>
      </c>
      <c r="BR98" s="3" t="inlineStr">
        <is>
          <t>NR</t>
        </is>
      </c>
      <c r="BS98" s="3" t="inlineStr">
        <is>
          <t>NR</t>
        </is>
      </c>
      <c r="BT98" s="3" t="inlineStr">
        <is>
          <t>NR</t>
        </is>
      </c>
      <c r="BU98" s="3" t="inlineStr">
        <is>
          <t>NR</t>
        </is>
      </c>
      <c r="BV98" s="3" t="inlineStr">
        <is>
          <t>N</t>
        </is>
      </c>
      <c r="BW98" s="3" t="inlineStr">
        <is>
          <t>N</t>
        </is>
      </c>
      <c r="BX98" s="3" t="inlineStr">
        <is>
          <t>N</t>
        </is>
      </c>
      <c r="BY98" s="3" t="inlineStr">
        <is>
          <t>Curated from 8 pre-existing labelled sources (Roboflow; Kaggle; Mendeley) [Claude] | Compiled from multiple external sources [Claude] | Aggregation and harmonization of multiple public datasets [GPT] | Compiled from Roboflow, Kaggle, and Mendeley sources [GPT]</t>
        </is>
      </c>
      <c r="BZ98" s="3" t="inlineStr">
        <is>
          <t>NR</t>
        </is>
      </c>
      <c r="CA98" s="3" t="inlineStr">
        <is>
          <t>NR</t>
        </is>
      </c>
      <c r="CB98" s="3" t="inlineStr">
        <is>
          <t>NR</t>
        </is>
      </c>
      <c r="CC98" s="3" t="inlineStr">
        <is>
          <t>Image classification; object detection (stated); multi-label classification (stated) [Claude] | Image classification;Object detection;Multi-label classification [Claude] | Image_Classification [GPT] | Classification;Object detection [GPT]</t>
        </is>
      </c>
      <c r="CD98" s="3" t="inlineStr">
        <is>
          <t>NR</t>
        </is>
      </c>
      <c r="CE98" s="3" t="inlineStr">
        <is>
          <t>NR</t>
        </is>
      </c>
      <c r="CF98" s="3" t="inlineStr">
        <is>
          <t>Reported on the source record/data card or associated publication (see Evidence_Locator)</t>
        </is>
      </c>
      <c r="CG98" s="3" t="inlineStr">
        <is>
          <t>NR</t>
        </is>
      </c>
      <c r="CH98" s="3" t="inlineStr">
        <is>
          <t>NR</t>
        </is>
      </c>
      <c r="CI98" s="3" t="inlineStr">
        <is>
          <t>Include-Primary [Claude] | Include-Supplementary [Claude/GPT]</t>
        </is>
      </c>
      <c r="CJ98" s="3" t="inlineStr">
        <is>
          <t>Direct_Download [Claude/GPT] | Registration [Claude/GPT]</t>
        </is>
      </c>
      <c r="CK98" s="3" t="inlineStr">
        <is>
          <t>CC0-1.0 [Claude] | MIT [Claude] | CC0 1.0 [GPT]</t>
        </is>
      </c>
      <c r="CL98" s="3" t="inlineStr">
        <is>
          <t>Y</t>
        </is>
      </c>
      <c r="CM98" s="3" t="inlineStr">
        <is>
          <t>Direct_Download [Claude/GPT] | Registration [Claude/GPT]</t>
        </is>
      </c>
      <c r="CN98" s="3" t="inlineStr">
        <is>
          <t>NR</t>
        </is>
      </c>
      <c r="CO98" s="3" t="inlineStr">
        <is>
          <t>NR</t>
        </is>
      </c>
      <c r="CP98" s="3" t="inlineStr">
        <is>
          <t>N</t>
        </is>
      </c>
      <c r="CQ98" s="3" t="inlineStr">
        <is>
          <t>Composite of third-party sources with mixed non-pavement classes (signs, parking, litter, vandalism); image-level labels only; no provenance/geography per image; no bounding boxes despite stated detection use [Claude] | Only two of the six folders are pavement-condition classes; the remainder cover signage, parking and litter, so the usable subset is a fraction of the 9,660 images; the constituent source datasets are not itemised; labels are folder-level with no bounding boxes or masks despite the object-detection claim; resolution stated only as 'high-resolution' [Claude] | Mixed road-issue scope; coarse image-level labels; heterogeneous provenance and collection conditions; some categories are not pavement-condition labels. [GPT] | Broad multi-issue composite rather than a pavement-specific benchmark; source overlap, geographic coverage, label consistency, and object-level ground truth are unresolved. [GPT]</t>
        </is>
      </c>
      <c r="CR98" s="3" t="inlineStr">
        <is>
          <t>Compiled</t>
        </is>
      </c>
      <c r="CS98" s="8" t="inlineStr">
        <is>
          <t>Y</t>
        </is>
      </c>
      <c r="CT98" s="3" t="inlineStr">
        <is>
          <t>N</t>
        </is>
      </c>
      <c r="CU98" s="3" t="inlineStr">
        <is>
          <t>Y</t>
        </is>
      </c>
      <c r="CV98" s="3" t="inlineStr">
        <is>
          <t>NA</t>
        </is>
      </c>
      <c r="CW98" s="3" t="inlineStr">
        <is>
          <t>NA</t>
        </is>
      </c>
      <c r="CX98" s="3" t="inlineStr">
        <is>
          <t>ChatGPT_Huggingface_001.xlsx; Claude_Huggingface_001.xlsx; Claude_Kaggle_001.xlsx; GPT_Kaggle_001.xlsx</t>
        </is>
      </c>
      <c r="CY98" s="3" t="inlineStr">
        <is>
          <t>ChatGPT_Huggingface_001:HF009; Claude_Huggingface_001:DSHF-002; Claude_Kaggle_001:KG-037; GPT_Kaggle_001:KAG-012</t>
        </is>
      </c>
      <c r="CZ98" s="3" t="inlineStr">
        <is>
          <t>Y - see conflict columns and Reconciliation_Notes</t>
        </is>
      </c>
      <c r="DA98" s="3" t="inlineStr">
        <is>
          <t>Y - see conflict columns and Reconciliation_Notes</t>
        </is>
      </c>
      <c r="DB98" s="6" t="inlineStr">
        <is>
          <t>Image resolution: Varies (320-640 px width per viewer) (Claude) vs High resolution; exact values vary or are NR (GPT)</t>
        </is>
      </c>
      <c r="DC98" s="6" t="inlineStr">
        <is>
          <t>Distress types: Pothole; Road surface damage (Claude) vs Pothole;Damaged road surface (Claude) vs Road_Damage; Pothole; Non_Pavement_Road_Issues (GPT) vs Pothole;Damaged road;Other urban issue (GPT) || Label taxonomy: 7 folder classes: Broken Road Sign; Damaged Road; Pothole; Illegal Parking; Mixe (Claude) vs Folder-level classes: Pothole Issues;Damaged Road issues;Broken Road Sign Issues (Claude) vs Seven source-derived road-issue categories; pavement distress is only part of th (GPT) vs Seven broad issue categories including pothole and damaged road; other classes i (GPT) || Annotation task: Image_Classification (Claude/GPT) vs Image classification (Claude) vs Image classification;Object detection as a proposed use (GPT) || Annotation format: Imagefolder (class-per-directory) (Claude) vs Folder-per-class image directories (Claude) vs JPEG images; image-folder labels (GPT) vs JPG images organized by issue category; object-level annotation format NR (GPT) || Annotation method: Curated from 8 pre-existing labelled sources (Roboflow; Kaggle; Mendeley) (Claude) vs Compiled from multiple external sources (Claude) vs Aggregation and harmonization of multiple public datasets (GPT) vs Compiled from Roboflow, Kaggle, and Mendeley sources (GPT)</t>
        </is>
      </c>
      <c r="DD98" s="3" t="inlineStr">
        <is>
          <t>None</t>
        </is>
      </c>
      <c r="DE98" s="6" t="inlineStr">
        <is>
          <t>Release year: 2025 (Claude/GPT) vs 2026 (GPT) || Version: c0c9c37 (Claude) vs Version 2 (Claude) vs 1.0 (GPT) || Access status: Direct_Download (Claude/GPT) vs Registration (Claude/GPT) || License: CC0-1.0 (Claude) vs MIT (Claude) vs CC0 1.0 (GPT) || Country: Multiple (GPT) vs Multi-source (GPT) || AI tasks: Image classification; object detection (stated); multi-label classification (sta (Claude) vs Image classification;Object detection;Multi-label classification (Claude) vs Image_Classification (GPT) vs Classification;Object detection (GPT) || Screening decision: Include-Primary (Claude) vs Include-Supplementary (Claude/GPT) || Road environment: Urban streets and public spaces (Claude) vs Urban (Claude) vs Mixed (GPT) vs Urban road and street scenes (GPT) || Acquisition platform: Compiled from multiple public repositories (GPT) vs Composite from multiple public repositories; acquisition platforms vary (GPT) || Lighting_Conditions: Mixed (GPT) vs Variable (GPT) || Key_Limitations: Composite of third-party sources with mixed non-pavement classes (signs, parking (Claude) vs Only two of the six folders are pavement-condition classes; the remainder cover  (Claude) vs Mixed road-issue scope; coarse image-level labels; heterogeneous provenance and  (GPT) vs Broad multi-issue composite rather than a pavement-specific benchmark; source ov (GPT)</t>
        </is>
      </c>
      <c r="DF98" s="6" t="inlineStr">
        <is>
          <t>Y</t>
        </is>
      </c>
      <c r="DG98" s="3" t="inlineStr">
        <is>
          <t>License conflict: CC0 1.0 (HF) vs MIT (Kaggle metadata).</t>
        </is>
      </c>
      <c r="DH98" s="3" t="inlineStr">
        <is>
          <t>HF dataset card sections 'Dataset Summary', 'Source Data', 'Dataset Statistics', 'Licensing Information', 'Dataset Version'; viewer confirmed 9,660 rows/7 classes; accessed 2026-08-06 [Claude] | Kaggle dataset page 'About Dataset' (9,660 RGB images, directory tree listing the six issue folders, supported-task list, statement of compilation from multiple sources); Kaggle API record /api/v1/datasets/view/programmerrdai/road-issues-detection-dataset; accessed 2026-08-03 [Claude] | https://huggingface.co/datasets/Programmer-RD-AI/road-issues-detection-dataset — data card dataset composition, class scope, image count, license, and DOI (accessed 2026-08-06) [GPT] | Kaggle dataset page, description, source list, category structure, and license label, accessed 2026-08-06 [GPT]</t>
        </is>
      </c>
      <c r="DI98" s="3" t="inlineStr">
        <is>
          <t>Moderate</t>
        </is>
      </c>
      <c r="DJ98" s="3" t="inlineStr">
        <is>
          <t>Low</t>
        </is>
      </c>
      <c r="DK98" s="3" t="inlineStr">
        <is>
          <t>Use HF record (has DOI).</t>
        </is>
      </c>
      <c r="DL98" s="3" t="n">
        <v>4.8</v>
      </c>
      <c r="DM98" s="3" t="n">
        <v>2</v>
      </c>
      <c r="DN98" s="3" t="n">
        <v>3.5</v>
      </c>
      <c r="DO98" s="3" t="n">
        <v>3.2</v>
      </c>
      <c r="DP98" s="3" t="n">
        <v>2.8</v>
      </c>
      <c r="DQ98" s="3" t="n">
        <v>0.8</v>
      </c>
      <c r="DR98" s="3" t="n">
        <v>0</v>
      </c>
      <c r="DS98" s="3" t="n">
        <v>54.5</v>
      </c>
      <c r="DT98" s="3" t="inlineStr">
        <is>
          <t>Reviewed (source MCDM_Scoring, averaged across batches)</t>
        </is>
      </c>
      <c r="DU98" s="3" t="inlineStr">
        <is>
          <t>4 of 4</t>
        </is>
      </c>
      <c r="DV98" s="35">
        <f>IFERROR(IF(INDEX(MCDM_Grades!$C$2:$C$178,MATCH($A98,MCDM_Grades!$A$2:$A$178,0))="","",INDEX(MCDM_Grades!$C$2:$C$178,MATCH($A98,MCDM_Grades!$A$2:$A$178,0))),"")</f>
        <v/>
      </c>
      <c r="DW98" s="42">
        <f>IFERROR(IF(INDEX(MCDM_Grades!$D$2:$D$178,MATCH($A98,MCDM_Grades!$A$2:$A$178,0))="","",INDEX(MCDM_Grades!$D$2:$D$178,MATCH($A98,MCDM_Grades!$A$2:$A$178,0))),"")</f>
        <v/>
      </c>
      <c r="DX98" s="48">
        <f>IFERROR(IF(INDEX(MCDM_Grades!$E$2:$E$178,MATCH($A98,MCDM_Grades!$A$2:$A$178,0))="","",INDEX(MCDM_Grades!$E$2:$E$178,MATCH($A98,MCDM_Grades!$A$2:$A$178,0))),"")</f>
        <v/>
      </c>
      <c r="DY98" s="49">
        <f>IFERROR(IF(INDEX(MCDM_Grades!$F$2:$F$178,MATCH($A98,MCDM_Grades!$A$2:$A$178,0))="","",INDEX(MCDM_Grades!$F$2:$F$178,MATCH($A98,MCDM_Grades!$A$2:$A$178,0))),"")</f>
        <v/>
      </c>
      <c r="DZ98" s="48">
        <f>IFERROR(IF(INDEX(MCDM_Grades!$G$2:$G$178,MATCH($A98,MCDM_Grades!$A$2:$A$178,0))="","",INDEX(MCDM_Grades!$G$2:$G$178,MATCH($A98,MCDM_Grades!$A$2:$A$178,0))),"")</f>
        <v/>
      </c>
      <c r="EA98" s="49">
        <f>IFERROR(IF(INDEX(MCDM_Grades!$H$2:$H$178,MATCH($A98,MCDM_Grades!$A$2:$A$178,0))="","",INDEX(MCDM_Grades!$H$2:$H$178,MATCH($A98,MCDM_Grades!$A$2:$A$178,0))),"")</f>
        <v/>
      </c>
      <c r="EB98" s="50">
        <f>IFERROR(IF(INDEX(MCDM_Grades!$I$2:$I$178,MATCH($A98,MCDM_Grades!$A$2:$A$178,0))="","",INDEX(MCDM_Grades!$I$2:$I$178,MATCH($A98,MCDM_Grades!$A$2:$A$178,0))),"")</f>
        <v/>
      </c>
      <c r="EC98" s="51">
        <f>IFERROR(IF(INDEX(MCDM_Grades!$J$2:$J$178,MATCH($A98,MCDM_Grades!$A$2:$A$178,0))="","",INDEX(MCDM_Grades!$J$2:$J$178,MATCH($A98,MCDM_Grades!$A$2:$A$178,0))),"")</f>
        <v/>
      </c>
      <c r="ED98" s="35">
        <f>IFERROR(IF(INDEX(MCDM_Grades!$N$2:$N$178,MATCH($A98,MCDM_Grades!$A$2:$A$178,0))="","",INDEX(MCDM_Grades!$N$2:$N$178,MATCH($A98,MCDM_Grades!$A$2:$A$178,0))),"")</f>
        <v/>
      </c>
      <c r="EE98" s="42">
        <f>IFERROR(IF(INDEX(MCDM_Grades!$O$2:$O$178,MATCH($A98,MCDM_Grades!$A$2:$A$178,0))="","",INDEX(MCDM_Grades!$O$2:$O$178,MATCH($A98,MCDM_Grades!$A$2:$A$178,0))),"")</f>
        <v/>
      </c>
      <c r="EF98" s="35">
        <f>IFERROR(IF(INDEX(MCDM_Grades!$P$2:$P$178,MATCH($A98,MCDM_Grades!$A$2:$A$178,0))="","",INDEX(MCDM_Grades!$P$2:$P$178,MATCH($A98,MCDM_Grades!$A$2:$A$178,0))),"")</f>
        <v/>
      </c>
      <c r="EG98" s="42">
        <f>IFERROR(IF(INDEX(MCDM_Grades!$Q$2:$Q$178,MATCH($A98,MCDM_Grades!$A$2:$A$178,0))="","",INDEX(MCDM_Grades!$Q$2:$Q$178,MATCH($A98,MCDM_Grades!$A$2:$A$178,0))),"")</f>
        <v/>
      </c>
      <c r="EH98" s="35">
        <f>IFERROR(IF(INDEX(MCDM_Grades!$R$2:$R$178,MATCH($A98,MCDM_Grades!$A$2:$A$178,0))="","",INDEX(MCDM_Grades!$R$2:$R$178,MATCH($A98,MCDM_Grades!$A$2:$A$178,0))),"")</f>
        <v/>
      </c>
      <c r="EI98" s="42">
        <f>IFERROR(IF(INDEX(MCDM_Grades!$S$2:$S$178,MATCH($A98,MCDM_Grades!$A$2:$A$178,0))="","",INDEX(MCDM_Grades!$S$2:$S$178,MATCH($A98,MCDM_Grades!$A$2:$A$178,0))),"")</f>
        <v/>
      </c>
      <c r="EJ98" s="35">
        <f>IFERROR(IF(INDEX(MCDM_Grades!$T$2:$T$178,MATCH($A98,MCDM_Grades!$A$2:$A$178,0))="","",INDEX(MCDM_Grades!$T$2:$T$178,MATCH($A98,MCDM_Grades!$A$2:$A$178,0))),"")</f>
        <v/>
      </c>
      <c r="EK98" s="42">
        <f>IFERROR(IF(INDEX(MCDM_Grades!$U$2:$U$178,MATCH($A98,MCDM_Grades!$A$2:$A$178,0))="","",INDEX(MCDM_Grades!$U$2:$U$178,MATCH($A98,MCDM_Grades!$A$2:$A$178,0))),"")</f>
        <v/>
      </c>
      <c r="EL98" s="35">
        <f>IFERROR(IF(INDEX(MCDM_Grades!$V$2:$V$178,MATCH($A98,MCDM_Grades!$A$2:$A$178,0))="","",INDEX(MCDM_Grades!$V$2:$V$178,MATCH($A98,MCDM_Grades!$A$2:$A$178,0))),"")</f>
        <v/>
      </c>
      <c r="EM98" s="42">
        <f>IFERROR(IF(INDEX(MCDM_Grades!$W$2:$W$178,MATCH($A98,MCDM_Grades!$A$2:$A$178,0))="","",INDEX(MCDM_Grades!$W$2:$W$178,MATCH($A98,MCDM_Grades!$A$2:$A$178,0))),"")</f>
        <v/>
      </c>
      <c r="EN98" s="35">
        <f>IFERROR(IF(INDEX(MCDM_Grades!$X$2:$X$178,MATCH($A98,MCDM_Grades!$A$2:$A$178,0))="","",INDEX(MCDM_Grades!$X$2:$X$178,MATCH($A98,MCDM_Grades!$A$2:$A$178,0))),"")</f>
        <v/>
      </c>
      <c r="EO98" s="42">
        <f>IFERROR(IF(INDEX(MCDM_Grades!$Y$2:$Y$178,MATCH($A98,MCDM_Grades!$A$2:$A$178,0))="","",INDEX(MCDM_Grades!$Y$2:$Y$178,MATCH($A98,MCDM_Grades!$A$2:$A$178,0))),"")</f>
        <v/>
      </c>
      <c r="EP98" s="35">
        <f>IFERROR(IF(INDEX(MCDM_Grades!$Z$2:$Z$178,MATCH($A98,MCDM_Grades!$A$2:$A$178,0))="","",INDEX(MCDM_Grades!$Z$2:$Z$178,MATCH($A98,MCDM_Grades!$A$2:$A$178,0))),"")</f>
        <v/>
      </c>
      <c r="EQ98" s="42">
        <f>IFERROR(IF(INDEX(MCDM_Grades!$AA$2:$AA$178,MATCH($A98,MCDM_Grades!$A$2:$A$178,0))="","",INDEX(MCDM_Grades!$AA$2:$AA$178,MATCH($A98,MCDM_Grades!$A$2:$A$178,0))),"")</f>
        <v/>
      </c>
      <c r="ER98" s="35">
        <f>IFERROR(IF(INDEX(MCDM_Grades!$AB$2:$AB$178,MATCH($A98,MCDM_Grades!$A$2:$A$178,0))="","",INDEX(MCDM_Grades!$AB$2:$AB$178,MATCH($A98,MCDM_Grades!$A$2:$A$178,0))),"")</f>
        <v/>
      </c>
      <c r="ES98" s="42">
        <f>IFERROR(IF(INDEX(MCDM_Grades!$AC$2:$AC$178,MATCH($A98,MCDM_Grades!$A$2:$A$178,0))="","",INDEX(MCDM_Grades!$AC$2:$AC$178,MATCH($A98,MCDM_Grades!$A$2:$A$178,0))),"")</f>
        <v/>
      </c>
      <c r="ET98" s="35">
        <f>IFERROR(IF(INDEX(MCDM_Grades!$AD$2:$AD$178,MATCH($A98,MCDM_Grades!$A$2:$A$178,0))="","",INDEX(MCDM_Grades!$AD$2:$AD$178,MATCH($A98,MCDM_Grades!$A$2:$A$178,0))),"")</f>
        <v/>
      </c>
      <c r="EU98" s="42">
        <f>IFERROR(IF(INDEX(MCDM_Grades!$AE$2:$AE$178,MATCH($A98,MCDM_Grades!$A$2:$A$178,0))="","",INDEX(MCDM_Grades!$AE$2:$AE$178,MATCH($A98,MCDM_Grades!$A$2:$A$178,0))),"")</f>
        <v/>
      </c>
      <c r="EV98" s="51">
        <f>IFERROR(IF(INDEX(MCDM_Grades!$K$2:$K$178,MATCH($A98,MCDM_Grades!$A$2:$A$178,0))="","",INDEX(MCDM_Grades!$K$2:$K$178,MATCH($A98,MCDM_Grades!$A$2:$A$178,0))),"")</f>
        <v/>
      </c>
      <c r="EW98" s="49">
        <f>IFERROR(IF(INDEX(MCDM_Grades!$L$2:$L$178,MATCH($A98,MCDM_Grades!$A$2:$A$178,0))="","",INDEX(MCDM_Grades!$L$2:$L$178,MATCH($A98,MCDM_Grades!$A$2:$A$178,0))),"")</f>
        <v/>
      </c>
      <c r="EX98" s="50">
        <f>IFERROR(IF(INDEX(MCDM_Grades!$M$2:$M$178,MATCH($A98,MCDM_Grades!$A$2:$A$178,0))="","",INDEX(MCDM_Grades!$M$2:$M$178,MATCH($A98,MCDM_Grades!$A$2:$A$178,0))),"")</f>
        <v/>
      </c>
      <c r="EY98" s="35">
        <f>IFERROR(IF(INDEX(MCDM_Grades!$AR$2:$AR$178,MATCH($A98,MCDM_Grades!$A$2:$A$178,0))="","",INDEX(MCDM_Grades!$AR$2:$AR$178,MATCH($A98,MCDM_Grades!$A$2:$A$178,0))),"")</f>
        <v/>
      </c>
      <c r="EZ98" s="42">
        <f>IFERROR(IF(INDEX(MCDM_Grades!$AS$2:$AS$178,MATCH($A98,MCDM_Grades!$A$2:$A$178,0))="","",INDEX(MCDM_Grades!$AS$2:$AS$178,MATCH($A98,MCDM_Grades!$A$2:$A$178,0))),"")</f>
        <v/>
      </c>
      <c r="FA98" s="35">
        <f>IFERROR(IF(INDEX(MCDM_Grades!$AT$2:$AT$178,MATCH($A98,MCDM_Grades!$A$2:$A$178,0))="","",INDEX(MCDM_Grades!$AT$2:$AT$178,MATCH($A98,MCDM_Grades!$A$2:$A$178,0))),"")</f>
        <v/>
      </c>
      <c r="FB98" s="42">
        <f>IFERROR(IF(INDEX(MCDM_Grades!$AU$2:$AU$178,MATCH($A98,MCDM_Grades!$A$2:$A$178,0))="","",INDEX(MCDM_Grades!$AU$2:$AU$178,MATCH($A98,MCDM_Grades!$A$2:$A$178,0))),"")</f>
        <v/>
      </c>
      <c r="FC98" s="3" t="inlineStr">
        <is>
          <t>Unclear (conflicting evidence)</t>
        </is>
      </c>
      <c r="FD98" s="3" t="inlineStr">
        <is>
          <t>Unknown</t>
        </is>
      </c>
      <c r="FE98" s="3" t="inlineStr">
        <is>
          <t>Unknown</t>
        </is>
      </c>
      <c r="FF98" s="3" t="n"/>
      <c r="FG98" s="3" t="inlineStr">
        <is>
          <t>Web-collected images (mixed sources)</t>
        </is>
      </c>
      <c r="FH98" s="3" t="inlineStr">
        <is>
          <t>Compiled from multiple public repositories [GPT] | Composite from multiple public repositories; acquisition platforms vary [GPT]</t>
        </is>
      </c>
      <c r="FI98" s="3" t="inlineStr">
        <is>
          <t>Acquisition metadata (workbook)</t>
        </is>
      </c>
      <c r="FJ98" s="3" t="n"/>
      <c r="FK98" s="3" t="inlineStr">
        <is>
          <t>Medium</t>
        </is>
      </c>
      <c r="FL98" s="3" t="inlineStr">
        <is>
          <t>Not independently verified</t>
        </is>
      </c>
      <c r="FM98" s="3" t="inlineStr">
        <is>
          <t>Workbook and the HF data card agree it is a composite: the card lists eight third-party sources (Roboflow 'Pothole and Speed Breaker Detect', litter/trash, graffiti, damaged signs, construction, illegal parking) with no camera, mounting or viewpoint statement for any of them. Only the pothole/road-damage folders are pavement imagery, and their viewpoint (street-level vs. top-down) is undocumented, so no single orientation can be assigned.</t>
        </is>
      </c>
    </row>
    <row r="99" ht="58" customHeight="1">
      <c r="A99" s="3" t="inlineStr">
        <is>
          <t>DS-098</t>
        </is>
      </c>
      <c r="B99" s="3" t="inlineStr">
        <is>
          <t>road-damage-classification</t>
        </is>
      </c>
      <c r="C99" s="3" t="inlineStr">
        <is>
          <t>NA</t>
        </is>
      </c>
      <c r="D99" s="3" t="inlineStr">
        <is>
          <t>Hugging Face main</t>
        </is>
      </c>
      <c r="E99" s="3" t="inlineStr">
        <is>
          <t>Independent Dataset</t>
        </is>
      </c>
      <c r="F99" s="3" t="inlineStr">
        <is>
          <t>NA (single source record)</t>
        </is>
      </c>
      <c r="G99" s="3" t="inlineStr">
        <is>
          <t>Single source record; no matching record found in any other file after cross-file and cross-platform comparison.</t>
        </is>
      </c>
      <c r="H99" s="3" t="inlineStr">
        <is>
          <t>GPT</t>
        </is>
      </c>
      <c r="I99" s="3" t="inlineStr">
        <is>
          <t>Hugging Face</t>
        </is>
      </c>
      <c r="J99" s="3" t="inlineStr">
        <is>
          <t>N</t>
        </is>
      </c>
      <c r="K99" s="3" t="inlineStr">
        <is>
          <t>NA (single platform)</t>
        </is>
      </c>
      <c r="L99" s="4" t="inlineStr">
        <is>
          <t>https://huggingface.co/datasets/Emanyaser/road-damage-classification</t>
        </is>
      </c>
      <c r="M99" s="3" t="inlineStr">
        <is>
          <t>NA</t>
        </is>
      </c>
      <c r="N99" s="3" t="inlineStr">
        <is>
          <t>NA</t>
        </is>
      </c>
      <c r="O99" s="3" t="inlineStr">
        <is>
          <t>NA</t>
        </is>
      </c>
      <c r="P99" s="4" t="inlineStr">
        <is>
          <t>https://huggingface.co/datasets/Emanyaser/road-damage-classification</t>
        </is>
      </c>
      <c r="Q99" s="3" t="inlineStr">
        <is>
          <t>NA</t>
        </is>
      </c>
      <c r="R99" s="3" t="inlineStr">
        <is>
          <t>NA</t>
        </is>
      </c>
      <c r="S99" s="3" t="inlineStr">
        <is>
          <t>NA</t>
        </is>
      </c>
      <c r="T99" s="3" t="inlineStr">
        <is>
          <t>NR</t>
        </is>
      </c>
      <c r="U99" s="3" t="inlineStr">
        <is>
          <t>Y</t>
        </is>
      </c>
      <c r="V99" s="3" t="inlineStr">
        <is>
          <t>https://huggingface.co/datasets/Emanyaser/road-damage-classification</t>
        </is>
      </c>
      <c r="W99" s="3" t="inlineStr">
        <is>
          <t>NR</t>
        </is>
      </c>
      <c r="X99" s="3" t="inlineStr">
        <is>
          <t>https://huggingface.co/datasets/Emanyaser/road-damage-classification</t>
        </is>
      </c>
      <c r="Y99" s="3" t="inlineStr">
        <is>
          <t>NR</t>
        </is>
      </c>
      <c r="Z99" s="3" t="inlineStr">
        <is>
          <t>NR</t>
        </is>
      </c>
      <c r="AA99" s="3" t="inlineStr">
        <is>
          <t>Reported in source record (relationship not classified)</t>
        </is>
      </c>
      <c r="AB99" s="3" t="inlineStr">
        <is>
          <t>NR</t>
        </is>
      </c>
      <c r="AC99" s="3" t="inlineStr">
        <is>
          <t>NR</t>
        </is>
      </c>
      <c r="AD99" s="3" t="inlineStr">
        <is>
          <t>NR</t>
        </is>
      </c>
      <c r="AE99" s="3" t="inlineStr">
        <is>
          <t>NR</t>
        </is>
      </c>
      <c r="AF99" s="3" t="inlineStr">
        <is>
          <t>NR</t>
        </is>
      </c>
      <c r="AG99" s="3" t="inlineStr">
        <is>
          <t>NR</t>
        </is>
      </c>
      <c r="AH99" s="3" t="inlineStr">
        <is>
          <t>NR</t>
        </is>
      </c>
      <c r="AI99" s="3" t="inlineStr">
        <is>
          <t>NR</t>
        </is>
      </c>
      <c r="AJ99" s="3" t="inlineStr">
        <is>
          <t>NR</t>
        </is>
      </c>
      <c r="AK99" s="3" t="inlineStr">
        <is>
          <t>NR</t>
        </is>
      </c>
      <c r="AL99" s="3" t="inlineStr">
        <is>
          <t>NR</t>
        </is>
      </c>
      <c r="AM99" s="3" t="inlineStr">
        <is>
          <t>NR</t>
        </is>
      </c>
      <c r="AN99" s="3" t="inlineStr">
        <is>
          <t>NR</t>
        </is>
      </c>
      <c r="AO99" s="3" t="inlineStr">
        <is>
          <t>NR</t>
        </is>
      </c>
      <c r="AP99" s="3" t="inlineStr">
        <is>
          <t>NR</t>
        </is>
      </c>
      <c r="AQ99" s="3" t="inlineStr">
        <is>
          <t>NR</t>
        </is>
      </c>
      <c r="AR99" s="3" t="inlineStr">
        <is>
          <t>NR</t>
        </is>
      </c>
      <c r="AS99" s="3" t="inlineStr">
        <is>
          <t>NR</t>
        </is>
      </c>
      <c r="AT99" s="3" t="inlineStr">
        <is>
          <t>NR</t>
        </is>
      </c>
      <c r="AU99" s="3" t="inlineStr">
        <is>
          <t>NR</t>
        </is>
      </c>
      <c r="AV99" s="3" t="inlineStr">
        <is>
          <t>NR</t>
        </is>
      </c>
      <c r="AW99" s="3" t="inlineStr">
        <is>
          <t>NR</t>
        </is>
      </c>
      <c r="AX99" s="3" t="inlineStr">
        <is>
          <t>NR</t>
        </is>
      </c>
      <c r="AY99" s="3" t="inlineStr">
        <is>
          <t>NR</t>
        </is>
      </c>
      <c r="AZ99" s="3" t="inlineStr">
        <is>
          <t>NR</t>
        </is>
      </c>
      <c r="BA99" s="3" t="inlineStr">
        <is>
          <t>NR</t>
        </is>
      </c>
      <c r="BB99" s="3" t="inlineStr">
        <is>
          <t>NR</t>
        </is>
      </c>
      <c r="BC99" s="3" t="inlineStr">
        <is>
          <t>NR</t>
        </is>
      </c>
      <c r="BD99" s="3" t="inlineStr">
        <is>
          <t>NR</t>
        </is>
      </c>
      <c r="BE99" s="3" t="inlineStr">
        <is>
          <t>NR</t>
        </is>
      </c>
      <c r="BF99" s="3" t="inlineStr">
        <is>
          <t>NR</t>
        </is>
      </c>
      <c r="BG99" s="3" t="inlineStr">
        <is>
          <t>NR</t>
        </is>
      </c>
      <c r="BH99" s="3" t="inlineStr">
        <is>
          <t>Road_Damage</t>
        </is>
      </c>
      <c r="BI99" s="3" t="inlineStr">
        <is>
          <t>NR</t>
        </is>
      </c>
      <c r="BJ99" s="3" t="inlineStr">
        <is>
          <t>Exact label taxonomy NR</t>
        </is>
      </c>
      <c r="BK99" s="3" t="inlineStr">
        <is>
          <t>NR</t>
        </is>
      </c>
      <c r="BL99" s="3" t="inlineStr">
        <is>
          <t>Image_Classification</t>
        </is>
      </c>
      <c r="BM99" s="3" t="inlineStr">
        <is>
          <t>Image_Classification</t>
        </is>
      </c>
      <c r="BN99" s="3" t="inlineStr">
        <is>
          <t>ImageFolder; image files</t>
        </is>
      </c>
      <c r="BO99" s="3" t="inlineStr">
        <is>
          <t>NR</t>
        </is>
      </c>
      <c r="BP99" s="3" t="inlineStr">
        <is>
          <t>Y</t>
        </is>
      </c>
      <c r="BQ99" s="3" t="inlineStr">
        <is>
          <t>NR</t>
        </is>
      </c>
      <c r="BR99" s="3" t="inlineStr">
        <is>
          <t>NR</t>
        </is>
      </c>
      <c r="BS99" s="3" t="inlineStr">
        <is>
          <t>NR</t>
        </is>
      </c>
      <c r="BT99" s="3" t="inlineStr">
        <is>
          <t>NR</t>
        </is>
      </c>
      <c r="BU99" s="3" t="inlineStr">
        <is>
          <t>NR</t>
        </is>
      </c>
      <c r="BV99" s="3" t="inlineStr">
        <is>
          <t>NR</t>
        </is>
      </c>
      <c r="BW99" s="3" t="inlineStr">
        <is>
          <t>NR</t>
        </is>
      </c>
      <c r="BX99" s="3" t="inlineStr">
        <is>
          <t>NR</t>
        </is>
      </c>
      <c r="BY99" s="3" t="inlineStr">
        <is>
          <t>NR</t>
        </is>
      </c>
      <c r="BZ99" s="3" t="inlineStr">
        <is>
          <t>NR</t>
        </is>
      </c>
      <c r="CA99" s="3" t="inlineStr">
        <is>
          <t>NR</t>
        </is>
      </c>
      <c r="CB99" s="3" t="inlineStr">
        <is>
          <t>NR</t>
        </is>
      </c>
      <c r="CC99" s="3" t="inlineStr">
        <is>
          <t>Image_Classification</t>
        </is>
      </c>
      <c r="CD99" s="3" t="inlineStr">
        <is>
          <t>NR</t>
        </is>
      </c>
      <c r="CE99" s="3" t="inlineStr">
        <is>
          <t>NR</t>
        </is>
      </c>
      <c r="CF99" s="3" t="inlineStr">
        <is>
          <t>Reported on the source record/data card or associated publication (see Evidence_Locator)</t>
        </is>
      </c>
      <c r="CG99" s="3" t="inlineStr">
        <is>
          <t>NR</t>
        </is>
      </c>
      <c r="CH99" s="3" t="inlineStr">
        <is>
          <t>NR</t>
        </is>
      </c>
      <c r="CI99" s="3" t="inlineStr">
        <is>
          <t>Pending</t>
        </is>
      </c>
      <c r="CJ99" s="3" t="inlineStr">
        <is>
          <t>Registration</t>
        </is>
      </c>
      <c r="CK99" s="3" t="inlineStr">
        <is>
          <t>NR</t>
        </is>
      </c>
      <c r="CL99" s="3" t="inlineStr">
        <is>
          <t>Y</t>
        </is>
      </c>
      <c r="CM99" s="3" t="inlineStr">
        <is>
          <t>Registration</t>
        </is>
      </c>
      <c r="CN99" s="3" t="inlineStr">
        <is>
          <t>NR</t>
        </is>
      </c>
      <c r="CO99" s="3" t="inlineStr">
        <is>
          <t>NR</t>
        </is>
      </c>
      <c r="CP99" s="3" t="inlineStr">
        <is>
          <t>N</t>
        </is>
      </c>
      <c r="CQ99" s="3" t="inlineStr">
        <is>
          <t>No substantive data card; gated contact-sharing access; sample count, provenance, labels, date, geographic coverage, and license remain unresolved.</t>
        </is>
      </c>
      <c r="CR99" s="3" t="inlineStr">
        <is>
          <t>Original</t>
        </is>
      </c>
      <c r="CS99" s="3" t="inlineStr">
        <is>
          <t>N</t>
        </is>
      </c>
      <c r="CT99" s="3" t="inlineStr">
        <is>
          <t>N</t>
        </is>
      </c>
      <c r="CU99" s="3" t="inlineStr">
        <is>
          <t>N</t>
        </is>
      </c>
      <c r="CV99" s="3" t="inlineStr">
        <is>
          <t>NA</t>
        </is>
      </c>
      <c r="CW99" s="3" t="inlineStr">
        <is>
          <t>NA</t>
        </is>
      </c>
      <c r="CX99" s="3" t="inlineStr">
        <is>
          <t>ChatGPT_Huggingface_001.xlsx</t>
        </is>
      </c>
      <c r="CY99" s="3" t="inlineStr">
        <is>
          <t>ChatGPT_Huggingface_001:HF016</t>
        </is>
      </c>
      <c r="CZ99" s="3" t="inlineStr">
        <is>
          <t>NA</t>
        </is>
      </c>
      <c r="DA99" s="3" t="inlineStr">
        <is>
          <t>N</t>
        </is>
      </c>
      <c r="DB99" s="3" t="inlineStr">
        <is>
          <t>None</t>
        </is>
      </c>
      <c r="DC99" s="3" t="inlineStr">
        <is>
          <t>None</t>
        </is>
      </c>
      <c r="DD99" s="3" t="inlineStr">
        <is>
          <t>None</t>
        </is>
      </c>
      <c r="DE99" s="3" t="inlineStr">
        <is>
          <t>None</t>
        </is>
      </c>
      <c r="DF99" s="3" t="inlineStr">
        <is>
          <t>N</t>
        </is>
      </c>
      <c r="DG99" s="3" t="inlineStr">
        <is>
          <t>Single source record; no reconciliation required.</t>
        </is>
      </c>
      <c r="DH99" s="3" t="inlineStr">
        <is>
          <t>https://huggingface.co/datasets/Emanyaser/road-damage-classification — repository task tag, gating notice, file size, and absent data card (accessed 2026-08-06)</t>
        </is>
      </c>
      <c r="DI99" s="3" t="inlineStr">
        <is>
          <t>Low</t>
        </is>
      </c>
      <c r="DJ99" s="7" t="inlineStr">
        <is>
          <t>High</t>
        </is>
      </c>
      <c r="DK99" s="3" t="inlineStr">
        <is>
          <t>Verify pending/unresolved fields against the source record.</t>
        </is>
      </c>
      <c r="DL99" s="3" t="n">
        <v>2</v>
      </c>
      <c r="DM99" s="3" t="n">
        <v>0</v>
      </c>
      <c r="DN99" s="3" t="n">
        <v>0</v>
      </c>
      <c r="DO99" s="3" t="n">
        <v>1</v>
      </c>
      <c r="DP99" s="3" t="n">
        <v>1</v>
      </c>
      <c r="DQ99" s="3" t="n">
        <v>0</v>
      </c>
      <c r="DR99" s="3" t="n">
        <v>0</v>
      </c>
      <c r="DS99" s="3" t="n">
        <v>13</v>
      </c>
      <c r="DT99" s="3" t="inlineStr">
        <is>
          <t>Reviewed (source MCDM_Scoring, averaged across batches)</t>
        </is>
      </c>
      <c r="DU99" s="3" t="inlineStr">
        <is>
          <t>1 of 1</t>
        </is>
      </c>
      <c r="DV99" s="35">
        <f>IFERROR(IF(INDEX(MCDM_Grades!$C$2:$C$178,MATCH($A99,MCDM_Grades!$A$2:$A$178,0))="","",INDEX(MCDM_Grades!$C$2:$C$178,MATCH($A99,MCDM_Grades!$A$2:$A$178,0))),"")</f>
        <v/>
      </c>
      <c r="DW99" s="42">
        <f>IFERROR(IF(INDEX(MCDM_Grades!$D$2:$D$178,MATCH($A99,MCDM_Grades!$A$2:$A$178,0))="","",INDEX(MCDM_Grades!$D$2:$D$178,MATCH($A99,MCDM_Grades!$A$2:$A$178,0))),"")</f>
        <v/>
      </c>
      <c r="DX99" s="48">
        <f>IFERROR(IF(INDEX(MCDM_Grades!$E$2:$E$178,MATCH($A99,MCDM_Grades!$A$2:$A$178,0))="","",INDEX(MCDM_Grades!$E$2:$E$178,MATCH($A99,MCDM_Grades!$A$2:$A$178,0))),"")</f>
        <v/>
      </c>
      <c r="DY99" s="49">
        <f>IFERROR(IF(INDEX(MCDM_Grades!$F$2:$F$178,MATCH($A99,MCDM_Grades!$A$2:$A$178,0))="","",INDEX(MCDM_Grades!$F$2:$F$178,MATCH($A99,MCDM_Grades!$A$2:$A$178,0))),"")</f>
        <v/>
      </c>
      <c r="DZ99" s="48">
        <f>IFERROR(IF(INDEX(MCDM_Grades!$G$2:$G$178,MATCH($A99,MCDM_Grades!$A$2:$A$178,0))="","",INDEX(MCDM_Grades!$G$2:$G$178,MATCH($A99,MCDM_Grades!$A$2:$A$178,0))),"")</f>
        <v/>
      </c>
      <c r="EA99" s="49">
        <f>IFERROR(IF(INDEX(MCDM_Grades!$H$2:$H$178,MATCH($A99,MCDM_Grades!$A$2:$A$178,0))="","",INDEX(MCDM_Grades!$H$2:$H$178,MATCH($A99,MCDM_Grades!$A$2:$A$178,0))),"")</f>
        <v/>
      </c>
      <c r="EB99" s="50">
        <f>IFERROR(IF(INDEX(MCDM_Grades!$I$2:$I$178,MATCH($A99,MCDM_Grades!$A$2:$A$178,0))="","",INDEX(MCDM_Grades!$I$2:$I$178,MATCH($A99,MCDM_Grades!$A$2:$A$178,0))),"")</f>
        <v/>
      </c>
      <c r="EC99" s="51">
        <f>IFERROR(IF(INDEX(MCDM_Grades!$J$2:$J$178,MATCH($A99,MCDM_Grades!$A$2:$A$178,0))="","",INDEX(MCDM_Grades!$J$2:$J$178,MATCH($A99,MCDM_Grades!$A$2:$A$178,0))),"")</f>
        <v/>
      </c>
      <c r="ED99" s="35">
        <f>IFERROR(IF(INDEX(MCDM_Grades!$N$2:$N$178,MATCH($A99,MCDM_Grades!$A$2:$A$178,0))="","",INDEX(MCDM_Grades!$N$2:$N$178,MATCH($A99,MCDM_Grades!$A$2:$A$178,0))),"")</f>
        <v/>
      </c>
      <c r="EE99" s="42">
        <f>IFERROR(IF(INDEX(MCDM_Grades!$O$2:$O$178,MATCH($A99,MCDM_Grades!$A$2:$A$178,0))="","",INDEX(MCDM_Grades!$O$2:$O$178,MATCH($A99,MCDM_Grades!$A$2:$A$178,0))),"")</f>
        <v/>
      </c>
      <c r="EF99" s="35">
        <f>IFERROR(IF(INDEX(MCDM_Grades!$P$2:$P$178,MATCH($A99,MCDM_Grades!$A$2:$A$178,0))="","",INDEX(MCDM_Grades!$P$2:$P$178,MATCH($A99,MCDM_Grades!$A$2:$A$178,0))),"")</f>
        <v/>
      </c>
      <c r="EG99" s="42">
        <f>IFERROR(IF(INDEX(MCDM_Grades!$Q$2:$Q$178,MATCH($A99,MCDM_Grades!$A$2:$A$178,0))="","",INDEX(MCDM_Grades!$Q$2:$Q$178,MATCH($A99,MCDM_Grades!$A$2:$A$178,0))),"")</f>
        <v/>
      </c>
      <c r="EH99" s="35">
        <f>IFERROR(IF(INDEX(MCDM_Grades!$R$2:$R$178,MATCH($A99,MCDM_Grades!$A$2:$A$178,0))="","",INDEX(MCDM_Grades!$R$2:$R$178,MATCH($A99,MCDM_Grades!$A$2:$A$178,0))),"")</f>
        <v/>
      </c>
      <c r="EI99" s="42">
        <f>IFERROR(IF(INDEX(MCDM_Grades!$S$2:$S$178,MATCH($A99,MCDM_Grades!$A$2:$A$178,0))="","",INDEX(MCDM_Grades!$S$2:$S$178,MATCH($A99,MCDM_Grades!$A$2:$A$178,0))),"")</f>
        <v/>
      </c>
      <c r="EJ99" s="35">
        <f>IFERROR(IF(INDEX(MCDM_Grades!$T$2:$T$178,MATCH($A99,MCDM_Grades!$A$2:$A$178,0))="","",INDEX(MCDM_Grades!$T$2:$T$178,MATCH($A99,MCDM_Grades!$A$2:$A$178,0))),"")</f>
        <v/>
      </c>
      <c r="EK99" s="42">
        <f>IFERROR(IF(INDEX(MCDM_Grades!$U$2:$U$178,MATCH($A99,MCDM_Grades!$A$2:$A$178,0))="","",INDEX(MCDM_Grades!$U$2:$U$178,MATCH($A99,MCDM_Grades!$A$2:$A$178,0))),"")</f>
        <v/>
      </c>
      <c r="EL99" s="35">
        <f>IFERROR(IF(INDEX(MCDM_Grades!$V$2:$V$178,MATCH($A99,MCDM_Grades!$A$2:$A$178,0))="","",INDEX(MCDM_Grades!$V$2:$V$178,MATCH($A99,MCDM_Grades!$A$2:$A$178,0))),"")</f>
        <v/>
      </c>
      <c r="EM99" s="42">
        <f>IFERROR(IF(INDEX(MCDM_Grades!$W$2:$W$178,MATCH($A99,MCDM_Grades!$A$2:$A$178,0))="","",INDEX(MCDM_Grades!$W$2:$W$178,MATCH($A99,MCDM_Grades!$A$2:$A$178,0))),"")</f>
        <v/>
      </c>
      <c r="EN99" s="35">
        <f>IFERROR(IF(INDEX(MCDM_Grades!$X$2:$X$178,MATCH($A99,MCDM_Grades!$A$2:$A$178,0))="","",INDEX(MCDM_Grades!$X$2:$X$178,MATCH($A99,MCDM_Grades!$A$2:$A$178,0))),"")</f>
        <v/>
      </c>
      <c r="EO99" s="42">
        <f>IFERROR(IF(INDEX(MCDM_Grades!$Y$2:$Y$178,MATCH($A99,MCDM_Grades!$A$2:$A$178,0))="","",INDEX(MCDM_Grades!$Y$2:$Y$178,MATCH($A99,MCDM_Grades!$A$2:$A$178,0))),"")</f>
        <v/>
      </c>
      <c r="EP99" s="35">
        <f>IFERROR(IF(INDEX(MCDM_Grades!$Z$2:$Z$178,MATCH($A99,MCDM_Grades!$A$2:$A$178,0))="","",INDEX(MCDM_Grades!$Z$2:$Z$178,MATCH($A99,MCDM_Grades!$A$2:$A$178,0))),"")</f>
        <v/>
      </c>
      <c r="EQ99" s="42">
        <f>IFERROR(IF(INDEX(MCDM_Grades!$AA$2:$AA$178,MATCH($A99,MCDM_Grades!$A$2:$A$178,0))="","",INDEX(MCDM_Grades!$AA$2:$AA$178,MATCH($A99,MCDM_Grades!$A$2:$A$178,0))),"")</f>
        <v/>
      </c>
      <c r="ER99" s="35">
        <f>IFERROR(IF(INDEX(MCDM_Grades!$AB$2:$AB$178,MATCH($A99,MCDM_Grades!$A$2:$A$178,0))="","",INDEX(MCDM_Grades!$AB$2:$AB$178,MATCH($A99,MCDM_Grades!$A$2:$A$178,0))),"")</f>
        <v/>
      </c>
      <c r="ES99" s="42">
        <f>IFERROR(IF(INDEX(MCDM_Grades!$AC$2:$AC$178,MATCH($A99,MCDM_Grades!$A$2:$A$178,0))="","",INDEX(MCDM_Grades!$AC$2:$AC$178,MATCH($A99,MCDM_Grades!$A$2:$A$178,0))),"")</f>
        <v/>
      </c>
      <c r="ET99" s="35">
        <f>IFERROR(IF(INDEX(MCDM_Grades!$AD$2:$AD$178,MATCH($A99,MCDM_Grades!$A$2:$A$178,0))="","",INDEX(MCDM_Grades!$AD$2:$AD$178,MATCH($A99,MCDM_Grades!$A$2:$A$178,0))),"")</f>
        <v/>
      </c>
      <c r="EU99" s="42">
        <f>IFERROR(IF(INDEX(MCDM_Grades!$AE$2:$AE$178,MATCH($A99,MCDM_Grades!$A$2:$A$178,0))="","",INDEX(MCDM_Grades!$AE$2:$AE$178,MATCH($A99,MCDM_Grades!$A$2:$A$178,0))),"")</f>
        <v/>
      </c>
      <c r="EV99" s="51">
        <f>IFERROR(IF(INDEX(MCDM_Grades!$K$2:$K$178,MATCH($A99,MCDM_Grades!$A$2:$A$178,0))="","",INDEX(MCDM_Grades!$K$2:$K$178,MATCH($A99,MCDM_Grades!$A$2:$A$178,0))),"")</f>
        <v/>
      </c>
      <c r="EW99" s="49">
        <f>IFERROR(IF(INDEX(MCDM_Grades!$L$2:$L$178,MATCH($A99,MCDM_Grades!$A$2:$A$178,0))="","",INDEX(MCDM_Grades!$L$2:$L$178,MATCH($A99,MCDM_Grades!$A$2:$A$178,0))),"")</f>
        <v/>
      </c>
      <c r="EX99" s="50">
        <f>IFERROR(IF(INDEX(MCDM_Grades!$M$2:$M$178,MATCH($A99,MCDM_Grades!$A$2:$A$178,0))="","",INDEX(MCDM_Grades!$M$2:$M$178,MATCH($A99,MCDM_Grades!$A$2:$A$178,0))),"")</f>
        <v/>
      </c>
      <c r="EY99" s="35">
        <f>IFERROR(IF(INDEX(MCDM_Grades!$AR$2:$AR$178,MATCH($A99,MCDM_Grades!$A$2:$A$178,0))="","",INDEX(MCDM_Grades!$AR$2:$AR$178,MATCH($A99,MCDM_Grades!$A$2:$A$178,0))),"")</f>
        <v/>
      </c>
      <c r="EZ99" s="42">
        <f>IFERROR(IF(INDEX(MCDM_Grades!$AS$2:$AS$178,MATCH($A99,MCDM_Grades!$A$2:$A$178,0))="","",INDEX(MCDM_Grades!$AS$2:$AS$178,MATCH($A99,MCDM_Grades!$A$2:$A$178,0))),"")</f>
        <v/>
      </c>
      <c r="FA99" s="35">
        <f>IFERROR(IF(INDEX(MCDM_Grades!$AT$2:$AT$178,MATCH($A99,MCDM_Grades!$A$2:$A$178,0))="","",INDEX(MCDM_Grades!$AT$2:$AT$178,MATCH($A99,MCDM_Grades!$A$2:$A$178,0))),"")</f>
        <v/>
      </c>
      <c r="FB99" s="42">
        <f>IFERROR(IF(INDEX(MCDM_Grades!$AU$2:$AU$178,MATCH($A99,MCDM_Grades!$A$2:$A$178,0))="","",INDEX(MCDM_Grades!$AU$2:$AU$178,MATCH($A99,MCDM_Grades!$A$2:$A$178,0))),"")</f>
        <v/>
      </c>
      <c r="FC99" s="3" t="inlineStr">
        <is>
          <t>Not reported</t>
        </is>
      </c>
      <c r="FD99" s="3" t="inlineStr">
        <is>
          <t>Unknown</t>
        </is>
      </c>
      <c r="FE99" s="3" t="inlineStr">
        <is>
          <t>Unknown</t>
        </is>
      </c>
      <c r="FF99" s="3" t="n"/>
      <c r="FG99" s="3" t="inlineStr">
        <is>
          <t>Not reported</t>
        </is>
      </c>
      <c r="FH99" s="3" t="inlineStr">
        <is>
          <t>No substantive data card; gated contact-sharing access; sample count, provenance, labels, date, geographic coverage, and license remain unresolved.</t>
        </is>
      </c>
      <c r="FI99" s="3" t="inlineStr">
        <is>
          <t>None</t>
        </is>
      </c>
      <c r="FJ99" s="3" t="n"/>
      <c r="FK99" s="3" t="inlineStr">
        <is>
          <t>High</t>
        </is>
      </c>
      <c r="FL99" s="3" t="inlineStr">
        <is>
          <t>Not independently verified</t>
        </is>
      </c>
      <c r="FM99" s="3" t="inlineStr">
        <is>
          <t>Fetched the HF page: it shows no dataset card and is gated behind a contact-sharing form, so no acquisition or viewpoint information is visible. Workbook acquisition columns are all NR.</t>
        </is>
      </c>
    </row>
    <row r="100" ht="58" customHeight="1">
      <c r="A100" s="3" t="inlineStr">
        <is>
          <t>DS-099</t>
        </is>
      </c>
      <c r="B100" s="3" t="inlineStr">
        <is>
          <t>Road_Damage_Detection_USA</t>
        </is>
      </c>
      <c r="C100" s="3" t="inlineStr">
        <is>
          <t>NA</t>
        </is>
      </c>
      <c r="D100" s="3" t="inlineStr">
        <is>
          <t>Filtered USA subset / Hugging Face release</t>
        </is>
      </c>
      <c r="E100" s="3" t="inlineStr">
        <is>
          <t>Independent Dataset</t>
        </is>
      </c>
      <c r="F100" s="3" t="inlineStr">
        <is>
          <t>NA (single source record)</t>
        </is>
      </c>
      <c r="G100" s="3" t="inlineStr">
        <is>
          <t>Single source record; no matching record found in any other file after cross-file and cross-platform comparison.</t>
        </is>
      </c>
      <c r="H100" s="3" t="inlineStr">
        <is>
          <t>GPT</t>
        </is>
      </c>
      <c r="I100" s="3" t="inlineStr">
        <is>
          <t>Hugging Face</t>
        </is>
      </c>
      <c r="J100" s="3" t="inlineStr">
        <is>
          <t>N</t>
        </is>
      </c>
      <c r="K100" s="3" t="inlineStr">
        <is>
          <t>NA (single platform)</t>
        </is>
      </c>
      <c r="L100" s="4" t="inlineStr">
        <is>
          <t>https://huggingface.co/datasets/cvtechniques/Road_Damage_Detection_USA</t>
        </is>
      </c>
      <c r="M100" s="3" t="inlineStr">
        <is>
          <t>NA</t>
        </is>
      </c>
      <c r="N100" s="3" t="inlineStr">
        <is>
          <t>NA</t>
        </is>
      </c>
      <c r="O100" s="3" t="inlineStr">
        <is>
          <t>NA</t>
        </is>
      </c>
      <c r="P100" s="4" t="inlineStr">
        <is>
          <t>https://huggingface.co/datasets/cvtechniques/Road_Damage_Detection_USA</t>
        </is>
      </c>
      <c r="Q100" s="3" t="inlineStr">
        <is>
          <t>NA</t>
        </is>
      </c>
      <c r="R100" s="3" t="inlineStr">
        <is>
          <t>NA</t>
        </is>
      </c>
      <c r="S100" s="3" t="inlineStr">
        <is>
          <t>NA</t>
        </is>
      </c>
      <c r="T100" s="3" t="inlineStr">
        <is>
          <t>NR</t>
        </is>
      </c>
      <c r="U100" s="3" t="inlineStr">
        <is>
          <t>Y</t>
        </is>
      </c>
      <c r="V100" s="3" t="inlineStr">
        <is>
          <t>https://huggingface.co/datasets/cvtechniques/Road_Damage_Detection_USA</t>
        </is>
      </c>
      <c r="W100" s="3" t="inlineStr">
        <is>
          <t>NR</t>
        </is>
      </c>
      <c r="X100" s="3" t="inlineStr">
        <is>
          <t>https://huggingface.co/datasets/cvtechniques/Road_Damage_Detection_USA</t>
        </is>
      </c>
      <c r="Y100" s="3" t="inlineStr">
        <is>
          <t>NR</t>
        </is>
      </c>
      <c r="Z100" s="3" t="inlineStr">
        <is>
          <t>NR</t>
        </is>
      </c>
      <c r="AA100" s="3" t="inlineStr">
        <is>
          <t>Reported in source record (relationship not classified)</t>
        </is>
      </c>
      <c r="AB100" s="3" t="inlineStr">
        <is>
          <t>Images/frames as reported</t>
        </is>
      </c>
      <c r="AC100" s="3" t="inlineStr">
        <is>
          <t>3844</t>
        </is>
      </c>
      <c r="AD100" s="3" t="inlineStr">
        <is>
          <t>NR</t>
        </is>
      </c>
      <c r="AE100" s="3" t="inlineStr">
        <is>
          <t>NR</t>
        </is>
      </c>
      <c r="AF100" s="3" t="inlineStr">
        <is>
          <t>3844</t>
        </is>
      </c>
      <c r="AG100" s="3" t="inlineStr">
        <is>
          <t>NR</t>
        </is>
      </c>
      <c r="AH100" s="3" t="inlineStr">
        <is>
          <t>NR</t>
        </is>
      </c>
      <c r="AI100" s="3" t="inlineStr">
        <is>
          <t>NR</t>
        </is>
      </c>
      <c r="AJ100" s="3" t="inlineStr">
        <is>
          <t>NR</t>
        </is>
      </c>
      <c r="AK100" s="3" t="inlineStr">
        <is>
          <t>NR</t>
        </is>
      </c>
      <c r="AL100" s="3" t="inlineStr">
        <is>
          <t>NR</t>
        </is>
      </c>
      <c r="AM100" s="3" t="inlineStr">
        <is>
          <t>NR</t>
        </is>
      </c>
      <c r="AN100" s="3" t="inlineStr">
        <is>
          <t>NR</t>
        </is>
      </c>
      <c r="AO100" s="3" t="inlineStr">
        <is>
          <t>NR</t>
        </is>
      </c>
      <c r="AP100" s="3" t="inlineStr">
        <is>
          <t>United States</t>
        </is>
      </c>
      <c r="AQ100" s="3" t="inlineStr">
        <is>
          <t>NR</t>
        </is>
      </c>
      <c r="AR100" s="3" t="inlineStr">
        <is>
          <t>Multiple urban and rural locations</t>
        </is>
      </c>
      <c r="AS100" s="3" t="inlineStr">
        <is>
          <t>United States; Multiple urban and rural locations; Road environment: Mixed</t>
        </is>
      </c>
      <c r="AT100" s="3" t="inlineStr">
        <is>
          <t>NR</t>
        </is>
      </c>
      <c r="AU100" s="3" t="inlineStr">
        <is>
          <t>Vehicle-mounted camera</t>
        </is>
      </c>
      <c r="AV100" s="3" t="inlineStr">
        <is>
          <t>See Acquisition_Platform</t>
        </is>
      </c>
      <c r="AW100" s="3" t="inlineStr">
        <is>
          <t>Vehicle-mounted camera</t>
        </is>
      </c>
      <c r="AX100" s="3" t="inlineStr">
        <is>
          <t>See Acquisition_Platform (reported: mounted)</t>
        </is>
      </c>
      <c r="AY100" s="3" t="inlineStr">
        <is>
          <t>NR</t>
        </is>
      </c>
      <c r="AZ100" s="3" t="inlineStr">
        <is>
          <t>NR</t>
        </is>
      </c>
      <c r="BA100" s="3" t="inlineStr">
        <is>
          <t>NR</t>
        </is>
      </c>
      <c r="BB100" s="3" t="inlineStr">
        <is>
          <t>NR</t>
        </is>
      </c>
      <c r="BC100" s="3" t="inlineStr">
        <is>
          <t>NR</t>
        </is>
      </c>
      <c r="BD100" s="3" t="inlineStr">
        <is>
          <t>NR</t>
        </is>
      </c>
      <c r="BE100" s="3" t="inlineStr">
        <is>
          <t>Varied</t>
        </is>
      </c>
      <c r="BF100" s="3" t="inlineStr">
        <is>
          <t>Varied</t>
        </is>
      </c>
      <c r="BG100" s="3" t="inlineStr">
        <is>
          <t>NR</t>
        </is>
      </c>
      <c r="BH100" s="3" t="inlineStr">
        <is>
          <t>Longitudinal_Crack; Transverse_Crack; Alligator_Crack; Pothole</t>
        </is>
      </c>
      <c r="BI100" s="3" t="inlineStr">
        <is>
          <t>NR</t>
        </is>
      </c>
      <c r="BJ100" s="3" t="inlineStr">
        <is>
          <t>Four RDD-style object classes; 4,805 source images reduced to 3,844 after filtering</t>
        </is>
      </c>
      <c r="BK100" s="3" t="inlineStr">
        <is>
          <t>NR</t>
        </is>
      </c>
      <c r="BL100" s="3" t="inlineStr">
        <is>
          <t>Object_Detection</t>
        </is>
      </c>
      <c r="BM100" s="3" t="inlineStr">
        <is>
          <t>Object_Detection</t>
        </is>
      </c>
      <c r="BN100" s="3" t="inlineStr">
        <is>
          <t>YOLO text annotations; image files</t>
        </is>
      </c>
      <c r="BO100" s="3" t="inlineStr">
        <is>
          <t>YOLO</t>
        </is>
      </c>
      <c r="BP100" s="3" t="inlineStr">
        <is>
          <t>NR</t>
        </is>
      </c>
      <c r="BQ100" s="3" t="inlineStr">
        <is>
          <t>Y</t>
        </is>
      </c>
      <c r="BR100" s="3" t="inlineStr">
        <is>
          <t>NR</t>
        </is>
      </c>
      <c r="BS100" s="3" t="inlineStr">
        <is>
          <t>NR</t>
        </is>
      </c>
      <c r="BT100" s="3" t="inlineStr">
        <is>
          <t>NR</t>
        </is>
      </c>
      <c r="BU100" s="3" t="inlineStr">
        <is>
          <t>NR</t>
        </is>
      </c>
      <c r="BV100" s="3" t="inlineStr">
        <is>
          <t>NR</t>
        </is>
      </c>
      <c r="BW100" s="3" t="inlineStr">
        <is>
          <t>NR</t>
        </is>
      </c>
      <c r="BX100" s="3" t="inlineStr">
        <is>
          <t>NR</t>
        </is>
      </c>
      <c r="BY100" s="3" t="inlineStr">
        <is>
          <t>Existing source boxes converted and filtered</t>
        </is>
      </c>
      <c r="BZ100" s="3" t="inlineStr">
        <is>
          <t>Quality filtering and verification described; detailed inter-rater statistics NR</t>
        </is>
      </c>
      <c r="CA100" s="3" t="inlineStr">
        <is>
          <t>NR</t>
        </is>
      </c>
      <c r="CB100" s="3" t="inlineStr">
        <is>
          <t>NR</t>
        </is>
      </c>
      <c r="CC100" s="3" t="inlineStr">
        <is>
          <t>Object_Detection</t>
        </is>
      </c>
      <c r="CD100" s="3" t="inlineStr">
        <is>
          <t>NR</t>
        </is>
      </c>
      <c r="CE100" s="3" t="inlineStr">
        <is>
          <t>NR</t>
        </is>
      </c>
      <c r="CF100" s="3" t="inlineStr">
        <is>
          <t>Reported on the source record/data card or associated publication (see Evidence_Locator)</t>
        </is>
      </c>
      <c r="CG100" s="3" t="inlineStr">
        <is>
          <t>NR</t>
        </is>
      </c>
      <c r="CH100" s="3" t="inlineStr">
        <is>
          <t>NR</t>
        </is>
      </c>
      <c r="CI100" s="3" t="inlineStr">
        <is>
          <t>Include-Supplementary</t>
        </is>
      </c>
      <c r="CJ100" s="3" t="inlineStr">
        <is>
          <t>Direct_Download</t>
        </is>
      </c>
      <c r="CK100" s="3" t="inlineStr">
        <is>
          <t>CC BY-SA 4.0</t>
        </is>
      </c>
      <c r="CL100" s="3" t="inlineStr">
        <is>
          <t>N</t>
        </is>
      </c>
      <c r="CM100" s="3" t="inlineStr">
        <is>
          <t>Direct_Download</t>
        </is>
      </c>
      <c r="CN100" s="3" t="inlineStr">
        <is>
          <t>NR</t>
        </is>
      </c>
      <c r="CO100" s="3" t="inlineStr">
        <is>
          <t>NR</t>
        </is>
      </c>
      <c r="CP100" s="3" t="inlineStr">
        <is>
          <t>N</t>
        </is>
      </c>
      <c r="CQ100" s="3" t="inlineStr">
        <is>
          <t>Derived subset rather than an independent acquisition; limited geographic and collection metadata; source-license inheritance needs confirmation.</t>
        </is>
      </c>
      <c r="CR100" s="3" t="inlineStr">
        <is>
          <t>Derived</t>
        </is>
      </c>
      <c r="CS100" s="3" t="inlineStr">
        <is>
          <t>N</t>
        </is>
      </c>
      <c r="CT100" s="3" t="inlineStr">
        <is>
          <t>N</t>
        </is>
      </c>
      <c r="CU100" s="3" t="inlineStr">
        <is>
          <t>Y</t>
        </is>
      </c>
      <c r="CV100" s="3" t="inlineStr">
        <is>
          <t>RDD family (filtered USA subset)</t>
        </is>
      </c>
      <c r="CW100" s="3" t="inlineStr">
        <is>
          <t>RDD2022 (USA subset)</t>
        </is>
      </c>
      <c r="CX100" s="3" t="inlineStr">
        <is>
          <t>ChatGPT_Huggingface_001.xlsx</t>
        </is>
      </c>
      <c r="CY100" s="3" t="inlineStr">
        <is>
          <t>ChatGPT_Huggingface_001:HF008</t>
        </is>
      </c>
      <c r="CZ100" s="3" t="inlineStr">
        <is>
          <t>NA</t>
        </is>
      </c>
      <c r="DA100" s="3" t="inlineStr">
        <is>
          <t>N</t>
        </is>
      </c>
      <c r="DB100" s="3" t="inlineStr">
        <is>
          <t>None</t>
        </is>
      </c>
      <c r="DC100" s="3" t="inlineStr">
        <is>
          <t>None</t>
        </is>
      </c>
      <c r="DD100" s="3" t="inlineStr">
        <is>
          <t>None</t>
        </is>
      </c>
      <c r="DE100" s="3" t="inlineStr">
        <is>
          <t>None</t>
        </is>
      </c>
      <c r="DF100" s="3" t="inlineStr">
        <is>
          <t>N</t>
        </is>
      </c>
      <c r="DG100" s="3" t="inlineStr">
        <is>
          <t>Single source record; no reconciliation required.</t>
        </is>
      </c>
      <c r="DH100" s="3" t="inlineStr">
        <is>
          <t>https://huggingface.co/datasets/cvtechniques/Road_Damage_Detection_USA — dataset card Overview, Class Distribution, Processing, and Environmental Conditions (accessed 2026-08-06)</t>
        </is>
      </c>
      <c r="DI100" s="3" t="inlineStr">
        <is>
          <t>Moderate</t>
        </is>
      </c>
      <c r="DJ100" s="3" t="inlineStr">
        <is>
          <t>Low</t>
        </is>
      </c>
      <c r="DK100" s="3" t="inlineStr">
        <is>
          <t>Use source record as cited.</t>
        </is>
      </c>
      <c r="DL100" s="3" t="n">
        <v>5</v>
      </c>
      <c r="DM100" s="3" t="n">
        <v>4</v>
      </c>
      <c r="DN100" s="3" t="n">
        <v>4</v>
      </c>
      <c r="DO100" s="3" t="n">
        <v>3</v>
      </c>
      <c r="DP100" s="3" t="n">
        <v>1</v>
      </c>
      <c r="DQ100" s="3" t="n">
        <v>2</v>
      </c>
      <c r="DR100" s="3" t="n">
        <v>0</v>
      </c>
      <c r="DS100" s="3" t="n">
        <v>63</v>
      </c>
      <c r="DT100" s="3" t="inlineStr">
        <is>
          <t>Reviewed (source MCDM_Scoring, averaged across batches)</t>
        </is>
      </c>
      <c r="DU100" s="3" t="inlineStr">
        <is>
          <t>1 of 1</t>
        </is>
      </c>
      <c r="DV100" s="35">
        <f>IFERROR(IF(INDEX(MCDM_Grades!$C$2:$C$178,MATCH($A100,MCDM_Grades!$A$2:$A$178,0))="","",INDEX(MCDM_Grades!$C$2:$C$178,MATCH($A100,MCDM_Grades!$A$2:$A$178,0))),"")</f>
        <v/>
      </c>
      <c r="DW100" s="42">
        <f>IFERROR(IF(INDEX(MCDM_Grades!$D$2:$D$178,MATCH($A100,MCDM_Grades!$A$2:$A$178,0))="","",INDEX(MCDM_Grades!$D$2:$D$178,MATCH($A100,MCDM_Grades!$A$2:$A$178,0))),"")</f>
        <v/>
      </c>
      <c r="DX100" s="48">
        <f>IFERROR(IF(INDEX(MCDM_Grades!$E$2:$E$178,MATCH($A100,MCDM_Grades!$A$2:$A$178,0))="","",INDEX(MCDM_Grades!$E$2:$E$178,MATCH($A100,MCDM_Grades!$A$2:$A$178,0))),"")</f>
        <v/>
      </c>
      <c r="DY100" s="49">
        <f>IFERROR(IF(INDEX(MCDM_Grades!$F$2:$F$178,MATCH($A100,MCDM_Grades!$A$2:$A$178,0))="","",INDEX(MCDM_Grades!$F$2:$F$178,MATCH($A100,MCDM_Grades!$A$2:$A$178,0))),"")</f>
        <v/>
      </c>
      <c r="DZ100" s="48">
        <f>IFERROR(IF(INDEX(MCDM_Grades!$G$2:$G$178,MATCH($A100,MCDM_Grades!$A$2:$A$178,0))="","",INDEX(MCDM_Grades!$G$2:$G$178,MATCH($A100,MCDM_Grades!$A$2:$A$178,0))),"")</f>
        <v/>
      </c>
      <c r="EA100" s="49">
        <f>IFERROR(IF(INDEX(MCDM_Grades!$H$2:$H$178,MATCH($A100,MCDM_Grades!$A$2:$A$178,0))="","",INDEX(MCDM_Grades!$H$2:$H$178,MATCH($A100,MCDM_Grades!$A$2:$A$178,0))),"")</f>
        <v/>
      </c>
      <c r="EB100" s="50">
        <f>IFERROR(IF(INDEX(MCDM_Grades!$I$2:$I$178,MATCH($A100,MCDM_Grades!$A$2:$A$178,0))="","",INDEX(MCDM_Grades!$I$2:$I$178,MATCH($A100,MCDM_Grades!$A$2:$A$178,0))),"")</f>
        <v/>
      </c>
      <c r="EC100" s="51">
        <f>IFERROR(IF(INDEX(MCDM_Grades!$J$2:$J$178,MATCH($A100,MCDM_Grades!$A$2:$A$178,0))="","",INDEX(MCDM_Grades!$J$2:$J$178,MATCH($A100,MCDM_Grades!$A$2:$A$178,0))),"")</f>
        <v/>
      </c>
      <c r="ED100" s="35">
        <f>IFERROR(IF(INDEX(MCDM_Grades!$N$2:$N$178,MATCH($A100,MCDM_Grades!$A$2:$A$178,0))="","",INDEX(MCDM_Grades!$N$2:$N$178,MATCH($A100,MCDM_Grades!$A$2:$A$178,0))),"")</f>
        <v/>
      </c>
      <c r="EE100" s="42">
        <f>IFERROR(IF(INDEX(MCDM_Grades!$O$2:$O$178,MATCH($A100,MCDM_Grades!$A$2:$A$178,0))="","",INDEX(MCDM_Grades!$O$2:$O$178,MATCH($A100,MCDM_Grades!$A$2:$A$178,0))),"")</f>
        <v/>
      </c>
      <c r="EF100" s="35">
        <f>IFERROR(IF(INDEX(MCDM_Grades!$P$2:$P$178,MATCH($A100,MCDM_Grades!$A$2:$A$178,0))="","",INDEX(MCDM_Grades!$P$2:$P$178,MATCH($A100,MCDM_Grades!$A$2:$A$178,0))),"")</f>
        <v/>
      </c>
      <c r="EG100" s="42">
        <f>IFERROR(IF(INDEX(MCDM_Grades!$Q$2:$Q$178,MATCH($A100,MCDM_Grades!$A$2:$A$178,0))="","",INDEX(MCDM_Grades!$Q$2:$Q$178,MATCH($A100,MCDM_Grades!$A$2:$A$178,0))),"")</f>
        <v/>
      </c>
      <c r="EH100" s="35">
        <f>IFERROR(IF(INDEX(MCDM_Grades!$R$2:$R$178,MATCH($A100,MCDM_Grades!$A$2:$A$178,0))="","",INDEX(MCDM_Grades!$R$2:$R$178,MATCH($A100,MCDM_Grades!$A$2:$A$178,0))),"")</f>
        <v/>
      </c>
      <c r="EI100" s="42">
        <f>IFERROR(IF(INDEX(MCDM_Grades!$S$2:$S$178,MATCH($A100,MCDM_Grades!$A$2:$A$178,0))="","",INDEX(MCDM_Grades!$S$2:$S$178,MATCH($A100,MCDM_Grades!$A$2:$A$178,0))),"")</f>
        <v/>
      </c>
      <c r="EJ100" s="35">
        <f>IFERROR(IF(INDEX(MCDM_Grades!$T$2:$T$178,MATCH($A100,MCDM_Grades!$A$2:$A$178,0))="","",INDEX(MCDM_Grades!$T$2:$T$178,MATCH($A100,MCDM_Grades!$A$2:$A$178,0))),"")</f>
        <v/>
      </c>
      <c r="EK100" s="42">
        <f>IFERROR(IF(INDEX(MCDM_Grades!$U$2:$U$178,MATCH($A100,MCDM_Grades!$A$2:$A$178,0))="","",INDEX(MCDM_Grades!$U$2:$U$178,MATCH($A100,MCDM_Grades!$A$2:$A$178,0))),"")</f>
        <v/>
      </c>
      <c r="EL100" s="35">
        <f>IFERROR(IF(INDEX(MCDM_Grades!$V$2:$V$178,MATCH($A100,MCDM_Grades!$A$2:$A$178,0))="","",INDEX(MCDM_Grades!$V$2:$V$178,MATCH($A100,MCDM_Grades!$A$2:$A$178,0))),"")</f>
        <v/>
      </c>
      <c r="EM100" s="42">
        <f>IFERROR(IF(INDEX(MCDM_Grades!$W$2:$W$178,MATCH($A100,MCDM_Grades!$A$2:$A$178,0))="","",INDEX(MCDM_Grades!$W$2:$W$178,MATCH($A100,MCDM_Grades!$A$2:$A$178,0))),"")</f>
        <v/>
      </c>
      <c r="EN100" s="35">
        <f>IFERROR(IF(INDEX(MCDM_Grades!$X$2:$X$178,MATCH($A100,MCDM_Grades!$A$2:$A$178,0))="","",INDEX(MCDM_Grades!$X$2:$X$178,MATCH($A100,MCDM_Grades!$A$2:$A$178,0))),"")</f>
        <v/>
      </c>
      <c r="EO100" s="42">
        <f>IFERROR(IF(INDEX(MCDM_Grades!$Y$2:$Y$178,MATCH($A100,MCDM_Grades!$A$2:$A$178,0))="","",INDEX(MCDM_Grades!$Y$2:$Y$178,MATCH($A100,MCDM_Grades!$A$2:$A$178,0))),"")</f>
        <v/>
      </c>
      <c r="EP100" s="35">
        <f>IFERROR(IF(INDEX(MCDM_Grades!$Z$2:$Z$178,MATCH($A100,MCDM_Grades!$A$2:$A$178,0))="","",INDEX(MCDM_Grades!$Z$2:$Z$178,MATCH($A100,MCDM_Grades!$A$2:$A$178,0))),"")</f>
        <v/>
      </c>
      <c r="EQ100" s="42">
        <f>IFERROR(IF(INDEX(MCDM_Grades!$AA$2:$AA$178,MATCH($A100,MCDM_Grades!$A$2:$A$178,0))="","",INDEX(MCDM_Grades!$AA$2:$AA$178,MATCH($A100,MCDM_Grades!$A$2:$A$178,0))),"")</f>
        <v/>
      </c>
      <c r="ER100" s="35">
        <f>IFERROR(IF(INDEX(MCDM_Grades!$AB$2:$AB$178,MATCH($A100,MCDM_Grades!$A$2:$A$178,0))="","",INDEX(MCDM_Grades!$AB$2:$AB$178,MATCH($A100,MCDM_Grades!$A$2:$A$178,0))),"")</f>
        <v/>
      </c>
      <c r="ES100" s="42">
        <f>IFERROR(IF(INDEX(MCDM_Grades!$AC$2:$AC$178,MATCH($A100,MCDM_Grades!$A$2:$A$178,0))="","",INDEX(MCDM_Grades!$AC$2:$AC$178,MATCH($A100,MCDM_Grades!$A$2:$A$178,0))),"")</f>
        <v/>
      </c>
      <c r="ET100" s="35">
        <f>IFERROR(IF(INDEX(MCDM_Grades!$AD$2:$AD$178,MATCH($A100,MCDM_Grades!$A$2:$A$178,0))="","",INDEX(MCDM_Grades!$AD$2:$AD$178,MATCH($A100,MCDM_Grades!$A$2:$A$178,0))),"")</f>
        <v/>
      </c>
      <c r="EU100" s="42">
        <f>IFERROR(IF(INDEX(MCDM_Grades!$AE$2:$AE$178,MATCH($A100,MCDM_Grades!$A$2:$A$178,0))="","",INDEX(MCDM_Grades!$AE$2:$AE$178,MATCH($A100,MCDM_Grades!$A$2:$A$178,0))),"")</f>
        <v/>
      </c>
      <c r="EV100" s="51">
        <f>IFERROR(IF(INDEX(MCDM_Grades!$K$2:$K$178,MATCH($A100,MCDM_Grades!$A$2:$A$178,0))="","",INDEX(MCDM_Grades!$K$2:$K$178,MATCH($A100,MCDM_Grades!$A$2:$A$178,0))),"")</f>
        <v/>
      </c>
      <c r="EW100" s="49">
        <f>IFERROR(IF(INDEX(MCDM_Grades!$L$2:$L$178,MATCH($A100,MCDM_Grades!$A$2:$A$178,0))="","",INDEX(MCDM_Grades!$L$2:$L$178,MATCH($A100,MCDM_Grades!$A$2:$A$178,0))),"")</f>
        <v/>
      </c>
      <c r="EX100" s="50">
        <f>IFERROR(IF(INDEX(MCDM_Grades!$M$2:$M$178,MATCH($A100,MCDM_Grades!$A$2:$A$178,0))="","",INDEX(MCDM_Grades!$M$2:$M$178,MATCH($A100,MCDM_Grades!$A$2:$A$178,0))),"")</f>
        <v/>
      </c>
      <c r="EY100" s="35">
        <f>IFERROR(IF(INDEX(MCDM_Grades!$AR$2:$AR$178,MATCH($A100,MCDM_Grades!$A$2:$A$178,0))="","",INDEX(MCDM_Grades!$AR$2:$AR$178,MATCH($A100,MCDM_Grades!$A$2:$A$178,0))),"")</f>
        <v/>
      </c>
      <c r="EZ100" s="42">
        <f>IFERROR(IF(INDEX(MCDM_Grades!$AS$2:$AS$178,MATCH($A100,MCDM_Grades!$A$2:$A$178,0))="","",INDEX(MCDM_Grades!$AS$2:$AS$178,MATCH($A100,MCDM_Grades!$A$2:$A$178,0))),"")</f>
        <v/>
      </c>
      <c r="FA100" s="35">
        <f>IFERROR(IF(INDEX(MCDM_Grades!$AT$2:$AT$178,MATCH($A100,MCDM_Grades!$A$2:$A$178,0))="","",INDEX(MCDM_Grades!$AT$2:$AT$178,MATCH($A100,MCDM_Grades!$A$2:$A$178,0))),"")</f>
        <v/>
      </c>
      <c r="FB100" s="42">
        <f>IFERROR(IF(INDEX(MCDM_Grades!$AU$2:$AU$178,MATCH($A100,MCDM_Grades!$A$2:$A$178,0))="","",INDEX(MCDM_Grades!$AU$2:$AU$178,MATCH($A100,MCDM_Grades!$A$2:$A$178,0))),"")</f>
        <v/>
      </c>
      <c r="FC100" s="3" t="inlineStr">
        <is>
          <t>Forward-facing / oblique</t>
        </is>
      </c>
      <c r="FD100" s="3" t="inlineStr">
        <is>
          <t>No</t>
        </is>
      </c>
      <c r="FE100" s="3" t="inlineStr">
        <is>
          <t>Yes</t>
        </is>
      </c>
      <c r="FF100" s="3" t="n"/>
      <c r="FG100" s="3" t="inlineStr">
        <is>
          <t>Dashboard-mounted smartphone (RDD family, vehicle forward view)</t>
        </is>
      </c>
      <c r="FH100" s="3" t="inlineStr">
        <is>
          <t>All images were from vehicle mounted cameras. There is no imagery from human level perspectives or drone footage.</t>
        </is>
      </c>
      <c r="FI100" s="3" t="inlineStr">
        <is>
          <t>Dataset page / README</t>
        </is>
      </c>
      <c r="FJ100" s="3" t="inlineStr">
        <is>
          <t>https://huggingface.co/datasets/cvtechniques/Road_Damage_Detection_USA</t>
        </is>
      </c>
      <c r="FK100" s="3" t="inlineStr">
        <is>
          <t>High</t>
        </is>
      </c>
      <c r="FL100" s="3" t="inlineStr">
        <is>
          <t>Not independently verified</t>
        </is>
      </c>
      <c r="FM100" s="3" t="inlineStr">
        <is>
          <t>HF card states the images are the USA subset of the Road Damage Detector dataset (Maeda et al. 2018 / RDD family) and that all imagery is from vehicle-mounted cameras with no human-level or drone views. The parent RDD datasets were captured with a smartphone mounted on the car dashboard looking forward along the road, so the forward-facing viewpoint carries over.</t>
        </is>
      </c>
    </row>
    <row r="101" ht="58" customHeight="1">
      <c r="A101" s="3" t="inlineStr">
        <is>
          <t>DS-100</t>
        </is>
      </c>
      <c r="B101" s="3" t="inlineStr">
        <is>
          <t>RSCD-1million</t>
        </is>
      </c>
      <c r="C101" s="3" t="inlineStr">
        <is>
          <t>NA</t>
        </is>
      </c>
      <c r="D101" s="3" t="inlineStr">
        <is>
          <t>Hugging Face main release</t>
        </is>
      </c>
      <c r="E101" s="3" t="inlineStr">
        <is>
          <t>Independent Dataset</t>
        </is>
      </c>
      <c r="F101" s="3" t="inlineStr">
        <is>
          <t>NA (single source record)</t>
        </is>
      </c>
      <c r="G101" s="3" t="inlineStr">
        <is>
          <t>Single source record; no matching record found in any other file after cross-file and cross-platform comparison.</t>
        </is>
      </c>
      <c r="H101" s="3" t="inlineStr">
        <is>
          <t>GPT</t>
        </is>
      </c>
      <c r="I101" s="3" t="inlineStr">
        <is>
          <t>Hugging Face</t>
        </is>
      </c>
      <c r="J101" s="3" t="inlineStr">
        <is>
          <t>N</t>
        </is>
      </c>
      <c r="K101" s="3" t="inlineStr">
        <is>
          <t>NA (single platform)</t>
        </is>
      </c>
      <c r="L101" s="4" t="inlineStr">
        <is>
          <t>https://huggingface.co/datasets/rezzzq/RSCD-1million</t>
        </is>
      </c>
      <c r="M101" s="3" t="inlineStr">
        <is>
          <t>NA</t>
        </is>
      </c>
      <c r="N101" s="3" t="inlineStr">
        <is>
          <t>NA</t>
        </is>
      </c>
      <c r="O101" s="3" t="inlineStr">
        <is>
          <t>NA</t>
        </is>
      </c>
      <c r="P101" s="4" t="inlineStr">
        <is>
          <t>https://huggingface.co/datasets/rezzzq/RSCD-1million</t>
        </is>
      </c>
      <c r="Q101" s="3" t="inlineStr">
        <is>
          <t>NA</t>
        </is>
      </c>
      <c r="R101" s="3" t="inlineStr">
        <is>
          <t>NA</t>
        </is>
      </c>
      <c r="S101" s="3" t="inlineStr">
        <is>
          <t>NA</t>
        </is>
      </c>
      <c r="T101" s="3" t="inlineStr">
        <is>
          <t>NR</t>
        </is>
      </c>
      <c r="U101" s="3" t="inlineStr">
        <is>
          <t>Y</t>
        </is>
      </c>
      <c r="V101" s="3" t="inlineStr">
        <is>
          <t>https://arxiv.org/abs/2208.04266</t>
        </is>
      </c>
      <c r="W101" s="3" t="inlineStr">
        <is>
          <t>NR</t>
        </is>
      </c>
      <c r="X101" s="3" t="inlineStr">
        <is>
          <t>https://arxiv.org/abs/2208.04266</t>
        </is>
      </c>
      <c r="Y101" s="3" t="inlineStr">
        <is>
          <t>NR</t>
        </is>
      </c>
      <c r="Z101" s="3" t="inlineStr">
        <is>
          <t>Preprint only (arXiv)</t>
        </is>
      </c>
      <c r="AA101" s="3" t="inlineStr">
        <is>
          <t>Reported in source record (relationship not classified)</t>
        </is>
      </c>
      <c r="AB101" s="3" t="inlineStr">
        <is>
          <t>Images/frames as reported</t>
        </is>
      </c>
      <c r="AC101" s="3" t="inlineStr">
        <is>
          <t>1028000</t>
        </is>
      </c>
      <c r="AD101" s="3" t="inlineStr">
        <is>
          <t>NR</t>
        </is>
      </c>
      <c r="AE101" s="3" t="inlineStr">
        <is>
          <t>NR</t>
        </is>
      </c>
      <c r="AF101" s="3" t="inlineStr">
        <is>
          <t>1028000</t>
        </is>
      </c>
      <c r="AG101" s="3" t="inlineStr">
        <is>
          <t>NR</t>
        </is>
      </c>
      <c r="AH101" s="3" t="inlineStr">
        <is>
          <t>NR</t>
        </is>
      </c>
      <c r="AI101" s="3" t="inlineStr">
        <is>
          <t>NR</t>
        </is>
      </c>
      <c r="AJ101" s="3" t="inlineStr">
        <is>
          <t>NR</t>
        </is>
      </c>
      <c r="AK101" s="3" t="inlineStr">
        <is>
          <t>NR</t>
        </is>
      </c>
      <c r="AL101" s="3" t="inlineStr">
        <is>
          <t>NR</t>
        </is>
      </c>
      <c r="AM101" s="3" t="inlineStr">
        <is>
          <t>NR</t>
        </is>
      </c>
      <c r="AN101" s="3" t="inlineStr">
        <is>
          <t>NR</t>
        </is>
      </c>
      <c r="AO101" s="3" t="inlineStr">
        <is>
          <t>NR</t>
        </is>
      </c>
      <c r="AP101" s="3" t="inlineStr">
        <is>
          <t>Multiple</t>
        </is>
      </c>
      <c r="AQ101" s="3" t="inlineStr">
        <is>
          <t>NR</t>
        </is>
      </c>
      <c r="AR101" s="3" t="inlineStr">
        <is>
          <t>NR</t>
        </is>
      </c>
      <c r="AS101" s="3" t="inlineStr">
        <is>
          <t>Multiple; Road environment: Mixed</t>
        </is>
      </c>
      <c r="AT101" s="3" t="inlineStr">
        <is>
          <t>NR</t>
        </is>
      </c>
      <c r="AU101" s="3" t="inlineStr">
        <is>
          <t>Image aggregation; original acquisition platforms NR</t>
        </is>
      </c>
      <c r="AV101" s="3" t="inlineStr">
        <is>
          <t>NR</t>
        </is>
      </c>
      <c r="AW101" s="3" t="inlineStr">
        <is>
          <t>NR</t>
        </is>
      </c>
      <c r="AX101" s="3" t="inlineStr">
        <is>
          <t>NR</t>
        </is>
      </c>
      <c r="AY101" s="3" t="inlineStr">
        <is>
          <t>NR</t>
        </is>
      </c>
      <c r="AZ101" s="3" t="inlineStr">
        <is>
          <t>NR</t>
        </is>
      </c>
      <c r="BA101" s="3" t="inlineStr">
        <is>
          <t>NR</t>
        </is>
      </c>
      <c r="BB101" s="3" t="inlineStr">
        <is>
          <t>NR</t>
        </is>
      </c>
      <c r="BC101" s="3" t="inlineStr">
        <is>
          <t>NR</t>
        </is>
      </c>
      <c r="BD101" s="3" t="inlineStr">
        <is>
          <t>NR</t>
        </is>
      </c>
      <c r="BE101" s="3" t="inlineStr">
        <is>
          <t>Dry; Wet; Water; Snow/Ice conditions represented</t>
        </is>
      </c>
      <c r="BF101" s="3" t="inlineStr">
        <is>
          <t>Mixed</t>
        </is>
      </c>
      <c r="BG101" s="3" t="inlineStr">
        <is>
          <t>NR</t>
        </is>
      </c>
      <c r="BH101" s="3" t="inlineStr">
        <is>
          <t>Surface_Severity; Wet_Surface; Snow_Ice</t>
        </is>
      </c>
      <c r="BI101" s="3" t="inlineStr">
        <is>
          <t>NR</t>
        </is>
      </c>
      <c r="BJ101" s="3" t="inlineStr">
        <is>
          <t>Twenty-seven combinations derived from surface type, moisture state, severity, and snow/ice state</t>
        </is>
      </c>
      <c r="BK101" s="3" t="inlineStr">
        <is>
          <t>NR</t>
        </is>
      </c>
      <c r="BL101" s="3" t="inlineStr">
        <is>
          <t>Image_Classification</t>
        </is>
      </c>
      <c r="BM101" s="3" t="inlineStr">
        <is>
          <t>Image_Classification</t>
        </is>
      </c>
      <c r="BN101" s="3" t="inlineStr">
        <is>
          <t>JPG images; image-folder labels</t>
        </is>
      </c>
      <c r="BO101" s="3" t="inlineStr">
        <is>
          <t>NR</t>
        </is>
      </c>
      <c r="BP101" s="3" t="inlineStr">
        <is>
          <t>Y</t>
        </is>
      </c>
      <c r="BQ101" s="3" t="inlineStr">
        <is>
          <t>NR</t>
        </is>
      </c>
      <c r="BR101" s="3" t="inlineStr">
        <is>
          <t>NR</t>
        </is>
      </c>
      <c r="BS101" s="3" t="inlineStr">
        <is>
          <t>NR</t>
        </is>
      </c>
      <c r="BT101" s="3" t="inlineStr">
        <is>
          <t>NR</t>
        </is>
      </c>
      <c r="BU101" s="3" t="inlineStr">
        <is>
          <t>Y</t>
        </is>
      </c>
      <c r="BV101" s="3" t="inlineStr">
        <is>
          <t>NR</t>
        </is>
      </c>
      <c r="BW101" s="3" t="inlineStr">
        <is>
          <t>NR</t>
        </is>
      </c>
      <c r="BX101" s="3" t="inlineStr">
        <is>
          <t>NR</t>
        </is>
      </c>
      <c r="BY101" s="3" t="inlineStr">
        <is>
          <t>Source compilation and class assignment; detailed provenance and annotation workflow NR</t>
        </is>
      </c>
      <c r="BZ101" s="3" t="inlineStr">
        <is>
          <t>NR</t>
        </is>
      </c>
      <c r="CA101" s="3" t="inlineStr">
        <is>
          <t>NR</t>
        </is>
      </c>
      <c r="CB101" s="3" t="inlineStr">
        <is>
          <t>NR</t>
        </is>
      </c>
      <c r="CC101" s="3" t="inlineStr">
        <is>
          <t>Image_Classification</t>
        </is>
      </c>
      <c r="CD101" s="3" t="inlineStr">
        <is>
          <t>NR</t>
        </is>
      </c>
      <c r="CE101" s="3" t="inlineStr">
        <is>
          <t>NR</t>
        </is>
      </c>
      <c r="CF101" s="3" t="inlineStr">
        <is>
          <t>Reported on the source record/data card or associated publication (see Evidence_Locator)</t>
        </is>
      </c>
      <c r="CG101" s="3" t="inlineStr">
        <is>
          <t>NR</t>
        </is>
      </c>
      <c r="CH101" s="3" t="inlineStr">
        <is>
          <t>NR</t>
        </is>
      </c>
      <c r="CI101" s="3" t="inlineStr">
        <is>
          <t>Include-Supplementary</t>
        </is>
      </c>
      <c r="CJ101" s="3" t="inlineStr">
        <is>
          <t>Direct_Download</t>
        </is>
      </c>
      <c r="CK101" s="3" t="inlineStr">
        <is>
          <t>MIT</t>
        </is>
      </c>
      <c r="CL101" s="3" t="inlineStr">
        <is>
          <t>N</t>
        </is>
      </c>
      <c r="CM101" s="3" t="inlineStr">
        <is>
          <t>Direct_Download</t>
        </is>
      </c>
      <c r="CN101" s="3" t="inlineStr">
        <is>
          <t>NR</t>
        </is>
      </c>
      <c r="CO101" s="3" t="inlineStr">
        <is>
          <t>NR</t>
        </is>
      </c>
      <c r="CP101" s="3" t="inlineStr">
        <is>
          <t>N</t>
        </is>
      </c>
      <c r="CQ101" s="3" t="inlineStr">
        <is>
          <t>Large nominal size but weak image-level provenance, geographic documentation, acquisition metadata, and annotation quality-control evidence; Hub viewer returned an error during verification.</t>
        </is>
      </c>
      <c r="CR101" s="3" t="inlineStr">
        <is>
          <t>Compiled</t>
        </is>
      </c>
      <c r="CS101" s="3" t="inlineStr">
        <is>
          <t>N</t>
        </is>
      </c>
      <c r="CT101" s="3" t="inlineStr">
        <is>
          <t>N</t>
        </is>
      </c>
      <c r="CU101" s="3" t="inlineStr">
        <is>
          <t>Y</t>
        </is>
      </c>
      <c r="CV101" s="3" t="inlineStr">
        <is>
          <t>Aggregated road surface condition imagery (RSCD)</t>
        </is>
      </c>
      <c r="CW101" s="3" t="inlineStr">
        <is>
          <t>NA</t>
        </is>
      </c>
      <c r="CX101" s="3" t="inlineStr">
        <is>
          <t>ChatGPT_Huggingface_001.xlsx</t>
        </is>
      </c>
      <c r="CY101" s="3" t="inlineStr">
        <is>
          <t>ChatGPT_Huggingface_001:HF007</t>
        </is>
      </c>
      <c r="CZ101" s="3" t="inlineStr">
        <is>
          <t>NA</t>
        </is>
      </c>
      <c r="DA101" s="3" t="inlineStr">
        <is>
          <t>N</t>
        </is>
      </c>
      <c r="DB101" s="3" t="inlineStr">
        <is>
          <t>None</t>
        </is>
      </c>
      <c r="DC101" s="3" t="inlineStr">
        <is>
          <t>None</t>
        </is>
      </c>
      <c r="DD101" s="3" t="inlineStr">
        <is>
          <t>None</t>
        </is>
      </c>
      <c r="DE101" s="3" t="inlineStr">
        <is>
          <t>None</t>
        </is>
      </c>
      <c r="DF101" s="3" t="inlineStr">
        <is>
          <t>N</t>
        </is>
      </c>
      <c r="DG101" s="3" t="inlineStr">
        <is>
          <t>Single source record; no reconciliation required.</t>
        </is>
      </c>
      <c r="DH101" s="3" t="inlineStr">
        <is>
          <t>https://huggingface.co/datasets/rezzzq/RSCD-1million — dataset card class structure, image count, file format, license, and citation (accessed 2026-08-06)</t>
        </is>
      </c>
      <c r="DI101" s="3" t="inlineStr">
        <is>
          <t>Moderate</t>
        </is>
      </c>
      <c r="DJ101" s="3" t="inlineStr">
        <is>
          <t>Low</t>
        </is>
      </c>
      <c r="DK101" s="3" t="inlineStr">
        <is>
          <t>Use source record as cited.</t>
        </is>
      </c>
      <c r="DL101" s="3" t="n">
        <v>4</v>
      </c>
      <c r="DM101" s="3" t="n">
        <v>2</v>
      </c>
      <c r="DN101" s="3" t="n">
        <v>2.5</v>
      </c>
      <c r="DO101" s="3" t="n">
        <v>5</v>
      </c>
      <c r="DP101" s="3" t="n">
        <v>3</v>
      </c>
      <c r="DQ101" s="3" t="n">
        <v>1</v>
      </c>
      <c r="DR101" s="3" t="n">
        <v>1.5</v>
      </c>
      <c r="DS101" s="3" t="n">
        <v>57.5</v>
      </c>
      <c r="DT101" s="3" t="inlineStr">
        <is>
          <t>Reviewed (source MCDM_Scoring, averaged across batches)</t>
        </is>
      </c>
      <c r="DU101" s="3" t="inlineStr">
        <is>
          <t>1 of 1</t>
        </is>
      </c>
      <c r="DV101" s="35">
        <f>IFERROR(IF(INDEX(MCDM_Grades!$C$2:$C$178,MATCH($A101,MCDM_Grades!$A$2:$A$178,0))="","",INDEX(MCDM_Grades!$C$2:$C$178,MATCH($A101,MCDM_Grades!$A$2:$A$178,0))),"")</f>
        <v/>
      </c>
      <c r="DW101" s="42">
        <f>IFERROR(IF(INDEX(MCDM_Grades!$D$2:$D$178,MATCH($A101,MCDM_Grades!$A$2:$A$178,0))="","",INDEX(MCDM_Grades!$D$2:$D$178,MATCH($A101,MCDM_Grades!$A$2:$A$178,0))),"")</f>
        <v/>
      </c>
      <c r="DX101" s="48">
        <f>IFERROR(IF(INDEX(MCDM_Grades!$E$2:$E$178,MATCH($A101,MCDM_Grades!$A$2:$A$178,0))="","",INDEX(MCDM_Grades!$E$2:$E$178,MATCH($A101,MCDM_Grades!$A$2:$A$178,0))),"")</f>
        <v/>
      </c>
      <c r="DY101" s="49">
        <f>IFERROR(IF(INDEX(MCDM_Grades!$F$2:$F$178,MATCH($A101,MCDM_Grades!$A$2:$A$178,0))="","",INDEX(MCDM_Grades!$F$2:$F$178,MATCH($A101,MCDM_Grades!$A$2:$A$178,0))),"")</f>
        <v/>
      </c>
      <c r="DZ101" s="48">
        <f>IFERROR(IF(INDEX(MCDM_Grades!$G$2:$G$178,MATCH($A101,MCDM_Grades!$A$2:$A$178,0))="","",INDEX(MCDM_Grades!$G$2:$G$178,MATCH($A101,MCDM_Grades!$A$2:$A$178,0))),"")</f>
        <v/>
      </c>
      <c r="EA101" s="49">
        <f>IFERROR(IF(INDEX(MCDM_Grades!$H$2:$H$178,MATCH($A101,MCDM_Grades!$A$2:$A$178,0))="","",INDEX(MCDM_Grades!$H$2:$H$178,MATCH($A101,MCDM_Grades!$A$2:$A$178,0))),"")</f>
        <v/>
      </c>
      <c r="EB101" s="50">
        <f>IFERROR(IF(INDEX(MCDM_Grades!$I$2:$I$178,MATCH($A101,MCDM_Grades!$A$2:$A$178,0))="","",INDEX(MCDM_Grades!$I$2:$I$178,MATCH($A101,MCDM_Grades!$A$2:$A$178,0))),"")</f>
        <v/>
      </c>
      <c r="EC101" s="51">
        <f>IFERROR(IF(INDEX(MCDM_Grades!$J$2:$J$178,MATCH($A101,MCDM_Grades!$A$2:$A$178,0))="","",INDEX(MCDM_Grades!$J$2:$J$178,MATCH($A101,MCDM_Grades!$A$2:$A$178,0))),"")</f>
        <v/>
      </c>
      <c r="ED101" s="35">
        <f>IFERROR(IF(INDEX(MCDM_Grades!$N$2:$N$178,MATCH($A101,MCDM_Grades!$A$2:$A$178,0))="","",INDEX(MCDM_Grades!$N$2:$N$178,MATCH($A101,MCDM_Grades!$A$2:$A$178,0))),"")</f>
        <v/>
      </c>
      <c r="EE101" s="42">
        <f>IFERROR(IF(INDEX(MCDM_Grades!$O$2:$O$178,MATCH($A101,MCDM_Grades!$A$2:$A$178,0))="","",INDEX(MCDM_Grades!$O$2:$O$178,MATCH($A101,MCDM_Grades!$A$2:$A$178,0))),"")</f>
        <v/>
      </c>
      <c r="EF101" s="35">
        <f>IFERROR(IF(INDEX(MCDM_Grades!$P$2:$P$178,MATCH($A101,MCDM_Grades!$A$2:$A$178,0))="","",INDEX(MCDM_Grades!$P$2:$P$178,MATCH($A101,MCDM_Grades!$A$2:$A$178,0))),"")</f>
        <v/>
      </c>
      <c r="EG101" s="42">
        <f>IFERROR(IF(INDEX(MCDM_Grades!$Q$2:$Q$178,MATCH($A101,MCDM_Grades!$A$2:$A$178,0))="","",INDEX(MCDM_Grades!$Q$2:$Q$178,MATCH($A101,MCDM_Grades!$A$2:$A$178,0))),"")</f>
        <v/>
      </c>
      <c r="EH101" s="35">
        <f>IFERROR(IF(INDEX(MCDM_Grades!$R$2:$R$178,MATCH($A101,MCDM_Grades!$A$2:$A$178,0))="","",INDEX(MCDM_Grades!$R$2:$R$178,MATCH($A101,MCDM_Grades!$A$2:$A$178,0))),"")</f>
        <v/>
      </c>
      <c r="EI101" s="42">
        <f>IFERROR(IF(INDEX(MCDM_Grades!$S$2:$S$178,MATCH($A101,MCDM_Grades!$A$2:$A$178,0))="","",INDEX(MCDM_Grades!$S$2:$S$178,MATCH($A101,MCDM_Grades!$A$2:$A$178,0))),"")</f>
        <v/>
      </c>
      <c r="EJ101" s="35">
        <f>IFERROR(IF(INDEX(MCDM_Grades!$T$2:$T$178,MATCH($A101,MCDM_Grades!$A$2:$A$178,0))="","",INDEX(MCDM_Grades!$T$2:$T$178,MATCH($A101,MCDM_Grades!$A$2:$A$178,0))),"")</f>
        <v/>
      </c>
      <c r="EK101" s="42">
        <f>IFERROR(IF(INDEX(MCDM_Grades!$U$2:$U$178,MATCH($A101,MCDM_Grades!$A$2:$A$178,0))="","",INDEX(MCDM_Grades!$U$2:$U$178,MATCH($A101,MCDM_Grades!$A$2:$A$178,0))),"")</f>
        <v/>
      </c>
      <c r="EL101" s="35">
        <f>IFERROR(IF(INDEX(MCDM_Grades!$V$2:$V$178,MATCH($A101,MCDM_Grades!$A$2:$A$178,0))="","",INDEX(MCDM_Grades!$V$2:$V$178,MATCH($A101,MCDM_Grades!$A$2:$A$178,0))),"")</f>
        <v/>
      </c>
      <c r="EM101" s="42">
        <f>IFERROR(IF(INDEX(MCDM_Grades!$W$2:$W$178,MATCH($A101,MCDM_Grades!$A$2:$A$178,0))="","",INDEX(MCDM_Grades!$W$2:$W$178,MATCH($A101,MCDM_Grades!$A$2:$A$178,0))),"")</f>
        <v/>
      </c>
      <c r="EN101" s="35">
        <f>IFERROR(IF(INDEX(MCDM_Grades!$X$2:$X$178,MATCH($A101,MCDM_Grades!$A$2:$A$178,0))="","",INDEX(MCDM_Grades!$X$2:$X$178,MATCH($A101,MCDM_Grades!$A$2:$A$178,0))),"")</f>
        <v/>
      </c>
      <c r="EO101" s="42">
        <f>IFERROR(IF(INDEX(MCDM_Grades!$Y$2:$Y$178,MATCH($A101,MCDM_Grades!$A$2:$A$178,0))="","",INDEX(MCDM_Grades!$Y$2:$Y$178,MATCH($A101,MCDM_Grades!$A$2:$A$178,0))),"")</f>
        <v/>
      </c>
      <c r="EP101" s="35">
        <f>IFERROR(IF(INDEX(MCDM_Grades!$Z$2:$Z$178,MATCH($A101,MCDM_Grades!$A$2:$A$178,0))="","",INDEX(MCDM_Grades!$Z$2:$Z$178,MATCH($A101,MCDM_Grades!$A$2:$A$178,0))),"")</f>
        <v/>
      </c>
      <c r="EQ101" s="42">
        <f>IFERROR(IF(INDEX(MCDM_Grades!$AA$2:$AA$178,MATCH($A101,MCDM_Grades!$A$2:$A$178,0))="","",INDEX(MCDM_Grades!$AA$2:$AA$178,MATCH($A101,MCDM_Grades!$A$2:$A$178,0))),"")</f>
        <v/>
      </c>
      <c r="ER101" s="35">
        <f>IFERROR(IF(INDEX(MCDM_Grades!$AB$2:$AB$178,MATCH($A101,MCDM_Grades!$A$2:$A$178,0))="","",INDEX(MCDM_Grades!$AB$2:$AB$178,MATCH($A101,MCDM_Grades!$A$2:$A$178,0))),"")</f>
        <v/>
      </c>
      <c r="ES101" s="42">
        <f>IFERROR(IF(INDEX(MCDM_Grades!$AC$2:$AC$178,MATCH($A101,MCDM_Grades!$A$2:$A$178,0))="","",INDEX(MCDM_Grades!$AC$2:$AC$178,MATCH($A101,MCDM_Grades!$A$2:$A$178,0))),"")</f>
        <v/>
      </c>
      <c r="ET101" s="35">
        <f>IFERROR(IF(INDEX(MCDM_Grades!$AD$2:$AD$178,MATCH($A101,MCDM_Grades!$A$2:$A$178,0))="","",INDEX(MCDM_Grades!$AD$2:$AD$178,MATCH($A101,MCDM_Grades!$A$2:$A$178,0))),"")</f>
        <v/>
      </c>
      <c r="EU101" s="42">
        <f>IFERROR(IF(INDEX(MCDM_Grades!$AE$2:$AE$178,MATCH($A101,MCDM_Grades!$A$2:$A$178,0))="","",INDEX(MCDM_Grades!$AE$2:$AE$178,MATCH($A101,MCDM_Grades!$A$2:$A$178,0))),"")</f>
        <v/>
      </c>
      <c r="EV101" s="51">
        <f>IFERROR(IF(INDEX(MCDM_Grades!$K$2:$K$178,MATCH($A101,MCDM_Grades!$A$2:$A$178,0))="","",INDEX(MCDM_Grades!$K$2:$K$178,MATCH($A101,MCDM_Grades!$A$2:$A$178,0))),"")</f>
        <v/>
      </c>
      <c r="EW101" s="49">
        <f>IFERROR(IF(INDEX(MCDM_Grades!$L$2:$L$178,MATCH($A101,MCDM_Grades!$A$2:$A$178,0))="","",INDEX(MCDM_Grades!$L$2:$L$178,MATCH($A101,MCDM_Grades!$A$2:$A$178,0))),"")</f>
        <v/>
      </c>
      <c r="EX101" s="50">
        <f>IFERROR(IF(INDEX(MCDM_Grades!$M$2:$M$178,MATCH($A101,MCDM_Grades!$A$2:$A$178,0))="","",INDEX(MCDM_Grades!$M$2:$M$178,MATCH($A101,MCDM_Grades!$A$2:$A$178,0))),"")</f>
        <v/>
      </c>
      <c r="EY101" s="35">
        <f>IFERROR(IF(INDEX(MCDM_Grades!$AR$2:$AR$178,MATCH($A101,MCDM_Grades!$A$2:$A$178,0))="","",INDEX(MCDM_Grades!$AR$2:$AR$178,MATCH($A101,MCDM_Grades!$A$2:$A$178,0))),"")</f>
        <v/>
      </c>
      <c r="EZ101" s="42">
        <f>IFERROR(IF(INDEX(MCDM_Grades!$AS$2:$AS$178,MATCH($A101,MCDM_Grades!$A$2:$A$178,0))="","",INDEX(MCDM_Grades!$AS$2:$AS$178,MATCH($A101,MCDM_Grades!$A$2:$A$178,0))),"")</f>
        <v/>
      </c>
      <c r="FA101" s="35">
        <f>IFERROR(IF(INDEX(MCDM_Grades!$AT$2:$AT$178,MATCH($A101,MCDM_Grades!$A$2:$A$178,0))="","",INDEX(MCDM_Grades!$AT$2:$AT$178,MATCH($A101,MCDM_Grades!$A$2:$A$178,0))),"")</f>
        <v/>
      </c>
      <c r="FB101" s="42">
        <f>IFERROR(IF(INDEX(MCDM_Grades!$AU$2:$AU$178,MATCH($A101,MCDM_Grades!$A$2:$A$178,0))="","",INDEX(MCDM_Grades!$AU$2:$AU$178,MATCH($A101,MCDM_Grades!$A$2:$A$178,0))),"")</f>
        <v/>
      </c>
      <c r="FC101" s="3" t="inlineStr">
        <is>
          <t>Forward-facing / oblique</t>
        </is>
      </c>
      <c r="FD101" s="3" t="inlineStr">
        <is>
          <t>No</t>
        </is>
      </c>
      <c r="FE101" s="3" t="inlineStr">
        <is>
          <t>Yes</t>
        </is>
      </c>
      <c r="FF101" s="3" t="n"/>
      <c r="FG101" s="3" t="inlineStr">
        <is>
          <t>Vehicle-mounted forward-facing camera (road-ahead region cropped)</t>
        </is>
      </c>
      <c r="FH101" s="3" t="inlineStr">
        <is>
          <t>Original pictures are captured with a 2M monocular camera | on bonnet with a certain pitch angle | road surface area of the original pictures into patches of size 360*240px</t>
        </is>
      </c>
      <c r="FI101" s="3" t="inlineStr">
        <is>
          <t>Dataset page / README</t>
        </is>
      </c>
      <c r="FJ101" s="3" t="inlineStr">
        <is>
          <t>https://thu-rsxd.com/rscd/</t>
        </is>
      </c>
      <c r="FK101" s="3" t="inlineStr">
        <is>
          <t>High</t>
        </is>
      </c>
      <c r="FL101" s="3" t="inlineStr">
        <is>
          <t>Verified - agreed</t>
        </is>
      </c>
      <c r="FM101" s="3" t="inlineStr">
        <is>
          <t>The HF card (rezzzq/RSCD-1million) documents only label categories and usage, not acquisition. The workbook's arXiv link 2208.04266 resolves to an unrelated cosmic-ray physics paper, so the publication could not be used. RSCD (Tsinghua) is a known benchmark: road-surface patches are cropped from images taken by a forward-looking camera mounted on the test vehicle, i.e. an oblique view of the road ahead, not a nadir survey image. Label based on prior knowledge; confidence capped at Medium. | Second review replaced the evidence (was: Known dataset (prior knowledge)). | Second review: The official RSCD project page (fetched) states the camera is mounted on the vehicle bonnet with a pitch angle and that road-surface patches are cropped from those forward-view pictures, directly confirming forward-facing/oblique. Evidence can be upgraded from prior knowledge to a dataset-page quote</t>
        </is>
      </c>
    </row>
    <row r="102" ht="58" customHeight="1">
      <c r="A102" s="3" t="inlineStr">
        <is>
          <t>DS-101</t>
        </is>
      </c>
      <c r="B102" s="3" t="inlineStr">
        <is>
          <t>Ryukijano/Pothole-detection-Yolov8</t>
        </is>
      </c>
      <c r="C102" s="3" t="inlineStr">
        <is>
          <t>Pothole-detection-Yolov8</t>
        </is>
      </c>
      <c r="D102" s="3" t="inlineStr">
        <is>
          <t>main [Claude] | Hugging Face main [GPT]</t>
        </is>
      </c>
      <c r="E102" s="3" t="inlineStr">
        <is>
          <t>Confirmed Match</t>
        </is>
      </c>
      <c r="F102" s="3" t="inlineStr">
        <is>
          <t>High</t>
        </is>
      </c>
      <c r="G102" s="3" t="inlineStr">
        <is>
          <t>Same HF dataset id in both records.</t>
        </is>
      </c>
      <c r="H102" s="3" t="inlineStr">
        <is>
          <t>Claude; GPT</t>
        </is>
      </c>
      <c r="I102" s="3" t="inlineStr">
        <is>
          <t>Hugging Face</t>
        </is>
      </c>
      <c r="J102" s="3" t="inlineStr">
        <is>
          <t>N</t>
        </is>
      </c>
      <c r="K102" s="3" t="inlineStr">
        <is>
          <t>Single HF dataset</t>
        </is>
      </c>
      <c r="L102" s="4" t="inlineStr">
        <is>
          <t>https://huggingface.co/datasets/Ryukijano/Pothole-detection-Yolov8</t>
        </is>
      </c>
      <c r="M102" s="3" t="inlineStr">
        <is>
          <t>NA</t>
        </is>
      </c>
      <c r="N102" s="3" t="inlineStr">
        <is>
          <t>NA</t>
        </is>
      </c>
      <c r="O102" s="3" t="inlineStr">
        <is>
          <t>NA</t>
        </is>
      </c>
      <c r="P102" s="4" t="inlineStr">
        <is>
          <t>https://huggingface.co/datasets/Ryukijano/Pothole-detection-Yolov8</t>
        </is>
      </c>
      <c r="Q102" s="3" t="inlineStr">
        <is>
          <t>NA</t>
        </is>
      </c>
      <c r="R102" s="3" t="inlineStr">
        <is>
          <t>NA</t>
        </is>
      </c>
      <c r="S102" s="3" t="inlineStr">
        <is>
          <t>NA</t>
        </is>
      </c>
      <c r="T102" s="3" t="inlineStr">
        <is>
          <t>NR</t>
        </is>
      </c>
      <c r="U102" s="3" t="inlineStr">
        <is>
          <t>Y</t>
        </is>
      </c>
      <c r="V102" s="3" t="inlineStr">
        <is>
          <t>https://huggingface.co/datasets/Ryukijano/Pothole-detection-Yolov8</t>
        </is>
      </c>
      <c r="W102" s="3" t="inlineStr">
        <is>
          <t>NR</t>
        </is>
      </c>
      <c r="X102" s="3" t="inlineStr">
        <is>
          <t>https://huggingface.co/datasets/Ryukijano/Pothole-detection-Yolov8</t>
        </is>
      </c>
      <c r="Y102" s="3" t="inlineStr">
        <is>
          <t>NR</t>
        </is>
      </c>
      <c r="Z102" s="3" t="inlineStr">
        <is>
          <t>NR</t>
        </is>
      </c>
      <c r="AA102" s="3" t="inlineStr">
        <is>
          <t>Reported in source record (relationship not classified)</t>
        </is>
      </c>
      <c r="AB102" s="3" t="inlineStr">
        <is>
          <t>Images/frames as reported</t>
        </is>
      </c>
      <c r="AC102" s="3" t="inlineStr">
        <is>
          <t>880</t>
        </is>
      </c>
      <c r="AD102" s="3" t="inlineStr">
        <is>
          <t>NR</t>
        </is>
      </c>
      <c r="AE102" s="3" t="inlineStr">
        <is>
          <t>NR</t>
        </is>
      </c>
      <c r="AF102" s="3" t="inlineStr">
        <is>
          <t>880</t>
        </is>
      </c>
      <c r="AG102" s="3" t="inlineStr">
        <is>
          <t>NR</t>
        </is>
      </c>
      <c r="AH102" s="3" t="inlineStr">
        <is>
          <t>NR</t>
        </is>
      </c>
      <c r="AI102" s="3" t="inlineStr">
        <is>
          <t>NR</t>
        </is>
      </c>
      <c r="AJ102" s="3" t="inlineStr">
        <is>
          <t>NR</t>
        </is>
      </c>
      <c r="AK102" s="3" t="inlineStr">
        <is>
          <t>NR</t>
        </is>
      </c>
      <c r="AL102" s="3" t="inlineStr">
        <is>
          <t>NR</t>
        </is>
      </c>
      <c r="AM102" s="3" t="inlineStr">
        <is>
          <t>NR</t>
        </is>
      </c>
      <c r="AN102" s="3" t="inlineStr">
        <is>
          <t>NR</t>
        </is>
      </c>
      <c r="AO102" s="3" t="inlineStr">
        <is>
          <t>NR</t>
        </is>
      </c>
      <c r="AP102" s="3" t="inlineStr">
        <is>
          <t>NR</t>
        </is>
      </c>
      <c r="AQ102" s="3" t="inlineStr">
        <is>
          <t>NR</t>
        </is>
      </c>
      <c r="AR102" s="3" t="inlineStr">
        <is>
          <t>NR</t>
        </is>
      </c>
      <c r="AS102" s="3" t="inlineStr">
        <is>
          <t>NR</t>
        </is>
      </c>
      <c r="AT102" s="3" t="inlineStr">
        <is>
          <t>NR</t>
        </is>
      </c>
      <c r="AU102" s="3" t="inlineStr">
        <is>
          <t>NR</t>
        </is>
      </c>
      <c r="AV102" s="3" t="inlineStr">
        <is>
          <t>NR</t>
        </is>
      </c>
      <c r="AW102" s="3" t="inlineStr">
        <is>
          <t>NR</t>
        </is>
      </c>
      <c r="AX102" s="3" t="inlineStr">
        <is>
          <t>NR</t>
        </is>
      </c>
      <c r="AY102" s="3" t="inlineStr">
        <is>
          <t>NR</t>
        </is>
      </c>
      <c r="AZ102" s="3" t="inlineStr">
        <is>
          <t>NR</t>
        </is>
      </c>
      <c r="BA102" s="3" t="inlineStr">
        <is>
          <t>NR</t>
        </is>
      </c>
      <c r="BB102" s="3" t="inlineStr">
        <is>
          <t>NR</t>
        </is>
      </c>
      <c r="BC102" s="3" t="inlineStr">
        <is>
          <t>NR</t>
        </is>
      </c>
      <c r="BD102" s="3" t="inlineStr">
        <is>
          <t>NR</t>
        </is>
      </c>
      <c r="BE102" s="3" t="inlineStr">
        <is>
          <t>NR</t>
        </is>
      </c>
      <c r="BF102" s="3" t="inlineStr">
        <is>
          <t>NR</t>
        </is>
      </c>
      <c r="BG102" s="3" t="inlineStr">
        <is>
          <t>NR</t>
        </is>
      </c>
      <c r="BH102" s="3" t="inlineStr">
        <is>
          <t>Pothole</t>
        </is>
      </c>
      <c r="BI102" s="3" t="inlineStr">
        <is>
          <t>NR</t>
        </is>
      </c>
      <c r="BJ102" s="3" t="inlineStr">
        <is>
          <t>Pothole labels in YOLOv8 format (per repo name) [Claude] | Object-detection labels are present, but class definitions and provenance are not documented in a data card [GPT]</t>
        </is>
      </c>
      <c r="BK102" s="3" t="inlineStr">
        <is>
          <t>NR</t>
        </is>
      </c>
      <c r="BL102" s="3" t="inlineStr">
        <is>
          <t>Object_Detection</t>
        </is>
      </c>
      <c r="BM102" s="3" t="inlineStr">
        <is>
          <t>Object_Detection</t>
        </is>
      </c>
      <c r="BN102" s="3" t="inlineStr">
        <is>
          <t>YOLO TXT (per repo name) [Claude] | Image files; text labels [GPT]</t>
        </is>
      </c>
      <c r="BO102" s="3" t="inlineStr">
        <is>
          <t>YOLO TXT; YOLO; TXT</t>
        </is>
      </c>
      <c r="BP102" s="3" t="inlineStr">
        <is>
          <t>NR</t>
        </is>
      </c>
      <c r="BQ102" s="3" t="inlineStr">
        <is>
          <t>Y</t>
        </is>
      </c>
      <c r="BR102" s="3" t="inlineStr">
        <is>
          <t>NR</t>
        </is>
      </c>
      <c r="BS102" s="3" t="inlineStr">
        <is>
          <t>NR</t>
        </is>
      </c>
      <c r="BT102" s="3" t="inlineStr">
        <is>
          <t>NR</t>
        </is>
      </c>
      <c r="BU102" s="3" t="inlineStr">
        <is>
          <t>NR</t>
        </is>
      </c>
      <c r="BV102" s="3" t="inlineStr">
        <is>
          <t>N</t>
        </is>
      </c>
      <c r="BW102" s="3" t="inlineStr">
        <is>
          <t>N</t>
        </is>
      </c>
      <c r="BX102" s="3" t="inlineStr">
        <is>
          <t>N</t>
        </is>
      </c>
      <c r="BY102" s="3" t="inlineStr">
        <is>
          <t>NR</t>
        </is>
      </c>
      <c r="BZ102" s="3" t="inlineStr">
        <is>
          <t>NR</t>
        </is>
      </c>
      <c r="CA102" s="3" t="inlineStr">
        <is>
          <t>NR</t>
        </is>
      </c>
      <c r="CB102" s="3" t="inlineStr">
        <is>
          <t>NR</t>
        </is>
      </c>
      <c r="CC102" s="3" t="inlineStr">
        <is>
          <t>Object detection [Claude] | Object_Detection [GPT]</t>
        </is>
      </c>
      <c r="CD102" s="3" t="inlineStr">
        <is>
          <t>NR</t>
        </is>
      </c>
      <c r="CE102" s="3" t="inlineStr">
        <is>
          <t>NR</t>
        </is>
      </c>
      <c r="CF102" s="3" t="inlineStr">
        <is>
          <t>Reported on the source record/data card or associated publication (see Evidence_Locator)</t>
        </is>
      </c>
      <c r="CG102" s="3" t="inlineStr">
        <is>
          <t>NR</t>
        </is>
      </c>
      <c r="CH102" s="3" t="inlineStr">
        <is>
          <t>NR</t>
        </is>
      </c>
      <c r="CI102" s="3" t="inlineStr">
        <is>
          <t>Include-Supplementary [Claude] | Pending [GPT]</t>
        </is>
      </c>
      <c r="CJ102" s="3" t="inlineStr">
        <is>
          <t>Direct_Download</t>
        </is>
      </c>
      <c r="CK102" s="3" t="inlineStr">
        <is>
          <t>OpenRAIL</t>
        </is>
      </c>
      <c r="CL102" s="3" t="inlineStr">
        <is>
          <t>N</t>
        </is>
      </c>
      <c r="CM102" s="3" t="inlineStr">
        <is>
          <t>Direct_Download</t>
        </is>
      </c>
      <c r="CN102" s="3" t="inlineStr">
        <is>
          <t>NR</t>
        </is>
      </c>
      <c r="CO102" s="3" t="inlineStr">
        <is>
          <t>NR</t>
        </is>
      </c>
      <c r="CP102" s="3" t="inlineStr">
        <is>
          <t>N</t>
        </is>
      </c>
      <c r="CQ102" s="3" t="inlineStr">
        <is>
          <t>Dataset card empty (default placeholder text); license, count, provenance, and release year not reported; supplementary only [Claude] | Empty or minimal README; no reliable source dataset identity, acquisition geography, collection date, annotation method, or image-license chain. [GPT]</t>
        </is>
      </c>
      <c r="CR102" s="3" t="inlineStr">
        <is>
          <t>Derived</t>
        </is>
      </c>
      <c r="CS102" s="3" t="inlineStr">
        <is>
          <t>N</t>
        </is>
      </c>
      <c r="CT102" s="3" t="inlineStr">
        <is>
          <t>N</t>
        </is>
      </c>
      <c r="CU102" s="3" t="inlineStr">
        <is>
          <t>Y</t>
        </is>
      </c>
      <c r="CV102" s="3" t="inlineStr">
        <is>
          <t>NA</t>
        </is>
      </c>
      <c r="CW102" s="3" t="inlineStr">
        <is>
          <t>NA</t>
        </is>
      </c>
      <c r="CX102" s="3" t="inlineStr">
        <is>
          <t>ChatGPT_Huggingface_001.xlsx; Claude_Huggingface_001.xlsx</t>
        </is>
      </c>
      <c r="CY102" s="3" t="inlineStr">
        <is>
          <t>ChatGPT_Huggingface_001:HF015; Claude_Huggingface_001:DSHF-007</t>
        </is>
      </c>
      <c r="CZ102" s="3" t="inlineStr">
        <is>
          <t>Y - see conflict columns and Reconciliation_Notes</t>
        </is>
      </c>
      <c r="DA102" s="3" t="inlineStr">
        <is>
          <t>Y - see conflict columns and Reconciliation_Notes</t>
        </is>
      </c>
      <c r="DB102" s="3" t="inlineStr">
        <is>
          <t>None</t>
        </is>
      </c>
      <c r="DC102" s="6" t="inlineStr">
        <is>
          <t>Label taxonomy: Pothole labels in YOLOv8 format (per repo name) (Claude) vs Object-detection labels are present, but class definitions and provenance are no (GPT) || Annotation format: YOLO TXT (per repo name) (Claude) vs Image files; text labels (GPT)</t>
        </is>
      </c>
      <c r="DD102" s="3" t="inlineStr">
        <is>
          <t>None</t>
        </is>
      </c>
      <c r="DE102" s="6" t="inlineStr">
        <is>
          <t>Version: main (Claude) vs Hugging Face main (GPT) || AI tasks: Object detection (Claude) vs Object_Detection (GPT) || Screening decision: Include-Supplementary (Claude) vs Pending (GPT) || Key_Limitations: Dataset card empty (default placeholder text); license, count, provenance, and r (Claude) vs Empty or minimal README; no reliable source dataset identity, acquisition geogra (GPT)</t>
        </is>
      </c>
      <c r="DF102" s="6" t="inlineStr">
        <is>
          <t>Y</t>
        </is>
      </c>
      <c r="DG102" s="3" t="inlineStr">
        <is>
          <t>Image count 880 (GPT) vs NR (Claude); screening Pending (GPT) vs Include-Supplementary (Claude); license OpenRAIL (GPT) vs NR (Claude).</t>
        </is>
      </c>
      <c r="DH102" s="3" t="inlineStr">
        <is>
          <t>HF dataset page (placeholder card) retrieved 2026-08-06 [Claude] | https://huggingface.co/datasets/Ryukijano/Pothole-detection-Yolov8 — repository metadata, row count, task tag, files, and license tag (accessed 2026-08-06) [GPT]</t>
        </is>
      </c>
      <c r="DI102" s="3" t="inlineStr">
        <is>
          <t>Low</t>
        </is>
      </c>
      <c r="DJ102" s="3" t="inlineStr">
        <is>
          <t>Medium</t>
        </is>
      </c>
      <c r="DK102" s="3" t="inlineStr">
        <is>
          <t>Resolve provenance before use.</t>
        </is>
      </c>
      <c r="DL102" s="3" t="n">
        <v>3</v>
      </c>
      <c r="DM102" s="3" t="n">
        <v>1</v>
      </c>
      <c r="DN102" s="3" t="n">
        <v>1.2</v>
      </c>
      <c r="DO102" s="3" t="n">
        <v>0.5</v>
      </c>
      <c r="DP102" s="3" t="n">
        <v>0.5</v>
      </c>
      <c r="DQ102" s="3" t="n">
        <v>0</v>
      </c>
      <c r="DR102" s="3" t="n">
        <v>0</v>
      </c>
      <c r="DS102" s="3" t="n">
        <v>22.1</v>
      </c>
      <c r="DT102" s="3" t="inlineStr">
        <is>
          <t>Reviewed (source MCDM_Scoring, averaged across batches)</t>
        </is>
      </c>
      <c r="DU102" s="3" t="inlineStr">
        <is>
          <t>2 of 2</t>
        </is>
      </c>
      <c r="DV102" s="35">
        <f>IFERROR(IF(INDEX(MCDM_Grades!$C$2:$C$178,MATCH($A102,MCDM_Grades!$A$2:$A$178,0))="","",INDEX(MCDM_Grades!$C$2:$C$178,MATCH($A102,MCDM_Grades!$A$2:$A$178,0))),"")</f>
        <v/>
      </c>
      <c r="DW102" s="42">
        <f>IFERROR(IF(INDEX(MCDM_Grades!$D$2:$D$178,MATCH($A102,MCDM_Grades!$A$2:$A$178,0))="","",INDEX(MCDM_Grades!$D$2:$D$178,MATCH($A102,MCDM_Grades!$A$2:$A$178,0))),"")</f>
        <v/>
      </c>
      <c r="DX102" s="48">
        <f>IFERROR(IF(INDEX(MCDM_Grades!$E$2:$E$178,MATCH($A102,MCDM_Grades!$A$2:$A$178,0))="","",INDEX(MCDM_Grades!$E$2:$E$178,MATCH($A102,MCDM_Grades!$A$2:$A$178,0))),"")</f>
        <v/>
      </c>
      <c r="DY102" s="49">
        <f>IFERROR(IF(INDEX(MCDM_Grades!$F$2:$F$178,MATCH($A102,MCDM_Grades!$A$2:$A$178,0))="","",INDEX(MCDM_Grades!$F$2:$F$178,MATCH($A102,MCDM_Grades!$A$2:$A$178,0))),"")</f>
        <v/>
      </c>
      <c r="DZ102" s="48">
        <f>IFERROR(IF(INDEX(MCDM_Grades!$G$2:$G$178,MATCH($A102,MCDM_Grades!$A$2:$A$178,0))="","",INDEX(MCDM_Grades!$G$2:$G$178,MATCH($A102,MCDM_Grades!$A$2:$A$178,0))),"")</f>
        <v/>
      </c>
      <c r="EA102" s="49">
        <f>IFERROR(IF(INDEX(MCDM_Grades!$H$2:$H$178,MATCH($A102,MCDM_Grades!$A$2:$A$178,0))="","",INDEX(MCDM_Grades!$H$2:$H$178,MATCH($A102,MCDM_Grades!$A$2:$A$178,0))),"")</f>
        <v/>
      </c>
      <c r="EB102" s="50">
        <f>IFERROR(IF(INDEX(MCDM_Grades!$I$2:$I$178,MATCH($A102,MCDM_Grades!$A$2:$A$178,0))="","",INDEX(MCDM_Grades!$I$2:$I$178,MATCH($A102,MCDM_Grades!$A$2:$A$178,0))),"")</f>
        <v/>
      </c>
      <c r="EC102" s="51">
        <f>IFERROR(IF(INDEX(MCDM_Grades!$J$2:$J$178,MATCH($A102,MCDM_Grades!$A$2:$A$178,0))="","",INDEX(MCDM_Grades!$J$2:$J$178,MATCH($A102,MCDM_Grades!$A$2:$A$178,0))),"")</f>
        <v/>
      </c>
      <c r="ED102" s="35">
        <f>IFERROR(IF(INDEX(MCDM_Grades!$N$2:$N$178,MATCH($A102,MCDM_Grades!$A$2:$A$178,0))="","",INDEX(MCDM_Grades!$N$2:$N$178,MATCH($A102,MCDM_Grades!$A$2:$A$178,0))),"")</f>
        <v/>
      </c>
      <c r="EE102" s="42">
        <f>IFERROR(IF(INDEX(MCDM_Grades!$O$2:$O$178,MATCH($A102,MCDM_Grades!$A$2:$A$178,0))="","",INDEX(MCDM_Grades!$O$2:$O$178,MATCH($A102,MCDM_Grades!$A$2:$A$178,0))),"")</f>
        <v/>
      </c>
      <c r="EF102" s="35">
        <f>IFERROR(IF(INDEX(MCDM_Grades!$P$2:$P$178,MATCH($A102,MCDM_Grades!$A$2:$A$178,0))="","",INDEX(MCDM_Grades!$P$2:$P$178,MATCH($A102,MCDM_Grades!$A$2:$A$178,0))),"")</f>
        <v/>
      </c>
      <c r="EG102" s="42">
        <f>IFERROR(IF(INDEX(MCDM_Grades!$Q$2:$Q$178,MATCH($A102,MCDM_Grades!$A$2:$A$178,0))="","",INDEX(MCDM_Grades!$Q$2:$Q$178,MATCH($A102,MCDM_Grades!$A$2:$A$178,0))),"")</f>
        <v/>
      </c>
      <c r="EH102" s="35">
        <f>IFERROR(IF(INDEX(MCDM_Grades!$R$2:$R$178,MATCH($A102,MCDM_Grades!$A$2:$A$178,0))="","",INDEX(MCDM_Grades!$R$2:$R$178,MATCH($A102,MCDM_Grades!$A$2:$A$178,0))),"")</f>
        <v/>
      </c>
      <c r="EI102" s="42">
        <f>IFERROR(IF(INDEX(MCDM_Grades!$S$2:$S$178,MATCH($A102,MCDM_Grades!$A$2:$A$178,0))="","",INDEX(MCDM_Grades!$S$2:$S$178,MATCH($A102,MCDM_Grades!$A$2:$A$178,0))),"")</f>
        <v/>
      </c>
      <c r="EJ102" s="35">
        <f>IFERROR(IF(INDEX(MCDM_Grades!$T$2:$T$178,MATCH($A102,MCDM_Grades!$A$2:$A$178,0))="","",INDEX(MCDM_Grades!$T$2:$T$178,MATCH($A102,MCDM_Grades!$A$2:$A$178,0))),"")</f>
        <v/>
      </c>
      <c r="EK102" s="42">
        <f>IFERROR(IF(INDEX(MCDM_Grades!$U$2:$U$178,MATCH($A102,MCDM_Grades!$A$2:$A$178,0))="","",INDEX(MCDM_Grades!$U$2:$U$178,MATCH($A102,MCDM_Grades!$A$2:$A$178,0))),"")</f>
        <v/>
      </c>
      <c r="EL102" s="35">
        <f>IFERROR(IF(INDEX(MCDM_Grades!$V$2:$V$178,MATCH($A102,MCDM_Grades!$A$2:$A$178,0))="","",INDEX(MCDM_Grades!$V$2:$V$178,MATCH($A102,MCDM_Grades!$A$2:$A$178,0))),"")</f>
        <v/>
      </c>
      <c r="EM102" s="42">
        <f>IFERROR(IF(INDEX(MCDM_Grades!$W$2:$W$178,MATCH($A102,MCDM_Grades!$A$2:$A$178,0))="","",INDEX(MCDM_Grades!$W$2:$W$178,MATCH($A102,MCDM_Grades!$A$2:$A$178,0))),"")</f>
        <v/>
      </c>
      <c r="EN102" s="35">
        <f>IFERROR(IF(INDEX(MCDM_Grades!$X$2:$X$178,MATCH($A102,MCDM_Grades!$A$2:$A$178,0))="","",INDEX(MCDM_Grades!$X$2:$X$178,MATCH($A102,MCDM_Grades!$A$2:$A$178,0))),"")</f>
        <v/>
      </c>
      <c r="EO102" s="42">
        <f>IFERROR(IF(INDEX(MCDM_Grades!$Y$2:$Y$178,MATCH($A102,MCDM_Grades!$A$2:$A$178,0))="","",INDEX(MCDM_Grades!$Y$2:$Y$178,MATCH($A102,MCDM_Grades!$A$2:$A$178,0))),"")</f>
        <v/>
      </c>
      <c r="EP102" s="35">
        <f>IFERROR(IF(INDEX(MCDM_Grades!$Z$2:$Z$178,MATCH($A102,MCDM_Grades!$A$2:$A$178,0))="","",INDEX(MCDM_Grades!$Z$2:$Z$178,MATCH($A102,MCDM_Grades!$A$2:$A$178,0))),"")</f>
        <v/>
      </c>
      <c r="EQ102" s="42">
        <f>IFERROR(IF(INDEX(MCDM_Grades!$AA$2:$AA$178,MATCH($A102,MCDM_Grades!$A$2:$A$178,0))="","",INDEX(MCDM_Grades!$AA$2:$AA$178,MATCH($A102,MCDM_Grades!$A$2:$A$178,0))),"")</f>
        <v/>
      </c>
      <c r="ER102" s="35">
        <f>IFERROR(IF(INDEX(MCDM_Grades!$AB$2:$AB$178,MATCH($A102,MCDM_Grades!$A$2:$A$178,0))="","",INDEX(MCDM_Grades!$AB$2:$AB$178,MATCH($A102,MCDM_Grades!$A$2:$A$178,0))),"")</f>
        <v/>
      </c>
      <c r="ES102" s="42">
        <f>IFERROR(IF(INDEX(MCDM_Grades!$AC$2:$AC$178,MATCH($A102,MCDM_Grades!$A$2:$A$178,0))="","",INDEX(MCDM_Grades!$AC$2:$AC$178,MATCH($A102,MCDM_Grades!$A$2:$A$178,0))),"")</f>
        <v/>
      </c>
      <c r="ET102" s="35">
        <f>IFERROR(IF(INDEX(MCDM_Grades!$AD$2:$AD$178,MATCH($A102,MCDM_Grades!$A$2:$A$178,0))="","",INDEX(MCDM_Grades!$AD$2:$AD$178,MATCH($A102,MCDM_Grades!$A$2:$A$178,0))),"")</f>
        <v/>
      </c>
      <c r="EU102" s="42">
        <f>IFERROR(IF(INDEX(MCDM_Grades!$AE$2:$AE$178,MATCH($A102,MCDM_Grades!$A$2:$A$178,0))="","",INDEX(MCDM_Grades!$AE$2:$AE$178,MATCH($A102,MCDM_Grades!$A$2:$A$178,0))),"")</f>
        <v/>
      </c>
      <c r="EV102" s="51">
        <f>IFERROR(IF(INDEX(MCDM_Grades!$K$2:$K$178,MATCH($A102,MCDM_Grades!$A$2:$A$178,0))="","",INDEX(MCDM_Grades!$K$2:$K$178,MATCH($A102,MCDM_Grades!$A$2:$A$178,0))),"")</f>
        <v/>
      </c>
      <c r="EW102" s="49">
        <f>IFERROR(IF(INDEX(MCDM_Grades!$L$2:$L$178,MATCH($A102,MCDM_Grades!$A$2:$A$178,0))="","",INDEX(MCDM_Grades!$L$2:$L$178,MATCH($A102,MCDM_Grades!$A$2:$A$178,0))),"")</f>
        <v/>
      </c>
      <c r="EX102" s="50">
        <f>IFERROR(IF(INDEX(MCDM_Grades!$M$2:$M$178,MATCH($A102,MCDM_Grades!$A$2:$A$178,0))="","",INDEX(MCDM_Grades!$M$2:$M$178,MATCH($A102,MCDM_Grades!$A$2:$A$178,0))),"")</f>
        <v/>
      </c>
      <c r="EY102" s="35">
        <f>IFERROR(IF(INDEX(MCDM_Grades!$AR$2:$AR$178,MATCH($A102,MCDM_Grades!$A$2:$A$178,0))="","",INDEX(MCDM_Grades!$AR$2:$AR$178,MATCH($A102,MCDM_Grades!$A$2:$A$178,0))),"")</f>
        <v/>
      </c>
      <c r="EZ102" s="42">
        <f>IFERROR(IF(INDEX(MCDM_Grades!$AS$2:$AS$178,MATCH($A102,MCDM_Grades!$A$2:$A$178,0))="","",INDEX(MCDM_Grades!$AS$2:$AS$178,MATCH($A102,MCDM_Grades!$A$2:$A$178,0))),"")</f>
        <v/>
      </c>
      <c r="FA102" s="35">
        <f>IFERROR(IF(INDEX(MCDM_Grades!$AT$2:$AT$178,MATCH($A102,MCDM_Grades!$A$2:$A$178,0))="","",INDEX(MCDM_Grades!$AT$2:$AT$178,MATCH($A102,MCDM_Grades!$A$2:$A$178,0))),"")</f>
        <v/>
      </c>
      <c r="FB102" s="42">
        <f>IFERROR(IF(INDEX(MCDM_Grades!$AU$2:$AU$178,MATCH($A102,MCDM_Grades!$A$2:$A$178,0))="","",INDEX(MCDM_Grades!$AU$2:$AU$178,MATCH($A102,MCDM_Grades!$A$2:$A$178,0))),"")</f>
        <v/>
      </c>
      <c r="FC102" s="3" t="inlineStr">
        <is>
          <t>Not reported</t>
        </is>
      </c>
      <c r="FD102" s="3" t="inlineStr">
        <is>
          <t>Unknown</t>
        </is>
      </c>
      <c r="FE102" s="3" t="inlineStr">
        <is>
          <t>Unknown</t>
        </is>
      </c>
      <c r="FF102" s="3" t="n"/>
      <c r="FG102" s="3" t="inlineStr">
        <is>
          <t>Not reported</t>
        </is>
      </c>
      <c r="FH102" s="3" t="inlineStr">
        <is>
          <t>Dataset card empty (default placeholder text); license, count, provenance, and release year not reported; supplementary only</t>
        </is>
      </c>
      <c r="FI102" s="3" t="inlineStr">
        <is>
          <t>None</t>
        </is>
      </c>
      <c r="FJ102" s="3" t="n"/>
      <c r="FK102" s="3" t="inlineStr">
        <is>
          <t>High</t>
        </is>
      </c>
      <c r="FL102" s="3" t="inlineStr">
        <is>
          <t>Not independently verified</t>
        </is>
      </c>
      <c r="FM102" s="3" t="inlineStr">
        <is>
          <t>Fetched the HF page: 'README.md exists but content is empty'. No source dataset, camera or viewpoint information anywhere; workbook acquisition columns all NR.</t>
        </is>
      </c>
    </row>
    <row r="103" ht="58" customHeight="1">
      <c r="A103" s="3" t="inlineStr">
        <is>
          <t>DS-102</t>
        </is>
      </c>
      <c r="B103" s="3" t="inlineStr">
        <is>
          <t>SVRDD (Street View Road Damage Dataset)</t>
        </is>
      </c>
      <c r="C103" s="3" t="inlineStr">
        <is>
          <t>SVRDD Street View Road Damage Dataset; SVRDD_YOLO</t>
        </is>
      </c>
      <c r="D103" s="3" t="inlineStr">
        <is>
          <t>Zenodo record 10100129 [GPT] | YOLO conversion of SVRDD [GPT]</t>
        </is>
      </c>
      <c r="E103" s="3" t="inlineStr">
        <is>
          <t>Confirmed Match</t>
        </is>
      </c>
      <c r="F103" s="3" t="inlineStr">
        <is>
          <t>High</t>
        </is>
      </c>
      <c r="G103" s="3" t="inlineStr">
        <is>
          <t>Same underlying data: Zenodo record 10100129 (canonical, 8,000 images, Baidu street view, China) and HF ShuoZheLi/SVRDD_YOLO (explicit YOLO-format conversion of SVRDD); same publication (10.1038/s41597-024-03263-7).</t>
        </is>
      </c>
      <c r="H103" s="3" t="inlineStr">
        <is>
          <t>GPT</t>
        </is>
      </c>
      <c r="I103" s="3" t="inlineStr">
        <is>
          <t>Hugging Face; Zenodo</t>
        </is>
      </c>
      <c r="J103" s="3" t="inlineStr">
        <is>
          <t>Y</t>
        </is>
      </c>
      <c r="K103" s="8" t="inlineStr">
        <is>
          <t>Reformatted redistribution: canonical Zenodo deposit; Hugging Face copy converted to YOLO format</t>
        </is>
      </c>
      <c r="L103" s="4" t="inlineStr">
        <is>
          <t>https://zenodo.org/records/10100129</t>
        </is>
      </c>
      <c r="M103" s="3" t="inlineStr">
        <is>
          <t>NA</t>
        </is>
      </c>
      <c r="N103" s="3" t="inlineStr">
        <is>
          <t>NA</t>
        </is>
      </c>
      <c r="O103" s="3" t="inlineStr">
        <is>
          <t>NA</t>
        </is>
      </c>
      <c r="P103" s="4" t="inlineStr">
        <is>
          <t>https://huggingface.co/datasets/ShuoZheLi/SVRDD_YOLO</t>
        </is>
      </c>
      <c r="Q103" s="4" t="inlineStr">
        <is>
          <t>https://zenodo.org/records/10100129</t>
        </is>
      </c>
      <c r="R103" s="3" t="inlineStr">
        <is>
          <t>NA</t>
        </is>
      </c>
      <c r="S103" s="3" t="inlineStr">
        <is>
          <t>NA</t>
        </is>
      </c>
      <c r="T103" s="3" t="inlineStr">
        <is>
          <t>10.5281/zenodo.10100129; 10.1038/s41597-024-03263-7</t>
        </is>
      </c>
      <c r="U103" s="3" t="inlineStr">
        <is>
          <t>Y</t>
        </is>
      </c>
      <c r="V103" s="3" t="inlineStr">
        <is>
          <t>10.1038/s41597-024-03263-7 [GPT] | https://doi.org/10.1038/s41597-024-03263-7 [GPT]</t>
        </is>
      </c>
      <c r="W103" s="3" t="inlineStr">
        <is>
          <t>10.1038/s41597-024-03263-7</t>
        </is>
      </c>
      <c r="X103" s="3" t="inlineStr">
        <is>
          <t>https://doi.org/10.1038/s41597-024-03263-7</t>
        </is>
      </c>
      <c r="Y103" s="3" t="inlineStr">
        <is>
          <t>NR</t>
        </is>
      </c>
      <c r="Z103" s="3" t="inlineStr">
        <is>
          <t>Y</t>
        </is>
      </c>
      <c r="AA103" s="3" t="inlineStr">
        <is>
          <t>Reported in source record (relationship not classified)</t>
        </is>
      </c>
      <c r="AB103" s="3" t="inlineStr">
        <is>
          <t>Images/frames as reported</t>
        </is>
      </c>
      <c r="AC103" s="3" t="inlineStr">
        <is>
          <t>8000</t>
        </is>
      </c>
      <c r="AD103" s="3" t="inlineStr">
        <is>
          <t>NR</t>
        </is>
      </c>
      <c r="AE103" s="3" t="inlineStr">
        <is>
          <t>NR</t>
        </is>
      </c>
      <c r="AF103" s="3" t="inlineStr">
        <is>
          <t>8000</t>
        </is>
      </c>
      <c r="AG103" s="3" t="inlineStr">
        <is>
          <t>NR</t>
        </is>
      </c>
      <c r="AH103" s="3" t="inlineStr">
        <is>
          <t>NR</t>
        </is>
      </c>
      <c r="AI103" s="3" t="inlineStr">
        <is>
          <t>NR</t>
        </is>
      </c>
      <c r="AJ103" s="3" t="inlineStr">
        <is>
          <t>NR</t>
        </is>
      </c>
      <c r="AK103" s="3" t="inlineStr">
        <is>
          <t>NR</t>
        </is>
      </c>
      <c r="AL103" s="3" t="inlineStr">
        <is>
          <t>NR</t>
        </is>
      </c>
      <c r="AM103" s="3" t="inlineStr">
        <is>
          <t>NR</t>
        </is>
      </c>
      <c r="AN103" s="3" t="inlineStr">
        <is>
          <t>1024×1024</t>
        </is>
      </c>
      <c r="AO103" s="3" t="inlineStr">
        <is>
          <t>NR</t>
        </is>
      </c>
      <c r="AP103" s="3" t="inlineStr">
        <is>
          <t>China</t>
        </is>
      </c>
      <c r="AQ103" s="3" t="inlineStr">
        <is>
          <t>NR</t>
        </is>
      </c>
      <c r="AR103" s="3" t="inlineStr">
        <is>
          <t>Beijing: Dongcheng; Xicheng; Haidian; Chaoyang; Fengtai [GPT] | Five districts of Beijing [GPT]</t>
        </is>
      </c>
      <c r="AS103" s="3" t="inlineStr">
        <is>
          <t>China; Beijing: Dongcheng; Xicheng; Haidian; Chaoyang; Fengtai [GPT] | Five districts of Beijing [GPT]; Road environment: Urban street network [GPT] | Urban_Road [GPT]</t>
        </is>
      </c>
      <c r="AT103" s="3" t="inlineStr">
        <is>
          <t>NR</t>
        </is>
      </c>
      <c r="AU103" s="3" t="inlineStr">
        <is>
          <t>Baidu street-view imaging system [GPT] | Baidu Street View imagery [GPT]</t>
        </is>
      </c>
      <c r="AV103" s="3" t="inlineStr">
        <is>
          <t>NR</t>
        </is>
      </c>
      <c r="AW103" s="3" t="inlineStr">
        <is>
          <t>NR</t>
        </is>
      </c>
      <c r="AX103" s="3" t="inlineStr">
        <is>
          <t>NR</t>
        </is>
      </c>
      <c r="AY103" s="3" t="inlineStr">
        <is>
          <t>NR</t>
        </is>
      </c>
      <c r="AZ103" s="3" t="inlineStr">
        <is>
          <t>NR</t>
        </is>
      </c>
      <c r="BA103" s="3" t="inlineStr">
        <is>
          <t>NR</t>
        </is>
      </c>
      <c r="BB103" s="3" t="inlineStr">
        <is>
          <t>NR</t>
        </is>
      </c>
      <c r="BC103" s="3" t="inlineStr">
        <is>
          <t>NR</t>
        </is>
      </c>
      <c r="BD103" s="3" t="inlineStr">
        <is>
          <t>NR</t>
        </is>
      </c>
      <c r="BE103" s="3" t="inlineStr">
        <is>
          <t>NR</t>
        </is>
      </c>
      <c r="BF103" s="3" t="inlineStr">
        <is>
          <t>Street-view real-world conditions [GPT] | Mixed street-view conditions [GPT]</t>
        </is>
      </c>
      <c r="BG103" s="3" t="inlineStr">
        <is>
          <t>NR</t>
        </is>
      </c>
      <c r="BH103" s="3" t="inlineStr">
        <is>
          <t>longitudinal crack; transverse crack; alligator crack; pothole; repair; other road damage [GPT] | Longitudinal_Crack; Transverse_Crack; Alligator_Crack; Pothole; Manhole_Cover; Longitudinal_Patch; Transverse_Patch [GPT]</t>
        </is>
      </c>
      <c r="BI103" s="3" t="inlineStr">
        <is>
          <t>NR</t>
        </is>
      </c>
      <c r="BJ103" s="3" t="inlineStr">
        <is>
          <t>Six road-damage categories; 20,804 annotated instances [GPT] | Seven object classes; 20,804 labeled objects; train/validation/test split 6,000/1,000/1,000 [GPT]</t>
        </is>
      </c>
      <c r="BK103" s="3" t="inlineStr">
        <is>
          <t>NR</t>
        </is>
      </c>
      <c r="BL103" s="3" t="inlineStr">
        <is>
          <t>object detection [GPT] | Object_Detection [GPT]</t>
        </is>
      </c>
      <c r="BM103" s="3" t="inlineStr">
        <is>
          <t>object detection [GPT] | Object_Detection [GPT]</t>
        </is>
      </c>
      <c r="BN103" s="3" t="inlineStr">
        <is>
          <t>bounding boxes; exact file schema NR [GPT] | YOLO text annotations; JSON metadata; image files [GPT]</t>
        </is>
      </c>
      <c r="BO103" s="3" t="inlineStr">
        <is>
          <t>YOLO; JSON</t>
        </is>
      </c>
      <c r="BP103" s="3" t="inlineStr">
        <is>
          <t>NR</t>
        </is>
      </c>
      <c r="BQ103" s="3" t="inlineStr">
        <is>
          <t>Y</t>
        </is>
      </c>
      <c r="BR103" s="3" t="inlineStr">
        <is>
          <t>NR</t>
        </is>
      </c>
      <c r="BS103" s="3" t="inlineStr">
        <is>
          <t>NR</t>
        </is>
      </c>
      <c r="BT103" s="3" t="inlineStr">
        <is>
          <t>NR</t>
        </is>
      </c>
      <c r="BU103" s="3" t="inlineStr">
        <is>
          <t>NR</t>
        </is>
      </c>
      <c r="BV103" s="3" t="inlineStr">
        <is>
          <t>NR</t>
        </is>
      </c>
      <c r="BW103" s="3" t="inlineStr">
        <is>
          <t>NR</t>
        </is>
      </c>
      <c r="BX103" s="3" t="inlineStr">
        <is>
          <t>NR</t>
        </is>
      </c>
      <c r="BY103" s="3" t="inlineStr">
        <is>
          <t>Annotated by trained remote-sensing image interpreters [GPT] | Manual bounding-box annotation reported by the source paper [GPT]</t>
        </is>
      </c>
      <c r="BZ103" s="3" t="inlineStr">
        <is>
          <t>Published technical validation; 6000/1000/1000 train/validation/test split [GPT] | Source-paper annotation procedures and split checks; independent re-audit not reported [GPT]</t>
        </is>
      </c>
      <c r="CA103" s="3" t="inlineStr">
        <is>
          <t>NR</t>
        </is>
      </c>
      <c r="CB103" s="3" t="inlineStr">
        <is>
          <t>NR</t>
        </is>
      </c>
      <c r="CC103" s="3" t="inlineStr">
        <is>
          <t>object detection; urban road damage mapping [GPT] | Object_Detection [GPT]</t>
        </is>
      </c>
      <c r="CD103" s="3" t="inlineStr">
        <is>
          <t>DAPONet</t>
        </is>
      </c>
      <c r="CE103" s="3" t="inlineStr">
        <is>
          <t>DAPONet</t>
        </is>
      </c>
      <c r="CF103" s="3" t="inlineStr">
        <is>
          <t>Reported on the source record/data card or associated publication (see Evidence_Locator)</t>
        </is>
      </c>
      <c r="CG103" s="3" t="inlineStr">
        <is>
          <t>mAP@0.50</t>
        </is>
      </c>
      <c r="CH103" s="3" t="inlineStr">
        <is>
          <t>DAPONet: mAP@0.50 = 70.1%</t>
        </is>
      </c>
      <c r="CI103" s="3" t="inlineStr">
        <is>
          <t>Include-Primary</t>
        </is>
      </c>
      <c r="CJ103" s="3" t="inlineStr">
        <is>
          <t>Direct_Download</t>
        </is>
      </c>
      <c r="CK103" s="3" t="inlineStr">
        <is>
          <t>CC BY 4.0</t>
        </is>
      </c>
      <c r="CL103" s="3" t="inlineStr">
        <is>
          <t>N</t>
        </is>
      </c>
      <c r="CM103" s="3" t="inlineStr">
        <is>
          <t>Direct_Download</t>
        </is>
      </c>
      <c r="CN103" s="3" t="inlineStr">
        <is>
          <t>NR</t>
        </is>
      </c>
      <c r="CO103" s="3" t="inlineStr">
        <is>
          <t>NR</t>
        </is>
      </c>
      <c r="CP103" s="3" t="inlineStr">
        <is>
          <t>N</t>
        </is>
      </c>
      <c r="CQ103" s="3" t="inlineStr">
        <is>
          <t>Single-city coverage; class imbalance; street-view licensing/reuse context should be reviewed [GPT] | Single metropolitan area; Street View image age and capture conditions are not consistently documented; no PCI, IRI, IMU, or maintenance records. [GPT]</t>
        </is>
      </c>
      <c r="CR103" s="3" t="inlineStr">
        <is>
          <t>Original</t>
        </is>
      </c>
      <c r="CS103" s="8" t="inlineStr">
        <is>
          <t>Y</t>
        </is>
      </c>
      <c r="CT103" s="3" t="inlineStr">
        <is>
          <t>N</t>
        </is>
      </c>
      <c r="CU103" s="3" t="inlineStr">
        <is>
          <t>N</t>
        </is>
      </c>
      <c r="CV103" s="3" t="inlineStr">
        <is>
          <t>NA</t>
        </is>
      </c>
      <c r="CW103" s="3" t="inlineStr">
        <is>
          <t>NA</t>
        </is>
      </c>
      <c r="CX103" s="3" t="inlineStr">
        <is>
          <t>ChatGPT_Github_001.xlsx; ChatGPT_Huggingface_001.xlsx</t>
        </is>
      </c>
      <c r="CY103" s="3" t="inlineStr">
        <is>
          <t>ChatGPT_Github_001:GH-009; ChatGPT_Huggingface_001:HF003</t>
        </is>
      </c>
      <c r="CZ103" s="3" t="inlineStr">
        <is>
          <t>NA</t>
        </is>
      </c>
      <c r="DA103" s="3" t="inlineStr">
        <is>
          <t>N</t>
        </is>
      </c>
      <c r="DB103" s="3" t="inlineStr">
        <is>
          <t>None</t>
        </is>
      </c>
      <c r="DC103" s="6" t="inlineStr">
        <is>
          <t>Distress types: longitudinal crack; transverse crack; alligator crack; pothole; repair; other ro (GPT) vs Longitudinal_Crack; Transverse_Crack; Alligator_Crack; Pothole; Manhole_Cover; L (GPT) || Label taxonomy: Six road-damage categories; 20,804 annotated instances (GPT) vs Seven object classes; 20,804 labeled objects; train/validation/test split 6,000/ (GPT) || Annotation task: object detection (GPT) vs Object_Detection (GPT) || Annotation format: bounding boxes; exact file schema NR (GPT) vs YOLO text annotations; JSON metadata; image files (GPT) || Annotation method: Annotated by trained remote-sensing image interpreters (GPT) vs Manual bounding-box annotation reported by the source paper (GPT) || Annotation QC: Published technical validation; 6000/1000/1000 train/validation/test split (GPT) vs Source-paper annotation procedures and split checks; independent re-audit not re (GPT)</t>
        </is>
      </c>
      <c r="DD103" s="3" t="inlineStr">
        <is>
          <t>None</t>
        </is>
      </c>
      <c r="DE103" s="6" t="inlineStr">
        <is>
          <t>Release year: 2023 (GPT) vs 2024 (GPT) || Version: Zenodo record 10100129 (GPT) vs YOLO conversion of SVRDD (GPT) || AI tasks: object detection; urban road damage mapping (GPT) vs Object_Detection (GPT) || Region/City: Beijing: Dongcheng; Xicheng; Haidian; Chaoyang; Fengtai (GPT) vs Five districts of Beijing (GPT) || Road environment: Urban street network (GPT) vs Urban_Road (GPT) || Publications: 10.1038/s41597-024-03263-7 (GPT) vs https://doi.org/10.1038/s41597-024-03263-7 (GPT) || Acquisition platform: Baidu street-view imaging system (GPT) vs Baidu Street View imagery (GPT) || Lighting_Conditions: Street-view real-world conditions (GPT) vs Mixed street-view conditions (GPT) || Key_Limitations: Single-city coverage; class imbalance; street-view licensing/reuse context shoul (GPT) vs Single metropolitan area; Street View image age and capture conditions are not c (GPT)</t>
        </is>
      </c>
      <c r="DF103" s="3" t="inlineStr">
        <is>
          <t>N</t>
        </is>
      </c>
      <c r="DG103" s="3" t="inlineStr">
        <is>
          <t>GPT-only dataset (found via GitHub and Hugging Face batches); Claude Zenodo batch did not retain it. HF copy is a format conversion (annotation format differs from canonical).</t>
        </is>
      </c>
      <c r="DH103" s="3" t="inlineStr">
        <is>
          <t>https://zenodo.org/records/10100129; Scientific Data article 10.1038/s41597-024-03263-7; accessed 2026-08-06 [GPT] | https://huggingface.co/datasets/ShuoZheLi/SVRDD_YOLO — dataset card statistics, class list, splits, and files; https://doi.org/10.1038/s41597-024-03263-7 — source paper (accessed 2026-08-06) [GPT]</t>
        </is>
      </c>
      <c r="DI103" s="3" t="inlineStr">
        <is>
          <t>High</t>
        </is>
      </c>
      <c r="DJ103" s="3" t="inlineStr">
        <is>
          <t>Low</t>
        </is>
      </c>
      <c r="DK103" s="3" t="inlineStr">
        <is>
          <t>Use Zenodo record as canonical; HF copy for YOLO pipelines.</t>
        </is>
      </c>
      <c r="DL103" s="3" t="n">
        <v>5</v>
      </c>
      <c r="DM103" s="3" t="n">
        <v>4</v>
      </c>
      <c r="DN103" s="3" t="n">
        <v>4.8</v>
      </c>
      <c r="DO103" s="3" t="n">
        <v>3.5</v>
      </c>
      <c r="DP103" s="3" t="n">
        <v>2.5</v>
      </c>
      <c r="DQ103" s="3" t="n">
        <v>2</v>
      </c>
      <c r="DR103" s="3" t="n">
        <v>0</v>
      </c>
      <c r="DS103" s="3" t="n">
        <v>69.90000000000001</v>
      </c>
      <c r="DT103" s="3" t="inlineStr">
        <is>
          <t>Reviewed (source MCDM_Scoring, averaged across batches)</t>
        </is>
      </c>
      <c r="DU103" s="3" t="inlineStr">
        <is>
          <t>2 of 2</t>
        </is>
      </c>
      <c r="DV103" s="35">
        <f>IFERROR(IF(INDEX(MCDM_Grades!$C$2:$C$178,MATCH($A103,MCDM_Grades!$A$2:$A$178,0))="","",INDEX(MCDM_Grades!$C$2:$C$178,MATCH($A103,MCDM_Grades!$A$2:$A$178,0))),"")</f>
        <v/>
      </c>
      <c r="DW103" s="42">
        <f>IFERROR(IF(INDEX(MCDM_Grades!$D$2:$D$178,MATCH($A103,MCDM_Grades!$A$2:$A$178,0))="","",INDEX(MCDM_Grades!$D$2:$D$178,MATCH($A103,MCDM_Grades!$A$2:$A$178,0))),"")</f>
        <v/>
      </c>
      <c r="DX103" s="48">
        <f>IFERROR(IF(INDEX(MCDM_Grades!$E$2:$E$178,MATCH($A103,MCDM_Grades!$A$2:$A$178,0))="","",INDEX(MCDM_Grades!$E$2:$E$178,MATCH($A103,MCDM_Grades!$A$2:$A$178,0))),"")</f>
        <v/>
      </c>
      <c r="DY103" s="49">
        <f>IFERROR(IF(INDEX(MCDM_Grades!$F$2:$F$178,MATCH($A103,MCDM_Grades!$A$2:$A$178,0))="","",INDEX(MCDM_Grades!$F$2:$F$178,MATCH($A103,MCDM_Grades!$A$2:$A$178,0))),"")</f>
        <v/>
      </c>
      <c r="DZ103" s="48">
        <f>IFERROR(IF(INDEX(MCDM_Grades!$G$2:$G$178,MATCH($A103,MCDM_Grades!$A$2:$A$178,0))="","",INDEX(MCDM_Grades!$G$2:$G$178,MATCH($A103,MCDM_Grades!$A$2:$A$178,0))),"")</f>
        <v/>
      </c>
      <c r="EA103" s="49">
        <f>IFERROR(IF(INDEX(MCDM_Grades!$H$2:$H$178,MATCH($A103,MCDM_Grades!$A$2:$A$178,0))="","",INDEX(MCDM_Grades!$H$2:$H$178,MATCH($A103,MCDM_Grades!$A$2:$A$178,0))),"")</f>
        <v/>
      </c>
      <c r="EB103" s="50">
        <f>IFERROR(IF(INDEX(MCDM_Grades!$I$2:$I$178,MATCH($A103,MCDM_Grades!$A$2:$A$178,0))="","",INDEX(MCDM_Grades!$I$2:$I$178,MATCH($A103,MCDM_Grades!$A$2:$A$178,0))),"")</f>
        <v/>
      </c>
      <c r="EC103" s="51">
        <f>IFERROR(IF(INDEX(MCDM_Grades!$J$2:$J$178,MATCH($A103,MCDM_Grades!$A$2:$A$178,0))="","",INDEX(MCDM_Grades!$J$2:$J$178,MATCH($A103,MCDM_Grades!$A$2:$A$178,0))),"")</f>
        <v/>
      </c>
      <c r="ED103" s="35">
        <f>IFERROR(IF(INDEX(MCDM_Grades!$N$2:$N$178,MATCH($A103,MCDM_Grades!$A$2:$A$178,0))="","",INDEX(MCDM_Grades!$N$2:$N$178,MATCH($A103,MCDM_Grades!$A$2:$A$178,0))),"")</f>
        <v/>
      </c>
      <c r="EE103" s="42">
        <f>IFERROR(IF(INDEX(MCDM_Grades!$O$2:$O$178,MATCH($A103,MCDM_Grades!$A$2:$A$178,0))="","",INDEX(MCDM_Grades!$O$2:$O$178,MATCH($A103,MCDM_Grades!$A$2:$A$178,0))),"")</f>
        <v/>
      </c>
      <c r="EF103" s="35">
        <f>IFERROR(IF(INDEX(MCDM_Grades!$P$2:$P$178,MATCH($A103,MCDM_Grades!$A$2:$A$178,0))="","",INDEX(MCDM_Grades!$P$2:$P$178,MATCH($A103,MCDM_Grades!$A$2:$A$178,0))),"")</f>
        <v/>
      </c>
      <c r="EG103" s="42">
        <f>IFERROR(IF(INDEX(MCDM_Grades!$Q$2:$Q$178,MATCH($A103,MCDM_Grades!$A$2:$A$178,0))="","",INDEX(MCDM_Grades!$Q$2:$Q$178,MATCH($A103,MCDM_Grades!$A$2:$A$178,0))),"")</f>
        <v/>
      </c>
      <c r="EH103" s="35">
        <f>IFERROR(IF(INDEX(MCDM_Grades!$R$2:$R$178,MATCH($A103,MCDM_Grades!$A$2:$A$178,0))="","",INDEX(MCDM_Grades!$R$2:$R$178,MATCH($A103,MCDM_Grades!$A$2:$A$178,0))),"")</f>
        <v/>
      </c>
      <c r="EI103" s="42">
        <f>IFERROR(IF(INDEX(MCDM_Grades!$S$2:$S$178,MATCH($A103,MCDM_Grades!$A$2:$A$178,0))="","",INDEX(MCDM_Grades!$S$2:$S$178,MATCH($A103,MCDM_Grades!$A$2:$A$178,0))),"")</f>
        <v/>
      </c>
      <c r="EJ103" s="35">
        <f>IFERROR(IF(INDEX(MCDM_Grades!$T$2:$T$178,MATCH($A103,MCDM_Grades!$A$2:$A$178,0))="","",INDEX(MCDM_Grades!$T$2:$T$178,MATCH($A103,MCDM_Grades!$A$2:$A$178,0))),"")</f>
        <v/>
      </c>
      <c r="EK103" s="42">
        <f>IFERROR(IF(INDEX(MCDM_Grades!$U$2:$U$178,MATCH($A103,MCDM_Grades!$A$2:$A$178,0))="","",INDEX(MCDM_Grades!$U$2:$U$178,MATCH($A103,MCDM_Grades!$A$2:$A$178,0))),"")</f>
        <v/>
      </c>
      <c r="EL103" s="35">
        <f>IFERROR(IF(INDEX(MCDM_Grades!$V$2:$V$178,MATCH($A103,MCDM_Grades!$A$2:$A$178,0))="","",INDEX(MCDM_Grades!$V$2:$V$178,MATCH($A103,MCDM_Grades!$A$2:$A$178,0))),"")</f>
        <v/>
      </c>
      <c r="EM103" s="42">
        <f>IFERROR(IF(INDEX(MCDM_Grades!$W$2:$W$178,MATCH($A103,MCDM_Grades!$A$2:$A$178,0))="","",INDEX(MCDM_Grades!$W$2:$W$178,MATCH($A103,MCDM_Grades!$A$2:$A$178,0))),"")</f>
        <v/>
      </c>
      <c r="EN103" s="35">
        <f>IFERROR(IF(INDEX(MCDM_Grades!$X$2:$X$178,MATCH($A103,MCDM_Grades!$A$2:$A$178,0))="","",INDEX(MCDM_Grades!$X$2:$X$178,MATCH($A103,MCDM_Grades!$A$2:$A$178,0))),"")</f>
        <v/>
      </c>
      <c r="EO103" s="42">
        <f>IFERROR(IF(INDEX(MCDM_Grades!$Y$2:$Y$178,MATCH($A103,MCDM_Grades!$A$2:$A$178,0))="","",INDEX(MCDM_Grades!$Y$2:$Y$178,MATCH($A103,MCDM_Grades!$A$2:$A$178,0))),"")</f>
        <v/>
      </c>
      <c r="EP103" s="35">
        <f>IFERROR(IF(INDEX(MCDM_Grades!$Z$2:$Z$178,MATCH($A103,MCDM_Grades!$A$2:$A$178,0))="","",INDEX(MCDM_Grades!$Z$2:$Z$178,MATCH($A103,MCDM_Grades!$A$2:$A$178,0))),"")</f>
        <v/>
      </c>
      <c r="EQ103" s="42">
        <f>IFERROR(IF(INDEX(MCDM_Grades!$AA$2:$AA$178,MATCH($A103,MCDM_Grades!$A$2:$A$178,0))="","",INDEX(MCDM_Grades!$AA$2:$AA$178,MATCH($A103,MCDM_Grades!$A$2:$A$178,0))),"")</f>
        <v/>
      </c>
      <c r="ER103" s="35">
        <f>IFERROR(IF(INDEX(MCDM_Grades!$AB$2:$AB$178,MATCH($A103,MCDM_Grades!$A$2:$A$178,0))="","",INDEX(MCDM_Grades!$AB$2:$AB$178,MATCH($A103,MCDM_Grades!$A$2:$A$178,0))),"")</f>
        <v/>
      </c>
      <c r="ES103" s="42">
        <f>IFERROR(IF(INDEX(MCDM_Grades!$AC$2:$AC$178,MATCH($A103,MCDM_Grades!$A$2:$A$178,0))="","",INDEX(MCDM_Grades!$AC$2:$AC$178,MATCH($A103,MCDM_Grades!$A$2:$A$178,0))),"")</f>
        <v/>
      </c>
      <c r="ET103" s="35">
        <f>IFERROR(IF(INDEX(MCDM_Grades!$AD$2:$AD$178,MATCH($A103,MCDM_Grades!$A$2:$A$178,0))="","",INDEX(MCDM_Grades!$AD$2:$AD$178,MATCH($A103,MCDM_Grades!$A$2:$A$178,0))),"")</f>
        <v/>
      </c>
      <c r="EU103" s="42">
        <f>IFERROR(IF(INDEX(MCDM_Grades!$AE$2:$AE$178,MATCH($A103,MCDM_Grades!$A$2:$A$178,0))="","",INDEX(MCDM_Grades!$AE$2:$AE$178,MATCH($A103,MCDM_Grades!$A$2:$A$178,0))),"")</f>
        <v/>
      </c>
      <c r="EV103" s="51">
        <f>IFERROR(IF(INDEX(MCDM_Grades!$K$2:$K$178,MATCH($A103,MCDM_Grades!$A$2:$A$178,0))="","",INDEX(MCDM_Grades!$K$2:$K$178,MATCH($A103,MCDM_Grades!$A$2:$A$178,0))),"")</f>
        <v/>
      </c>
      <c r="EW103" s="49">
        <f>IFERROR(IF(INDEX(MCDM_Grades!$L$2:$L$178,MATCH($A103,MCDM_Grades!$A$2:$A$178,0))="","",INDEX(MCDM_Grades!$L$2:$L$178,MATCH($A103,MCDM_Grades!$A$2:$A$178,0))),"")</f>
        <v/>
      </c>
      <c r="EX103" s="50">
        <f>IFERROR(IF(INDEX(MCDM_Grades!$M$2:$M$178,MATCH($A103,MCDM_Grades!$A$2:$A$178,0))="","",INDEX(MCDM_Grades!$M$2:$M$178,MATCH($A103,MCDM_Grades!$A$2:$A$178,0))),"")</f>
        <v/>
      </c>
      <c r="EY103" s="35">
        <f>IFERROR(IF(INDEX(MCDM_Grades!$AR$2:$AR$178,MATCH($A103,MCDM_Grades!$A$2:$A$178,0))="","",INDEX(MCDM_Grades!$AR$2:$AR$178,MATCH($A103,MCDM_Grades!$A$2:$A$178,0))),"")</f>
        <v/>
      </c>
      <c r="EZ103" s="42">
        <f>IFERROR(IF(INDEX(MCDM_Grades!$AS$2:$AS$178,MATCH($A103,MCDM_Grades!$A$2:$A$178,0))="","",INDEX(MCDM_Grades!$AS$2:$AS$178,MATCH($A103,MCDM_Grades!$A$2:$A$178,0))),"")</f>
        <v/>
      </c>
      <c r="FA103" s="35">
        <f>IFERROR(IF(INDEX(MCDM_Grades!$AT$2:$AT$178,MATCH($A103,MCDM_Grades!$A$2:$A$178,0))="","",INDEX(MCDM_Grades!$AT$2:$AT$178,MATCH($A103,MCDM_Grades!$A$2:$A$178,0))),"")</f>
        <v/>
      </c>
      <c r="FB103" s="42">
        <f>IFERROR(IF(INDEX(MCDM_Grades!$AU$2:$AU$178,MATCH($A103,MCDM_Grades!$A$2:$A$178,0))="","",INDEX(MCDM_Grades!$AU$2:$AU$178,MATCH($A103,MCDM_Grades!$A$2:$A$178,0))),"")</f>
        <v/>
      </c>
      <c r="FC103" s="3" t="inlineStr">
        <is>
          <t>Forward-facing / oblique</t>
        </is>
      </c>
      <c r="FD103" s="3" t="inlineStr">
        <is>
          <t>No</t>
        </is>
      </c>
      <c r="FE103" s="3" t="inlineStr">
        <is>
          <t>Yes</t>
        </is>
      </c>
      <c r="FF103" s="3" t="n"/>
      <c r="FG103" s="3" t="inlineStr">
        <is>
          <t>Baidu Street View vehicle camera (front-view perspective, pitch 0° and 45° tiles concatenated)</t>
        </is>
      </c>
      <c r="FH103" s="3" t="inlineStr">
        <is>
          <t>Two types of images, with pitch angles of 0° and 45°, respectively, were obtained for each sample location. These images were vertically concatenated to obtain a complete front-view street view image</t>
        </is>
      </c>
      <c r="FI103" s="3" t="inlineStr">
        <is>
          <t>Publication</t>
        </is>
      </c>
      <c r="FJ103" s="3" t="inlineStr">
        <is>
          <t>https://www.ebi.ac.uk/europepmc/webservices/rest/PMC11035563/fullTextXML</t>
        </is>
      </c>
      <c r="FK103" s="3" t="inlineStr">
        <is>
          <t>High</t>
        </is>
      </c>
      <c r="FL103" s="3" t="inlineStr">
        <is>
          <t>Not independently verified</t>
        </is>
      </c>
      <c r="FM103" s="3" t="inlineStr">
        <is>
          <t>Scientific Data paper (10.1038/s41597-024-03263-7, PMC11035563) describes sampling points every 5 m along Beijing roads and requesting 1024x1024 Baidu Maps street-view perspective images (not full panoramas) that are combined into a front-view image looking along the road. Nature.com itself redirected to a login wall; the open-access full text was read via Europe PMC. HF SVRDD_YOLO copy is a format conversion of the same images.</t>
        </is>
      </c>
    </row>
    <row r="104" ht="58" customHeight="1">
      <c r="A104" s="3" t="inlineStr">
        <is>
          <t>DS-103</t>
        </is>
      </c>
      <c r="B104" s="3" t="inlineStr">
        <is>
          <t>taroii/pothole-detection</t>
        </is>
      </c>
      <c r="C104" s="3" t="inlineStr">
        <is>
          <t>NA</t>
        </is>
      </c>
      <c r="D104" s="3" t="inlineStr">
        <is>
          <t>main</t>
        </is>
      </c>
      <c r="E104" s="3" t="inlineStr">
        <is>
          <t>Independent Dataset</t>
        </is>
      </c>
      <c r="F104" s="3" t="inlineStr">
        <is>
          <t>NA (single source record)</t>
        </is>
      </c>
      <c r="G104" s="3" t="inlineStr">
        <is>
          <t>Single source record; no matching record found in any other file after cross-file and cross-platform comparison.</t>
        </is>
      </c>
      <c r="H104" s="3" t="inlineStr">
        <is>
          <t>Claude</t>
        </is>
      </c>
      <c r="I104" s="3" t="inlineStr">
        <is>
          <t>Hugging Face</t>
        </is>
      </c>
      <c r="J104" s="3" t="inlineStr">
        <is>
          <t>N</t>
        </is>
      </c>
      <c r="K104" s="3" t="inlineStr">
        <is>
          <t>NA (single platform)</t>
        </is>
      </c>
      <c r="L104" s="4" t="inlineStr">
        <is>
          <t>https://huggingface.co/datasets/taroii/pothole-detection</t>
        </is>
      </c>
      <c r="M104" s="3" t="inlineStr">
        <is>
          <t>NA</t>
        </is>
      </c>
      <c r="N104" s="3" t="inlineStr">
        <is>
          <t>NA</t>
        </is>
      </c>
      <c r="O104" s="3" t="inlineStr">
        <is>
          <t>NA</t>
        </is>
      </c>
      <c r="P104" s="4" t="inlineStr">
        <is>
          <t>https://huggingface.co/datasets/taroii/pothole-detection</t>
        </is>
      </c>
      <c r="Q104" s="3" t="inlineStr">
        <is>
          <t>NA</t>
        </is>
      </c>
      <c r="R104" s="3" t="inlineStr">
        <is>
          <t>NA</t>
        </is>
      </c>
      <c r="S104" s="3" t="inlineStr">
        <is>
          <t>NA</t>
        </is>
      </c>
      <c r="T104" s="3" t="inlineStr">
        <is>
          <t>NR</t>
        </is>
      </c>
      <c r="U104" s="3" t="inlineStr">
        <is>
          <t>N</t>
        </is>
      </c>
      <c r="V104" s="3" t="inlineStr">
        <is>
          <t>NR</t>
        </is>
      </c>
      <c r="W104" s="3" t="inlineStr">
        <is>
          <t>NR</t>
        </is>
      </c>
      <c r="X104" s="3" t="inlineStr">
        <is>
          <t>NR</t>
        </is>
      </c>
      <c r="Y104" s="3" t="inlineStr">
        <is>
          <t>NR</t>
        </is>
      </c>
      <c r="Z104" s="3" t="inlineStr">
        <is>
          <t>NA</t>
        </is>
      </c>
      <c r="AA104" s="3" t="inlineStr">
        <is>
          <t>NA</t>
        </is>
      </c>
      <c r="AB104" s="3" t="inlineStr">
        <is>
          <t>NR</t>
        </is>
      </c>
      <c r="AC104" s="3" t="inlineStr">
        <is>
          <t>NR</t>
        </is>
      </c>
      <c r="AD104" s="3" t="inlineStr">
        <is>
          <t>NR</t>
        </is>
      </c>
      <c r="AE104" s="3" t="inlineStr">
        <is>
          <t>NR</t>
        </is>
      </c>
      <c r="AF104" s="3" t="inlineStr">
        <is>
          <t>NR</t>
        </is>
      </c>
      <c r="AG104" s="3" t="inlineStr">
        <is>
          <t>NR</t>
        </is>
      </c>
      <c r="AH104" s="3" t="inlineStr">
        <is>
          <t>NR</t>
        </is>
      </c>
      <c r="AI104" s="3" t="inlineStr">
        <is>
          <t>NR</t>
        </is>
      </c>
      <c r="AJ104" s="3" t="inlineStr">
        <is>
          <t>NR</t>
        </is>
      </c>
      <c r="AK104" s="3" t="inlineStr">
        <is>
          <t>NR</t>
        </is>
      </c>
      <c r="AL104" s="3" t="inlineStr">
        <is>
          <t>NR</t>
        </is>
      </c>
      <c r="AM104" s="3" t="inlineStr">
        <is>
          <t>NR</t>
        </is>
      </c>
      <c r="AN104" s="3" t="inlineStr">
        <is>
          <t>NR</t>
        </is>
      </c>
      <c r="AO104" s="3" t="inlineStr">
        <is>
          <t>NR</t>
        </is>
      </c>
      <c r="AP104" s="3" t="inlineStr">
        <is>
          <t>NR</t>
        </is>
      </c>
      <c r="AQ104" s="3" t="inlineStr">
        <is>
          <t>NR</t>
        </is>
      </c>
      <c r="AR104" s="3" t="inlineStr">
        <is>
          <t>NR</t>
        </is>
      </c>
      <c r="AS104" s="3" t="inlineStr">
        <is>
          <t>NR</t>
        </is>
      </c>
      <c r="AT104" s="3" t="inlineStr">
        <is>
          <t>NR</t>
        </is>
      </c>
      <c r="AU104" s="3" t="inlineStr">
        <is>
          <t>NR</t>
        </is>
      </c>
      <c r="AV104" s="3" t="inlineStr">
        <is>
          <t>NR</t>
        </is>
      </c>
      <c r="AW104" s="3" t="inlineStr">
        <is>
          <t>NR</t>
        </is>
      </c>
      <c r="AX104" s="3" t="inlineStr">
        <is>
          <t>NR</t>
        </is>
      </c>
      <c r="AY104" s="3" t="inlineStr">
        <is>
          <t>NR</t>
        </is>
      </c>
      <c r="AZ104" s="3" t="inlineStr">
        <is>
          <t>NR</t>
        </is>
      </c>
      <c r="BA104" s="3" t="inlineStr">
        <is>
          <t>NR</t>
        </is>
      </c>
      <c r="BB104" s="3" t="inlineStr">
        <is>
          <t>NR</t>
        </is>
      </c>
      <c r="BC104" s="3" t="inlineStr">
        <is>
          <t>NR</t>
        </is>
      </c>
      <c r="BD104" s="3" t="inlineStr">
        <is>
          <t>NR</t>
        </is>
      </c>
      <c r="BE104" s="3" t="inlineStr">
        <is>
          <t>NR</t>
        </is>
      </c>
      <c r="BF104" s="3" t="inlineStr">
        <is>
          <t>NR</t>
        </is>
      </c>
      <c r="BG104" s="3" t="inlineStr">
        <is>
          <t>NR</t>
        </is>
      </c>
      <c r="BH104" s="3" t="inlineStr">
        <is>
          <t>Pothole</t>
        </is>
      </c>
      <c r="BI104" s="3" t="inlineStr">
        <is>
          <t>NR</t>
        </is>
      </c>
      <c r="BJ104" s="3" t="inlineStr">
        <is>
          <t>Pothole detection labels (per repo name/task)</t>
        </is>
      </c>
      <c r="BK104" s="3" t="inlineStr">
        <is>
          <t>NR</t>
        </is>
      </c>
      <c r="BL104" s="3" t="inlineStr">
        <is>
          <t>Object_Detection</t>
        </is>
      </c>
      <c r="BM104" s="3" t="inlineStr">
        <is>
          <t>Object_Detection</t>
        </is>
      </c>
      <c r="BN104" s="3" t="inlineStr">
        <is>
          <t>NR</t>
        </is>
      </c>
      <c r="BO104" s="3" t="inlineStr">
        <is>
          <t>NR</t>
        </is>
      </c>
      <c r="BP104" s="3" t="inlineStr">
        <is>
          <t>NR</t>
        </is>
      </c>
      <c r="BQ104" s="3" t="inlineStr">
        <is>
          <t>Y</t>
        </is>
      </c>
      <c r="BR104" s="3" t="inlineStr">
        <is>
          <t>NR</t>
        </is>
      </c>
      <c r="BS104" s="3" t="inlineStr">
        <is>
          <t>NR</t>
        </is>
      </c>
      <c r="BT104" s="3" t="inlineStr">
        <is>
          <t>NR</t>
        </is>
      </c>
      <c r="BU104" s="3" t="inlineStr">
        <is>
          <t>NR</t>
        </is>
      </c>
      <c r="BV104" s="3" t="inlineStr">
        <is>
          <t>N</t>
        </is>
      </c>
      <c r="BW104" s="3" t="inlineStr">
        <is>
          <t>N</t>
        </is>
      </c>
      <c r="BX104" s="3" t="inlineStr">
        <is>
          <t>N</t>
        </is>
      </c>
      <c r="BY104" s="3" t="inlineStr">
        <is>
          <t>NR</t>
        </is>
      </c>
      <c r="BZ104" s="3" t="inlineStr">
        <is>
          <t>NR</t>
        </is>
      </c>
      <c r="CA104" s="3" t="inlineStr">
        <is>
          <t>NR</t>
        </is>
      </c>
      <c r="CB104" s="3" t="inlineStr">
        <is>
          <t>NR</t>
        </is>
      </c>
      <c r="CC104" s="3" t="inlineStr">
        <is>
          <t>Object detection</t>
        </is>
      </c>
      <c r="CD104" s="3" t="inlineStr">
        <is>
          <t>NR</t>
        </is>
      </c>
      <c r="CE104" s="3" t="inlineStr">
        <is>
          <t>NR</t>
        </is>
      </c>
      <c r="CF104" s="3" t="inlineStr">
        <is>
          <t>Reported on the source record/data card or associated publication (see Evidence_Locator)</t>
        </is>
      </c>
      <c r="CG104" s="3" t="inlineStr">
        <is>
          <t>NR</t>
        </is>
      </c>
      <c r="CH104" s="3" t="inlineStr">
        <is>
          <t>NR</t>
        </is>
      </c>
      <c r="CI104" s="3" t="inlineStr">
        <is>
          <t>Include-Supplementary</t>
        </is>
      </c>
      <c r="CJ104" s="3" t="inlineStr">
        <is>
          <t>Direct_Download</t>
        </is>
      </c>
      <c r="CK104" s="3" t="inlineStr">
        <is>
          <t>NR</t>
        </is>
      </c>
      <c r="CL104" s="3" t="inlineStr">
        <is>
          <t>N</t>
        </is>
      </c>
      <c r="CM104" s="3" t="inlineStr">
        <is>
          <t>Direct_Download</t>
        </is>
      </c>
      <c r="CN104" s="3" t="inlineStr">
        <is>
          <t>NR</t>
        </is>
      </c>
      <c r="CO104" s="3" t="inlineStr">
        <is>
          <t>NR</t>
        </is>
      </c>
      <c r="CP104" s="3" t="inlineStr">
        <is>
          <t>N</t>
        </is>
      </c>
      <c r="CQ104" s="3" t="inlineStr">
        <is>
          <t>Dataset card empty (default placeholder text); license, count, provenance, and release year not reported; retained as supplementary because identity and access route are clear</t>
        </is>
      </c>
      <c r="CR104" s="3" t="inlineStr">
        <is>
          <t>Original</t>
        </is>
      </c>
      <c r="CS104" s="3" t="inlineStr">
        <is>
          <t>N</t>
        </is>
      </c>
      <c r="CT104" s="3" t="inlineStr">
        <is>
          <t>N</t>
        </is>
      </c>
      <c r="CU104" s="3" t="inlineStr">
        <is>
          <t>N</t>
        </is>
      </c>
      <c r="CV104" s="3" t="inlineStr">
        <is>
          <t>NA</t>
        </is>
      </c>
      <c r="CW104" s="3" t="inlineStr">
        <is>
          <t>NA</t>
        </is>
      </c>
      <c r="CX104" s="3" t="inlineStr">
        <is>
          <t>Claude_Huggingface_001.xlsx</t>
        </is>
      </c>
      <c r="CY104" s="3" t="inlineStr">
        <is>
          <t>Claude_Huggingface_001:DSHF-006</t>
        </is>
      </c>
      <c r="CZ104" s="3" t="inlineStr">
        <is>
          <t>N</t>
        </is>
      </c>
      <c r="DA104" s="3" t="inlineStr">
        <is>
          <t>NA</t>
        </is>
      </c>
      <c r="DB104" s="3" t="inlineStr">
        <is>
          <t>None</t>
        </is>
      </c>
      <c r="DC104" s="3" t="inlineStr">
        <is>
          <t>None</t>
        </is>
      </c>
      <c r="DD104" s="3" t="inlineStr">
        <is>
          <t>None</t>
        </is>
      </c>
      <c r="DE104" s="3" t="inlineStr">
        <is>
          <t>None</t>
        </is>
      </c>
      <c r="DF104" s="3" t="inlineStr">
        <is>
          <t>N</t>
        </is>
      </c>
      <c r="DG104" s="3" t="inlineStr">
        <is>
          <t>Single source record; no reconciliation required.</t>
        </is>
      </c>
      <c r="DH104" s="3" t="inlineStr">
        <is>
          <t>HF dataset page (placeholder card; datasets-library access route) retrieved 2026-08-06</t>
        </is>
      </c>
      <c r="DI104" s="3" t="inlineStr">
        <is>
          <t>Low</t>
        </is>
      </c>
      <c r="DJ104" s="3" t="inlineStr">
        <is>
          <t>Low</t>
        </is>
      </c>
      <c r="DK104" s="3" t="inlineStr">
        <is>
          <t>Use source record as cited.</t>
        </is>
      </c>
      <c r="DL104" s="3" t="n">
        <v>3</v>
      </c>
      <c r="DM104" s="3" t="n">
        <v>1</v>
      </c>
      <c r="DN104" s="3" t="n">
        <v>1.5</v>
      </c>
      <c r="DO104" s="3" t="n">
        <v>0</v>
      </c>
      <c r="DP104" s="3" t="n">
        <v>0</v>
      </c>
      <c r="DQ104" s="3" t="n">
        <v>0</v>
      </c>
      <c r="DR104" s="3" t="n">
        <v>0</v>
      </c>
      <c r="DS104" s="3" t="n">
        <v>20.5</v>
      </c>
      <c r="DT104" s="3" t="inlineStr">
        <is>
          <t>Reviewed (source MCDM_Scoring, averaged across batches)</t>
        </is>
      </c>
      <c r="DU104" s="3" t="inlineStr">
        <is>
          <t>1 of 1</t>
        </is>
      </c>
      <c r="DV104" s="35">
        <f>IFERROR(IF(INDEX(MCDM_Grades!$C$2:$C$178,MATCH($A104,MCDM_Grades!$A$2:$A$178,0))="","",INDEX(MCDM_Grades!$C$2:$C$178,MATCH($A104,MCDM_Grades!$A$2:$A$178,0))),"")</f>
        <v/>
      </c>
      <c r="DW104" s="42">
        <f>IFERROR(IF(INDEX(MCDM_Grades!$D$2:$D$178,MATCH($A104,MCDM_Grades!$A$2:$A$178,0))="","",INDEX(MCDM_Grades!$D$2:$D$178,MATCH($A104,MCDM_Grades!$A$2:$A$178,0))),"")</f>
        <v/>
      </c>
      <c r="DX104" s="48">
        <f>IFERROR(IF(INDEX(MCDM_Grades!$E$2:$E$178,MATCH($A104,MCDM_Grades!$A$2:$A$178,0))="","",INDEX(MCDM_Grades!$E$2:$E$178,MATCH($A104,MCDM_Grades!$A$2:$A$178,0))),"")</f>
        <v/>
      </c>
      <c r="DY104" s="49">
        <f>IFERROR(IF(INDEX(MCDM_Grades!$F$2:$F$178,MATCH($A104,MCDM_Grades!$A$2:$A$178,0))="","",INDEX(MCDM_Grades!$F$2:$F$178,MATCH($A104,MCDM_Grades!$A$2:$A$178,0))),"")</f>
        <v/>
      </c>
      <c r="DZ104" s="48">
        <f>IFERROR(IF(INDEX(MCDM_Grades!$G$2:$G$178,MATCH($A104,MCDM_Grades!$A$2:$A$178,0))="","",INDEX(MCDM_Grades!$G$2:$G$178,MATCH($A104,MCDM_Grades!$A$2:$A$178,0))),"")</f>
        <v/>
      </c>
      <c r="EA104" s="49">
        <f>IFERROR(IF(INDEX(MCDM_Grades!$H$2:$H$178,MATCH($A104,MCDM_Grades!$A$2:$A$178,0))="","",INDEX(MCDM_Grades!$H$2:$H$178,MATCH($A104,MCDM_Grades!$A$2:$A$178,0))),"")</f>
        <v/>
      </c>
      <c r="EB104" s="50">
        <f>IFERROR(IF(INDEX(MCDM_Grades!$I$2:$I$178,MATCH($A104,MCDM_Grades!$A$2:$A$178,0))="","",INDEX(MCDM_Grades!$I$2:$I$178,MATCH($A104,MCDM_Grades!$A$2:$A$178,0))),"")</f>
        <v/>
      </c>
      <c r="EC104" s="51">
        <f>IFERROR(IF(INDEX(MCDM_Grades!$J$2:$J$178,MATCH($A104,MCDM_Grades!$A$2:$A$178,0))="","",INDEX(MCDM_Grades!$J$2:$J$178,MATCH($A104,MCDM_Grades!$A$2:$A$178,0))),"")</f>
        <v/>
      </c>
      <c r="ED104" s="35">
        <f>IFERROR(IF(INDEX(MCDM_Grades!$N$2:$N$178,MATCH($A104,MCDM_Grades!$A$2:$A$178,0))="","",INDEX(MCDM_Grades!$N$2:$N$178,MATCH($A104,MCDM_Grades!$A$2:$A$178,0))),"")</f>
        <v/>
      </c>
      <c r="EE104" s="42">
        <f>IFERROR(IF(INDEX(MCDM_Grades!$O$2:$O$178,MATCH($A104,MCDM_Grades!$A$2:$A$178,0))="","",INDEX(MCDM_Grades!$O$2:$O$178,MATCH($A104,MCDM_Grades!$A$2:$A$178,0))),"")</f>
        <v/>
      </c>
      <c r="EF104" s="35">
        <f>IFERROR(IF(INDEX(MCDM_Grades!$P$2:$P$178,MATCH($A104,MCDM_Grades!$A$2:$A$178,0))="","",INDEX(MCDM_Grades!$P$2:$P$178,MATCH($A104,MCDM_Grades!$A$2:$A$178,0))),"")</f>
        <v/>
      </c>
      <c r="EG104" s="42">
        <f>IFERROR(IF(INDEX(MCDM_Grades!$Q$2:$Q$178,MATCH($A104,MCDM_Grades!$A$2:$A$178,0))="","",INDEX(MCDM_Grades!$Q$2:$Q$178,MATCH($A104,MCDM_Grades!$A$2:$A$178,0))),"")</f>
        <v/>
      </c>
      <c r="EH104" s="35">
        <f>IFERROR(IF(INDEX(MCDM_Grades!$R$2:$R$178,MATCH($A104,MCDM_Grades!$A$2:$A$178,0))="","",INDEX(MCDM_Grades!$R$2:$R$178,MATCH($A104,MCDM_Grades!$A$2:$A$178,0))),"")</f>
        <v/>
      </c>
      <c r="EI104" s="42">
        <f>IFERROR(IF(INDEX(MCDM_Grades!$S$2:$S$178,MATCH($A104,MCDM_Grades!$A$2:$A$178,0))="","",INDEX(MCDM_Grades!$S$2:$S$178,MATCH($A104,MCDM_Grades!$A$2:$A$178,0))),"")</f>
        <v/>
      </c>
      <c r="EJ104" s="35">
        <f>IFERROR(IF(INDEX(MCDM_Grades!$T$2:$T$178,MATCH($A104,MCDM_Grades!$A$2:$A$178,0))="","",INDEX(MCDM_Grades!$T$2:$T$178,MATCH($A104,MCDM_Grades!$A$2:$A$178,0))),"")</f>
        <v/>
      </c>
      <c r="EK104" s="42">
        <f>IFERROR(IF(INDEX(MCDM_Grades!$U$2:$U$178,MATCH($A104,MCDM_Grades!$A$2:$A$178,0))="","",INDEX(MCDM_Grades!$U$2:$U$178,MATCH($A104,MCDM_Grades!$A$2:$A$178,0))),"")</f>
        <v/>
      </c>
      <c r="EL104" s="35">
        <f>IFERROR(IF(INDEX(MCDM_Grades!$V$2:$V$178,MATCH($A104,MCDM_Grades!$A$2:$A$178,0))="","",INDEX(MCDM_Grades!$V$2:$V$178,MATCH($A104,MCDM_Grades!$A$2:$A$178,0))),"")</f>
        <v/>
      </c>
      <c r="EM104" s="42">
        <f>IFERROR(IF(INDEX(MCDM_Grades!$W$2:$W$178,MATCH($A104,MCDM_Grades!$A$2:$A$178,0))="","",INDEX(MCDM_Grades!$W$2:$W$178,MATCH($A104,MCDM_Grades!$A$2:$A$178,0))),"")</f>
        <v/>
      </c>
      <c r="EN104" s="35">
        <f>IFERROR(IF(INDEX(MCDM_Grades!$X$2:$X$178,MATCH($A104,MCDM_Grades!$A$2:$A$178,0))="","",INDEX(MCDM_Grades!$X$2:$X$178,MATCH($A104,MCDM_Grades!$A$2:$A$178,0))),"")</f>
        <v/>
      </c>
      <c r="EO104" s="42">
        <f>IFERROR(IF(INDEX(MCDM_Grades!$Y$2:$Y$178,MATCH($A104,MCDM_Grades!$A$2:$A$178,0))="","",INDEX(MCDM_Grades!$Y$2:$Y$178,MATCH($A104,MCDM_Grades!$A$2:$A$178,0))),"")</f>
        <v/>
      </c>
      <c r="EP104" s="35">
        <f>IFERROR(IF(INDEX(MCDM_Grades!$Z$2:$Z$178,MATCH($A104,MCDM_Grades!$A$2:$A$178,0))="","",INDEX(MCDM_Grades!$Z$2:$Z$178,MATCH($A104,MCDM_Grades!$A$2:$A$178,0))),"")</f>
        <v/>
      </c>
      <c r="EQ104" s="42">
        <f>IFERROR(IF(INDEX(MCDM_Grades!$AA$2:$AA$178,MATCH($A104,MCDM_Grades!$A$2:$A$178,0))="","",INDEX(MCDM_Grades!$AA$2:$AA$178,MATCH($A104,MCDM_Grades!$A$2:$A$178,0))),"")</f>
        <v/>
      </c>
      <c r="ER104" s="35">
        <f>IFERROR(IF(INDEX(MCDM_Grades!$AB$2:$AB$178,MATCH($A104,MCDM_Grades!$A$2:$A$178,0))="","",INDEX(MCDM_Grades!$AB$2:$AB$178,MATCH($A104,MCDM_Grades!$A$2:$A$178,0))),"")</f>
        <v/>
      </c>
      <c r="ES104" s="42">
        <f>IFERROR(IF(INDEX(MCDM_Grades!$AC$2:$AC$178,MATCH($A104,MCDM_Grades!$A$2:$A$178,0))="","",INDEX(MCDM_Grades!$AC$2:$AC$178,MATCH($A104,MCDM_Grades!$A$2:$A$178,0))),"")</f>
        <v/>
      </c>
      <c r="ET104" s="35">
        <f>IFERROR(IF(INDEX(MCDM_Grades!$AD$2:$AD$178,MATCH($A104,MCDM_Grades!$A$2:$A$178,0))="","",INDEX(MCDM_Grades!$AD$2:$AD$178,MATCH($A104,MCDM_Grades!$A$2:$A$178,0))),"")</f>
        <v/>
      </c>
      <c r="EU104" s="42">
        <f>IFERROR(IF(INDEX(MCDM_Grades!$AE$2:$AE$178,MATCH($A104,MCDM_Grades!$A$2:$A$178,0))="","",INDEX(MCDM_Grades!$AE$2:$AE$178,MATCH($A104,MCDM_Grades!$A$2:$A$178,0))),"")</f>
        <v/>
      </c>
      <c r="EV104" s="51">
        <f>IFERROR(IF(INDEX(MCDM_Grades!$K$2:$K$178,MATCH($A104,MCDM_Grades!$A$2:$A$178,0))="","",INDEX(MCDM_Grades!$K$2:$K$178,MATCH($A104,MCDM_Grades!$A$2:$A$178,0))),"")</f>
        <v/>
      </c>
      <c r="EW104" s="49">
        <f>IFERROR(IF(INDEX(MCDM_Grades!$L$2:$L$178,MATCH($A104,MCDM_Grades!$A$2:$A$178,0))="","",INDEX(MCDM_Grades!$L$2:$L$178,MATCH($A104,MCDM_Grades!$A$2:$A$178,0))),"")</f>
        <v/>
      </c>
      <c r="EX104" s="50">
        <f>IFERROR(IF(INDEX(MCDM_Grades!$M$2:$M$178,MATCH($A104,MCDM_Grades!$A$2:$A$178,0))="","",INDEX(MCDM_Grades!$M$2:$M$178,MATCH($A104,MCDM_Grades!$A$2:$A$178,0))),"")</f>
        <v/>
      </c>
      <c r="EY104" s="35">
        <f>IFERROR(IF(INDEX(MCDM_Grades!$AR$2:$AR$178,MATCH($A104,MCDM_Grades!$A$2:$A$178,0))="","",INDEX(MCDM_Grades!$AR$2:$AR$178,MATCH($A104,MCDM_Grades!$A$2:$A$178,0))),"")</f>
        <v/>
      </c>
      <c r="EZ104" s="42">
        <f>IFERROR(IF(INDEX(MCDM_Grades!$AS$2:$AS$178,MATCH($A104,MCDM_Grades!$A$2:$A$178,0))="","",INDEX(MCDM_Grades!$AS$2:$AS$178,MATCH($A104,MCDM_Grades!$A$2:$A$178,0))),"")</f>
        <v/>
      </c>
      <c r="FA104" s="35">
        <f>IFERROR(IF(INDEX(MCDM_Grades!$AT$2:$AT$178,MATCH($A104,MCDM_Grades!$A$2:$A$178,0))="","",INDEX(MCDM_Grades!$AT$2:$AT$178,MATCH($A104,MCDM_Grades!$A$2:$A$178,0))),"")</f>
        <v/>
      </c>
      <c r="FB104" s="42">
        <f>IFERROR(IF(INDEX(MCDM_Grades!$AU$2:$AU$178,MATCH($A104,MCDM_Grades!$A$2:$A$178,0))="","",INDEX(MCDM_Grades!$AU$2:$AU$178,MATCH($A104,MCDM_Grades!$A$2:$A$178,0))),"")</f>
        <v/>
      </c>
      <c r="FC104" s="3" t="inlineStr">
        <is>
          <t>Not reported</t>
        </is>
      </c>
      <c r="FD104" s="3" t="inlineStr">
        <is>
          <t>Unknown</t>
        </is>
      </c>
      <c r="FE104" s="3" t="inlineStr">
        <is>
          <t>Unknown</t>
        </is>
      </c>
      <c r="FF104" s="3" t="n"/>
      <c r="FG104" s="3" t="inlineStr">
        <is>
          <t>Not reported</t>
        </is>
      </c>
      <c r="FH104" s="3" t="inlineStr">
        <is>
          <t>Dataset card empty (default placeholder text); license, count, provenance, and release year not reported; retained as supplementary because identity and access route are clear</t>
        </is>
      </c>
      <c r="FI104" s="3" t="inlineStr">
        <is>
          <t>None</t>
        </is>
      </c>
      <c r="FJ104" s="3" t="n"/>
      <c r="FK104" s="3" t="inlineStr">
        <is>
          <t>High</t>
        </is>
      </c>
      <c r="FL104" s="3" t="inlineStr">
        <is>
          <t>Not independently verified</t>
        </is>
      </c>
      <c r="FM104" s="3" t="inlineStr">
        <is>
          <t>Fetched the HF page: placeholder card only; visible metadata is 437 images at 224x224 with pothole / no-pothole labels. No acquisition or viewpoint information.</t>
        </is>
      </c>
    </row>
    <row r="105" ht="58" customHeight="1">
      <c r="A105" s="3" t="inlineStr">
        <is>
          <t>DS-104</t>
        </is>
      </c>
      <c r="B105" s="3" t="inlineStr">
        <is>
          <t>Unified Road Defect Dataset</t>
        </is>
      </c>
      <c r="C105" s="3" t="inlineStr">
        <is>
          <t>NA</t>
        </is>
      </c>
      <c r="D105" s="3" t="inlineStr">
        <is>
          <t>main / 30,186-image merged release</t>
        </is>
      </c>
      <c r="E105" s="3" t="inlineStr">
        <is>
          <t>Independent Dataset</t>
        </is>
      </c>
      <c r="F105" s="3" t="inlineStr">
        <is>
          <t>NA (single source record)</t>
        </is>
      </c>
      <c r="G105" s="3" t="inlineStr">
        <is>
          <t>Single source record; no matching record found in any other file after cross-file and cross-platform comparison.</t>
        </is>
      </c>
      <c r="H105" s="3" t="inlineStr">
        <is>
          <t>GPT</t>
        </is>
      </c>
      <c r="I105" s="3" t="inlineStr">
        <is>
          <t>Hugging Face</t>
        </is>
      </c>
      <c r="J105" s="3" t="inlineStr">
        <is>
          <t>N</t>
        </is>
      </c>
      <c r="K105" s="3" t="inlineStr">
        <is>
          <t>NA (single platform)</t>
        </is>
      </c>
      <c r="L105" s="4" t="inlineStr">
        <is>
          <t>https://huggingface.co/datasets/TamAko783/Unified_Road_Defect_Dataset</t>
        </is>
      </c>
      <c r="M105" s="3" t="inlineStr">
        <is>
          <t>NA</t>
        </is>
      </c>
      <c r="N105" s="3" t="inlineStr">
        <is>
          <t>NA</t>
        </is>
      </c>
      <c r="O105" s="3" t="inlineStr">
        <is>
          <t>NA</t>
        </is>
      </c>
      <c r="P105" s="4" t="inlineStr">
        <is>
          <t>https://huggingface.co/datasets/TamAko783/Unified_Road_Defect_Dataset</t>
        </is>
      </c>
      <c r="Q105" s="3" t="inlineStr">
        <is>
          <t>NA</t>
        </is>
      </c>
      <c r="R105" s="3" t="inlineStr">
        <is>
          <t>NA</t>
        </is>
      </c>
      <c r="S105" s="3" t="inlineStr">
        <is>
          <t>NA</t>
        </is>
      </c>
      <c r="T105" s="3" t="inlineStr">
        <is>
          <t>NR</t>
        </is>
      </c>
      <c r="U105" s="3" t="inlineStr">
        <is>
          <t>Y</t>
        </is>
      </c>
      <c r="V105" s="3" t="inlineStr">
        <is>
          <t>https://doi.org/10.1109/BigData52589.2021.9671347; https://doi.org/10.1016/j.dib.2023.109312; https://doi.org/10.57967/hf/3189</t>
        </is>
      </c>
      <c r="W105" s="3" t="inlineStr">
        <is>
          <t>10.1109/BigData52589.2021.9671347; 10.1016/j.dib.2023.109312; 10.57967/hf/3189</t>
        </is>
      </c>
      <c r="X105" s="3" t="inlineStr">
        <is>
          <t>https://doi.org/10.1109/BigData52589.2021.9671347; https://doi.org/10.1016/j.dib.2023.109312; https://doi.org/10.57967/hf/3189</t>
        </is>
      </c>
      <c r="Y105" s="3" t="inlineStr">
        <is>
          <t>NR</t>
        </is>
      </c>
      <c r="Z105" s="3" t="inlineStr">
        <is>
          <t>Y</t>
        </is>
      </c>
      <c r="AA105" s="3" t="inlineStr">
        <is>
          <t>Reported in source record (relationship not classified)</t>
        </is>
      </c>
      <c r="AB105" s="3" t="inlineStr">
        <is>
          <t>Images/frames as reported</t>
        </is>
      </c>
      <c r="AC105" s="3" t="inlineStr">
        <is>
          <t>30186</t>
        </is>
      </c>
      <c r="AD105" s="3" t="inlineStr">
        <is>
          <t>NR</t>
        </is>
      </c>
      <c r="AE105" s="3" t="inlineStr">
        <is>
          <t>NR</t>
        </is>
      </c>
      <c r="AF105" s="3" t="inlineStr">
        <is>
          <t>30186</t>
        </is>
      </c>
      <c r="AG105" s="3" t="inlineStr">
        <is>
          <t>NR</t>
        </is>
      </c>
      <c r="AH105" s="3" t="inlineStr">
        <is>
          <t>NR</t>
        </is>
      </c>
      <c r="AI105" s="3" t="inlineStr">
        <is>
          <t>NR</t>
        </is>
      </c>
      <c r="AJ105" s="3" t="inlineStr">
        <is>
          <t>NR</t>
        </is>
      </c>
      <c r="AK105" s="3" t="inlineStr">
        <is>
          <t>NR</t>
        </is>
      </c>
      <c r="AL105" s="3" t="inlineStr">
        <is>
          <t>NR</t>
        </is>
      </c>
      <c r="AM105" s="3" t="inlineStr">
        <is>
          <t>NR</t>
        </is>
      </c>
      <c r="AN105" s="3" t="inlineStr">
        <is>
          <t>Source-dependent; sampled dimensions documented in data card</t>
        </is>
      </c>
      <c r="AO105" s="3" t="inlineStr">
        <is>
          <t>NR</t>
        </is>
      </c>
      <c r="AP105" s="3" t="inlineStr">
        <is>
          <t>Multiple</t>
        </is>
      </c>
      <c r="AQ105" s="3" t="inlineStr">
        <is>
          <t>NR</t>
        </is>
      </c>
      <c r="AR105" s="3" t="inlineStr">
        <is>
          <t>China; Japan; India; Czech Republic; Norway; United States; other source-covered countries</t>
        </is>
      </c>
      <c r="AS105" s="3" t="inlineStr">
        <is>
          <t>Multiple; China; Japan; India; Czech Republic; Norway; United States; other source-covered countries; Road environment: Mixed</t>
        </is>
      </c>
      <c r="AT105" s="3" t="inlineStr">
        <is>
          <t>NR</t>
        </is>
      </c>
      <c r="AU105" s="3" t="inlineStr">
        <is>
          <t>Vehicle-mounted camera; UAV/drone; source-dependent platforms</t>
        </is>
      </c>
      <c r="AV105" s="3" t="inlineStr">
        <is>
          <t>See Acquisition_Platform</t>
        </is>
      </c>
      <c r="AW105" s="3" t="inlineStr">
        <is>
          <t>Vehicle-mounted camera; UAV/drone; source-dependent platforms</t>
        </is>
      </c>
      <c r="AX105" s="3" t="inlineStr">
        <is>
          <t>See Acquisition_Platform (reported: mounted)</t>
        </is>
      </c>
      <c r="AY105" s="3" t="inlineStr">
        <is>
          <t>NR</t>
        </is>
      </c>
      <c r="AZ105" s="3" t="inlineStr">
        <is>
          <t>Y</t>
        </is>
      </c>
      <c r="BA105" s="3" t="inlineStr">
        <is>
          <t>NR</t>
        </is>
      </c>
      <c r="BB105" s="3" t="inlineStr">
        <is>
          <t>NR</t>
        </is>
      </c>
      <c r="BC105" s="3" t="inlineStr">
        <is>
          <t>NR</t>
        </is>
      </c>
      <c r="BD105" s="3" t="inlineStr">
        <is>
          <t>NR</t>
        </is>
      </c>
      <c r="BE105" s="3" t="inlineStr">
        <is>
          <t>Mixed; source-dependent</t>
        </is>
      </c>
      <c r="BF105" s="3" t="inlineStr">
        <is>
          <t>Mixed; source-dependent</t>
        </is>
      </c>
      <c r="BG105" s="3" t="inlineStr">
        <is>
          <t>NR</t>
        </is>
      </c>
      <c r="BH105" s="3" t="inlineStr">
        <is>
          <t>Longitudinal_Crack; Transverse_Crack; Alligator_Crack; Pothole; Other_Damage</t>
        </is>
      </c>
      <c r="BI105" s="3" t="inlineStr">
        <is>
          <t>NR</t>
        </is>
      </c>
      <c r="BJ105" s="3" t="inlineStr">
        <is>
          <t>Unified five-class road-defect taxonomy mapped from RDD2022; UAV-PDD2023; RoadDamageVision</t>
        </is>
      </c>
      <c r="BK105" s="3" t="inlineStr">
        <is>
          <t>NR</t>
        </is>
      </c>
      <c r="BL105" s="3" t="inlineStr">
        <is>
          <t>Object_Detection</t>
        </is>
      </c>
      <c r="BM105" s="3" t="inlineStr">
        <is>
          <t>Object_Detection</t>
        </is>
      </c>
      <c r="BN105" s="3" t="inlineStr">
        <is>
          <t>YOLO text annotations; image files</t>
        </is>
      </c>
      <c r="BO105" s="3" t="inlineStr">
        <is>
          <t>YOLO</t>
        </is>
      </c>
      <c r="BP105" s="3" t="inlineStr">
        <is>
          <t>NR</t>
        </is>
      </c>
      <c r="BQ105" s="3" t="inlineStr">
        <is>
          <t>Y</t>
        </is>
      </c>
      <c r="BR105" s="3" t="inlineStr">
        <is>
          <t>NR</t>
        </is>
      </c>
      <c r="BS105" s="3" t="inlineStr">
        <is>
          <t>NR</t>
        </is>
      </c>
      <c r="BT105" s="3" t="inlineStr">
        <is>
          <t>NR</t>
        </is>
      </c>
      <c r="BU105" s="3" t="inlineStr">
        <is>
          <t>NR</t>
        </is>
      </c>
      <c r="BV105" s="3" t="inlineStr">
        <is>
          <t>NR</t>
        </is>
      </c>
      <c r="BW105" s="3" t="inlineStr">
        <is>
          <t>NR</t>
        </is>
      </c>
      <c r="BX105" s="3" t="inlineStr">
        <is>
          <t>NR</t>
        </is>
      </c>
      <c r="BY105" s="3" t="inlineStr">
        <is>
          <t>Source annotations normalized and merged into one taxonomy</t>
        </is>
      </c>
      <c r="BZ105" s="3" t="inlineStr">
        <is>
          <t>Class remapping and duplicate/format checks documented; original-source annotation controls remain source-dependent</t>
        </is>
      </c>
      <c r="CA105" s="3" t="inlineStr">
        <is>
          <t>NR</t>
        </is>
      </c>
      <c r="CB105" s="3" t="inlineStr">
        <is>
          <t>NR</t>
        </is>
      </c>
      <c r="CC105" s="3" t="inlineStr">
        <is>
          <t>Object_Detection</t>
        </is>
      </c>
      <c r="CD105" s="3" t="inlineStr">
        <is>
          <t>NR</t>
        </is>
      </c>
      <c r="CE105" s="3" t="inlineStr">
        <is>
          <t>NR</t>
        </is>
      </c>
      <c r="CF105" s="3" t="inlineStr">
        <is>
          <t>Reported on the source record/data card or associated publication (see Evidence_Locator)</t>
        </is>
      </c>
      <c r="CG105" s="3" t="inlineStr">
        <is>
          <t>NR</t>
        </is>
      </c>
      <c r="CH105" s="3" t="inlineStr">
        <is>
          <t>NR</t>
        </is>
      </c>
      <c r="CI105" s="3" t="inlineStr">
        <is>
          <t>Include-Primary</t>
        </is>
      </c>
      <c r="CJ105" s="3" t="inlineStr">
        <is>
          <t>Direct_Download</t>
        </is>
      </c>
      <c r="CK105" s="3" t="inlineStr">
        <is>
          <t>Mixed (CC BY-SA 4.0; CC BY 4.0)</t>
        </is>
      </c>
      <c r="CL105" s="3" t="inlineStr">
        <is>
          <t>N</t>
        </is>
      </c>
      <c r="CM105" s="3" t="inlineStr">
        <is>
          <t>Direct_Download</t>
        </is>
      </c>
      <c r="CN105" s="3" t="inlineStr">
        <is>
          <t>NR</t>
        </is>
      </c>
      <c r="CO105" s="3" t="inlineStr">
        <is>
          <t>NR</t>
        </is>
      </c>
      <c r="CP105" s="3" t="inlineStr">
        <is>
          <t>N</t>
        </is>
      </c>
      <c r="CQ105" s="3" t="inlineStr">
        <is>
          <t>Mixed licenses and acquisition protocols; source-specific collection dates and environmental conditions are incomplete; auxiliary engineering indicators are not distributed.</t>
        </is>
      </c>
      <c r="CR105" s="3" t="inlineStr">
        <is>
          <t>Compiled</t>
        </is>
      </c>
      <c r="CS105" s="3" t="inlineStr">
        <is>
          <t>N</t>
        </is>
      </c>
      <c r="CT105" s="3" t="inlineStr">
        <is>
          <t>N</t>
        </is>
      </c>
      <c r="CU105" s="3" t="inlineStr">
        <is>
          <t>Y</t>
        </is>
      </c>
      <c r="CV105" s="3" t="inlineStr">
        <is>
          <t>Compiled from public road-damage sources (incl. RDD family) per dataset card</t>
        </is>
      </c>
      <c r="CW105" s="3" t="inlineStr">
        <is>
          <t>Unified_Road_Defect_FRDC_Pseudolabeled_v2 (derived); RDD2022</t>
        </is>
      </c>
      <c r="CX105" s="3" t="inlineStr">
        <is>
          <t>ChatGPT_Huggingface_001.xlsx</t>
        </is>
      </c>
      <c r="CY105" s="3" t="inlineStr">
        <is>
          <t>ChatGPT_Huggingface_001:HF002</t>
        </is>
      </c>
      <c r="CZ105" s="3" t="inlineStr">
        <is>
          <t>NA</t>
        </is>
      </c>
      <c r="DA105" s="3" t="inlineStr">
        <is>
          <t>N</t>
        </is>
      </c>
      <c r="DB105" s="3" t="inlineStr">
        <is>
          <t>None</t>
        </is>
      </c>
      <c r="DC105" s="3" t="inlineStr">
        <is>
          <t>None</t>
        </is>
      </c>
      <c r="DD105" s="3" t="inlineStr">
        <is>
          <t>None</t>
        </is>
      </c>
      <c r="DE105" s="3" t="inlineStr">
        <is>
          <t>None</t>
        </is>
      </c>
      <c r="DF105" s="3" t="inlineStr">
        <is>
          <t>N</t>
        </is>
      </c>
      <c r="DG105" s="3" t="inlineStr">
        <is>
          <t>Single source record; no reconciliation required.</t>
        </is>
      </c>
      <c r="DH105" s="3" t="inlineStr">
        <is>
          <t>https://huggingface.co/datasets/TamAko783/Unified_Road_Defect_Dataset — README sections Dataset Statistics, Class Distribution, Geographic/View Distribution, Image Sizes, Sources and Licensing (accessed 2026-08-06)</t>
        </is>
      </c>
      <c r="DI105" s="3" t="inlineStr">
        <is>
          <t>High</t>
        </is>
      </c>
      <c r="DJ105" s="3" t="inlineStr">
        <is>
          <t>Low</t>
        </is>
      </c>
      <c r="DK105" s="3" t="inlineStr">
        <is>
          <t>Use source record as cited.</t>
        </is>
      </c>
      <c r="DL105" s="3" t="n">
        <v>5</v>
      </c>
      <c r="DM105" s="3" t="n">
        <v>4</v>
      </c>
      <c r="DN105" s="3" t="n">
        <v>4.5</v>
      </c>
      <c r="DO105" s="3" t="n">
        <v>5</v>
      </c>
      <c r="DP105" s="3" t="n">
        <v>5</v>
      </c>
      <c r="DQ105" s="3" t="n">
        <v>2</v>
      </c>
      <c r="DR105" s="3" t="n">
        <v>0</v>
      </c>
      <c r="DS105" s="3" t="n">
        <v>78.5</v>
      </c>
      <c r="DT105" s="3" t="inlineStr">
        <is>
          <t>Reviewed (source MCDM_Scoring, averaged across batches)</t>
        </is>
      </c>
      <c r="DU105" s="3" t="inlineStr">
        <is>
          <t>1 of 1</t>
        </is>
      </c>
      <c r="DV105" s="35">
        <f>IFERROR(IF(INDEX(MCDM_Grades!$C$2:$C$178,MATCH($A105,MCDM_Grades!$A$2:$A$178,0))="","",INDEX(MCDM_Grades!$C$2:$C$178,MATCH($A105,MCDM_Grades!$A$2:$A$178,0))),"")</f>
        <v/>
      </c>
      <c r="DW105" s="42">
        <f>IFERROR(IF(INDEX(MCDM_Grades!$D$2:$D$178,MATCH($A105,MCDM_Grades!$A$2:$A$178,0))="","",INDEX(MCDM_Grades!$D$2:$D$178,MATCH($A105,MCDM_Grades!$A$2:$A$178,0))),"")</f>
        <v/>
      </c>
      <c r="DX105" s="48">
        <f>IFERROR(IF(INDEX(MCDM_Grades!$E$2:$E$178,MATCH($A105,MCDM_Grades!$A$2:$A$178,0))="","",INDEX(MCDM_Grades!$E$2:$E$178,MATCH($A105,MCDM_Grades!$A$2:$A$178,0))),"")</f>
        <v/>
      </c>
      <c r="DY105" s="49">
        <f>IFERROR(IF(INDEX(MCDM_Grades!$F$2:$F$178,MATCH($A105,MCDM_Grades!$A$2:$A$178,0))="","",INDEX(MCDM_Grades!$F$2:$F$178,MATCH($A105,MCDM_Grades!$A$2:$A$178,0))),"")</f>
        <v/>
      </c>
      <c r="DZ105" s="48">
        <f>IFERROR(IF(INDEX(MCDM_Grades!$G$2:$G$178,MATCH($A105,MCDM_Grades!$A$2:$A$178,0))="","",INDEX(MCDM_Grades!$G$2:$G$178,MATCH($A105,MCDM_Grades!$A$2:$A$178,0))),"")</f>
        <v/>
      </c>
      <c r="EA105" s="49">
        <f>IFERROR(IF(INDEX(MCDM_Grades!$H$2:$H$178,MATCH($A105,MCDM_Grades!$A$2:$A$178,0))="","",INDEX(MCDM_Grades!$H$2:$H$178,MATCH($A105,MCDM_Grades!$A$2:$A$178,0))),"")</f>
        <v/>
      </c>
      <c r="EB105" s="50">
        <f>IFERROR(IF(INDEX(MCDM_Grades!$I$2:$I$178,MATCH($A105,MCDM_Grades!$A$2:$A$178,0))="","",INDEX(MCDM_Grades!$I$2:$I$178,MATCH($A105,MCDM_Grades!$A$2:$A$178,0))),"")</f>
        <v/>
      </c>
      <c r="EC105" s="51">
        <f>IFERROR(IF(INDEX(MCDM_Grades!$J$2:$J$178,MATCH($A105,MCDM_Grades!$A$2:$A$178,0))="","",INDEX(MCDM_Grades!$J$2:$J$178,MATCH($A105,MCDM_Grades!$A$2:$A$178,0))),"")</f>
        <v/>
      </c>
      <c r="ED105" s="35">
        <f>IFERROR(IF(INDEX(MCDM_Grades!$N$2:$N$178,MATCH($A105,MCDM_Grades!$A$2:$A$178,0))="","",INDEX(MCDM_Grades!$N$2:$N$178,MATCH($A105,MCDM_Grades!$A$2:$A$178,0))),"")</f>
        <v/>
      </c>
      <c r="EE105" s="42">
        <f>IFERROR(IF(INDEX(MCDM_Grades!$O$2:$O$178,MATCH($A105,MCDM_Grades!$A$2:$A$178,0))="","",INDEX(MCDM_Grades!$O$2:$O$178,MATCH($A105,MCDM_Grades!$A$2:$A$178,0))),"")</f>
        <v/>
      </c>
      <c r="EF105" s="35">
        <f>IFERROR(IF(INDEX(MCDM_Grades!$P$2:$P$178,MATCH($A105,MCDM_Grades!$A$2:$A$178,0))="","",INDEX(MCDM_Grades!$P$2:$P$178,MATCH($A105,MCDM_Grades!$A$2:$A$178,0))),"")</f>
        <v/>
      </c>
      <c r="EG105" s="42">
        <f>IFERROR(IF(INDEX(MCDM_Grades!$Q$2:$Q$178,MATCH($A105,MCDM_Grades!$A$2:$A$178,0))="","",INDEX(MCDM_Grades!$Q$2:$Q$178,MATCH($A105,MCDM_Grades!$A$2:$A$178,0))),"")</f>
        <v/>
      </c>
      <c r="EH105" s="35">
        <f>IFERROR(IF(INDEX(MCDM_Grades!$R$2:$R$178,MATCH($A105,MCDM_Grades!$A$2:$A$178,0))="","",INDEX(MCDM_Grades!$R$2:$R$178,MATCH($A105,MCDM_Grades!$A$2:$A$178,0))),"")</f>
        <v/>
      </c>
      <c r="EI105" s="42">
        <f>IFERROR(IF(INDEX(MCDM_Grades!$S$2:$S$178,MATCH($A105,MCDM_Grades!$A$2:$A$178,0))="","",INDEX(MCDM_Grades!$S$2:$S$178,MATCH($A105,MCDM_Grades!$A$2:$A$178,0))),"")</f>
        <v/>
      </c>
      <c r="EJ105" s="35">
        <f>IFERROR(IF(INDEX(MCDM_Grades!$T$2:$T$178,MATCH($A105,MCDM_Grades!$A$2:$A$178,0))="","",INDEX(MCDM_Grades!$T$2:$T$178,MATCH($A105,MCDM_Grades!$A$2:$A$178,0))),"")</f>
        <v/>
      </c>
      <c r="EK105" s="42">
        <f>IFERROR(IF(INDEX(MCDM_Grades!$U$2:$U$178,MATCH($A105,MCDM_Grades!$A$2:$A$178,0))="","",INDEX(MCDM_Grades!$U$2:$U$178,MATCH($A105,MCDM_Grades!$A$2:$A$178,0))),"")</f>
        <v/>
      </c>
      <c r="EL105" s="35">
        <f>IFERROR(IF(INDEX(MCDM_Grades!$V$2:$V$178,MATCH($A105,MCDM_Grades!$A$2:$A$178,0))="","",INDEX(MCDM_Grades!$V$2:$V$178,MATCH($A105,MCDM_Grades!$A$2:$A$178,0))),"")</f>
        <v/>
      </c>
      <c r="EM105" s="42">
        <f>IFERROR(IF(INDEX(MCDM_Grades!$W$2:$W$178,MATCH($A105,MCDM_Grades!$A$2:$A$178,0))="","",INDEX(MCDM_Grades!$W$2:$W$178,MATCH($A105,MCDM_Grades!$A$2:$A$178,0))),"")</f>
        <v/>
      </c>
      <c r="EN105" s="35">
        <f>IFERROR(IF(INDEX(MCDM_Grades!$X$2:$X$178,MATCH($A105,MCDM_Grades!$A$2:$A$178,0))="","",INDEX(MCDM_Grades!$X$2:$X$178,MATCH($A105,MCDM_Grades!$A$2:$A$178,0))),"")</f>
        <v/>
      </c>
      <c r="EO105" s="42">
        <f>IFERROR(IF(INDEX(MCDM_Grades!$Y$2:$Y$178,MATCH($A105,MCDM_Grades!$A$2:$A$178,0))="","",INDEX(MCDM_Grades!$Y$2:$Y$178,MATCH($A105,MCDM_Grades!$A$2:$A$178,0))),"")</f>
        <v/>
      </c>
      <c r="EP105" s="35">
        <f>IFERROR(IF(INDEX(MCDM_Grades!$Z$2:$Z$178,MATCH($A105,MCDM_Grades!$A$2:$A$178,0))="","",INDEX(MCDM_Grades!$Z$2:$Z$178,MATCH($A105,MCDM_Grades!$A$2:$A$178,0))),"")</f>
        <v/>
      </c>
      <c r="EQ105" s="42">
        <f>IFERROR(IF(INDEX(MCDM_Grades!$AA$2:$AA$178,MATCH($A105,MCDM_Grades!$A$2:$A$178,0))="","",INDEX(MCDM_Grades!$AA$2:$AA$178,MATCH($A105,MCDM_Grades!$A$2:$A$178,0))),"")</f>
        <v/>
      </c>
      <c r="ER105" s="35">
        <f>IFERROR(IF(INDEX(MCDM_Grades!$AB$2:$AB$178,MATCH($A105,MCDM_Grades!$A$2:$A$178,0))="","",INDEX(MCDM_Grades!$AB$2:$AB$178,MATCH($A105,MCDM_Grades!$A$2:$A$178,0))),"")</f>
        <v/>
      </c>
      <c r="ES105" s="42">
        <f>IFERROR(IF(INDEX(MCDM_Grades!$AC$2:$AC$178,MATCH($A105,MCDM_Grades!$A$2:$A$178,0))="","",INDEX(MCDM_Grades!$AC$2:$AC$178,MATCH($A105,MCDM_Grades!$A$2:$A$178,0))),"")</f>
        <v/>
      </c>
      <c r="ET105" s="35">
        <f>IFERROR(IF(INDEX(MCDM_Grades!$AD$2:$AD$178,MATCH($A105,MCDM_Grades!$A$2:$A$178,0))="","",INDEX(MCDM_Grades!$AD$2:$AD$178,MATCH($A105,MCDM_Grades!$A$2:$A$178,0))),"")</f>
        <v/>
      </c>
      <c r="EU105" s="42">
        <f>IFERROR(IF(INDEX(MCDM_Grades!$AE$2:$AE$178,MATCH($A105,MCDM_Grades!$A$2:$A$178,0))="","",INDEX(MCDM_Grades!$AE$2:$AE$178,MATCH($A105,MCDM_Grades!$A$2:$A$178,0))),"")</f>
        <v/>
      </c>
      <c r="EV105" s="51">
        <f>IFERROR(IF(INDEX(MCDM_Grades!$K$2:$K$178,MATCH($A105,MCDM_Grades!$A$2:$A$178,0))="","",INDEX(MCDM_Grades!$K$2:$K$178,MATCH($A105,MCDM_Grades!$A$2:$A$178,0))),"")</f>
        <v/>
      </c>
      <c r="EW105" s="49">
        <f>IFERROR(IF(INDEX(MCDM_Grades!$L$2:$L$178,MATCH($A105,MCDM_Grades!$A$2:$A$178,0))="","",INDEX(MCDM_Grades!$L$2:$L$178,MATCH($A105,MCDM_Grades!$A$2:$A$178,0))),"")</f>
        <v/>
      </c>
      <c r="EX105" s="50">
        <f>IFERROR(IF(INDEX(MCDM_Grades!$M$2:$M$178,MATCH($A105,MCDM_Grades!$A$2:$A$178,0))="","",INDEX(MCDM_Grades!$M$2:$M$178,MATCH($A105,MCDM_Grades!$A$2:$A$178,0))),"")</f>
        <v/>
      </c>
      <c r="EY105" s="35">
        <f>IFERROR(IF(INDEX(MCDM_Grades!$AR$2:$AR$178,MATCH($A105,MCDM_Grades!$A$2:$A$178,0))="","",INDEX(MCDM_Grades!$AR$2:$AR$178,MATCH($A105,MCDM_Grades!$A$2:$A$178,0))),"")</f>
        <v/>
      </c>
      <c r="EZ105" s="42">
        <f>IFERROR(IF(INDEX(MCDM_Grades!$AS$2:$AS$178,MATCH($A105,MCDM_Grades!$A$2:$A$178,0))="","",INDEX(MCDM_Grades!$AS$2:$AS$178,MATCH($A105,MCDM_Grades!$A$2:$A$178,0))),"")</f>
        <v/>
      </c>
      <c r="FA105" s="35">
        <f>IFERROR(IF(INDEX(MCDM_Grades!$AT$2:$AT$178,MATCH($A105,MCDM_Grades!$A$2:$A$178,0))="","",INDEX(MCDM_Grades!$AT$2:$AT$178,MATCH($A105,MCDM_Grades!$A$2:$A$178,0))),"")</f>
        <v/>
      </c>
      <c r="FB105" s="42">
        <f>IFERROR(IF(INDEX(MCDM_Grades!$AU$2:$AU$178,MATCH($A105,MCDM_Grades!$A$2:$A$178,0))="","",INDEX(MCDM_Grades!$AU$2:$AU$178,MATCH($A105,MCDM_Grades!$A$2:$A$178,0))),"")</f>
        <v/>
      </c>
      <c r="FC105" s="3" t="inlineStr">
        <is>
          <t>Mixed (nadir + forward-facing)</t>
        </is>
      </c>
      <c r="FD105" s="3" t="inlineStr">
        <is>
          <t>Partial</t>
        </is>
      </c>
      <c r="FE105" s="3" t="inlineStr">
        <is>
          <t>Partial</t>
        </is>
      </c>
      <c r="FF105" s="3" t="n"/>
      <c r="FG105" s="3" t="inlineStr">
        <is>
          <t>Dashboard smartphone (RDD-2022) + UAV at 30 m (UAV-PDD2023) + drone imagery (RoadDamageVision)</t>
        </is>
      </c>
      <c r="FH105" s="3" t="inlineStr">
        <is>
          <t>2,439 UAV images, 11,154 instances, China, captured at 30 m ... Drone-captured road-surface images</t>
        </is>
      </c>
      <c r="FI105" s="3" t="inlineStr">
        <is>
          <t>Dataset page / README</t>
        </is>
      </c>
      <c r="FJ105" s="3" t="inlineStr">
        <is>
          <t>https://huggingface.co/datasets/TamAko783/Unified_Road_Defect_Dataset</t>
        </is>
      </c>
      <c r="FK105" s="3" t="inlineStr">
        <is>
          <t>High</t>
        </is>
      </c>
      <c r="FL105" s="3" t="inlineStr">
        <is>
          <t>Not independently verified</t>
        </is>
      </c>
      <c r="FM105" s="3" t="inlineStr">
        <is>
          <t>HF card lists three merged sources: RDD-2022 (47,420 ground-level images from dashboard-mounted smartphones, forward-facing per the RDD papers), UAV-PDD2023 (2,439 UAV images captured at 30 m) and RoadDamageVision (drone-captured road-surface images, China and Spain). The bulk of the images are forward-facing; the UAV subsets are aerial (the card does not state whether the UAV camera was strictly nadir or tilted). Workbook 'Vehicle-mounted camera; UAV/drone' agrees.</t>
        </is>
      </c>
    </row>
    <row r="106" ht="58" customHeight="1">
      <c r="A106" s="3" t="inlineStr">
        <is>
          <t>DS-105</t>
        </is>
      </c>
      <c r="B106" s="3" t="inlineStr">
        <is>
          <t>Unified_Road_Defect_FRDC_Pseudolabeled_v2</t>
        </is>
      </c>
      <c r="C106" s="3" t="inlineStr">
        <is>
          <t>NA</t>
        </is>
      </c>
      <c r="D106" s="3" t="inlineStr">
        <is>
          <t>v2</t>
        </is>
      </c>
      <c r="E106" s="3" t="inlineStr">
        <is>
          <t>Independent Dataset</t>
        </is>
      </c>
      <c r="F106" s="3" t="inlineStr">
        <is>
          <t>NA (single source record)</t>
        </is>
      </c>
      <c r="G106" s="3" t="inlineStr">
        <is>
          <t>Single source record; no matching record found in any other file after cross-file and cross-platform comparison.</t>
        </is>
      </c>
      <c r="H106" s="3" t="inlineStr">
        <is>
          <t>GPT</t>
        </is>
      </c>
      <c r="I106" s="3" t="inlineStr">
        <is>
          <t>Hugging Face</t>
        </is>
      </c>
      <c r="J106" s="3" t="inlineStr">
        <is>
          <t>N</t>
        </is>
      </c>
      <c r="K106" s="3" t="inlineStr">
        <is>
          <t>NA (single platform)</t>
        </is>
      </c>
      <c r="L106" s="4" t="inlineStr">
        <is>
          <t>https://huggingface.co/datasets/TamAko783/Unified_Road_Defect_FRDC_Pseudolabeled_v2</t>
        </is>
      </c>
      <c r="M106" s="3" t="inlineStr">
        <is>
          <t>NA</t>
        </is>
      </c>
      <c r="N106" s="3" t="inlineStr">
        <is>
          <t>NA</t>
        </is>
      </c>
      <c r="O106" s="3" t="inlineStr">
        <is>
          <t>NA</t>
        </is>
      </c>
      <c r="P106" s="4" t="inlineStr">
        <is>
          <t>https://huggingface.co/datasets/TamAko783/Unified_Road_Defect_FRDC_Pseudolabeled_v2</t>
        </is>
      </c>
      <c r="Q106" s="3" t="inlineStr">
        <is>
          <t>NA</t>
        </is>
      </c>
      <c r="R106" s="3" t="inlineStr">
        <is>
          <t>NA</t>
        </is>
      </c>
      <c r="S106" s="3" t="inlineStr">
        <is>
          <t>NA</t>
        </is>
      </c>
      <c r="T106" s="3" t="inlineStr">
        <is>
          <t>NR</t>
        </is>
      </c>
      <c r="U106" s="3" t="inlineStr">
        <is>
          <t>Y</t>
        </is>
      </c>
      <c r="V106" s="3" t="inlineStr">
        <is>
          <t>https://huggingface.co/datasets/TamAko783/Unified_Road_Defect_FRDC_Pseudolabeled_v2</t>
        </is>
      </c>
      <c r="W106" s="3" t="inlineStr">
        <is>
          <t>NR</t>
        </is>
      </c>
      <c r="X106" s="3" t="inlineStr">
        <is>
          <t>https://huggingface.co/datasets/TamAko783/Unified_Road_Defect_FRDC_Pseudolabeled_v2</t>
        </is>
      </c>
      <c r="Y106" s="3" t="inlineStr">
        <is>
          <t>NR</t>
        </is>
      </c>
      <c r="Z106" s="3" t="inlineStr">
        <is>
          <t>NR</t>
        </is>
      </c>
      <c r="AA106" s="3" t="inlineStr">
        <is>
          <t>Reported in source record (relationship not classified)</t>
        </is>
      </c>
      <c r="AB106" s="3" t="inlineStr">
        <is>
          <t>Images/frames as reported</t>
        </is>
      </c>
      <c r="AC106" s="3" t="inlineStr">
        <is>
          <t>30186</t>
        </is>
      </c>
      <c r="AD106" s="3" t="inlineStr">
        <is>
          <t>NR</t>
        </is>
      </c>
      <c r="AE106" s="3" t="inlineStr">
        <is>
          <t>NR</t>
        </is>
      </c>
      <c r="AF106" s="3" t="inlineStr">
        <is>
          <t>30186</t>
        </is>
      </c>
      <c r="AG106" s="3" t="inlineStr">
        <is>
          <t>NR</t>
        </is>
      </c>
      <c r="AH106" s="3" t="inlineStr">
        <is>
          <t>NR</t>
        </is>
      </c>
      <c r="AI106" s="3" t="inlineStr">
        <is>
          <t>NR</t>
        </is>
      </c>
      <c r="AJ106" s="3" t="inlineStr">
        <is>
          <t>NR</t>
        </is>
      </c>
      <c r="AK106" s="3" t="inlineStr">
        <is>
          <t>NR</t>
        </is>
      </c>
      <c r="AL106" s="3" t="inlineStr">
        <is>
          <t>NR</t>
        </is>
      </c>
      <c r="AM106" s="3" t="inlineStr">
        <is>
          <t>NR</t>
        </is>
      </c>
      <c r="AN106" s="3" t="inlineStr">
        <is>
          <t>Source-dependent</t>
        </is>
      </c>
      <c r="AO106" s="3" t="inlineStr">
        <is>
          <t>NR</t>
        </is>
      </c>
      <c r="AP106" s="3" t="inlineStr">
        <is>
          <t>Multiple</t>
        </is>
      </c>
      <c r="AQ106" s="3" t="inlineStr">
        <is>
          <t>NR</t>
        </is>
      </c>
      <c r="AR106" s="3" t="inlineStr">
        <is>
          <t>Same geographic coverage as Unified Road Defect Dataset</t>
        </is>
      </c>
      <c r="AS106" s="3" t="inlineStr">
        <is>
          <t>Multiple; Same geographic coverage as Unified Road Defect Dataset; Road environment: Mixed</t>
        </is>
      </c>
      <c r="AT106" s="3" t="inlineStr">
        <is>
          <t>NR</t>
        </is>
      </c>
      <c r="AU106" s="3" t="inlineStr">
        <is>
          <t>Vehicle-mounted camera; UAV/drone; source-dependent platforms</t>
        </is>
      </c>
      <c r="AV106" s="3" t="inlineStr">
        <is>
          <t>See Acquisition_Platform</t>
        </is>
      </c>
      <c r="AW106" s="3" t="inlineStr">
        <is>
          <t>Vehicle-mounted camera; UAV/drone; source-dependent platforms</t>
        </is>
      </c>
      <c r="AX106" s="3" t="inlineStr">
        <is>
          <t>See Acquisition_Platform (reported: mounted)</t>
        </is>
      </c>
      <c r="AY106" s="3" t="inlineStr">
        <is>
          <t>NR</t>
        </is>
      </c>
      <c r="AZ106" s="3" t="inlineStr">
        <is>
          <t>Y</t>
        </is>
      </c>
      <c r="BA106" s="3" t="inlineStr">
        <is>
          <t>NR</t>
        </is>
      </c>
      <c r="BB106" s="3" t="inlineStr">
        <is>
          <t>NR</t>
        </is>
      </c>
      <c r="BC106" s="3" t="inlineStr">
        <is>
          <t>NR</t>
        </is>
      </c>
      <c r="BD106" s="3" t="inlineStr">
        <is>
          <t>NR</t>
        </is>
      </c>
      <c r="BE106" s="3" t="inlineStr">
        <is>
          <t>Mixed</t>
        </is>
      </c>
      <c r="BF106" s="3" t="inlineStr">
        <is>
          <t>Mixed</t>
        </is>
      </c>
      <c r="BG106" s="3" t="inlineStr">
        <is>
          <t>NR</t>
        </is>
      </c>
      <c r="BH106" s="3" t="inlineStr">
        <is>
          <t>Longitudinal_Crack; Transverse_Crack; Alligator_Crack; Pothole; Other_Damage</t>
        </is>
      </c>
      <c r="BI106" s="3" t="inlineStr">
        <is>
          <t>NR</t>
        </is>
      </c>
      <c r="BJ106" s="3" t="inlineStr">
        <is>
          <t>Pseudo-label ensemble aligned with the Unified Road Defect Dataset taxonomy</t>
        </is>
      </c>
      <c r="BK106" s="3" t="inlineStr">
        <is>
          <t>NR</t>
        </is>
      </c>
      <c r="BL106" s="3" t="inlineStr">
        <is>
          <t>Object_Detection</t>
        </is>
      </c>
      <c r="BM106" s="3" t="inlineStr">
        <is>
          <t>Object_Detection</t>
        </is>
      </c>
      <c r="BN106" s="3" t="inlineStr">
        <is>
          <t>YOLO text annotations; image files</t>
        </is>
      </c>
      <c r="BO106" s="3" t="inlineStr">
        <is>
          <t>YOLO</t>
        </is>
      </c>
      <c r="BP106" s="3" t="inlineStr">
        <is>
          <t>NR</t>
        </is>
      </c>
      <c r="BQ106" s="3" t="inlineStr">
        <is>
          <t>Y</t>
        </is>
      </c>
      <c r="BR106" s="3" t="inlineStr">
        <is>
          <t>NR</t>
        </is>
      </c>
      <c r="BS106" s="3" t="inlineStr">
        <is>
          <t>NR</t>
        </is>
      </c>
      <c r="BT106" s="3" t="inlineStr">
        <is>
          <t>NR</t>
        </is>
      </c>
      <c r="BU106" s="3" t="inlineStr">
        <is>
          <t>NR</t>
        </is>
      </c>
      <c r="BV106" s="3" t="inlineStr">
        <is>
          <t>NR</t>
        </is>
      </c>
      <c r="BW106" s="3" t="inlineStr">
        <is>
          <t>NR</t>
        </is>
      </c>
      <c r="BX106" s="3" t="inlineStr">
        <is>
          <t>NR</t>
        </is>
      </c>
      <c r="BY106" s="3" t="inlineStr">
        <is>
          <t>Pseudo-label ensemble from Co-DETR Swin-L; RTMDet-x; FRDC with weighted-box fusion</t>
        </is>
      </c>
      <c r="BZ106" s="3" t="inlineStr">
        <is>
          <t>Multi-teacher agreement and weighted-box fusion; manual re-audit coverage NR</t>
        </is>
      </c>
      <c r="CA106" s="3" t="inlineStr">
        <is>
          <t>NR</t>
        </is>
      </c>
      <c r="CB106" s="3" t="inlineStr">
        <is>
          <t>NR</t>
        </is>
      </c>
      <c r="CC106" s="3" t="inlineStr">
        <is>
          <t>Object_Detection; Pseudo_Labeling</t>
        </is>
      </c>
      <c r="CD106" s="3" t="inlineStr">
        <is>
          <t>NR</t>
        </is>
      </c>
      <c r="CE106" s="3" t="inlineStr">
        <is>
          <t>NR</t>
        </is>
      </c>
      <c r="CF106" s="3" t="inlineStr">
        <is>
          <t>Reported on the source record/data card or associated publication (see Evidence_Locator)</t>
        </is>
      </c>
      <c r="CG106" s="3" t="inlineStr">
        <is>
          <t>NR</t>
        </is>
      </c>
      <c r="CH106" s="3" t="inlineStr">
        <is>
          <t>NR</t>
        </is>
      </c>
      <c r="CI106" s="3" t="inlineStr">
        <is>
          <t>Include-Supplementary</t>
        </is>
      </c>
      <c r="CJ106" s="3" t="inlineStr">
        <is>
          <t>Direct_Download</t>
        </is>
      </c>
      <c r="CK106" s="3" t="inlineStr">
        <is>
          <t>NR</t>
        </is>
      </c>
      <c r="CL106" s="3" t="inlineStr">
        <is>
          <t>N</t>
        </is>
      </c>
      <c r="CM106" s="3" t="inlineStr">
        <is>
          <t>Direct_Download</t>
        </is>
      </c>
      <c r="CN106" s="3" t="inlineStr">
        <is>
          <t>NR</t>
        </is>
      </c>
      <c r="CO106" s="3" t="inlineStr">
        <is>
          <t>NR</t>
        </is>
      </c>
      <c r="CP106" s="3" t="inlineStr">
        <is>
          <t>N</t>
        </is>
      </c>
      <c r="CQ106" s="3" t="inlineStr">
        <is>
          <t>Synthetic/pseudo-label derivative rather than independent ground truth; label uncertainty and license inheritance require explicit downstream review.</t>
        </is>
      </c>
      <c r="CR106" s="3" t="inlineStr">
        <is>
          <t>Derived</t>
        </is>
      </c>
      <c r="CS106" s="3" t="inlineStr">
        <is>
          <t>N</t>
        </is>
      </c>
      <c r="CT106" s="3" t="inlineStr">
        <is>
          <t>N</t>
        </is>
      </c>
      <c r="CU106" s="3" t="inlineStr">
        <is>
          <t>Y</t>
        </is>
      </c>
      <c r="CV106" s="3" t="inlineStr">
        <is>
          <t>Unified Road Defect Dataset (pseudo-labeled v2)</t>
        </is>
      </c>
      <c r="CW106" s="3" t="inlineStr">
        <is>
          <t>Unified Road Defect Dataset</t>
        </is>
      </c>
      <c r="CX106" s="3" t="inlineStr">
        <is>
          <t>ChatGPT_Huggingface_001.xlsx</t>
        </is>
      </c>
      <c r="CY106" s="3" t="inlineStr">
        <is>
          <t>ChatGPT_Huggingface_001:HF013</t>
        </is>
      </c>
      <c r="CZ106" s="3" t="inlineStr">
        <is>
          <t>NA</t>
        </is>
      </c>
      <c r="DA106" s="3" t="inlineStr">
        <is>
          <t>N</t>
        </is>
      </c>
      <c r="DB106" s="3" t="inlineStr">
        <is>
          <t>None</t>
        </is>
      </c>
      <c r="DC106" s="3" t="inlineStr">
        <is>
          <t>None</t>
        </is>
      </c>
      <c r="DD106" s="3" t="inlineStr">
        <is>
          <t>None</t>
        </is>
      </c>
      <c r="DE106" s="3" t="inlineStr">
        <is>
          <t>None</t>
        </is>
      </c>
      <c r="DF106" s="3" t="inlineStr">
        <is>
          <t>N</t>
        </is>
      </c>
      <c r="DG106" s="3" t="inlineStr">
        <is>
          <t>Single source record; no reconciliation required.</t>
        </is>
      </c>
      <c r="DH106" s="3" t="inlineStr">
        <is>
          <t>https://huggingface.co/datasets/TamAko783/Unified_Road_Defect_FRDC_Pseudolabeled_v2 — README description of base dataset, teacher ensemble, and weighted-box fusion; road-damage tag update date (accessed 2026-08-06)</t>
        </is>
      </c>
      <c r="DI106" s="3" t="inlineStr">
        <is>
          <t>Moderate</t>
        </is>
      </c>
      <c r="DJ106" s="3" t="inlineStr">
        <is>
          <t>Low</t>
        </is>
      </c>
      <c r="DK106" s="3" t="inlineStr">
        <is>
          <t>Use source record as cited.</t>
        </is>
      </c>
      <c r="DL106" s="3" t="n">
        <v>4</v>
      </c>
      <c r="DM106" s="3" t="n">
        <v>2</v>
      </c>
      <c r="DN106" s="3" t="n">
        <v>4</v>
      </c>
      <c r="DO106" s="3" t="n">
        <v>5</v>
      </c>
      <c r="DP106" s="3" t="n">
        <v>5</v>
      </c>
      <c r="DQ106" s="3" t="n">
        <v>2</v>
      </c>
      <c r="DR106" s="3" t="n">
        <v>0</v>
      </c>
      <c r="DS106" s="3" t="n">
        <v>65</v>
      </c>
      <c r="DT106" s="3" t="inlineStr">
        <is>
          <t>Reviewed (source MCDM_Scoring, averaged across batches)</t>
        </is>
      </c>
      <c r="DU106" s="3" t="inlineStr">
        <is>
          <t>1 of 1</t>
        </is>
      </c>
      <c r="DV106" s="35">
        <f>IFERROR(IF(INDEX(MCDM_Grades!$C$2:$C$178,MATCH($A106,MCDM_Grades!$A$2:$A$178,0))="","",INDEX(MCDM_Grades!$C$2:$C$178,MATCH($A106,MCDM_Grades!$A$2:$A$178,0))),"")</f>
        <v/>
      </c>
      <c r="DW106" s="42">
        <f>IFERROR(IF(INDEX(MCDM_Grades!$D$2:$D$178,MATCH($A106,MCDM_Grades!$A$2:$A$178,0))="","",INDEX(MCDM_Grades!$D$2:$D$178,MATCH($A106,MCDM_Grades!$A$2:$A$178,0))),"")</f>
        <v/>
      </c>
      <c r="DX106" s="48">
        <f>IFERROR(IF(INDEX(MCDM_Grades!$E$2:$E$178,MATCH($A106,MCDM_Grades!$A$2:$A$178,0))="","",INDEX(MCDM_Grades!$E$2:$E$178,MATCH($A106,MCDM_Grades!$A$2:$A$178,0))),"")</f>
        <v/>
      </c>
      <c r="DY106" s="49">
        <f>IFERROR(IF(INDEX(MCDM_Grades!$F$2:$F$178,MATCH($A106,MCDM_Grades!$A$2:$A$178,0))="","",INDEX(MCDM_Grades!$F$2:$F$178,MATCH($A106,MCDM_Grades!$A$2:$A$178,0))),"")</f>
        <v/>
      </c>
      <c r="DZ106" s="48">
        <f>IFERROR(IF(INDEX(MCDM_Grades!$G$2:$G$178,MATCH($A106,MCDM_Grades!$A$2:$A$178,0))="","",INDEX(MCDM_Grades!$G$2:$G$178,MATCH($A106,MCDM_Grades!$A$2:$A$178,0))),"")</f>
        <v/>
      </c>
      <c r="EA106" s="49">
        <f>IFERROR(IF(INDEX(MCDM_Grades!$H$2:$H$178,MATCH($A106,MCDM_Grades!$A$2:$A$178,0))="","",INDEX(MCDM_Grades!$H$2:$H$178,MATCH($A106,MCDM_Grades!$A$2:$A$178,0))),"")</f>
        <v/>
      </c>
      <c r="EB106" s="50">
        <f>IFERROR(IF(INDEX(MCDM_Grades!$I$2:$I$178,MATCH($A106,MCDM_Grades!$A$2:$A$178,0))="","",INDEX(MCDM_Grades!$I$2:$I$178,MATCH($A106,MCDM_Grades!$A$2:$A$178,0))),"")</f>
        <v/>
      </c>
      <c r="EC106" s="51">
        <f>IFERROR(IF(INDEX(MCDM_Grades!$J$2:$J$178,MATCH($A106,MCDM_Grades!$A$2:$A$178,0))="","",INDEX(MCDM_Grades!$J$2:$J$178,MATCH($A106,MCDM_Grades!$A$2:$A$178,0))),"")</f>
        <v/>
      </c>
      <c r="ED106" s="35">
        <f>IFERROR(IF(INDEX(MCDM_Grades!$N$2:$N$178,MATCH($A106,MCDM_Grades!$A$2:$A$178,0))="","",INDEX(MCDM_Grades!$N$2:$N$178,MATCH($A106,MCDM_Grades!$A$2:$A$178,0))),"")</f>
        <v/>
      </c>
      <c r="EE106" s="42">
        <f>IFERROR(IF(INDEX(MCDM_Grades!$O$2:$O$178,MATCH($A106,MCDM_Grades!$A$2:$A$178,0))="","",INDEX(MCDM_Grades!$O$2:$O$178,MATCH($A106,MCDM_Grades!$A$2:$A$178,0))),"")</f>
        <v/>
      </c>
      <c r="EF106" s="35">
        <f>IFERROR(IF(INDEX(MCDM_Grades!$P$2:$P$178,MATCH($A106,MCDM_Grades!$A$2:$A$178,0))="","",INDEX(MCDM_Grades!$P$2:$P$178,MATCH($A106,MCDM_Grades!$A$2:$A$178,0))),"")</f>
        <v/>
      </c>
      <c r="EG106" s="42">
        <f>IFERROR(IF(INDEX(MCDM_Grades!$Q$2:$Q$178,MATCH($A106,MCDM_Grades!$A$2:$A$178,0))="","",INDEX(MCDM_Grades!$Q$2:$Q$178,MATCH($A106,MCDM_Grades!$A$2:$A$178,0))),"")</f>
        <v/>
      </c>
      <c r="EH106" s="35">
        <f>IFERROR(IF(INDEX(MCDM_Grades!$R$2:$R$178,MATCH($A106,MCDM_Grades!$A$2:$A$178,0))="","",INDEX(MCDM_Grades!$R$2:$R$178,MATCH($A106,MCDM_Grades!$A$2:$A$178,0))),"")</f>
        <v/>
      </c>
      <c r="EI106" s="42">
        <f>IFERROR(IF(INDEX(MCDM_Grades!$S$2:$S$178,MATCH($A106,MCDM_Grades!$A$2:$A$178,0))="","",INDEX(MCDM_Grades!$S$2:$S$178,MATCH($A106,MCDM_Grades!$A$2:$A$178,0))),"")</f>
        <v/>
      </c>
      <c r="EJ106" s="35">
        <f>IFERROR(IF(INDEX(MCDM_Grades!$T$2:$T$178,MATCH($A106,MCDM_Grades!$A$2:$A$178,0))="","",INDEX(MCDM_Grades!$T$2:$T$178,MATCH($A106,MCDM_Grades!$A$2:$A$178,0))),"")</f>
        <v/>
      </c>
      <c r="EK106" s="42">
        <f>IFERROR(IF(INDEX(MCDM_Grades!$U$2:$U$178,MATCH($A106,MCDM_Grades!$A$2:$A$178,0))="","",INDEX(MCDM_Grades!$U$2:$U$178,MATCH($A106,MCDM_Grades!$A$2:$A$178,0))),"")</f>
        <v/>
      </c>
      <c r="EL106" s="35">
        <f>IFERROR(IF(INDEX(MCDM_Grades!$V$2:$V$178,MATCH($A106,MCDM_Grades!$A$2:$A$178,0))="","",INDEX(MCDM_Grades!$V$2:$V$178,MATCH($A106,MCDM_Grades!$A$2:$A$178,0))),"")</f>
        <v/>
      </c>
      <c r="EM106" s="42">
        <f>IFERROR(IF(INDEX(MCDM_Grades!$W$2:$W$178,MATCH($A106,MCDM_Grades!$A$2:$A$178,0))="","",INDEX(MCDM_Grades!$W$2:$W$178,MATCH($A106,MCDM_Grades!$A$2:$A$178,0))),"")</f>
        <v/>
      </c>
      <c r="EN106" s="35">
        <f>IFERROR(IF(INDEX(MCDM_Grades!$X$2:$X$178,MATCH($A106,MCDM_Grades!$A$2:$A$178,0))="","",INDEX(MCDM_Grades!$X$2:$X$178,MATCH($A106,MCDM_Grades!$A$2:$A$178,0))),"")</f>
        <v/>
      </c>
      <c r="EO106" s="42">
        <f>IFERROR(IF(INDEX(MCDM_Grades!$Y$2:$Y$178,MATCH($A106,MCDM_Grades!$A$2:$A$178,0))="","",INDEX(MCDM_Grades!$Y$2:$Y$178,MATCH($A106,MCDM_Grades!$A$2:$A$178,0))),"")</f>
        <v/>
      </c>
      <c r="EP106" s="35">
        <f>IFERROR(IF(INDEX(MCDM_Grades!$Z$2:$Z$178,MATCH($A106,MCDM_Grades!$A$2:$A$178,0))="","",INDEX(MCDM_Grades!$Z$2:$Z$178,MATCH($A106,MCDM_Grades!$A$2:$A$178,0))),"")</f>
        <v/>
      </c>
      <c r="EQ106" s="42">
        <f>IFERROR(IF(INDEX(MCDM_Grades!$AA$2:$AA$178,MATCH($A106,MCDM_Grades!$A$2:$A$178,0))="","",INDEX(MCDM_Grades!$AA$2:$AA$178,MATCH($A106,MCDM_Grades!$A$2:$A$178,0))),"")</f>
        <v/>
      </c>
      <c r="ER106" s="35">
        <f>IFERROR(IF(INDEX(MCDM_Grades!$AB$2:$AB$178,MATCH($A106,MCDM_Grades!$A$2:$A$178,0))="","",INDEX(MCDM_Grades!$AB$2:$AB$178,MATCH($A106,MCDM_Grades!$A$2:$A$178,0))),"")</f>
        <v/>
      </c>
      <c r="ES106" s="42">
        <f>IFERROR(IF(INDEX(MCDM_Grades!$AC$2:$AC$178,MATCH($A106,MCDM_Grades!$A$2:$A$178,0))="","",INDEX(MCDM_Grades!$AC$2:$AC$178,MATCH($A106,MCDM_Grades!$A$2:$A$178,0))),"")</f>
        <v/>
      </c>
      <c r="ET106" s="35">
        <f>IFERROR(IF(INDEX(MCDM_Grades!$AD$2:$AD$178,MATCH($A106,MCDM_Grades!$A$2:$A$178,0))="","",INDEX(MCDM_Grades!$AD$2:$AD$178,MATCH($A106,MCDM_Grades!$A$2:$A$178,0))),"")</f>
        <v/>
      </c>
      <c r="EU106" s="42">
        <f>IFERROR(IF(INDEX(MCDM_Grades!$AE$2:$AE$178,MATCH($A106,MCDM_Grades!$A$2:$A$178,0))="","",INDEX(MCDM_Grades!$AE$2:$AE$178,MATCH($A106,MCDM_Grades!$A$2:$A$178,0))),"")</f>
        <v/>
      </c>
      <c r="EV106" s="51">
        <f>IFERROR(IF(INDEX(MCDM_Grades!$K$2:$K$178,MATCH($A106,MCDM_Grades!$A$2:$A$178,0))="","",INDEX(MCDM_Grades!$K$2:$K$178,MATCH($A106,MCDM_Grades!$A$2:$A$178,0))),"")</f>
        <v/>
      </c>
      <c r="EW106" s="49">
        <f>IFERROR(IF(INDEX(MCDM_Grades!$L$2:$L$178,MATCH($A106,MCDM_Grades!$A$2:$A$178,0))="","",INDEX(MCDM_Grades!$L$2:$L$178,MATCH($A106,MCDM_Grades!$A$2:$A$178,0))),"")</f>
        <v/>
      </c>
      <c r="EX106" s="50">
        <f>IFERROR(IF(INDEX(MCDM_Grades!$M$2:$M$178,MATCH($A106,MCDM_Grades!$A$2:$A$178,0))="","",INDEX(MCDM_Grades!$M$2:$M$178,MATCH($A106,MCDM_Grades!$A$2:$A$178,0))),"")</f>
        <v/>
      </c>
      <c r="EY106" s="35">
        <f>IFERROR(IF(INDEX(MCDM_Grades!$AR$2:$AR$178,MATCH($A106,MCDM_Grades!$A$2:$A$178,0))="","",INDEX(MCDM_Grades!$AR$2:$AR$178,MATCH($A106,MCDM_Grades!$A$2:$A$178,0))),"")</f>
        <v/>
      </c>
      <c r="EZ106" s="42">
        <f>IFERROR(IF(INDEX(MCDM_Grades!$AS$2:$AS$178,MATCH($A106,MCDM_Grades!$A$2:$A$178,0))="","",INDEX(MCDM_Grades!$AS$2:$AS$178,MATCH($A106,MCDM_Grades!$A$2:$A$178,0))),"")</f>
        <v/>
      </c>
      <c r="FA106" s="35">
        <f>IFERROR(IF(INDEX(MCDM_Grades!$AT$2:$AT$178,MATCH($A106,MCDM_Grades!$A$2:$A$178,0))="","",INDEX(MCDM_Grades!$AT$2:$AT$178,MATCH($A106,MCDM_Grades!$A$2:$A$178,0))),"")</f>
        <v/>
      </c>
      <c r="FB106" s="42">
        <f>IFERROR(IF(INDEX(MCDM_Grades!$AU$2:$AU$178,MATCH($A106,MCDM_Grades!$A$2:$A$178,0))="","",INDEX(MCDM_Grades!$AU$2:$AU$178,MATCH($A106,MCDM_Grades!$A$2:$A$178,0))),"")</f>
        <v/>
      </c>
      <c r="FC106" s="3" t="inlineStr">
        <is>
          <t>Mixed (nadir + forward-facing)</t>
        </is>
      </c>
      <c r="FD106" s="3" t="inlineStr">
        <is>
          <t>Partial</t>
        </is>
      </c>
      <c r="FE106" s="3" t="inlineStr">
        <is>
          <t>Partial</t>
        </is>
      </c>
      <c r="FF106" s="3" t="n"/>
      <c r="FG106" s="3" t="inlineStr">
        <is>
          <t>Dashboard smartphone (RDD-2022) + UAV at 30 m (UAV-PDD2023) + drone imagery (RoadDamageVision)</t>
        </is>
      </c>
      <c r="FH106" s="3" t="inlineStr">
        <is>
          <t>RDD-2022 + UAV-PDD2023 + RoadDamageVision</t>
        </is>
      </c>
      <c r="FI106" s="3" t="inlineStr">
        <is>
          <t>Parent / source dataset</t>
        </is>
      </c>
      <c r="FJ106" s="3" t="inlineStr">
        <is>
          <t>https://huggingface.co/datasets/TamAko783/Unified_Road_Defect_FRDC_Pseudolabeled_v2</t>
        </is>
      </c>
      <c r="FK106" s="3" t="inlineStr">
        <is>
          <t>High</t>
        </is>
      </c>
      <c r="FL106" s="3" t="inlineStr">
        <is>
          <t>Not independently verified</t>
        </is>
      </c>
      <c r="FM106" s="3" t="inlineStr">
        <is>
          <t>Pseudo-labelled derivative of DS-104 (Unified Road Defect Dataset); the v2 card names the same three sources, so the parent's mixed viewpoint (forward-facing dashboard imagery from RDD-2022 plus aerial UAV imagery from UAV-PDD2023 and RoadDamageVision) carries over. Only labels differ.</t>
        </is>
      </c>
    </row>
    <row r="107" ht="58" customHeight="1">
      <c r="A107" s="3" t="inlineStr">
        <is>
          <t>DS-106</t>
        </is>
      </c>
      <c r="B107" s="3" t="inlineStr">
        <is>
          <t>varcoder/crack-segmentation-dataset</t>
        </is>
      </c>
      <c r="C107" s="3" t="inlineStr">
        <is>
          <t>NA</t>
        </is>
      </c>
      <c r="D107" s="3" t="inlineStr">
        <is>
          <t>main (commits Jul 2023)</t>
        </is>
      </c>
      <c r="E107" s="3" t="inlineStr">
        <is>
          <t>Independent Dataset</t>
        </is>
      </c>
      <c r="F107" s="3" t="inlineStr">
        <is>
          <t>NA (single source record)</t>
        </is>
      </c>
      <c r="G107" s="3" t="inlineStr">
        <is>
          <t>Single source record; no matching record found in any other file after cross-file and cross-platform comparison.</t>
        </is>
      </c>
      <c r="H107" s="3" t="inlineStr">
        <is>
          <t>Claude</t>
        </is>
      </c>
      <c r="I107" s="3" t="inlineStr">
        <is>
          <t>Hugging Face</t>
        </is>
      </c>
      <c r="J107" s="3" t="inlineStr">
        <is>
          <t>N</t>
        </is>
      </c>
      <c r="K107" s="3" t="inlineStr">
        <is>
          <t>NA (single platform)</t>
        </is>
      </c>
      <c r="L107" s="4" t="inlineStr">
        <is>
          <t>https://huggingface.co/datasets/varcoder/crack-segmentation-dataset</t>
        </is>
      </c>
      <c r="M107" s="3" t="inlineStr">
        <is>
          <t>NA</t>
        </is>
      </c>
      <c r="N107" s="3" t="inlineStr">
        <is>
          <t>NA</t>
        </is>
      </c>
      <c r="O107" s="3" t="inlineStr">
        <is>
          <t>NA</t>
        </is>
      </c>
      <c r="P107" s="4" t="inlineStr">
        <is>
          <t>https://huggingface.co/datasets/varcoder/crack-segmentation-dataset</t>
        </is>
      </c>
      <c r="Q107" s="3" t="inlineStr">
        <is>
          <t>NA</t>
        </is>
      </c>
      <c r="R107" s="3" t="inlineStr">
        <is>
          <t>NA</t>
        </is>
      </c>
      <c r="S107" s="3" t="inlineStr">
        <is>
          <t>NA</t>
        </is>
      </c>
      <c r="T107" s="3" t="inlineStr">
        <is>
          <t>NR</t>
        </is>
      </c>
      <c r="U107" s="3" t="inlineStr">
        <is>
          <t>Y</t>
        </is>
      </c>
      <c r="V107" s="3" t="inlineStr">
        <is>
          <t>https://huggingface.co/varcoder/segformer-b4-crack-segmentation-dataset</t>
        </is>
      </c>
      <c r="W107" s="3" t="inlineStr">
        <is>
          <t>NR</t>
        </is>
      </c>
      <c r="X107" s="3" t="inlineStr">
        <is>
          <t>https://huggingface.co/varcoder/segformer-b4-crack-segmentation-dataset</t>
        </is>
      </c>
      <c r="Y107" s="3" t="inlineStr">
        <is>
          <t>NR</t>
        </is>
      </c>
      <c r="Z107" s="3" t="inlineStr">
        <is>
          <t>NR</t>
        </is>
      </c>
      <c r="AA107" s="3" t="inlineStr">
        <is>
          <t>Reported in source record (relationship not classified)</t>
        </is>
      </c>
      <c r="AB107" s="3" t="inlineStr">
        <is>
          <t>Images/frames as reported</t>
        </is>
      </c>
      <c r="AC107" s="3" t="inlineStr">
        <is>
          <t>11298</t>
        </is>
      </c>
      <c r="AD107" s="3" t="inlineStr">
        <is>
          <t>NR</t>
        </is>
      </c>
      <c r="AE107" s="3" t="inlineStr">
        <is>
          <t>NR</t>
        </is>
      </c>
      <c r="AF107" s="3" t="inlineStr">
        <is>
          <t>11298</t>
        </is>
      </c>
      <c r="AG107" s="3" t="inlineStr">
        <is>
          <t>NR</t>
        </is>
      </c>
      <c r="AH107" s="3" t="inlineStr">
        <is>
          <t>NR</t>
        </is>
      </c>
      <c r="AI107" s="3" t="inlineStr">
        <is>
          <t>NR</t>
        </is>
      </c>
      <c r="AJ107" s="3" t="inlineStr">
        <is>
          <t>NR</t>
        </is>
      </c>
      <c r="AK107" s="3" t="inlineStr">
        <is>
          <t>NR</t>
        </is>
      </c>
      <c r="AL107" s="3" t="inlineStr">
        <is>
          <t>NR</t>
        </is>
      </c>
      <c r="AM107" s="3" t="inlineStr">
        <is>
          <t>NR</t>
        </is>
      </c>
      <c r="AN107" s="3" t="inlineStr">
        <is>
          <t>NR</t>
        </is>
      </c>
      <c r="AO107" s="3" t="inlineStr">
        <is>
          <t>NR</t>
        </is>
      </c>
      <c r="AP107" s="3" t="inlineStr">
        <is>
          <t>NR</t>
        </is>
      </c>
      <c r="AQ107" s="3" t="inlineStr">
        <is>
          <t>NR</t>
        </is>
      </c>
      <c r="AR107" s="3" t="inlineStr">
        <is>
          <t>NR</t>
        </is>
      </c>
      <c r="AS107" s="3" t="inlineStr">
        <is>
          <t>NR</t>
        </is>
      </c>
      <c r="AT107" s="3" t="inlineStr">
        <is>
          <t>NR</t>
        </is>
      </c>
      <c r="AU107" s="3" t="inlineStr">
        <is>
          <t>NR</t>
        </is>
      </c>
      <c r="AV107" s="3" t="inlineStr">
        <is>
          <t>NR</t>
        </is>
      </c>
      <c r="AW107" s="3" t="inlineStr">
        <is>
          <t>NR</t>
        </is>
      </c>
      <c r="AX107" s="3" t="inlineStr">
        <is>
          <t>NR</t>
        </is>
      </c>
      <c r="AY107" s="3" t="inlineStr">
        <is>
          <t>NR</t>
        </is>
      </c>
      <c r="AZ107" s="3" t="inlineStr">
        <is>
          <t>NR</t>
        </is>
      </c>
      <c r="BA107" s="3" t="inlineStr">
        <is>
          <t>NR</t>
        </is>
      </c>
      <c r="BB107" s="3" t="inlineStr">
        <is>
          <t>NR</t>
        </is>
      </c>
      <c r="BC107" s="3" t="inlineStr">
        <is>
          <t>NR</t>
        </is>
      </c>
      <c r="BD107" s="3" t="inlineStr">
        <is>
          <t>NR</t>
        </is>
      </c>
      <c r="BE107" s="3" t="inlineStr">
        <is>
          <t>NR</t>
        </is>
      </c>
      <c r="BF107" s="3" t="inlineStr">
        <is>
          <t>NR</t>
        </is>
      </c>
      <c r="BG107" s="3" t="inlineStr">
        <is>
          <t>NR</t>
        </is>
      </c>
      <c r="BH107" s="3" t="inlineStr">
        <is>
          <t>Crack (surface type not documented)</t>
        </is>
      </c>
      <c r="BI107" s="3" t="inlineStr">
        <is>
          <t>NR</t>
        </is>
      </c>
      <c r="BJ107" s="3" t="inlineStr">
        <is>
          <t>Binary crack masks (image + label mask per viewer schema)</t>
        </is>
      </c>
      <c r="BK107" s="3" t="inlineStr">
        <is>
          <t>NR</t>
        </is>
      </c>
      <c r="BL107" s="3" t="inlineStr">
        <is>
          <t>Semantic_Segmentation</t>
        </is>
      </c>
      <c r="BM107" s="3" t="inlineStr">
        <is>
          <t>Semantic_Segmentation</t>
        </is>
      </c>
      <c r="BN107" s="3" t="inlineStr">
        <is>
          <t>Parquet (image, label mask)</t>
        </is>
      </c>
      <c r="BO107" s="3" t="inlineStr">
        <is>
          <t>mask</t>
        </is>
      </c>
      <c r="BP107" s="3" t="inlineStr">
        <is>
          <t>NR</t>
        </is>
      </c>
      <c r="BQ107" s="3" t="inlineStr">
        <is>
          <t>NR</t>
        </is>
      </c>
      <c r="BR107" s="3" t="inlineStr">
        <is>
          <t>Y</t>
        </is>
      </c>
      <c r="BS107" s="3" t="inlineStr">
        <is>
          <t>NR</t>
        </is>
      </c>
      <c r="BT107" s="3" t="inlineStr">
        <is>
          <t>NR</t>
        </is>
      </c>
      <c r="BU107" s="3" t="inlineStr">
        <is>
          <t>NR</t>
        </is>
      </c>
      <c r="BV107" s="3" t="inlineStr">
        <is>
          <t>N</t>
        </is>
      </c>
      <c r="BW107" s="3" t="inlineStr">
        <is>
          <t>N</t>
        </is>
      </c>
      <c r="BX107" s="3" t="inlineStr">
        <is>
          <t>N</t>
        </is>
      </c>
      <c r="BY107" s="3" t="inlineStr">
        <is>
          <t>NR</t>
        </is>
      </c>
      <c r="BZ107" s="3" t="inlineStr">
        <is>
          <t>NR</t>
        </is>
      </c>
      <c r="CA107" s="3" t="inlineStr">
        <is>
          <t>NR</t>
        </is>
      </c>
      <c r="CB107" s="3" t="inlineStr">
        <is>
          <t>NR</t>
        </is>
      </c>
      <c r="CC107" s="3" t="inlineStr">
        <is>
          <t>Semantic segmentation</t>
        </is>
      </c>
      <c r="CD107" s="3" t="inlineStr">
        <is>
          <t>NR</t>
        </is>
      </c>
      <c r="CE107" s="3" t="inlineStr">
        <is>
          <t>NR</t>
        </is>
      </c>
      <c r="CF107" s="3" t="inlineStr">
        <is>
          <t>Reported on the source record/data card or associated publication (see Evidence_Locator)</t>
        </is>
      </c>
      <c r="CG107" s="3" t="inlineStr">
        <is>
          <t>NR</t>
        </is>
      </c>
      <c r="CH107" s="3" t="inlineStr">
        <is>
          <t>NR</t>
        </is>
      </c>
      <c r="CI107" s="3" t="inlineStr">
        <is>
          <t>Include-Supplementary</t>
        </is>
      </c>
      <c r="CJ107" s="3" t="inlineStr">
        <is>
          <t>Direct_Download</t>
        </is>
      </c>
      <c r="CK107" s="3" t="inlineStr">
        <is>
          <t>NR</t>
        </is>
      </c>
      <c r="CL107" s="3" t="inlineStr">
        <is>
          <t>N</t>
        </is>
      </c>
      <c r="CM107" s="3" t="inlineStr">
        <is>
          <t>Direct_Download</t>
        </is>
      </c>
      <c r="CN107" s="3" t="inlineStr">
        <is>
          <t>NR</t>
        </is>
      </c>
      <c r="CO107" s="3" t="inlineStr">
        <is>
          <t>NR</t>
        </is>
      </c>
      <c r="CP107" s="3" t="inlineStr">
        <is>
          <t>N</t>
        </is>
      </c>
      <c r="CQ107" s="3" t="inlineStr">
        <is>
          <t>No dataset card ('More Information needed'); no license, provenance, or collection context; likely aggregation of existing crack datasets but composition undocumented; unsuitable for primary ranking</t>
        </is>
      </c>
      <c r="CR107" s="3" t="inlineStr">
        <is>
          <t>Compiled</t>
        </is>
      </c>
      <c r="CS107" s="3" t="inlineStr">
        <is>
          <t>N</t>
        </is>
      </c>
      <c r="CT107" s="3" t="inlineStr">
        <is>
          <t>N</t>
        </is>
      </c>
      <c r="CU107" s="3" t="inlineStr">
        <is>
          <t>Y</t>
        </is>
      </c>
      <c r="CV107" s="3" t="inlineStr">
        <is>
          <t>Aggregated crack segmentation sources (surface domain undocumented)</t>
        </is>
      </c>
      <c r="CW107" s="3" t="inlineStr">
        <is>
          <t>NA</t>
        </is>
      </c>
      <c r="CX107" s="3" t="inlineStr">
        <is>
          <t>Claude_Huggingface_001.xlsx</t>
        </is>
      </c>
      <c r="CY107" s="3" t="inlineStr">
        <is>
          <t>Claude_Huggingface_001:DSHF-003</t>
        </is>
      </c>
      <c r="CZ107" s="3" t="inlineStr">
        <is>
          <t>N</t>
        </is>
      </c>
      <c r="DA107" s="3" t="inlineStr">
        <is>
          <t>NA</t>
        </is>
      </c>
      <c r="DB107" s="3" t="inlineStr">
        <is>
          <t>None</t>
        </is>
      </c>
      <c r="DC107" s="3" t="inlineStr">
        <is>
          <t>None</t>
        </is>
      </c>
      <c r="DD107" s="3" t="inlineStr">
        <is>
          <t>None</t>
        </is>
      </c>
      <c r="DE107" s="3" t="inlineStr">
        <is>
          <t>None</t>
        </is>
      </c>
      <c r="DF107" s="3" t="inlineStr">
        <is>
          <t>N</t>
        </is>
      </c>
      <c r="DG107" s="3" t="inlineStr">
        <is>
          <t>Single source record; no reconciliation required.</t>
        </is>
      </c>
      <c r="DH107" s="3" t="inlineStr">
        <is>
          <t>HF dataset page metadata (11,298 rows; 1.06 GB parquet; train/test splits; fine-tuned SegFormer model listed); page content retrieved 2026-08-06</t>
        </is>
      </c>
      <c r="DI107" s="3" t="inlineStr">
        <is>
          <t>Moderate</t>
        </is>
      </c>
      <c r="DJ107" s="3" t="inlineStr">
        <is>
          <t>Low</t>
        </is>
      </c>
      <c r="DK107" s="3" t="inlineStr">
        <is>
          <t>Use source record as cited.</t>
        </is>
      </c>
      <c r="DL107" s="3" t="n">
        <v>3</v>
      </c>
      <c r="DM107" s="3" t="n">
        <v>2</v>
      </c>
      <c r="DN107" s="3" t="n">
        <v>1.5</v>
      </c>
      <c r="DO107" s="3" t="n">
        <v>4</v>
      </c>
      <c r="DP107" s="3" t="n">
        <v>0</v>
      </c>
      <c r="DQ107" s="3" t="n">
        <v>0</v>
      </c>
      <c r="DR107" s="3" t="n">
        <v>0</v>
      </c>
      <c r="DS107" s="3" t="n">
        <v>36.5</v>
      </c>
      <c r="DT107" s="3" t="inlineStr">
        <is>
          <t>Reviewed (source MCDM_Scoring, averaged across batches)</t>
        </is>
      </c>
      <c r="DU107" s="3" t="inlineStr">
        <is>
          <t>1 of 1</t>
        </is>
      </c>
      <c r="DV107" s="35">
        <f>IFERROR(IF(INDEX(MCDM_Grades!$C$2:$C$178,MATCH($A107,MCDM_Grades!$A$2:$A$178,0))="","",INDEX(MCDM_Grades!$C$2:$C$178,MATCH($A107,MCDM_Grades!$A$2:$A$178,0))),"")</f>
        <v/>
      </c>
      <c r="DW107" s="42">
        <f>IFERROR(IF(INDEX(MCDM_Grades!$D$2:$D$178,MATCH($A107,MCDM_Grades!$A$2:$A$178,0))="","",INDEX(MCDM_Grades!$D$2:$D$178,MATCH($A107,MCDM_Grades!$A$2:$A$178,0))),"")</f>
        <v/>
      </c>
      <c r="DX107" s="48">
        <f>IFERROR(IF(INDEX(MCDM_Grades!$E$2:$E$178,MATCH($A107,MCDM_Grades!$A$2:$A$178,0))="","",INDEX(MCDM_Grades!$E$2:$E$178,MATCH($A107,MCDM_Grades!$A$2:$A$178,0))),"")</f>
        <v/>
      </c>
      <c r="DY107" s="49">
        <f>IFERROR(IF(INDEX(MCDM_Grades!$F$2:$F$178,MATCH($A107,MCDM_Grades!$A$2:$A$178,0))="","",INDEX(MCDM_Grades!$F$2:$F$178,MATCH($A107,MCDM_Grades!$A$2:$A$178,0))),"")</f>
        <v/>
      </c>
      <c r="DZ107" s="48">
        <f>IFERROR(IF(INDEX(MCDM_Grades!$G$2:$G$178,MATCH($A107,MCDM_Grades!$A$2:$A$178,0))="","",INDEX(MCDM_Grades!$G$2:$G$178,MATCH($A107,MCDM_Grades!$A$2:$A$178,0))),"")</f>
        <v/>
      </c>
      <c r="EA107" s="49">
        <f>IFERROR(IF(INDEX(MCDM_Grades!$H$2:$H$178,MATCH($A107,MCDM_Grades!$A$2:$A$178,0))="","",INDEX(MCDM_Grades!$H$2:$H$178,MATCH($A107,MCDM_Grades!$A$2:$A$178,0))),"")</f>
        <v/>
      </c>
      <c r="EB107" s="50">
        <f>IFERROR(IF(INDEX(MCDM_Grades!$I$2:$I$178,MATCH($A107,MCDM_Grades!$A$2:$A$178,0))="","",INDEX(MCDM_Grades!$I$2:$I$178,MATCH($A107,MCDM_Grades!$A$2:$A$178,0))),"")</f>
        <v/>
      </c>
      <c r="EC107" s="51">
        <f>IFERROR(IF(INDEX(MCDM_Grades!$J$2:$J$178,MATCH($A107,MCDM_Grades!$A$2:$A$178,0))="","",INDEX(MCDM_Grades!$J$2:$J$178,MATCH($A107,MCDM_Grades!$A$2:$A$178,0))),"")</f>
        <v/>
      </c>
      <c r="ED107" s="35">
        <f>IFERROR(IF(INDEX(MCDM_Grades!$N$2:$N$178,MATCH($A107,MCDM_Grades!$A$2:$A$178,0))="","",INDEX(MCDM_Grades!$N$2:$N$178,MATCH($A107,MCDM_Grades!$A$2:$A$178,0))),"")</f>
        <v/>
      </c>
      <c r="EE107" s="42">
        <f>IFERROR(IF(INDEX(MCDM_Grades!$O$2:$O$178,MATCH($A107,MCDM_Grades!$A$2:$A$178,0))="","",INDEX(MCDM_Grades!$O$2:$O$178,MATCH($A107,MCDM_Grades!$A$2:$A$178,0))),"")</f>
        <v/>
      </c>
      <c r="EF107" s="35">
        <f>IFERROR(IF(INDEX(MCDM_Grades!$P$2:$P$178,MATCH($A107,MCDM_Grades!$A$2:$A$178,0))="","",INDEX(MCDM_Grades!$P$2:$P$178,MATCH($A107,MCDM_Grades!$A$2:$A$178,0))),"")</f>
        <v/>
      </c>
      <c r="EG107" s="42">
        <f>IFERROR(IF(INDEX(MCDM_Grades!$Q$2:$Q$178,MATCH($A107,MCDM_Grades!$A$2:$A$178,0))="","",INDEX(MCDM_Grades!$Q$2:$Q$178,MATCH($A107,MCDM_Grades!$A$2:$A$178,0))),"")</f>
        <v/>
      </c>
      <c r="EH107" s="35">
        <f>IFERROR(IF(INDEX(MCDM_Grades!$R$2:$R$178,MATCH($A107,MCDM_Grades!$A$2:$A$178,0))="","",INDEX(MCDM_Grades!$R$2:$R$178,MATCH($A107,MCDM_Grades!$A$2:$A$178,0))),"")</f>
        <v/>
      </c>
      <c r="EI107" s="42">
        <f>IFERROR(IF(INDEX(MCDM_Grades!$S$2:$S$178,MATCH($A107,MCDM_Grades!$A$2:$A$178,0))="","",INDEX(MCDM_Grades!$S$2:$S$178,MATCH($A107,MCDM_Grades!$A$2:$A$178,0))),"")</f>
        <v/>
      </c>
      <c r="EJ107" s="35">
        <f>IFERROR(IF(INDEX(MCDM_Grades!$T$2:$T$178,MATCH($A107,MCDM_Grades!$A$2:$A$178,0))="","",INDEX(MCDM_Grades!$T$2:$T$178,MATCH($A107,MCDM_Grades!$A$2:$A$178,0))),"")</f>
        <v/>
      </c>
      <c r="EK107" s="42">
        <f>IFERROR(IF(INDEX(MCDM_Grades!$U$2:$U$178,MATCH($A107,MCDM_Grades!$A$2:$A$178,0))="","",INDEX(MCDM_Grades!$U$2:$U$178,MATCH($A107,MCDM_Grades!$A$2:$A$178,0))),"")</f>
        <v/>
      </c>
      <c r="EL107" s="35">
        <f>IFERROR(IF(INDEX(MCDM_Grades!$V$2:$V$178,MATCH($A107,MCDM_Grades!$A$2:$A$178,0))="","",INDEX(MCDM_Grades!$V$2:$V$178,MATCH($A107,MCDM_Grades!$A$2:$A$178,0))),"")</f>
        <v/>
      </c>
      <c r="EM107" s="42">
        <f>IFERROR(IF(INDEX(MCDM_Grades!$W$2:$W$178,MATCH($A107,MCDM_Grades!$A$2:$A$178,0))="","",INDEX(MCDM_Grades!$W$2:$W$178,MATCH($A107,MCDM_Grades!$A$2:$A$178,0))),"")</f>
        <v/>
      </c>
      <c r="EN107" s="35">
        <f>IFERROR(IF(INDEX(MCDM_Grades!$X$2:$X$178,MATCH($A107,MCDM_Grades!$A$2:$A$178,0))="","",INDEX(MCDM_Grades!$X$2:$X$178,MATCH($A107,MCDM_Grades!$A$2:$A$178,0))),"")</f>
        <v/>
      </c>
      <c r="EO107" s="42">
        <f>IFERROR(IF(INDEX(MCDM_Grades!$Y$2:$Y$178,MATCH($A107,MCDM_Grades!$A$2:$A$178,0))="","",INDEX(MCDM_Grades!$Y$2:$Y$178,MATCH($A107,MCDM_Grades!$A$2:$A$178,0))),"")</f>
        <v/>
      </c>
      <c r="EP107" s="35">
        <f>IFERROR(IF(INDEX(MCDM_Grades!$Z$2:$Z$178,MATCH($A107,MCDM_Grades!$A$2:$A$178,0))="","",INDEX(MCDM_Grades!$Z$2:$Z$178,MATCH($A107,MCDM_Grades!$A$2:$A$178,0))),"")</f>
        <v/>
      </c>
      <c r="EQ107" s="42">
        <f>IFERROR(IF(INDEX(MCDM_Grades!$AA$2:$AA$178,MATCH($A107,MCDM_Grades!$A$2:$A$178,0))="","",INDEX(MCDM_Grades!$AA$2:$AA$178,MATCH($A107,MCDM_Grades!$A$2:$A$178,0))),"")</f>
        <v/>
      </c>
      <c r="ER107" s="35">
        <f>IFERROR(IF(INDEX(MCDM_Grades!$AB$2:$AB$178,MATCH($A107,MCDM_Grades!$A$2:$A$178,0))="","",INDEX(MCDM_Grades!$AB$2:$AB$178,MATCH($A107,MCDM_Grades!$A$2:$A$178,0))),"")</f>
        <v/>
      </c>
      <c r="ES107" s="42">
        <f>IFERROR(IF(INDEX(MCDM_Grades!$AC$2:$AC$178,MATCH($A107,MCDM_Grades!$A$2:$A$178,0))="","",INDEX(MCDM_Grades!$AC$2:$AC$178,MATCH($A107,MCDM_Grades!$A$2:$A$178,0))),"")</f>
        <v/>
      </c>
      <c r="ET107" s="35">
        <f>IFERROR(IF(INDEX(MCDM_Grades!$AD$2:$AD$178,MATCH($A107,MCDM_Grades!$A$2:$A$178,0))="","",INDEX(MCDM_Grades!$AD$2:$AD$178,MATCH($A107,MCDM_Grades!$A$2:$A$178,0))),"")</f>
        <v/>
      </c>
      <c r="EU107" s="42">
        <f>IFERROR(IF(INDEX(MCDM_Grades!$AE$2:$AE$178,MATCH($A107,MCDM_Grades!$A$2:$A$178,0))="","",INDEX(MCDM_Grades!$AE$2:$AE$178,MATCH($A107,MCDM_Grades!$A$2:$A$178,0))),"")</f>
        <v/>
      </c>
      <c r="EV107" s="51">
        <f>IFERROR(IF(INDEX(MCDM_Grades!$K$2:$K$178,MATCH($A107,MCDM_Grades!$A$2:$A$178,0))="","",INDEX(MCDM_Grades!$K$2:$K$178,MATCH($A107,MCDM_Grades!$A$2:$A$178,0))),"")</f>
        <v/>
      </c>
      <c r="EW107" s="49">
        <f>IFERROR(IF(INDEX(MCDM_Grades!$L$2:$L$178,MATCH($A107,MCDM_Grades!$A$2:$A$178,0))="","",INDEX(MCDM_Grades!$L$2:$L$178,MATCH($A107,MCDM_Grades!$A$2:$A$178,0))),"")</f>
        <v/>
      </c>
      <c r="EX107" s="50">
        <f>IFERROR(IF(INDEX(MCDM_Grades!$M$2:$M$178,MATCH($A107,MCDM_Grades!$A$2:$A$178,0))="","",INDEX(MCDM_Grades!$M$2:$M$178,MATCH($A107,MCDM_Grades!$A$2:$A$178,0))),"")</f>
        <v/>
      </c>
      <c r="EY107" s="35">
        <f>IFERROR(IF(INDEX(MCDM_Grades!$AR$2:$AR$178,MATCH($A107,MCDM_Grades!$A$2:$A$178,0))="","",INDEX(MCDM_Grades!$AR$2:$AR$178,MATCH($A107,MCDM_Grades!$A$2:$A$178,0))),"")</f>
        <v/>
      </c>
      <c r="EZ107" s="42">
        <f>IFERROR(IF(INDEX(MCDM_Grades!$AS$2:$AS$178,MATCH($A107,MCDM_Grades!$A$2:$A$178,0))="","",INDEX(MCDM_Grades!$AS$2:$AS$178,MATCH($A107,MCDM_Grades!$A$2:$A$178,0))),"")</f>
        <v/>
      </c>
      <c r="FA107" s="35">
        <f>IFERROR(IF(INDEX(MCDM_Grades!$AT$2:$AT$178,MATCH($A107,MCDM_Grades!$A$2:$A$178,0))="","",INDEX(MCDM_Grades!$AT$2:$AT$178,MATCH($A107,MCDM_Grades!$A$2:$A$178,0))),"")</f>
        <v/>
      </c>
      <c r="FB107" s="42">
        <f>IFERROR(IF(INDEX(MCDM_Grades!$AU$2:$AU$178,MATCH($A107,MCDM_Grades!$A$2:$A$178,0))="","",INDEX(MCDM_Grades!$AU$2:$AU$178,MATCH($A107,MCDM_Grades!$A$2:$A$178,0))),"")</f>
        <v/>
      </c>
      <c r="FC107" s="3" t="inlineStr">
        <is>
          <t>Nadir / top-down</t>
        </is>
      </c>
      <c r="FD107" s="3" t="inlineStr">
        <is>
          <t>Partial</t>
        </is>
      </c>
      <c r="FE107" s="3" t="inlineStr">
        <is>
          <t>No</t>
        </is>
      </c>
      <c r="FF107" s="3" t="inlineStr">
        <is>
          <t>Close-range perpendicular photos of concrete/wall cracks (non-pavement subsets)</t>
        </is>
      </c>
      <c r="FG107" s="3" t="inlineStr">
        <is>
          <t>Mixed sources: handheld-phone and survey-vehicle top-down pavement images plus close-range concrete/wall crack photos</t>
        </is>
      </c>
      <c r="FH107" s="3" t="inlineStr">
        <is>
          <t>It contains around 11.200 images that are merged from 12 available crack segmentation datasets.</t>
        </is>
      </c>
      <c r="FI107" s="3" t="inlineStr">
        <is>
          <t>Parent / source dataset</t>
        </is>
      </c>
      <c r="FJ107" s="3" t="inlineStr">
        <is>
          <t>https://github.com/khanhha/crack_segmentation</t>
        </is>
      </c>
      <c r="FK107" s="3" t="inlineStr">
        <is>
          <t>Medium</t>
        </is>
      </c>
      <c r="FL107" s="3" t="inlineStr">
        <is>
          <t>Not independently verified</t>
        </is>
      </c>
      <c r="FM107" s="3" t="inlineStr">
        <is>
          <t>HF card has no description, but its split sizes (9.6k train / 1.7k test, 11.3k total) match khanhha's crack_segmentation compilation (9,603 / 1,695 images, resized to 448x448), which merges CRACK500, GAPs384, CFD, AEL, CrackTree200, DeepCrack and other sources. The pavement sources are all top-down (handheld phone or survey vehicle); the compilation also includes concrete/wall crack photos (e.g. Rissbilder, Eugen Muller, ccny concrete inspection) that are perpendicular to a wall rather than the pavement. Identification is inferred from the row counts, hence Medium.</t>
        </is>
      </c>
    </row>
    <row r="108" ht="58" customHeight="1">
      <c r="A108" s="3" t="inlineStr">
        <is>
          <t>DS-107</t>
        </is>
      </c>
      <c r="B108" s="3" t="inlineStr">
        <is>
          <t>A test data used in A Unified 3D Visualization of Surface and Subsurface Pavement Distress by Fusing Video and Ground-Penetrating Radar Data</t>
        </is>
      </c>
      <c r="C108" s="3" t="inlineStr">
        <is>
          <t>NA</t>
        </is>
      </c>
      <c r="D108" s="3" t="inlineStr">
        <is>
          <t>NR</t>
        </is>
      </c>
      <c r="E108" s="3" t="inlineStr">
        <is>
          <t>Independent Dataset</t>
        </is>
      </c>
      <c r="F108" s="3" t="inlineStr">
        <is>
          <t>NA (single source record)</t>
        </is>
      </c>
      <c r="G108" s="3" t="inlineStr">
        <is>
          <t>Single source record; no matching record found in any other file after cross-file and cross-platform comparison.</t>
        </is>
      </c>
      <c r="H108" s="3" t="inlineStr">
        <is>
          <t>Claude</t>
        </is>
      </c>
      <c r="I108" s="3" t="inlineStr">
        <is>
          <t>Zenodo</t>
        </is>
      </c>
      <c r="J108" s="3" t="inlineStr">
        <is>
          <t>N</t>
        </is>
      </c>
      <c r="K108" s="3" t="inlineStr">
        <is>
          <t>NA (single platform)</t>
        </is>
      </c>
      <c r="L108" s="4" t="inlineStr">
        <is>
          <t>https://zenodo.org/records/18241476</t>
        </is>
      </c>
      <c r="M108" s="3" t="inlineStr">
        <is>
          <t>NA</t>
        </is>
      </c>
      <c r="N108" s="3" t="inlineStr">
        <is>
          <t>NA</t>
        </is>
      </c>
      <c r="O108" s="3" t="inlineStr">
        <is>
          <t>NA</t>
        </is>
      </c>
      <c r="P108" s="3" t="inlineStr">
        <is>
          <t>NA</t>
        </is>
      </c>
      <c r="Q108" s="4" t="inlineStr">
        <is>
          <t>https://zenodo.org/records/18241476</t>
        </is>
      </c>
      <c r="R108" s="3" t="inlineStr">
        <is>
          <t>NA</t>
        </is>
      </c>
      <c r="S108" s="3" t="inlineStr">
        <is>
          <t>NA</t>
        </is>
      </c>
      <c r="T108" s="3" t="inlineStr">
        <is>
          <t>10.5281/zenodo.18241476</t>
        </is>
      </c>
      <c r="U108" s="3" t="inlineStr">
        <is>
          <t>N</t>
        </is>
      </c>
      <c r="V108" s="3" t="inlineStr">
        <is>
          <t>NR</t>
        </is>
      </c>
      <c r="W108" s="3" t="inlineStr">
        <is>
          <t>NR</t>
        </is>
      </c>
      <c r="X108" s="3" t="inlineStr">
        <is>
          <t>NR</t>
        </is>
      </c>
      <c r="Y108" s="3" t="inlineStr">
        <is>
          <t>NR</t>
        </is>
      </c>
      <c r="Z108" s="3" t="inlineStr">
        <is>
          <t>NA</t>
        </is>
      </c>
      <c r="AA108" s="3" t="inlineStr">
        <is>
          <t>NA</t>
        </is>
      </c>
      <c r="AB108" s="3" t="inlineStr">
        <is>
          <t>NR</t>
        </is>
      </c>
      <c r="AC108" s="3" t="inlineStr">
        <is>
          <t>NR</t>
        </is>
      </c>
      <c r="AD108" s="3" t="inlineStr">
        <is>
          <t>NR</t>
        </is>
      </c>
      <c r="AE108" s="3" t="inlineStr">
        <is>
          <t>NR</t>
        </is>
      </c>
      <c r="AF108" s="3" t="inlineStr">
        <is>
          <t>NR</t>
        </is>
      </c>
      <c r="AG108" s="3" t="inlineStr">
        <is>
          <t>1</t>
        </is>
      </c>
      <c r="AH108" s="3" t="inlineStr">
        <is>
          <t>NR</t>
        </is>
      </c>
      <c r="AI108" s="3" t="inlineStr">
        <is>
          <t>NR</t>
        </is>
      </c>
      <c r="AJ108" s="3" t="inlineStr">
        <is>
          <t>NR</t>
        </is>
      </c>
      <c r="AK108" s="3" t="inlineStr">
        <is>
          <t>NR</t>
        </is>
      </c>
      <c r="AL108" s="3" t="inlineStr">
        <is>
          <t>NR</t>
        </is>
      </c>
      <c r="AM108" s="3" t="inlineStr">
        <is>
          <t>NR</t>
        </is>
      </c>
      <c r="AN108" s="3" t="inlineStr">
        <is>
          <t>NR</t>
        </is>
      </c>
      <c r="AO108" s="3" t="inlineStr">
        <is>
          <t>NR</t>
        </is>
      </c>
      <c r="AP108" s="3" t="inlineStr">
        <is>
          <t>NR</t>
        </is>
      </c>
      <c r="AQ108" s="3" t="inlineStr">
        <is>
          <t>NR</t>
        </is>
      </c>
      <c r="AR108" s="3" t="inlineStr">
        <is>
          <t>NR</t>
        </is>
      </c>
      <c r="AS108" s="3" t="inlineStr">
        <is>
          <t>NR</t>
        </is>
      </c>
      <c r="AT108" s="3" t="inlineStr">
        <is>
          <t>NR</t>
        </is>
      </c>
      <c r="AU108" s="3" t="inlineStr">
        <is>
          <t>Vehicle_Mounted_Camera;GPR</t>
        </is>
      </c>
      <c r="AV108" s="3" t="inlineStr">
        <is>
          <t>See Acquisition_Platform</t>
        </is>
      </c>
      <c r="AW108" s="3" t="inlineStr">
        <is>
          <t>Vehicle_Mounted_Camera;GPR</t>
        </is>
      </c>
      <c r="AX108" s="3" t="inlineStr">
        <is>
          <t>See Acquisition_Platform (reported: mounted)</t>
        </is>
      </c>
      <c r="AY108" s="3" t="inlineStr">
        <is>
          <t>NR</t>
        </is>
      </c>
      <c r="AZ108" s="3" t="inlineStr">
        <is>
          <t>NR</t>
        </is>
      </c>
      <c r="BA108" s="3" t="inlineStr">
        <is>
          <t>NR</t>
        </is>
      </c>
      <c r="BB108" s="3" t="inlineStr">
        <is>
          <t>N</t>
        </is>
      </c>
      <c r="BC108" s="3" t="inlineStr">
        <is>
          <t>NR</t>
        </is>
      </c>
      <c r="BD108" s="3" t="inlineStr">
        <is>
          <t>GPR</t>
        </is>
      </c>
      <c r="BE108" s="3" t="inlineStr">
        <is>
          <t>NR</t>
        </is>
      </c>
      <c r="BF108" s="3" t="inlineStr">
        <is>
          <t>NR</t>
        </is>
      </c>
      <c r="BG108" s="3" t="inlineStr">
        <is>
          <t>NR</t>
        </is>
      </c>
      <c r="BH108" s="3" t="inlineStr">
        <is>
          <t>Surface_Distress;Subsurface_Distress</t>
        </is>
      </c>
      <c r="BI108" s="3" t="inlineStr">
        <is>
          <t>NR</t>
        </is>
      </c>
      <c r="BJ108" s="3" t="inlineStr">
        <is>
          <t>NR</t>
        </is>
      </c>
      <c r="BK108" s="3" t="inlineStr">
        <is>
          <t>NR</t>
        </is>
      </c>
      <c r="BL108" s="3" t="inlineStr">
        <is>
          <t>NR</t>
        </is>
      </c>
      <c r="BM108" s="3" t="inlineStr">
        <is>
          <t>NR</t>
        </is>
      </c>
      <c r="BN108" s="3" t="inlineStr">
        <is>
          <t>MP4_Video;GPR_ARD;TXT</t>
        </is>
      </c>
      <c r="BO108" s="3" t="inlineStr">
        <is>
          <t>TXT</t>
        </is>
      </c>
      <c r="BP108" s="3" t="inlineStr">
        <is>
          <t>NR</t>
        </is>
      </c>
      <c r="BQ108" s="3" t="inlineStr">
        <is>
          <t>NR</t>
        </is>
      </c>
      <c r="BR108" s="3" t="inlineStr">
        <is>
          <t>NR</t>
        </is>
      </c>
      <c r="BS108" s="3" t="inlineStr">
        <is>
          <t>NR</t>
        </is>
      </c>
      <c r="BT108" s="3" t="inlineStr">
        <is>
          <t>NR</t>
        </is>
      </c>
      <c r="BU108" s="3" t="inlineStr">
        <is>
          <t>NR</t>
        </is>
      </c>
      <c r="BV108" s="3" t="inlineStr">
        <is>
          <t>N</t>
        </is>
      </c>
      <c r="BW108" s="3" t="inlineStr">
        <is>
          <t>N</t>
        </is>
      </c>
      <c r="BX108" s="3" t="inlineStr">
        <is>
          <t>N</t>
        </is>
      </c>
      <c r="BY108" s="3" t="inlineStr">
        <is>
          <t>NR</t>
        </is>
      </c>
      <c r="BZ108" s="3" t="inlineStr">
        <is>
          <t>NR</t>
        </is>
      </c>
      <c r="CA108" s="3" t="inlineStr">
        <is>
          <t>NR</t>
        </is>
      </c>
      <c r="CB108" s="3" t="inlineStr">
        <is>
          <t>NR</t>
        </is>
      </c>
      <c r="CC108" s="3" t="inlineStr">
        <is>
          <t>Multimodal_Fusion;3D_Visualization</t>
        </is>
      </c>
      <c r="CD108" s="3" t="inlineStr">
        <is>
          <t>NR</t>
        </is>
      </c>
      <c r="CE108" s="3" t="inlineStr">
        <is>
          <t>NR</t>
        </is>
      </c>
      <c r="CF108" s="3" t="inlineStr">
        <is>
          <t>Reported on the source record/data card or associated publication (see Evidence_Locator)</t>
        </is>
      </c>
      <c r="CG108" s="3" t="inlineStr">
        <is>
          <t>NR</t>
        </is>
      </c>
      <c r="CH108" s="3" t="inlineStr">
        <is>
          <t>NR</t>
        </is>
      </c>
      <c r="CI108" s="3" t="inlineStr">
        <is>
          <t>Include-Supplementary</t>
        </is>
      </c>
      <c r="CJ108" s="3" t="inlineStr">
        <is>
          <t>Direct_Download</t>
        </is>
      </c>
      <c r="CK108" s="3" t="inlineStr">
        <is>
          <t>CC-BY-4.0</t>
        </is>
      </c>
      <c r="CL108" s="3" t="inlineStr">
        <is>
          <t>N</t>
        </is>
      </c>
      <c r="CM108" s="3" t="inlineStr">
        <is>
          <t>Direct_Download</t>
        </is>
      </c>
      <c r="CN108" s="3" t="inlineStr">
        <is>
          <t>NR</t>
        </is>
      </c>
      <c r="CO108" s="3" t="inlineStr">
        <is>
          <t>NR</t>
        </is>
      </c>
      <c r="CP108" s="3" t="inlineStr">
        <is>
          <t>N</t>
        </is>
      </c>
      <c r="CQ108" s="3" t="inlineStr">
        <is>
          <t>The Zenodo description field is completely empty - all interpretation rests on the record title and file names; it is a single-swath demonstration sample rather than a training corpus; no annotations, no class list, no geography and no acquisition parameters; one filename uses non-ASCII characters that may complicate automated extraction</t>
        </is>
      </c>
      <c r="CR108" s="3" t="inlineStr">
        <is>
          <t>Original</t>
        </is>
      </c>
      <c r="CS108" s="3" t="inlineStr">
        <is>
          <t>N</t>
        </is>
      </c>
      <c r="CT108" s="3" t="inlineStr">
        <is>
          <t>N</t>
        </is>
      </c>
      <c r="CU108" s="3" t="inlineStr">
        <is>
          <t>N</t>
        </is>
      </c>
      <c r="CV108" s="3" t="inlineStr">
        <is>
          <t>NA</t>
        </is>
      </c>
      <c r="CW108" s="3" t="inlineStr">
        <is>
          <t>NA</t>
        </is>
      </c>
      <c r="CX108" s="3" t="inlineStr">
        <is>
          <t>Claude_Zendo_001.xlsx</t>
        </is>
      </c>
      <c r="CY108" s="3" t="inlineStr">
        <is>
          <t>Claude_Zendo_001:ZEN-029</t>
        </is>
      </c>
      <c r="CZ108" s="3" t="inlineStr">
        <is>
          <t>N</t>
        </is>
      </c>
      <c r="DA108" s="3" t="inlineStr">
        <is>
          <t>NA</t>
        </is>
      </c>
      <c r="DB108" s="3" t="inlineStr">
        <is>
          <t>None</t>
        </is>
      </c>
      <c r="DC108" s="3" t="inlineStr">
        <is>
          <t>None</t>
        </is>
      </c>
      <c r="DD108" s="3" t="inlineStr">
        <is>
          <t>None</t>
        </is>
      </c>
      <c r="DE108" s="3" t="inlineStr">
        <is>
          <t>None</t>
        </is>
      </c>
      <c r="DF108" s="3" t="inlineStr">
        <is>
          <t>N</t>
        </is>
      </c>
      <c r="DG108" s="3" t="inlineStr">
        <is>
          <t>Single source record; no reconciliation required.</t>
        </is>
      </c>
      <c r="DH108" s="3" t="inlineStr">
        <is>
          <t>Zenodo record https://zenodo.org/records/18241476 title and file listing (GPRProcess_test.m, Swath000_150MHz.ard, Swath000 mp4 video, video2image.txt); description field empty in Zenodo API response, accessed 2026-08-03</t>
        </is>
      </c>
      <c r="DI108" s="3" t="inlineStr">
        <is>
          <t>Low</t>
        </is>
      </c>
      <c r="DJ108" s="3" t="inlineStr">
        <is>
          <t>Low</t>
        </is>
      </c>
      <c r="DK108" s="3" t="inlineStr">
        <is>
          <t>Use source record as cited.</t>
        </is>
      </c>
      <c r="DL108" s="3" t="n">
        <v>4</v>
      </c>
      <c r="DM108" s="3" t="n">
        <v>1</v>
      </c>
      <c r="DN108" s="3" t="n">
        <v>1</v>
      </c>
      <c r="DO108" s="3" t="n">
        <v>1</v>
      </c>
      <c r="DP108" s="3" t="n">
        <v>1</v>
      </c>
      <c r="DQ108" s="3" t="n">
        <v>3</v>
      </c>
      <c r="DR108" s="3" t="n">
        <v>0</v>
      </c>
      <c r="DS108" s="3" t="n">
        <v>34</v>
      </c>
      <c r="DT108" s="3" t="inlineStr">
        <is>
          <t>Reviewed (source MCDM_Scoring, averaged across batches)</t>
        </is>
      </c>
      <c r="DU108" s="3" t="inlineStr">
        <is>
          <t>1 of 1</t>
        </is>
      </c>
      <c r="DV108" s="35">
        <f>IFERROR(IF(INDEX(MCDM_Grades!$C$2:$C$178,MATCH($A108,MCDM_Grades!$A$2:$A$178,0))="","",INDEX(MCDM_Grades!$C$2:$C$178,MATCH($A108,MCDM_Grades!$A$2:$A$178,0))),"")</f>
        <v/>
      </c>
      <c r="DW108" s="42">
        <f>IFERROR(IF(INDEX(MCDM_Grades!$D$2:$D$178,MATCH($A108,MCDM_Grades!$A$2:$A$178,0))="","",INDEX(MCDM_Grades!$D$2:$D$178,MATCH($A108,MCDM_Grades!$A$2:$A$178,0))),"")</f>
        <v/>
      </c>
      <c r="DX108" s="48">
        <f>IFERROR(IF(INDEX(MCDM_Grades!$E$2:$E$178,MATCH($A108,MCDM_Grades!$A$2:$A$178,0))="","",INDEX(MCDM_Grades!$E$2:$E$178,MATCH($A108,MCDM_Grades!$A$2:$A$178,0))),"")</f>
        <v/>
      </c>
      <c r="DY108" s="49">
        <f>IFERROR(IF(INDEX(MCDM_Grades!$F$2:$F$178,MATCH($A108,MCDM_Grades!$A$2:$A$178,0))="","",INDEX(MCDM_Grades!$F$2:$F$178,MATCH($A108,MCDM_Grades!$A$2:$A$178,0))),"")</f>
        <v/>
      </c>
      <c r="DZ108" s="48">
        <f>IFERROR(IF(INDEX(MCDM_Grades!$G$2:$G$178,MATCH($A108,MCDM_Grades!$A$2:$A$178,0))="","",INDEX(MCDM_Grades!$G$2:$G$178,MATCH($A108,MCDM_Grades!$A$2:$A$178,0))),"")</f>
        <v/>
      </c>
      <c r="EA108" s="49">
        <f>IFERROR(IF(INDEX(MCDM_Grades!$H$2:$H$178,MATCH($A108,MCDM_Grades!$A$2:$A$178,0))="","",INDEX(MCDM_Grades!$H$2:$H$178,MATCH($A108,MCDM_Grades!$A$2:$A$178,0))),"")</f>
        <v/>
      </c>
      <c r="EB108" s="50">
        <f>IFERROR(IF(INDEX(MCDM_Grades!$I$2:$I$178,MATCH($A108,MCDM_Grades!$A$2:$A$178,0))="","",INDEX(MCDM_Grades!$I$2:$I$178,MATCH($A108,MCDM_Grades!$A$2:$A$178,0))),"")</f>
        <v/>
      </c>
      <c r="EC108" s="51">
        <f>IFERROR(IF(INDEX(MCDM_Grades!$J$2:$J$178,MATCH($A108,MCDM_Grades!$A$2:$A$178,0))="","",INDEX(MCDM_Grades!$J$2:$J$178,MATCH($A108,MCDM_Grades!$A$2:$A$178,0))),"")</f>
        <v/>
      </c>
      <c r="ED108" s="35">
        <f>IFERROR(IF(INDEX(MCDM_Grades!$N$2:$N$178,MATCH($A108,MCDM_Grades!$A$2:$A$178,0))="","",INDEX(MCDM_Grades!$N$2:$N$178,MATCH($A108,MCDM_Grades!$A$2:$A$178,0))),"")</f>
        <v/>
      </c>
      <c r="EE108" s="42">
        <f>IFERROR(IF(INDEX(MCDM_Grades!$O$2:$O$178,MATCH($A108,MCDM_Grades!$A$2:$A$178,0))="","",INDEX(MCDM_Grades!$O$2:$O$178,MATCH($A108,MCDM_Grades!$A$2:$A$178,0))),"")</f>
        <v/>
      </c>
      <c r="EF108" s="35">
        <f>IFERROR(IF(INDEX(MCDM_Grades!$P$2:$P$178,MATCH($A108,MCDM_Grades!$A$2:$A$178,0))="","",INDEX(MCDM_Grades!$P$2:$P$178,MATCH($A108,MCDM_Grades!$A$2:$A$178,0))),"")</f>
        <v/>
      </c>
      <c r="EG108" s="42">
        <f>IFERROR(IF(INDEX(MCDM_Grades!$Q$2:$Q$178,MATCH($A108,MCDM_Grades!$A$2:$A$178,0))="","",INDEX(MCDM_Grades!$Q$2:$Q$178,MATCH($A108,MCDM_Grades!$A$2:$A$178,0))),"")</f>
        <v/>
      </c>
      <c r="EH108" s="35">
        <f>IFERROR(IF(INDEX(MCDM_Grades!$R$2:$R$178,MATCH($A108,MCDM_Grades!$A$2:$A$178,0))="","",INDEX(MCDM_Grades!$R$2:$R$178,MATCH($A108,MCDM_Grades!$A$2:$A$178,0))),"")</f>
        <v/>
      </c>
      <c r="EI108" s="42">
        <f>IFERROR(IF(INDEX(MCDM_Grades!$S$2:$S$178,MATCH($A108,MCDM_Grades!$A$2:$A$178,0))="","",INDEX(MCDM_Grades!$S$2:$S$178,MATCH($A108,MCDM_Grades!$A$2:$A$178,0))),"")</f>
        <v/>
      </c>
      <c r="EJ108" s="35">
        <f>IFERROR(IF(INDEX(MCDM_Grades!$T$2:$T$178,MATCH($A108,MCDM_Grades!$A$2:$A$178,0))="","",INDEX(MCDM_Grades!$T$2:$T$178,MATCH($A108,MCDM_Grades!$A$2:$A$178,0))),"")</f>
        <v/>
      </c>
      <c r="EK108" s="42">
        <f>IFERROR(IF(INDEX(MCDM_Grades!$U$2:$U$178,MATCH($A108,MCDM_Grades!$A$2:$A$178,0))="","",INDEX(MCDM_Grades!$U$2:$U$178,MATCH($A108,MCDM_Grades!$A$2:$A$178,0))),"")</f>
        <v/>
      </c>
      <c r="EL108" s="35">
        <f>IFERROR(IF(INDEX(MCDM_Grades!$V$2:$V$178,MATCH($A108,MCDM_Grades!$A$2:$A$178,0))="","",INDEX(MCDM_Grades!$V$2:$V$178,MATCH($A108,MCDM_Grades!$A$2:$A$178,0))),"")</f>
        <v/>
      </c>
      <c r="EM108" s="42">
        <f>IFERROR(IF(INDEX(MCDM_Grades!$W$2:$W$178,MATCH($A108,MCDM_Grades!$A$2:$A$178,0))="","",INDEX(MCDM_Grades!$W$2:$W$178,MATCH($A108,MCDM_Grades!$A$2:$A$178,0))),"")</f>
        <v/>
      </c>
      <c r="EN108" s="35">
        <f>IFERROR(IF(INDEX(MCDM_Grades!$X$2:$X$178,MATCH($A108,MCDM_Grades!$A$2:$A$178,0))="","",INDEX(MCDM_Grades!$X$2:$X$178,MATCH($A108,MCDM_Grades!$A$2:$A$178,0))),"")</f>
        <v/>
      </c>
      <c r="EO108" s="42">
        <f>IFERROR(IF(INDEX(MCDM_Grades!$Y$2:$Y$178,MATCH($A108,MCDM_Grades!$A$2:$A$178,0))="","",INDEX(MCDM_Grades!$Y$2:$Y$178,MATCH($A108,MCDM_Grades!$A$2:$A$178,0))),"")</f>
        <v/>
      </c>
      <c r="EP108" s="35">
        <f>IFERROR(IF(INDEX(MCDM_Grades!$Z$2:$Z$178,MATCH($A108,MCDM_Grades!$A$2:$A$178,0))="","",INDEX(MCDM_Grades!$Z$2:$Z$178,MATCH($A108,MCDM_Grades!$A$2:$A$178,0))),"")</f>
        <v/>
      </c>
      <c r="EQ108" s="42">
        <f>IFERROR(IF(INDEX(MCDM_Grades!$AA$2:$AA$178,MATCH($A108,MCDM_Grades!$A$2:$A$178,0))="","",INDEX(MCDM_Grades!$AA$2:$AA$178,MATCH($A108,MCDM_Grades!$A$2:$A$178,0))),"")</f>
        <v/>
      </c>
      <c r="ER108" s="35">
        <f>IFERROR(IF(INDEX(MCDM_Grades!$AB$2:$AB$178,MATCH($A108,MCDM_Grades!$A$2:$A$178,0))="","",INDEX(MCDM_Grades!$AB$2:$AB$178,MATCH($A108,MCDM_Grades!$A$2:$A$178,0))),"")</f>
        <v/>
      </c>
      <c r="ES108" s="42">
        <f>IFERROR(IF(INDEX(MCDM_Grades!$AC$2:$AC$178,MATCH($A108,MCDM_Grades!$A$2:$A$178,0))="","",INDEX(MCDM_Grades!$AC$2:$AC$178,MATCH($A108,MCDM_Grades!$A$2:$A$178,0))),"")</f>
        <v/>
      </c>
      <c r="ET108" s="35">
        <f>IFERROR(IF(INDEX(MCDM_Grades!$AD$2:$AD$178,MATCH($A108,MCDM_Grades!$A$2:$A$178,0))="","",INDEX(MCDM_Grades!$AD$2:$AD$178,MATCH($A108,MCDM_Grades!$A$2:$A$178,0))),"")</f>
        <v/>
      </c>
      <c r="EU108" s="42">
        <f>IFERROR(IF(INDEX(MCDM_Grades!$AE$2:$AE$178,MATCH($A108,MCDM_Grades!$A$2:$A$178,0))="","",INDEX(MCDM_Grades!$AE$2:$AE$178,MATCH($A108,MCDM_Grades!$A$2:$A$178,0))),"")</f>
        <v/>
      </c>
      <c r="EV108" s="51">
        <f>IFERROR(IF(INDEX(MCDM_Grades!$K$2:$K$178,MATCH($A108,MCDM_Grades!$A$2:$A$178,0))="","",INDEX(MCDM_Grades!$K$2:$K$178,MATCH($A108,MCDM_Grades!$A$2:$A$178,0))),"")</f>
        <v/>
      </c>
      <c r="EW108" s="49">
        <f>IFERROR(IF(INDEX(MCDM_Grades!$L$2:$L$178,MATCH($A108,MCDM_Grades!$A$2:$A$178,0))="","",INDEX(MCDM_Grades!$L$2:$L$178,MATCH($A108,MCDM_Grades!$A$2:$A$178,0))),"")</f>
        <v/>
      </c>
      <c r="EX108" s="50">
        <f>IFERROR(IF(INDEX(MCDM_Grades!$M$2:$M$178,MATCH($A108,MCDM_Grades!$A$2:$A$178,0))="","",INDEX(MCDM_Grades!$M$2:$M$178,MATCH($A108,MCDM_Grades!$A$2:$A$178,0))),"")</f>
        <v/>
      </c>
      <c r="EY108" s="35">
        <f>IFERROR(IF(INDEX(MCDM_Grades!$AR$2:$AR$178,MATCH($A108,MCDM_Grades!$A$2:$A$178,0))="","",INDEX(MCDM_Grades!$AR$2:$AR$178,MATCH($A108,MCDM_Grades!$A$2:$A$178,0))),"")</f>
        <v/>
      </c>
      <c r="EZ108" s="42">
        <f>IFERROR(IF(INDEX(MCDM_Grades!$AS$2:$AS$178,MATCH($A108,MCDM_Grades!$A$2:$A$178,0))="","",INDEX(MCDM_Grades!$AS$2:$AS$178,MATCH($A108,MCDM_Grades!$A$2:$A$178,0))),"")</f>
        <v/>
      </c>
      <c r="FA108" s="35">
        <f>IFERROR(IF(INDEX(MCDM_Grades!$AT$2:$AT$178,MATCH($A108,MCDM_Grades!$A$2:$A$178,0))="","",INDEX(MCDM_Grades!$AT$2:$AT$178,MATCH($A108,MCDM_Grades!$A$2:$A$178,0))),"")</f>
        <v/>
      </c>
      <c r="FB108" s="42">
        <f>IFERROR(IF(INDEX(MCDM_Grades!$AU$2:$AU$178,MATCH($A108,MCDM_Grades!$A$2:$A$178,0))="","",INDEX(MCDM_Grades!$AU$2:$AU$178,MATCH($A108,MCDM_Grades!$A$2:$A$178,0))),"")</f>
        <v/>
      </c>
      <c r="FC108" s="3" t="inlineStr">
        <is>
          <t>Not reported</t>
        </is>
      </c>
      <c r="FD108" s="3" t="inlineStr">
        <is>
          <t>Unknown</t>
        </is>
      </c>
      <c r="FE108" s="3" t="inlineStr">
        <is>
          <t>Unknown</t>
        </is>
      </c>
      <c r="FF108" s="3" t="n"/>
      <c r="FG108" s="3" t="inlineStr">
        <is>
          <t>Vehicle-mounted video camera (orientation not reported) + GPR</t>
        </is>
      </c>
      <c r="FH108" s="3" t="inlineStr">
        <is>
          <t>The Zenodo description field is completely empty - all interpretation rests on the record title and file names; it is a single-swath demonstration sample rather than a training corpus; no annotations, no class list, no geography and no acquisition parameters</t>
        </is>
      </c>
      <c r="FI108" s="3" t="inlineStr">
        <is>
          <t>Acquisition metadata (workbook)</t>
        </is>
      </c>
      <c r="FJ108" s="3" t="n"/>
      <c r="FK108" s="3" t="inlineStr">
        <is>
          <t>Medium</t>
        </is>
      </c>
      <c r="FL108" s="3" t="inlineStr">
        <is>
          <t>Not independently verified</t>
        </is>
      </c>
      <c r="FM108" s="3" t="inlineStr">
        <is>
          <t>Workbook records Vehicle_Mounted_Camera;GPR but no camera orientation. Zenodo (records/18241476 and the API) returned HTTP 504 on every attempt (WebFetch and curl), so file names could not be inspected. GPR is non-imaging; the video component's viewpoint is undocumented.</t>
        </is>
      </c>
    </row>
    <row r="109" ht="58" customHeight="1">
      <c r="A109" s="3" t="inlineStr">
        <is>
          <t>DS-108</t>
        </is>
      </c>
      <c r="B109" s="3" t="inlineStr">
        <is>
          <t>Asphalt Pavement Crack Segmentation Dataset for Mobile Road Distress Assessment</t>
        </is>
      </c>
      <c r="C109" s="3" t="inlineStr">
        <is>
          <t>NA</t>
        </is>
      </c>
      <c r="D109" s="3" t="inlineStr">
        <is>
          <t>NR</t>
        </is>
      </c>
      <c r="E109" s="3" t="inlineStr">
        <is>
          <t>Independent Dataset</t>
        </is>
      </c>
      <c r="F109" s="3" t="inlineStr">
        <is>
          <t>NA (single source record)</t>
        </is>
      </c>
      <c r="G109" s="3" t="inlineStr">
        <is>
          <t>Single source record; no matching record found in any other file after cross-file and cross-platform comparison.</t>
        </is>
      </c>
      <c r="H109" s="3" t="inlineStr">
        <is>
          <t>Claude</t>
        </is>
      </c>
      <c r="I109" s="3" t="inlineStr">
        <is>
          <t>Zenodo</t>
        </is>
      </c>
      <c r="J109" s="3" t="inlineStr">
        <is>
          <t>N</t>
        </is>
      </c>
      <c r="K109" s="3" t="inlineStr">
        <is>
          <t>NA (single platform)</t>
        </is>
      </c>
      <c r="L109" s="4" t="inlineStr">
        <is>
          <t>https://zenodo.org/records/20040434</t>
        </is>
      </c>
      <c r="M109" s="3" t="inlineStr">
        <is>
          <t>NA</t>
        </is>
      </c>
      <c r="N109" s="3" t="inlineStr">
        <is>
          <t>NA</t>
        </is>
      </c>
      <c r="O109" s="3" t="inlineStr">
        <is>
          <t>NA</t>
        </is>
      </c>
      <c r="P109" s="3" t="inlineStr">
        <is>
          <t>NA</t>
        </is>
      </c>
      <c r="Q109" s="4" t="inlineStr">
        <is>
          <t>https://zenodo.org/records/20040434</t>
        </is>
      </c>
      <c r="R109" s="3" t="inlineStr">
        <is>
          <t>NA</t>
        </is>
      </c>
      <c r="S109" s="3" t="inlineStr">
        <is>
          <t>NA</t>
        </is>
      </c>
      <c r="T109" s="3" t="inlineStr">
        <is>
          <t>10.5281/zenodo.20040434</t>
        </is>
      </c>
      <c r="U109" s="3" t="inlineStr">
        <is>
          <t>N</t>
        </is>
      </c>
      <c r="V109" s="3" t="inlineStr">
        <is>
          <t>NR</t>
        </is>
      </c>
      <c r="W109" s="3" t="inlineStr">
        <is>
          <t>NR</t>
        </is>
      </c>
      <c r="X109" s="3" t="inlineStr">
        <is>
          <t>NR</t>
        </is>
      </c>
      <c r="Y109" s="3" t="inlineStr">
        <is>
          <t>NR</t>
        </is>
      </c>
      <c r="Z109" s="3" t="inlineStr">
        <is>
          <t>NA</t>
        </is>
      </c>
      <c r="AA109" s="3" t="inlineStr">
        <is>
          <t>NA</t>
        </is>
      </c>
      <c r="AB109" s="3" t="inlineStr">
        <is>
          <t>Images/frames as reported</t>
        </is>
      </c>
      <c r="AC109" s="3" t="inlineStr">
        <is>
          <t>2209</t>
        </is>
      </c>
      <c r="AD109" s="3" t="inlineStr">
        <is>
          <t>NR</t>
        </is>
      </c>
      <c r="AE109" s="3" t="inlineStr">
        <is>
          <t>NR</t>
        </is>
      </c>
      <c r="AF109" s="3" t="inlineStr">
        <is>
          <t>2209</t>
        </is>
      </c>
      <c r="AG109" s="3" t="inlineStr">
        <is>
          <t>NR</t>
        </is>
      </c>
      <c r="AH109" s="3" t="inlineStr">
        <is>
          <t>NR</t>
        </is>
      </c>
      <c r="AI109" s="3" t="inlineStr">
        <is>
          <t>NR</t>
        </is>
      </c>
      <c r="AJ109" s="3" t="inlineStr">
        <is>
          <t>NR</t>
        </is>
      </c>
      <c r="AK109" s="3" t="inlineStr">
        <is>
          <t>NR</t>
        </is>
      </c>
      <c r="AL109" s="3" t="inlineStr">
        <is>
          <t>NR</t>
        </is>
      </c>
      <c r="AM109" s="3" t="inlineStr">
        <is>
          <t>NR</t>
        </is>
      </c>
      <c r="AN109" s="3" t="inlineStr">
        <is>
          <t>NR</t>
        </is>
      </c>
      <c r="AO109" s="3" t="inlineStr">
        <is>
          <t>NR</t>
        </is>
      </c>
      <c r="AP109" s="3" t="inlineStr">
        <is>
          <t>NR</t>
        </is>
      </c>
      <c r="AQ109" s="3" t="inlineStr">
        <is>
          <t>NR</t>
        </is>
      </c>
      <c r="AR109" s="3" t="inlineStr">
        <is>
          <t>NR</t>
        </is>
      </c>
      <c r="AS109" s="3" t="inlineStr">
        <is>
          <t>NR</t>
        </is>
      </c>
      <c r="AT109" s="3" t="inlineStr">
        <is>
          <t>NR</t>
        </is>
      </c>
      <c r="AU109" s="3" t="inlineStr">
        <is>
          <t>Vehicle_Mounted_Camera;Smartphone_Handheld</t>
        </is>
      </c>
      <c r="AV109" s="3" t="inlineStr">
        <is>
          <t>See Acquisition_Platform</t>
        </is>
      </c>
      <c r="AW109" s="3" t="inlineStr">
        <is>
          <t>Vehicle_Mounted_Camera;Smartphone_Handheld</t>
        </is>
      </c>
      <c r="AX109" s="3" t="inlineStr">
        <is>
          <t>See Acquisition_Platform (reported: mounted)</t>
        </is>
      </c>
      <c r="AY109" s="3" t="inlineStr">
        <is>
          <t>Y</t>
        </is>
      </c>
      <c r="AZ109" s="3" t="inlineStr">
        <is>
          <t>NR</t>
        </is>
      </c>
      <c r="BA109" s="3" t="inlineStr">
        <is>
          <t>NR</t>
        </is>
      </c>
      <c r="BB109" s="3" t="inlineStr">
        <is>
          <t>N</t>
        </is>
      </c>
      <c r="BC109" s="3" t="inlineStr">
        <is>
          <t>NR</t>
        </is>
      </c>
      <c r="BD109" s="3" t="inlineStr">
        <is>
          <t>NR</t>
        </is>
      </c>
      <c r="BE109" s="3" t="inlineStr">
        <is>
          <t>NR</t>
        </is>
      </c>
      <c r="BF109" s="3" t="inlineStr">
        <is>
          <t>Variable_Illumination;Shadows</t>
        </is>
      </c>
      <c r="BG109" s="3" t="inlineStr">
        <is>
          <t>NR</t>
        </is>
      </c>
      <c r="BH109" s="3" t="inlineStr">
        <is>
          <t>Crack;Pavement_Distress_Generic</t>
        </is>
      </c>
      <c r="BI109" s="3" t="inlineStr">
        <is>
          <t>NR</t>
        </is>
      </c>
      <c r="BJ109" s="3" t="inlineStr">
        <is>
          <t>Binary pixel mask: crack/distress pixels vs background</t>
        </is>
      </c>
      <c r="BK109" s="3" t="inlineStr">
        <is>
          <t>NR</t>
        </is>
      </c>
      <c r="BL109" s="3" t="inlineStr">
        <is>
          <t>Semantic_Segmentation</t>
        </is>
      </c>
      <c r="BM109" s="3" t="inlineStr">
        <is>
          <t>Semantic_Segmentation</t>
        </is>
      </c>
      <c r="BN109" s="3" t="inlineStr">
        <is>
          <t>PNG_Mask</t>
        </is>
      </c>
      <c r="BO109" s="3" t="inlineStr">
        <is>
          <t>mask</t>
        </is>
      </c>
      <c r="BP109" s="3" t="inlineStr">
        <is>
          <t>NR</t>
        </is>
      </c>
      <c r="BQ109" s="3" t="inlineStr">
        <is>
          <t>NR</t>
        </is>
      </c>
      <c r="BR109" s="3" t="inlineStr">
        <is>
          <t>Y</t>
        </is>
      </c>
      <c r="BS109" s="3" t="inlineStr">
        <is>
          <t>NR</t>
        </is>
      </c>
      <c r="BT109" s="3" t="inlineStr">
        <is>
          <t>NR</t>
        </is>
      </c>
      <c r="BU109" s="3" t="inlineStr">
        <is>
          <t>NR</t>
        </is>
      </c>
      <c r="BV109" s="3" t="inlineStr">
        <is>
          <t>N</t>
        </is>
      </c>
      <c r="BW109" s="3" t="inlineStr">
        <is>
          <t>N</t>
        </is>
      </c>
      <c r="BX109" s="3" t="inlineStr">
        <is>
          <t>N</t>
        </is>
      </c>
      <c r="BY109" s="3" t="inlineStr">
        <is>
          <t>Manual</t>
        </is>
      </c>
      <c r="BZ109" s="3" t="inlineStr">
        <is>
          <t>Masks manually labelled image-by-image; explicit inclusion of confounders (road markings, patches, curbs, drainage structures, vehicles, manholes) that models should ignore</t>
        </is>
      </c>
      <c r="CA109" s="3" t="inlineStr">
        <is>
          <t>NR</t>
        </is>
      </c>
      <c r="CB109" s="3" t="inlineStr">
        <is>
          <t>NR</t>
        </is>
      </c>
      <c r="CC109" s="3" t="inlineStr">
        <is>
          <t>Semantic_Segmentation;Edge_Deployment</t>
        </is>
      </c>
      <c r="CD109" s="3" t="inlineStr">
        <is>
          <t>DeepLabV3-based (deployed on NVIDIA Jetson)</t>
        </is>
      </c>
      <c r="CE109" s="3" t="inlineStr">
        <is>
          <t>DeepLabV3-based (deployed on NVIDIA Jetson)</t>
        </is>
      </c>
      <c r="CF109" s="3" t="inlineStr">
        <is>
          <t>Reported on the source record/data card or associated publication (see Evidence_Locator)</t>
        </is>
      </c>
      <c r="CG109" s="3" t="inlineStr">
        <is>
          <t>NR</t>
        </is>
      </c>
      <c r="CH109" s="3" t="inlineStr">
        <is>
          <t>NR</t>
        </is>
      </c>
      <c r="CI109" s="3" t="inlineStr">
        <is>
          <t>Include-Primary</t>
        </is>
      </c>
      <c r="CJ109" s="3" t="inlineStr">
        <is>
          <t>Direct_Download</t>
        </is>
      </c>
      <c r="CK109" s="3" t="inlineStr">
        <is>
          <t>CC-BY-4.0</t>
        </is>
      </c>
      <c r="CL109" s="3" t="inlineStr">
        <is>
          <t>N</t>
        </is>
      </c>
      <c r="CM109" s="3" t="inlineStr">
        <is>
          <t>Direct_Download</t>
        </is>
      </c>
      <c r="CN109" s="3" t="inlineStr">
        <is>
          <t>NR</t>
        </is>
      </c>
      <c r="CO109" s="3" t="inlineStr">
        <is>
          <t>NR</t>
        </is>
      </c>
      <c r="CP109" s="3" t="inlineStr">
        <is>
          <t>Y</t>
        </is>
      </c>
      <c r="CQ109" s="3" t="inlineStr">
        <is>
          <t>Country and collection site not reported; binary masks only, so no distress-type discrimination; no reported performance value for the DeepLabV3 model named in the record</t>
        </is>
      </c>
      <c r="CR109" s="3" t="inlineStr">
        <is>
          <t>Original</t>
        </is>
      </c>
      <c r="CS109" s="3" t="inlineStr">
        <is>
          <t>N</t>
        </is>
      </c>
      <c r="CT109" s="3" t="inlineStr">
        <is>
          <t>N</t>
        </is>
      </c>
      <c r="CU109" s="3" t="inlineStr">
        <is>
          <t>N</t>
        </is>
      </c>
      <c r="CV109" s="3" t="inlineStr">
        <is>
          <t>NA</t>
        </is>
      </c>
      <c r="CW109" s="3" t="inlineStr">
        <is>
          <t>NA</t>
        </is>
      </c>
      <c r="CX109" s="3" t="inlineStr">
        <is>
          <t>Claude_Zendo_001.xlsx</t>
        </is>
      </c>
      <c r="CY109" s="3" t="inlineStr">
        <is>
          <t>Claude_Zendo_001:ZEN-009</t>
        </is>
      </c>
      <c r="CZ109" s="3" t="inlineStr">
        <is>
          <t>N</t>
        </is>
      </c>
      <c r="DA109" s="3" t="inlineStr">
        <is>
          <t>NA</t>
        </is>
      </c>
      <c r="DB109" s="3" t="inlineStr">
        <is>
          <t>None</t>
        </is>
      </c>
      <c r="DC109" s="3" t="inlineStr">
        <is>
          <t>None</t>
        </is>
      </c>
      <c r="DD109" s="3" t="inlineStr">
        <is>
          <t>None</t>
        </is>
      </c>
      <c r="DE109" s="3" t="inlineStr">
        <is>
          <t>None</t>
        </is>
      </c>
      <c r="DF109" s="3" t="inlineStr">
        <is>
          <t>N</t>
        </is>
      </c>
      <c r="DG109" s="3" t="inlineStr">
        <is>
          <t>Single source record; no reconciliation required.</t>
        </is>
      </c>
      <c r="DH109" s="3" t="inlineStr">
        <is>
          <t>Zenodo record https://zenodo.org/records/20040434 + official Readme.md (sections 'Overview','The dataset contains...','Folder structure') + Samples_from_dataset.pdf, accessed 2026-08-03</t>
        </is>
      </c>
      <c r="DI109" s="3" t="inlineStr">
        <is>
          <t>High</t>
        </is>
      </c>
      <c r="DJ109" s="3" t="inlineStr">
        <is>
          <t>Low</t>
        </is>
      </c>
      <c r="DK109" s="3" t="inlineStr">
        <is>
          <t>Use source record as cited.</t>
        </is>
      </c>
      <c r="DL109" s="3" t="n">
        <v>5</v>
      </c>
      <c r="DM109" s="3" t="n">
        <v>4</v>
      </c>
      <c r="DN109" s="3" t="n">
        <v>5</v>
      </c>
      <c r="DO109" s="3" t="n">
        <v>3</v>
      </c>
      <c r="DP109" s="3" t="n">
        <v>4</v>
      </c>
      <c r="DQ109" s="3" t="n">
        <v>1</v>
      </c>
      <c r="DR109" s="3" t="n">
        <v>0</v>
      </c>
      <c r="DS109" s="3" t="n">
        <v>70</v>
      </c>
      <c r="DT109" s="3" t="inlineStr">
        <is>
          <t>Reviewed (source MCDM_Scoring, averaged across batches)</t>
        </is>
      </c>
      <c r="DU109" s="3" t="inlineStr">
        <is>
          <t>1 of 1</t>
        </is>
      </c>
      <c r="DV109" s="35">
        <f>IFERROR(IF(INDEX(MCDM_Grades!$C$2:$C$178,MATCH($A109,MCDM_Grades!$A$2:$A$178,0))="","",INDEX(MCDM_Grades!$C$2:$C$178,MATCH($A109,MCDM_Grades!$A$2:$A$178,0))),"")</f>
        <v/>
      </c>
      <c r="DW109" s="42">
        <f>IFERROR(IF(INDEX(MCDM_Grades!$D$2:$D$178,MATCH($A109,MCDM_Grades!$A$2:$A$178,0))="","",INDEX(MCDM_Grades!$D$2:$D$178,MATCH($A109,MCDM_Grades!$A$2:$A$178,0))),"")</f>
        <v/>
      </c>
      <c r="DX109" s="48">
        <f>IFERROR(IF(INDEX(MCDM_Grades!$E$2:$E$178,MATCH($A109,MCDM_Grades!$A$2:$A$178,0))="","",INDEX(MCDM_Grades!$E$2:$E$178,MATCH($A109,MCDM_Grades!$A$2:$A$178,0))),"")</f>
        <v/>
      </c>
      <c r="DY109" s="49">
        <f>IFERROR(IF(INDEX(MCDM_Grades!$F$2:$F$178,MATCH($A109,MCDM_Grades!$A$2:$A$178,0))="","",INDEX(MCDM_Grades!$F$2:$F$178,MATCH($A109,MCDM_Grades!$A$2:$A$178,0))),"")</f>
        <v/>
      </c>
      <c r="DZ109" s="48">
        <f>IFERROR(IF(INDEX(MCDM_Grades!$G$2:$G$178,MATCH($A109,MCDM_Grades!$A$2:$A$178,0))="","",INDEX(MCDM_Grades!$G$2:$G$178,MATCH($A109,MCDM_Grades!$A$2:$A$178,0))),"")</f>
        <v/>
      </c>
      <c r="EA109" s="49">
        <f>IFERROR(IF(INDEX(MCDM_Grades!$H$2:$H$178,MATCH($A109,MCDM_Grades!$A$2:$A$178,0))="","",INDEX(MCDM_Grades!$H$2:$H$178,MATCH($A109,MCDM_Grades!$A$2:$A$178,0))),"")</f>
        <v/>
      </c>
      <c r="EB109" s="50">
        <f>IFERROR(IF(INDEX(MCDM_Grades!$I$2:$I$178,MATCH($A109,MCDM_Grades!$A$2:$A$178,0))="","",INDEX(MCDM_Grades!$I$2:$I$178,MATCH($A109,MCDM_Grades!$A$2:$A$178,0))),"")</f>
        <v/>
      </c>
      <c r="EC109" s="51">
        <f>IFERROR(IF(INDEX(MCDM_Grades!$J$2:$J$178,MATCH($A109,MCDM_Grades!$A$2:$A$178,0))="","",INDEX(MCDM_Grades!$J$2:$J$178,MATCH($A109,MCDM_Grades!$A$2:$A$178,0))),"")</f>
        <v/>
      </c>
      <c r="ED109" s="35">
        <f>IFERROR(IF(INDEX(MCDM_Grades!$N$2:$N$178,MATCH($A109,MCDM_Grades!$A$2:$A$178,0))="","",INDEX(MCDM_Grades!$N$2:$N$178,MATCH($A109,MCDM_Grades!$A$2:$A$178,0))),"")</f>
        <v/>
      </c>
      <c r="EE109" s="42">
        <f>IFERROR(IF(INDEX(MCDM_Grades!$O$2:$O$178,MATCH($A109,MCDM_Grades!$A$2:$A$178,0))="","",INDEX(MCDM_Grades!$O$2:$O$178,MATCH($A109,MCDM_Grades!$A$2:$A$178,0))),"")</f>
        <v/>
      </c>
      <c r="EF109" s="35">
        <f>IFERROR(IF(INDEX(MCDM_Grades!$P$2:$P$178,MATCH($A109,MCDM_Grades!$A$2:$A$178,0))="","",INDEX(MCDM_Grades!$P$2:$P$178,MATCH($A109,MCDM_Grades!$A$2:$A$178,0))),"")</f>
        <v/>
      </c>
      <c r="EG109" s="42">
        <f>IFERROR(IF(INDEX(MCDM_Grades!$Q$2:$Q$178,MATCH($A109,MCDM_Grades!$A$2:$A$178,0))="","",INDEX(MCDM_Grades!$Q$2:$Q$178,MATCH($A109,MCDM_Grades!$A$2:$A$178,0))),"")</f>
        <v/>
      </c>
      <c r="EH109" s="35">
        <f>IFERROR(IF(INDEX(MCDM_Grades!$R$2:$R$178,MATCH($A109,MCDM_Grades!$A$2:$A$178,0))="","",INDEX(MCDM_Grades!$R$2:$R$178,MATCH($A109,MCDM_Grades!$A$2:$A$178,0))),"")</f>
        <v/>
      </c>
      <c r="EI109" s="42">
        <f>IFERROR(IF(INDEX(MCDM_Grades!$S$2:$S$178,MATCH($A109,MCDM_Grades!$A$2:$A$178,0))="","",INDEX(MCDM_Grades!$S$2:$S$178,MATCH($A109,MCDM_Grades!$A$2:$A$178,0))),"")</f>
        <v/>
      </c>
      <c r="EJ109" s="35">
        <f>IFERROR(IF(INDEX(MCDM_Grades!$T$2:$T$178,MATCH($A109,MCDM_Grades!$A$2:$A$178,0))="","",INDEX(MCDM_Grades!$T$2:$T$178,MATCH($A109,MCDM_Grades!$A$2:$A$178,0))),"")</f>
        <v/>
      </c>
      <c r="EK109" s="42">
        <f>IFERROR(IF(INDEX(MCDM_Grades!$U$2:$U$178,MATCH($A109,MCDM_Grades!$A$2:$A$178,0))="","",INDEX(MCDM_Grades!$U$2:$U$178,MATCH($A109,MCDM_Grades!$A$2:$A$178,0))),"")</f>
        <v/>
      </c>
      <c r="EL109" s="35">
        <f>IFERROR(IF(INDEX(MCDM_Grades!$V$2:$V$178,MATCH($A109,MCDM_Grades!$A$2:$A$178,0))="","",INDEX(MCDM_Grades!$V$2:$V$178,MATCH($A109,MCDM_Grades!$A$2:$A$178,0))),"")</f>
        <v/>
      </c>
      <c r="EM109" s="42">
        <f>IFERROR(IF(INDEX(MCDM_Grades!$W$2:$W$178,MATCH($A109,MCDM_Grades!$A$2:$A$178,0))="","",INDEX(MCDM_Grades!$W$2:$W$178,MATCH($A109,MCDM_Grades!$A$2:$A$178,0))),"")</f>
        <v/>
      </c>
      <c r="EN109" s="35">
        <f>IFERROR(IF(INDEX(MCDM_Grades!$X$2:$X$178,MATCH($A109,MCDM_Grades!$A$2:$A$178,0))="","",INDEX(MCDM_Grades!$X$2:$X$178,MATCH($A109,MCDM_Grades!$A$2:$A$178,0))),"")</f>
        <v/>
      </c>
      <c r="EO109" s="42">
        <f>IFERROR(IF(INDEX(MCDM_Grades!$Y$2:$Y$178,MATCH($A109,MCDM_Grades!$A$2:$A$178,0))="","",INDEX(MCDM_Grades!$Y$2:$Y$178,MATCH($A109,MCDM_Grades!$A$2:$A$178,0))),"")</f>
        <v/>
      </c>
      <c r="EP109" s="35">
        <f>IFERROR(IF(INDEX(MCDM_Grades!$Z$2:$Z$178,MATCH($A109,MCDM_Grades!$A$2:$A$178,0))="","",INDEX(MCDM_Grades!$Z$2:$Z$178,MATCH($A109,MCDM_Grades!$A$2:$A$178,0))),"")</f>
        <v/>
      </c>
      <c r="EQ109" s="42">
        <f>IFERROR(IF(INDEX(MCDM_Grades!$AA$2:$AA$178,MATCH($A109,MCDM_Grades!$A$2:$A$178,0))="","",INDEX(MCDM_Grades!$AA$2:$AA$178,MATCH($A109,MCDM_Grades!$A$2:$A$178,0))),"")</f>
        <v/>
      </c>
      <c r="ER109" s="35">
        <f>IFERROR(IF(INDEX(MCDM_Grades!$AB$2:$AB$178,MATCH($A109,MCDM_Grades!$A$2:$A$178,0))="","",INDEX(MCDM_Grades!$AB$2:$AB$178,MATCH($A109,MCDM_Grades!$A$2:$A$178,0))),"")</f>
        <v/>
      </c>
      <c r="ES109" s="42">
        <f>IFERROR(IF(INDEX(MCDM_Grades!$AC$2:$AC$178,MATCH($A109,MCDM_Grades!$A$2:$A$178,0))="","",INDEX(MCDM_Grades!$AC$2:$AC$178,MATCH($A109,MCDM_Grades!$A$2:$A$178,0))),"")</f>
        <v/>
      </c>
      <c r="ET109" s="35">
        <f>IFERROR(IF(INDEX(MCDM_Grades!$AD$2:$AD$178,MATCH($A109,MCDM_Grades!$A$2:$A$178,0))="","",INDEX(MCDM_Grades!$AD$2:$AD$178,MATCH($A109,MCDM_Grades!$A$2:$A$178,0))),"")</f>
        <v/>
      </c>
      <c r="EU109" s="42">
        <f>IFERROR(IF(INDEX(MCDM_Grades!$AE$2:$AE$178,MATCH($A109,MCDM_Grades!$A$2:$A$178,0))="","",INDEX(MCDM_Grades!$AE$2:$AE$178,MATCH($A109,MCDM_Grades!$A$2:$A$178,0))),"")</f>
        <v/>
      </c>
      <c r="EV109" s="51">
        <f>IFERROR(IF(INDEX(MCDM_Grades!$K$2:$K$178,MATCH($A109,MCDM_Grades!$A$2:$A$178,0))="","",INDEX(MCDM_Grades!$K$2:$K$178,MATCH($A109,MCDM_Grades!$A$2:$A$178,0))),"")</f>
        <v/>
      </c>
      <c r="EW109" s="49">
        <f>IFERROR(IF(INDEX(MCDM_Grades!$L$2:$L$178,MATCH($A109,MCDM_Grades!$A$2:$A$178,0))="","",INDEX(MCDM_Grades!$L$2:$L$178,MATCH($A109,MCDM_Grades!$A$2:$A$178,0))),"")</f>
        <v/>
      </c>
      <c r="EX109" s="50">
        <f>IFERROR(IF(INDEX(MCDM_Grades!$M$2:$M$178,MATCH($A109,MCDM_Grades!$A$2:$A$178,0))="","",INDEX(MCDM_Grades!$M$2:$M$178,MATCH($A109,MCDM_Grades!$A$2:$A$178,0))),"")</f>
        <v/>
      </c>
      <c r="EY109" s="35">
        <f>IFERROR(IF(INDEX(MCDM_Grades!$AR$2:$AR$178,MATCH($A109,MCDM_Grades!$A$2:$A$178,0))="","",INDEX(MCDM_Grades!$AR$2:$AR$178,MATCH($A109,MCDM_Grades!$A$2:$A$178,0))),"")</f>
        <v/>
      </c>
      <c r="EZ109" s="42">
        <f>IFERROR(IF(INDEX(MCDM_Grades!$AS$2:$AS$178,MATCH($A109,MCDM_Grades!$A$2:$A$178,0))="","",INDEX(MCDM_Grades!$AS$2:$AS$178,MATCH($A109,MCDM_Grades!$A$2:$A$178,0))),"")</f>
        <v/>
      </c>
      <c r="FA109" s="35">
        <f>IFERROR(IF(INDEX(MCDM_Grades!$AT$2:$AT$178,MATCH($A109,MCDM_Grades!$A$2:$A$178,0))="","",INDEX(MCDM_Grades!$AT$2:$AT$178,MATCH($A109,MCDM_Grades!$A$2:$A$178,0))),"")</f>
        <v/>
      </c>
      <c r="FB109" s="42">
        <f>IFERROR(IF(INDEX(MCDM_Grades!$AU$2:$AU$178,MATCH($A109,MCDM_Grades!$A$2:$A$178,0))="","",INDEX(MCDM_Grades!$AU$2:$AU$178,MATCH($A109,MCDM_Grades!$A$2:$A$178,0))),"")</f>
        <v/>
      </c>
      <c r="FC109" s="3" t="inlineStr">
        <is>
          <t>Not reported</t>
        </is>
      </c>
      <c r="FD109" s="3" t="inlineStr">
        <is>
          <t>Unknown</t>
        </is>
      </c>
      <c r="FE109" s="3" t="inlineStr">
        <is>
          <t>Unknown</t>
        </is>
      </c>
      <c r="FF109" s="3" t="n"/>
      <c r="FG109" s="3" t="inlineStr">
        <is>
          <t>Vehicle-mounted camera + handheld smartphone (orientation not reported)</t>
        </is>
      </c>
      <c r="FH109" s="3" t="inlineStr">
        <is>
          <t>Vehicle_Mounted_Camera;Smartphone_Handheld</t>
        </is>
      </c>
      <c r="FI109" s="3" t="inlineStr">
        <is>
          <t>Acquisition metadata (workbook)</t>
        </is>
      </c>
      <c r="FJ109" s="3" t="n"/>
      <c r="FK109" s="3" t="inlineStr">
        <is>
          <t>Low</t>
        </is>
      </c>
      <c r="FL109" s="3" t="inlineStr">
        <is>
          <t>Not independently verified</t>
        </is>
      </c>
      <c r="FM109" s="3" t="inlineStr">
        <is>
          <t>Workbook names the platforms (vehicle-mounted camera and handheld smartphone) but not the camera orientation; handheld smartphone alone does not establish top-down. Zenodo (records/20040434 and the API) returned HTTP 504 on every attempt, so the record description could not be read. Binary crack masks suggest close-range pavement photos, but this is not verified.</t>
        </is>
      </c>
    </row>
    <row r="110" ht="58" customHeight="1">
      <c r="A110" s="3" t="inlineStr">
        <is>
          <t>DS-109</t>
        </is>
      </c>
      <c r="B110" s="3" t="inlineStr">
        <is>
          <t>BD-PaveSurface: Multi-Weather Pavement Surface Image Dataset (Bangladesh)</t>
        </is>
      </c>
      <c r="C110" s="3" t="inlineStr">
        <is>
          <t>BD-PaveSurface: A Multi-Weather Pavement Surface Image Dataset for Crack, Pothole, and Good Pavement Condition Assessment in Bangladesh</t>
        </is>
      </c>
      <c r="D110" s="3" t="inlineStr">
        <is>
          <t>1.0 [Claude] | v1 [GPT]</t>
        </is>
      </c>
      <c r="E110" s="3" t="inlineStr">
        <is>
          <t>Confirmed Match</t>
        </is>
      </c>
      <c r="F110" s="3" t="inlineStr">
        <is>
          <t>High</t>
        </is>
      </c>
      <c r="G110" s="3" t="inlineStr">
        <is>
          <t>Same Zenodo record 18735883 / DOI; same crack/pothole/good-pavement classification content.</t>
        </is>
      </c>
      <c r="H110" s="3" t="inlineStr">
        <is>
          <t>Claude; GPT</t>
        </is>
      </c>
      <c r="I110" s="3" t="inlineStr">
        <is>
          <t>Zenodo</t>
        </is>
      </c>
      <c r="J110" s="3" t="inlineStr">
        <is>
          <t>N</t>
        </is>
      </c>
      <c r="K110" s="3" t="inlineStr">
        <is>
          <t>Single Zenodo deposit</t>
        </is>
      </c>
      <c r="L110" s="4" t="inlineStr">
        <is>
          <t>https://zenodo.org/records/18735883</t>
        </is>
      </c>
      <c r="M110" s="3" t="inlineStr">
        <is>
          <t>NA</t>
        </is>
      </c>
      <c r="N110" s="3" t="inlineStr">
        <is>
          <t>NA</t>
        </is>
      </c>
      <c r="O110" s="3" t="inlineStr">
        <is>
          <t>NA</t>
        </is>
      </c>
      <c r="P110" s="3" t="inlineStr">
        <is>
          <t>NA</t>
        </is>
      </c>
      <c r="Q110" s="4" t="inlineStr">
        <is>
          <t>https://zenodo.org/records/18735883</t>
        </is>
      </c>
      <c r="R110" s="3" t="inlineStr">
        <is>
          <t>NA</t>
        </is>
      </c>
      <c r="S110" s="3" t="inlineStr">
        <is>
          <t>NA</t>
        </is>
      </c>
      <c r="T110" s="3" t="inlineStr">
        <is>
          <t>10.5281/zenodo.18735883</t>
        </is>
      </c>
      <c r="U110" s="3" t="inlineStr">
        <is>
          <t>N</t>
        </is>
      </c>
      <c r="V110" s="3" t="inlineStr">
        <is>
          <t>NR</t>
        </is>
      </c>
      <c r="W110" s="3" t="inlineStr">
        <is>
          <t>NR</t>
        </is>
      </c>
      <c r="X110" s="3" t="inlineStr">
        <is>
          <t>NR</t>
        </is>
      </c>
      <c r="Y110" s="3" t="inlineStr">
        <is>
          <t>NR</t>
        </is>
      </c>
      <c r="Z110" s="3" t="inlineStr">
        <is>
          <t>NA</t>
        </is>
      </c>
      <c r="AA110" s="3" t="inlineStr">
        <is>
          <t>NA</t>
        </is>
      </c>
      <c r="AB110" s="3" t="inlineStr">
        <is>
          <t>Images/frames as reported</t>
        </is>
      </c>
      <c r="AC110" s="3" t="inlineStr">
        <is>
          <t>21000</t>
        </is>
      </c>
      <c r="AD110" s="3" t="inlineStr">
        <is>
          <t>NR</t>
        </is>
      </c>
      <c r="AE110" s="3" t="inlineStr">
        <is>
          <t>NR</t>
        </is>
      </c>
      <c r="AF110" s="3" t="inlineStr">
        <is>
          <t>21000</t>
        </is>
      </c>
      <c r="AG110" s="3" t="inlineStr">
        <is>
          <t>NR</t>
        </is>
      </c>
      <c r="AH110" s="3" t="inlineStr">
        <is>
          <t>NR</t>
        </is>
      </c>
      <c r="AI110" s="3" t="inlineStr">
        <is>
          <t>NR</t>
        </is>
      </c>
      <c r="AJ110" s="3" t="inlineStr">
        <is>
          <t>NR</t>
        </is>
      </c>
      <c r="AK110" s="3" t="inlineStr">
        <is>
          <t>NR</t>
        </is>
      </c>
      <c r="AL110" s="3" t="inlineStr">
        <is>
          <t>NR</t>
        </is>
      </c>
      <c r="AM110" s="3" t="inlineStr">
        <is>
          <t>NR</t>
        </is>
      </c>
      <c r="AN110" s="3" t="inlineStr">
        <is>
          <t>NR</t>
        </is>
      </c>
      <c r="AO110" s="3" t="inlineStr">
        <is>
          <t>NR</t>
        </is>
      </c>
      <c r="AP110" s="3" t="inlineStr">
        <is>
          <t>Bangladesh</t>
        </is>
      </c>
      <c r="AQ110" s="3" t="inlineStr">
        <is>
          <t>NR</t>
        </is>
      </c>
      <c r="AR110" s="3" t="inlineStr">
        <is>
          <t>National Highways N5 and N6</t>
        </is>
      </c>
      <c r="AS110" s="3" t="inlineStr">
        <is>
          <t>Bangladesh; National Highways N5 and N6; Road environment: Highway [Claude] | National highways;multi-weather pavement surface [GPT]</t>
        </is>
      </c>
      <c r="AT110" s="3" t="inlineStr">
        <is>
          <t>NR</t>
        </is>
      </c>
      <c r="AU110" s="3" t="inlineStr">
        <is>
          <t>Smartphone_Handheld [Claude] | Camera platform NR [GPT]</t>
        </is>
      </c>
      <c r="AV110" s="3" t="inlineStr">
        <is>
          <t>NR</t>
        </is>
      </c>
      <c r="AW110" s="3" t="inlineStr">
        <is>
          <t>Smartphone_Handheld [Claude] | Camera platform NR [GPT]</t>
        </is>
      </c>
      <c r="AX110" s="3" t="inlineStr">
        <is>
          <t>See Acquisition_Platform (reported: handheld)</t>
        </is>
      </c>
      <c r="AY110" s="3" t="inlineStr">
        <is>
          <t>Y</t>
        </is>
      </c>
      <c r="AZ110" s="3" t="inlineStr">
        <is>
          <t>NR</t>
        </is>
      </c>
      <c r="BA110" s="3" t="inlineStr">
        <is>
          <t>NR</t>
        </is>
      </c>
      <c r="BB110" s="3" t="inlineStr">
        <is>
          <t>N</t>
        </is>
      </c>
      <c r="BC110" s="3" t="inlineStr">
        <is>
          <t>N</t>
        </is>
      </c>
      <c r="BD110" s="3" t="inlineStr">
        <is>
          <t>NR</t>
        </is>
      </c>
      <c r="BE110" s="3" t="inlineStr">
        <is>
          <t>Rainy;Winter;Summer [Claude] | Multi-weather; exact categories NR [GPT]</t>
        </is>
      </c>
      <c r="BF110" s="3" t="inlineStr">
        <is>
          <t>Natural_Daylight [Claude] | Multi-condition; exact categories NR [GPT]</t>
        </is>
      </c>
      <c r="BG110" s="3" t="inlineStr">
        <is>
          <t>NR</t>
        </is>
      </c>
      <c r="BH110" s="3" t="inlineStr">
        <is>
          <t>Crack;Pothole;Good_Pavement [Claude] | Crack;Pothole;Good pavement [GPT]</t>
        </is>
      </c>
      <c r="BI110" s="3" t="inlineStr">
        <is>
          <t>Crack;Pothole;Good_Pavement [Claude] | Crack;Pothole;Good pavement [GPT]</t>
        </is>
      </c>
      <c r="BJ110" s="3" t="inlineStr">
        <is>
          <t>3 image-level classes: Crack;Pothole;Good [Claude] | Crack;pothole;good pavement condition [GPT]</t>
        </is>
      </c>
      <c r="BK110" s="3" t="inlineStr">
        <is>
          <t>NR</t>
        </is>
      </c>
      <c r="BL110" s="3" t="inlineStr">
        <is>
          <t>Image_Classification [Claude] | Image classification;Condition assessment [GPT]</t>
        </is>
      </c>
      <c r="BM110" s="3" t="inlineStr">
        <is>
          <t>Image_Classification [Claude] | Image classification;Condition assessment [GPT]</t>
        </is>
      </c>
      <c r="BN110" s="3" t="inlineStr">
        <is>
          <t>Folder_Class_Labels</t>
        </is>
      </c>
      <c r="BO110" s="3" t="inlineStr">
        <is>
          <t>NR</t>
        </is>
      </c>
      <c r="BP110" s="3" t="inlineStr">
        <is>
          <t>Y</t>
        </is>
      </c>
      <c r="BQ110" s="3" t="inlineStr">
        <is>
          <t>NR</t>
        </is>
      </c>
      <c r="BR110" s="3" t="inlineStr">
        <is>
          <t>NR</t>
        </is>
      </c>
      <c r="BS110" s="3" t="inlineStr">
        <is>
          <t>NR</t>
        </is>
      </c>
      <c r="BT110" s="3" t="inlineStr">
        <is>
          <t>NR</t>
        </is>
      </c>
      <c r="BU110" s="3" t="inlineStr">
        <is>
          <t>NR</t>
        </is>
      </c>
      <c r="BV110" s="3" t="inlineStr">
        <is>
          <t>N</t>
        </is>
      </c>
      <c r="BW110" s="3" t="inlineStr">
        <is>
          <t>N</t>
        </is>
      </c>
      <c r="BX110" s="3" t="inlineStr">
        <is>
          <t>N</t>
        </is>
      </c>
      <c r="BY110" s="3" t="inlineStr">
        <is>
          <t>Manual [Claude] | Labeled pavement surface images; annotation method NR [GPT]</t>
        </is>
      </c>
      <c r="BZ110" s="3" t="inlineStr">
        <is>
          <t>Images manually reviewed and labelled for annotation consistency; balanced class distribution enforced</t>
        </is>
      </c>
      <c r="CA110" s="3" t="inlineStr">
        <is>
          <t>NR</t>
        </is>
      </c>
      <c r="CB110" s="3" t="inlineStr">
        <is>
          <t>NR</t>
        </is>
      </c>
      <c r="CC110" s="3" t="inlineStr">
        <is>
          <t>Image_Classification [Claude] | Classification;Pavement condition assessment [GPT]</t>
        </is>
      </c>
      <c r="CD110" s="3" t="inlineStr">
        <is>
          <t>NR</t>
        </is>
      </c>
      <c r="CE110" s="3" t="inlineStr">
        <is>
          <t>NR</t>
        </is>
      </c>
      <c r="CF110" s="3" t="inlineStr">
        <is>
          <t>Reported on the source record/data card or associated publication (see Evidence_Locator)</t>
        </is>
      </c>
      <c r="CG110" s="3" t="inlineStr">
        <is>
          <t>NR</t>
        </is>
      </c>
      <c r="CH110" s="3" t="inlineStr">
        <is>
          <t>NR</t>
        </is>
      </c>
      <c r="CI110" s="3" t="inlineStr">
        <is>
          <t>Include-Primary [Claude] | Include-Supplementary [GPT]</t>
        </is>
      </c>
      <c r="CJ110" s="3" t="inlineStr">
        <is>
          <t>Direct_Download</t>
        </is>
      </c>
      <c r="CK110" s="3" t="inlineStr">
        <is>
          <t>CC-BY-4.0</t>
        </is>
      </c>
      <c r="CL110" s="3" t="inlineStr">
        <is>
          <t>N</t>
        </is>
      </c>
      <c r="CM110" s="3" t="inlineStr">
        <is>
          <t>Direct_Download</t>
        </is>
      </c>
      <c r="CN110" s="3" t="inlineStr">
        <is>
          <t>NR</t>
        </is>
      </c>
      <c r="CO110" s="3" t="inlineStr">
        <is>
          <t>NR</t>
        </is>
      </c>
      <c r="CP110" s="3" t="inlineStr">
        <is>
          <t>N</t>
        </is>
      </c>
      <c r="CQ110" s="3" t="inlineStr">
        <is>
          <t>Image-level class labels only - no bounding boxes or masks, so it cannot support detection or segmentation; 12,000 of the 21,000 images are augmentations of the 9,000 raw images, so effective independent sample size is 9,000; 41.35 GB single archive; per-split counts not reported; handheld capture not representative of vehicle-mounted sensing [Claude] | Recent record with limited reuse evidence; image count, resolution, sensor, annotation method, quality control, and license were not verified in accessible authoritative text. [GPT]</t>
        </is>
      </c>
      <c r="CR110" s="3" t="inlineStr">
        <is>
          <t>Original</t>
        </is>
      </c>
      <c r="CS110" s="3" t="inlineStr">
        <is>
          <t>N</t>
        </is>
      </c>
      <c r="CT110" s="3" t="inlineStr">
        <is>
          <t>N</t>
        </is>
      </c>
      <c r="CU110" s="3" t="inlineStr">
        <is>
          <t>N</t>
        </is>
      </c>
      <c r="CV110" s="3" t="inlineStr">
        <is>
          <t>NA</t>
        </is>
      </c>
      <c r="CW110" s="3" t="inlineStr">
        <is>
          <t>NA</t>
        </is>
      </c>
      <c r="CX110" s="3" t="inlineStr">
        <is>
          <t>Claude_Zendo_001.xlsx; GPT_Zenodo_001.xlsx</t>
        </is>
      </c>
      <c r="CY110" s="3" t="inlineStr">
        <is>
          <t>Claude_Zendo_001:ZEN-010; GPT_Zenodo_001:ZEN-005</t>
        </is>
      </c>
      <c r="CZ110" s="3" t="inlineStr">
        <is>
          <t>Y - see conflict columns and Reconciliation_Notes</t>
        </is>
      </c>
      <c r="DA110" s="3" t="inlineStr">
        <is>
          <t>Y - see conflict columns and Reconciliation_Notes</t>
        </is>
      </c>
      <c r="DB110" s="3" t="inlineStr">
        <is>
          <t>None</t>
        </is>
      </c>
      <c r="DC110" s="6" t="inlineStr">
        <is>
          <t>Distress types: Crack;Pothole;Good_Pavement (Claude) vs Crack;Pothole;Good pavement (GPT) || Label taxonomy: 3 image-level classes: Crack;Pothole;Good (Claude) vs Crack;pothole;good pavement condition (GPT) || Annotation task: Image_Classification (Claude) vs Image classification;Condition assessment (GPT) || Annotation method: Manual (Claude) vs Labeled pavement surface images; annotation method NR (GPT)</t>
        </is>
      </c>
      <c r="DD110" s="3" t="inlineStr">
        <is>
          <t>None</t>
        </is>
      </c>
      <c r="DE110" s="6" t="inlineStr">
        <is>
          <t>Version: 1.0 (Claude) vs v1 (GPT) || AI tasks: Image_Classification (Claude) vs Classification;Pavement condition assessment (GPT) || Acquisition platform: Smartphone_Handheld (Claude) vs Camera platform NR (GPT) || Screening decision: Include-Primary (Claude) vs Include-Supplementary (GPT) || Road environment: Highway (Claude) vs National highways;multi-weather pavement surface (GPT) || Acquisition platform: Smartphone_Handheld (Claude) vs Camera platform NR (GPT) || Weather_Conditions: Rainy;Winter;Summer (Claude) vs Multi-weather; exact categories NR (GPT) || Lighting_Conditions: Natural_Daylight (Claude) vs Multi-condition; exact categories NR (GPT) || Key_Limitations: Image-level class labels only - no bounding boxes or masks, so it cannot support (Claude) vs Recent record with limited reuse evidence; image count, resolution, sensor, anno (GPT)</t>
        </is>
      </c>
      <c r="DF110" s="6" t="inlineStr">
        <is>
          <t>Y</t>
        </is>
      </c>
      <c r="DG110" s="3" t="inlineStr">
        <is>
          <t>Image count 21,000 (Claude) vs NR (GPT); license CC-BY-4.0 (Claude) vs NR (GPT); screening Include-Primary (Claude) vs Include-Supplementary (GPT).</t>
        </is>
      </c>
      <c r="DH110" s="3" t="inlineStr">
        <is>
          <t>Zenodo record https://zenodo.org/records/18735883 description (class list, raw vs augmented counts, seasons, highways), accessed 2026-08-03 [Claude] | Zenodo record 18735883, title/description/search record, accessed 2026-08-05 [GPT]</t>
        </is>
      </c>
      <c r="DI110" s="3" t="inlineStr">
        <is>
          <t>Low</t>
        </is>
      </c>
      <c r="DJ110" s="3" t="inlineStr">
        <is>
          <t>Low</t>
        </is>
      </c>
      <c r="DK110" s="3" t="inlineStr">
        <is>
          <t>Use as-is.</t>
        </is>
      </c>
      <c r="DL110" s="3" t="n">
        <v>4.5</v>
      </c>
      <c r="DM110" s="3" t="n">
        <v>2</v>
      </c>
      <c r="DN110" s="3" t="n">
        <v>2.8</v>
      </c>
      <c r="DO110" s="3" t="n">
        <v>2.5</v>
      </c>
      <c r="DP110" s="3" t="n">
        <v>4</v>
      </c>
      <c r="DQ110" s="3" t="n">
        <v>1</v>
      </c>
      <c r="DR110" s="3" t="n">
        <v>1</v>
      </c>
      <c r="DS110" s="3" t="n">
        <v>53.9</v>
      </c>
      <c r="DT110" s="3" t="inlineStr">
        <is>
          <t>Reviewed (source MCDM_Scoring, averaged across batches)</t>
        </is>
      </c>
      <c r="DU110" s="3" t="inlineStr">
        <is>
          <t>2 of 2</t>
        </is>
      </c>
      <c r="DV110" s="35">
        <f>IFERROR(IF(INDEX(MCDM_Grades!$C$2:$C$178,MATCH($A110,MCDM_Grades!$A$2:$A$178,0))="","",INDEX(MCDM_Grades!$C$2:$C$178,MATCH($A110,MCDM_Grades!$A$2:$A$178,0))),"")</f>
        <v/>
      </c>
      <c r="DW110" s="42">
        <f>IFERROR(IF(INDEX(MCDM_Grades!$D$2:$D$178,MATCH($A110,MCDM_Grades!$A$2:$A$178,0))="","",INDEX(MCDM_Grades!$D$2:$D$178,MATCH($A110,MCDM_Grades!$A$2:$A$178,0))),"")</f>
        <v/>
      </c>
      <c r="DX110" s="48">
        <f>IFERROR(IF(INDEX(MCDM_Grades!$E$2:$E$178,MATCH($A110,MCDM_Grades!$A$2:$A$178,0))="","",INDEX(MCDM_Grades!$E$2:$E$178,MATCH($A110,MCDM_Grades!$A$2:$A$178,0))),"")</f>
        <v/>
      </c>
      <c r="DY110" s="49">
        <f>IFERROR(IF(INDEX(MCDM_Grades!$F$2:$F$178,MATCH($A110,MCDM_Grades!$A$2:$A$178,0))="","",INDEX(MCDM_Grades!$F$2:$F$178,MATCH($A110,MCDM_Grades!$A$2:$A$178,0))),"")</f>
        <v/>
      </c>
      <c r="DZ110" s="48">
        <f>IFERROR(IF(INDEX(MCDM_Grades!$G$2:$G$178,MATCH($A110,MCDM_Grades!$A$2:$A$178,0))="","",INDEX(MCDM_Grades!$G$2:$G$178,MATCH($A110,MCDM_Grades!$A$2:$A$178,0))),"")</f>
        <v/>
      </c>
      <c r="EA110" s="49">
        <f>IFERROR(IF(INDEX(MCDM_Grades!$H$2:$H$178,MATCH($A110,MCDM_Grades!$A$2:$A$178,0))="","",INDEX(MCDM_Grades!$H$2:$H$178,MATCH($A110,MCDM_Grades!$A$2:$A$178,0))),"")</f>
        <v/>
      </c>
      <c r="EB110" s="50">
        <f>IFERROR(IF(INDEX(MCDM_Grades!$I$2:$I$178,MATCH($A110,MCDM_Grades!$A$2:$A$178,0))="","",INDEX(MCDM_Grades!$I$2:$I$178,MATCH($A110,MCDM_Grades!$A$2:$A$178,0))),"")</f>
        <v/>
      </c>
      <c r="EC110" s="51">
        <f>IFERROR(IF(INDEX(MCDM_Grades!$J$2:$J$178,MATCH($A110,MCDM_Grades!$A$2:$A$178,0))="","",INDEX(MCDM_Grades!$J$2:$J$178,MATCH($A110,MCDM_Grades!$A$2:$A$178,0))),"")</f>
        <v/>
      </c>
      <c r="ED110" s="35">
        <f>IFERROR(IF(INDEX(MCDM_Grades!$N$2:$N$178,MATCH($A110,MCDM_Grades!$A$2:$A$178,0))="","",INDEX(MCDM_Grades!$N$2:$N$178,MATCH($A110,MCDM_Grades!$A$2:$A$178,0))),"")</f>
        <v/>
      </c>
      <c r="EE110" s="42">
        <f>IFERROR(IF(INDEX(MCDM_Grades!$O$2:$O$178,MATCH($A110,MCDM_Grades!$A$2:$A$178,0))="","",INDEX(MCDM_Grades!$O$2:$O$178,MATCH($A110,MCDM_Grades!$A$2:$A$178,0))),"")</f>
        <v/>
      </c>
      <c r="EF110" s="35">
        <f>IFERROR(IF(INDEX(MCDM_Grades!$P$2:$P$178,MATCH($A110,MCDM_Grades!$A$2:$A$178,0))="","",INDEX(MCDM_Grades!$P$2:$P$178,MATCH($A110,MCDM_Grades!$A$2:$A$178,0))),"")</f>
        <v/>
      </c>
      <c r="EG110" s="42">
        <f>IFERROR(IF(INDEX(MCDM_Grades!$Q$2:$Q$178,MATCH($A110,MCDM_Grades!$A$2:$A$178,0))="","",INDEX(MCDM_Grades!$Q$2:$Q$178,MATCH($A110,MCDM_Grades!$A$2:$A$178,0))),"")</f>
        <v/>
      </c>
      <c r="EH110" s="35">
        <f>IFERROR(IF(INDEX(MCDM_Grades!$R$2:$R$178,MATCH($A110,MCDM_Grades!$A$2:$A$178,0))="","",INDEX(MCDM_Grades!$R$2:$R$178,MATCH($A110,MCDM_Grades!$A$2:$A$178,0))),"")</f>
        <v/>
      </c>
      <c r="EI110" s="42">
        <f>IFERROR(IF(INDEX(MCDM_Grades!$S$2:$S$178,MATCH($A110,MCDM_Grades!$A$2:$A$178,0))="","",INDEX(MCDM_Grades!$S$2:$S$178,MATCH($A110,MCDM_Grades!$A$2:$A$178,0))),"")</f>
        <v/>
      </c>
      <c r="EJ110" s="35">
        <f>IFERROR(IF(INDEX(MCDM_Grades!$T$2:$T$178,MATCH($A110,MCDM_Grades!$A$2:$A$178,0))="","",INDEX(MCDM_Grades!$T$2:$T$178,MATCH($A110,MCDM_Grades!$A$2:$A$178,0))),"")</f>
        <v/>
      </c>
      <c r="EK110" s="42">
        <f>IFERROR(IF(INDEX(MCDM_Grades!$U$2:$U$178,MATCH($A110,MCDM_Grades!$A$2:$A$178,0))="","",INDEX(MCDM_Grades!$U$2:$U$178,MATCH($A110,MCDM_Grades!$A$2:$A$178,0))),"")</f>
        <v/>
      </c>
      <c r="EL110" s="35">
        <f>IFERROR(IF(INDEX(MCDM_Grades!$V$2:$V$178,MATCH($A110,MCDM_Grades!$A$2:$A$178,0))="","",INDEX(MCDM_Grades!$V$2:$V$178,MATCH($A110,MCDM_Grades!$A$2:$A$178,0))),"")</f>
        <v/>
      </c>
      <c r="EM110" s="42">
        <f>IFERROR(IF(INDEX(MCDM_Grades!$W$2:$W$178,MATCH($A110,MCDM_Grades!$A$2:$A$178,0))="","",INDEX(MCDM_Grades!$W$2:$W$178,MATCH($A110,MCDM_Grades!$A$2:$A$178,0))),"")</f>
        <v/>
      </c>
      <c r="EN110" s="35">
        <f>IFERROR(IF(INDEX(MCDM_Grades!$X$2:$X$178,MATCH($A110,MCDM_Grades!$A$2:$A$178,0))="","",INDEX(MCDM_Grades!$X$2:$X$178,MATCH($A110,MCDM_Grades!$A$2:$A$178,0))),"")</f>
        <v/>
      </c>
      <c r="EO110" s="42">
        <f>IFERROR(IF(INDEX(MCDM_Grades!$Y$2:$Y$178,MATCH($A110,MCDM_Grades!$A$2:$A$178,0))="","",INDEX(MCDM_Grades!$Y$2:$Y$178,MATCH($A110,MCDM_Grades!$A$2:$A$178,0))),"")</f>
        <v/>
      </c>
      <c r="EP110" s="35">
        <f>IFERROR(IF(INDEX(MCDM_Grades!$Z$2:$Z$178,MATCH($A110,MCDM_Grades!$A$2:$A$178,0))="","",INDEX(MCDM_Grades!$Z$2:$Z$178,MATCH($A110,MCDM_Grades!$A$2:$A$178,0))),"")</f>
        <v/>
      </c>
      <c r="EQ110" s="42">
        <f>IFERROR(IF(INDEX(MCDM_Grades!$AA$2:$AA$178,MATCH($A110,MCDM_Grades!$A$2:$A$178,0))="","",INDEX(MCDM_Grades!$AA$2:$AA$178,MATCH($A110,MCDM_Grades!$A$2:$A$178,0))),"")</f>
        <v/>
      </c>
      <c r="ER110" s="35">
        <f>IFERROR(IF(INDEX(MCDM_Grades!$AB$2:$AB$178,MATCH($A110,MCDM_Grades!$A$2:$A$178,0))="","",INDEX(MCDM_Grades!$AB$2:$AB$178,MATCH($A110,MCDM_Grades!$A$2:$A$178,0))),"")</f>
        <v/>
      </c>
      <c r="ES110" s="42">
        <f>IFERROR(IF(INDEX(MCDM_Grades!$AC$2:$AC$178,MATCH($A110,MCDM_Grades!$A$2:$A$178,0))="","",INDEX(MCDM_Grades!$AC$2:$AC$178,MATCH($A110,MCDM_Grades!$A$2:$A$178,0))),"")</f>
        <v/>
      </c>
      <c r="ET110" s="35">
        <f>IFERROR(IF(INDEX(MCDM_Grades!$AD$2:$AD$178,MATCH($A110,MCDM_Grades!$A$2:$A$178,0))="","",INDEX(MCDM_Grades!$AD$2:$AD$178,MATCH($A110,MCDM_Grades!$A$2:$A$178,0))),"")</f>
        <v/>
      </c>
      <c r="EU110" s="42">
        <f>IFERROR(IF(INDEX(MCDM_Grades!$AE$2:$AE$178,MATCH($A110,MCDM_Grades!$A$2:$A$178,0))="","",INDEX(MCDM_Grades!$AE$2:$AE$178,MATCH($A110,MCDM_Grades!$A$2:$A$178,0))),"")</f>
        <v/>
      </c>
      <c r="EV110" s="51">
        <f>IFERROR(IF(INDEX(MCDM_Grades!$K$2:$K$178,MATCH($A110,MCDM_Grades!$A$2:$A$178,0))="","",INDEX(MCDM_Grades!$K$2:$K$178,MATCH($A110,MCDM_Grades!$A$2:$A$178,0))),"")</f>
        <v/>
      </c>
      <c r="EW110" s="49">
        <f>IFERROR(IF(INDEX(MCDM_Grades!$L$2:$L$178,MATCH($A110,MCDM_Grades!$A$2:$A$178,0))="","",INDEX(MCDM_Grades!$L$2:$L$178,MATCH($A110,MCDM_Grades!$A$2:$A$178,0))),"")</f>
        <v/>
      </c>
      <c r="EX110" s="50">
        <f>IFERROR(IF(INDEX(MCDM_Grades!$M$2:$M$178,MATCH($A110,MCDM_Grades!$A$2:$A$178,0))="","",INDEX(MCDM_Grades!$M$2:$M$178,MATCH($A110,MCDM_Grades!$A$2:$A$178,0))),"")</f>
        <v/>
      </c>
      <c r="EY110" s="35">
        <f>IFERROR(IF(INDEX(MCDM_Grades!$AR$2:$AR$178,MATCH($A110,MCDM_Grades!$A$2:$A$178,0))="","",INDEX(MCDM_Grades!$AR$2:$AR$178,MATCH($A110,MCDM_Grades!$A$2:$A$178,0))),"")</f>
        <v/>
      </c>
      <c r="EZ110" s="42">
        <f>IFERROR(IF(INDEX(MCDM_Grades!$AS$2:$AS$178,MATCH($A110,MCDM_Grades!$A$2:$A$178,0))="","",INDEX(MCDM_Grades!$AS$2:$AS$178,MATCH($A110,MCDM_Grades!$A$2:$A$178,0))),"")</f>
        <v/>
      </c>
      <c r="FA110" s="35">
        <f>IFERROR(IF(INDEX(MCDM_Grades!$AT$2:$AT$178,MATCH($A110,MCDM_Grades!$A$2:$A$178,0))="","",INDEX(MCDM_Grades!$AT$2:$AT$178,MATCH($A110,MCDM_Grades!$A$2:$A$178,0))),"")</f>
        <v/>
      </c>
      <c r="FB110" s="42">
        <f>IFERROR(IF(INDEX(MCDM_Grades!$AU$2:$AU$178,MATCH($A110,MCDM_Grades!$A$2:$A$178,0))="","",INDEX(MCDM_Grades!$AU$2:$AU$178,MATCH($A110,MCDM_Grades!$A$2:$A$178,0))),"")</f>
        <v/>
      </c>
      <c r="FC110" s="3" t="inlineStr">
        <is>
          <t>Not reported</t>
        </is>
      </c>
      <c r="FD110" s="3" t="inlineStr">
        <is>
          <t>Unknown</t>
        </is>
      </c>
      <c r="FE110" s="3" t="inlineStr">
        <is>
          <t>Unknown</t>
        </is>
      </c>
      <c r="FF110" s="3" t="n"/>
      <c r="FG110" s="3" t="inlineStr">
        <is>
          <t>Handheld smartphone (orientation not reported)</t>
        </is>
      </c>
      <c r="FH110" s="3" t="inlineStr">
        <is>
          <t>Images were captured using a handheld smartphone camera under real-world traffic and natural lighting conditions across rainy season, winter, and summer</t>
        </is>
      </c>
      <c r="FI110" s="3" t="inlineStr">
        <is>
          <t>Dataset page / README</t>
        </is>
      </c>
      <c r="FJ110" s="3" t="inlineStr">
        <is>
          <t>https://zenodo.org/records/18735883</t>
        </is>
      </c>
      <c r="FK110" s="3" t="inlineStr">
        <is>
          <t>Low</t>
        </is>
      </c>
      <c r="FL110" s="3" t="inlineStr">
        <is>
          <t>Not independently verified</t>
        </is>
      </c>
      <c r="FM110" s="3" t="inlineStr">
        <is>
          <t>Workbook and Zenodo description state only 'handheld smartphone camera'; no statement of camera angle, height or sample-image description. Handheld alone does not establish top-down, so viewpoint left unreported. No publication to consult.</t>
        </is>
      </c>
    </row>
    <row r="111" ht="58" customHeight="1">
      <c r="A111" s="3" t="inlineStr">
        <is>
          <t>DS-110</t>
        </is>
      </c>
      <c r="B111" s="3" t="inlineStr">
        <is>
          <t>BR-AsPavDam - Brazilian Asphalt Pavement Damage Dataset</t>
        </is>
      </c>
      <c r="C111" s="3" t="inlineStr">
        <is>
          <t>NA</t>
        </is>
      </c>
      <c r="D111" s="3" t="inlineStr">
        <is>
          <t>NR</t>
        </is>
      </c>
      <c r="E111" s="3" t="inlineStr">
        <is>
          <t>Independent Dataset</t>
        </is>
      </c>
      <c r="F111" s="3" t="inlineStr">
        <is>
          <t>NA (single source record)</t>
        </is>
      </c>
      <c r="G111" s="3" t="inlineStr">
        <is>
          <t>Single source record; no matching record found in any other file after cross-file and cross-platform comparison.</t>
        </is>
      </c>
      <c r="H111" s="3" t="inlineStr">
        <is>
          <t>Claude</t>
        </is>
      </c>
      <c r="I111" s="3" t="inlineStr">
        <is>
          <t>Zenodo</t>
        </is>
      </c>
      <c r="J111" s="3" t="inlineStr">
        <is>
          <t>N</t>
        </is>
      </c>
      <c r="K111" s="3" t="inlineStr">
        <is>
          <t>NA (single platform)</t>
        </is>
      </c>
      <c r="L111" s="4" t="inlineStr">
        <is>
          <t>https://zenodo.org/records/16291115</t>
        </is>
      </c>
      <c r="M111" s="3" t="inlineStr">
        <is>
          <t>NA</t>
        </is>
      </c>
      <c r="N111" s="3" t="inlineStr">
        <is>
          <t>NA</t>
        </is>
      </c>
      <c r="O111" s="3" t="inlineStr">
        <is>
          <t>NA</t>
        </is>
      </c>
      <c r="P111" s="3" t="inlineStr">
        <is>
          <t>NA</t>
        </is>
      </c>
      <c r="Q111" s="4" t="inlineStr">
        <is>
          <t>https://zenodo.org/records/16291115</t>
        </is>
      </c>
      <c r="R111" s="3" t="inlineStr">
        <is>
          <t>NA</t>
        </is>
      </c>
      <c r="S111" s="3" t="inlineStr">
        <is>
          <t>NA</t>
        </is>
      </c>
      <c r="T111" s="3" t="inlineStr">
        <is>
          <t>10.5281/zenodo.16291115</t>
        </is>
      </c>
      <c r="U111" s="3" t="inlineStr">
        <is>
          <t>Y</t>
        </is>
      </c>
      <c r="V111" s="3" t="inlineStr">
        <is>
          <t>https://doi.org/10.5281/zenodo.16291115 (dataset record; linked GitHub repository and thesis cited in record)</t>
        </is>
      </c>
      <c r="W111" s="3" t="inlineStr">
        <is>
          <t>10.5281/zenodo.16291115</t>
        </is>
      </c>
      <c r="X111" s="3" t="inlineStr">
        <is>
          <t>https://doi.org/10.5281/zenodo.16291115</t>
        </is>
      </c>
      <c r="Y111" s="3" t="inlineStr">
        <is>
          <t>NR</t>
        </is>
      </c>
      <c r="Z111" s="3" t="inlineStr">
        <is>
          <t>NR</t>
        </is>
      </c>
      <c r="AA111" s="3" t="inlineStr">
        <is>
          <t>Reported in source record (relationship not classified)</t>
        </is>
      </c>
      <c r="AB111" s="3" t="inlineStr">
        <is>
          <t>NR</t>
        </is>
      </c>
      <c r="AC111" s="3" t="inlineStr">
        <is>
          <t>NR</t>
        </is>
      </c>
      <c r="AD111" s="3" t="inlineStr">
        <is>
          <t>NR</t>
        </is>
      </c>
      <c r="AE111" s="3" t="inlineStr">
        <is>
          <t>NR</t>
        </is>
      </c>
      <c r="AF111" s="3" t="inlineStr">
        <is>
          <t>NR</t>
        </is>
      </c>
      <c r="AG111" s="3" t="inlineStr">
        <is>
          <t>NR</t>
        </is>
      </c>
      <c r="AH111" s="3" t="inlineStr">
        <is>
          <t>NR</t>
        </is>
      </c>
      <c r="AI111" s="3" t="inlineStr">
        <is>
          <t>NR</t>
        </is>
      </c>
      <c r="AJ111" s="3" t="inlineStr">
        <is>
          <t>NR</t>
        </is>
      </c>
      <c r="AK111" s="3" t="inlineStr">
        <is>
          <t>NR</t>
        </is>
      </c>
      <c r="AL111" s="3" t="inlineStr">
        <is>
          <t>NR</t>
        </is>
      </c>
      <c r="AM111" s="3" t="inlineStr">
        <is>
          <t>NR</t>
        </is>
      </c>
      <c r="AN111" s="3" t="inlineStr">
        <is>
          <t>3840x2160</t>
        </is>
      </c>
      <c r="AO111" s="3" t="inlineStr">
        <is>
          <t>NR</t>
        </is>
      </c>
      <c r="AP111" s="3" t="inlineStr">
        <is>
          <t>Brazil</t>
        </is>
      </c>
      <c r="AQ111" s="3" t="inlineStr">
        <is>
          <t>NR</t>
        </is>
      </c>
      <c r="AR111" s="3" t="inlineStr">
        <is>
          <t>Cascavel, Parana</t>
        </is>
      </c>
      <c r="AS111" s="3" t="inlineStr">
        <is>
          <t>Brazil; Cascavel, Parana; Road environment: Urban</t>
        </is>
      </c>
      <c r="AT111" s="3" t="inlineStr">
        <is>
          <t>NR</t>
        </is>
      </c>
      <c r="AU111" s="3" t="inlineStr">
        <is>
          <t>Vehicle_Mounted_Camera</t>
        </is>
      </c>
      <c r="AV111" s="3" t="inlineStr">
        <is>
          <t>See Acquisition_Platform</t>
        </is>
      </c>
      <c r="AW111" s="3" t="inlineStr">
        <is>
          <t>Vehicle_Mounted_Camera</t>
        </is>
      </c>
      <c r="AX111" s="3" t="inlineStr">
        <is>
          <t>See Acquisition_Platform (reported: mounted)</t>
        </is>
      </c>
      <c r="AY111" s="3" t="inlineStr">
        <is>
          <t>NR</t>
        </is>
      </c>
      <c r="AZ111" s="3" t="inlineStr">
        <is>
          <t>NR</t>
        </is>
      </c>
      <c r="BA111" s="3" t="inlineStr">
        <is>
          <t>NR</t>
        </is>
      </c>
      <c r="BB111" s="3" t="inlineStr">
        <is>
          <t>N</t>
        </is>
      </c>
      <c r="BC111" s="3" t="inlineStr">
        <is>
          <t>NR</t>
        </is>
      </c>
      <c r="BD111" s="3" t="inlineStr">
        <is>
          <t>NR</t>
        </is>
      </c>
      <c r="BE111" s="3" t="inlineStr">
        <is>
          <t>NR</t>
        </is>
      </c>
      <c r="BF111" s="3" t="inlineStr">
        <is>
          <t>Daylight;Sunny;Shaded</t>
        </is>
      </c>
      <c r="BG111" s="3" t="inlineStr">
        <is>
          <t>NR</t>
        </is>
      </c>
      <c r="BH111" s="3" t="inlineStr">
        <is>
          <t>Fissures;Shoving;Ravelling;Pothole;Patch</t>
        </is>
      </c>
      <c r="BI111" s="3" t="inlineStr">
        <is>
          <t>NR</t>
        </is>
      </c>
      <c r="BJ111" s="3" t="inlineStr">
        <is>
          <t>DNIT guideline classes: Fissures;Shoving;Ravelling;Pothole;Patch</t>
        </is>
      </c>
      <c r="BK111" s="3" t="inlineStr">
        <is>
          <t>NR</t>
        </is>
      </c>
      <c r="BL111" s="3" t="inlineStr">
        <is>
          <t>Object_Detection</t>
        </is>
      </c>
      <c r="BM111" s="3" t="inlineStr">
        <is>
          <t>Object_Detection</t>
        </is>
      </c>
      <c r="BN111" s="3" t="inlineStr">
        <is>
          <t>YOLO_TXT_BBox</t>
        </is>
      </c>
      <c r="BO111" s="3" t="inlineStr">
        <is>
          <t>YOLO; TXT</t>
        </is>
      </c>
      <c r="BP111" s="3" t="inlineStr">
        <is>
          <t>NR</t>
        </is>
      </c>
      <c r="BQ111" s="3" t="inlineStr">
        <is>
          <t>Y</t>
        </is>
      </c>
      <c r="BR111" s="3" t="inlineStr">
        <is>
          <t>NR</t>
        </is>
      </c>
      <c r="BS111" s="3" t="inlineStr">
        <is>
          <t>NR</t>
        </is>
      </c>
      <c r="BT111" s="3" t="inlineStr">
        <is>
          <t>NR</t>
        </is>
      </c>
      <c r="BU111" s="3" t="inlineStr">
        <is>
          <t>NR</t>
        </is>
      </c>
      <c r="BV111" s="3" t="inlineStr">
        <is>
          <t>N</t>
        </is>
      </c>
      <c r="BW111" s="3" t="inlineStr">
        <is>
          <t>N</t>
        </is>
      </c>
      <c r="BX111" s="3" t="inlineStr">
        <is>
          <t>N</t>
        </is>
      </c>
      <c r="BY111" s="3" t="inlineStr">
        <is>
          <t>Manual</t>
        </is>
      </c>
      <c r="BZ111" s="3" t="inlineStr">
        <is>
          <t>Labels curated by a technical committee with quality checks; checksums provided; stable filenames</t>
        </is>
      </c>
      <c r="CA111" s="3" t="inlineStr">
        <is>
          <t>NR</t>
        </is>
      </c>
      <c r="CB111" s="3" t="inlineStr">
        <is>
          <t>NR</t>
        </is>
      </c>
      <c r="CC111" s="3" t="inlineStr">
        <is>
          <t>Object_Detection</t>
        </is>
      </c>
      <c r="CD111" s="3" t="inlineStr">
        <is>
          <t>NR</t>
        </is>
      </c>
      <c r="CE111" s="3" t="inlineStr">
        <is>
          <t>NR</t>
        </is>
      </c>
      <c r="CF111" s="3" t="inlineStr">
        <is>
          <t>Reported on the source record/data card or associated publication (see Evidence_Locator)</t>
        </is>
      </c>
      <c r="CG111" s="3" t="inlineStr">
        <is>
          <t>mAP@50</t>
        </is>
      </c>
      <c r="CH111" s="3" t="inlineStr">
        <is>
          <t>NR</t>
        </is>
      </c>
      <c r="CI111" s="3" t="inlineStr">
        <is>
          <t>Include-Primary</t>
        </is>
      </c>
      <c r="CJ111" s="3" t="inlineStr">
        <is>
          <t>Direct_Download</t>
        </is>
      </c>
      <c r="CK111" s="3" t="inlineStr">
        <is>
          <t>CC-BY-4.0</t>
        </is>
      </c>
      <c r="CL111" s="3" t="inlineStr">
        <is>
          <t>N</t>
        </is>
      </c>
      <c r="CM111" s="3" t="inlineStr">
        <is>
          <t>Direct_Download</t>
        </is>
      </c>
      <c r="CN111" s="3" t="inlineStr">
        <is>
          <t>NR</t>
        </is>
      </c>
      <c r="CO111" s="3" t="inlineStr">
        <is>
          <t>NR</t>
        </is>
      </c>
      <c r="CP111" s="3" t="inlineStr">
        <is>
          <t>N</t>
        </is>
      </c>
      <c r="CQ111" s="3" t="inlineStr">
        <is>
          <t>Image count not reported in record; single city; author-declared class imbalance and weather/location bias; best-model architecture not named alongside the reported mAP@50</t>
        </is>
      </c>
      <c r="CR111" s="3" t="inlineStr">
        <is>
          <t>Original</t>
        </is>
      </c>
      <c r="CS111" s="3" t="inlineStr">
        <is>
          <t>N</t>
        </is>
      </c>
      <c r="CT111" s="3" t="inlineStr">
        <is>
          <t>N</t>
        </is>
      </c>
      <c r="CU111" s="3" t="inlineStr">
        <is>
          <t>N</t>
        </is>
      </c>
      <c r="CV111" s="3" t="inlineStr">
        <is>
          <t>NA</t>
        </is>
      </c>
      <c r="CW111" s="3" t="inlineStr">
        <is>
          <t>NA</t>
        </is>
      </c>
      <c r="CX111" s="3" t="inlineStr">
        <is>
          <t>Claude_Zendo_001.xlsx</t>
        </is>
      </c>
      <c r="CY111" s="3" t="inlineStr">
        <is>
          <t>Claude_Zendo_001:ZEN-003</t>
        </is>
      </c>
      <c r="CZ111" s="3" t="inlineStr">
        <is>
          <t>N</t>
        </is>
      </c>
      <c r="DA111" s="3" t="inlineStr">
        <is>
          <t>NA</t>
        </is>
      </c>
      <c r="DB111" s="3" t="inlineStr">
        <is>
          <t>None</t>
        </is>
      </c>
      <c r="DC111" s="3" t="inlineStr">
        <is>
          <t>None</t>
        </is>
      </c>
      <c r="DD111" s="3" t="inlineStr">
        <is>
          <t>None</t>
        </is>
      </c>
      <c r="DE111" s="3" t="inlineStr">
        <is>
          <t>None</t>
        </is>
      </c>
      <c r="DF111" s="3" t="inlineStr">
        <is>
          <t>N</t>
        </is>
      </c>
      <c r="DG111" s="3" t="inlineStr">
        <is>
          <t>Single source record; no reconciliation required.</t>
        </is>
      </c>
      <c r="DH111" s="3" t="inlineStr">
        <is>
          <t>Zenodo record https://zenodo.org/records/16291115 description (sections 'Field Data Acquisition', 'Classes', 'Structure', 'Related resources'), accessed 2026-08-03</t>
        </is>
      </c>
      <c r="DI111" s="3" t="inlineStr">
        <is>
          <t>High</t>
        </is>
      </c>
      <c r="DJ111" s="3" t="inlineStr">
        <is>
          <t>Low</t>
        </is>
      </c>
      <c r="DK111" s="3" t="inlineStr">
        <is>
          <t>Use source record as cited.</t>
        </is>
      </c>
      <c r="DL111" s="3" t="n">
        <v>5</v>
      </c>
      <c r="DM111" s="3" t="n">
        <v>4</v>
      </c>
      <c r="DN111" s="3" t="n">
        <v>4.5</v>
      </c>
      <c r="DO111" s="3" t="n">
        <v>3</v>
      </c>
      <c r="DP111" s="3" t="n">
        <v>3</v>
      </c>
      <c r="DQ111" s="3" t="n">
        <v>1</v>
      </c>
      <c r="DR111" s="3" t="n">
        <v>0</v>
      </c>
      <c r="DS111" s="3" t="n">
        <v>66.5</v>
      </c>
      <c r="DT111" s="3" t="inlineStr">
        <is>
          <t>Reviewed (source MCDM_Scoring, averaged across batches)</t>
        </is>
      </c>
      <c r="DU111" s="3" t="inlineStr">
        <is>
          <t>1 of 1</t>
        </is>
      </c>
      <c r="DV111" s="35">
        <f>IFERROR(IF(INDEX(MCDM_Grades!$C$2:$C$178,MATCH($A111,MCDM_Grades!$A$2:$A$178,0))="","",INDEX(MCDM_Grades!$C$2:$C$178,MATCH($A111,MCDM_Grades!$A$2:$A$178,0))),"")</f>
        <v/>
      </c>
      <c r="DW111" s="42">
        <f>IFERROR(IF(INDEX(MCDM_Grades!$D$2:$D$178,MATCH($A111,MCDM_Grades!$A$2:$A$178,0))="","",INDEX(MCDM_Grades!$D$2:$D$178,MATCH($A111,MCDM_Grades!$A$2:$A$178,0))),"")</f>
        <v/>
      </c>
      <c r="DX111" s="48">
        <f>IFERROR(IF(INDEX(MCDM_Grades!$E$2:$E$178,MATCH($A111,MCDM_Grades!$A$2:$A$178,0))="","",INDEX(MCDM_Grades!$E$2:$E$178,MATCH($A111,MCDM_Grades!$A$2:$A$178,0))),"")</f>
        <v/>
      </c>
      <c r="DY111" s="49">
        <f>IFERROR(IF(INDEX(MCDM_Grades!$F$2:$F$178,MATCH($A111,MCDM_Grades!$A$2:$A$178,0))="","",INDEX(MCDM_Grades!$F$2:$F$178,MATCH($A111,MCDM_Grades!$A$2:$A$178,0))),"")</f>
        <v/>
      </c>
      <c r="DZ111" s="48">
        <f>IFERROR(IF(INDEX(MCDM_Grades!$G$2:$G$178,MATCH($A111,MCDM_Grades!$A$2:$A$178,0))="","",INDEX(MCDM_Grades!$G$2:$G$178,MATCH($A111,MCDM_Grades!$A$2:$A$178,0))),"")</f>
        <v/>
      </c>
      <c r="EA111" s="49">
        <f>IFERROR(IF(INDEX(MCDM_Grades!$H$2:$H$178,MATCH($A111,MCDM_Grades!$A$2:$A$178,0))="","",INDEX(MCDM_Grades!$H$2:$H$178,MATCH($A111,MCDM_Grades!$A$2:$A$178,0))),"")</f>
        <v/>
      </c>
      <c r="EB111" s="50">
        <f>IFERROR(IF(INDEX(MCDM_Grades!$I$2:$I$178,MATCH($A111,MCDM_Grades!$A$2:$A$178,0))="","",INDEX(MCDM_Grades!$I$2:$I$178,MATCH($A111,MCDM_Grades!$A$2:$A$178,0))),"")</f>
        <v/>
      </c>
      <c r="EC111" s="51">
        <f>IFERROR(IF(INDEX(MCDM_Grades!$J$2:$J$178,MATCH($A111,MCDM_Grades!$A$2:$A$178,0))="","",INDEX(MCDM_Grades!$J$2:$J$178,MATCH($A111,MCDM_Grades!$A$2:$A$178,0))),"")</f>
        <v/>
      </c>
      <c r="ED111" s="35">
        <f>IFERROR(IF(INDEX(MCDM_Grades!$N$2:$N$178,MATCH($A111,MCDM_Grades!$A$2:$A$178,0))="","",INDEX(MCDM_Grades!$N$2:$N$178,MATCH($A111,MCDM_Grades!$A$2:$A$178,0))),"")</f>
        <v/>
      </c>
      <c r="EE111" s="42">
        <f>IFERROR(IF(INDEX(MCDM_Grades!$O$2:$O$178,MATCH($A111,MCDM_Grades!$A$2:$A$178,0))="","",INDEX(MCDM_Grades!$O$2:$O$178,MATCH($A111,MCDM_Grades!$A$2:$A$178,0))),"")</f>
        <v/>
      </c>
      <c r="EF111" s="35">
        <f>IFERROR(IF(INDEX(MCDM_Grades!$P$2:$P$178,MATCH($A111,MCDM_Grades!$A$2:$A$178,0))="","",INDEX(MCDM_Grades!$P$2:$P$178,MATCH($A111,MCDM_Grades!$A$2:$A$178,0))),"")</f>
        <v/>
      </c>
      <c r="EG111" s="42">
        <f>IFERROR(IF(INDEX(MCDM_Grades!$Q$2:$Q$178,MATCH($A111,MCDM_Grades!$A$2:$A$178,0))="","",INDEX(MCDM_Grades!$Q$2:$Q$178,MATCH($A111,MCDM_Grades!$A$2:$A$178,0))),"")</f>
        <v/>
      </c>
      <c r="EH111" s="35">
        <f>IFERROR(IF(INDEX(MCDM_Grades!$R$2:$R$178,MATCH($A111,MCDM_Grades!$A$2:$A$178,0))="","",INDEX(MCDM_Grades!$R$2:$R$178,MATCH($A111,MCDM_Grades!$A$2:$A$178,0))),"")</f>
        <v/>
      </c>
      <c r="EI111" s="42">
        <f>IFERROR(IF(INDEX(MCDM_Grades!$S$2:$S$178,MATCH($A111,MCDM_Grades!$A$2:$A$178,0))="","",INDEX(MCDM_Grades!$S$2:$S$178,MATCH($A111,MCDM_Grades!$A$2:$A$178,0))),"")</f>
        <v/>
      </c>
      <c r="EJ111" s="35">
        <f>IFERROR(IF(INDEX(MCDM_Grades!$T$2:$T$178,MATCH($A111,MCDM_Grades!$A$2:$A$178,0))="","",INDEX(MCDM_Grades!$T$2:$T$178,MATCH($A111,MCDM_Grades!$A$2:$A$178,0))),"")</f>
        <v/>
      </c>
      <c r="EK111" s="42">
        <f>IFERROR(IF(INDEX(MCDM_Grades!$U$2:$U$178,MATCH($A111,MCDM_Grades!$A$2:$A$178,0))="","",INDEX(MCDM_Grades!$U$2:$U$178,MATCH($A111,MCDM_Grades!$A$2:$A$178,0))),"")</f>
        <v/>
      </c>
      <c r="EL111" s="35">
        <f>IFERROR(IF(INDEX(MCDM_Grades!$V$2:$V$178,MATCH($A111,MCDM_Grades!$A$2:$A$178,0))="","",INDEX(MCDM_Grades!$V$2:$V$178,MATCH($A111,MCDM_Grades!$A$2:$A$178,0))),"")</f>
        <v/>
      </c>
      <c r="EM111" s="42">
        <f>IFERROR(IF(INDEX(MCDM_Grades!$W$2:$W$178,MATCH($A111,MCDM_Grades!$A$2:$A$178,0))="","",INDEX(MCDM_Grades!$W$2:$W$178,MATCH($A111,MCDM_Grades!$A$2:$A$178,0))),"")</f>
        <v/>
      </c>
      <c r="EN111" s="35">
        <f>IFERROR(IF(INDEX(MCDM_Grades!$X$2:$X$178,MATCH($A111,MCDM_Grades!$A$2:$A$178,0))="","",INDEX(MCDM_Grades!$X$2:$X$178,MATCH($A111,MCDM_Grades!$A$2:$A$178,0))),"")</f>
        <v/>
      </c>
      <c r="EO111" s="42">
        <f>IFERROR(IF(INDEX(MCDM_Grades!$Y$2:$Y$178,MATCH($A111,MCDM_Grades!$A$2:$A$178,0))="","",INDEX(MCDM_Grades!$Y$2:$Y$178,MATCH($A111,MCDM_Grades!$A$2:$A$178,0))),"")</f>
        <v/>
      </c>
      <c r="EP111" s="35">
        <f>IFERROR(IF(INDEX(MCDM_Grades!$Z$2:$Z$178,MATCH($A111,MCDM_Grades!$A$2:$A$178,0))="","",INDEX(MCDM_Grades!$Z$2:$Z$178,MATCH($A111,MCDM_Grades!$A$2:$A$178,0))),"")</f>
        <v/>
      </c>
      <c r="EQ111" s="42">
        <f>IFERROR(IF(INDEX(MCDM_Grades!$AA$2:$AA$178,MATCH($A111,MCDM_Grades!$A$2:$A$178,0))="","",INDEX(MCDM_Grades!$AA$2:$AA$178,MATCH($A111,MCDM_Grades!$A$2:$A$178,0))),"")</f>
        <v/>
      </c>
      <c r="ER111" s="35">
        <f>IFERROR(IF(INDEX(MCDM_Grades!$AB$2:$AB$178,MATCH($A111,MCDM_Grades!$A$2:$A$178,0))="","",INDEX(MCDM_Grades!$AB$2:$AB$178,MATCH($A111,MCDM_Grades!$A$2:$A$178,0))),"")</f>
        <v/>
      </c>
      <c r="ES111" s="42">
        <f>IFERROR(IF(INDEX(MCDM_Grades!$AC$2:$AC$178,MATCH($A111,MCDM_Grades!$A$2:$A$178,0))="","",INDEX(MCDM_Grades!$AC$2:$AC$178,MATCH($A111,MCDM_Grades!$A$2:$A$178,0))),"")</f>
        <v/>
      </c>
      <c r="ET111" s="35">
        <f>IFERROR(IF(INDEX(MCDM_Grades!$AD$2:$AD$178,MATCH($A111,MCDM_Grades!$A$2:$A$178,0))="","",INDEX(MCDM_Grades!$AD$2:$AD$178,MATCH($A111,MCDM_Grades!$A$2:$A$178,0))),"")</f>
        <v/>
      </c>
      <c r="EU111" s="42">
        <f>IFERROR(IF(INDEX(MCDM_Grades!$AE$2:$AE$178,MATCH($A111,MCDM_Grades!$A$2:$A$178,0))="","",INDEX(MCDM_Grades!$AE$2:$AE$178,MATCH($A111,MCDM_Grades!$A$2:$A$178,0))),"")</f>
        <v/>
      </c>
      <c r="EV111" s="51">
        <f>IFERROR(IF(INDEX(MCDM_Grades!$K$2:$K$178,MATCH($A111,MCDM_Grades!$A$2:$A$178,0))="","",INDEX(MCDM_Grades!$K$2:$K$178,MATCH($A111,MCDM_Grades!$A$2:$A$178,0))),"")</f>
        <v/>
      </c>
      <c r="EW111" s="49">
        <f>IFERROR(IF(INDEX(MCDM_Grades!$L$2:$L$178,MATCH($A111,MCDM_Grades!$A$2:$A$178,0))="","",INDEX(MCDM_Grades!$L$2:$L$178,MATCH($A111,MCDM_Grades!$A$2:$A$178,0))),"")</f>
        <v/>
      </c>
      <c r="EX111" s="50">
        <f>IFERROR(IF(INDEX(MCDM_Grades!$M$2:$M$178,MATCH($A111,MCDM_Grades!$A$2:$A$178,0))="","",INDEX(MCDM_Grades!$M$2:$M$178,MATCH($A111,MCDM_Grades!$A$2:$A$178,0))),"")</f>
        <v/>
      </c>
      <c r="EY111" s="35">
        <f>IFERROR(IF(INDEX(MCDM_Grades!$AR$2:$AR$178,MATCH($A111,MCDM_Grades!$A$2:$A$178,0))="","",INDEX(MCDM_Grades!$AR$2:$AR$178,MATCH($A111,MCDM_Grades!$A$2:$A$178,0))),"")</f>
        <v/>
      </c>
      <c r="EZ111" s="42">
        <f>IFERROR(IF(INDEX(MCDM_Grades!$AS$2:$AS$178,MATCH($A111,MCDM_Grades!$A$2:$A$178,0))="","",INDEX(MCDM_Grades!$AS$2:$AS$178,MATCH($A111,MCDM_Grades!$A$2:$A$178,0))),"")</f>
        <v/>
      </c>
      <c r="FA111" s="35">
        <f>IFERROR(IF(INDEX(MCDM_Grades!$AT$2:$AT$178,MATCH($A111,MCDM_Grades!$A$2:$A$178,0))="","",INDEX(MCDM_Grades!$AT$2:$AT$178,MATCH($A111,MCDM_Grades!$A$2:$A$178,0))),"")</f>
        <v/>
      </c>
      <c r="FB111" s="42">
        <f>IFERROR(IF(INDEX(MCDM_Grades!$AU$2:$AU$178,MATCH($A111,MCDM_Grades!$A$2:$A$178,0))="","",INDEX(MCDM_Grades!$AU$2:$AU$178,MATCH($A111,MCDM_Grades!$A$2:$A$178,0))),"")</f>
        <v/>
      </c>
      <c r="FC111" s="3" t="inlineStr">
        <is>
          <t>Forward-facing / oblique</t>
        </is>
      </c>
      <c r="FD111" s="3" t="inlineStr">
        <is>
          <t>No</t>
        </is>
      </c>
      <c r="FE111" s="3" t="inlineStr">
        <is>
          <t>Yes</t>
        </is>
      </c>
      <c r="FF111" s="3" t="n"/>
      <c r="FG111" s="3" t="inlineStr">
        <is>
          <t>Front-bumper-mounted smartphone (iPhone 15) on passenger vehicle</t>
        </is>
      </c>
      <c r="FH111" s="3" t="inlineStr">
        <is>
          <t>video-capture device (Apple iPhone 15) mounted on the front bumper of a passenger vehicle</t>
        </is>
      </c>
      <c r="FI111" s="3" t="inlineStr">
        <is>
          <t>Dataset page / README</t>
        </is>
      </c>
      <c r="FJ111" s="3" t="inlineStr">
        <is>
          <t>https://zenodo.org/records/16291115</t>
        </is>
      </c>
      <c r="FK111" s="3" t="inlineStr">
        <is>
          <t>High</t>
        </is>
      </c>
      <c r="FL111" s="3" t="inlineStr">
        <is>
          <t>Not independently verified</t>
        </is>
      </c>
      <c r="FM111" s="3" t="inlineStr">
        <is>
          <t>Zenodo record: 4K 60 fps video from a front-bumper-mounted iPhone at 40 km/h, frames sampled every ~2 s; bumper mount looking at the road ahead is a low forward oblique view. Workbook only said 'Vehicle_Mounted_Camera'.</t>
        </is>
      </c>
    </row>
    <row r="112" ht="58" customHeight="1">
      <c r="A112" s="3" t="inlineStr">
        <is>
          <t>DS-111</t>
        </is>
      </c>
      <c r="B112" s="3" t="inlineStr">
        <is>
          <t>CAMBER Dataset - Road Survey Video / Road Monitoring Route Series (67 Zenodo records)</t>
        </is>
      </c>
      <c r="C112" s="3" t="inlineStr">
        <is>
          <t>CAMBER Dataset - Road Survey Video and Road Monitoring Route series (67 sibling Zenodo records); CAMBER Dataset – Road Survey Video #37</t>
        </is>
      </c>
      <c r="D112" s="3" t="inlineStr">
        <is>
          <t>1.0</t>
        </is>
      </c>
      <c r="E112" s="3" t="inlineStr">
        <is>
          <t>Confirmed Match</t>
        </is>
      </c>
      <c r="F112" s="3" t="inlineStr">
        <is>
          <t>High</t>
        </is>
      </c>
      <c r="G112" s="3" t="inlineStr">
        <is>
          <t>CodeX record (CAMBER Road Survey Video #37, Zenodo 18755804) is one of the 67 sibling records that Claude collapsed into canonical row ZEN-026 (Zenodo 18704114); same collection protocol, pothole/manhole/speed-breaker annotations and access mechanism.</t>
        </is>
      </c>
      <c r="H112" s="3" t="inlineStr">
        <is>
          <t>Claude; CodeX</t>
        </is>
      </c>
      <c r="I112" s="3" t="inlineStr">
        <is>
          <t>Zenodo</t>
        </is>
      </c>
      <c r="J112" s="3" t="inlineStr">
        <is>
          <t>N</t>
        </is>
      </c>
      <c r="K112" s="3" t="inlineStr">
        <is>
          <t>Series of 67 sibling Zenodo records collapsed to one canonical entry (Claude itemized all 66 siblings in its Exclusion_Log)</t>
        </is>
      </c>
      <c r="L112" s="4" t="inlineStr">
        <is>
          <t>https://zenodo.org/records/18704114</t>
        </is>
      </c>
      <c r="M112" s="3" t="inlineStr">
        <is>
          <t>NA</t>
        </is>
      </c>
      <c r="N112" s="3" t="inlineStr">
        <is>
          <t>NA</t>
        </is>
      </c>
      <c r="O112" s="3" t="inlineStr">
        <is>
          <t>NA</t>
        </is>
      </c>
      <c r="P112" s="3" t="inlineStr">
        <is>
          <t>NA</t>
        </is>
      </c>
      <c r="Q112" s="4" t="inlineStr">
        <is>
          <t>https://zenodo.org/records/18704114; https://zenodo.org/records/18755804</t>
        </is>
      </c>
      <c r="R112" s="3" t="inlineStr">
        <is>
          <t>NA</t>
        </is>
      </c>
      <c r="S112" s="3" t="inlineStr">
        <is>
          <t>NA</t>
        </is>
      </c>
      <c r="T112" s="3" t="inlineStr">
        <is>
          <t>10.5281/zenodo.18704114; 10.5281/zenodo.18755804</t>
        </is>
      </c>
      <c r="U112" s="3" t="inlineStr">
        <is>
          <t>N</t>
        </is>
      </c>
      <c r="V112" s="3" t="inlineStr">
        <is>
          <t>NR</t>
        </is>
      </c>
      <c r="W112" s="3" t="inlineStr">
        <is>
          <t>NR</t>
        </is>
      </c>
      <c r="X112" s="3" t="inlineStr">
        <is>
          <t>NR</t>
        </is>
      </c>
      <c r="Y112" s="3" t="inlineStr">
        <is>
          <t>NR</t>
        </is>
      </c>
      <c r="Z112" s="3" t="inlineStr">
        <is>
          <t>NA</t>
        </is>
      </c>
      <c r="AA112" s="3" t="inlineStr">
        <is>
          <t>NA</t>
        </is>
      </c>
      <c r="AB112" s="3" t="inlineStr">
        <is>
          <t>NR</t>
        </is>
      </c>
      <c r="AC112" s="3" t="inlineStr">
        <is>
          <t>NR</t>
        </is>
      </c>
      <c r="AD112" s="3" t="inlineStr">
        <is>
          <t>NR</t>
        </is>
      </c>
      <c r="AE112" s="3" t="inlineStr">
        <is>
          <t>NR</t>
        </is>
      </c>
      <c r="AF112" s="3" t="inlineStr">
        <is>
          <t>NR</t>
        </is>
      </c>
      <c r="AG112" s="3" t="inlineStr">
        <is>
          <t>67</t>
        </is>
      </c>
      <c r="AH112" s="3" t="inlineStr">
        <is>
          <t>NR</t>
        </is>
      </c>
      <c r="AI112" s="3" t="inlineStr">
        <is>
          <t>NR</t>
        </is>
      </c>
      <c r="AJ112" s="3" t="inlineStr">
        <is>
          <t>NR</t>
        </is>
      </c>
      <c r="AK112" s="3" t="inlineStr">
        <is>
          <t>NR</t>
        </is>
      </c>
      <c r="AL112" s="3" t="inlineStr">
        <is>
          <t>NR</t>
        </is>
      </c>
      <c r="AM112" s="3" t="inlineStr">
        <is>
          <t>NR</t>
        </is>
      </c>
      <c r="AN112" s="3" t="inlineStr">
        <is>
          <t>NR</t>
        </is>
      </c>
      <c r="AO112" s="3" t="inlineStr">
        <is>
          <t>NR</t>
        </is>
      </c>
      <c r="AP112" s="3" t="inlineStr">
        <is>
          <t>NR</t>
        </is>
      </c>
      <c r="AQ112" s="3" t="inlineStr">
        <is>
          <t>NR</t>
        </is>
      </c>
      <c r="AR112" s="3" t="inlineStr">
        <is>
          <t>European road networks (CAMBER project, Horizon Europe GA 101156387)</t>
        </is>
      </c>
      <c r="AS112" s="3" t="inlineStr">
        <is>
          <t>European road networks (CAMBER project, Horizon Europe GA 101156387); Road environment: Road survey route</t>
        </is>
      </c>
      <c r="AT112" s="3" t="inlineStr">
        <is>
          <t>2026-01 to 2026-07</t>
        </is>
      </c>
      <c r="AU112" s="3" t="inlineStr">
        <is>
          <t>Smartphone_Handheld;Vehicle_Mounted_Camera [Claude] | Mobile device [CodeX]</t>
        </is>
      </c>
      <c r="AV112" s="3" t="inlineStr">
        <is>
          <t>See Acquisition_Platform</t>
        </is>
      </c>
      <c r="AW112" s="3" t="inlineStr">
        <is>
          <t>Smartphone_Handheld;Vehicle_Mounted_Camera [Claude] | Mobile device [CodeX]</t>
        </is>
      </c>
      <c r="AX112" s="3" t="inlineStr">
        <is>
          <t>See Acquisition_Platform (reported: mounted)</t>
        </is>
      </c>
      <c r="AY112" s="3" t="inlineStr">
        <is>
          <t>Y</t>
        </is>
      </c>
      <c r="AZ112" s="3" t="inlineStr">
        <is>
          <t>NR</t>
        </is>
      </c>
      <c r="BA112" s="3" t="inlineStr">
        <is>
          <t>NR</t>
        </is>
      </c>
      <c r="BB112" s="3" t="inlineStr">
        <is>
          <t>N</t>
        </is>
      </c>
      <c r="BC112" s="3" t="inlineStr">
        <is>
          <t>Y</t>
        </is>
      </c>
      <c r="BD112" s="3" t="inlineStr">
        <is>
          <t>NR</t>
        </is>
      </c>
      <c r="BE112" s="3" t="inlineStr">
        <is>
          <t>NR</t>
        </is>
      </c>
      <c r="BF112" s="3" t="inlineStr">
        <is>
          <t>NR</t>
        </is>
      </c>
      <c r="BG112" s="3" t="inlineStr">
        <is>
          <t>NR</t>
        </is>
      </c>
      <c r="BH112" s="3" t="inlineStr">
        <is>
          <t>Pothole;Manhole;Speed_Breaker [Claude] | Pothole; Manhole; Speedbreaker [CodeX]</t>
        </is>
      </c>
      <c r="BI112" s="3" t="inlineStr">
        <is>
          <t>NR</t>
        </is>
      </c>
      <c r="BJ112" s="3" t="inlineStr">
        <is>
          <t>YOLOv8 detection classes: manhole;pothole;speedbreaker;potholes (note the duplicated pothole/potholes class label in the source record) [Claude] | Model-detected classes [CodeX]</t>
        </is>
      </c>
      <c r="BK112" s="3" t="inlineStr">
        <is>
          <t>NR</t>
        </is>
      </c>
      <c r="BL112" s="3" t="inlineStr">
        <is>
          <t>Object_Detection [Claude] | Object detection [CodeX]</t>
        </is>
      </c>
      <c r="BM112" s="3" t="inlineStr">
        <is>
          <t>Object_Detection [Claude] | Object detection [CodeX]</t>
        </is>
      </c>
      <c r="BN112" s="3" t="inlineStr">
        <is>
          <t>CSV_Detection_Results [Claude] | MP4; CSV; GPX [CodeX]</t>
        </is>
      </c>
      <c r="BO112" s="3" t="inlineStr">
        <is>
          <t>NR</t>
        </is>
      </c>
      <c r="BP112" s="3" t="inlineStr">
        <is>
          <t>NR</t>
        </is>
      </c>
      <c r="BQ112" s="3" t="inlineStr">
        <is>
          <t>Y</t>
        </is>
      </c>
      <c r="BR112" s="3" t="inlineStr">
        <is>
          <t>NR</t>
        </is>
      </c>
      <c r="BS112" s="3" t="inlineStr">
        <is>
          <t>NR</t>
        </is>
      </c>
      <c r="BT112" s="3" t="inlineStr">
        <is>
          <t>NR</t>
        </is>
      </c>
      <c r="BU112" s="3" t="inlineStr">
        <is>
          <t>NR</t>
        </is>
      </c>
      <c r="BV112" s="3" t="inlineStr">
        <is>
          <t>N</t>
        </is>
      </c>
      <c r="BW112" s="3" t="inlineStr">
        <is>
          <t>N</t>
        </is>
      </c>
      <c r="BX112" s="3" t="inlineStr">
        <is>
          <t>N</t>
        </is>
      </c>
      <c r="BY112" s="3" t="inlineStr">
        <is>
          <t>Automated_Model [Claude] | YOLO-based processing [CodeX]</t>
        </is>
      </c>
      <c r="BZ112" s="3" t="inlineStr">
        <is>
          <t>Model-generated detections at confidence threshold 0.45 with a minimum track age of 5 frames; no human verification of detections is reported</t>
        </is>
      </c>
      <c r="CA112" s="3" t="inlineStr">
        <is>
          <t>NR</t>
        </is>
      </c>
      <c r="CB112" s="3" t="inlineStr">
        <is>
          <t>NR</t>
        </is>
      </c>
      <c r="CC112" s="3" t="inlineStr">
        <is>
          <t>Object_Detection;Geo_Referenced_Defect_Mapping [Claude] | Object detection; GPS-based mapping [CodeX]</t>
        </is>
      </c>
      <c r="CD112" s="3" t="inlineStr">
        <is>
          <t>Yolov8-fintuned-on-potholes.pt [Claude] | YOLOv8 [CodeX]</t>
        </is>
      </c>
      <c r="CE112" s="3" t="inlineStr">
        <is>
          <t>Yolov8-fintuned-on-potholes.pt [Claude] | YOLOv8 [CodeX]</t>
        </is>
      </c>
      <c r="CF112" s="3" t="inlineStr">
        <is>
          <t>Reported on the source record/data card or associated publication (see Evidence_Locator)</t>
        </is>
      </c>
      <c r="CG112" s="3" t="inlineStr">
        <is>
          <t>NR</t>
        </is>
      </c>
      <c r="CH112" s="3" t="inlineStr">
        <is>
          <t>NR</t>
        </is>
      </c>
      <c r="CI112" s="3" t="inlineStr">
        <is>
          <t>Include-Supplementary</t>
        </is>
      </c>
      <c r="CJ112" s="3" t="inlineStr">
        <is>
          <t>Metadata_Only [Claude] | Restricted [CodeX]</t>
        </is>
      </c>
      <c r="CK112" s="3" t="inlineStr">
        <is>
          <t>CC-BY-4.0 [Claude] | Creative Commons Attribution 4.0 International [CodeX]</t>
        </is>
      </c>
      <c r="CL112" s="3" t="inlineStr">
        <is>
          <t>NR</t>
        </is>
      </c>
      <c r="CM112" s="3" t="inlineStr">
        <is>
          <t>Metadata_Only [Claude] | Restricted [CodeX]</t>
        </is>
      </c>
      <c r="CN112" s="3" t="inlineStr">
        <is>
          <t>NR</t>
        </is>
      </c>
      <c r="CO112" s="3" t="inlineStr">
        <is>
          <t>NR</t>
        </is>
      </c>
      <c r="CP112" s="3" t="inlineStr">
        <is>
          <t>Y</t>
        </is>
      </c>
      <c r="CQ112" s="3" t="inlineStr">
        <is>
          <t>The Zenodo records are DOI landing pages only - each contains just 1-2 small metadata .txt files and the data payload is reachable only through expiring S3 presigned URLs, so long-term access is not assured; labels are unverified automatic YOLOv8 outputs rather than human ground truth; the class list duplicates pothole as both 'pothole' and 'potholes'; 66 sibling records were collapsed into this single row and are itemised in the Exclusion_Log [Claude] | Files restricted; linked S3 URLs are expired; location and data volume unresolved. [CodeX]</t>
        </is>
      </c>
      <c r="CR112" s="3" t="inlineStr">
        <is>
          <t>Original</t>
        </is>
      </c>
      <c r="CS112" s="3" t="inlineStr">
        <is>
          <t>N</t>
        </is>
      </c>
      <c r="CT112" s="3" t="inlineStr">
        <is>
          <t>N</t>
        </is>
      </c>
      <c r="CU112" s="3" t="inlineStr">
        <is>
          <t>N</t>
        </is>
      </c>
      <c r="CV112" s="3" t="inlineStr">
        <is>
          <t>NA</t>
        </is>
      </c>
      <c r="CW112" s="3" t="inlineStr">
        <is>
          <t>NA</t>
        </is>
      </c>
      <c r="CX112" s="3" t="inlineStr">
        <is>
          <t>Claude_Zendo_001.xlsx; CodeX_Zendo_001.xlsx</t>
        </is>
      </c>
      <c r="CY112" s="3" t="inlineStr">
        <is>
          <t>Claude_Zendo_001:ZEN-026; CodeX_Zendo_001:Zendo_001_D06 (cannot open)</t>
        </is>
      </c>
      <c r="CZ112" s="3" t="inlineStr">
        <is>
          <t>Y - see conflict columns and Reconciliation_Notes</t>
        </is>
      </c>
      <c r="DA112" s="3" t="inlineStr">
        <is>
          <t>NA</t>
        </is>
      </c>
      <c r="DB112" s="3" t="inlineStr">
        <is>
          <t>None</t>
        </is>
      </c>
      <c r="DC112" s="6" t="inlineStr">
        <is>
          <t>Distress types: Pothole;Manhole;Speed_Breaker (Claude) vs Pothole; Manhole; Speedbreaker (CodeX) || Label taxonomy: YOLOv8 detection classes: manhole;pothole;speedbreaker;potholes (note the duplic (Claude) vs Model-detected classes (CodeX) || Annotation task: Object_Detection (Claude) vs Object detection (CodeX) || Annotation format: CSV_Detection_Results (Claude) vs MP4; CSV; GPX (CodeX) || Annotation method: Automated_Model (Claude) vs YOLO-based processing (CodeX)</t>
        </is>
      </c>
      <c r="DD112" s="3" t="inlineStr">
        <is>
          <t>None</t>
        </is>
      </c>
      <c r="DE112" s="6" t="inlineStr">
        <is>
          <t>Access status: Metadata_Only (Claude) vs Restricted (CodeX) || License: CC-BY-4.0 (Claude) vs Creative Commons Attribution 4.0 International (CodeX) || AI tasks: Object_Detection;Geo_Referenced_Defect_Mapping (Claude) vs Object detection; GPS-based mapping (CodeX) || Acquisition platform: Smartphone_Handheld;Vehicle_Mounted_Camera (Claude) vs Mobile device (CodeX) || Reported model: Yolov8-fintuned-on-potholes.pt (Claude) vs YOLOv8 (CodeX) || Acquisition platform: Smartphone_Handheld;Vehicle_Mounted_Camera (Claude) vs Mobile device (CodeX) || Key_Limitations: The Zenodo records are DOI landing pages only - each contains just 1-2 small met (Claude) vs Files restricted; linked S3 URLs are expired; location and data volume unresolve (CodeX)</t>
        </is>
      </c>
      <c r="DF112" s="3" t="inlineStr">
        <is>
          <t>N</t>
        </is>
      </c>
      <c r="DG112" s="3" t="inlineStr">
        <is>
          <t>Access conflict: Metadata_Only (Claude, canonical record) vs Restricted / cannot open (CodeX, sibling #37).</t>
        </is>
      </c>
      <c r="DH112" s="3" t="inlineStr">
        <is>
          <t>Zenodo record https://zenodo.org/records/18704114 description and related identifiers (isIdenticalTo / isSupplementTo pointing to isense-s3.iccs.gr presigned URLs with X-Amz-Expires=604800); file listing shows only video_1_metadata.txt and route_1_metadata.txt, accessed 2026-08-03 [Claude] | Zenodo record https://zenodo.org/records/18755804, Description; Files (Restricted); Rights; accessed 2026-08-03 [CodeX]</t>
        </is>
      </c>
      <c r="DI112" s="3" t="inlineStr">
        <is>
          <t>Moderate</t>
        </is>
      </c>
      <c r="DJ112" s="7" t="inlineStr">
        <is>
          <t>High</t>
        </is>
      </c>
      <c r="DK112" s="3" t="inlineStr">
        <is>
          <t>Request access route; verify per-route content.</t>
        </is>
      </c>
      <c r="DL112" s="3" t="n">
        <v>1</v>
      </c>
      <c r="DM112" s="3" t="n">
        <v>2</v>
      </c>
      <c r="DN112" s="3" t="n">
        <v>2.5</v>
      </c>
      <c r="DO112" s="3" t="n">
        <v>3</v>
      </c>
      <c r="DP112" s="3" t="n">
        <v>3</v>
      </c>
      <c r="DQ112" s="3" t="n">
        <v>4</v>
      </c>
      <c r="DR112" s="3" t="n">
        <v>0.5</v>
      </c>
      <c r="DS112" s="3" t="n">
        <v>43.5</v>
      </c>
      <c r="DT112" s="3" t="inlineStr">
        <is>
          <t>Reviewed (source MCDM_Scoring, averaged across batches)</t>
        </is>
      </c>
      <c r="DU112" s="3" t="inlineStr">
        <is>
          <t>1 of 2</t>
        </is>
      </c>
      <c r="DV112" s="35">
        <f>IFERROR(IF(INDEX(MCDM_Grades!$C$2:$C$178,MATCH($A112,MCDM_Grades!$A$2:$A$178,0))="","",INDEX(MCDM_Grades!$C$2:$C$178,MATCH($A112,MCDM_Grades!$A$2:$A$178,0))),"")</f>
        <v/>
      </c>
      <c r="DW112" s="42">
        <f>IFERROR(IF(INDEX(MCDM_Grades!$D$2:$D$178,MATCH($A112,MCDM_Grades!$A$2:$A$178,0))="","",INDEX(MCDM_Grades!$D$2:$D$178,MATCH($A112,MCDM_Grades!$A$2:$A$178,0))),"")</f>
        <v/>
      </c>
      <c r="DX112" s="48">
        <f>IFERROR(IF(INDEX(MCDM_Grades!$E$2:$E$178,MATCH($A112,MCDM_Grades!$A$2:$A$178,0))="","",INDEX(MCDM_Grades!$E$2:$E$178,MATCH($A112,MCDM_Grades!$A$2:$A$178,0))),"")</f>
        <v/>
      </c>
      <c r="DY112" s="49">
        <f>IFERROR(IF(INDEX(MCDM_Grades!$F$2:$F$178,MATCH($A112,MCDM_Grades!$A$2:$A$178,0))="","",INDEX(MCDM_Grades!$F$2:$F$178,MATCH($A112,MCDM_Grades!$A$2:$A$178,0))),"")</f>
        <v/>
      </c>
      <c r="DZ112" s="48">
        <f>IFERROR(IF(INDEX(MCDM_Grades!$G$2:$G$178,MATCH($A112,MCDM_Grades!$A$2:$A$178,0))="","",INDEX(MCDM_Grades!$G$2:$G$178,MATCH($A112,MCDM_Grades!$A$2:$A$178,0))),"")</f>
        <v/>
      </c>
      <c r="EA112" s="49">
        <f>IFERROR(IF(INDEX(MCDM_Grades!$H$2:$H$178,MATCH($A112,MCDM_Grades!$A$2:$A$178,0))="","",INDEX(MCDM_Grades!$H$2:$H$178,MATCH($A112,MCDM_Grades!$A$2:$A$178,0))),"")</f>
        <v/>
      </c>
      <c r="EB112" s="50">
        <f>IFERROR(IF(INDEX(MCDM_Grades!$I$2:$I$178,MATCH($A112,MCDM_Grades!$A$2:$A$178,0))="","",INDEX(MCDM_Grades!$I$2:$I$178,MATCH($A112,MCDM_Grades!$A$2:$A$178,0))),"")</f>
        <v/>
      </c>
      <c r="EC112" s="51">
        <f>IFERROR(IF(INDEX(MCDM_Grades!$J$2:$J$178,MATCH($A112,MCDM_Grades!$A$2:$A$178,0))="","",INDEX(MCDM_Grades!$J$2:$J$178,MATCH($A112,MCDM_Grades!$A$2:$A$178,0))),"")</f>
        <v/>
      </c>
      <c r="ED112" s="35">
        <f>IFERROR(IF(INDEX(MCDM_Grades!$N$2:$N$178,MATCH($A112,MCDM_Grades!$A$2:$A$178,0))="","",INDEX(MCDM_Grades!$N$2:$N$178,MATCH($A112,MCDM_Grades!$A$2:$A$178,0))),"")</f>
        <v/>
      </c>
      <c r="EE112" s="42">
        <f>IFERROR(IF(INDEX(MCDM_Grades!$O$2:$O$178,MATCH($A112,MCDM_Grades!$A$2:$A$178,0))="","",INDEX(MCDM_Grades!$O$2:$O$178,MATCH($A112,MCDM_Grades!$A$2:$A$178,0))),"")</f>
        <v/>
      </c>
      <c r="EF112" s="35">
        <f>IFERROR(IF(INDEX(MCDM_Grades!$P$2:$P$178,MATCH($A112,MCDM_Grades!$A$2:$A$178,0))="","",INDEX(MCDM_Grades!$P$2:$P$178,MATCH($A112,MCDM_Grades!$A$2:$A$178,0))),"")</f>
        <v/>
      </c>
      <c r="EG112" s="42">
        <f>IFERROR(IF(INDEX(MCDM_Grades!$Q$2:$Q$178,MATCH($A112,MCDM_Grades!$A$2:$A$178,0))="","",INDEX(MCDM_Grades!$Q$2:$Q$178,MATCH($A112,MCDM_Grades!$A$2:$A$178,0))),"")</f>
        <v/>
      </c>
      <c r="EH112" s="35">
        <f>IFERROR(IF(INDEX(MCDM_Grades!$R$2:$R$178,MATCH($A112,MCDM_Grades!$A$2:$A$178,0))="","",INDEX(MCDM_Grades!$R$2:$R$178,MATCH($A112,MCDM_Grades!$A$2:$A$178,0))),"")</f>
        <v/>
      </c>
      <c r="EI112" s="42">
        <f>IFERROR(IF(INDEX(MCDM_Grades!$S$2:$S$178,MATCH($A112,MCDM_Grades!$A$2:$A$178,0))="","",INDEX(MCDM_Grades!$S$2:$S$178,MATCH($A112,MCDM_Grades!$A$2:$A$178,0))),"")</f>
        <v/>
      </c>
      <c r="EJ112" s="35">
        <f>IFERROR(IF(INDEX(MCDM_Grades!$T$2:$T$178,MATCH($A112,MCDM_Grades!$A$2:$A$178,0))="","",INDEX(MCDM_Grades!$T$2:$T$178,MATCH($A112,MCDM_Grades!$A$2:$A$178,0))),"")</f>
        <v/>
      </c>
      <c r="EK112" s="42">
        <f>IFERROR(IF(INDEX(MCDM_Grades!$U$2:$U$178,MATCH($A112,MCDM_Grades!$A$2:$A$178,0))="","",INDEX(MCDM_Grades!$U$2:$U$178,MATCH($A112,MCDM_Grades!$A$2:$A$178,0))),"")</f>
        <v/>
      </c>
      <c r="EL112" s="35">
        <f>IFERROR(IF(INDEX(MCDM_Grades!$V$2:$V$178,MATCH($A112,MCDM_Grades!$A$2:$A$178,0))="","",INDEX(MCDM_Grades!$V$2:$V$178,MATCH($A112,MCDM_Grades!$A$2:$A$178,0))),"")</f>
        <v/>
      </c>
      <c r="EM112" s="42">
        <f>IFERROR(IF(INDEX(MCDM_Grades!$W$2:$W$178,MATCH($A112,MCDM_Grades!$A$2:$A$178,0))="","",INDEX(MCDM_Grades!$W$2:$W$178,MATCH($A112,MCDM_Grades!$A$2:$A$178,0))),"")</f>
        <v/>
      </c>
      <c r="EN112" s="35">
        <f>IFERROR(IF(INDEX(MCDM_Grades!$X$2:$X$178,MATCH($A112,MCDM_Grades!$A$2:$A$178,0))="","",INDEX(MCDM_Grades!$X$2:$X$178,MATCH($A112,MCDM_Grades!$A$2:$A$178,0))),"")</f>
        <v/>
      </c>
      <c r="EO112" s="42">
        <f>IFERROR(IF(INDEX(MCDM_Grades!$Y$2:$Y$178,MATCH($A112,MCDM_Grades!$A$2:$A$178,0))="","",INDEX(MCDM_Grades!$Y$2:$Y$178,MATCH($A112,MCDM_Grades!$A$2:$A$178,0))),"")</f>
        <v/>
      </c>
      <c r="EP112" s="35">
        <f>IFERROR(IF(INDEX(MCDM_Grades!$Z$2:$Z$178,MATCH($A112,MCDM_Grades!$A$2:$A$178,0))="","",INDEX(MCDM_Grades!$Z$2:$Z$178,MATCH($A112,MCDM_Grades!$A$2:$A$178,0))),"")</f>
        <v/>
      </c>
      <c r="EQ112" s="42">
        <f>IFERROR(IF(INDEX(MCDM_Grades!$AA$2:$AA$178,MATCH($A112,MCDM_Grades!$A$2:$A$178,0))="","",INDEX(MCDM_Grades!$AA$2:$AA$178,MATCH($A112,MCDM_Grades!$A$2:$A$178,0))),"")</f>
        <v/>
      </c>
      <c r="ER112" s="35">
        <f>IFERROR(IF(INDEX(MCDM_Grades!$AB$2:$AB$178,MATCH($A112,MCDM_Grades!$A$2:$A$178,0))="","",INDEX(MCDM_Grades!$AB$2:$AB$178,MATCH($A112,MCDM_Grades!$A$2:$A$178,0))),"")</f>
        <v/>
      </c>
      <c r="ES112" s="42">
        <f>IFERROR(IF(INDEX(MCDM_Grades!$AC$2:$AC$178,MATCH($A112,MCDM_Grades!$A$2:$A$178,0))="","",INDEX(MCDM_Grades!$AC$2:$AC$178,MATCH($A112,MCDM_Grades!$A$2:$A$178,0))),"")</f>
        <v/>
      </c>
      <c r="ET112" s="35">
        <f>IFERROR(IF(INDEX(MCDM_Grades!$AD$2:$AD$178,MATCH($A112,MCDM_Grades!$A$2:$A$178,0))="","",INDEX(MCDM_Grades!$AD$2:$AD$178,MATCH($A112,MCDM_Grades!$A$2:$A$178,0))),"")</f>
        <v/>
      </c>
      <c r="EU112" s="42">
        <f>IFERROR(IF(INDEX(MCDM_Grades!$AE$2:$AE$178,MATCH($A112,MCDM_Grades!$A$2:$A$178,0))="","",INDEX(MCDM_Grades!$AE$2:$AE$178,MATCH($A112,MCDM_Grades!$A$2:$A$178,0))),"")</f>
        <v/>
      </c>
      <c r="EV112" s="51">
        <f>IFERROR(IF(INDEX(MCDM_Grades!$K$2:$K$178,MATCH($A112,MCDM_Grades!$A$2:$A$178,0))="","",INDEX(MCDM_Grades!$K$2:$K$178,MATCH($A112,MCDM_Grades!$A$2:$A$178,0))),"")</f>
        <v/>
      </c>
      <c r="EW112" s="49">
        <f>IFERROR(IF(INDEX(MCDM_Grades!$L$2:$L$178,MATCH($A112,MCDM_Grades!$A$2:$A$178,0))="","",INDEX(MCDM_Grades!$L$2:$L$178,MATCH($A112,MCDM_Grades!$A$2:$A$178,0))),"")</f>
        <v/>
      </c>
      <c r="EX112" s="50">
        <f>IFERROR(IF(INDEX(MCDM_Grades!$M$2:$M$178,MATCH($A112,MCDM_Grades!$A$2:$A$178,0))="","",INDEX(MCDM_Grades!$M$2:$M$178,MATCH($A112,MCDM_Grades!$A$2:$A$178,0))),"")</f>
        <v/>
      </c>
      <c r="EY112" s="35">
        <f>IFERROR(IF(INDEX(MCDM_Grades!$AR$2:$AR$178,MATCH($A112,MCDM_Grades!$A$2:$A$178,0))="","",INDEX(MCDM_Grades!$AR$2:$AR$178,MATCH($A112,MCDM_Grades!$A$2:$A$178,0))),"")</f>
        <v/>
      </c>
      <c r="EZ112" s="42">
        <f>IFERROR(IF(INDEX(MCDM_Grades!$AS$2:$AS$178,MATCH($A112,MCDM_Grades!$A$2:$A$178,0))="","",INDEX(MCDM_Grades!$AS$2:$AS$178,MATCH($A112,MCDM_Grades!$A$2:$A$178,0))),"")</f>
        <v/>
      </c>
      <c r="FA112" s="35">
        <f>IFERROR(IF(INDEX(MCDM_Grades!$AT$2:$AT$178,MATCH($A112,MCDM_Grades!$A$2:$A$178,0))="","",INDEX(MCDM_Grades!$AT$2:$AT$178,MATCH($A112,MCDM_Grades!$A$2:$A$178,0))),"")</f>
        <v/>
      </c>
      <c r="FB112" s="42">
        <f>IFERROR(IF(INDEX(MCDM_Grades!$AU$2:$AU$178,MATCH($A112,MCDM_Grades!$A$2:$A$178,0))="","",INDEX(MCDM_Grades!$AU$2:$AU$178,MATCH($A112,MCDM_Grades!$A$2:$A$178,0))),"")</f>
        <v/>
      </c>
      <c r="FC112" s="3" t="inlineStr">
        <is>
          <t>Forward-facing / oblique</t>
        </is>
      </c>
      <c r="FD112" s="3" t="inlineStr">
        <is>
          <t>No</t>
        </is>
      </c>
      <c r="FE112" s="3" t="inlineStr">
        <is>
          <t>Yes</t>
        </is>
      </c>
      <c r="FF112" s="3" t="n"/>
      <c r="FG112" s="3" t="inlineStr">
        <is>
          <t>Mobile-device video from moving vehicle (mount position not reported)</t>
        </is>
      </c>
      <c r="FH112" s="3" t="inlineStr">
        <is>
          <t>The videos capture forward-facing visual information on road infrastructure condition, including pavement defects, surface degradation, and road furniture elements.</t>
        </is>
      </c>
      <c r="FI112" s="3" t="inlineStr">
        <is>
          <t>Dataset page / README</t>
        </is>
      </c>
      <c r="FJ112" s="3" t="inlineStr">
        <is>
          <t>https://zenodo.org/records/18704114</t>
        </is>
      </c>
      <c r="FK112" s="3" t="inlineStr">
        <is>
          <t>High</t>
        </is>
      </c>
      <c r="FL112" s="3" t="inlineStr">
        <is>
          <t>Not independently verified</t>
        </is>
      </c>
      <c r="FM112" s="3" t="inlineStr">
        <is>
          <t>Same wording on canonical record 18704114 and sibling #37 (18755804): 'recorded using mobile devices during road monitoring campaigns' and 'forward-facing visual information'. Exact mounting (dashboard/windshield) not stated. Workbook listed Smartphone_Handheld;Vehicle_Mounted_Camera without orientation.</t>
        </is>
      </c>
    </row>
    <row r="113" ht="58" customHeight="1">
      <c r="A113" s="3" t="inlineStr">
        <is>
          <t>DS-112</t>
        </is>
      </c>
      <c r="B113" s="3" t="inlineStr">
        <is>
          <t>CUPAC - The Coventry University Public Road Data Set for Automated Cars</t>
        </is>
      </c>
      <c r="C113" s="3" t="inlineStr">
        <is>
          <t>NA</t>
        </is>
      </c>
      <c r="D113" s="3" t="inlineStr">
        <is>
          <t>NR</t>
        </is>
      </c>
      <c r="E113" s="3" t="inlineStr">
        <is>
          <t>Independent Dataset</t>
        </is>
      </c>
      <c r="F113" s="3" t="inlineStr">
        <is>
          <t>NA (single source record)</t>
        </is>
      </c>
      <c r="G113" s="3" t="inlineStr">
        <is>
          <t>Single source record; no matching record found in any other file after cross-file and cross-platform comparison.</t>
        </is>
      </c>
      <c r="H113" s="3" t="inlineStr">
        <is>
          <t>Claude</t>
        </is>
      </c>
      <c r="I113" s="3" t="inlineStr">
        <is>
          <t>Zenodo</t>
        </is>
      </c>
      <c r="J113" s="3" t="inlineStr">
        <is>
          <t>N</t>
        </is>
      </c>
      <c r="K113" s="3" t="inlineStr">
        <is>
          <t>NA (single platform)</t>
        </is>
      </c>
      <c r="L113" s="4" t="inlineStr">
        <is>
          <t>https://zenodo.org/records/3383693</t>
        </is>
      </c>
      <c r="M113" s="3" t="inlineStr">
        <is>
          <t>NA</t>
        </is>
      </c>
      <c r="N113" s="3" t="inlineStr">
        <is>
          <t>NA</t>
        </is>
      </c>
      <c r="O113" s="3" t="inlineStr">
        <is>
          <t>NA</t>
        </is>
      </c>
      <c r="P113" s="3" t="inlineStr">
        <is>
          <t>NA</t>
        </is>
      </c>
      <c r="Q113" s="4" t="inlineStr">
        <is>
          <t>https://zenodo.org/records/3383693</t>
        </is>
      </c>
      <c r="R113" s="3" t="inlineStr">
        <is>
          <t>NA</t>
        </is>
      </c>
      <c r="S113" s="3" t="inlineStr">
        <is>
          <t>NA</t>
        </is>
      </c>
      <c r="T113" s="3" t="inlineStr">
        <is>
          <t>10.5281/zenodo.3383693</t>
        </is>
      </c>
      <c r="U113" s="3" t="inlineStr">
        <is>
          <t>N</t>
        </is>
      </c>
      <c r="V113" s="3" t="inlineStr">
        <is>
          <t>NR</t>
        </is>
      </c>
      <c r="W113" s="3" t="inlineStr">
        <is>
          <t>NR</t>
        </is>
      </c>
      <c r="X113" s="3" t="inlineStr">
        <is>
          <t>NR</t>
        </is>
      </c>
      <c r="Y113" s="3" t="inlineStr">
        <is>
          <t>NR</t>
        </is>
      </c>
      <c r="Z113" s="3" t="inlineStr">
        <is>
          <t>NA</t>
        </is>
      </c>
      <c r="AA113" s="3" t="inlineStr">
        <is>
          <t>NA</t>
        </is>
      </c>
      <c r="AB113" s="3" t="inlineStr">
        <is>
          <t>NR</t>
        </is>
      </c>
      <c r="AC113" s="3" t="inlineStr">
        <is>
          <t>NR</t>
        </is>
      </c>
      <c r="AD113" s="3" t="inlineStr">
        <is>
          <t>NR</t>
        </is>
      </c>
      <c r="AE113" s="3" t="inlineStr">
        <is>
          <t>NR</t>
        </is>
      </c>
      <c r="AF113" s="3" t="inlineStr">
        <is>
          <t>NR</t>
        </is>
      </c>
      <c r="AG113" s="3" t="inlineStr">
        <is>
          <t>NR</t>
        </is>
      </c>
      <c r="AH113" s="3" t="inlineStr">
        <is>
          <t>NR</t>
        </is>
      </c>
      <c r="AI113" s="3" t="inlineStr">
        <is>
          <t>NR</t>
        </is>
      </c>
      <c r="AJ113" s="3" t="inlineStr">
        <is>
          <t>NR</t>
        </is>
      </c>
      <c r="AK113" s="3" t="inlineStr">
        <is>
          <t>NR</t>
        </is>
      </c>
      <c r="AL113" s="3" t="inlineStr">
        <is>
          <t>NR</t>
        </is>
      </c>
      <c r="AM113" s="3" t="inlineStr">
        <is>
          <t>NR</t>
        </is>
      </c>
      <c r="AN113" s="3" t="inlineStr">
        <is>
          <t>NR</t>
        </is>
      </c>
      <c r="AO113" s="3" t="inlineStr">
        <is>
          <t>NR</t>
        </is>
      </c>
      <c r="AP113" s="3" t="inlineStr">
        <is>
          <t>United Kingdom</t>
        </is>
      </c>
      <c r="AQ113" s="3" t="inlineStr">
        <is>
          <t>NR</t>
        </is>
      </c>
      <c r="AR113" s="3" t="inlineStr">
        <is>
          <t>Coventry</t>
        </is>
      </c>
      <c r="AS113" s="3" t="inlineStr">
        <is>
          <t>United Kingdom; Coventry; Road environment: Urban</t>
        </is>
      </c>
      <c r="AT113" s="3" t="inlineStr">
        <is>
          <t>NR</t>
        </is>
      </c>
      <c r="AU113" s="3" t="inlineStr">
        <is>
          <t>Vehicle_Mounted_Camera;MLS;Smartphone_Handheld</t>
        </is>
      </c>
      <c r="AV113" s="3" t="inlineStr">
        <is>
          <t>See Acquisition_Platform</t>
        </is>
      </c>
      <c r="AW113" s="3" t="inlineStr">
        <is>
          <t>Vehicle_Mounted_Camera;MLS;Smartphone_Handheld</t>
        </is>
      </c>
      <c r="AX113" s="3" t="inlineStr">
        <is>
          <t>See Acquisition_Platform (reported: mounted)</t>
        </is>
      </c>
      <c r="AY113" s="3" t="inlineStr">
        <is>
          <t>Y</t>
        </is>
      </c>
      <c r="AZ113" s="3" t="inlineStr">
        <is>
          <t>NR</t>
        </is>
      </c>
      <c r="BA113" s="3" t="inlineStr">
        <is>
          <t>NR</t>
        </is>
      </c>
      <c r="BB113" s="3" t="inlineStr">
        <is>
          <t>Y</t>
        </is>
      </c>
      <c r="BC113" s="3" t="inlineStr">
        <is>
          <t>Y</t>
        </is>
      </c>
      <c r="BD113" s="3" t="inlineStr">
        <is>
          <t>IMU; Mobile laser scanning</t>
        </is>
      </c>
      <c r="BE113" s="3" t="inlineStr">
        <is>
          <t>Varied</t>
        </is>
      </c>
      <c r="BF113" s="3" t="inlineStr">
        <is>
          <t>Day;Night</t>
        </is>
      </c>
      <c r="BG113" s="3" t="inlineStr">
        <is>
          <t>NR</t>
        </is>
      </c>
      <c r="BH113" s="3" t="inlineStr">
        <is>
          <t>NR</t>
        </is>
      </c>
      <c r="BI113" s="3" t="inlineStr">
        <is>
          <t>NR</t>
        </is>
      </c>
      <c r="BJ113" s="3" t="inlineStr">
        <is>
          <t>NR - no pavement distress taxonomy; the release targets vehicle dynamics and environmental perception rather than distress labelling</t>
        </is>
      </c>
      <c r="BK113" s="3" t="inlineStr">
        <is>
          <t>NR</t>
        </is>
      </c>
      <c r="BL113" s="3" t="inlineStr">
        <is>
          <t>NR</t>
        </is>
      </c>
      <c r="BM113" s="3" t="inlineStr">
        <is>
          <t>NR</t>
        </is>
      </c>
      <c r="BN113" s="3" t="inlineStr">
        <is>
          <t>NR</t>
        </is>
      </c>
      <c r="BO113" s="3" t="inlineStr">
        <is>
          <t>NR</t>
        </is>
      </c>
      <c r="BP113" s="3" t="inlineStr">
        <is>
          <t>NR</t>
        </is>
      </c>
      <c r="BQ113" s="3" t="inlineStr">
        <is>
          <t>NR</t>
        </is>
      </c>
      <c r="BR113" s="3" t="inlineStr">
        <is>
          <t>NR</t>
        </is>
      </c>
      <c r="BS113" s="3" t="inlineStr">
        <is>
          <t>NR</t>
        </is>
      </c>
      <c r="BT113" s="3" t="inlineStr">
        <is>
          <t>NR</t>
        </is>
      </c>
      <c r="BU113" s="3" t="inlineStr">
        <is>
          <t>NR</t>
        </is>
      </c>
      <c r="BV113" s="3" t="inlineStr">
        <is>
          <t>N</t>
        </is>
      </c>
      <c r="BW113" s="3" t="inlineStr">
        <is>
          <t>N</t>
        </is>
      </c>
      <c r="BX113" s="3" t="inlineStr">
        <is>
          <t>N</t>
        </is>
      </c>
      <c r="BY113" s="3" t="inlineStr">
        <is>
          <t>NR</t>
        </is>
      </c>
      <c r="BZ113" s="3" t="inlineStr">
        <is>
          <t>Camera calibration data provided; detailed readme PDF documents structure and acquisition</t>
        </is>
      </c>
      <c r="CA113" s="3" t="inlineStr">
        <is>
          <t>NR</t>
        </is>
      </c>
      <c r="CB113" s="3" t="inlineStr">
        <is>
          <t>NR</t>
        </is>
      </c>
      <c r="CC113" s="3" t="inlineStr">
        <is>
          <t>Perception;Sensor_Fusion;Automated_Driving_Validation</t>
        </is>
      </c>
      <c r="CD113" s="3" t="inlineStr">
        <is>
          <t>NR</t>
        </is>
      </c>
      <c r="CE113" s="3" t="inlineStr">
        <is>
          <t>NR</t>
        </is>
      </c>
      <c r="CF113" s="3" t="inlineStr">
        <is>
          <t>Reported on the source record/data card or associated publication (see Evidence_Locator)</t>
        </is>
      </c>
      <c r="CG113" s="3" t="inlineStr">
        <is>
          <t>NR</t>
        </is>
      </c>
      <c r="CH113" s="3" t="inlineStr">
        <is>
          <t>NR</t>
        </is>
      </c>
      <c r="CI113" s="3" t="inlineStr">
        <is>
          <t>Include-Supplementary</t>
        </is>
      </c>
      <c r="CJ113" s="3" t="inlineStr">
        <is>
          <t>Direct_Download</t>
        </is>
      </c>
      <c r="CK113" s="3" t="inlineStr">
        <is>
          <t>CC-BY-4.0</t>
        </is>
      </c>
      <c r="CL113" s="3" t="inlineStr">
        <is>
          <t>N</t>
        </is>
      </c>
      <c r="CM113" s="3" t="inlineStr">
        <is>
          <t>Direct_Download</t>
        </is>
      </c>
      <c r="CN113" s="3" t="inlineStr">
        <is>
          <t>NR</t>
        </is>
      </c>
      <c r="CO113" s="3" t="inlineStr">
        <is>
          <t>NR</t>
        </is>
      </c>
      <c r="CP113" s="3" t="inlineStr">
        <is>
          <t>N</t>
        </is>
      </c>
      <c r="CQ113" s="3" t="inlineStr">
        <is>
          <t>No pavement distress or condition annotations - road surface condition is described as a varied capture circumstance rather than a labelled target, which is why this is Supplementary; approximately 112 GB across four RAR archives; 2019 collection sits near the start of the project year range</t>
        </is>
      </c>
      <c r="CR113" s="3" t="inlineStr">
        <is>
          <t>Original</t>
        </is>
      </c>
      <c r="CS113" s="3" t="inlineStr">
        <is>
          <t>N</t>
        </is>
      </c>
      <c r="CT113" s="3" t="inlineStr">
        <is>
          <t>N</t>
        </is>
      </c>
      <c r="CU113" s="3" t="inlineStr">
        <is>
          <t>N</t>
        </is>
      </c>
      <c r="CV113" s="3" t="inlineStr">
        <is>
          <t>NA</t>
        </is>
      </c>
      <c r="CW113" s="3" t="inlineStr">
        <is>
          <t>NA</t>
        </is>
      </c>
      <c r="CX113" s="3" t="inlineStr">
        <is>
          <t>Claude_Zendo_001.xlsx</t>
        </is>
      </c>
      <c r="CY113" s="3" t="inlineStr">
        <is>
          <t>Claude_Zendo_001:ZEN-028</t>
        </is>
      </c>
      <c r="CZ113" s="3" t="inlineStr">
        <is>
          <t>N</t>
        </is>
      </c>
      <c r="DA113" s="3" t="inlineStr">
        <is>
          <t>NA</t>
        </is>
      </c>
      <c r="DB113" s="3" t="inlineStr">
        <is>
          <t>None</t>
        </is>
      </c>
      <c r="DC113" s="3" t="inlineStr">
        <is>
          <t>None</t>
        </is>
      </c>
      <c r="DD113" s="3" t="inlineStr">
        <is>
          <t>None</t>
        </is>
      </c>
      <c r="DE113" s="3" t="inlineStr">
        <is>
          <t>None</t>
        </is>
      </c>
      <c r="DF113" s="3" t="inlineStr">
        <is>
          <t>N</t>
        </is>
      </c>
      <c r="DG113" s="3" t="inlineStr">
        <is>
          <t>CAV/automated-driving validation dataset (CUPAC); pavement-distress labels NA; retained by Claude as supplementary context.</t>
        </is>
      </c>
      <c r="DH113" s="3" t="inlineStr">
        <is>
          <t>Zenodo record https://zenodo.org/records/3383693 description and CUPAC_Readme.pdf file listing, accessed 2026-08-03</t>
        </is>
      </c>
      <c r="DI113" s="3" t="inlineStr">
        <is>
          <t>Moderate</t>
        </is>
      </c>
      <c r="DJ113" s="3" t="inlineStr">
        <is>
          <t>Low</t>
        </is>
      </c>
      <c r="DK113" s="3" t="inlineStr">
        <is>
          <t>Use source record as cited.</t>
        </is>
      </c>
      <c r="DL113" s="3" t="n">
        <v>3</v>
      </c>
      <c r="DM113" s="3" t="n">
        <v>1</v>
      </c>
      <c r="DN113" s="3" t="n">
        <v>3.5</v>
      </c>
      <c r="DO113" s="3" t="n">
        <v>4</v>
      </c>
      <c r="DP113" s="3" t="n">
        <v>4</v>
      </c>
      <c r="DQ113" s="3" t="n">
        <v>5</v>
      </c>
      <c r="DR113" s="3" t="n">
        <v>0.5</v>
      </c>
      <c r="DS113" s="3" t="n">
        <v>57.5</v>
      </c>
      <c r="DT113" s="3" t="inlineStr">
        <is>
          <t>Reviewed (source MCDM_Scoring, averaged across batches)</t>
        </is>
      </c>
      <c r="DU113" s="3" t="inlineStr">
        <is>
          <t>1 of 1</t>
        </is>
      </c>
      <c r="DV113" s="35">
        <f>IFERROR(IF(INDEX(MCDM_Grades!$C$2:$C$178,MATCH($A113,MCDM_Grades!$A$2:$A$178,0))="","",INDEX(MCDM_Grades!$C$2:$C$178,MATCH($A113,MCDM_Grades!$A$2:$A$178,0))),"")</f>
        <v/>
      </c>
      <c r="DW113" s="42">
        <f>IFERROR(IF(INDEX(MCDM_Grades!$D$2:$D$178,MATCH($A113,MCDM_Grades!$A$2:$A$178,0))="","",INDEX(MCDM_Grades!$D$2:$D$178,MATCH($A113,MCDM_Grades!$A$2:$A$178,0))),"")</f>
        <v/>
      </c>
      <c r="DX113" s="48">
        <f>IFERROR(IF(INDEX(MCDM_Grades!$E$2:$E$178,MATCH($A113,MCDM_Grades!$A$2:$A$178,0))="","",INDEX(MCDM_Grades!$E$2:$E$178,MATCH($A113,MCDM_Grades!$A$2:$A$178,0))),"")</f>
        <v/>
      </c>
      <c r="DY113" s="49">
        <f>IFERROR(IF(INDEX(MCDM_Grades!$F$2:$F$178,MATCH($A113,MCDM_Grades!$A$2:$A$178,0))="","",INDEX(MCDM_Grades!$F$2:$F$178,MATCH($A113,MCDM_Grades!$A$2:$A$178,0))),"")</f>
        <v/>
      </c>
      <c r="DZ113" s="48">
        <f>IFERROR(IF(INDEX(MCDM_Grades!$G$2:$G$178,MATCH($A113,MCDM_Grades!$A$2:$A$178,0))="","",INDEX(MCDM_Grades!$G$2:$G$178,MATCH($A113,MCDM_Grades!$A$2:$A$178,0))),"")</f>
        <v/>
      </c>
      <c r="EA113" s="49">
        <f>IFERROR(IF(INDEX(MCDM_Grades!$H$2:$H$178,MATCH($A113,MCDM_Grades!$A$2:$A$178,0))="","",INDEX(MCDM_Grades!$H$2:$H$178,MATCH($A113,MCDM_Grades!$A$2:$A$178,0))),"")</f>
        <v/>
      </c>
      <c r="EB113" s="50">
        <f>IFERROR(IF(INDEX(MCDM_Grades!$I$2:$I$178,MATCH($A113,MCDM_Grades!$A$2:$A$178,0))="","",INDEX(MCDM_Grades!$I$2:$I$178,MATCH($A113,MCDM_Grades!$A$2:$A$178,0))),"")</f>
        <v/>
      </c>
      <c r="EC113" s="51">
        <f>IFERROR(IF(INDEX(MCDM_Grades!$J$2:$J$178,MATCH($A113,MCDM_Grades!$A$2:$A$178,0))="","",INDEX(MCDM_Grades!$J$2:$J$178,MATCH($A113,MCDM_Grades!$A$2:$A$178,0))),"")</f>
        <v/>
      </c>
      <c r="ED113" s="35">
        <f>IFERROR(IF(INDEX(MCDM_Grades!$N$2:$N$178,MATCH($A113,MCDM_Grades!$A$2:$A$178,0))="","",INDEX(MCDM_Grades!$N$2:$N$178,MATCH($A113,MCDM_Grades!$A$2:$A$178,0))),"")</f>
        <v/>
      </c>
      <c r="EE113" s="42">
        <f>IFERROR(IF(INDEX(MCDM_Grades!$O$2:$O$178,MATCH($A113,MCDM_Grades!$A$2:$A$178,0))="","",INDEX(MCDM_Grades!$O$2:$O$178,MATCH($A113,MCDM_Grades!$A$2:$A$178,0))),"")</f>
        <v/>
      </c>
      <c r="EF113" s="35">
        <f>IFERROR(IF(INDEX(MCDM_Grades!$P$2:$P$178,MATCH($A113,MCDM_Grades!$A$2:$A$178,0))="","",INDEX(MCDM_Grades!$P$2:$P$178,MATCH($A113,MCDM_Grades!$A$2:$A$178,0))),"")</f>
        <v/>
      </c>
      <c r="EG113" s="42">
        <f>IFERROR(IF(INDEX(MCDM_Grades!$Q$2:$Q$178,MATCH($A113,MCDM_Grades!$A$2:$A$178,0))="","",INDEX(MCDM_Grades!$Q$2:$Q$178,MATCH($A113,MCDM_Grades!$A$2:$A$178,0))),"")</f>
        <v/>
      </c>
      <c r="EH113" s="35">
        <f>IFERROR(IF(INDEX(MCDM_Grades!$R$2:$R$178,MATCH($A113,MCDM_Grades!$A$2:$A$178,0))="","",INDEX(MCDM_Grades!$R$2:$R$178,MATCH($A113,MCDM_Grades!$A$2:$A$178,0))),"")</f>
        <v/>
      </c>
      <c r="EI113" s="42">
        <f>IFERROR(IF(INDEX(MCDM_Grades!$S$2:$S$178,MATCH($A113,MCDM_Grades!$A$2:$A$178,0))="","",INDEX(MCDM_Grades!$S$2:$S$178,MATCH($A113,MCDM_Grades!$A$2:$A$178,0))),"")</f>
        <v/>
      </c>
      <c r="EJ113" s="35">
        <f>IFERROR(IF(INDEX(MCDM_Grades!$T$2:$T$178,MATCH($A113,MCDM_Grades!$A$2:$A$178,0))="","",INDEX(MCDM_Grades!$T$2:$T$178,MATCH($A113,MCDM_Grades!$A$2:$A$178,0))),"")</f>
        <v/>
      </c>
      <c r="EK113" s="42">
        <f>IFERROR(IF(INDEX(MCDM_Grades!$U$2:$U$178,MATCH($A113,MCDM_Grades!$A$2:$A$178,0))="","",INDEX(MCDM_Grades!$U$2:$U$178,MATCH($A113,MCDM_Grades!$A$2:$A$178,0))),"")</f>
        <v/>
      </c>
      <c r="EL113" s="35">
        <f>IFERROR(IF(INDEX(MCDM_Grades!$V$2:$V$178,MATCH($A113,MCDM_Grades!$A$2:$A$178,0))="","",INDEX(MCDM_Grades!$V$2:$V$178,MATCH($A113,MCDM_Grades!$A$2:$A$178,0))),"")</f>
        <v/>
      </c>
      <c r="EM113" s="42">
        <f>IFERROR(IF(INDEX(MCDM_Grades!$W$2:$W$178,MATCH($A113,MCDM_Grades!$A$2:$A$178,0))="","",INDEX(MCDM_Grades!$W$2:$W$178,MATCH($A113,MCDM_Grades!$A$2:$A$178,0))),"")</f>
        <v/>
      </c>
      <c r="EN113" s="35">
        <f>IFERROR(IF(INDEX(MCDM_Grades!$X$2:$X$178,MATCH($A113,MCDM_Grades!$A$2:$A$178,0))="","",INDEX(MCDM_Grades!$X$2:$X$178,MATCH($A113,MCDM_Grades!$A$2:$A$178,0))),"")</f>
        <v/>
      </c>
      <c r="EO113" s="42">
        <f>IFERROR(IF(INDEX(MCDM_Grades!$Y$2:$Y$178,MATCH($A113,MCDM_Grades!$A$2:$A$178,0))="","",INDEX(MCDM_Grades!$Y$2:$Y$178,MATCH($A113,MCDM_Grades!$A$2:$A$178,0))),"")</f>
        <v/>
      </c>
      <c r="EP113" s="35">
        <f>IFERROR(IF(INDEX(MCDM_Grades!$Z$2:$Z$178,MATCH($A113,MCDM_Grades!$A$2:$A$178,0))="","",INDEX(MCDM_Grades!$Z$2:$Z$178,MATCH($A113,MCDM_Grades!$A$2:$A$178,0))),"")</f>
        <v/>
      </c>
      <c r="EQ113" s="42">
        <f>IFERROR(IF(INDEX(MCDM_Grades!$AA$2:$AA$178,MATCH($A113,MCDM_Grades!$A$2:$A$178,0))="","",INDEX(MCDM_Grades!$AA$2:$AA$178,MATCH($A113,MCDM_Grades!$A$2:$A$178,0))),"")</f>
        <v/>
      </c>
      <c r="ER113" s="35">
        <f>IFERROR(IF(INDEX(MCDM_Grades!$AB$2:$AB$178,MATCH($A113,MCDM_Grades!$A$2:$A$178,0))="","",INDEX(MCDM_Grades!$AB$2:$AB$178,MATCH($A113,MCDM_Grades!$A$2:$A$178,0))),"")</f>
        <v/>
      </c>
      <c r="ES113" s="42">
        <f>IFERROR(IF(INDEX(MCDM_Grades!$AC$2:$AC$178,MATCH($A113,MCDM_Grades!$A$2:$A$178,0))="","",INDEX(MCDM_Grades!$AC$2:$AC$178,MATCH($A113,MCDM_Grades!$A$2:$A$178,0))),"")</f>
        <v/>
      </c>
      <c r="ET113" s="35">
        <f>IFERROR(IF(INDEX(MCDM_Grades!$AD$2:$AD$178,MATCH($A113,MCDM_Grades!$A$2:$A$178,0))="","",INDEX(MCDM_Grades!$AD$2:$AD$178,MATCH($A113,MCDM_Grades!$A$2:$A$178,0))),"")</f>
        <v/>
      </c>
      <c r="EU113" s="42">
        <f>IFERROR(IF(INDEX(MCDM_Grades!$AE$2:$AE$178,MATCH($A113,MCDM_Grades!$A$2:$A$178,0))="","",INDEX(MCDM_Grades!$AE$2:$AE$178,MATCH($A113,MCDM_Grades!$A$2:$A$178,0))),"")</f>
        <v/>
      </c>
      <c r="EV113" s="51">
        <f>IFERROR(IF(INDEX(MCDM_Grades!$K$2:$K$178,MATCH($A113,MCDM_Grades!$A$2:$A$178,0))="","",INDEX(MCDM_Grades!$K$2:$K$178,MATCH($A113,MCDM_Grades!$A$2:$A$178,0))),"")</f>
        <v/>
      </c>
      <c r="EW113" s="49">
        <f>IFERROR(IF(INDEX(MCDM_Grades!$L$2:$L$178,MATCH($A113,MCDM_Grades!$A$2:$A$178,0))="","",INDEX(MCDM_Grades!$L$2:$L$178,MATCH($A113,MCDM_Grades!$A$2:$A$178,0))),"")</f>
        <v/>
      </c>
      <c r="EX113" s="50">
        <f>IFERROR(IF(INDEX(MCDM_Grades!$M$2:$M$178,MATCH($A113,MCDM_Grades!$A$2:$A$178,0))="","",INDEX(MCDM_Grades!$M$2:$M$178,MATCH($A113,MCDM_Grades!$A$2:$A$178,0))),"")</f>
        <v/>
      </c>
      <c r="EY113" s="35">
        <f>IFERROR(IF(INDEX(MCDM_Grades!$AR$2:$AR$178,MATCH($A113,MCDM_Grades!$A$2:$A$178,0))="","",INDEX(MCDM_Grades!$AR$2:$AR$178,MATCH($A113,MCDM_Grades!$A$2:$A$178,0))),"")</f>
        <v/>
      </c>
      <c r="EZ113" s="42">
        <f>IFERROR(IF(INDEX(MCDM_Grades!$AS$2:$AS$178,MATCH($A113,MCDM_Grades!$A$2:$A$178,0))="","",INDEX(MCDM_Grades!$AS$2:$AS$178,MATCH($A113,MCDM_Grades!$A$2:$A$178,0))),"")</f>
        <v/>
      </c>
      <c r="FA113" s="35">
        <f>IFERROR(IF(INDEX(MCDM_Grades!$AT$2:$AT$178,MATCH($A113,MCDM_Grades!$A$2:$A$178,0))="","",INDEX(MCDM_Grades!$AT$2:$AT$178,MATCH($A113,MCDM_Grades!$A$2:$A$178,0))),"")</f>
        <v/>
      </c>
      <c r="FB113" s="42">
        <f>IFERROR(IF(INDEX(MCDM_Grades!$AU$2:$AU$178,MATCH($A113,MCDM_Grades!$A$2:$A$178,0))="","",INDEX(MCDM_Grades!$AU$2:$AU$178,MATCH($A113,MCDM_Grades!$A$2:$A$178,0))),"")</f>
        <v/>
      </c>
      <c r="FC113" s="3" t="inlineStr">
        <is>
          <t>Forward-facing / oblique</t>
        </is>
      </c>
      <c r="FD113" s="3" t="inlineStr">
        <is>
          <t>No</t>
        </is>
      </c>
      <c r="FE113" s="3" t="inlineStr">
        <is>
          <t>Yes</t>
        </is>
      </c>
      <c r="FF113" s="3" t="inlineStr">
        <is>
          <t>Infrared camera (FLIR One Pro), Velodyne VLP-16 LiDAR, smartphone camera</t>
        </is>
      </c>
      <c r="FG113" s="3" t="inlineStr">
        <is>
          <t>Vehicle-mounted forward driving cameras (Racelogic VBOX Video monocular camera, FLIR infrared, Samsung S8 smartphone)</t>
        </is>
      </c>
      <c r="FH113" s="3" t="inlineStr">
        <is>
          <t>Racelogic VBOX Video Monocular Camera (1920x1080 resolution/30 fps) ... The LiDAR unit, infrared camera and GPS receiver were mounted on the outside of the research vehicle, as illustrated in Figure 1</t>
        </is>
      </c>
      <c r="FI113" s="3" t="inlineStr">
        <is>
          <t>Dataset page / README</t>
        </is>
      </c>
      <c r="FJ113" s="3" t="inlineStr">
        <is>
          <t>https://zenodo.org/records/3383693/files/CUPAC_Readme.pdf</t>
        </is>
      </c>
      <c r="FK113" s="3" t="inlineStr">
        <is>
          <t>Medium</t>
        </is>
      </c>
      <c r="FL113" s="3" t="inlineStr">
        <is>
          <t>Not independently verified</t>
        </is>
      </c>
      <c r="FM113" s="3" t="inlineStr">
        <is>
          <t>CUPAC_Readme.pdf (text extracted locally) lists sensor positions in vehicle coordinates (mono camera X=1570 mm, Z=1260 mm) and describes use for pedestrian/bicyclist detection and automated-vehicle environmental perception, i.e. driving-scene forward views. The word 'forward-facing' does not appear verbatim; orientation inferred from the automated-driving perception setup and sensor layout, hence Medium. No pavement-distress labels.</t>
        </is>
      </c>
    </row>
    <row r="114" ht="58" customHeight="1">
      <c r="A114" s="3" t="inlineStr">
        <is>
          <t>DS-113</t>
        </is>
      </c>
      <c r="B114" s="3" t="inlineStr">
        <is>
          <t>Dataset for: Asphalt pavement fatigue crack severity classification by infrared thermography and deep learning</t>
        </is>
      </c>
      <c r="C114" s="3" t="inlineStr">
        <is>
          <t>NA</t>
        </is>
      </c>
      <c r="D114" s="3" t="inlineStr">
        <is>
          <t>NR</t>
        </is>
      </c>
      <c r="E114" s="3" t="inlineStr">
        <is>
          <t>Independent Dataset</t>
        </is>
      </c>
      <c r="F114" s="3" t="inlineStr">
        <is>
          <t>NA (single source record)</t>
        </is>
      </c>
      <c r="G114" s="3" t="inlineStr">
        <is>
          <t>Single source record; no matching record found in any other file after cross-file and cross-platform comparison.</t>
        </is>
      </c>
      <c r="H114" s="3" t="inlineStr">
        <is>
          <t>Claude</t>
        </is>
      </c>
      <c r="I114" s="3" t="inlineStr">
        <is>
          <t>Zenodo</t>
        </is>
      </c>
      <c r="J114" s="3" t="inlineStr">
        <is>
          <t>N</t>
        </is>
      </c>
      <c r="K114" s="3" t="inlineStr">
        <is>
          <t>NA (single platform)</t>
        </is>
      </c>
      <c r="L114" s="4" t="inlineStr">
        <is>
          <t>https://zenodo.org/records/11625865</t>
        </is>
      </c>
      <c r="M114" s="3" t="inlineStr">
        <is>
          <t>NA</t>
        </is>
      </c>
      <c r="N114" s="3" t="inlineStr">
        <is>
          <t>NA</t>
        </is>
      </c>
      <c r="O114" s="3" t="inlineStr">
        <is>
          <t>NA</t>
        </is>
      </c>
      <c r="P114" s="3" t="inlineStr">
        <is>
          <t>NA</t>
        </is>
      </c>
      <c r="Q114" s="4" t="inlineStr">
        <is>
          <t>https://zenodo.org/records/11625865</t>
        </is>
      </c>
      <c r="R114" s="3" t="inlineStr">
        <is>
          <t>NA</t>
        </is>
      </c>
      <c r="S114" s="3" t="inlineStr">
        <is>
          <t>NA</t>
        </is>
      </c>
      <c r="T114" s="3" t="inlineStr">
        <is>
          <t>10.5281/zenodo.11625865</t>
        </is>
      </c>
      <c r="U114" s="3" t="inlineStr">
        <is>
          <t>Y</t>
        </is>
      </c>
      <c r="V114" s="3" t="inlineStr">
        <is>
          <t>https://doi.org/10.1016/j.autcon.2022.104575</t>
        </is>
      </c>
      <c r="W114" s="3" t="inlineStr">
        <is>
          <t>10.1016/j.autcon.2022.104575</t>
        </is>
      </c>
      <c r="X114" s="3" t="inlineStr">
        <is>
          <t>https://doi.org/10.1016/j.autcon.2022.104575</t>
        </is>
      </c>
      <c r="Y114" s="3" t="inlineStr">
        <is>
          <t>NR</t>
        </is>
      </c>
      <c r="Z114" s="3" t="inlineStr">
        <is>
          <t>Y</t>
        </is>
      </c>
      <c r="AA114" s="3" t="inlineStr">
        <is>
          <t>Reported in source record (relationship not classified)</t>
        </is>
      </c>
      <c r="AB114" s="3" t="inlineStr">
        <is>
          <t>NR</t>
        </is>
      </c>
      <c r="AC114" s="3" t="inlineStr">
        <is>
          <t>NR</t>
        </is>
      </c>
      <c r="AD114" s="3" t="inlineStr">
        <is>
          <t>NR</t>
        </is>
      </c>
      <c r="AE114" s="3" t="inlineStr">
        <is>
          <t>NR</t>
        </is>
      </c>
      <c r="AF114" s="3" t="inlineStr">
        <is>
          <t>NR</t>
        </is>
      </c>
      <c r="AG114" s="3" t="inlineStr">
        <is>
          <t>NR</t>
        </is>
      </c>
      <c r="AH114" s="3" t="inlineStr">
        <is>
          <t>NR</t>
        </is>
      </c>
      <c r="AI114" s="3" t="inlineStr">
        <is>
          <t>NR</t>
        </is>
      </c>
      <c r="AJ114" s="3" t="inlineStr">
        <is>
          <t>NR</t>
        </is>
      </c>
      <c r="AK114" s="3" t="inlineStr">
        <is>
          <t>NR</t>
        </is>
      </c>
      <c r="AL114" s="3" t="inlineStr">
        <is>
          <t>NR</t>
        </is>
      </c>
      <c r="AM114" s="3" t="inlineStr">
        <is>
          <t>NR</t>
        </is>
      </c>
      <c r="AN114" s="3" t="inlineStr">
        <is>
          <t>NR</t>
        </is>
      </c>
      <c r="AO114" s="3" t="inlineStr">
        <is>
          <t>NR</t>
        </is>
      </c>
      <c r="AP114" s="3" t="inlineStr">
        <is>
          <t>United States</t>
        </is>
      </c>
      <c r="AQ114" s="3" t="inlineStr">
        <is>
          <t>NR</t>
        </is>
      </c>
      <c r="AR114" s="3" t="inlineStr">
        <is>
          <t>NR</t>
        </is>
      </c>
      <c r="AS114" s="3" t="inlineStr">
        <is>
          <t>United States</t>
        </is>
      </c>
      <c r="AT114" s="3" t="inlineStr">
        <is>
          <t>NR</t>
        </is>
      </c>
      <c r="AU114" s="3" t="inlineStr">
        <is>
          <t>Vehicle_Mounted_Camera</t>
        </is>
      </c>
      <c r="AV114" s="3" t="inlineStr">
        <is>
          <t>See Acquisition_Platform</t>
        </is>
      </c>
      <c r="AW114" s="3" t="inlineStr">
        <is>
          <t>Vehicle_Mounted_Camera</t>
        </is>
      </c>
      <c r="AX114" s="3" t="inlineStr">
        <is>
          <t>See Acquisition_Platform (reported: mounted)</t>
        </is>
      </c>
      <c r="AY114" s="3" t="inlineStr">
        <is>
          <t>NR</t>
        </is>
      </c>
      <c r="AZ114" s="3" t="inlineStr">
        <is>
          <t>NR</t>
        </is>
      </c>
      <c r="BA114" s="3" t="inlineStr">
        <is>
          <t>NR</t>
        </is>
      </c>
      <c r="BB114" s="3" t="inlineStr">
        <is>
          <t>N</t>
        </is>
      </c>
      <c r="BC114" s="3" t="inlineStr">
        <is>
          <t>NR</t>
        </is>
      </c>
      <c r="BD114" s="3" t="inlineStr">
        <is>
          <t>NR</t>
        </is>
      </c>
      <c r="BE114" s="3" t="inlineStr">
        <is>
          <t>NR</t>
        </is>
      </c>
      <c r="BF114" s="3" t="inlineStr">
        <is>
          <t>NR</t>
        </is>
      </c>
      <c r="BG114" s="3" t="inlineStr">
        <is>
          <t>NR</t>
        </is>
      </c>
      <c r="BH114" s="3" t="inlineStr">
        <is>
          <t>Fatigue_Crack</t>
        </is>
      </c>
      <c r="BI114" s="3" t="inlineStr">
        <is>
          <t>NR</t>
        </is>
      </c>
      <c r="BJ114" s="3" t="inlineStr">
        <is>
          <t>Severity-level labels defined in 00-Label_meaning.txt with image-to-label mappings in 01-All_label.txt</t>
        </is>
      </c>
      <c r="BK114" s="3" t="inlineStr">
        <is>
          <t>NR</t>
        </is>
      </c>
      <c r="BL114" s="3" t="inlineStr">
        <is>
          <t>Image_Classification</t>
        </is>
      </c>
      <c r="BM114" s="3" t="inlineStr">
        <is>
          <t>Image_Classification</t>
        </is>
      </c>
      <c r="BN114" s="3" t="inlineStr">
        <is>
          <t>TXT_Label_File</t>
        </is>
      </c>
      <c r="BO114" s="3" t="inlineStr">
        <is>
          <t>TXT</t>
        </is>
      </c>
      <c r="BP114" s="3" t="inlineStr">
        <is>
          <t>Y</t>
        </is>
      </c>
      <c r="BQ114" s="3" t="inlineStr">
        <is>
          <t>NR</t>
        </is>
      </c>
      <c r="BR114" s="3" t="inlineStr">
        <is>
          <t>NR</t>
        </is>
      </c>
      <c r="BS114" s="3" t="inlineStr">
        <is>
          <t>NR</t>
        </is>
      </c>
      <c r="BT114" s="3" t="inlineStr">
        <is>
          <t>NR</t>
        </is>
      </c>
      <c r="BU114" s="3" t="inlineStr">
        <is>
          <t>Y</t>
        </is>
      </c>
      <c r="BV114" s="3" t="inlineStr">
        <is>
          <t>N</t>
        </is>
      </c>
      <c r="BW114" s="3" t="inlineStr">
        <is>
          <t>N</t>
        </is>
      </c>
      <c r="BX114" s="3" t="inlineStr">
        <is>
          <t>N</t>
        </is>
      </c>
      <c r="BY114" s="3" t="inlineStr">
        <is>
          <t>Manual</t>
        </is>
      </c>
      <c r="BZ114" s="3" t="inlineStr">
        <is>
          <t>Predefined train/test label files (02-Train_label.txt, 02-Test_label.txt); underpinning peer-reviewed article in Automation in Construction</t>
        </is>
      </c>
      <c r="CA114" s="3" t="inlineStr">
        <is>
          <t>NR</t>
        </is>
      </c>
      <c r="CB114" s="3" t="inlineStr">
        <is>
          <t>NR</t>
        </is>
      </c>
      <c r="CC114" s="3" t="inlineStr">
        <is>
          <t>Image_Classification;Severity_Assessment;Multimodal_Fusion</t>
        </is>
      </c>
      <c r="CD114" s="3" t="inlineStr">
        <is>
          <t>NR</t>
        </is>
      </c>
      <c r="CE114" s="3" t="inlineStr">
        <is>
          <t>NR</t>
        </is>
      </c>
      <c r="CF114" s="3" t="inlineStr">
        <is>
          <t>Reported on the source record/data card or associated publication (see Evidence_Locator)</t>
        </is>
      </c>
      <c r="CG114" s="3" t="inlineStr">
        <is>
          <t>NR</t>
        </is>
      </c>
      <c r="CH114" s="3" t="inlineStr">
        <is>
          <t>NR</t>
        </is>
      </c>
      <c r="CI114" s="3" t="inlineStr">
        <is>
          <t>Include-Primary</t>
        </is>
      </c>
      <c r="CJ114" s="3" t="inlineStr">
        <is>
          <t>Direct_Download</t>
        </is>
      </c>
      <c r="CK114" s="3" t="inlineStr">
        <is>
          <t>CC-BY-4.0</t>
        </is>
      </c>
      <c r="CL114" s="3" t="inlineStr">
        <is>
          <t>N</t>
        </is>
      </c>
      <c r="CM114" s="3" t="inlineStr">
        <is>
          <t>Direct_Download</t>
        </is>
      </c>
      <c r="CN114" s="3" t="inlineStr">
        <is>
          <t>NR</t>
        </is>
      </c>
      <c r="CO114" s="3" t="inlineStr">
        <is>
          <t>NR</t>
        </is>
      </c>
      <c r="CP114" s="3" t="inlineStr">
        <is>
          <t>N</t>
        </is>
      </c>
      <c r="CQ114" s="3" t="inlineStr">
        <is>
          <t>Image count, resolution and collection geography not reported in the Zenodo record; severity classification only, no localization; performance figures live in the journal article rather than the data record</t>
        </is>
      </c>
      <c r="CR114" s="3" t="inlineStr">
        <is>
          <t>Original</t>
        </is>
      </c>
      <c r="CS114" s="3" t="inlineStr">
        <is>
          <t>N</t>
        </is>
      </c>
      <c r="CT114" s="3" t="inlineStr">
        <is>
          <t>N</t>
        </is>
      </c>
      <c r="CU114" s="3" t="inlineStr">
        <is>
          <t>N</t>
        </is>
      </c>
      <c r="CV114" s="3" t="inlineStr">
        <is>
          <t>NA</t>
        </is>
      </c>
      <c r="CW114" s="3" t="inlineStr">
        <is>
          <t>IRT crack segmentation and multiple-type distress datasets (sibling releases, same research group); content overlap with ZEN-015 plausible but undocumented</t>
        </is>
      </c>
      <c r="CX114" s="3" t="inlineStr">
        <is>
          <t>Claude_Zendo_001.xlsx</t>
        </is>
      </c>
      <c r="CY114" s="3" t="inlineStr">
        <is>
          <t>Claude_Zendo_001:ZEN-014</t>
        </is>
      </c>
      <c r="CZ114" s="3" t="inlineStr">
        <is>
          <t>N</t>
        </is>
      </c>
      <c r="DA114" s="3" t="inlineStr">
        <is>
          <t>NA</t>
        </is>
      </c>
      <c r="DB114" s="3" t="inlineStr">
        <is>
          <t>None</t>
        </is>
      </c>
      <c r="DC114" s="3" t="inlineStr">
        <is>
          <t>None</t>
        </is>
      </c>
      <c r="DD114" s="3" t="inlineStr">
        <is>
          <t>None</t>
        </is>
      </c>
      <c r="DE114" s="3" t="inlineStr">
        <is>
          <t>None</t>
        </is>
      </c>
      <c r="DF114" s="3" t="inlineStr">
        <is>
          <t>N</t>
        </is>
      </c>
      <c r="DG114" s="3" t="inlineStr">
        <is>
          <t>Single source record; no reconciliation required.</t>
        </is>
      </c>
      <c r="DH114" s="3" t="inlineStr">
        <is>
          <t>Zenodo record https://zenodo.org/records/11625865 description (data component and ground-truth file listing) + linked article DOI 10.1016/j.autcon.2022.104575, accessed 2026-08-03</t>
        </is>
      </c>
      <c r="DI114" s="3" t="inlineStr">
        <is>
          <t>High</t>
        </is>
      </c>
      <c r="DJ114" s="3" t="inlineStr">
        <is>
          <t>Medium</t>
        </is>
      </c>
      <c r="DK114" s="3" t="inlineStr">
        <is>
          <t>Use source record as cited.</t>
        </is>
      </c>
      <c r="DL114" s="3" t="n">
        <v>5</v>
      </c>
      <c r="DM114" s="3" t="n">
        <v>4</v>
      </c>
      <c r="DN114" s="3" t="n">
        <v>4</v>
      </c>
      <c r="DO114" s="3" t="n">
        <v>3</v>
      </c>
      <c r="DP114" s="3" t="n">
        <v>3</v>
      </c>
      <c r="DQ114" s="3" t="n">
        <v>4</v>
      </c>
      <c r="DR114" s="3" t="n">
        <v>1.5</v>
      </c>
      <c r="DS114" s="3" t="n">
        <v>74</v>
      </c>
      <c r="DT114" s="3" t="inlineStr">
        <is>
          <t>Reviewed (source MCDM_Scoring, averaged across batches)</t>
        </is>
      </c>
      <c r="DU114" s="3" t="inlineStr">
        <is>
          <t>1 of 1</t>
        </is>
      </c>
      <c r="DV114" s="35">
        <f>IFERROR(IF(INDEX(MCDM_Grades!$C$2:$C$178,MATCH($A114,MCDM_Grades!$A$2:$A$178,0))="","",INDEX(MCDM_Grades!$C$2:$C$178,MATCH($A114,MCDM_Grades!$A$2:$A$178,0))),"")</f>
        <v/>
      </c>
      <c r="DW114" s="42">
        <f>IFERROR(IF(INDEX(MCDM_Grades!$D$2:$D$178,MATCH($A114,MCDM_Grades!$A$2:$A$178,0))="","",INDEX(MCDM_Grades!$D$2:$D$178,MATCH($A114,MCDM_Grades!$A$2:$A$178,0))),"")</f>
        <v/>
      </c>
      <c r="DX114" s="48">
        <f>IFERROR(IF(INDEX(MCDM_Grades!$E$2:$E$178,MATCH($A114,MCDM_Grades!$A$2:$A$178,0))="","",INDEX(MCDM_Grades!$E$2:$E$178,MATCH($A114,MCDM_Grades!$A$2:$A$178,0))),"")</f>
        <v/>
      </c>
      <c r="DY114" s="49">
        <f>IFERROR(IF(INDEX(MCDM_Grades!$F$2:$F$178,MATCH($A114,MCDM_Grades!$A$2:$A$178,0))="","",INDEX(MCDM_Grades!$F$2:$F$178,MATCH($A114,MCDM_Grades!$A$2:$A$178,0))),"")</f>
        <v/>
      </c>
      <c r="DZ114" s="48">
        <f>IFERROR(IF(INDEX(MCDM_Grades!$G$2:$G$178,MATCH($A114,MCDM_Grades!$A$2:$A$178,0))="","",INDEX(MCDM_Grades!$G$2:$G$178,MATCH($A114,MCDM_Grades!$A$2:$A$178,0))),"")</f>
        <v/>
      </c>
      <c r="EA114" s="49">
        <f>IFERROR(IF(INDEX(MCDM_Grades!$H$2:$H$178,MATCH($A114,MCDM_Grades!$A$2:$A$178,0))="","",INDEX(MCDM_Grades!$H$2:$H$178,MATCH($A114,MCDM_Grades!$A$2:$A$178,0))),"")</f>
        <v/>
      </c>
      <c r="EB114" s="50">
        <f>IFERROR(IF(INDEX(MCDM_Grades!$I$2:$I$178,MATCH($A114,MCDM_Grades!$A$2:$A$178,0))="","",INDEX(MCDM_Grades!$I$2:$I$178,MATCH($A114,MCDM_Grades!$A$2:$A$178,0))),"")</f>
        <v/>
      </c>
      <c r="EC114" s="51">
        <f>IFERROR(IF(INDEX(MCDM_Grades!$J$2:$J$178,MATCH($A114,MCDM_Grades!$A$2:$A$178,0))="","",INDEX(MCDM_Grades!$J$2:$J$178,MATCH($A114,MCDM_Grades!$A$2:$A$178,0))),"")</f>
        <v/>
      </c>
      <c r="ED114" s="35">
        <f>IFERROR(IF(INDEX(MCDM_Grades!$N$2:$N$178,MATCH($A114,MCDM_Grades!$A$2:$A$178,0))="","",INDEX(MCDM_Grades!$N$2:$N$178,MATCH($A114,MCDM_Grades!$A$2:$A$178,0))),"")</f>
        <v/>
      </c>
      <c r="EE114" s="42">
        <f>IFERROR(IF(INDEX(MCDM_Grades!$O$2:$O$178,MATCH($A114,MCDM_Grades!$A$2:$A$178,0))="","",INDEX(MCDM_Grades!$O$2:$O$178,MATCH($A114,MCDM_Grades!$A$2:$A$178,0))),"")</f>
        <v/>
      </c>
      <c r="EF114" s="35">
        <f>IFERROR(IF(INDEX(MCDM_Grades!$P$2:$P$178,MATCH($A114,MCDM_Grades!$A$2:$A$178,0))="","",INDEX(MCDM_Grades!$P$2:$P$178,MATCH($A114,MCDM_Grades!$A$2:$A$178,0))),"")</f>
        <v/>
      </c>
      <c r="EG114" s="42">
        <f>IFERROR(IF(INDEX(MCDM_Grades!$Q$2:$Q$178,MATCH($A114,MCDM_Grades!$A$2:$A$178,0))="","",INDEX(MCDM_Grades!$Q$2:$Q$178,MATCH($A114,MCDM_Grades!$A$2:$A$178,0))),"")</f>
        <v/>
      </c>
      <c r="EH114" s="35">
        <f>IFERROR(IF(INDEX(MCDM_Grades!$R$2:$R$178,MATCH($A114,MCDM_Grades!$A$2:$A$178,0))="","",INDEX(MCDM_Grades!$R$2:$R$178,MATCH($A114,MCDM_Grades!$A$2:$A$178,0))),"")</f>
        <v/>
      </c>
      <c r="EI114" s="42">
        <f>IFERROR(IF(INDEX(MCDM_Grades!$S$2:$S$178,MATCH($A114,MCDM_Grades!$A$2:$A$178,0))="","",INDEX(MCDM_Grades!$S$2:$S$178,MATCH($A114,MCDM_Grades!$A$2:$A$178,0))),"")</f>
        <v/>
      </c>
      <c r="EJ114" s="35">
        <f>IFERROR(IF(INDEX(MCDM_Grades!$T$2:$T$178,MATCH($A114,MCDM_Grades!$A$2:$A$178,0))="","",INDEX(MCDM_Grades!$T$2:$T$178,MATCH($A114,MCDM_Grades!$A$2:$A$178,0))),"")</f>
        <v/>
      </c>
      <c r="EK114" s="42">
        <f>IFERROR(IF(INDEX(MCDM_Grades!$U$2:$U$178,MATCH($A114,MCDM_Grades!$A$2:$A$178,0))="","",INDEX(MCDM_Grades!$U$2:$U$178,MATCH($A114,MCDM_Grades!$A$2:$A$178,0))),"")</f>
        <v/>
      </c>
      <c r="EL114" s="35">
        <f>IFERROR(IF(INDEX(MCDM_Grades!$V$2:$V$178,MATCH($A114,MCDM_Grades!$A$2:$A$178,0))="","",INDEX(MCDM_Grades!$V$2:$V$178,MATCH($A114,MCDM_Grades!$A$2:$A$178,0))),"")</f>
        <v/>
      </c>
      <c r="EM114" s="42">
        <f>IFERROR(IF(INDEX(MCDM_Grades!$W$2:$W$178,MATCH($A114,MCDM_Grades!$A$2:$A$178,0))="","",INDEX(MCDM_Grades!$W$2:$W$178,MATCH($A114,MCDM_Grades!$A$2:$A$178,0))),"")</f>
        <v/>
      </c>
      <c r="EN114" s="35">
        <f>IFERROR(IF(INDEX(MCDM_Grades!$X$2:$X$178,MATCH($A114,MCDM_Grades!$A$2:$A$178,0))="","",INDEX(MCDM_Grades!$X$2:$X$178,MATCH($A114,MCDM_Grades!$A$2:$A$178,0))),"")</f>
        <v/>
      </c>
      <c r="EO114" s="42">
        <f>IFERROR(IF(INDEX(MCDM_Grades!$Y$2:$Y$178,MATCH($A114,MCDM_Grades!$A$2:$A$178,0))="","",INDEX(MCDM_Grades!$Y$2:$Y$178,MATCH($A114,MCDM_Grades!$A$2:$A$178,0))),"")</f>
        <v/>
      </c>
      <c r="EP114" s="35">
        <f>IFERROR(IF(INDEX(MCDM_Grades!$Z$2:$Z$178,MATCH($A114,MCDM_Grades!$A$2:$A$178,0))="","",INDEX(MCDM_Grades!$Z$2:$Z$178,MATCH($A114,MCDM_Grades!$A$2:$A$178,0))),"")</f>
        <v/>
      </c>
      <c r="EQ114" s="42">
        <f>IFERROR(IF(INDEX(MCDM_Grades!$AA$2:$AA$178,MATCH($A114,MCDM_Grades!$A$2:$A$178,0))="","",INDEX(MCDM_Grades!$AA$2:$AA$178,MATCH($A114,MCDM_Grades!$A$2:$A$178,0))),"")</f>
        <v/>
      </c>
      <c r="ER114" s="35">
        <f>IFERROR(IF(INDEX(MCDM_Grades!$AB$2:$AB$178,MATCH($A114,MCDM_Grades!$A$2:$A$178,0))="","",INDEX(MCDM_Grades!$AB$2:$AB$178,MATCH($A114,MCDM_Grades!$A$2:$A$178,0))),"")</f>
        <v/>
      </c>
      <c r="ES114" s="42">
        <f>IFERROR(IF(INDEX(MCDM_Grades!$AC$2:$AC$178,MATCH($A114,MCDM_Grades!$A$2:$A$178,0))="","",INDEX(MCDM_Grades!$AC$2:$AC$178,MATCH($A114,MCDM_Grades!$A$2:$A$178,0))),"")</f>
        <v/>
      </c>
      <c r="ET114" s="35">
        <f>IFERROR(IF(INDEX(MCDM_Grades!$AD$2:$AD$178,MATCH($A114,MCDM_Grades!$A$2:$A$178,0))="","",INDEX(MCDM_Grades!$AD$2:$AD$178,MATCH($A114,MCDM_Grades!$A$2:$A$178,0))),"")</f>
        <v/>
      </c>
      <c r="EU114" s="42">
        <f>IFERROR(IF(INDEX(MCDM_Grades!$AE$2:$AE$178,MATCH($A114,MCDM_Grades!$A$2:$A$178,0))="","",INDEX(MCDM_Grades!$AE$2:$AE$178,MATCH($A114,MCDM_Grades!$A$2:$A$178,0))),"")</f>
        <v/>
      </c>
      <c r="EV114" s="51">
        <f>IFERROR(IF(INDEX(MCDM_Grades!$K$2:$K$178,MATCH($A114,MCDM_Grades!$A$2:$A$178,0))="","",INDEX(MCDM_Grades!$K$2:$K$178,MATCH($A114,MCDM_Grades!$A$2:$A$178,0))),"")</f>
        <v/>
      </c>
      <c r="EW114" s="49">
        <f>IFERROR(IF(INDEX(MCDM_Grades!$L$2:$L$178,MATCH($A114,MCDM_Grades!$A$2:$A$178,0))="","",INDEX(MCDM_Grades!$L$2:$L$178,MATCH($A114,MCDM_Grades!$A$2:$A$178,0))),"")</f>
        <v/>
      </c>
      <c r="EX114" s="50">
        <f>IFERROR(IF(INDEX(MCDM_Grades!$M$2:$M$178,MATCH($A114,MCDM_Grades!$A$2:$A$178,0))="","",INDEX(MCDM_Grades!$M$2:$M$178,MATCH($A114,MCDM_Grades!$A$2:$A$178,0))),"")</f>
        <v/>
      </c>
      <c r="EY114" s="35">
        <f>IFERROR(IF(INDEX(MCDM_Grades!$AR$2:$AR$178,MATCH($A114,MCDM_Grades!$A$2:$A$178,0))="","",INDEX(MCDM_Grades!$AR$2:$AR$178,MATCH($A114,MCDM_Grades!$A$2:$A$178,0))),"")</f>
        <v/>
      </c>
      <c r="EZ114" s="42">
        <f>IFERROR(IF(INDEX(MCDM_Grades!$AS$2:$AS$178,MATCH($A114,MCDM_Grades!$A$2:$A$178,0))="","",INDEX(MCDM_Grades!$AS$2:$AS$178,MATCH($A114,MCDM_Grades!$A$2:$A$178,0))),"")</f>
        <v/>
      </c>
      <c r="FA114" s="35">
        <f>IFERROR(IF(INDEX(MCDM_Grades!$AT$2:$AT$178,MATCH($A114,MCDM_Grades!$A$2:$A$178,0))="","",INDEX(MCDM_Grades!$AT$2:$AT$178,MATCH($A114,MCDM_Grades!$A$2:$A$178,0))),"")</f>
        <v/>
      </c>
      <c r="FB114" s="42">
        <f>IFERROR(IF(INDEX(MCDM_Grades!$AU$2:$AU$178,MATCH($A114,MCDM_Grades!$A$2:$A$178,0))="","",INDEX(MCDM_Grades!$AU$2:$AU$178,MATCH($A114,MCDM_Grades!$A$2:$A$178,0))),"")</f>
        <v/>
      </c>
      <c r="FC114" s="3" t="inlineStr">
        <is>
          <t>Not reported</t>
        </is>
      </c>
      <c r="FD114" s="3" t="inlineStr">
        <is>
          <t>Unknown</t>
        </is>
      </c>
      <c r="FE114" s="3" t="inlineStr">
        <is>
          <t>Unknown</t>
        </is>
      </c>
      <c r="FF114" s="3" t="inlineStr">
        <is>
          <t>Infrared thermography (visible + infrared + fused images)</t>
        </is>
      </c>
      <c r="FG114" s="3" t="inlineStr">
        <is>
          <t>Vehicle-mounted infrared and visible cameras per workbook (orientation not reported)</t>
        </is>
      </c>
      <c r="FH114" s="3" t="inlineStr">
        <is>
          <t>Vehicle_Mounted_Camera</t>
        </is>
      </c>
      <c r="FI114" s="3" t="inlineStr">
        <is>
          <t>Acquisition metadata (workbook)</t>
        </is>
      </c>
      <c r="FJ114" s="3" t="n"/>
      <c r="FK114" s="3" t="inlineStr">
        <is>
          <t>Low</t>
        </is>
      </c>
      <c r="FL114" s="3" t="inlineStr">
        <is>
          <t>Not independently verified</t>
        </is>
      </c>
      <c r="FM114" s="3" t="inlineStr">
        <is>
          <t>Workbook gives only 'Vehicle_Mounted_Camera'. Zenodo record 11625865 describes folders of visible, infrared and fusion images but no capture geometry. Publication DOI (Automation in Construction 143, 104575) redirects to Elsevier linkinghub and was not fetched within the per-dataset fetch cap. Close-range IRT crack imaging is typically pointed at the surface, but no source states it, so left unreported.</t>
        </is>
      </c>
    </row>
    <row r="115" ht="58" customHeight="1">
      <c r="A115" s="3" t="inlineStr">
        <is>
          <t>DS-114</t>
        </is>
      </c>
      <c r="B115" s="3" t="inlineStr">
        <is>
          <t>Dataset for: Deep learning and infrared thermography for asphalt pavement crack severity classification</t>
        </is>
      </c>
      <c r="C115" s="3" t="inlineStr">
        <is>
          <t>NA</t>
        </is>
      </c>
      <c r="D115" s="3" t="inlineStr">
        <is>
          <t>NR</t>
        </is>
      </c>
      <c r="E115" s="3" t="inlineStr">
        <is>
          <t>Independent Dataset</t>
        </is>
      </c>
      <c r="F115" s="3" t="inlineStr">
        <is>
          <t>NA (single source record)</t>
        </is>
      </c>
      <c r="G115" s="3" t="inlineStr">
        <is>
          <t>Single source record; no matching record found in any other file after cross-file and cross-platform comparison.</t>
        </is>
      </c>
      <c r="H115" s="3" t="inlineStr">
        <is>
          <t>Claude</t>
        </is>
      </c>
      <c r="I115" s="3" t="inlineStr">
        <is>
          <t>Zenodo</t>
        </is>
      </c>
      <c r="J115" s="3" t="inlineStr">
        <is>
          <t>N</t>
        </is>
      </c>
      <c r="K115" s="3" t="inlineStr">
        <is>
          <t>NA (single platform)</t>
        </is>
      </c>
      <c r="L115" s="4" t="inlineStr">
        <is>
          <t>https://zenodo.org/records/11625820</t>
        </is>
      </c>
      <c r="M115" s="3" t="inlineStr">
        <is>
          <t>NA</t>
        </is>
      </c>
      <c r="N115" s="3" t="inlineStr">
        <is>
          <t>NA</t>
        </is>
      </c>
      <c r="O115" s="3" t="inlineStr">
        <is>
          <t>NA</t>
        </is>
      </c>
      <c r="P115" s="3" t="inlineStr">
        <is>
          <t>NA</t>
        </is>
      </c>
      <c r="Q115" s="4" t="inlineStr">
        <is>
          <t>https://zenodo.org/records/11625820</t>
        </is>
      </c>
      <c r="R115" s="3" t="inlineStr">
        <is>
          <t>NA</t>
        </is>
      </c>
      <c r="S115" s="3" t="inlineStr">
        <is>
          <t>NA</t>
        </is>
      </c>
      <c r="T115" s="3" t="inlineStr">
        <is>
          <t>10.5281/zenodo.11625820</t>
        </is>
      </c>
      <c r="U115" s="3" t="inlineStr">
        <is>
          <t>Y</t>
        </is>
      </c>
      <c r="V115" s="3" t="inlineStr">
        <is>
          <t>https://doi.org/10.1016/j.autcon.2022.104383</t>
        </is>
      </c>
      <c r="W115" s="3" t="inlineStr">
        <is>
          <t>10.1016/j.autcon.2022.104383</t>
        </is>
      </c>
      <c r="X115" s="3" t="inlineStr">
        <is>
          <t>https://doi.org/10.1016/j.autcon.2022.104383</t>
        </is>
      </c>
      <c r="Y115" s="3" t="inlineStr">
        <is>
          <t>NR</t>
        </is>
      </c>
      <c r="Z115" s="3" t="inlineStr">
        <is>
          <t>Y</t>
        </is>
      </c>
      <c r="AA115" s="3" t="inlineStr">
        <is>
          <t>Reported in source record (relationship not classified)</t>
        </is>
      </c>
      <c r="AB115" s="3" t="inlineStr">
        <is>
          <t>NR</t>
        </is>
      </c>
      <c r="AC115" s="3" t="inlineStr">
        <is>
          <t>NR</t>
        </is>
      </c>
      <c r="AD115" s="3" t="inlineStr">
        <is>
          <t>NR</t>
        </is>
      </c>
      <c r="AE115" s="3" t="inlineStr">
        <is>
          <t>NR</t>
        </is>
      </c>
      <c r="AF115" s="3" t="inlineStr">
        <is>
          <t>NR</t>
        </is>
      </c>
      <c r="AG115" s="3" t="inlineStr">
        <is>
          <t>NR</t>
        </is>
      </c>
      <c r="AH115" s="3" t="inlineStr">
        <is>
          <t>NR</t>
        </is>
      </c>
      <c r="AI115" s="3" t="inlineStr">
        <is>
          <t>NR</t>
        </is>
      </c>
      <c r="AJ115" s="3" t="inlineStr">
        <is>
          <t>NR</t>
        </is>
      </c>
      <c r="AK115" s="3" t="inlineStr">
        <is>
          <t>NR</t>
        </is>
      </c>
      <c r="AL115" s="3" t="inlineStr">
        <is>
          <t>NR</t>
        </is>
      </c>
      <c r="AM115" s="3" t="inlineStr">
        <is>
          <t>NR</t>
        </is>
      </c>
      <c r="AN115" s="3" t="inlineStr">
        <is>
          <t>NR</t>
        </is>
      </c>
      <c r="AO115" s="3" t="inlineStr">
        <is>
          <t>NR</t>
        </is>
      </c>
      <c r="AP115" s="3" t="inlineStr">
        <is>
          <t>United States</t>
        </is>
      </c>
      <c r="AQ115" s="3" t="inlineStr">
        <is>
          <t>NR</t>
        </is>
      </c>
      <c r="AR115" s="3" t="inlineStr">
        <is>
          <t>NR</t>
        </is>
      </c>
      <c r="AS115" s="3" t="inlineStr">
        <is>
          <t>United States</t>
        </is>
      </c>
      <c r="AT115" s="3" t="inlineStr">
        <is>
          <t>NR</t>
        </is>
      </c>
      <c r="AU115" s="3" t="inlineStr">
        <is>
          <t>Vehicle_Mounted_Camera</t>
        </is>
      </c>
      <c r="AV115" s="3" t="inlineStr">
        <is>
          <t>See Acquisition_Platform</t>
        </is>
      </c>
      <c r="AW115" s="3" t="inlineStr">
        <is>
          <t>Vehicle_Mounted_Camera</t>
        </is>
      </c>
      <c r="AX115" s="3" t="inlineStr">
        <is>
          <t>See Acquisition_Platform (reported: mounted)</t>
        </is>
      </c>
      <c r="AY115" s="3" t="inlineStr">
        <is>
          <t>NR</t>
        </is>
      </c>
      <c r="AZ115" s="3" t="inlineStr">
        <is>
          <t>NR</t>
        </is>
      </c>
      <c r="BA115" s="3" t="inlineStr">
        <is>
          <t>NR</t>
        </is>
      </c>
      <c r="BB115" s="3" t="inlineStr">
        <is>
          <t>N</t>
        </is>
      </c>
      <c r="BC115" s="3" t="inlineStr">
        <is>
          <t>NR</t>
        </is>
      </c>
      <c r="BD115" s="3" t="inlineStr">
        <is>
          <t>NR</t>
        </is>
      </c>
      <c r="BE115" s="3" t="inlineStr">
        <is>
          <t>NR</t>
        </is>
      </c>
      <c r="BF115" s="3" t="inlineStr">
        <is>
          <t>NR</t>
        </is>
      </c>
      <c r="BG115" s="3" t="inlineStr">
        <is>
          <t>NR</t>
        </is>
      </c>
      <c r="BH115" s="3" t="inlineStr">
        <is>
          <t>Crack</t>
        </is>
      </c>
      <c r="BI115" s="3" t="inlineStr">
        <is>
          <t>NR</t>
        </is>
      </c>
      <c r="BJ115" s="3" t="inlineStr">
        <is>
          <t>Severity-level labels defined in 00-Label_meaning.txt with image-to-label mappings in 01-All_label.txt</t>
        </is>
      </c>
      <c r="BK115" s="3" t="inlineStr">
        <is>
          <t>NR</t>
        </is>
      </c>
      <c r="BL115" s="3" t="inlineStr">
        <is>
          <t>Image_Classification</t>
        </is>
      </c>
      <c r="BM115" s="3" t="inlineStr">
        <is>
          <t>Image_Classification</t>
        </is>
      </c>
      <c r="BN115" s="3" t="inlineStr">
        <is>
          <t>TXT_Label_File</t>
        </is>
      </c>
      <c r="BO115" s="3" t="inlineStr">
        <is>
          <t>TXT</t>
        </is>
      </c>
      <c r="BP115" s="3" t="inlineStr">
        <is>
          <t>Y</t>
        </is>
      </c>
      <c r="BQ115" s="3" t="inlineStr">
        <is>
          <t>NR</t>
        </is>
      </c>
      <c r="BR115" s="3" t="inlineStr">
        <is>
          <t>NR</t>
        </is>
      </c>
      <c r="BS115" s="3" t="inlineStr">
        <is>
          <t>NR</t>
        </is>
      </c>
      <c r="BT115" s="3" t="inlineStr">
        <is>
          <t>NR</t>
        </is>
      </c>
      <c r="BU115" s="3" t="inlineStr">
        <is>
          <t>Y</t>
        </is>
      </c>
      <c r="BV115" s="3" t="inlineStr">
        <is>
          <t>N</t>
        </is>
      </c>
      <c r="BW115" s="3" t="inlineStr">
        <is>
          <t>N</t>
        </is>
      </c>
      <c r="BX115" s="3" t="inlineStr">
        <is>
          <t>N</t>
        </is>
      </c>
      <c r="BY115" s="3" t="inlineStr">
        <is>
          <t>Manual</t>
        </is>
      </c>
      <c r="BZ115" s="3" t="inlineStr">
        <is>
          <t>Predefined train/test label files (02-Train_label.txt, 02-Test_label.txt); underpinning peer-reviewed article in Automation in Construction</t>
        </is>
      </c>
      <c r="CA115" s="3" t="inlineStr">
        <is>
          <t>NR</t>
        </is>
      </c>
      <c r="CB115" s="3" t="inlineStr">
        <is>
          <t>NR</t>
        </is>
      </c>
      <c r="CC115" s="3" t="inlineStr">
        <is>
          <t>Image_Classification;Severity_Assessment;Multimodal_Fusion</t>
        </is>
      </c>
      <c r="CD115" s="3" t="inlineStr">
        <is>
          <t>NR</t>
        </is>
      </c>
      <c r="CE115" s="3" t="inlineStr">
        <is>
          <t>NR</t>
        </is>
      </c>
      <c r="CF115" s="3" t="inlineStr">
        <is>
          <t>Reported on the source record/data card or associated publication (see Evidence_Locator)</t>
        </is>
      </c>
      <c r="CG115" s="3" t="inlineStr">
        <is>
          <t>NR</t>
        </is>
      </c>
      <c r="CH115" s="3" t="inlineStr">
        <is>
          <t>NR</t>
        </is>
      </c>
      <c r="CI115" s="3" t="inlineStr">
        <is>
          <t>Include-Primary</t>
        </is>
      </c>
      <c r="CJ115" s="3" t="inlineStr">
        <is>
          <t>Direct_Download</t>
        </is>
      </c>
      <c r="CK115" s="3" t="inlineStr">
        <is>
          <t>CC-BY-4.0</t>
        </is>
      </c>
      <c r="CL115" s="3" t="inlineStr">
        <is>
          <t>N</t>
        </is>
      </c>
      <c r="CM115" s="3" t="inlineStr">
        <is>
          <t>Direct_Download</t>
        </is>
      </c>
      <c r="CN115" s="3" t="inlineStr">
        <is>
          <t>NR</t>
        </is>
      </c>
      <c r="CO115" s="3" t="inlineStr">
        <is>
          <t>NR</t>
        </is>
      </c>
      <c r="CP115" s="3" t="inlineStr">
        <is>
          <t>N</t>
        </is>
      </c>
      <c r="CQ115" s="3" t="inlineStr">
        <is>
          <t>Image count, resolution and collection geography not reported in the Zenodo record; severity classification only, no localization; substantial content overlap with ZEN-014 is possible but is not documented by either record, so the two are retained separately</t>
        </is>
      </c>
      <c r="CR115" s="3" t="inlineStr">
        <is>
          <t>Original</t>
        </is>
      </c>
      <c r="CS115" s="3" t="inlineStr">
        <is>
          <t>N</t>
        </is>
      </c>
      <c r="CT115" s="3" t="inlineStr">
        <is>
          <t>N</t>
        </is>
      </c>
      <c r="CU115" s="3" t="inlineStr">
        <is>
          <t>N</t>
        </is>
      </c>
      <c r="CV115" s="3" t="inlineStr">
        <is>
          <t>NA</t>
        </is>
      </c>
      <c r="CW115" s="3" t="inlineStr">
        <is>
          <t>IRT sibling releases (same research group); content overlap with ZEN-014 plausible but undocumented</t>
        </is>
      </c>
      <c r="CX115" s="3" t="inlineStr">
        <is>
          <t>Claude_Zendo_001.xlsx</t>
        </is>
      </c>
      <c r="CY115" s="3" t="inlineStr">
        <is>
          <t>Claude_Zendo_001:ZEN-015</t>
        </is>
      </c>
      <c r="CZ115" s="3" t="inlineStr">
        <is>
          <t>N</t>
        </is>
      </c>
      <c r="DA115" s="3" t="inlineStr">
        <is>
          <t>NA</t>
        </is>
      </c>
      <c r="DB115" s="3" t="inlineStr">
        <is>
          <t>None</t>
        </is>
      </c>
      <c r="DC115" s="3" t="inlineStr">
        <is>
          <t>None</t>
        </is>
      </c>
      <c r="DD115" s="3" t="inlineStr">
        <is>
          <t>None</t>
        </is>
      </c>
      <c r="DE115" s="3" t="inlineStr">
        <is>
          <t>None</t>
        </is>
      </c>
      <c r="DF115" s="3" t="inlineStr">
        <is>
          <t>N</t>
        </is>
      </c>
      <c r="DG115" s="3" t="inlineStr">
        <is>
          <t>Single source record; no reconciliation required.</t>
        </is>
      </c>
      <c r="DH115" s="3" t="inlineStr">
        <is>
          <t>Zenodo record https://zenodo.org/records/11625820 description (data component and ground-truth file listing) + linked article DOI 10.1016/j.autcon.2022.104383, accessed 2026-08-03</t>
        </is>
      </c>
      <c r="DI115" s="3" t="inlineStr">
        <is>
          <t>High</t>
        </is>
      </c>
      <c r="DJ115" s="3" t="inlineStr">
        <is>
          <t>Medium</t>
        </is>
      </c>
      <c r="DK115" s="3" t="inlineStr">
        <is>
          <t>Use source record as cited.</t>
        </is>
      </c>
      <c r="DL115" s="3" t="n">
        <v>5</v>
      </c>
      <c r="DM115" s="3" t="n">
        <v>4</v>
      </c>
      <c r="DN115" s="3" t="n">
        <v>4</v>
      </c>
      <c r="DO115" s="3" t="n">
        <v>3</v>
      </c>
      <c r="DP115" s="3" t="n">
        <v>3</v>
      </c>
      <c r="DQ115" s="3" t="n">
        <v>4</v>
      </c>
      <c r="DR115" s="3" t="n">
        <v>1.5</v>
      </c>
      <c r="DS115" s="3" t="n">
        <v>74</v>
      </c>
      <c r="DT115" s="3" t="inlineStr">
        <is>
          <t>Reviewed (source MCDM_Scoring, averaged across batches)</t>
        </is>
      </c>
      <c r="DU115" s="3" t="inlineStr">
        <is>
          <t>1 of 1</t>
        </is>
      </c>
      <c r="DV115" s="35">
        <f>IFERROR(IF(INDEX(MCDM_Grades!$C$2:$C$178,MATCH($A115,MCDM_Grades!$A$2:$A$178,0))="","",INDEX(MCDM_Grades!$C$2:$C$178,MATCH($A115,MCDM_Grades!$A$2:$A$178,0))),"")</f>
        <v/>
      </c>
      <c r="DW115" s="42">
        <f>IFERROR(IF(INDEX(MCDM_Grades!$D$2:$D$178,MATCH($A115,MCDM_Grades!$A$2:$A$178,0))="","",INDEX(MCDM_Grades!$D$2:$D$178,MATCH($A115,MCDM_Grades!$A$2:$A$178,0))),"")</f>
        <v/>
      </c>
      <c r="DX115" s="48">
        <f>IFERROR(IF(INDEX(MCDM_Grades!$E$2:$E$178,MATCH($A115,MCDM_Grades!$A$2:$A$178,0))="","",INDEX(MCDM_Grades!$E$2:$E$178,MATCH($A115,MCDM_Grades!$A$2:$A$178,0))),"")</f>
        <v/>
      </c>
      <c r="DY115" s="49">
        <f>IFERROR(IF(INDEX(MCDM_Grades!$F$2:$F$178,MATCH($A115,MCDM_Grades!$A$2:$A$178,0))="","",INDEX(MCDM_Grades!$F$2:$F$178,MATCH($A115,MCDM_Grades!$A$2:$A$178,0))),"")</f>
        <v/>
      </c>
      <c r="DZ115" s="48">
        <f>IFERROR(IF(INDEX(MCDM_Grades!$G$2:$G$178,MATCH($A115,MCDM_Grades!$A$2:$A$178,0))="","",INDEX(MCDM_Grades!$G$2:$G$178,MATCH($A115,MCDM_Grades!$A$2:$A$178,0))),"")</f>
        <v/>
      </c>
      <c r="EA115" s="49">
        <f>IFERROR(IF(INDEX(MCDM_Grades!$H$2:$H$178,MATCH($A115,MCDM_Grades!$A$2:$A$178,0))="","",INDEX(MCDM_Grades!$H$2:$H$178,MATCH($A115,MCDM_Grades!$A$2:$A$178,0))),"")</f>
        <v/>
      </c>
      <c r="EB115" s="50">
        <f>IFERROR(IF(INDEX(MCDM_Grades!$I$2:$I$178,MATCH($A115,MCDM_Grades!$A$2:$A$178,0))="","",INDEX(MCDM_Grades!$I$2:$I$178,MATCH($A115,MCDM_Grades!$A$2:$A$178,0))),"")</f>
        <v/>
      </c>
      <c r="EC115" s="51">
        <f>IFERROR(IF(INDEX(MCDM_Grades!$J$2:$J$178,MATCH($A115,MCDM_Grades!$A$2:$A$178,0))="","",INDEX(MCDM_Grades!$J$2:$J$178,MATCH($A115,MCDM_Grades!$A$2:$A$178,0))),"")</f>
        <v/>
      </c>
      <c r="ED115" s="35">
        <f>IFERROR(IF(INDEX(MCDM_Grades!$N$2:$N$178,MATCH($A115,MCDM_Grades!$A$2:$A$178,0))="","",INDEX(MCDM_Grades!$N$2:$N$178,MATCH($A115,MCDM_Grades!$A$2:$A$178,0))),"")</f>
        <v/>
      </c>
      <c r="EE115" s="42">
        <f>IFERROR(IF(INDEX(MCDM_Grades!$O$2:$O$178,MATCH($A115,MCDM_Grades!$A$2:$A$178,0))="","",INDEX(MCDM_Grades!$O$2:$O$178,MATCH($A115,MCDM_Grades!$A$2:$A$178,0))),"")</f>
        <v/>
      </c>
      <c r="EF115" s="35">
        <f>IFERROR(IF(INDEX(MCDM_Grades!$P$2:$P$178,MATCH($A115,MCDM_Grades!$A$2:$A$178,0))="","",INDEX(MCDM_Grades!$P$2:$P$178,MATCH($A115,MCDM_Grades!$A$2:$A$178,0))),"")</f>
        <v/>
      </c>
      <c r="EG115" s="42">
        <f>IFERROR(IF(INDEX(MCDM_Grades!$Q$2:$Q$178,MATCH($A115,MCDM_Grades!$A$2:$A$178,0))="","",INDEX(MCDM_Grades!$Q$2:$Q$178,MATCH($A115,MCDM_Grades!$A$2:$A$178,0))),"")</f>
        <v/>
      </c>
      <c r="EH115" s="35">
        <f>IFERROR(IF(INDEX(MCDM_Grades!$R$2:$R$178,MATCH($A115,MCDM_Grades!$A$2:$A$178,0))="","",INDEX(MCDM_Grades!$R$2:$R$178,MATCH($A115,MCDM_Grades!$A$2:$A$178,0))),"")</f>
        <v/>
      </c>
      <c r="EI115" s="42">
        <f>IFERROR(IF(INDEX(MCDM_Grades!$S$2:$S$178,MATCH($A115,MCDM_Grades!$A$2:$A$178,0))="","",INDEX(MCDM_Grades!$S$2:$S$178,MATCH($A115,MCDM_Grades!$A$2:$A$178,0))),"")</f>
        <v/>
      </c>
      <c r="EJ115" s="35">
        <f>IFERROR(IF(INDEX(MCDM_Grades!$T$2:$T$178,MATCH($A115,MCDM_Grades!$A$2:$A$178,0))="","",INDEX(MCDM_Grades!$T$2:$T$178,MATCH($A115,MCDM_Grades!$A$2:$A$178,0))),"")</f>
        <v/>
      </c>
      <c r="EK115" s="42">
        <f>IFERROR(IF(INDEX(MCDM_Grades!$U$2:$U$178,MATCH($A115,MCDM_Grades!$A$2:$A$178,0))="","",INDEX(MCDM_Grades!$U$2:$U$178,MATCH($A115,MCDM_Grades!$A$2:$A$178,0))),"")</f>
        <v/>
      </c>
      <c r="EL115" s="35">
        <f>IFERROR(IF(INDEX(MCDM_Grades!$V$2:$V$178,MATCH($A115,MCDM_Grades!$A$2:$A$178,0))="","",INDEX(MCDM_Grades!$V$2:$V$178,MATCH($A115,MCDM_Grades!$A$2:$A$178,0))),"")</f>
        <v/>
      </c>
      <c r="EM115" s="42">
        <f>IFERROR(IF(INDEX(MCDM_Grades!$W$2:$W$178,MATCH($A115,MCDM_Grades!$A$2:$A$178,0))="","",INDEX(MCDM_Grades!$W$2:$W$178,MATCH($A115,MCDM_Grades!$A$2:$A$178,0))),"")</f>
        <v/>
      </c>
      <c r="EN115" s="35">
        <f>IFERROR(IF(INDEX(MCDM_Grades!$X$2:$X$178,MATCH($A115,MCDM_Grades!$A$2:$A$178,0))="","",INDEX(MCDM_Grades!$X$2:$X$178,MATCH($A115,MCDM_Grades!$A$2:$A$178,0))),"")</f>
        <v/>
      </c>
      <c r="EO115" s="42">
        <f>IFERROR(IF(INDEX(MCDM_Grades!$Y$2:$Y$178,MATCH($A115,MCDM_Grades!$A$2:$A$178,0))="","",INDEX(MCDM_Grades!$Y$2:$Y$178,MATCH($A115,MCDM_Grades!$A$2:$A$178,0))),"")</f>
        <v/>
      </c>
      <c r="EP115" s="35">
        <f>IFERROR(IF(INDEX(MCDM_Grades!$Z$2:$Z$178,MATCH($A115,MCDM_Grades!$A$2:$A$178,0))="","",INDEX(MCDM_Grades!$Z$2:$Z$178,MATCH($A115,MCDM_Grades!$A$2:$A$178,0))),"")</f>
        <v/>
      </c>
      <c r="EQ115" s="42">
        <f>IFERROR(IF(INDEX(MCDM_Grades!$AA$2:$AA$178,MATCH($A115,MCDM_Grades!$A$2:$A$178,0))="","",INDEX(MCDM_Grades!$AA$2:$AA$178,MATCH($A115,MCDM_Grades!$A$2:$A$178,0))),"")</f>
        <v/>
      </c>
      <c r="ER115" s="35">
        <f>IFERROR(IF(INDEX(MCDM_Grades!$AB$2:$AB$178,MATCH($A115,MCDM_Grades!$A$2:$A$178,0))="","",INDEX(MCDM_Grades!$AB$2:$AB$178,MATCH($A115,MCDM_Grades!$A$2:$A$178,0))),"")</f>
        <v/>
      </c>
      <c r="ES115" s="42">
        <f>IFERROR(IF(INDEX(MCDM_Grades!$AC$2:$AC$178,MATCH($A115,MCDM_Grades!$A$2:$A$178,0))="","",INDEX(MCDM_Grades!$AC$2:$AC$178,MATCH($A115,MCDM_Grades!$A$2:$A$178,0))),"")</f>
        <v/>
      </c>
      <c r="ET115" s="35">
        <f>IFERROR(IF(INDEX(MCDM_Grades!$AD$2:$AD$178,MATCH($A115,MCDM_Grades!$A$2:$A$178,0))="","",INDEX(MCDM_Grades!$AD$2:$AD$178,MATCH($A115,MCDM_Grades!$A$2:$A$178,0))),"")</f>
        <v/>
      </c>
      <c r="EU115" s="42">
        <f>IFERROR(IF(INDEX(MCDM_Grades!$AE$2:$AE$178,MATCH($A115,MCDM_Grades!$A$2:$A$178,0))="","",INDEX(MCDM_Grades!$AE$2:$AE$178,MATCH($A115,MCDM_Grades!$A$2:$A$178,0))),"")</f>
        <v/>
      </c>
      <c r="EV115" s="51">
        <f>IFERROR(IF(INDEX(MCDM_Grades!$K$2:$K$178,MATCH($A115,MCDM_Grades!$A$2:$A$178,0))="","",INDEX(MCDM_Grades!$K$2:$K$178,MATCH($A115,MCDM_Grades!$A$2:$A$178,0))),"")</f>
        <v/>
      </c>
      <c r="EW115" s="49">
        <f>IFERROR(IF(INDEX(MCDM_Grades!$L$2:$L$178,MATCH($A115,MCDM_Grades!$A$2:$A$178,0))="","",INDEX(MCDM_Grades!$L$2:$L$178,MATCH($A115,MCDM_Grades!$A$2:$A$178,0))),"")</f>
        <v/>
      </c>
      <c r="EX115" s="50">
        <f>IFERROR(IF(INDEX(MCDM_Grades!$M$2:$M$178,MATCH($A115,MCDM_Grades!$A$2:$A$178,0))="","",INDEX(MCDM_Grades!$M$2:$M$178,MATCH($A115,MCDM_Grades!$A$2:$A$178,0))),"")</f>
        <v/>
      </c>
      <c r="EY115" s="35">
        <f>IFERROR(IF(INDEX(MCDM_Grades!$AR$2:$AR$178,MATCH($A115,MCDM_Grades!$A$2:$A$178,0))="","",INDEX(MCDM_Grades!$AR$2:$AR$178,MATCH($A115,MCDM_Grades!$A$2:$A$178,0))),"")</f>
        <v/>
      </c>
      <c r="EZ115" s="42">
        <f>IFERROR(IF(INDEX(MCDM_Grades!$AS$2:$AS$178,MATCH($A115,MCDM_Grades!$A$2:$A$178,0))="","",INDEX(MCDM_Grades!$AS$2:$AS$178,MATCH($A115,MCDM_Grades!$A$2:$A$178,0))),"")</f>
        <v/>
      </c>
      <c r="FA115" s="35">
        <f>IFERROR(IF(INDEX(MCDM_Grades!$AT$2:$AT$178,MATCH($A115,MCDM_Grades!$A$2:$A$178,0))="","",INDEX(MCDM_Grades!$AT$2:$AT$178,MATCH($A115,MCDM_Grades!$A$2:$A$178,0))),"")</f>
        <v/>
      </c>
      <c r="FB115" s="42">
        <f>IFERROR(IF(INDEX(MCDM_Grades!$AU$2:$AU$178,MATCH($A115,MCDM_Grades!$A$2:$A$178,0))="","",INDEX(MCDM_Grades!$AU$2:$AU$178,MATCH($A115,MCDM_Grades!$A$2:$A$178,0))),"")</f>
        <v/>
      </c>
      <c r="FC115" s="3" t="inlineStr">
        <is>
          <t>Not reported</t>
        </is>
      </c>
      <c r="FD115" s="3" t="inlineStr">
        <is>
          <t>Unknown</t>
        </is>
      </c>
      <c r="FE115" s="3" t="inlineStr">
        <is>
          <t>Unknown</t>
        </is>
      </c>
      <c r="FF115" s="3" t="inlineStr">
        <is>
          <t>Infrared thermography (visible + infrared + fused images)</t>
        </is>
      </c>
      <c r="FG115" s="3" t="inlineStr">
        <is>
          <t>Vehicle-mounted infrared and visible cameras per workbook (orientation not reported)</t>
        </is>
      </c>
      <c r="FH115" s="3" t="inlineStr">
        <is>
          <t>Vehicle_Mounted_Camera</t>
        </is>
      </c>
      <c r="FI115" s="3" t="inlineStr">
        <is>
          <t>Acquisition metadata (workbook)</t>
        </is>
      </c>
      <c r="FJ115" s="3" t="n"/>
      <c r="FK115" s="3" t="inlineStr">
        <is>
          <t>Low</t>
        </is>
      </c>
      <c r="FL115" s="3" t="inlineStr">
        <is>
          <t>Not independently verified</t>
        </is>
      </c>
      <c r="FM115" s="3" t="inlineStr">
        <is>
          <t>Workbook gives only 'Vehicle_Mounted_Camera'. Zenodo record 11625820 lists visible/infrared/fusion images and severity labels but no camera orientation or height. Publication DOI (Automation in Construction 140, 104383) redirects to Elsevier linkinghub and was not fetched within the per-dataset fetch cap. Sibling of DS-113 (same group).</t>
        </is>
      </c>
    </row>
    <row r="116" ht="58" customHeight="1">
      <c r="A116" s="3" t="inlineStr">
        <is>
          <t>DS-115</t>
        </is>
      </c>
      <c r="B116" s="3" t="inlineStr">
        <is>
          <t>Ecuador Pavement Damage Dataset (EPDD)</t>
        </is>
      </c>
      <c r="C116" s="3" t="inlineStr">
        <is>
          <t>NA</t>
        </is>
      </c>
      <c r="D116" s="3" t="inlineStr">
        <is>
          <t>NR</t>
        </is>
      </c>
      <c r="E116" s="3" t="inlineStr">
        <is>
          <t>Independent Dataset</t>
        </is>
      </c>
      <c r="F116" s="3" t="inlineStr">
        <is>
          <t>NA (single source record)</t>
        </is>
      </c>
      <c r="G116" s="3" t="inlineStr">
        <is>
          <t>Single source record; no matching record found in any other file after cross-file and cross-platform comparison.</t>
        </is>
      </c>
      <c r="H116" s="3" t="inlineStr">
        <is>
          <t>Claude</t>
        </is>
      </c>
      <c r="I116" s="3" t="inlineStr">
        <is>
          <t>Zenodo</t>
        </is>
      </c>
      <c r="J116" s="3" t="inlineStr">
        <is>
          <t>N</t>
        </is>
      </c>
      <c r="K116" s="3" t="inlineStr">
        <is>
          <t>NA (single platform)</t>
        </is>
      </c>
      <c r="L116" s="4" t="inlineStr">
        <is>
          <t>https://zenodo.org/records/20454801</t>
        </is>
      </c>
      <c r="M116" s="3" t="inlineStr">
        <is>
          <t>NA</t>
        </is>
      </c>
      <c r="N116" s="3" t="inlineStr">
        <is>
          <t>NA</t>
        </is>
      </c>
      <c r="O116" s="3" t="inlineStr">
        <is>
          <t>NA</t>
        </is>
      </c>
      <c r="P116" s="3" t="inlineStr">
        <is>
          <t>NA</t>
        </is>
      </c>
      <c r="Q116" s="4" t="inlineStr">
        <is>
          <t>https://zenodo.org/records/20454801</t>
        </is>
      </c>
      <c r="R116" s="3" t="inlineStr">
        <is>
          <t>NA</t>
        </is>
      </c>
      <c r="S116" s="3" t="inlineStr">
        <is>
          <t>NA</t>
        </is>
      </c>
      <c r="T116" s="3" t="inlineStr">
        <is>
          <t>10.5281/zenodo.20454801</t>
        </is>
      </c>
      <c r="U116" s="3" t="inlineStr">
        <is>
          <t>N</t>
        </is>
      </c>
      <c r="V116" s="3" t="inlineStr">
        <is>
          <t>NR</t>
        </is>
      </c>
      <c r="W116" s="3" t="inlineStr">
        <is>
          <t>NR</t>
        </is>
      </c>
      <c r="X116" s="3" t="inlineStr">
        <is>
          <t>NR</t>
        </is>
      </c>
      <c r="Y116" s="3" t="inlineStr">
        <is>
          <t>NR</t>
        </is>
      </c>
      <c r="Z116" s="3" t="inlineStr">
        <is>
          <t>NA</t>
        </is>
      </c>
      <c r="AA116" s="3" t="inlineStr">
        <is>
          <t>NA</t>
        </is>
      </c>
      <c r="AB116" s="3" t="inlineStr">
        <is>
          <t>Images/frames as reported</t>
        </is>
      </c>
      <c r="AC116" s="3" t="inlineStr">
        <is>
          <t>1295</t>
        </is>
      </c>
      <c r="AD116" s="3" t="inlineStr">
        <is>
          <t>NR</t>
        </is>
      </c>
      <c r="AE116" s="3" t="inlineStr">
        <is>
          <t>NR</t>
        </is>
      </c>
      <c r="AF116" s="3" t="inlineStr">
        <is>
          <t>1295</t>
        </is>
      </c>
      <c r="AG116" s="3" t="inlineStr">
        <is>
          <t>NR</t>
        </is>
      </c>
      <c r="AH116" s="3" t="inlineStr">
        <is>
          <t>NR</t>
        </is>
      </c>
      <c r="AI116" s="3" t="inlineStr">
        <is>
          <t>NR</t>
        </is>
      </c>
      <c r="AJ116" s="3" t="inlineStr">
        <is>
          <t>NR</t>
        </is>
      </c>
      <c r="AK116" s="3" t="inlineStr">
        <is>
          <t>NR</t>
        </is>
      </c>
      <c r="AL116" s="3" t="inlineStr">
        <is>
          <t>NR</t>
        </is>
      </c>
      <c r="AM116" s="3" t="inlineStr">
        <is>
          <t>NR</t>
        </is>
      </c>
      <c r="AN116" s="3" t="inlineStr">
        <is>
          <t>NR</t>
        </is>
      </c>
      <c r="AO116" s="3" t="inlineStr">
        <is>
          <t>NR</t>
        </is>
      </c>
      <c r="AP116" s="3" t="inlineStr">
        <is>
          <t>Ecuador</t>
        </is>
      </c>
      <c r="AQ116" s="3" t="inlineStr">
        <is>
          <t>NR</t>
        </is>
      </c>
      <c r="AR116" s="3" t="inlineStr">
        <is>
          <t>Ambato;Quito;Loja;Santo Domingo;Manta;Puyo;Zamora</t>
        </is>
      </c>
      <c r="AS116" s="3" t="inlineStr">
        <is>
          <t>Ecuador; Ambato;Quito;Loja;Santo Domingo;Manta;Puyo;Zamora; Road environment: Urban</t>
        </is>
      </c>
      <c r="AT116" s="3" t="inlineStr">
        <is>
          <t>NR</t>
        </is>
      </c>
      <c r="AU116" s="3" t="inlineStr">
        <is>
          <t>Smartphone_Handheld;Vehicle_Mounted_Camera</t>
        </is>
      </c>
      <c r="AV116" s="3" t="inlineStr">
        <is>
          <t>See Acquisition_Platform</t>
        </is>
      </c>
      <c r="AW116" s="3" t="inlineStr">
        <is>
          <t>Smartphone_Handheld;Vehicle_Mounted_Camera</t>
        </is>
      </c>
      <c r="AX116" s="3" t="inlineStr">
        <is>
          <t>See Acquisition_Platform (reported: mounted)</t>
        </is>
      </c>
      <c r="AY116" s="3" t="inlineStr">
        <is>
          <t>Y</t>
        </is>
      </c>
      <c r="AZ116" s="3" t="inlineStr">
        <is>
          <t>NR</t>
        </is>
      </c>
      <c r="BA116" s="3" t="inlineStr">
        <is>
          <t>NR</t>
        </is>
      </c>
      <c r="BB116" s="3" t="inlineStr">
        <is>
          <t>N</t>
        </is>
      </c>
      <c r="BC116" s="3" t="inlineStr">
        <is>
          <t>NR</t>
        </is>
      </c>
      <c r="BD116" s="3" t="inlineStr">
        <is>
          <t>NR</t>
        </is>
      </c>
      <c r="BE116" s="3" t="inlineStr">
        <is>
          <t>NR</t>
        </is>
      </c>
      <c r="BF116" s="3" t="inlineStr">
        <is>
          <t>NR</t>
        </is>
      </c>
      <c r="BG116" s="3" t="inlineStr">
        <is>
          <t>NR</t>
        </is>
      </c>
      <c r="BH116" s="3" t="inlineStr">
        <is>
          <t>Pothole;Block_Crack;Longitudinal_Crack;Transverse_Crack;Patching;Alligator_Crack</t>
        </is>
      </c>
      <c r="BI116" s="3" t="inlineStr">
        <is>
          <t>NR</t>
        </is>
      </c>
      <c r="BJ116" s="3" t="inlineStr">
        <is>
          <t>6 classes, IDs 0-5: Pothole;Block Crack;Longitudinal Crack;Transverse Crack;Patching;Alligator Crack</t>
        </is>
      </c>
      <c r="BK116" s="3" t="inlineStr">
        <is>
          <t>NR</t>
        </is>
      </c>
      <c r="BL116" s="3" t="inlineStr">
        <is>
          <t>Object_Detection</t>
        </is>
      </c>
      <c r="BM116" s="3" t="inlineStr">
        <is>
          <t>Object_Detection</t>
        </is>
      </c>
      <c r="BN116" s="3" t="inlineStr">
        <is>
          <t>YOLO_TXT_BBox</t>
        </is>
      </c>
      <c r="BO116" s="3" t="inlineStr">
        <is>
          <t>YOLO; TXT</t>
        </is>
      </c>
      <c r="BP116" s="3" t="inlineStr">
        <is>
          <t>NR</t>
        </is>
      </c>
      <c r="BQ116" s="3" t="inlineStr">
        <is>
          <t>Y</t>
        </is>
      </c>
      <c r="BR116" s="3" t="inlineStr">
        <is>
          <t>NR</t>
        </is>
      </c>
      <c r="BS116" s="3" t="inlineStr">
        <is>
          <t>NR</t>
        </is>
      </c>
      <c r="BT116" s="3" t="inlineStr">
        <is>
          <t>NR</t>
        </is>
      </c>
      <c r="BU116" s="3" t="inlineStr">
        <is>
          <t>NR</t>
        </is>
      </c>
      <c r="BV116" s="3" t="inlineStr">
        <is>
          <t>N</t>
        </is>
      </c>
      <c r="BW116" s="3" t="inlineStr">
        <is>
          <t>N</t>
        </is>
      </c>
      <c r="BX116" s="3" t="inlineStr">
        <is>
          <t>N</t>
        </is>
      </c>
      <c r="BY116" s="3" t="inlineStr">
        <is>
          <t>Manual</t>
        </is>
      </c>
      <c r="BZ116" s="3" t="inlineStr">
        <is>
          <t>9 of 1,304 collected images discarded after YOLO validation flagged non-normalized or out-of-bounds bounding boxes; effective set 1,295</t>
        </is>
      </c>
      <c r="CA116" s="3" t="inlineStr">
        <is>
          <t>NR</t>
        </is>
      </c>
      <c r="CB116" s="3" t="inlineStr">
        <is>
          <t>NR</t>
        </is>
      </c>
      <c r="CC116" s="3" t="inlineStr">
        <is>
          <t>Object_Detection;Transfer_Learning</t>
        </is>
      </c>
      <c r="CD116" s="3" t="inlineStr">
        <is>
          <t>NR</t>
        </is>
      </c>
      <c r="CE116" s="3" t="inlineStr">
        <is>
          <t>NR</t>
        </is>
      </c>
      <c r="CF116" s="3" t="inlineStr">
        <is>
          <t>Reported on the source record/data card or associated publication (see Evidence_Locator)</t>
        </is>
      </c>
      <c r="CG116" s="3" t="inlineStr">
        <is>
          <t>NR</t>
        </is>
      </c>
      <c r="CH116" s="3" t="inlineStr">
        <is>
          <t>NR</t>
        </is>
      </c>
      <c r="CI116" s="3" t="inlineStr">
        <is>
          <t>Include-Primary</t>
        </is>
      </c>
      <c r="CJ116" s="3" t="inlineStr">
        <is>
          <t>Direct_Download</t>
        </is>
      </c>
      <c r="CK116" s="3" t="inlineStr">
        <is>
          <t>CC-BY-4.0</t>
        </is>
      </c>
      <c r="CL116" s="3" t="inlineStr">
        <is>
          <t>N</t>
        </is>
      </c>
      <c r="CM116" s="3" t="inlineStr">
        <is>
          <t>Direct_Download</t>
        </is>
      </c>
      <c r="CN116" s="3" t="inlineStr">
        <is>
          <t>NR</t>
        </is>
      </c>
      <c r="CO116" s="3" t="inlineStr">
        <is>
          <t>NR</t>
        </is>
      </c>
      <c r="CP116" s="3" t="inlineStr">
        <is>
          <t>N</t>
        </is>
      </c>
      <c r="CQ116" s="3" t="inlineStr">
        <is>
          <t>Small (1,295 images); train/validation split only, no held-out test split; 4 downloads at search date; capture device model and resolution not reported</t>
        </is>
      </c>
      <c r="CR116" s="3" t="inlineStr">
        <is>
          <t>Original</t>
        </is>
      </c>
      <c r="CS116" s="3" t="inlineStr">
        <is>
          <t>N</t>
        </is>
      </c>
      <c r="CT116" s="3" t="inlineStr">
        <is>
          <t>N</t>
        </is>
      </c>
      <c r="CU116" s="3" t="inlineStr">
        <is>
          <t>N</t>
        </is>
      </c>
      <c r="CV116" s="3" t="inlineStr">
        <is>
          <t>NA</t>
        </is>
      </c>
      <c r="CW116" s="3" t="inlineStr">
        <is>
          <t>NA</t>
        </is>
      </c>
      <c r="CX116" s="3" t="inlineStr">
        <is>
          <t>Claude_Zendo_001.xlsx</t>
        </is>
      </c>
      <c r="CY116" s="3" t="inlineStr">
        <is>
          <t>Claude_Zendo_001:ZEN-004</t>
        </is>
      </c>
      <c r="CZ116" s="3" t="inlineStr">
        <is>
          <t>N</t>
        </is>
      </c>
      <c r="DA116" s="3" t="inlineStr">
        <is>
          <t>NA</t>
        </is>
      </c>
      <c r="DB116" s="3" t="inlineStr">
        <is>
          <t>None</t>
        </is>
      </c>
      <c r="DC116" s="3" t="inlineStr">
        <is>
          <t>None</t>
        </is>
      </c>
      <c r="DD116" s="3" t="inlineStr">
        <is>
          <t>None</t>
        </is>
      </c>
      <c r="DE116" s="3" t="inlineStr">
        <is>
          <t>None</t>
        </is>
      </c>
      <c r="DF116" s="3" t="inlineStr">
        <is>
          <t>N</t>
        </is>
      </c>
      <c r="DG116" s="3" t="inlineStr">
        <is>
          <t>Single source record; no reconciliation required.</t>
        </is>
      </c>
      <c r="DH116" s="3" t="inlineStr">
        <is>
          <t>Zenodo record https://zenodo.org/records/20454801 + official README_EPDD.md (sections 'Dataset Statistics','Geographic Coverage','Damage Classes','Data Collection'), accessed 2026-08-03</t>
        </is>
      </c>
      <c r="DI116" s="3" t="inlineStr">
        <is>
          <t>High</t>
        </is>
      </c>
      <c r="DJ116" s="3" t="inlineStr">
        <is>
          <t>Low</t>
        </is>
      </c>
      <c r="DK116" s="3" t="inlineStr">
        <is>
          <t>Use source record as cited.</t>
        </is>
      </c>
      <c r="DL116" s="3" t="n">
        <v>5</v>
      </c>
      <c r="DM116" s="3" t="n">
        <v>4</v>
      </c>
      <c r="DN116" s="3" t="n">
        <v>4.5</v>
      </c>
      <c r="DO116" s="3" t="n">
        <v>2</v>
      </c>
      <c r="DP116" s="3" t="n">
        <v>5</v>
      </c>
      <c r="DQ116" s="3" t="n">
        <v>1</v>
      </c>
      <c r="DR116" s="3" t="n">
        <v>0</v>
      </c>
      <c r="DS116" s="3" t="n">
        <v>67.5</v>
      </c>
      <c r="DT116" s="3" t="inlineStr">
        <is>
          <t>Reviewed (source MCDM_Scoring, averaged across batches)</t>
        </is>
      </c>
      <c r="DU116" s="3" t="inlineStr">
        <is>
          <t>1 of 1</t>
        </is>
      </c>
      <c r="DV116" s="35">
        <f>IFERROR(IF(INDEX(MCDM_Grades!$C$2:$C$178,MATCH($A116,MCDM_Grades!$A$2:$A$178,0))="","",INDEX(MCDM_Grades!$C$2:$C$178,MATCH($A116,MCDM_Grades!$A$2:$A$178,0))),"")</f>
        <v/>
      </c>
      <c r="DW116" s="42">
        <f>IFERROR(IF(INDEX(MCDM_Grades!$D$2:$D$178,MATCH($A116,MCDM_Grades!$A$2:$A$178,0))="","",INDEX(MCDM_Grades!$D$2:$D$178,MATCH($A116,MCDM_Grades!$A$2:$A$178,0))),"")</f>
        <v/>
      </c>
      <c r="DX116" s="48">
        <f>IFERROR(IF(INDEX(MCDM_Grades!$E$2:$E$178,MATCH($A116,MCDM_Grades!$A$2:$A$178,0))="","",INDEX(MCDM_Grades!$E$2:$E$178,MATCH($A116,MCDM_Grades!$A$2:$A$178,0))),"")</f>
        <v/>
      </c>
      <c r="DY116" s="49">
        <f>IFERROR(IF(INDEX(MCDM_Grades!$F$2:$F$178,MATCH($A116,MCDM_Grades!$A$2:$A$178,0))="","",INDEX(MCDM_Grades!$F$2:$F$178,MATCH($A116,MCDM_Grades!$A$2:$A$178,0))),"")</f>
        <v/>
      </c>
      <c r="DZ116" s="48">
        <f>IFERROR(IF(INDEX(MCDM_Grades!$G$2:$G$178,MATCH($A116,MCDM_Grades!$A$2:$A$178,0))="","",INDEX(MCDM_Grades!$G$2:$G$178,MATCH($A116,MCDM_Grades!$A$2:$A$178,0))),"")</f>
        <v/>
      </c>
      <c r="EA116" s="49">
        <f>IFERROR(IF(INDEX(MCDM_Grades!$H$2:$H$178,MATCH($A116,MCDM_Grades!$A$2:$A$178,0))="","",INDEX(MCDM_Grades!$H$2:$H$178,MATCH($A116,MCDM_Grades!$A$2:$A$178,0))),"")</f>
        <v/>
      </c>
      <c r="EB116" s="50">
        <f>IFERROR(IF(INDEX(MCDM_Grades!$I$2:$I$178,MATCH($A116,MCDM_Grades!$A$2:$A$178,0))="","",INDEX(MCDM_Grades!$I$2:$I$178,MATCH($A116,MCDM_Grades!$A$2:$A$178,0))),"")</f>
        <v/>
      </c>
      <c r="EC116" s="51">
        <f>IFERROR(IF(INDEX(MCDM_Grades!$J$2:$J$178,MATCH($A116,MCDM_Grades!$A$2:$A$178,0))="","",INDEX(MCDM_Grades!$J$2:$J$178,MATCH($A116,MCDM_Grades!$A$2:$A$178,0))),"")</f>
        <v/>
      </c>
      <c r="ED116" s="35">
        <f>IFERROR(IF(INDEX(MCDM_Grades!$N$2:$N$178,MATCH($A116,MCDM_Grades!$A$2:$A$178,0))="","",INDEX(MCDM_Grades!$N$2:$N$178,MATCH($A116,MCDM_Grades!$A$2:$A$178,0))),"")</f>
        <v/>
      </c>
      <c r="EE116" s="42">
        <f>IFERROR(IF(INDEX(MCDM_Grades!$O$2:$O$178,MATCH($A116,MCDM_Grades!$A$2:$A$178,0))="","",INDEX(MCDM_Grades!$O$2:$O$178,MATCH($A116,MCDM_Grades!$A$2:$A$178,0))),"")</f>
        <v/>
      </c>
      <c r="EF116" s="35">
        <f>IFERROR(IF(INDEX(MCDM_Grades!$P$2:$P$178,MATCH($A116,MCDM_Grades!$A$2:$A$178,0))="","",INDEX(MCDM_Grades!$P$2:$P$178,MATCH($A116,MCDM_Grades!$A$2:$A$178,0))),"")</f>
        <v/>
      </c>
      <c r="EG116" s="42">
        <f>IFERROR(IF(INDEX(MCDM_Grades!$Q$2:$Q$178,MATCH($A116,MCDM_Grades!$A$2:$A$178,0))="","",INDEX(MCDM_Grades!$Q$2:$Q$178,MATCH($A116,MCDM_Grades!$A$2:$A$178,0))),"")</f>
        <v/>
      </c>
      <c r="EH116" s="35">
        <f>IFERROR(IF(INDEX(MCDM_Grades!$R$2:$R$178,MATCH($A116,MCDM_Grades!$A$2:$A$178,0))="","",INDEX(MCDM_Grades!$R$2:$R$178,MATCH($A116,MCDM_Grades!$A$2:$A$178,0))),"")</f>
        <v/>
      </c>
      <c r="EI116" s="42">
        <f>IFERROR(IF(INDEX(MCDM_Grades!$S$2:$S$178,MATCH($A116,MCDM_Grades!$A$2:$A$178,0))="","",INDEX(MCDM_Grades!$S$2:$S$178,MATCH($A116,MCDM_Grades!$A$2:$A$178,0))),"")</f>
        <v/>
      </c>
      <c r="EJ116" s="35">
        <f>IFERROR(IF(INDEX(MCDM_Grades!$T$2:$T$178,MATCH($A116,MCDM_Grades!$A$2:$A$178,0))="","",INDEX(MCDM_Grades!$T$2:$T$178,MATCH($A116,MCDM_Grades!$A$2:$A$178,0))),"")</f>
        <v/>
      </c>
      <c r="EK116" s="42">
        <f>IFERROR(IF(INDEX(MCDM_Grades!$U$2:$U$178,MATCH($A116,MCDM_Grades!$A$2:$A$178,0))="","",INDEX(MCDM_Grades!$U$2:$U$178,MATCH($A116,MCDM_Grades!$A$2:$A$178,0))),"")</f>
        <v/>
      </c>
      <c r="EL116" s="35">
        <f>IFERROR(IF(INDEX(MCDM_Grades!$V$2:$V$178,MATCH($A116,MCDM_Grades!$A$2:$A$178,0))="","",INDEX(MCDM_Grades!$V$2:$V$178,MATCH($A116,MCDM_Grades!$A$2:$A$178,0))),"")</f>
        <v/>
      </c>
      <c r="EM116" s="42">
        <f>IFERROR(IF(INDEX(MCDM_Grades!$W$2:$W$178,MATCH($A116,MCDM_Grades!$A$2:$A$178,0))="","",INDEX(MCDM_Grades!$W$2:$W$178,MATCH($A116,MCDM_Grades!$A$2:$A$178,0))),"")</f>
        <v/>
      </c>
      <c r="EN116" s="35">
        <f>IFERROR(IF(INDEX(MCDM_Grades!$X$2:$X$178,MATCH($A116,MCDM_Grades!$A$2:$A$178,0))="","",INDEX(MCDM_Grades!$X$2:$X$178,MATCH($A116,MCDM_Grades!$A$2:$A$178,0))),"")</f>
        <v/>
      </c>
      <c r="EO116" s="42">
        <f>IFERROR(IF(INDEX(MCDM_Grades!$Y$2:$Y$178,MATCH($A116,MCDM_Grades!$A$2:$A$178,0))="","",INDEX(MCDM_Grades!$Y$2:$Y$178,MATCH($A116,MCDM_Grades!$A$2:$A$178,0))),"")</f>
        <v/>
      </c>
      <c r="EP116" s="35">
        <f>IFERROR(IF(INDEX(MCDM_Grades!$Z$2:$Z$178,MATCH($A116,MCDM_Grades!$A$2:$A$178,0))="","",INDEX(MCDM_Grades!$Z$2:$Z$178,MATCH($A116,MCDM_Grades!$A$2:$A$178,0))),"")</f>
        <v/>
      </c>
      <c r="EQ116" s="42">
        <f>IFERROR(IF(INDEX(MCDM_Grades!$AA$2:$AA$178,MATCH($A116,MCDM_Grades!$A$2:$A$178,0))="","",INDEX(MCDM_Grades!$AA$2:$AA$178,MATCH($A116,MCDM_Grades!$A$2:$A$178,0))),"")</f>
        <v/>
      </c>
      <c r="ER116" s="35">
        <f>IFERROR(IF(INDEX(MCDM_Grades!$AB$2:$AB$178,MATCH($A116,MCDM_Grades!$A$2:$A$178,0))="","",INDEX(MCDM_Grades!$AB$2:$AB$178,MATCH($A116,MCDM_Grades!$A$2:$A$178,0))),"")</f>
        <v/>
      </c>
      <c r="ES116" s="42">
        <f>IFERROR(IF(INDEX(MCDM_Grades!$AC$2:$AC$178,MATCH($A116,MCDM_Grades!$A$2:$A$178,0))="","",INDEX(MCDM_Grades!$AC$2:$AC$178,MATCH($A116,MCDM_Grades!$A$2:$A$178,0))),"")</f>
        <v/>
      </c>
      <c r="ET116" s="35">
        <f>IFERROR(IF(INDEX(MCDM_Grades!$AD$2:$AD$178,MATCH($A116,MCDM_Grades!$A$2:$A$178,0))="","",INDEX(MCDM_Grades!$AD$2:$AD$178,MATCH($A116,MCDM_Grades!$A$2:$A$178,0))),"")</f>
        <v/>
      </c>
      <c r="EU116" s="42">
        <f>IFERROR(IF(INDEX(MCDM_Grades!$AE$2:$AE$178,MATCH($A116,MCDM_Grades!$A$2:$A$178,0))="","",INDEX(MCDM_Grades!$AE$2:$AE$178,MATCH($A116,MCDM_Grades!$A$2:$A$178,0))),"")</f>
        <v/>
      </c>
      <c r="EV116" s="51">
        <f>IFERROR(IF(INDEX(MCDM_Grades!$K$2:$K$178,MATCH($A116,MCDM_Grades!$A$2:$A$178,0))="","",INDEX(MCDM_Grades!$K$2:$K$178,MATCH($A116,MCDM_Grades!$A$2:$A$178,0))),"")</f>
        <v/>
      </c>
      <c r="EW116" s="49">
        <f>IFERROR(IF(INDEX(MCDM_Grades!$L$2:$L$178,MATCH($A116,MCDM_Grades!$A$2:$A$178,0))="","",INDEX(MCDM_Grades!$L$2:$L$178,MATCH($A116,MCDM_Grades!$A$2:$A$178,0))),"")</f>
        <v/>
      </c>
      <c r="EX116" s="50">
        <f>IFERROR(IF(INDEX(MCDM_Grades!$M$2:$M$178,MATCH($A116,MCDM_Grades!$A$2:$A$178,0))="","",INDEX(MCDM_Grades!$M$2:$M$178,MATCH($A116,MCDM_Grades!$A$2:$A$178,0))),"")</f>
        <v/>
      </c>
      <c r="EY116" s="35">
        <f>IFERROR(IF(INDEX(MCDM_Grades!$AR$2:$AR$178,MATCH($A116,MCDM_Grades!$A$2:$A$178,0))="","",INDEX(MCDM_Grades!$AR$2:$AR$178,MATCH($A116,MCDM_Grades!$A$2:$A$178,0))),"")</f>
        <v/>
      </c>
      <c r="EZ116" s="42">
        <f>IFERROR(IF(INDEX(MCDM_Grades!$AS$2:$AS$178,MATCH($A116,MCDM_Grades!$A$2:$A$178,0))="","",INDEX(MCDM_Grades!$AS$2:$AS$178,MATCH($A116,MCDM_Grades!$A$2:$A$178,0))),"")</f>
        <v/>
      </c>
      <c r="FA116" s="35">
        <f>IFERROR(IF(INDEX(MCDM_Grades!$AT$2:$AT$178,MATCH($A116,MCDM_Grades!$A$2:$A$178,0))="","",INDEX(MCDM_Grades!$AT$2:$AT$178,MATCH($A116,MCDM_Grades!$A$2:$A$178,0))),"")</f>
        <v/>
      </c>
      <c r="FB116" s="42">
        <f>IFERROR(IF(INDEX(MCDM_Grades!$AU$2:$AU$178,MATCH($A116,MCDM_Grades!$A$2:$A$178,0))="","",INDEX(MCDM_Grades!$AU$2:$AU$178,MATCH($A116,MCDM_Grades!$A$2:$A$178,0))),"")</f>
        <v/>
      </c>
      <c r="FC116" s="3" t="inlineStr">
        <is>
          <t>Not reported</t>
        </is>
      </c>
      <c r="FD116" s="3" t="inlineStr">
        <is>
          <t>Unknown</t>
        </is>
      </c>
      <c r="FE116" s="3" t="inlineStr">
        <is>
          <t>Unknown</t>
        </is>
      </c>
      <c r="FF116" s="3" t="n"/>
      <c r="FG116" s="3" t="inlineStr">
        <is>
          <t>Smartphone camera, on-vehicle and on-foot (orientation not reported)</t>
        </is>
      </c>
      <c r="FH116" s="3" t="inlineStr">
        <is>
          <t>Capture device: Smartphone camera / Collection method: On-vehicle and on-foot image capture on urban roads</t>
        </is>
      </c>
      <c r="FI116" s="3" t="inlineStr">
        <is>
          <t>Dataset page / README</t>
        </is>
      </c>
      <c r="FJ116" s="3" t="inlineStr">
        <is>
          <t>https://zenodo.org/records/20454801/files/README_EPDD.md</t>
        </is>
      </c>
      <c r="FK116" s="3" t="inlineStr">
        <is>
          <t>Low</t>
        </is>
      </c>
      <c r="FL116" s="3" t="inlineStr">
        <is>
          <t>Not independently verified</t>
        </is>
      </c>
      <c r="FM116" s="3" t="inlineStr">
        <is>
          <t>README_EPDD.md (read in full) states smartphone capture both from a vehicle and on foot but gives no camera angle, mount or height, and the Zenodo description adds nothing. A mix of forward vehicle views and handheld views is plausible but unstated, so left unreported rather than labelled Mixed.</t>
        </is>
      </c>
    </row>
    <row r="117" ht="58" customHeight="1">
      <c r="A117" s="3" t="inlineStr">
        <is>
          <t>DS-116</t>
        </is>
      </c>
      <c r="B117" s="3" t="inlineStr">
        <is>
          <t>Flexible Pavement Distress Image Dataset Featuring Alligator Cracks and Edge Failures from National Highway N6, Bangladesh Part 1</t>
        </is>
      </c>
      <c r="C117" s="3" t="inlineStr">
        <is>
          <t>NA</t>
        </is>
      </c>
      <c r="D117" s="3" t="inlineStr">
        <is>
          <t>Part 1</t>
        </is>
      </c>
      <c r="E117" s="3" t="inlineStr">
        <is>
          <t>Independent Dataset</t>
        </is>
      </c>
      <c r="F117" s="3" t="inlineStr">
        <is>
          <t>NA (single source record)</t>
        </is>
      </c>
      <c r="G117" s="3" t="inlineStr">
        <is>
          <t>Single source record; no matching record found in any other file after cross-file and cross-platform comparison.</t>
        </is>
      </c>
      <c r="H117" s="3" t="inlineStr">
        <is>
          <t>Claude</t>
        </is>
      </c>
      <c r="I117" s="3" t="inlineStr">
        <is>
          <t>Zenodo</t>
        </is>
      </c>
      <c r="J117" s="3" t="inlineStr">
        <is>
          <t>N</t>
        </is>
      </c>
      <c r="K117" s="3" t="inlineStr">
        <is>
          <t>NA (single platform)</t>
        </is>
      </c>
      <c r="L117" s="4" t="inlineStr">
        <is>
          <t>https://zenodo.org/records/18072573</t>
        </is>
      </c>
      <c r="M117" s="3" t="inlineStr">
        <is>
          <t>NA</t>
        </is>
      </c>
      <c r="N117" s="3" t="inlineStr">
        <is>
          <t>NA</t>
        </is>
      </c>
      <c r="O117" s="3" t="inlineStr">
        <is>
          <t>NA</t>
        </is>
      </c>
      <c r="P117" s="3" t="inlineStr">
        <is>
          <t>NA</t>
        </is>
      </c>
      <c r="Q117" s="4" t="inlineStr">
        <is>
          <t>https://zenodo.org/records/18072573</t>
        </is>
      </c>
      <c r="R117" s="3" t="inlineStr">
        <is>
          <t>NA</t>
        </is>
      </c>
      <c r="S117" s="3" t="inlineStr">
        <is>
          <t>NA</t>
        </is>
      </c>
      <c r="T117" s="3" t="inlineStr">
        <is>
          <t>10.5281/zenodo.18072573</t>
        </is>
      </c>
      <c r="U117" s="3" t="inlineStr">
        <is>
          <t>N</t>
        </is>
      </c>
      <c r="V117" s="3" t="inlineStr">
        <is>
          <t>NR</t>
        </is>
      </c>
      <c r="W117" s="3" t="inlineStr">
        <is>
          <t>NR</t>
        </is>
      </c>
      <c r="X117" s="3" t="inlineStr">
        <is>
          <t>NR</t>
        </is>
      </c>
      <c r="Y117" s="3" t="inlineStr">
        <is>
          <t>NR</t>
        </is>
      </c>
      <c r="Z117" s="3" t="inlineStr">
        <is>
          <t>NA</t>
        </is>
      </c>
      <c r="AA117" s="3" t="inlineStr">
        <is>
          <t>NA</t>
        </is>
      </c>
      <c r="AB117" s="3" t="inlineStr">
        <is>
          <t>Images/frames as reported</t>
        </is>
      </c>
      <c r="AC117" s="3" t="inlineStr">
        <is>
          <t>24000</t>
        </is>
      </c>
      <c r="AD117" s="3" t="inlineStr">
        <is>
          <t>NR</t>
        </is>
      </c>
      <c r="AE117" s="3" t="inlineStr">
        <is>
          <t>NR</t>
        </is>
      </c>
      <c r="AF117" s="3" t="inlineStr">
        <is>
          <t>24000</t>
        </is>
      </c>
      <c r="AG117" s="3" t="inlineStr">
        <is>
          <t>NR</t>
        </is>
      </c>
      <c r="AH117" s="3" t="inlineStr">
        <is>
          <t>NR</t>
        </is>
      </c>
      <c r="AI117" s="3" t="inlineStr">
        <is>
          <t>NR</t>
        </is>
      </c>
      <c r="AJ117" s="3" t="inlineStr">
        <is>
          <t>NR</t>
        </is>
      </c>
      <c r="AK117" s="3" t="inlineStr">
        <is>
          <t>NR</t>
        </is>
      </c>
      <c r="AL117" s="3" t="inlineStr">
        <is>
          <t>NR</t>
        </is>
      </c>
      <c r="AM117" s="3" t="inlineStr">
        <is>
          <t>NR</t>
        </is>
      </c>
      <c r="AN117" s="3" t="inlineStr">
        <is>
          <t>NR</t>
        </is>
      </c>
      <c r="AO117" s="3" t="inlineStr">
        <is>
          <t>NR</t>
        </is>
      </c>
      <c r="AP117" s="3" t="inlineStr">
        <is>
          <t>Bangladesh</t>
        </is>
      </c>
      <c r="AQ117" s="3" t="inlineStr">
        <is>
          <t>NR</t>
        </is>
      </c>
      <c r="AR117" s="3" t="inlineStr">
        <is>
          <t>Pabna District, National Highway N6</t>
        </is>
      </c>
      <c r="AS117" s="3" t="inlineStr">
        <is>
          <t>Bangladesh; Pabna District, National Highway N6; Road environment: Urban;Highway</t>
        </is>
      </c>
      <c r="AT117" s="3" t="inlineStr">
        <is>
          <t>NR</t>
        </is>
      </c>
      <c r="AU117" s="3" t="inlineStr">
        <is>
          <t>Smartphone_Handheld</t>
        </is>
      </c>
      <c r="AV117" s="3" t="inlineStr">
        <is>
          <t>NR</t>
        </is>
      </c>
      <c r="AW117" s="3" t="inlineStr">
        <is>
          <t>NR</t>
        </is>
      </c>
      <c r="AX117" s="3" t="inlineStr">
        <is>
          <t>See Acquisition_Platform (reported: handheld)</t>
        </is>
      </c>
      <c r="AY117" s="3" t="inlineStr">
        <is>
          <t>Y</t>
        </is>
      </c>
      <c r="AZ117" s="3" t="inlineStr">
        <is>
          <t>NR</t>
        </is>
      </c>
      <c r="BA117" s="3" t="inlineStr">
        <is>
          <t>NR</t>
        </is>
      </c>
      <c r="BB117" s="3" t="inlineStr">
        <is>
          <t>N</t>
        </is>
      </c>
      <c r="BC117" s="3" t="inlineStr">
        <is>
          <t>N</t>
        </is>
      </c>
      <c r="BD117" s="3" t="inlineStr">
        <is>
          <t>NR</t>
        </is>
      </c>
      <c r="BE117" s="3" t="inlineStr">
        <is>
          <t>NR</t>
        </is>
      </c>
      <c r="BF117" s="3" t="inlineStr">
        <is>
          <t>Natural_Daylight</t>
        </is>
      </c>
      <c r="BG117" s="3" t="inlineStr">
        <is>
          <t>NR</t>
        </is>
      </c>
      <c r="BH117" s="3" t="inlineStr">
        <is>
          <t>Alligator_Crack;Edge_Breaking;Normal_Pavement</t>
        </is>
      </c>
      <c r="BI117" s="3" t="inlineStr">
        <is>
          <t>Alligator_Crack;Edge_Breaking;Normal_Pavement</t>
        </is>
      </c>
      <c r="BJ117" s="3" t="inlineStr">
        <is>
          <t>3 image-level classes: alligator cracking;edge breaking;normal pavement</t>
        </is>
      </c>
      <c r="BK117" s="3" t="inlineStr">
        <is>
          <t>NR</t>
        </is>
      </c>
      <c r="BL117" s="3" t="inlineStr">
        <is>
          <t>Image_Classification</t>
        </is>
      </c>
      <c r="BM117" s="3" t="inlineStr">
        <is>
          <t>Image_Classification</t>
        </is>
      </c>
      <c r="BN117" s="3" t="inlineStr">
        <is>
          <t>Folder_Class_Labels</t>
        </is>
      </c>
      <c r="BO117" s="3" t="inlineStr">
        <is>
          <t>NR</t>
        </is>
      </c>
      <c r="BP117" s="3" t="inlineStr">
        <is>
          <t>Y</t>
        </is>
      </c>
      <c r="BQ117" s="3" t="inlineStr">
        <is>
          <t>NR</t>
        </is>
      </c>
      <c r="BR117" s="3" t="inlineStr">
        <is>
          <t>NR</t>
        </is>
      </c>
      <c r="BS117" s="3" t="inlineStr">
        <is>
          <t>NR</t>
        </is>
      </c>
      <c r="BT117" s="3" t="inlineStr">
        <is>
          <t>NR</t>
        </is>
      </c>
      <c r="BU117" s="3" t="inlineStr">
        <is>
          <t>NR</t>
        </is>
      </c>
      <c r="BV117" s="3" t="inlineStr">
        <is>
          <t>N</t>
        </is>
      </c>
      <c r="BW117" s="3" t="inlineStr">
        <is>
          <t>N</t>
        </is>
      </c>
      <c r="BX117" s="3" t="inlineStr">
        <is>
          <t>N</t>
        </is>
      </c>
      <c r="BY117" s="3" t="inlineStr">
        <is>
          <t>Manual</t>
        </is>
      </c>
      <c r="BZ117" s="3" t="inlineStr">
        <is>
          <t>Balanced class distribution; systematic partition into train/validation/test subsets</t>
        </is>
      </c>
      <c r="CA117" s="3" t="inlineStr">
        <is>
          <t>NR</t>
        </is>
      </c>
      <c r="CB117" s="3" t="inlineStr">
        <is>
          <t>NR</t>
        </is>
      </c>
      <c r="CC117" s="3" t="inlineStr">
        <is>
          <t>Image_Classification</t>
        </is>
      </c>
      <c r="CD117" s="3" t="inlineStr">
        <is>
          <t>NR</t>
        </is>
      </c>
      <c r="CE117" s="3" t="inlineStr">
        <is>
          <t>NR</t>
        </is>
      </c>
      <c r="CF117" s="3" t="inlineStr">
        <is>
          <t>Reported on the source record/data card or associated publication (see Evidence_Locator)</t>
        </is>
      </c>
      <c r="CG117" s="3" t="inlineStr">
        <is>
          <t>NR</t>
        </is>
      </c>
      <c r="CH117" s="3" t="inlineStr">
        <is>
          <t>NR</t>
        </is>
      </c>
      <c r="CI117" s="3" t="inlineStr">
        <is>
          <t>Include-Primary</t>
        </is>
      </c>
      <c r="CJ117" s="3" t="inlineStr">
        <is>
          <t>Direct_Download</t>
        </is>
      </c>
      <c r="CK117" s="3" t="inlineStr">
        <is>
          <t>CC-BY-4.0</t>
        </is>
      </c>
      <c r="CL117" s="3" t="inlineStr">
        <is>
          <t>N</t>
        </is>
      </c>
      <c r="CM117" s="3" t="inlineStr">
        <is>
          <t>Direct_Download</t>
        </is>
      </c>
      <c r="CN117" s="3" t="inlineStr">
        <is>
          <t>NR</t>
        </is>
      </c>
      <c r="CO117" s="3" t="inlineStr">
        <is>
          <t>NR</t>
        </is>
      </c>
      <c r="CP117" s="3" t="inlineStr">
        <is>
          <t>N</t>
        </is>
      </c>
      <c r="CQ117" s="3" t="inlineStr">
        <is>
          <t>Image-level labels only, no localization; half the images (12,000) are augmentations, so effective independent sample size is 12,000; 14.33 GB single archive; Part 1 and Part 2 carry near-identical descriptions each claiming 24,000 images with no stated relationship between the two, leaving the combined extent ambiguous</t>
        </is>
      </c>
      <c r="CR117" s="3" t="inlineStr">
        <is>
          <t>Original</t>
        </is>
      </c>
      <c r="CS117" s="3" t="inlineStr">
        <is>
          <t>N</t>
        </is>
      </c>
      <c r="CT117" s="3" t="inlineStr">
        <is>
          <t>N</t>
        </is>
      </c>
      <c r="CU117" s="3" t="inlineStr">
        <is>
          <t>N</t>
        </is>
      </c>
      <c r="CV117" s="3" t="inlineStr">
        <is>
          <t>NA</t>
        </is>
      </c>
      <c r="CW117" s="3" t="inlineStr">
        <is>
          <t>Flexible Pavement Distress Image Dataset (Bangladesh N6) Part 2 - relationship between parts unresolved (each claims 24,000 images)</t>
        </is>
      </c>
      <c r="CX117" s="3" t="inlineStr">
        <is>
          <t>Claude_Zendo_001.xlsx</t>
        </is>
      </c>
      <c r="CY117" s="3" t="inlineStr">
        <is>
          <t>Claude_Zendo_001:ZEN-017</t>
        </is>
      </c>
      <c r="CZ117" s="3" t="inlineStr">
        <is>
          <t>N</t>
        </is>
      </c>
      <c r="DA117" s="3" t="inlineStr">
        <is>
          <t>NA</t>
        </is>
      </c>
      <c r="DB117" s="3" t="inlineStr">
        <is>
          <t>None</t>
        </is>
      </c>
      <c r="DC117" s="3" t="inlineStr">
        <is>
          <t>None</t>
        </is>
      </c>
      <c r="DD117" s="3" t="inlineStr">
        <is>
          <t>None</t>
        </is>
      </c>
      <c r="DE117" s="3" t="inlineStr">
        <is>
          <t>None</t>
        </is>
      </c>
      <c r="DF117" s="3" t="inlineStr">
        <is>
          <t>N</t>
        </is>
      </c>
      <c r="DG117" s="3" t="inlineStr">
        <is>
          <t>Single source record; no reconciliation required.</t>
        </is>
      </c>
      <c r="DH117" s="3" t="inlineStr">
        <is>
          <t>Zenodo record https://zenodo.org/records/18072573 description (classes, counts, location, partitioning), accessed 2026-08-03</t>
        </is>
      </c>
      <c r="DI117" s="3" t="inlineStr">
        <is>
          <t>Moderate</t>
        </is>
      </c>
      <c r="DJ117" s="7" t="inlineStr">
        <is>
          <t>High</t>
        </is>
      </c>
      <c r="DK117" s="3" t="inlineStr">
        <is>
          <t>Clarify Part 1 / Part 2 overlap before combined use.</t>
        </is>
      </c>
      <c r="DL117" s="3" t="n">
        <v>3</v>
      </c>
      <c r="DM117" s="3" t="n">
        <v>2</v>
      </c>
      <c r="DN117" s="3" t="n">
        <v>2.5</v>
      </c>
      <c r="DO117" s="3" t="n">
        <v>4</v>
      </c>
      <c r="DP117" s="3" t="n">
        <v>2</v>
      </c>
      <c r="DQ117" s="3" t="n">
        <v>1</v>
      </c>
      <c r="DR117" s="3" t="n">
        <v>0</v>
      </c>
      <c r="DS117" s="3" t="n">
        <v>45.5</v>
      </c>
      <c r="DT117" s="3" t="inlineStr">
        <is>
          <t>Reviewed (source MCDM_Scoring, averaged across batches)</t>
        </is>
      </c>
      <c r="DU117" s="3" t="inlineStr">
        <is>
          <t>1 of 1</t>
        </is>
      </c>
      <c r="DV117" s="35">
        <f>IFERROR(IF(INDEX(MCDM_Grades!$C$2:$C$178,MATCH($A117,MCDM_Grades!$A$2:$A$178,0))="","",INDEX(MCDM_Grades!$C$2:$C$178,MATCH($A117,MCDM_Grades!$A$2:$A$178,0))),"")</f>
        <v/>
      </c>
      <c r="DW117" s="42">
        <f>IFERROR(IF(INDEX(MCDM_Grades!$D$2:$D$178,MATCH($A117,MCDM_Grades!$A$2:$A$178,0))="","",INDEX(MCDM_Grades!$D$2:$D$178,MATCH($A117,MCDM_Grades!$A$2:$A$178,0))),"")</f>
        <v/>
      </c>
      <c r="DX117" s="48">
        <f>IFERROR(IF(INDEX(MCDM_Grades!$E$2:$E$178,MATCH($A117,MCDM_Grades!$A$2:$A$178,0))="","",INDEX(MCDM_Grades!$E$2:$E$178,MATCH($A117,MCDM_Grades!$A$2:$A$178,0))),"")</f>
        <v/>
      </c>
      <c r="DY117" s="49">
        <f>IFERROR(IF(INDEX(MCDM_Grades!$F$2:$F$178,MATCH($A117,MCDM_Grades!$A$2:$A$178,0))="","",INDEX(MCDM_Grades!$F$2:$F$178,MATCH($A117,MCDM_Grades!$A$2:$A$178,0))),"")</f>
        <v/>
      </c>
      <c r="DZ117" s="48">
        <f>IFERROR(IF(INDEX(MCDM_Grades!$G$2:$G$178,MATCH($A117,MCDM_Grades!$A$2:$A$178,0))="","",INDEX(MCDM_Grades!$G$2:$G$178,MATCH($A117,MCDM_Grades!$A$2:$A$178,0))),"")</f>
        <v/>
      </c>
      <c r="EA117" s="49">
        <f>IFERROR(IF(INDEX(MCDM_Grades!$H$2:$H$178,MATCH($A117,MCDM_Grades!$A$2:$A$178,0))="","",INDEX(MCDM_Grades!$H$2:$H$178,MATCH($A117,MCDM_Grades!$A$2:$A$178,0))),"")</f>
        <v/>
      </c>
      <c r="EB117" s="50">
        <f>IFERROR(IF(INDEX(MCDM_Grades!$I$2:$I$178,MATCH($A117,MCDM_Grades!$A$2:$A$178,0))="","",INDEX(MCDM_Grades!$I$2:$I$178,MATCH($A117,MCDM_Grades!$A$2:$A$178,0))),"")</f>
        <v/>
      </c>
      <c r="EC117" s="51">
        <f>IFERROR(IF(INDEX(MCDM_Grades!$J$2:$J$178,MATCH($A117,MCDM_Grades!$A$2:$A$178,0))="","",INDEX(MCDM_Grades!$J$2:$J$178,MATCH($A117,MCDM_Grades!$A$2:$A$178,0))),"")</f>
        <v/>
      </c>
      <c r="ED117" s="35">
        <f>IFERROR(IF(INDEX(MCDM_Grades!$N$2:$N$178,MATCH($A117,MCDM_Grades!$A$2:$A$178,0))="","",INDEX(MCDM_Grades!$N$2:$N$178,MATCH($A117,MCDM_Grades!$A$2:$A$178,0))),"")</f>
        <v/>
      </c>
      <c r="EE117" s="42">
        <f>IFERROR(IF(INDEX(MCDM_Grades!$O$2:$O$178,MATCH($A117,MCDM_Grades!$A$2:$A$178,0))="","",INDEX(MCDM_Grades!$O$2:$O$178,MATCH($A117,MCDM_Grades!$A$2:$A$178,0))),"")</f>
        <v/>
      </c>
      <c r="EF117" s="35">
        <f>IFERROR(IF(INDEX(MCDM_Grades!$P$2:$P$178,MATCH($A117,MCDM_Grades!$A$2:$A$178,0))="","",INDEX(MCDM_Grades!$P$2:$P$178,MATCH($A117,MCDM_Grades!$A$2:$A$178,0))),"")</f>
        <v/>
      </c>
      <c r="EG117" s="42">
        <f>IFERROR(IF(INDEX(MCDM_Grades!$Q$2:$Q$178,MATCH($A117,MCDM_Grades!$A$2:$A$178,0))="","",INDEX(MCDM_Grades!$Q$2:$Q$178,MATCH($A117,MCDM_Grades!$A$2:$A$178,0))),"")</f>
        <v/>
      </c>
      <c r="EH117" s="35">
        <f>IFERROR(IF(INDEX(MCDM_Grades!$R$2:$R$178,MATCH($A117,MCDM_Grades!$A$2:$A$178,0))="","",INDEX(MCDM_Grades!$R$2:$R$178,MATCH($A117,MCDM_Grades!$A$2:$A$178,0))),"")</f>
        <v/>
      </c>
      <c r="EI117" s="42">
        <f>IFERROR(IF(INDEX(MCDM_Grades!$S$2:$S$178,MATCH($A117,MCDM_Grades!$A$2:$A$178,0))="","",INDEX(MCDM_Grades!$S$2:$S$178,MATCH($A117,MCDM_Grades!$A$2:$A$178,0))),"")</f>
        <v/>
      </c>
      <c r="EJ117" s="35">
        <f>IFERROR(IF(INDEX(MCDM_Grades!$T$2:$T$178,MATCH($A117,MCDM_Grades!$A$2:$A$178,0))="","",INDEX(MCDM_Grades!$T$2:$T$178,MATCH($A117,MCDM_Grades!$A$2:$A$178,0))),"")</f>
        <v/>
      </c>
      <c r="EK117" s="42">
        <f>IFERROR(IF(INDEX(MCDM_Grades!$U$2:$U$178,MATCH($A117,MCDM_Grades!$A$2:$A$178,0))="","",INDEX(MCDM_Grades!$U$2:$U$178,MATCH($A117,MCDM_Grades!$A$2:$A$178,0))),"")</f>
        <v/>
      </c>
      <c r="EL117" s="35">
        <f>IFERROR(IF(INDEX(MCDM_Grades!$V$2:$V$178,MATCH($A117,MCDM_Grades!$A$2:$A$178,0))="","",INDEX(MCDM_Grades!$V$2:$V$178,MATCH($A117,MCDM_Grades!$A$2:$A$178,0))),"")</f>
        <v/>
      </c>
      <c r="EM117" s="42">
        <f>IFERROR(IF(INDEX(MCDM_Grades!$W$2:$W$178,MATCH($A117,MCDM_Grades!$A$2:$A$178,0))="","",INDEX(MCDM_Grades!$W$2:$W$178,MATCH($A117,MCDM_Grades!$A$2:$A$178,0))),"")</f>
        <v/>
      </c>
      <c r="EN117" s="35">
        <f>IFERROR(IF(INDEX(MCDM_Grades!$X$2:$X$178,MATCH($A117,MCDM_Grades!$A$2:$A$178,0))="","",INDEX(MCDM_Grades!$X$2:$X$178,MATCH($A117,MCDM_Grades!$A$2:$A$178,0))),"")</f>
        <v/>
      </c>
      <c r="EO117" s="42">
        <f>IFERROR(IF(INDEX(MCDM_Grades!$Y$2:$Y$178,MATCH($A117,MCDM_Grades!$A$2:$A$178,0))="","",INDEX(MCDM_Grades!$Y$2:$Y$178,MATCH($A117,MCDM_Grades!$A$2:$A$178,0))),"")</f>
        <v/>
      </c>
      <c r="EP117" s="35">
        <f>IFERROR(IF(INDEX(MCDM_Grades!$Z$2:$Z$178,MATCH($A117,MCDM_Grades!$A$2:$A$178,0))="","",INDEX(MCDM_Grades!$Z$2:$Z$178,MATCH($A117,MCDM_Grades!$A$2:$A$178,0))),"")</f>
        <v/>
      </c>
      <c r="EQ117" s="42">
        <f>IFERROR(IF(INDEX(MCDM_Grades!$AA$2:$AA$178,MATCH($A117,MCDM_Grades!$A$2:$A$178,0))="","",INDEX(MCDM_Grades!$AA$2:$AA$178,MATCH($A117,MCDM_Grades!$A$2:$A$178,0))),"")</f>
        <v/>
      </c>
      <c r="ER117" s="35">
        <f>IFERROR(IF(INDEX(MCDM_Grades!$AB$2:$AB$178,MATCH($A117,MCDM_Grades!$A$2:$A$178,0))="","",INDEX(MCDM_Grades!$AB$2:$AB$178,MATCH($A117,MCDM_Grades!$A$2:$A$178,0))),"")</f>
        <v/>
      </c>
      <c r="ES117" s="42">
        <f>IFERROR(IF(INDEX(MCDM_Grades!$AC$2:$AC$178,MATCH($A117,MCDM_Grades!$A$2:$A$178,0))="","",INDEX(MCDM_Grades!$AC$2:$AC$178,MATCH($A117,MCDM_Grades!$A$2:$A$178,0))),"")</f>
        <v/>
      </c>
      <c r="ET117" s="35">
        <f>IFERROR(IF(INDEX(MCDM_Grades!$AD$2:$AD$178,MATCH($A117,MCDM_Grades!$A$2:$A$178,0))="","",INDEX(MCDM_Grades!$AD$2:$AD$178,MATCH($A117,MCDM_Grades!$A$2:$A$178,0))),"")</f>
        <v/>
      </c>
      <c r="EU117" s="42">
        <f>IFERROR(IF(INDEX(MCDM_Grades!$AE$2:$AE$178,MATCH($A117,MCDM_Grades!$A$2:$A$178,0))="","",INDEX(MCDM_Grades!$AE$2:$AE$178,MATCH($A117,MCDM_Grades!$A$2:$A$178,0))),"")</f>
        <v/>
      </c>
      <c r="EV117" s="51">
        <f>IFERROR(IF(INDEX(MCDM_Grades!$K$2:$K$178,MATCH($A117,MCDM_Grades!$A$2:$A$178,0))="","",INDEX(MCDM_Grades!$K$2:$K$178,MATCH($A117,MCDM_Grades!$A$2:$A$178,0))),"")</f>
        <v/>
      </c>
      <c r="EW117" s="49">
        <f>IFERROR(IF(INDEX(MCDM_Grades!$L$2:$L$178,MATCH($A117,MCDM_Grades!$A$2:$A$178,0))="","",INDEX(MCDM_Grades!$L$2:$L$178,MATCH($A117,MCDM_Grades!$A$2:$A$178,0))),"")</f>
        <v/>
      </c>
      <c r="EX117" s="50">
        <f>IFERROR(IF(INDEX(MCDM_Grades!$M$2:$M$178,MATCH($A117,MCDM_Grades!$A$2:$A$178,0))="","",INDEX(MCDM_Grades!$M$2:$M$178,MATCH($A117,MCDM_Grades!$A$2:$A$178,0))),"")</f>
        <v/>
      </c>
      <c r="EY117" s="35">
        <f>IFERROR(IF(INDEX(MCDM_Grades!$AR$2:$AR$178,MATCH($A117,MCDM_Grades!$A$2:$A$178,0))="","",INDEX(MCDM_Grades!$AR$2:$AR$178,MATCH($A117,MCDM_Grades!$A$2:$A$178,0))),"")</f>
        <v/>
      </c>
      <c r="EZ117" s="42">
        <f>IFERROR(IF(INDEX(MCDM_Grades!$AS$2:$AS$178,MATCH($A117,MCDM_Grades!$A$2:$A$178,0))="","",INDEX(MCDM_Grades!$AS$2:$AS$178,MATCH($A117,MCDM_Grades!$A$2:$A$178,0))),"")</f>
        <v/>
      </c>
      <c r="FA117" s="35">
        <f>IFERROR(IF(INDEX(MCDM_Grades!$AT$2:$AT$178,MATCH($A117,MCDM_Grades!$A$2:$A$178,0))="","",INDEX(MCDM_Grades!$AT$2:$AT$178,MATCH($A117,MCDM_Grades!$A$2:$A$178,0))),"")</f>
        <v/>
      </c>
      <c r="FB117" s="42">
        <f>IFERROR(IF(INDEX(MCDM_Grades!$AU$2:$AU$178,MATCH($A117,MCDM_Grades!$A$2:$A$178,0))="","",INDEX(MCDM_Grades!$AU$2:$AU$178,MATCH($A117,MCDM_Grades!$A$2:$A$178,0))),"")</f>
        <v/>
      </c>
      <c r="FC117" s="3" t="inlineStr">
        <is>
          <t>Not reported</t>
        </is>
      </c>
      <c r="FD117" s="3" t="inlineStr">
        <is>
          <t>Unknown</t>
        </is>
      </c>
      <c r="FE117" s="3" t="inlineStr">
        <is>
          <t>Unknown</t>
        </is>
      </c>
      <c r="FF117" s="3" t="n"/>
      <c r="FG117" s="3" t="inlineStr">
        <is>
          <t>Handheld smartphone (orientation not reported)</t>
        </is>
      </c>
      <c r="FH117" s="3" t="inlineStr">
        <is>
          <t>Images were captured under real-world traffic and lighting conditions using a handheld smartphone camera</t>
        </is>
      </c>
      <c r="FI117" s="3" t="inlineStr">
        <is>
          <t>Dataset page / README</t>
        </is>
      </c>
      <c r="FJ117" s="3" t="inlineStr">
        <is>
          <t>https://zenodo.org/records/18072573</t>
        </is>
      </c>
      <c r="FK117" s="3" t="inlineStr">
        <is>
          <t>Low</t>
        </is>
      </c>
      <c r="FL117" s="3" t="inlineStr">
        <is>
          <t>Not independently verified</t>
        </is>
      </c>
      <c r="FM117" s="3" t="inlineStr">
        <is>
          <t>Zenodo description and workbook state only 'handheld smartphone camera'; no angle, height or sample-image description. No publication.</t>
        </is>
      </c>
    </row>
    <row r="118" ht="58" customHeight="1">
      <c r="A118" s="3" t="inlineStr">
        <is>
          <t>DS-117</t>
        </is>
      </c>
      <c r="B118" s="3" t="inlineStr">
        <is>
          <t>Flexible Pavement Distress Image Dataset Featuring Alligator Cracks and Edge Failures from National Highway N6, Bangladesh Part 2</t>
        </is>
      </c>
      <c r="C118" s="3" t="inlineStr">
        <is>
          <t>NA</t>
        </is>
      </c>
      <c r="D118" s="3" t="inlineStr">
        <is>
          <t>Part 2</t>
        </is>
      </c>
      <c r="E118" s="3" t="inlineStr">
        <is>
          <t>Independent Dataset</t>
        </is>
      </c>
      <c r="F118" s="3" t="inlineStr">
        <is>
          <t>NA (single source record)</t>
        </is>
      </c>
      <c r="G118" s="3" t="inlineStr">
        <is>
          <t>Single source record; no matching record found in any other file after cross-file and cross-platform comparison.</t>
        </is>
      </c>
      <c r="H118" s="3" t="inlineStr">
        <is>
          <t>Claude</t>
        </is>
      </c>
      <c r="I118" s="3" t="inlineStr">
        <is>
          <t>Zenodo</t>
        </is>
      </c>
      <c r="J118" s="3" t="inlineStr">
        <is>
          <t>N</t>
        </is>
      </c>
      <c r="K118" s="3" t="inlineStr">
        <is>
          <t>NA (single platform)</t>
        </is>
      </c>
      <c r="L118" s="4" t="inlineStr">
        <is>
          <t>https://zenodo.org/records/18114226</t>
        </is>
      </c>
      <c r="M118" s="3" t="inlineStr">
        <is>
          <t>NA</t>
        </is>
      </c>
      <c r="N118" s="3" t="inlineStr">
        <is>
          <t>NA</t>
        </is>
      </c>
      <c r="O118" s="3" t="inlineStr">
        <is>
          <t>NA</t>
        </is>
      </c>
      <c r="P118" s="3" t="inlineStr">
        <is>
          <t>NA</t>
        </is>
      </c>
      <c r="Q118" s="4" t="inlineStr">
        <is>
          <t>https://zenodo.org/records/18114226</t>
        </is>
      </c>
      <c r="R118" s="3" t="inlineStr">
        <is>
          <t>NA</t>
        </is>
      </c>
      <c r="S118" s="3" t="inlineStr">
        <is>
          <t>NA</t>
        </is>
      </c>
      <c r="T118" s="3" t="inlineStr">
        <is>
          <t>10.5281/zenodo.18114226</t>
        </is>
      </c>
      <c r="U118" s="3" t="inlineStr">
        <is>
          <t>N</t>
        </is>
      </c>
      <c r="V118" s="3" t="inlineStr">
        <is>
          <t>NR</t>
        </is>
      </c>
      <c r="W118" s="3" t="inlineStr">
        <is>
          <t>NR</t>
        </is>
      </c>
      <c r="X118" s="3" t="inlineStr">
        <is>
          <t>NR</t>
        </is>
      </c>
      <c r="Y118" s="3" t="inlineStr">
        <is>
          <t>NR</t>
        </is>
      </c>
      <c r="Z118" s="3" t="inlineStr">
        <is>
          <t>NA</t>
        </is>
      </c>
      <c r="AA118" s="3" t="inlineStr">
        <is>
          <t>NA</t>
        </is>
      </c>
      <c r="AB118" s="3" t="inlineStr">
        <is>
          <t>Images/frames as reported</t>
        </is>
      </c>
      <c r="AC118" s="3" t="inlineStr">
        <is>
          <t>24000</t>
        </is>
      </c>
      <c r="AD118" s="3" t="inlineStr">
        <is>
          <t>NR</t>
        </is>
      </c>
      <c r="AE118" s="3" t="inlineStr">
        <is>
          <t>NR</t>
        </is>
      </c>
      <c r="AF118" s="3" t="inlineStr">
        <is>
          <t>24000</t>
        </is>
      </c>
      <c r="AG118" s="3" t="inlineStr">
        <is>
          <t>NR</t>
        </is>
      </c>
      <c r="AH118" s="3" t="inlineStr">
        <is>
          <t>NR</t>
        </is>
      </c>
      <c r="AI118" s="3" t="inlineStr">
        <is>
          <t>NR</t>
        </is>
      </c>
      <c r="AJ118" s="3" t="inlineStr">
        <is>
          <t>NR</t>
        </is>
      </c>
      <c r="AK118" s="3" t="inlineStr">
        <is>
          <t>NR</t>
        </is>
      </c>
      <c r="AL118" s="3" t="inlineStr">
        <is>
          <t>NR</t>
        </is>
      </c>
      <c r="AM118" s="3" t="inlineStr">
        <is>
          <t>NR</t>
        </is>
      </c>
      <c r="AN118" s="3" t="inlineStr">
        <is>
          <t>NR</t>
        </is>
      </c>
      <c r="AO118" s="3" t="inlineStr">
        <is>
          <t>NR</t>
        </is>
      </c>
      <c r="AP118" s="3" t="inlineStr">
        <is>
          <t>Bangladesh</t>
        </is>
      </c>
      <c r="AQ118" s="3" t="inlineStr">
        <is>
          <t>NR</t>
        </is>
      </c>
      <c r="AR118" s="3" t="inlineStr">
        <is>
          <t>Pabna District, National Highway N6</t>
        </is>
      </c>
      <c r="AS118" s="3" t="inlineStr">
        <is>
          <t>Bangladesh; Pabna District, National Highway N6; Road environment: Urban;Highway</t>
        </is>
      </c>
      <c r="AT118" s="3" t="inlineStr">
        <is>
          <t>NR</t>
        </is>
      </c>
      <c r="AU118" s="3" t="inlineStr">
        <is>
          <t>Smartphone_Handheld</t>
        </is>
      </c>
      <c r="AV118" s="3" t="inlineStr">
        <is>
          <t>NR</t>
        </is>
      </c>
      <c r="AW118" s="3" t="inlineStr">
        <is>
          <t>NR</t>
        </is>
      </c>
      <c r="AX118" s="3" t="inlineStr">
        <is>
          <t>See Acquisition_Platform (reported: handheld)</t>
        </is>
      </c>
      <c r="AY118" s="3" t="inlineStr">
        <is>
          <t>Y</t>
        </is>
      </c>
      <c r="AZ118" s="3" t="inlineStr">
        <is>
          <t>NR</t>
        </is>
      </c>
      <c r="BA118" s="3" t="inlineStr">
        <is>
          <t>NR</t>
        </is>
      </c>
      <c r="BB118" s="3" t="inlineStr">
        <is>
          <t>N</t>
        </is>
      </c>
      <c r="BC118" s="3" t="inlineStr">
        <is>
          <t>N</t>
        </is>
      </c>
      <c r="BD118" s="3" t="inlineStr">
        <is>
          <t>NR</t>
        </is>
      </c>
      <c r="BE118" s="3" t="inlineStr">
        <is>
          <t>NR</t>
        </is>
      </c>
      <c r="BF118" s="3" t="inlineStr">
        <is>
          <t>Natural_Daylight</t>
        </is>
      </c>
      <c r="BG118" s="3" t="inlineStr">
        <is>
          <t>NR</t>
        </is>
      </c>
      <c r="BH118" s="3" t="inlineStr">
        <is>
          <t>Alligator_Crack;Edge_Breaking;Normal_Pavement</t>
        </is>
      </c>
      <c r="BI118" s="3" t="inlineStr">
        <is>
          <t>Alligator_Crack;Edge_Breaking;Normal_Pavement</t>
        </is>
      </c>
      <c r="BJ118" s="3" t="inlineStr">
        <is>
          <t>3 image-level classes: alligator cracking;edge breaking;normal pavement</t>
        </is>
      </c>
      <c r="BK118" s="3" t="inlineStr">
        <is>
          <t>NR</t>
        </is>
      </c>
      <c r="BL118" s="3" t="inlineStr">
        <is>
          <t>Image_Classification</t>
        </is>
      </c>
      <c r="BM118" s="3" t="inlineStr">
        <is>
          <t>Image_Classification</t>
        </is>
      </c>
      <c r="BN118" s="3" t="inlineStr">
        <is>
          <t>Folder_Class_Labels</t>
        </is>
      </c>
      <c r="BO118" s="3" t="inlineStr">
        <is>
          <t>NR</t>
        </is>
      </c>
      <c r="BP118" s="3" t="inlineStr">
        <is>
          <t>Y</t>
        </is>
      </c>
      <c r="BQ118" s="3" t="inlineStr">
        <is>
          <t>NR</t>
        </is>
      </c>
      <c r="BR118" s="3" t="inlineStr">
        <is>
          <t>NR</t>
        </is>
      </c>
      <c r="BS118" s="3" t="inlineStr">
        <is>
          <t>NR</t>
        </is>
      </c>
      <c r="BT118" s="3" t="inlineStr">
        <is>
          <t>NR</t>
        </is>
      </c>
      <c r="BU118" s="3" t="inlineStr">
        <is>
          <t>NR</t>
        </is>
      </c>
      <c r="BV118" s="3" t="inlineStr">
        <is>
          <t>N</t>
        </is>
      </c>
      <c r="BW118" s="3" t="inlineStr">
        <is>
          <t>N</t>
        </is>
      </c>
      <c r="BX118" s="3" t="inlineStr">
        <is>
          <t>N</t>
        </is>
      </c>
      <c r="BY118" s="3" t="inlineStr">
        <is>
          <t>Manual</t>
        </is>
      </c>
      <c r="BZ118" s="3" t="inlineStr">
        <is>
          <t>Balanced class distribution; systematic partition into train/validation/test subsets</t>
        </is>
      </c>
      <c r="CA118" s="3" t="inlineStr">
        <is>
          <t>NR</t>
        </is>
      </c>
      <c r="CB118" s="3" t="inlineStr">
        <is>
          <t>NR</t>
        </is>
      </c>
      <c r="CC118" s="3" t="inlineStr">
        <is>
          <t>Image_Classification</t>
        </is>
      </c>
      <c r="CD118" s="3" t="inlineStr">
        <is>
          <t>NR</t>
        </is>
      </c>
      <c r="CE118" s="3" t="inlineStr">
        <is>
          <t>NR</t>
        </is>
      </c>
      <c r="CF118" s="3" t="inlineStr">
        <is>
          <t>Reported on the source record/data card or associated publication (see Evidence_Locator)</t>
        </is>
      </c>
      <c r="CG118" s="3" t="inlineStr">
        <is>
          <t>NR</t>
        </is>
      </c>
      <c r="CH118" s="3" t="inlineStr">
        <is>
          <t>NR</t>
        </is>
      </c>
      <c r="CI118" s="3" t="inlineStr">
        <is>
          <t>Include-Primary</t>
        </is>
      </c>
      <c r="CJ118" s="3" t="inlineStr">
        <is>
          <t>Direct_Download</t>
        </is>
      </c>
      <c r="CK118" s="3" t="inlineStr">
        <is>
          <t>CC-BY-4.0</t>
        </is>
      </c>
      <c r="CL118" s="3" t="inlineStr">
        <is>
          <t>N</t>
        </is>
      </c>
      <c r="CM118" s="3" t="inlineStr">
        <is>
          <t>Direct_Download</t>
        </is>
      </c>
      <c r="CN118" s="3" t="inlineStr">
        <is>
          <t>NR</t>
        </is>
      </c>
      <c r="CO118" s="3" t="inlineStr">
        <is>
          <t>NR</t>
        </is>
      </c>
      <c r="CP118" s="3" t="inlineStr">
        <is>
          <t>N</t>
        </is>
      </c>
      <c r="CQ118" s="3" t="inlineStr">
        <is>
          <t>Image-level labels only, no localization; half the images are augmentations; 48.98 GB single archive is the heaviest download in this batch; description is near-identical to Part 1 and also claims 24,000 images, so the relationship between the two parts and the true combined total is unresolved</t>
        </is>
      </c>
      <c r="CR118" s="3" t="inlineStr">
        <is>
          <t>Original</t>
        </is>
      </c>
      <c r="CS118" s="3" t="inlineStr">
        <is>
          <t>N</t>
        </is>
      </c>
      <c r="CT118" s="3" t="inlineStr">
        <is>
          <t>N</t>
        </is>
      </c>
      <c r="CU118" s="3" t="inlineStr">
        <is>
          <t>N</t>
        </is>
      </c>
      <c r="CV118" s="3" t="inlineStr">
        <is>
          <t>NA</t>
        </is>
      </c>
      <c r="CW118" s="3" t="inlineStr">
        <is>
          <t>Flexible Pavement Distress Image Dataset (Bangladesh N6) Part 1 - relationship between parts unresolved (each claims 24,000 images)</t>
        </is>
      </c>
      <c r="CX118" s="3" t="inlineStr">
        <is>
          <t>Claude_Zendo_001.xlsx</t>
        </is>
      </c>
      <c r="CY118" s="3" t="inlineStr">
        <is>
          <t>Claude_Zendo_001:ZEN-018</t>
        </is>
      </c>
      <c r="CZ118" s="3" t="inlineStr">
        <is>
          <t>N</t>
        </is>
      </c>
      <c r="DA118" s="3" t="inlineStr">
        <is>
          <t>NA</t>
        </is>
      </c>
      <c r="DB118" s="3" t="inlineStr">
        <is>
          <t>None</t>
        </is>
      </c>
      <c r="DC118" s="3" t="inlineStr">
        <is>
          <t>None</t>
        </is>
      </c>
      <c r="DD118" s="3" t="inlineStr">
        <is>
          <t>None</t>
        </is>
      </c>
      <c r="DE118" s="3" t="inlineStr">
        <is>
          <t>None</t>
        </is>
      </c>
      <c r="DF118" s="3" t="inlineStr">
        <is>
          <t>N</t>
        </is>
      </c>
      <c r="DG118" s="3" t="inlineStr">
        <is>
          <t>Single source record; no reconciliation required.</t>
        </is>
      </c>
      <c r="DH118" s="3" t="inlineStr">
        <is>
          <t>Zenodo record https://zenodo.org/records/18114226 description (classes, counts, location, partitioning), accessed 2026-08-03</t>
        </is>
      </c>
      <c r="DI118" s="3" t="inlineStr">
        <is>
          <t>Moderate</t>
        </is>
      </c>
      <c r="DJ118" s="7" t="inlineStr">
        <is>
          <t>High</t>
        </is>
      </c>
      <c r="DK118" s="3" t="inlineStr">
        <is>
          <t>Clarify Part 1 / Part 2 overlap before combined use.</t>
        </is>
      </c>
      <c r="DL118" s="3" t="n">
        <v>2</v>
      </c>
      <c r="DM118" s="3" t="n">
        <v>2</v>
      </c>
      <c r="DN118" s="3" t="n">
        <v>2.5</v>
      </c>
      <c r="DO118" s="3" t="n">
        <v>4</v>
      </c>
      <c r="DP118" s="3" t="n">
        <v>2</v>
      </c>
      <c r="DQ118" s="3" t="n">
        <v>1</v>
      </c>
      <c r="DR118" s="3" t="n">
        <v>0</v>
      </c>
      <c r="DS118" s="3" t="n">
        <v>41.5</v>
      </c>
      <c r="DT118" s="3" t="inlineStr">
        <is>
          <t>Reviewed (source MCDM_Scoring, averaged across batches)</t>
        </is>
      </c>
      <c r="DU118" s="3" t="inlineStr">
        <is>
          <t>1 of 1</t>
        </is>
      </c>
      <c r="DV118" s="35">
        <f>IFERROR(IF(INDEX(MCDM_Grades!$C$2:$C$178,MATCH($A118,MCDM_Grades!$A$2:$A$178,0))="","",INDEX(MCDM_Grades!$C$2:$C$178,MATCH($A118,MCDM_Grades!$A$2:$A$178,0))),"")</f>
        <v/>
      </c>
      <c r="DW118" s="42">
        <f>IFERROR(IF(INDEX(MCDM_Grades!$D$2:$D$178,MATCH($A118,MCDM_Grades!$A$2:$A$178,0))="","",INDEX(MCDM_Grades!$D$2:$D$178,MATCH($A118,MCDM_Grades!$A$2:$A$178,0))),"")</f>
        <v/>
      </c>
      <c r="DX118" s="48">
        <f>IFERROR(IF(INDEX(MCDM_Grades!$E$2:$E$178,MATCH($A118,MCDM_Grades!$A$2:$A$178,0))="","",INDEX(MCDM_Grades!$E$2:$E$178,MATCH($A118,MCDM_Grades!$A$2:$A$178,0))),"")</f>
        <v/>
      </c>
      <c r="DY118" s="49">
        <f>IFERROR(IF(INDEX(MCDM_Grades!$F$2:$F$178,MATCH($A118,MCDM_Grades!$A$2:$A$178,0))="","",INDEX(MCDM_Grades!$F$2:$F$178,MATCH($A118,MCDM_Grades!$A$2:$A$178,0))),"")</f>
        <v/>
      </c>
      <c r="DZ118" s="48">
        <f>IFERROR(IF(INDEX(MCDM_Grades!$G$2:$G$178,MATCH($A118,MCDM_Grades!$A$2:$A$178,0))="","",INDEX(MCDM_Grades!$G$2:$G$178,MATCH($A118,MCDM_Grades!$A$2:$A$178,0))),"")</f>
        <v/>
      </c>
      <c r="EA118" s="49">
        <f>IFERROR(IF(INDEX(MCDM_Grades!$H$2:$H$178,MATCH($A118,MCDM_Grades!$A$2:$A$178,0))="","",INDEX(MCDM_Grades!$H$2:$H$178,MATCH($A118,MCDM_Grades!$A$2:$A$178,0))),"")</f>
        <v/>
      </c>
      <c r="EB118" s="50">
        <f>IFERROR(IF(INDEX(MCDM_Grades!$I$2:$I$178,MATCH($A118,MCDM_Grades!$A$2:$A$178,0))="","",INDEX(MCDM_Grades!$I$2:$I$178,MATCH($A118,MCDM_Grades!$A$2:$A$178,0))),"")</f>
        <v/>
      </c>
      <c r="EC118" s="51">
        <f>IFERROR(IF(INDEX(MCDM_Grades!$J$2:$J$178,MATCH($A118,MCDM_Grades!$A$2:$A$178,0))="","",INDEX(MCDM_Grades!$J$2:$J$178,MATCH($A118,MCDM_Grades!$A$2:$A$178,0))),"")</f>
        <v/>
      </c>
      <c r="ED118" s="35">
        <f>IFERROR(IF(INDEX(MCDM_Grades!$N$2:$N$178,MATCH($A118,MCDM_Grades!$A$2:$A$178,0))="","",INDEX(MCDM_Grades!$N$2:$N$178,MATCH($A118,MCDM_Grades!$A$2:$A$178,0))),"")</f>
        <v/>
      </c>
      <c r="EE118" s="42">
        <f>IFERROR(IF(INDEX(MCDM_Grades!$O$2:$O$178,MATCH($A118,MCDM_Grades!$A$2:$A$178,0))="","",INDEX(MCDM_Grades!$O$2:$O$178,MATCH($A118,MCDM_Grades!$A$2:$A$178,0))),"")</f>
        <v/>
      </c>
      <c r="EF118" s="35">
        <f>IFERROR(IF(INDEX(MCDM_Grades!$P$2:$P$178,MATCH($A118,MCDM_Grades!$A$2:$A$178,0))="","",INDEX(MCDM_Grades!$P$2:$P$178,MATCH($A118,MCDM_Grades!$A$2:$A$178,0))),"")</f>
        <v/>
      </c>
      <c r="EG118" s="42">
        <f>IFERROR(IF(INDEX(MCDM_Grades!$Q$2:$Q$178,MATCH($A118,MCDM_Grades!$A$2:$A$178,0))="","",INDEX(MCDM_Grades!$Q$2:$Q$178,MATCH($A118,MCDM_Grades!$A$2:$A$178,0))),"")</f>
        <v/>
      </c>
      <c r="EH118" s="35">
        <f>IFERROR(IF(INDEX(MCDM_Grades!$R$2:$R$178,MATCH($A118,MCDM_Grades!$A$2:$A$178,0))="","",INDEX(MCDM_Grades!$R$2:$R$178,MATCH($A118,MCDM_Grades!$A$2:$A$178,0))),"")</f>
        <v/>
      </c>
      <c r="EI118" s="42">
        <f>IFERROR(IF(INDEX(MCDM_Grades!$S$2:$S$178,MATCH($A118,MCDM_Grades!$A$2:$A$178,0))="","",INDEX(MCDM_Grades!$S$2:$S$178,MATCH($A118,MCDM_Grades!$A$2:$A$178,0))),"")</f>
        <v/>
      </c>
      <c r="EJ118" s="35">
        <f>IFERROR(IF(INDEX(MCDM_Grades!$T$2:$T$178,MATCH($A118,MCDM_Grades!$A$2:$A$178,0))="","",INDEX(MCDM_Grades!$T$2:$T$178,MATCH($A118,MCDM_Grades!$A$2:$A$178,0))),"")</f>
        <v/>
      </c>
      <c r="EK118" s="42">
        <f>IFERROR(IF(INDEX(MCDM_Grades!$U$2:$U$178,MATCH($A118,MCDM_Grades!$A$2:$A$178,0))="","",INDEX(MCDM_Grades!$U$2:$U$178,MATCH($A118,MCDM_Grades!$A$2:$A$178,0))),"")</f>
        <v/>
      </c>
      <c r="EL118" s="35">
        <f>IFERROR(IF(INDEX(MCDM_Grades!$V$2:$V$178,MATCH($A118,MCDM_Grades!$A$2:$A$178,0))="","",INDEX(MCDM_Grades!$V$2:$V$178,MATCH($A118,MCDM_Grades!$A$2:$A$178,0))),"")</f>
        <v/>
      </c>
      <c r="EM118" s="42">
        <f>IFERROR(IF(INDEX(MCDM_Grades!$W$2:$W$178,MATCH($A118,MCDM_Grades!$A$2:$A$178,0))="","",INDEX(MCDM_Grades!$W$2:$W$178,MATCH($A118,MCDM_Grades!$A$2:$A$178,0))),"")</f>
        <v/>
      </c>
      <c r="EN118" s="35">
        <f>IFERROR(IF(INDEX(MCDM_Grades!$X$2:$X$178,MATCH($A118,MCDM_Grades!$A$2:$A$178,0))="","",INDEX(MCDM_Grades!$X$2:$X$178,MATCH($A118,MCDM_Grades!$A$2:$A$178,0))),"")</f>
        <v/>
      </c>
      <c r="EO118" s="42">
        <f>IFERROR(IF(INDEX(MCDM_Grades!$Y$2:$Y$178,MATCH($A118,MCDM_Grades!$A$2:$A$178,0))="","",INDEX(MCDM_Grades!$Y$2:$Y$178,MATCH($A118,MCDM_Grades!$A$2:$A$178,0))),"")</f>
        <v/>
      </c>
      <c r="EP118" s="35">
        <f>IFERROR(IF(INDEX(MCDM_Grades!$Z$2:$Z$178,MATCH($A118,MCDM_Grades!$A$2:$A$178,0))="","",INDEX(MCDM_Grades!$Z$2:$Z$178,MATCH($A118,MCDM_Grades!$A$2:$A$178,0))),"")</f>
        <v/>
      </c>
      <c r="EQ118" s="42">
        <f>IFERROR(IF(INDEX(MCDM_Grades!$AA$2:$AA$178,MATCH($A118,MCDM_Grades!$A$2:$A$178,0))="","",INDEX(MCDM_Grades!$AA$2:$AA$178,MATCH($A118,MCDM_Grades!$A$2:$A$178,0))),"")</f>
        <v/>
      </c>
      <c r="ER118" s="35">
        <f>IFERROR(IF(INDEX(MCDM_Grades!$AB$2:$AB$178,MATCH($A118,MCDM_Grades!$A$2:$A$178,0))="","",INDEX(MCDM_Grades!$AB$2:$AB$178,MATCH($A118,MCDM_Grades!$A$2:$A$178,0))),"")</f>
        <v/>
      </c>
      <c r="ES118" s="42">
        <f>IFERROR(IF(INDEX(MCDM_Grades!$AC$2:$AC$178,MATCH($A118,MCDM_Grades!$A$2:$A$178,0))="","",INDEX(MCDM_Grades!$AC$2:$AC$178,MATCH($A118,MCDM_Grades!$A$2:$A$178,0))),"")</f>
        <v/>
      </c>
      <c r="ET118" s="35">
        <f>IFERROR(IF(INDEX(MCDM_Grades!$AD$2:$AD$178,MATCH($A118,MCDM_Grades!$A$2:$A$178,0))="","",INDEX(MCDM_Grades!$AD$2:$AD$178,MATCH($A118,MCDM_Grades!$A$2:$A$178,0))),"")</f>
        <v/>
      </c>
      <c r="EU118" s="42">
        <f>IFERROR(IF(INDEX(MCDM_Grades!$AE$2:$AE$178,MATCH($A118,MCDM_Grades!$A$2:$A$178,0))="","",INDEX(MCDM_Grades!$AE$2:$AE$178,MATCH($A118,MCDM_Grades!$A$2:$A$178,0))),"")</f>
        <v/>
      </c>
      <c r="EV118" s="51">
        <f>IFERROR(IF(INDEX(MCDM_Grades!$K$2:$K$178,MATCH($A118,MCDM_Grades!$A$2:$A$178,0))="","",INDEX(MCDM_Grades!$K$2:$K$178,MATCH($A118,MCDM_Grades!$A$2:$A$178,0))),"")</f>
        <v/>
      </c>
      <c r="EW118" s="49">
        <f>IFERROR(IF(INDEX(MCDM_Grades!$L$2:$L$178,MATCH($A118,MCDM_Grades!$A$2:$A$178,0))="","",INDEX(MCDM_Grades!$L$2:$L$178,MATCH($A118,MCDM_Grades!$A$2:$A$178,0))),"")</f>
        <v/>
      </c>
      <c r="EX118" s="50">
        <f>IFERROR(IF(INDEX(MCDM_Grades!$M$2:$M$178,MATCH($A118,MCDM_Grades!$A$2:$A$178,0))="","",INDEX(MCDM_Grades!$M$2:$M$178,MATCH($A118,MCDM_Grades!$A$2:$A$178,0))),"")</f>
        <v/>
      </c>
      <c r="EY118" s="35">
        <f>IFERROR(IF(INDEX(MCDM_Grades!$AR$2:$AR$178,MATCH($A118,MCDM_Grades!$A$2:$A$178,0))="","",INDEX(MCDM_Grades!$AR$2:$AR$178,MATCH($A118,MCDM_Grades!$A$2:$A$178,0))),"")</f>
        <v/>
      </c>
      <c r="EZ118" s="42">
        <f>IFERROR(IF(INDEX(MCDM_Grades!$AS$2:$AS$178,MATCH($A118,MCDM_Grades!$A$2:$A$178,0))="","",INDEX(MCDM_Grades!$AS$2:$AS$178,MATCH($A118,MCDM_Grades!$A$2:$A$178,0))),"")</f>
        <v/>
      </c>
      <c r="FA118" s="35">
        <f>IFERROR(IF(INDEX(MCDM_Grades!$AT$2:$AT$178,MATCH($A118,MCDM_Grades!$A$2:$A$178,0))="","",INDEX(MCDM_Grades!$AT$2:$AT$178,MATCH($A118,MCDM_Grades!$A$2:$A$178,0))),"")</f>
        <v/>
      </c>
      <c r="FB118" s="42">
        <f>IFERROR(IF(INDEX(MCDM_Grades!$AU$2:$AU$178,MATCH($A118,MCDM_Grades!$A$2:$A$178,0))="","",INDEX(MCDM_Grades!$AU$2:$AU$178,MATCH($A118,MCDM_Grades!$A$2:$A$178,0))),"")</f>
        <v/>
      </c>
      <c r="FC118" s="3" t="inlineStr">
        <is>
          <t>Not reported</t>
        </is>
      </c>
      <c r="FD118" s="3" t="inlineStr">
        <is>
          <t>Unknown</t>
        </is>
      </c>
      <c r="FE118" s="3" t="inlineStr">
        <is>
          <t>Unknown</t>
        </is>
      </c>
      <c r="FF118" s="3" t="n"/>
      <c r="FG118" s="3" t="inlineStr">
        <is>
          <t>Handheld smartphone (orientation not reported)</t>
        </is>
      </c>
      <c r="FH118" s="3" t="inlineStr">
        <is>
          <t>Images were captured under real-world traffic and lighting conditions using a handheld smartphone camera and systematically organized into training, validation, and testing subsets.</t>
        </is>
      </c>
      <c r="FI118" s="3" t="inlineStr">
        <is>
          <t>Dataset page / README</t>
        </is>
      </c>
      <c r="FJ118" s="3" t="inlineStr">
        <is>
          <t>https://zenodo.org/records/18114226</t>
        </is>
      </c>
      <c r="FK118" s="3" t="inlineStr">
        <is>
          <t>Low</t>
        </is>
      </c>
      <c r="FL118" s="3" t="inlineStr">
        <is>
          <t>Not independently verified</t>
        </is>
      </c>
      <c r="FM118" s="3" t="inlineStr">
        <is>
          <t>Near-identical description to Part 1 (DS-116); only 'handheld smartphone camera' is stated, no viewpoint. No publication.</t>
        </is>
      </c>
    </row>
    <row r="119" ht="58" customHeight="1">
      <c r="A119" s="3" t="inlineStr">
        <is>
          <t>DS-118</t>
        </is>
      </c>
      <c r="B119" s="3" t="inlineStr">
        <is>
          <t>Forest Roads Rindbach</t>
        </is>
      </c>
      <c r="C119" s="3" t="inlineStr">
        <is>
          <t>NA</t>
        </is>
      </c>
      <c r="D119" s="3" t="inlineStr">
        <is>
          <t>NR</t>
        </is>
      </c>
      <c r="E119" s="3" t="inlineStr">
        <is>
          <t>Independent Dataset</t>
        </is>
      </c>
      <c r="F119" s="3" t="inlineStr">
        <is>
          <t>NA (single source record)</t>
        </is>
      </c>
      <c r="G119" s="3" t="inlineStr">
        <is>
          <t>Single source record; no matching record found in any other file after cross-file and cross-platform comparison.</t>
        </is>
      </c>
      <c r="H119" s="3" t="inlineStr">
        <is>
          <t>Claude</t>
        </is>
      </c>
      <c r="I119" s="3" t="inlineStr">
        <is>
          <t>Zenodo</t>
        </is>
      </c>
      <c r="J119" s="3" t="inlineStr">
        <is>
          <t>N</t>
        </is>
      </c>
      <c r="K119" s="3" t="inlineStr">
        <is>
          <t>NA (single platform)</t>
        </is>
      </c>
      <c r="L119" s="4" t="inlineStr">
        <is>
          <t>https://zenodo.org/records/17189667</t>
        </is>
      </c>
      <c r="M119" s="3" t="inlineStr">
        <is>
          <t>NA</t>
        </is>
      </c>
      <c r="N119" s="3" t="inlineStr">
        <is>
          <t>NA</t>
        </is>
      </c>
      <c r="O119" s="3" t="inlineStr">
        <is>
          <t>NA</t>
        </is>
      </c>
      <c r="P119" s="3" t="inlineStr">
        <is>
          <t>NA</t>
        </is>
      </c>
      <c r="Q119" s="4" t="inlineStr">
        <is>
          <t>https://zenodo.org/records/17189667</t>
        </is>
      </c>
      <c r="R119" s="3" t="inlineStr">
        <is>
          <t>NA</t>
        </is>
      </c>
      <c r="S119" s="3" t="inlineStr">
        <is>
          <t>NA</t>
        </is>
      </c>
      <c r="T119" s="3" t="inlineStr">
        <is>
          <t>10.5281/zenodo.17189667</t>
        </is>
      </c>
      <c r="U119" s="3" t="inlineStr">
        <is>
          <t>N</t>
        </is>
      </c>
      <c r="V119" s="3" t="inlineStr">
        <is>
          <t>NR</t>
        </is>
      </c>
      <c r="W119" s="3" t="inlineStr">
        <is>
          <t>NR</t>
        </is>
      </c>
      <c r="X119" s="3" t="inlineStr">
        <is>
          <t>NR</t>
        </is>
      </c>
      <c r="Y119" s="3" t="inlineStr">
        <is>
          <t>NR</t>
        </is>
      </c>
      <c r="Z119" s="3" t="inlineStr">
        <is>
          <t>NA</t>
        </is>
      </c>
      <c r="AA119" s="3" t="inlineStr">
        <is>
          <t>NA</t>
        </is>
      </c>
      <c r="AB119" s="3" t="inlineStr">
        <is>
          <t>NR</t>
        </is>
      </c>
      <c r="AC119" s="3" t="inlineStr">
        <is>
          <t>NR</t>
        </is>
      </c>
      <c r="AD119" s="3" t="inlineStr">
        <is>
          <t>NR</t>
        </is>
      </c>
      <c r="AE119" s="3" t="inlineStr">
        <is>
          <t>NR</t>
        </is>
      </c>
      <c r="AF119" s="3" t="inlineStr">
        <is>
          <t>NR</t>
        </is>
      </c>
      <c r="AG119" s="3" t="inlineStr">
        <is>
          <t>NR</t>
        </is>
      </c>
      <c r="AH119" s="3" t="inlineStr">
        <is>
          <t>NR</t>
        </is>
      </c>
      <c r="AI119" s="3" t="inlineStr">
        <is>
          <t>NR</t>
        </is>
      </c>
      <c r="AJ119" s="3" t="inlineStr">
        <is>
          <t>NR</t>
        </is>
      </c>
      <c r="AK119" s="3" t="inlineStr">
        <is>
          <t>NR</t>
        </is>
      </c>
      <c r="AL119" s="3" t="inlineStr">
        <is>
          <t>NR</t>
        </is>
      </c>
      <c r="AM119" s="3" t="inlineStr">
        <is>
          <t>NR</t>
        </is>
      </c>
      <c r="AN119" s="3" t="inlineStr">
        <is>
          <t>10 cm/pixel DTM raster</t>
        </is>
      </c>
      <c r="AO119" s="3" t="inlineStr">
        <is>
          <t>NR</t>
        </is>
      </c>
      <c r="AP119" s="3" t="inlineStr">
        <is>
          <t>Austria</t>
        </is>
      </c>
      <c r="AQ119" s="3" t="inlineStr">
        <is>
          <t>NR</t>
        </is>
      </c>
      <c r="AR119" s="3" t="inlineStr">
        <is>
          <t>Rindbach, Upper Austria</t>
        </is>
      </c>
      <c r="AS119" s="3" t="inlineStr">
        <is>
          <t>Austria; Rindbach, Upper Austria; Road environment: Forest_Road</t>
        </is>
      </c>
      <c r="AT119" s="3" t="inlineStr">
        <is>
          <t>NR</t>
        </is>
      </c>
      <c r="AU119" s="3" t="inlineStr">
        <is>
          <t>Vehicle_Mounted_Camera</t>
        </is>
      </c>
      <c r="AV119" s="3" t="inlineStr">
        <is>
          <t>See Acquisition_Platform</t>
        </is>
      </c>
      <c r="AW119" s="3" t="inlineStr">
        <is>
          <t>Vehicle_Mounted_Camera</t>
        </is>
      </c>
      <c r="AX119" s="3" t="inlineStr">
        <is>
          <t>See Acquisition_Platform (reported: mounted)</t>
        </is>
      </c>
      <c r="AY119" s="3" t="inlineStr">
        <is>
          <t>NR</t>
        </is>
      </c>
      <c r="AZ119" s="3" t="inlineStr">
        <is>
          <t>NR</t>
        </is>
      </c>
      <c r="BA119" s="3" t="inlineStr">
        <is>
          <t>NR</t>
        </is>
      </c>
      <c r="BB119" s="3" t="inlineStr">
        <is>
          <t>N</t>
        </is>
      </c>
      <c r="BC119" s="3" t="inlineStr">
        <is>
          <t>Y</t>
        </is>
      </c>
      <c r="BD119" s="3" t="inlineStr">
        <is>
          <t>NR</t>
        </is>
      </c>
      <c r="BE119" s="3" t="inlineStr">
        <is>
          <t>Dry;Wet</t>
        </is>
      </c>
      <c r="BF119" s="3" t="inlineStr">
        <is>
          <t>NR</t>
        </is>
      </c>
      <c r="BG119" s="3" t="inlineStr">
        <is>
          <t>NR</t>
        </is>
      </c>
      <c r="BH119" s="3" t="inlineStr">
        <is>
          <t>Road_Condition_Generic;Bearing_Capacity_Deficiency</t>
        </is>
      </c>
      <c r="BI119" s="3" t="inlineStr">
        <is>
          <t>Road_Condition_Generic;Bearing_Capacity_Deficiency</t>
        </is>
      </c>
      <c r="BJ119" s="3" t="inlineStr">
        <is>
          <t>Tabular condition survey and bearing-capacity measurements under dry and wet conditions, joined to 5 m road segments</t>
        </is>
      </c>
      <c r="BK119" s="3" t="inlineStr">
        <is>
          <t>NR</t>
        </is>
      </c>
      <c r="BL119" s="3" t="inlineStr">
        <is>
          <t>Condition_Indicator_Extraction</t>
        </is>
      </c>
      <c r="BM119" s="3" t="inlineStr">
        <is>
          <t>Condition_Indicator_Extraction</t>
        </is>
      </c>
      <c r="BN119" s="3" t="inlineStr">
        <is>
          <t>CSV;GeoPackage;GeoTIFF</t>
        </is>
      </c>
      <c r="BO119" s="3" t="inlineStr">
        <is>
          <t>NR</t>
        </is>
      </c>
      <c r="BP119" s="3" t="inlineStr">
        <is>
          <t>NR</t>
        </is>
      </c>
      <c r="BQ119" s="3" t="inlineStr">
        <is>
          <t>NR</t>
        </is>
      </c>
      <c r="BR119" s="3" t="inlineStr">
        <is>
          <t>NR</t>
        </is>
      </c>
      <c r="BS119" s="3" t="inlineStr">
        <is>
          <t>NR</t>
        </is>
      </c>
      <c r="BT119" s="3" t="inlineStr">
        <is>
          <t>NR</t>
        </is>
      </c>
      <c r="BU119" s="3" t="inlineStr">
        <is>
          <t>NR</t>
        </is>
      </c>
      <c r="BV119" s="3" t="inlineStr">
        <is>
          <t>N</t>
        </is>
      </c>
      <c r="BW119" s="3" t="inlineStr">
        <is>
          <t>N</t>
        </is>
      </c>
      <c r="BX119" s="3" t="inlineStr">
        <is>
          <t>Y</t>
        </is>
      </c>
      <c r="BY119" s="3" t="inlineStr">
        <is>
          <t>Field_Survey</t>
        </is>
      </c>
      <c r="BZ119" s="3" t="inlineStr">
        <is>
          <t>READMEs document data structure, definitions, assumptions, accuracy limitations and parameter interpretation; GNSS measurements stated as un-post-processed</t>
        </is>
      </c>
      <c r="CA119" s="3" t="inlineStr">
        <is>
          <t>NR</t>
        </is>
      </c>
      <c r="CB119" s="3" t="inlineStr">
        <is>
          <t>NR</t>
        </is>
      </c>
      <c r="CC119" s="3" t="inlineStr">
        <is>
          <t>Condition_Indicator_Extraction;Trafficability_Analysis</t>
        </is>
      </c>
      <c r="CD119" s="3" t="inlineStr">
        <is>
          <t>NR</t>
        </is>
      </c>
      <c r="CE119" s="3" t="inlineStr">
        <is>
          <t>NR</t>
        </is>
      </c>
      <c r="CF119" s="3" t="inlineStr">
        <is>
          <t>Reported on the source record/data card or associated publication (see Evidence_Locator)</t>
        </is>
      </c>
      <c r="CG119" s="3" t="inlineStr">
        <is>
          <t>NR</t>
        </is>
      </c>
      <c r="CH119" s="3" t="inlineStr">
        <is>
          <t>NR</t>
        </is>
      </c>
      <c r="CI119" s="3" t="inlineStr">
        <is>
          <t>Include-Supplementary</t>
        </is>
      </c>
      <c r="CJ119" s="3" t="inlineStr">
        <is>
          <t>Direct_Download</t>
        </is>
      </c>
      <c r="CK119" s="3" t="inlineStr">
        <is>
          <t>CC-BY-4.0</t>
        </is>
      </c>
      <c r="CL119" s="3" t="inlineStr">
        <is>
          <t>N</t>
        </is>
      </c>
      <c r="CM119" s="3" t="inlineStr">
        <is>
          <t>Direct_Download</t>
        </is>
      </c>
      <c r="CN119" s="3" t="inlineStr">
        <is>
          <t>NR</t>
        </is>
      </c>
      <c r="CO119" s="3" t="inlineStr">
        <is>
          <t>NR</t>
        </is>
      </c>
      <c r="CP119" s="3" t="inlineStr">
        <is>
          <t>N</t>
        </is>
      </c>
      <c r="CQ119" s="3" t="inlineStr">
        <is>
          <t>Unpaved forest roads rather than asphalt or concrete pavement, so transfer to highway pavement distress work is weak; condition data are tabular field surveys joined to segments, not image annotations - the photogrammetry images are inputs to a DTM rather than a labelled image corpus; single catchment</t>
        </is>
      </c>
      <c r="CR119" s="3" t="inlineStr">
        <is>
          <t>Original</t>
        </is>
      </c>
      <c r="CS119" s="3" t="inlineStr">
        <is>
          <t>N</t>
        </is>
      </c>
      <c r="CT119" s="3" t="inlineStr">
        <is>
          <t>N</t>
        </is>
      </c>
      <c r="CU119" s="3" t="inlineStr">
        <is>
          <t>N</t>
        </is>
      </c>
      <c r="CV119" s="3" t="inlineStr">
        <is>
          <t>NA</t>
        </is>
      </c>
      <c r="CW119" s="3" t="inlineStr">
        <is>
          <t>NA</t>
        </is>
      </c>
      <c r="CX119" s="3" t="inlineStr">
        <is>
          <t>Claude_Zendo_001.xlsx</t>
        </is>
      </c>
      <c r="CY119" s="3" t="inlineStr">
        <is>
          <t>Claude_Zendo_001:ZEN-030</t>
        </is>
      </c>
      <c r="CZ119" s="3" t="inlineStr">
        <is>
          <t>N</t>
        </is>
      </c>
      <c r="DA119" s="3" t="inlineStr">
        <is>
          <t>NA</t>
        </is>
      </c>
      <c r="DB119" s="3" t="inlineStr">
        <is>
          <t>None</t>
        </is>
      </c>
      <c r="DC119" s="3" t="inlineStr">
        <is>
          <t>None</t>
        </is>
      </c>
      <c r="DD119" s="3" t="inlineStr">
        <is>
          <t>None</t>
        </is>
      </c>
      <c r="DE119" s="3" t="inlineStr">
        <is>
          <t>None</t>
        </is>
      </c>
      <c r="DF119" s="3" t="inlineStr">
        <is>
          <t>N</t>
        </is>
      </c>
      <c r="DG119" s="3" t="inlineStr">
        <is>
          <t>Single source record; no reconciliation required.</t>
        </is>
      </c>
      <c r="DH119" s="3" t="inlineStr">
        <is>
          <t>Zenodo record https://zenodo.org/records/17189667 description (sections '1. Forest Roads' and '2. Photogrammetry (supplementary data)') and file listing, accessed 2026-08-03</t>
        </is>
      </c>
      <c r="DI119" s="3" t="inlineStr">
        <is>
          <t>High</t>
        </is>
      </c>
      <c r="DJ119" s="3" t="inlineStr">
        <is>
          <t>Low</t>
        </is>
      </c>
      <c r="DK119" s="3" t="inlineStr">
        <is>
          <t>Use source record as cited.</t>
        </is>
      </c>
      <c r="DL119" s="3" t="n">
        <v>5</v>
      </c>
      <c r="DM119" s="3" t="n">
        <v>3</v>
      </c>
      <c r="DN119" s="3" t="n">
        <v>5</v>
      </c>
      <c r="DO119" s="3" t="n">
        <v>2</v>
      </c>
      <c r="DP119" s="3" t="n">
        <v>1</v>
      </c>
      <c r="DQ119" s="3" t="n">
        <v>4</v>
      </c>
      <c r="DR119" s="3" t="n">
        <v>2</v>
      </c>
      <c r="DS119" s="3" t="n">
        <v>67</v>
      </c>
      <c r="DT119" s="3" t="inlineStr">
        <is>
          <t>Reviewed (source MCDM_Scoring, averaged across batches)</t>
        </is>
      </c>
      <c r="DU119" s="3" t="inlineStr">
        <is>
          <t>1 of 1</t>
        </is>
      </c>
      <c r="DV119" s="35">
        <f>IFERROR(IF(INDEX(MCDM_Grades!$C$2:$C$178,MATCH($A119,MCDM_Grades!$A$2:$A$178,0))="","",INDEX(MCDM_Grades!$C$2:$C$178,MATCH($A119,MCDM_Grades!$A$2:$A$178,0))),"")</f>
        <v/>
      </c>
      <c r="DW119" s="42">
        <f>IFERROR(IF(INDEX(MCDM_Grades!$D$2:$D$178,MATCH($A119,MCDM_Grades!$A$2:$A$178,0))="","",INDEX(MCDM_Grades!$D$2:$D$178,MATCH($A119,MCDM_Grades!$A$2:$A$178,0))),"")</f>
        <v/>
      </c>
      <c r="DX119" s="48">
        <f>IFERROR(IF(INDEX(MCDM_Grades!$E$2:$E$178,MATCH($A119,MCDM_Grades!$A$2:$A$178,0))="","",INDEX(MCDM_Grades!$E$2:$E$178,MATCH($A119,MCDM_Grades!$A$2:$A$178,0))),"")</f>
        <v/>
      </c>
      <c r="DY119" s="49">
        <f>IFERROR(IF(INDEX(MCDM_Grades!$F$2:$F$178,MATCH($A119,MCDM_Grades!$A$2:$A$178,0))="","",INDEX(MCDM_Grades!$F$2:$F$178,MATCH($A119,MCDM_Grades!$A$2:$A$178,0))),"")</f>
        <v/>
      </c>
      <c r="DZ119" s="48">
        <f>IFERROR(IF(INDEX(MCDM_Grades!$G$2:$G$178,MATCH($A119,MCDM_Grades!$A$2:$A$178,0))="","",INDEX(MCDM_Grades!$G$2:$G$178,MATCH($A119,MCDM_Grades!$A$2:$A$178,0))),"")</f>
        <v/>
      </c>
      <c r="EA119" s="49">
        <f>IFERROR(IF(INDEX(MCDM_Grades!$H$2:$H$178,MATCH($A119,MCDM_Grades!$A$2:$A$178,0))="","",INDEX(MCDM_Grades!$H$2:$H$178,MATCH($A119,MCDM_Grades!$A$2:$A$178,0))),"")</f>
        <v/>
      </c>
      <c r="EB119" s="50">
        <f>IFERROR(IF(INDEX(MCDM_Grades!$I$2:$I$178,MATCH($A119,MCDM_Grades!$A$2:$A$178,0))="","",INDEX(MCDM_Grades!$I$2:$I$178,MATCH($A119,MCDM_Grades!$A$2:$A$178,0))),"")</f>
        <v/>
      </c>
      <c r="EC119" s="51">
        <f>IFERROR(IF(INDEX(MCDM_Grades!$J$2:$J$178,MATCH($A119,MCDM_Grades!$A$2:$A$178,0))="","",INDEX(MCDM_Grades!$J$2:$J$178,MATCH($A119,MCDM_Grades!$A$2:$A$178,0))),"")</f>
        <v/>
      </c>
      <c r="ED119" s="35">
        <f>IFERROR(IF(INDEX(MCDM_Grades!$N$2:$N$178,MATCH($A119,MCDM_Grades!$A$2:$A$178,0))="","",INDEX(MCDM_Grades!$N$2:$N$178,MATCH($A119,MCDM_Grades!$A$2:$A$178,0))),"")</f>
        <v/>
      </c>
      <c r="EE119" s="42">
        <f>IFERROR(IF(INDEX(MCDM_Grades!$O$2:$O$178,MATCH($A119,MCDM_Grades!$A$2:$A$178,0))="","",INDEX(MCDM_Grades!$O$2:$O$178,MATCH($A119,MCDM_Grades!$A$2:$A$178,0))),"")</f>
        <v/>
      </c>
      <c r="EF119" s="35">
        <f>IFERROR(IF(INDEX(MCDM_Grades!$P$2:$P$178,MATCH($A119,MCDM_Grades!$A$2:$A$178,0))="","",INDEX(MCDM_Grades!$P$2:$P$178,MATCH($A119,MCDM_Grades!$A$2:$A$178,0))),"")</f>
        <v/>
      </c>
      <c r="EG119" s="42">
        <f>IFERROR(IF(INDEX(MCDM_Grades!$Q$2:$Q$178,MATCH($A119,MCDM_Grades!$A$2:$A$178,0))="","",INDEX(MCDM_Grades!$Q$2:$Q$178,MATCH($A119,MCDM_Grades!$A$2:$A$178,0))),"")</f>
        <v/>
      </c>
      <c r="EH119" s="35">
        <f>IFERROR(IF(INDEX(MCDM_Grades!$R$2:$R$178,MATCH($A119,MCDM_Grades!$A$2:$A$178,0))="","",INDEX(MCDM_Grades!$R$2:$R$178,MATCH($A119,MCDM_Grades!$A$2:$A$178,0))),"")</f>
        <v/>
      </c>
      <c r="EI119" s="42">
        <f>IFERROR(IF(INDEX(MCDM_Grades!$S$2:$S$178,MATCH($A119,MCDM_Grades!$A$2:$A$178,0))="","",INDEX(MCDM_Grades!$S$2:$S$178,MATCH($A119,MCDM_Grades!$A$2:$A$178,0))),"")</f>
        <v/>
      </c>
      <c r="EJ119" s="35">
        <f>IFERROR(IF(INDEX(MCDM_Grades!$T$2:$T$178,MATCH($A119,MCDM_Grades!$A$2:$A$178,0))="","",INDEX(MCDM_Grades!$T$2:$T$178,MATCH($A119,MCDM_Grades!$A$2:$A$178,0))),"")</f>
        <v/>
      </c>
      <c r="EK119" s="42">
        <f>IFERROR(IF(INDEX(MCDM_Grades!$U$2:$U$178,MATCH($A119,MCDM_Grades!$A$2:$A$178,0))="","",INDEX(MCDM_Grades!$U$2:$U$178,MATCH($A119,MCDM_Grades!$A$2:$A$178,0))),"")</f>
        <v/>
      </c>
      <c r="EL119" s="35">
        <f>IFERROR(IF(INDEX(MCDM_Grades!$V$2:$V$178,MATCH($A119,MCDM_Grades!$A$2:$A$178,0))="","",INDEX(MCDM_Grades!$V$2:$V$178,MATCH($A119,MCDM_Grades!$A$2:$A$178,0))),"")</f>
        <v/>
      </c>
      <c r="EM119" s="42">
        <f>IFERROR(IF(INDEX(MCDM_Grades!$W$2:$W$178,MATCH($A119,MCDM_Grades!$A$2:$A$178,0))="","",INDEX(MCDM_Grades!$W$2:$W$178,MATCH($A119,MCDM_Grades!$A$2:$A$178,0))),"")</f>
        <v/>
      </c>
      <c r="EN119" s="35">
        <f>IFERROR(IF(INDEX(MCDM_Grades!$X$2:$X$178,MATCH($A119,MCDM_Grades!$A$2:$A$178,0))="","",INDEX(MCDM_Grades!$X$2:$X$178,MATCH($A119,MCDM_Grades!$A$2:$A$178,0))),"")</f>
        <v/>
      </c>
      <c r="EO119" s="42">
        <f>IFERROR(IF(INDEX(MCDM_Grades!$Y$2:$Y$178,MATCH($A119,MCDM_Grades!$A$2:$A$178,0))="","",INDEX(MCDM_Grades!$Y$2:$Y$178,MATCH($A119,MCDM_Grades!$A$2:$A$178,0))),"")</f>
        <v/>
      </c>
      <c r="EP119" s="35">
        <f>IFERROR(IF(INDEX(MCDM_Grades!$Z$2:$Z$178,MATCH($A119,MCDM_Grades!$A$2:$A$178,0))="","",INDEX(MCDM_Grades!$Z$2:$Z$178,MATCH($A119,MCDM_Grades!$A$2:$A$178,0))),"")</f>
        <v/>
      </c>
      <c r="EQ119" s="42">
        <f>IFERROR(IF(INDEX(MCDM_Grades!$AA$2:$AA$178,MATCH($A119,MCDM_Grades!$A$2:$A$178,0))="","",INDEX(MCDM_Grades!$AA$2:$AA$178,MATCH($A119,MCDM_Grades!$A$2:$A$178,0))),"")</f>
        <v/>
      </c>
      <c r="ER119" s="35">
        <f>IFERROR(IF(INDEX(MCDM_Grades!$AB$2:$AB$178,MATCH($A119,MCDM_Grades!$A$2:$A$178,0))="","",INDEX(MCDM_Grades!$AB$2:$AB$178,MATCH($A119,MCDM_Grades!$A$2:$A$178,0))),"")</f>
        <v/>
      </c>
      <c r="ES119" s="42">
        <f>IFERROR(IF(INDEX(MCDM_Grades!$AC$2:$AC$178,MATCH($A119,MCDM_Grades!$A$2:$A$178,0))="","",INDEX(MCDM_Grades!$AC$2:$AC$178,MATCH($A119,MCDM_Grades!$A$2:$A$178,0))),"")</f>
        <v/>
      </c>
      <c r="ET119" s="35">
        <f>IFERROR(IF(INDEX(MCDM_Grades!$AD$2:$AD$178,MATCH($A119,MCDM_Grades!$A$2:$A$178,0))="","",INDEX(MCDM_Grades!$AD$2:$AD$178,MATCH($A119,MCDM_Grades!$A$2:$A$178,0))),"")</f>
        <v/>
      </c>
      <c r="EU119" s="42">
        <f>IFERROR(IF(INDEX(MCDM_Grades!$AE$2:$AE$178,MATCH($A119,MCDM_Grades!$A$2:$A$178,0))="","",INDEX(MCDM_Grades!$AE$2:$AE$178,MATCH($A119,MCDM_Grades!$A$2:$A$178,0))),"")</f>
        <v/>
      </c>
      <c r="EV119" s="51">
        <f>IFERROR(IF(INDEX(MCDM_Grades!$K$2:$K$178,MATCH($A119,MCDM_Grades!$A$2:$A$178,0))="","",INDEX(MCDM_Grades!$K$2:$K$178,MATCH($A119,MCDM_Grades!$A$2:$A$178,0))),"")</f>
        <v/>
      </c>
      <c r="EW119" s="49">
        <f>IFERROR(IF(INDEX(MCDM_Grades!$L$2:$L$178,MATCH($A119,MCDM_Grades!$A$2:$A$178,0))="","",INDEX(MCDM_Grades!$L$2:$L$178,MATCH($A119,MCDM_Grades!$A$2:$A$178,0))),"")</f>
        <v/>
      </c>
      <c r="EX119" s="50">
        <f>IFERROR(IF(INDEX(MCDM_Grades!$M$2:$M$178,MATCH($A119,MCDM_Grades!$A$2:$A$178,0))="","",INDEX(MCDM_Grades!$M$2:$M$178,MATCH($A119,MCDM_Grades!$A$2:$A$178,0))),"")</f>
        <v/>
      </c>
      <c r="EY119" s="35">
        <f>IFERROR(IF(INDEX(MCDM_Grades!$AR$2:$AR$178,MATCH($A119,MCDM_Grades!$A$2:$A$178,0))="","",INDEX(MCDM_Grades!$AR$2:$AR$178,MATCH($A119,MCDM_Grades!$A$2:$A$178,0))),"")</f>
        <v/>
      </c>
      <c r="EZ119" s="42">
        <f>IFERROR(IF(INDEX(MCDM_Grades!$AS$2:$AS$178,MATCH($A119,MCDM_Grades!$A$2:$A$178,0))="","",INDEX(MCDM_Grades!$AS$2:$AS$178,MATCH($A119,MCDM_Grades!$A$2:$A$178,0))),"")</f>
        <v/>
      </c>
      <c r="FA119" s="35">
        <f>IFERROR(IF(INDEX(MCDM_Grades!$AT$2:$AT$178,MATCH($A119,MCDM_Grades!$A$2:$A$178,0))="","",INDEX(MCDM_Grades!$AT$2:$AT$178,MATCH($A119,MCDM_Grades!$A$2:$A$178,0))),"")</f>
        <v/>
      </c>
      <c r="FB119" s="42">
        <f>IFERROR(IF(INDEX(MCDM_Grades!$AU$2:$AU$178,MATCH($A119,MCDM_Grades!$A$2:$A$178,0))="","",INDEX(MCDM_Grades!$AU$2:$AU$178,MATCH($A119,MCDM_Grades!$A$2:$A$178,0))),"")</f>
        <v/>
      </c>
      <c r="FC119" s="3" t="inlineStr">
        <is>
          <t>Rear-facing / oblique</t>
        </is>
      </c>
      <c r="FD119" s="3" t="inlineStr">
        <is>
          <t>Partial</t>
        </is>
      </c>
      <c r="FE119" s="3" t="inlineStr">
        <is>
          <t>No</t>
        </is>
      </c>
      <c r="FF119" s="3" t="inlineStr">
        <is>
          <t>Rear-facing oblique action cameras (approx. 5 deg and 55 deg toward road surface); derived 10 cm/pixel DTM raster is a top-down product</t>
        </is>
      </c>
      <c r="FG119" s="3" t="inlineStr">
        <is>
          <t>Rear-mounted GoPro HERO7 Black cameras on VW van at 1.85 m, two fixed oblique angles toward the road</t>
        </is>
      </c>
      <c r="FH119" s="3" t="inlineStr">
        <is>
          <t>Two action cameras (GoPro HERO7 Black) mounted at the rear of a VW van, 1.85 m above ground, centered on the vehicle. Two fixed view angles toward the road surface, approx. 5° and 55°.</t>
        </is>
      </c>
      <c r="FI119" s="3" t="inlineStr">
        <is>
          <t>Dataset page / README</t>
        </is>
      </c>
      <c r="FJ119" s="3" t="inlineStr">
        <is>
          <t>https://zenodo.org/records/17189667</t>
        </is>
      </c>
      <c r="FK119" s="3" t="inlineStr">
        <is>
          <t>Medium</t>
        </is>
      </c>
      <c r="FL119" s="3" t="inlineStr">
        <is>
          <t>Not independently verified</t>
        </is>
      </c>
      <c r="FM119" s="3" t="inlineStr">
        <is>
          <t>Imagery is oblique (grazing and steep) toward the road surface but looks rearward along the travel axis rather than forward; the controlled vocabulary has no rear-oblique class, so the oblique class is used and the rear direction is recorded in other_view. Images were only inputs to Structure-from-Motion (Agisoft Metashape) producing a point cloud and 10 cm/pixel DTM; condition data are tabular field surveys, not image labels. Workbook said only 'Vehicle_Mounted_Camera'. | Label set to the rear-facing oblique class added in v5.0: two GoPro cameras at the rear of the van look backward along the road at ~5 deg (near-nadir) and ~55 deg.</t>
        </is>
      </c>
    </row>
    <row r="120" ht="58" customHeight="1">
      <c r="A120" s="3" t="inlineStr">
        <is>
          <t>DS-119</t>
        </is>
      </c>
      <c r="B120" s="3" t="inlineStr">
        <is>
          <t>Fused Image dataset for convolutional neural Network-based crack Detection (FIND)</t>
        </is>
      </c>
      <c r="C120" s="3" t="inlineStr">
        <is>
          <t>NA</t>
        </is>
      </c>
      <c r="D120" s="3" t="inlineStr">
        <is>
          <t>v1</t>
        </is>
      </c>
      <c r="E120" s="3" t="inlineStr">
        <is>
          <t>Independent Dataset</t>
        </is>
      </c>
      <c r="F120" s="3" t="inlineStr">
        <is>
          <t>NA (single source record)</t>
        </is>
      </c>
      <c r="G120" s="3" t="inlineStr">
        <is>
          <t>Single source record; no matching record found in any other file after cross-file and cross-platform comparison.</t>
        </is>
      </c>
      <c r="H120" s="3" t="inlineStr">
        <is>
          <t>GPT</t>
        </is>
      </c>
      <c r="I120" s="3" t="inlineStr">
        <is>
          <t>Zenodo</t>
        </is>
      </c>
      <c r="J120" s="3" t="inlineStr">
        <is>
          <t>N</t>
        </is>
      </c>
      <c r="K120" s="3" t="inlineStr">
        <is>
          <t>NA (single platform)</t>
        </is>
      </c>
      <c r="L120" s="4" t="inlineStr">
        <is>
          <t>https://zenodo.org/records/6383044</t>
        </is>
      </c>
      <c r="M120" s="3" t="inlineStr">
        <is>
          <t>NA</t>
        </is>
      </c>
      <c r="N120" s="3" t="inlineStr">
        <is>
          <t>NA</t>
        </is>
      </c>
      <c r="O120" s="3" t="inlineStr">
        <is>
          <t>NA</t>
        </is>
      </c>
      <c r="P120" s="3" t="inlineStr">
        <is>
          <t>NA</t>
        </is>
      </c>
      <c r="Q120" s="4" t="inlineStr">
        <is>
          <t>https://zenodo.org/records/6383044</t>
        </is>
      </c>
      <c r="R120" s="3" t="inlineStr">
        <is>
          <t>NA</t>
        </is>
      </c>
      <c r="S120" s="3" t="inlineStr">
        <is>
          <t>NA</t>
        </is>
      </c>
      <c r="T120" s="3" t="inlineStr">
        <is>
          <t>10.5281/zenodo.6383044</t>
        </is>
      </c>
      <c r="U120" s="3" t="inlineStr">
        <is>
          <t>N</t>
        </is>
      </c>
      <c r="V120" s="3" t="inlineStr">
        <is>
          <t>NR</t>
        </is>
      </c>
      <c r="W120" s="3" t="inlineStr">
        <is>
          <t>NR</t>
        </is>
      </c>
      <c r="X120" s="3" t="inlineStr">
        <is>
          <t>NR</t>
        </is>
      </c>
      <c r="Y120" s="3" t="inlineStr">
        <is>
          <t>NR</t>
        </is>
      </c>
      <c r="Z120" s="3" t="inlineStr">
        <is>
          <t>NA</t>
        </is>
      </c>
      <c r="AA120" s="3" t="inlineStr">
        <is>
          <t>NA</t>
        </is>
      </c>
      <c r="AB120" s="3" t="inlineStr">
        <is>
          <t>Images/frames as reported</t>
        </is>
      </c>
      <c r="AC120" s="3" t="inlineStr">
        <is>
          <t>2500</t>
        </is>
      </c>
      <c r="AD120" s="3" t="inlineStr">
        <is>
          <t>NR</t>
        </is>
      </c>
      <c r="AE120" s="3" t="inlineStr">
        <is>
          <t>NR</t>
        </is>
      </c>
      <c r="AF120" s="3" t="inlineStr">
        <is>
          <t>2500</t>
        </is>
      </c>
      <c r="AG120" s="3" t="inlineStr">
        <is>
          <t>NR</t>
        </is>
      </c>
      <c r="AH120" s="3" t="inlineStr">
        <is>
          <t>NR</t>
        </is>
      </c>
      <c r="AI120" s="3" t="inlineStr">
        <is>
          <t>NR</t>
        </is>
      </c>
      <c r="AJ120" s="3" t="inlineStr">
        <is>
          <t>NR</t>
        </is>
      </c>
      <c r="AK120" s="3" t="inlineStr">
        <is>
          <t>NR</t>
        </is>
      </c>
      <c r="AL120" s="3" t="inlineStr">
        <is>
          <t>NR</t>
        </is>
      </c>
      <c r="AM120" s="3" t="inlineStr">
        <is>
          <t>NR</t>
        </is>
      </c>
      <c r="AN120" s="3" t="inlineStr">
        <is>
          <t>256 x 256 px patches</t>
        </is>
      </c>
      <c r="AO120" s="3" t="inlineStr">
        <is>
          <t>NR</t>
        </is>
      </c>
      <c r="AP120" s="3" t="inlineStr">
        <is>
          <t>NR</t>
        </is>
      </c>
      <c r="AQ120" s="3" t="inlineStr">
        <is>
          <t>NR</t>
        </is>
      </c>
      <c r="AR120" s="3" t="inlineStr">
        <is>
          <t>NR</t>
        </is>
      </c>
      <c r="AS120" s="3" t="inlineStr">
        <is>
          <t>Road environment: Pavement surface crack imagery</t>
        </is>
      </c>
      <c r="AT120" s="3" t="inlineStr">
        <is>
          <t>NR</t>
        </is>
      </c>
      <c r="AU120" s="3" t="inlineStr">
        <is>
          <t>3D pavement imaging system; exact platform NR</t>
        </is>
      </c>
      <c r="AV120" s="3" t="inlineStr">
        <is>
          <t>NR</t>
        </is>
      </c>
      <c r="AW120" s="3" t="inlineStr">
        <is>
          <t>NR</t>
        </is>
      </c>
      <c r="AX120" s="3" t="inlineStr">
        <is>
          <t>NR</t>
        </is>
      </c>
      <c r="AY120" s="3" t="inlineStr">
        <is>
          <t>NR</t>
        </is>
      </c>
      <c r="AZ120" s="3" t="inlineStr">
        <is>
          <t>NR</t>
        </is>
      </c>
      <c r="BA120" s="3" t="inlineStr">
        <is>
          <t>NR</t>
        </is>
      </c>
      <c r="BB120" s="3" t="inlineStr">
        <is>
          <t>Y</t>
        </is>
      </c>
      <c r="BC120" s="3" t="inlineStr">
        <is>
          <t>NR</t>
        </is>
      </c>
      <c r="BD120" s="3" t="inlineStr">
        <is>
          <t>NR</t>
        </is>
      </c>
      <c r="BE120" s="3" t="inlineStr">
        <is>
          <t>NR</t>
        </is>
      </c>
      <c r="BF120" s="3" t="inlineStr">
        <is>
          <t>NR</t>
        </is>
      </c>
      <c r="BG120" s="3" t="inlineStr">
        <is>
          <t>NR</t>
        </is>
      </c>
      <c r="BH120" s="3" t="inlineStr">
        <is>
          <t>Crack</t>
        </is>
      </c>
      <c r="BI120" s="3" t="inlineStr">
        <is>
          <t>NR</t>
        </is>
      </c>
      <c r="BJ120" s="3" t="inlineStr">
        <is>
          <t>Pixel-level crack ground truth</t>
        </is>
      </c>
      <c r="BK120" s="3" t="inlineStr">
        <is>
          <t>NR</t>
        </is>
      </c>
      <c r="BL120" s="3" t="inlineStr">
        <is>
          <t>Semantic segmentation</t>
        </is>
      </c>
      <c r="BM120" s="3" t="inlineStr">
        <is>
          <t>Semantic segmentation</t>
        </is>
      </c>
      <c r="BN120" s="3" t="inlineStr">
        <is>
          <t>Raw intensity image;raw range image;filtered range image;fused image;ground-truth crack map</t>
        </is>
      </c>
      <c r="BO120" s="3" t="inlineStr">
        <is>
          <t>NR</t>
        </is>
      </c>
      <c r="BP120" s="3" t="inlineStr">
        <is>
          <t>NR</t>
        </is>
      </c>
      <c r="BQ120" s="3" t="inlineStr">
        <is>
          <t>NR</t>
        </is>
      </c>
      <c r="BR120" s="3" t="inlineStr">
        <is>
          <t>Y</t>
        </is>
      </c>
      <c r="BS120" s="3" t="inlineStr">
        <is>
          <t>NR</t>
        </is>
      </c>
      <c r="BT120" s="3" t="inlineStr">
        <is>
          <t>NR</t>
        </is>
      </c>
      <c r="BU120" s="3" t="inlineStr">
        <is>
          <t>NR</t>
        </is>
      </c>
      <c r="BV120" s="3" t="inlineStr">
        <is>
          <t>N</t>
        </is>
      </c>
      <c r="BW120" s="3" t="inlineStr">
        <is>
          <t>N</t>
        </is>
      </c>
      <c r="BX120" s="3" t="inlineStr">
        <is>
          <t>N</t>
        </is>
      </c>
      <c r="BY120" s="3" t="inlineStr">
        <is>
          <t>Ground-truth crack-map creation; exact annotation method NR</t>
        </is>
      </c>
      <c r="BZ120" s="3" t="inlineStr">
        <is>
          <t>NR</t>
        </is>
      </c>
      <c r="CA120" s="3" t="inlineStr">
        <is>
          <t>NR</t>
        </is>
      </c>
      <c r="CB120" s="3" t="inlineStr">
        <is>
          <t>NR</t>
        </is>
      </c>
      <c r="CC120" s="3" t="inlineStr">
        <is>
          <t>Semantic segmentation;Multimodal image fusion</t>
        </is>
      </c>
      <c r="CD120" s="3" t="inlineStr">
        <is>
          <t>NR</t>
        </is>
      </c>
      <c r="CE120" s="3" t="inlineStr">
        <is>
          <t>NR</t>
        </is>
      </c>
      <c r="CF120" s="3" t="inlineStr">
        <is>
          <t>Reported on the source record/data card or associated publication (see Evidence_Locator)</t>
        </is>
      </c>
      <c r="CG120" s="3" t="inlineStr">
        <is>
          <t>NR</t>
        </is>
      </c>
      <c r="CH120" s="3" t="inlineStr">
        <is>
          <t>NR</t>
        </is>
      </c>
      <c r="CI120" s="3" t="inlineStr">
        <is>
          <t>Include-Primary</t>
        </is>
      </c>
      <c r="CJ120" s="3" t="inlineStr">
        <is>
          <t>Direct_Download</t>
        </is>
      </c>
      <c r="CK120" s="3" t="inlineStr">
        <is>
          <t>NR</t>
        </is>
      </c>
      <c r="CL120" s="3" t="inlineStr">
        <is>
          <t>N</t>
        </is>
      </c>
      <c r="CM120" s="3" t="inlineStr">
        <is>
          <t>Direct_Download</t>
        </is>
      </c>
      <c r="CN120" s="3" t="inlineStr">
        <is>
          <t>NR</t>
        </is>
      </c>
      <c r="CO120" s="3" t="inlineStr">
        <is>
          <t>NR</t>
        </is>
      </c>
      <c r="CP120" s="3" t="inlineStr">
        <is>
          <t>N</t>
        </is>
      </c>
      <c r="CQ120" s="3" t="inlineStr">
        <is>
          <t>Geographic coverage, acquisition conditions, annotation workflow, quality control, license, and exact sensor specifications are not reported in accessible record text.</t>
        </is>
      </c>
      <c r="CR120" s="3" t="inlineStr">
        <is>
          <t>Original</t>
        </is>
      </c>
      <c r="CS120" s="3" t="inlineStr">
        <is>
          <t>N</t>
        </is>
      </c>
      <c r="CT120" s="3" t="inlineStr">
        <is>
          <t>N</t>
        </is>
      </c>
      <c r="CU120" s="3" t="inlineStr">
        <is>
          <t>N</t>
        </is>
      </c>
      <c r="CV120" s="3" t="inlineStr">
        <is>
          <t>NA</t>
        </is>
      </c>
      <c r="CW120" s="3" t="inlineStr">
        <is>
          <t>NA</t>
        </is>
      </c>
      <c r="CX120" s="3" t="inlineStr">
        <is>
          <t>GPT_Zenodo_001.xlsx</t>
        </is>
      </c>
      <c r="CY120" s="3" t="inlineStr">
        <is>
          <t>GPT_Zenodo_001:ZEN-004</t>
        </is>
      </c>
      <c r="CZ120" s="3" t="inlineStr">
        <is>
          <t>NA</t>
        </is>
      </c>
      <c r="DA120" s="3" t="inlineStr">
        <is>
          <t>N</t>
        </is>
      </c>
      <c r="DB120" s="3" t="inlineStr">
        <is>
          <t>None</t>
        </is>
      </c>
      <c r="DC120" s="3" t="inlineStr">
        <is>
          <t>None</t>
        </is>
      </c>
      <c r="DD120" s="3" t="inlineStr">
        <is>
          <t>None</t>
        </is>
      </c>
      <c r="DE120" s="3" t="inlineStr">
        <is>
          <t>None</t>
        </is>
      </c>
      <c r="DF120" s="3" t="inlineStr">
        <is>
          <t>N</t>
        </is>
      </c>
      <c r="DG120" s="3" t="inlineStr">
        <is>
          <t>Single source record; no reconciliation required.</t>
        </is>
      </c>
      <c r="DH120" s="3" t="inlineStr">
        <is>
          <t>Zenodo record 6383044, Description/Files, accessed 2026-08-05</t>
        </is>
      </c>
      <c r="DI120" s="3" t="inlineStr">
        <is>
          <t>Moderate</t>
        </is>
      </c>
      <c r="DJ120" s="3" t="inlineStr">
        <is>
          <t>Low</t>
        </is>
      </c>
      <c r="DK120" s="3" t="inlineStr">
        <is>
          <t>Use source record as cited.</t>
        </is>
      </c>
      <c r="DL120" s="3" t="n">
        <v>5</v>
      </c>
      <c r="DM120" s="3" t="n">
        <v>4</v>
      </c>
      <c r="DN120" s="3" t="n">
        <v>4</v>
      </c>
      <c r="DO120" s="3" t="n">
        <v>4</v>
      </c>
      <c r="DP120" s="3" t="n">
        <v>2</v>
      </c>
      <c r="DQ120" s="3" t="n">
        <v>5</v>
      </c>
      <c r="DR120" s="3" t="n">
        <v>0</v>
      </c>
      <c r="DS120" s="3" t="n">
        <v>74</v>
      </c>
      <c r="DT120" s="3" t="inlineStr">
        <is>
          <t>Reviewed (source MCDM_Scoring, averaged across batches)</t>
        </is>
      </c>
      <c r="DU120" s="3" t="inlineStr">
        <is>
          <t>1 of 1</t>
        </is>
      </c>
      <c r="DV120" s="35">
        <f>IFERROR(IF(INDEX(MCDM_Grades!$C$2:$C$178,MATCH($A120,MCDM_Grades!$A$2:$A$178,0))="","",INDEX(MCDM_Grades!$C$2:$C$178,MATCH($A120,MCDM_Grades!$A$2:$A$178,0))),"")</f>
        <v/>
      </c>
      <c r="DW120" s="42">
        <f>IFERROR(IF(INDEX(MCDM_Grades!$D$2:$D$178,MATCH($A120,MCDM_Grades!$A$2:$A$178,0))="","",INDEX(MCDM_Grades!$D$2:$D$178,MATCH($A120,MCDM_Grades!$A$2:$A$178,0))),"")</f>
        <v/>
      </c>
      <c r="DX120" s="48">
        <f>IFERROR(IF(INDEX(MCDM_Grades!$E$2:$E$178,MATCH($A120,MCDM_Grades!$A$2:$A$178,0))="","",INDEX(MCDM_Grades!$E$2:$E$178,MATCH($A120,MCDM_Grades!$A$2:$A$178,0))),"")</f>
        <v/>
      </c>
      <c r="DY120" s="49">
        <f>IFERROR(IF(INDEX(MCDM_Grades!$F$2:$F$178,MATCH($A120,MCDM_Grades!$A$2:$A$178,0))="","",INDEX(MCDM_Grades!$F$2:$F$178,MATCH($A120,MCDM_Grades!$A$2:$A$178,0))),"")</f>
        <v/>
      </c>
      <c r="DZ120" s="48">
        <f>IFERROR(IF(INDEX(MCDM_Grades!$G$2:$G$178,MATCH($A120,MCDM_Grades!$A$2:$A$178,0))="","",INDEX(MCDM_Grades!$G$2:$G$178,MATCH($A120,MCDM_Grades!$A$2:$A$178,0))),"")</f>
        <v/>
      </c>
      <c r="EA120" s="49">
        <f>IFERROR(IF(INDEX(MCDM_Grades!$H$2:$H$178,MATCH($A120,MCDM_Grades!$A$2:$A$178,0))="","",INDEX(MCDM_Grades!$H$2:$H$178,MATCH($A120,MCDM_Grades!$A$2:$A$178,0))),"")</f>
        <v/>
      </c>
      <c r="EB120" s="50">
        <f>IFERROR(IF(INDEX(MCDM_Grades!$I$2:$I$178,MATCH($A120,MCDM_Grades!$A$2:$A$178,0))="","",INDEX(MCDM_Grades!$I$2:$I$178,MATCH($A120,MCDM_Grades!$A$2:$A$178,0))),"")</f>
        <v/>
      </c>
      <c r="EC120" s="51">
        <f>IFERROR(IF(INDEX(MCDM_Grades!$J$2:$J$178,MATCH($A120,MCDM_Grades!$A$2:$A$178,0))="","",INDEX(MCDM_Grades!$J$2:$J$178,MATCH($A120,MCDM_Grades!$A$2:$A$178,0))),"")</f>
        <v/>
      </c>
      <c r="ED120" s="35">
        <f>IFERROR(IF(INDEX(MCDM_Grades!$N$2:$N$178,MATCH($A120,MCDM_Grades!$A$2:$A$178,0))="","",INDEX(MCDM_Grades!$N$2:$N$178,MATCH($A120,MCDM_Grades!$A$2:$A$178,0))),"")</f>
        <v/>
      </c>
      <c r="EE120" s="42">
        <f>IFERROR(IF(INDEX(MCDM_Grades!$O$2:$O$178,MATCH($A120,MCDM_Grades!$A$2:$A$178,0))="","",INDEX(MCDM_Grades!$O$2:$O$178,MATCH($A120,MCDM_Grades!$A$2:$A$178,0))),"")</f>
        <v/>
      </c>
      <c r="EF120" s="35">
        <f>IFERROR(IF(INDEX(MCDM_Grades!$P$2:$P$178,MATCH($A120,MCDM_Grades!$A$2:$A$178,0))="","",INDEX(MCDM_Grades!$P$2:$P$178,MATCH($A120,MCDM_Grades!$A$2:$A$178,0))),"")</f>
        <v/>
      </c>
      <c r="EG120" s="42">
        <f>IFERROR(IF(INDEX(MCDM_Grades!$Q$2:$Q$178,MATCH($A120,MCDM_Grades!$A$2:$A$178,0))="","",INDEX(MCDM_Grades!$Q$2:$Q$178,MATCH($A120,MCDM_Grades!$A$2:$A$178,0))),"")</f>
        <v/>
      </c>
      <c r="EH120" s="35">
        <f>IFERROR(IF(INDEX(MCDM_Grades!$R$2:$R$178,MATCH($A120,MCDM_Grades!$A$2:$A$178,0))="","",INDEX(MCDM_Grades!$R$2:$R$178,MATCH($A120,MCDM_Grades!$A$2:$A$178,0))),"")</f>
        <v/>
      </c>
      <c r="EI120" s="42">
        <f>IFERROR(IF(INDEX(MCDM_Grades!$S$2:$S$178,MATCH($A120,MCDM_Grades!$A$2:$A$178,0))="","",INDEX(MCDM_Grades!$S$2:$S$178,MATCH($A120,MCDM_Grades!$A$2:$A$178,0))),"")</f>
        <v/>
      </c>
      <c r="EJ120" s="35">
        <f>IFERROR(IF(INDEX(MCDM_Grades!$T$2:$T$178,MATCH($A120,MCDM_Grades!$A$2:$A$178,0))="","",INDEX(MCDM_Grades!$T$2:$T$178,MATCH($A120,MCDM_Grades!$A$2:$A$178,0))),"")</f>
        <v/>
      </c>
      <c r="EK120" s="42">
        <f>IFERROR(IF(INDEX(MCDM_Grades!$U$2:$U$178,MATCH($A120,MCDM_Grades!$A$2:$A$178,0))="","",INDEX(MCDM_Grades!$U$2:$U$178,MATCH($A120,MCDM_Grades!$A$2:$A$178,0))),"")</f>
        <v/>
      </c>
      <c r="EL120" s="35">
        <f>IFERROR(IF(INDEX(MCDM_Grades!$V$2:$V$178,MATCH($A120,MCDM_Grades!$A$2:$A$178,0))="","",INDEX(MCDM_Grades!$V$2:$V$178,MATCH($A120,MCDM_Grades!$A$2:$A$178,0))),"")</f>
        <v/>
      </c>
      <c r="EM120" s="42">
        <f>IFERROR(IF(INDEX(MCDM_Grades!$W$2:$W$178,MATCH($A120,MCDM_Grades!$A$2:$A$178,0))="","",INDEX(MCDM_Grades!$W$2:$W$178,MATCH($A120,MCDM_Grades!$A$2:$A$178,0))),"")</f>
        <v/>
      </c>
      <c r="EN120" s="35">
        <f>IFERROR(IF(INDEX(MCDM_Grades!$X$2:$X$178,MATCH($A120,MCDM_Grades!$A$2:$A$178,0))="","",INDEX(MCDM_Grades!$X$2:$X$178,MATCH($A120,MCDM_Grades!$A$2:$A$178,0))),"")</f>
        <v/>
      </c>
      <c r="EO120" s="42">
        <f>IFERROR(IF(INDEX(MCDM_Grades!$Y$2:$Y$178,MATCH($A120,MCDM_Grades!$A$2:$A$178,0))="","",INDEX(MCDM_Grades!$Y$2:$Y$178,MATCH($A120,MCDM_Grades!$A$2:$A$178,0))),"")</f>
        <v/>
      </c>
      <c r="EP120" s="35">
        <f>IFERROR(IF(INDEX(MCDM_Grades!$Z$2:$Z$178,MATCH($A120,MCDM_Grades!$A$2:$A$178,0))="","",INDEX(MCDM_Grades!$Z$2:$Z$178,MATCH($A120,MCDM_Grades!$A$2:$A$178,0))),"")</f>
        <v/>
      </c>
      <c r="EQ120" s="42">
        <f>IFERROR(IF(INDEX(MCDM_Grades!$AA$2:$AA$178,MATCH($A120,MCDM_Grades!$A$2:$A$178,0))="","",INDEX(MCDM_Grades!$AA$2:$AA$178,MATCH($A120,MCDM_Grades!$A$2:$A$178,0))),"")</f>
        <v/>
      </c>
      <c r="ER120" s="35">
        <f>IFERROR(IF(INDEX(MCDM_Grades!$AB$2:$AB$178,MATCH($A120,MCDM_Grades!$A$2:$A$178,0))="","",INDEX(MCDM_Grades!$AB$2:$AB$178,MATCH($A120,MCDM_Grades!$A$2:$A$178,0))),"")</f>
        <v/>
      </c>
      <c r="ES120" s="42">
        <f>IFERROR(IF(INDEX(MCDM_Grades!$AC$2:$AC$178,MATCH($A120,MCDM_Grades!$A$2:$A$178,0))="","",INDEX(MCDM_Grades!$AC$2:$AC$178,MATCH($A120,MCDM_Grades!$A$2:$A$178,0))),"")</f>
        <v/>
      </c>
      <c r="ET120" s="35">
        <f>IFERROR(IF(INDEX(MCDM_Grades!$AD$2:$AD$178,MATCH($A120,MCDM_Grades!$A$2:$A$178,0))="","",INDEX(MCDM_Grades!$AD$2:$AD$178,MATCH($A120,MCDM_Grades!$A$2:$A$178,0))),"")</f>
        <v/>
      </c>
      <c r="EU120" s="42">
        <f>IFERROR(IF(INDEX(MCDM_Grades!$AE$2:$AE$178,MATCH($A120,MCDM_Grades!$A$2:$A$178,0))="","",INDEX(MCDM_Grades!$AE$2:$AE$178,MATCH($A120,MCDM_Grades!$A$2:$A$178,0))),"")</f>
        <v/>
      </c>
      <c r="EV120" s="51">
        <f>IFERROR(IF(INDEX(MCDM_Grades!$K$2:$K$178,MATCH($A120,MCDM_Grades!$A$2:$A$178,0))="","",INDEX(MCDM_Grades!$K$2:$K$178,MATCH($A120,MCDM_Grades!$A$2:$A$178,0))),"")</f>
        <v/>
      </c>
      <c r="EW120" s="49">
        <f>IFERROR(IF(INDEX(MCDM_Grades!$L$2:$L$178,MATCH($A120,MCDM_Grades!$A$2:$A$178,0))="","",INDEX(MCDM_Grades!$L$2:$L$178,MATCH($A120,MCDM_Grades!$A$2:$A$178,0))),"")</f>
        <v/>
      </c>
      <c r="EX120" s="50">
        <f>IFERROR(IF(INDEX(MCDM_Grades!$M$2:$M$178,MATCH($A120,MCDM_Grades!$A$2:$A$178,0))="","",INDEX(MCDM_Grades!$M$2:$M$178,MATCH($A120,MCDM_Grades!$A$2:$A$178,0))),"")</f>
        <v/>
      </c>
      <c r="EY120" s="35">
        <f>IFERROR(IF(INDEX(MCDM_Grades!$AR$2:$AR$178,MATCH($A120,MCDM_Grades!$A$2:$A$178,0))="","",INDEX(MCDM_Grades!$AR$2:$AR$178,MATCH($A120,MCDM_Grades!$A$2:$A$178,0))),"")</f>
        <v/>
      </c>
      <c r="EZ120" s="42">
        <f>IFERROR(IF(INDEX(MCDM_Grades!$AS$2:$AS$178,MATCH($A120,MCDM_Grades!$A$2:$A$178,0))="","",INDEX(MCDM_Grades!$AS$2:$AS$178,MATCH($A120,MCDM_Grades!$A$2:$A$178,0))),"")</f>
        <v/>
      </c>
      <c r="FA120" s="35">
        <f>IFERROR(IF(INDEX(MCDM_Grades!$AT$2:$AT$178,MATCH($A120,MCDM_Grades!$A$2:$A$178,0))="","",INDEX(MCDM_Grades!$AT$2:$AT$178,MATCH($A120,MCDM_Grades!$A$2:$A$178,0))),"")</f>
        <v/>
      </c>
      <c r="FB120" s="42">
        <f>IFERROR(IF(INDEX(MCDM_Grades!$AU$2:$AU$178,MATCH($A120,MCDM_Grades!$A$2:$A$178,0))="","",INDEX(MCDM_Grades!$AU$2:$AU$178,MATCH($A120,MCDM_Grades!$A$2:$A$178,0))),"")</f>
        <v/>
      </c>
      <c r="FC120" s="3" t="inlineStr">
        <is>
          <t>Nadir / top-down</t>
        </is>
      </c>
      <c r="FD120" s="3" t="inlineStr">
        <is>
          <t>Yes</t>
        </is>
      </c>
      <c r="FE120" s="3" t="inlineStr">
        <is>
          <t>No</t>
        </is>
      </c>
      <c r="FF120" s="3" t="inlineStr">
        <is>
          <t>3D range (depth) images co-registered with laser intensity images; fused images</t>
        </is>
      </c>
      <c r="FG120" s="3" t="inlineStr">
        <is>
          <t>3D laser pavement scanning system (downward intensity + range imaging; exact carrier not reported)</t>
        </is>
      </c>
      <c r="FH120" s="3" t="inlineStr">
        <is>
          <t>A laser scanning device was adopted for data acquisition such that the captured raw intensity and raw range images have pixel-to-pixel location correspondence</t>
        </is>
      </c>
      <c r="FI120" s="3" t="inlineStr">
        <is>
          <t>Dataset page / README</t>
        </is>
      </c>
      <c r="FJ120" s="3" t="inlineStr">
        <is>
          <t>https://zenodo.org/records/6383044</t>
        </is>
      </c>
      <c r="FK120" s="3" t="inlineStr">
        <is>
          <t>Medium</t>
        </is>
      </c>
      <c r="FL120" s="3" t="inlineStr">
        <is>
          <t>Not independently verified</t>
        </is>
      </c>
      <c r="FM120" s="3" t="inlineStr">
        <is>
          <t>Zenodo record: laser-scanned intensity and range (elevation) images of bridge decks and roadways, cut to 256x256 patches. Pixel-registered range images of a pavement surface are by construction a surface-perpendicular (top-down) view, but the page does not literally say 'top-down' nor name the vehicle/system, hence Medium. Workbook: '3D pavement imaging system; exact platform NR'.</t>
        </is>
      </c>
    </row>
    <row r="121" ht="58" customHeight="1">
      <c r="A121" s="3" t="inlineStr">
        <is>
          <t>DS-120</t>
        </is>
      </c>
      <c r="B121" s="3" t="inlineStr">
        <is>
          <t>High-Resolution Pavement Rutting Dataset (HPRD): Transverse Profiles, Lane Edges, and Multi-Algorithm Rut Depths for Asphalt Roads</t>
        </is>
      </c>
      <c r="C121" s="3" t="inlineStr">
        <is>
          <t>NA</t>
        </is>
      </c>
      <c r="D121" s="3" t="inlineStr">
        <is>
          <t>1.0.0</t>
        </is>
      </c>
      <c r="E121" s="3" t="inlineStr">
        <is>
          <t>Independent Dataset</t>
        </is>
      </c>
      <c r="F121" s="3" t="inlineStr">
        <is>
          <t>NA (single source record)</t>
        </is>
      </c>
      <c r="G121" s="3" t="inlineStr">
        <is>
          <t>Single source record; no matching record found in any other file after cross-file and cross-platform comparison.</t>
        </is>
      </c>
      <c r="H121" s="3" t="inlineStr">
        <is>
          <t>Claude</t>
        </is>
      </c>
      <c r="I121" s="3" t="inlineStr">
        <is>
          <t>Zenodo</t>
        </is>
      </c>
      <c r="J121" s="3" t="inlineStr">
        <is>
          <t>N</t>
        </is>
      </c>
      <c r="K121" s="3" t="inlineStr">
        <is>
          <t>NA (single platform)</t>
        </is>
      </c>
      <c r="L121" s="4" t="inlineStr">
        <is>
          <t>https://zenodo.org/records/20727180</t>
        </is>
      </c>
      <c r="M121" s="3" t="inlineStr">
        <is>
          <t>NA</t>
        </is>
      </c>
      <c r="N121" s="3" t="inlineStr">
        <is>
          <t>NA</t>
        </is>
      </c>
      <c r="O121" s="3" t="inlineStr">
        <is>
          <t>NA</t>
        </is>
      </c>
      <c r="P121" s="3" t="inlineStr">
        <is>
          <t>NA</t>
        </is>
      </c>
      <c r="Q121" s="4" t="inlineStr">
        <is>
          <t>https://zenodo.org/records/20727180</t>
        </is>
      </c>
      <c r="R121" s="3" t="inlineStr">
        <is>
          <t>NA</t>
        </is>
      </c>
      <c r="S121" s="3" t="inlineStr">
        <is>
          <t>NA</t>
        </is>
      </c>
      <c r="T121" s="3" t="inlineStr">
        <is>
          <t>10.5281/zenodo.20727180</t>
        </is>
      </c>
      <c r="U121" s="3" t="inlineStr">
        <is>
          <t>Y</t>
        </is>
      </c>
      <c r="V121" s="3" t="inlineStr">
        <is>
          <t>Underlying study 'From Legacy to 3D Rutting Measurement Systems: A Quantitative Framework for Continuity, Accuracy, and Efficiency' (DOI not stated in the record)</t>
        </is>
      </c>
      <c r="W121" s="3" t="inlineStr">
        <is>
          <t>NR</t>
        </is>
      </c>
      <c r="X121" s="3" t="inlineStr">
        <is>
          <t>NR</t>
        </is>
      </c>
      <c r="Y121" s="3" t="inlineStr">
        <is>
          <t>NR</t>
        </is>
      </c>
      <c r="Z121" s="3" t="inlineStr">
        <is>
          <t>NR</t>
        </is>
      </c>
      <c r="AA121" s="3" t="inlineStr">
        <is>
          <t>Reported in source record (relationship not classified)</t>
        </is>
      </c>
      <c r="AB121" s="3" t="inlineStr">
        <is>
          <t>NR</t>
        </is>
      </c>
      <c r="AC121" s="3" t="inlineStr">
        <is>
          <t>NR</t>
        </is>
      </c>
      <c r="AD121" s="3" t="inlineStr">
        <is>
          <t>NR</t>
        </is>
      </c>
      <c r="AE121" s="3" t="inlineStr">
        <is>
          <t>NR</t>
        </is>
      </c>
      <c r="AF121" s="3" t="inlineStr">
        <is>
          <t>NR</t>
        </is>
      </c>
      <c r="AG121" s="3" t="inlineStr">
        <is>
          <t>275</t>
        </is>
      </c>
      <c r="AH121" s="3" t="inlineStr">
        <is>
          <t>NR</t>
        </is>
      </c>
      <c r="AI121" s="3" t="inlineStr">
        <is>
          <t>NR</t>
        </is>
      </c>
      <c r="AJ121" s="3" t="inlineStr">
        <is>
          <t>NR</t>
        </is>
      </c>
      <c r="AK121" s="3" t="inlineStr">
        <is>
          <t>NR</t>
        </is>
      </c>
      <c r="AL121" s="3" t="inlineStr">
        <is>
          <t>NR</t>
        </is>
      </c>
      <c r="AM121" s="3" t="inlineStr">
        <is>
          <t>NR</t>
        </is>
      </c>
      <c r="AN121" s="3" t="inlineStr">
        <is>
          <t>8333x4096 grids; 12 mm longitudinal spacing</t>
        </is>
      </c>
      <c r="AO121" s="3" t="inlineStr">
        <is>
          <t>NR</t>
        </is>
      </c>
      <c r="AP121" s="3" t="inlineStr">
        <is>
          <t>Hong Kong SAR</t>
        </is>
      </c>
      <c r="AQ121" s="3" t="inlineStr">
        <is>
          <t>NR</t>
        </is>
      </c>
      <c r="AR121" s="3" t="inlineStr">
        <is>
          <t>Road sections H01-H04 and U01-U06</t>
        </is>
      </c>
      <c r="AS121" s="3" t="inlineStr">
        <is>
          <t>Hong Kong SAR; Road sections H01-H04 and U01-U06; Road environment: Highway;Urban</t>
        </is>
      </c>
      <c r="AT121" s="3" t="inlineStr">
        <is>
          <t>NR</t>
        </is>
      </c>
      <c r="AU121" s="3" t="inlineStr">
        <is>
          <t>Survey_Vehicle</t>
        </is>
      </c>
      <c r="AV121" s="3" t="inlineStr">
        <is>
          <t>See Acquisition_Platform</t>
        </is>
      </c>
      <c r="AW121" s="3" t="inlineStr">
        <is>
          <t>NR</t>
        </is>
      </c>
      <c r="AX121" s="3" t="inlineStr">
        <is>
          <t>NR</t>
        </is>
      </c>
      <c r="AY121" s="3" t="inlineStr">
        <is>
          <t>NR</t>
        </is>
      </c>
      <c r="AZ121" s="3" t="inlineStr">
        <is>
          <t>NR</t>
        </is>
      </c>
      <c r="BA121" s="3" t="inlineStr">
        <is>
          <t>NR</t>
        </is>
      </c>
      <c r="BB121" s="3" t="inlineStr">
        <is>
          <t>Y</t>
        </is>
      </c>
      <c r="BC121" s="3" t="inlineStr">
        <is>
          <t>NR</t>
        </is>
      </c>
      <c r="BD121" s="3" t="inlineStr">
        <is>
          <t>NR</t>
        </is>
      </c>
      <c r="BE121" s="3" t="inlineStr">
        <is>
          <t>NR</t>
        </is>
      </c>
      <c r="BF121" s="3" t="inlineStr">
        <is>
          <t>NR</t>
        </is>
      </c>
      <c r="BG121" s="3" t="inlineStr">
        <is>
          <t>NR</t>
        </is>
      </c>
      <c r="BH121" s="3" t="inlineStr">
        <is>
          <t>Rutting</t>
        </is>
      </c>
      <c r="BI121" s="3" t="inlineStr">
        <is>
          <t>NR</t>
        </is>
      </c>
      <c r="BJ121" s="3" t="inlineStr">
        <is>
          <t>Per-profile left and right rut depth from three algorithms: AASHTO PP 69-14 five-point;wire model;1.83 m straight-edge</t>
        </is>
      </c>
      <c r="BK121" s="3" t="inlineStr">
        <is>
          <t>NR</t>
        </is>
      </c>
      <c r="BL121" s="3" t="inlineStr">
        <is>
          <t>Regression;Condition_Indicator_Extraction</t>
        </is>
      </c>
      <c r="BM121" s="3" t="inlineStr">
        <is>
          <t>Regression;Condition_Indicator_Extraction</t>
        </is>
      </c>
      <c r="BN121" s="3" t="inlineStr">
        <is>
          <t>NPZ_Grid;NPY_Array;CSV</t>
        </is>
      </c>
      <c r="BO121" s="3" t="inlineStr">
        <is>
          <t>NR</t>
        </is>
      </c>
      <c r="BP121" s="3" t="inlineStr">
        <is>
          <t>NR</t>
        </is>
      </c>
      <c r="BQ121" s="3" t="inlineStr">
        <is>
          <t>NR</t>
        </is>
      </c>
      <c r="BR121" s="3" t="inlineStr">
        <is>
          <t>NR</t>
        </is>
      </c>
      <c r="BS121" s="3" t="inlineStr">
        <is>
          <t>NR</t>
        </is>
      </c>
      <c r="BT121" s="3" t="inlineStr">
        <is>
          <t>NR</t>
        </is>
      </c>
      <c r="BU121" s="3" t="inlineStr">
        <is>
          <t>NR</t>
        </is>
      </c>
      <c r="BV121" s="3" t="inlineStr">
        <is>
          <t>N</t>
        </is>
      </c>
      <c r="BW121" s="3" t="inlineStr">
        <is>
          <t>N</t>
        </is>
      </c>
      <c r="BX121" s="3" t="inlineStr">
        <is>
          <t>N</t>
        </is>
      </c>
      <c r="BY121" s="3" t="inlineStr">
        <is>
          <t>Automated_Algorithm_with_Manual_Lane_Edge_QC</t>
        </is>
      </c>
      <c r="BZ121" s="3" t="inlineStr">
        <is>
          <t>Per-section lane-edge QC plots (.png) and processing logs (.txt); full data dictionary in README.md; file inventory in dataset_manifest.csv; software versions pinned in requirements.txt</t>
        </is>
      </c>
      <c r="CA121" s="3" t="inlineStr">
        <is>
          <t>NR</t>
        </is>
      </c>
      <c r="CB121" s="3" t="inlineStr">
        <is>
          <t>NR</t>
        </is>
      </c>
      <c r="CC121" s="3" t="inlineStr">
        <is>
          <t>Regression;Rut_Depth_Estimation;Algorithm_Benchmarking</t>
        </is>
      </c>
      <c r="CD121" s="3" t="inlineStr">
        <is>
          <t>NR</t>
        </is>
      </c>
      <c r="CE121" s="3" t="inlineStr">
        <is>
          <t>NR</t>
        </is>
      </c>
      <c r="CF121" s="3" t="inlineStr">
        <is>
          <t>Reported on the source record/data card or associated publication (see Evidence_Locator)</t>
        </is>
      </c>
      <c r="CG121" s="3" t="inlineStr">
        <is>
          <t>NR</t>
        </is>
      </c>
      <c r="CH121" s="3" t="inlineStr">
        <is>
          <t>NR</t>
        </is>
      </c>
      <c r="CI121" s="3" t="inlineStr">
        <is>
          <t>Include-Supplementary</t>
        </is>
      </c>
      <c r="CJ121" s="3" t="inlineStr">
        <is>
          <t>Restricted</t>
        </is>
      </c>
      <c r="CK121" s="3" t="inlineStr">
        <is>
          <t>CC-BY-4.0</t>
        </is>
      </c>
      <c r="CL121" s="3" t="inlineStr">
        <is>
          <t>NR</t>
        </is>
      </c>
      <c r="CM121" s="3" t="inlineStr">
        <is>
          <t>Restricted</t>
        </is>
      </c>
      <c r="CN121" s="3" t="inlineStr">
        <is>
          <t>NR</t>
        </is>
      </c>
      <c r="CO121" s="3" t="inlineStr">
        <is>
          <t>NR</t>
        </is>
      </c>
      <c r="CP121" s="3" t="inlineStr">
        <is>
          <t>N</t>
        </is>
      </c>
      <c r="CQ121" s="3" t="inlineStr">
        <is>
          <t>No data files are accessible - the Zenodo record exposes zero files and documents no request route; the image-bearing component is reflected-light intensity and range grids from a line laser system rather than conventional camera imagery; rutting only, no cracking or other distress types; the underlying study's DOI is not given</t>
        </is>
      </c>
      <c r="CR121" s="3" t="inlineStr">
        <is>
          <t>Original</t>
        </is>
      </c>
      <c r="CS121" s="3" t="inlineStr">
        <is>
          <t>N</t>
        </is>
      </c>
      <c r="CT121" s="3" t="inlineStr">
        <is>
          <t>N</t>
        </is>
      </c>
      <c r="CU121" s="3" t="inlineStr">
        <is>
          <t>N</t>
        </is>
      </c>
      <c r="CV121" s="3" t="inlineStr">
        <is>
          <t>NA</t>
        </is>
      </c>
      <c r="CW121" s="3" t="inlineStr">
        <is>
          <t>NA</t>
        </is>
      </c>
      <c r="CX121" s="3" t="inlineStr">
        <is>
          <t>Claude_Zendo_001.xlsx</t>
        </is>
      </c>
      <c r="CY121" s="3" t="inlineStr">
        <is>
          <t>Claude_Zendo_001:ZEN-023</t>
        </is>
      </c>
      <c r="CZ121" s="3" t="inlineStr">
        <is>
          <t>N</t>
        </is>
      </c>
      <c r="DA121" s="3" t="inlineStr">
        <is>
          <t>NA</t>
        </is>
      </c>
      <c r="DB121" s="3" t="inlineStr">
        <is>
          <t>None</t>
        </is>
      </c>
      <c r="DC121" s="3" t="inlineStr">
        <is>
          <t>None</t>
        </is>
      </c>
      <c r="DD121" s="3" t="inlineStr">
        <is>
          <t>None</t>
        </is>
      </c>
      <c r="DE121" s="3" t="inlineStr">
        <is>
          <t>None</t>
        </is>
      </c>
      <c r="DF121" s="3" t="inlineStr">
        <is>
          <t>N</t>
        </is>
      </c>
      <c r="DG121" s="3" t="inlineStr">
        <is>
          <t>Single source record; no reconciliation required.</t>
        </is>
      </c>
      <c r="DH121" s="3" t="inlineStr">
        <is>
          <t>Zenodo record https://zenodo.org/records/20727180 description and access_right='restricted' with files=0 confirmed via Zenodo API, accessed 2026-08-03</t>
        </is>
      </c>
      <c r="DI121" s="3" t="inlineStr">
        <is>
          <t>Low</t>
        </is>
      </c>
      <c r="DJ121" s="3" t="inlineStr">
        <is>
          <t>Low</t>
        </is>
      </c>
      <c r="DK121" s="3" t="inlineStr">
        <is>
          <t>Use source record as cited.</t>
        </is>
      </c>
      <c r="DL121" s="3" t="n">
        <v>1</v>
      </c>
      <c r="DM121" s="3" t="n">
        <v>4</v>
      </c>
      <c r="DN121" s="3" t="n">
        <v>4.5</v>
      </c>
      <c r="DO121" s="3" t="n">
        <v>5</v>
      </c>
      <c r="DP121" s="3" t="n">
        <v>2</v>
      </c>
      <c r="DQ121" s="3" t="n">
        <v>4</v>
      </c>
      <c r="DR121" s="3" t="n">
        <v>1</v>
      </c>
      <c r="DS121" s="3" t="n">
        <v>62.5</v>
      </c>
      <c r="DT121" s="3" t="inlineStr">
        <is>
          <t>Reviewed (source MCDM_Scoring, averaged across batches)</t>
        </is>
      </c>
      <c r="DU121" s="3" t="inlineStr">
        <is>
          <t>1 of 1</t>
        </is>
      </c>
      <c r="DV121" s="35">
        <f>IFERROR(IF(INDEX(MCDM_Grades!$C$2:$C$178,MATCH($A121,MCDM_Grades!$A$2:$A$178,0))="","",INDEX(MCDM_Grades!$C$2:$C$178,MATCH($A121,MCDM_Grades!$A$2:$A$178,0))),"")</f>
        <v/>
      </c>
      <c r="DW121" s="42">
        <f>IFERROR(IF(INDEX(MCDM_Grades!$D$2:$D$178,MATCH($A121,MCDM_Grades!$A$2:$A$178,0))="","",INDEX(MCDM_Grades!$D$2:$D$178,MATCH($A121,MCDM_Grades!$A$2:$A$178,0))),"")</f>
        <v/>
      </c>
      <c r="DX121" s="48">
        <f>IFERROR(IF(INDEX(MCDM_Grades!$E$2:$E$178,MATCH($A121,MCDM_Grades!$A$2:$A$178,0))="","",INDEX(MCDM_Grades!$E$2:$E$178,MATCH($A121,MCDM_Grades!$A$2:$A$178,0))),"")</f>
        <v/>
      </c>
      <c r="DY121" s="49">
        <f>IFERROR(IF(INDEX(MCDM_Grades!$F$2:$F$178,MATCH($A121,MCDM_Grades!$A$2:$A$178,0))="","",INDEX(MCDM_Grades!$F$2:$F$178,MATCH($A121,MCDM_Grades!$A$2:$A$178,0))),"")</f>
        <v/>
      </c>
      <c r="DZ121" s="48">
        <f>IFERROR(IF(INDEX(MCDM_Grades!$G$2:$G$178,MATCH($A121,MCDM_Grades!$A$2:$A$178,0))="","",INDEX(MCDM_Grades!$G$2:$G$178,MATCH($A121,MCDM_Grades!$A$2:$A$178,0))),"")</f>
        <v/>
      </c>
      <c r="EA121" s="49">
        <f>IFERROR(IF(INDEX(MCDM_Grades!$H$2:$H$178,MATCH($A121,MCDM_Grades!$A$2:$A$178,0))="","",INDEX(MCDM_Grades!$H$2:$H$178,MATCH($A121,MCDM_Grades!$A$2:$A$178,0))),"")</f>
        <v/>
      </c>
      <c r="EB121" s="50">
        <f>IFERROR(IF(INDEX(MCDM_Grades!$I$2:$I$178,MATCH($A121,MCDM_Grades!$A$2:$A$178,0))="","",INDEX(MCDM_Grades!$I$2:$I$178,MATCH($A121,MCDM_Grades!$A$2:$A$178,0))),"")</f>
        <v/>
      </c>
      <c r="EC121" s="51">
        <f>IFERROR(IF(INDEX(MCDM_Grades!$J$2:$J$178,MATCH($A121,MCDM_Grades!$A$2:$A$178,0))="","",INDEX(MCDM_Grades!$J$2:$J$178,MATCH($A121,MCDM_Grades!$A$2:$A$178,0))),"")</f>
        <v/>
      </c>
      <c r="ED121" s="35">
        <f>IFERROR(IF(INDEX(MCDM_Grades!$N$2:$N$178,MATCH($A121,MCDM_Grades!$A$2:$A$178,0))="","",INDEX(MCDM_Grades!$N$2:$N$178,MATCH($A121,MCDM_Grades!$A$2:$A$178,0))),"")</f>
        <v/>
      </c>
      <c r="EE121" s="42">
        <f>IFERROR(IF(INDEX(MCDM_Grades!$O$2:$O$178,MATCH($A121,MCDM_Grades!$A$2:$A$178,0))="","",INDEX(MCDM_Grades!$O$2:$O$178,MATCH($A121,MCDM_Grades!$A$2:$A$178,0))),"")</f>
        <v/>
      </c>
      <c r="EF121" s="35">
        <f>IFERROR(IF(INDEX(MCDM_Grades!$P$2:$P$178,MATCH($A121,MCDM_Grades!$A$2:$A$178,0))="","",INDEX(MCDM_Grades!$P$2:$P$178,MATCH($A121,MCDM_Grades!$A$2:$A$178,0))),"")</f>
        <v/>
      </c>
      <c r="EG121" s="42">
        <f>IFERROR(IF(INDEX(MCDM_Grades!$Q$2:$Q$178,MATCH($A121,MCDM_Grades!$A$2:$A$178,0))="","",INDEX(MCDM_Grades!$Q$2:$Q$178,MATCH($A121,MCDM_Grades!$A$2:$A$178,0))),"")</f>
        <v/>
      </c>
      <c r="EH121" s="35">
        <f>IFERROR(IF(INDEX(MCDM_Grades!$R$2:$R$178,MATCH($A121,MCDM_Grades!$A$2:$A$178,0))="","",INDEX(MCDM_Grades!$R$2:$R$178,MATCH($A121,MCDM_Grades!$A$2:$A$178,0))),"")</f>
        <v/>
      </c>
      <c r="EI121" s="42">
        <f>IFERROR(IF(INDEX(MCDM_Grades!$S$2:$S$178,MATCH($A121,MCDM_Grades!$A$2:$A$178,0))="","",INDEX(MCDM_Grades!$S$2:$S$178,MATCH($A121,MCDM_Grades!$A$2:$A$178,0))),"")</f>
        <v/>
      </c>
      <c r="EJ121" s="35">
        <f>IFERROR(IF(INDEX(MCDM_Grades!$T$2:$T$178,MATCH($A121,MCDM_Grades!$A$2:$A$178,0))="","",INDEX(MCDM_Grades!$T$2:$T$178,MATCH($A121,MCDM_Grades!$A$2:$A$178,0))),"")</f>
        <v/>
      </c>
      <c r="EK121" s="42">
        <f>IFERROR(IF(INDEX(MCDM_Grades!$U$2:$U$178,MATCH($A121,MCDM_Grades!$A$2:$A$178,0))="","",INDEX(MCDM_Grades!$U$2:$U$178,MATCH($A121,MCDM_Grades!$A$2:$A$178,0))),"")</f>
        <v/>
      </c>
      <c r="EL121" s="35">
        <f>IFERROR(IF(INDEX(MCDM_Grades!$V$2:$V$178,MATCH($A121,MCDM_Grades!$A$2:$A$178,0))="","",INDEX(MCDM_Grades!$V$2:$V$178,MATCH($A121,MCDM_Grades!$A$2:$A$178,0))),"")</f>
        <v/>
      </c>
      <c r="EM121" s="42">
        <f>IFERROR(IF(INDEX(MCDM_Grades!$W$2:$W$178,MATCH($A121,MCDM_Grades!$A$2:$A$178,0))="","",INDEX(MCDM_Grades!$W$2:$W$178,MATCH($A121,MCDM_Grades!$A$2:$A$178,0))),"")</f>
        <v/>
      </c>
      <c r="EN121" s="35">
        <f>IFERROR(IF(INDEX(MCDM_Grades!$X$2:$X$178,MATCH($A121,MCDM_Grades!$A$2:$A$178,0))="","",INDEX(MCDM_Grades!$X$2:$X$178,MATCH($A121,MCDM_Grades!$A$2:$A$178,0))),"")</f>
        <v/>
      </c>
      <c r="EO121" s="42">
        <f>IFERROR(IF(INDEX(MCDM_Grades!$Y$2:$Y$178,MATCH($A121,MCDM_Grades!$A$2:$A$178,0))="","",INDEX(MCDM_Grades!$Y$2:$Y$178,MATCH($A121,MCDM_Grades!$A$2:$A$178,0))),"")</f>
        <v/>
      </c>
      <c r="EP121" s="35">
        <f>IFERROR(IF(INDEX(MCDM_Grades!$Z$2:$Z$178,MATCH($A121,MCDM_Grades!$A$2:$A$178,0))="","",INDEX(MCDM_Grades!$Z$2:$Z$178,MATCH($A121,MCDM_Grades!$A$2:$A$178,0))),"")</f>
        <v/>
      </c>
      <c r="EQ121" s="42">
        <f>IFERROR(IF(INDEX(MCDM_Grades!$AA$2:$AA$178,MATCH($A121,MCDM_Grades!$A$2:$A$178,0))="","",INDEX(MCDM_Grades!$AA$2:$AA$178,MATCH($A121,MCDM_Grades!$A$2:$A$178,0))),"")</f>
        <v/>
      </c>
      <c r="ER121" s="35">
        <f>IFERROR(IF(INDEX(MCDM_Grades!$AB$2:$AB$178,MATCH($A121,MCDM_Grades!$A$2:$A$178,0))="","",INDEX(MCDM_Grades!$AB$2:$AB$178,MATCH($A121,MCDM_Grades!$A$2:$A$178,0))),"")</f>
        <v/>
      </c>
      <c r="ES121" s="42">
        <f>IFERROR(IF(INDEX(MCDM_Grades!$AC$2:$AC$178,MATCH($A121,MCDM_Grades!$A$2:$A$178,0))="","",INDEX(MCDM_Grades!$AC$2:$AC$178,MATCH($A121,MCDM_Grades!$A$2:$A$178,0))),"")</f>
        <v/>
      </c>
      <c r="ET121" s="35">
        <f>IFERROR(IF(INDEX(MCDM_Grades!$AD$2:$AD$178,MATCH($A121,MCDM_Grades!$A$2:$A$178,0))="","",INDEX(MCDM_Grades!$AD$2:$AD$178,MATCH($A121,MCDM_Grades!$A$2:$A$178,0))),"")</f>
        <v/>
      </c>
      <c r="EU121" s="42">
        <f>IFERROR(IF(INDEX(MCDM_Grades!$AE$2:$AE$178,MATCH($A121,MCDM_Grades!$A$2:$A$178,0))="","",INDEX(MCDM_Grades!$AE$2:$AE$178,MATCH($A121,MCDM_Grades!$A$2:$A$178,0))),"")</f>
        <v/>
      </c>
      <c r="EV121" s="51">
        <f>IFERROR(IF(INDEX(MCDM_Grades!$K$2:$K$178,MATCH($A121,MCDM_Grades!$A$2:$A$178,0))="","",INDEX(MCDM_Grades!$K$2:$K$178,MATCH($A121,MCDM_Grades!$A$2:$A$178,0))),"")</f>
        <v/>
      </c>
      <c r="EW121" s="49">
        <f>IFERROR(IF(INDEX(MCDM_Grades!$L$2:$L$178,MATCH($A121,MCDM_Grades!$A$2:$A$178,0))="","",INDEX(MCDM_Grades!$L$2:$L$178,MATCH($A121,MCDM_Grades!$A$2:$A$178,0))),"")</f>
        <v/>
      </c>
      <c r="EX121" s="50">
        <f>IFERROR(IF(INDEX(MCDM_Grades!$M$2:$M$178,MATCH($A121,MCDM_Grades!$A$2:$A$178,0))="","",INDEX(MCDM_Grades!$M$2:$M$178,MATCH($A121,MCDM_Grades!$A$2:$A$178,0))),"")</f>
        <v/>
      </c>
      <c r="EY121" s="35">
        <f>IFERROR(IF(INDEX(MCDM_Grades!$AR$2:$AR$178,MATCH($A121,MCDM_Grades!$A$2:$A$178,0))="","",INDEX(MCDM_Grades!$AR$2:$AR$178,MATCH($A121,MCDM_Grades!$A$2:$A$178,0))),"")</f>
        <v/>
      </c>
      <c r="EZ121" s="42">
        <f>IFERROR(IF(INDEX(MCDM_Grades!$AS$2:$AS$178,MATCH($A121,MCDM_Grades!$A$2:$A$178,0))="","",INDEX(MCDM_Grades!$AS$2:$AS$178,MATCH($A121,MCDM_Grades!$A$2:$A$178,0))),"")</f>
        <v/>
      </c>
      <c r="FA121" s="35">
        <f>IFERROR(IF(INDEX(MCDM_Grades!$AT$2:$AT$178,MATCH($A121,MCDM_Grades!$A$2:$A$178,0))="","",INDEX(MCDM_Grades!$AT$2:$AT$178,MATCH($A121,MCDM_Grades!$A$2:$A$178,0))),"")</f>
        <v/>
      </c>
      <c r="FB121" s="42">
        <f>IFERROR(IF(INDEX(MCDM_Grades!$AU$2:$AU$178,MATCH($A121,MCDM_Grades!$A$2:$A$178,0))="","",INDEX(MCDM_Grades!$AU$2:$AU$178,MATCH($A121,MCDM_Grades!$A$2:$A$178,0))),"")</f>
        <v/>
      </c>
      <c r="FC121" s="3" t="inlineStr">
        <is>
          <t>Nadir / top-down</t>
        </is>
      </c>
      <c r="FD121" s="3" t="inlineStr">
        <is>
          <t>Yes</t>
        </is>
      </c>
      <c r="FE121" s="3" t="inlineStr">
        <is>
          <t>No</t>
        </is>
      </c>
      <c r="FF121" s="3" t="inlineStr">
        <is>
          <t>Line-laser range (elevation) grids and transverse profiles; no conventional camera imagery</t>
        </is>
      </c>
      <c r="FG121" s="3" t="inlineStr">
        <is>
          <t>Survey vehicle line-laser transverse profiling system (AMES LLIS), downward-looking</t>
        </is>
      </c>
      <c r="FH121" s="3" t="inlineStr">
        <is>
          <t>vehicle-mounted AMES Transverse Profiling System on asphalt roads in Hong Kong ... processed high-resolution Line Laser Imaging System (LLIS) data ... Intensity grids (.npz; reflected-light intensity; shape 8333×4096; float32), Range grids (.npz; surface elevation in millimetres</t>
        </is>
      </c>
      <c r="FI121" s="3" t="inlineStr">
        <is>
          <t>Dataset page / README</t>
        </is>
      </c>
      <c r="FJ121" s="3" t="inlineStr">
        <is>
          <t>https://zenodo.org/records/20727180</t>
        </is>
      </c>
      <c r="FK121" s="3" t="inlineStr">
        <is>
          <t>High</t>
        </is>
      </c>
      <c r="FL121" s="3" t="inlineStr">
        <is>
          <t>Not independently verified</t>
        </is>
      </c>
      <c r="FM121" s="3" t="inlineStr">
        <is>
          <t>Vehicle-mounted line-laser profiling (AMES LLIS) produces downward-looking intensity and elevation grids of the pavement, the same geometry as LCMS-type 3D profilers, so labelled nadir. Workbook Key_Limitations already notes the image component is laser intensity/range rather than camera imagery. No files are downloadable from the record.</t>
        </is>
      </c>
    </row>
    <row r="122" ht="58" customHeight="1">
      <c r="A122" s="3" t="inlineStr">
        <is>
          <t>DS-121</t>
        </is>
      </c>
      <c r="B122" s="3" t="inlineStr">
        <is>
          <t>IRD-Dataset</t>
        </is>
      </c>
      <c r="C122" s="3" t="inlineStr">
        <is>
          <t>NA</t>
        </is>
      </c>
      <c r="D122" s="3" t="inlineStr">
        <is>
          <t>1.0.0</t>
        </is>
      </c>
      <c r="E122" s="3" t="inlineStr">
        <is>
          <t>Independent Dataset</t>
        </is>
      </c>
      <c r="F122" s="3" t="inlineStr">
        <is>
          <t>NA (single source record)</t>
        </is>
      </c>
      <c r="G122" s="3" t="inlineStr">
        <is>
          <t>Single source record; no matching record found in any other file after cross-file and cross-platform comparison.</t>
        </is>
      </c>
      <c r="H122" s="3" t="inlineStr">
        <is>
          <t>Claude</t>
        </is>
      </c>
      <c r="I122" s="3" t="inlineStr">
        <is>
          <t>Zenodo</t>
        </is>
      </c>
      <c r="J122" s="3" t="inlineStr">
        <is>
          <t>N</t>
        </is>
      </c>
      <c r="K122" s="3" t="inlineStr">
        <is>
          <t>NA (single platform)</t>
        </is>
      </c>
      <c r="L122" s="4" t="inlineStr">
        <is>
          <t>https://zenodo.org/records/21370736</t>
        </is>
      </c>
      <c r="M122" s="3" t="inlineStr">
        <is>
          <t>NA</t>
        </is>
      </c>
      <c r="N122" s="3" t="inlineStr">
        <is>
          <t>NA</t>
        </is>
      </c>
      <c r="O122" s="3" t="inlineStr">
        <is>
          <t>NA</t>
        </is>
      </c>
      <c r="P122" s="3" t="inlineStr">
        <is>
          <t>NA</t>
        </is>
      </c>
      <c r="Q122" s="4" t="inlineStr">
        <is>
          <t>https://zenodo.org/records/21370736</t>
        </is>
      </c>
      <c r="R122" s="3" t="inlineStr">
        <is>
          <t>NA</t>
        </is>
      </c>
      <c r="S122" s="3" t="inlineStr">
        <is>
          <t>NA</t>
        </is>
      </c>
      <c r="T122" s="3" t="inlineStr">
        <is>
          <t>10.5281/zenodo.21370736</t>
        </is>
      </c>
      <c r="U122" s="3" t="inlineStr">
        <is>
          <t>N</t>
        </is>
      </c>
      <c r="V122" s="3" t="inlineStr">
        <is>
          <t>NR</t>
        </is>
      </c>
      <c r="W122" s="3" t="inlineStr">
        <is>
          <t>NR</t>
        </is>
      </c>
      <c r="X122" s="3" t="inlineStr">
        <is>
          <t>NR</t>
        </is>
      </c>
      <c r="Y122" s="3" t="inlineStr">
        <is>
          <t>NR</t>
        </is>
      </c>
      <c r="Z122" s="3" t="inlineStr">
        <is>
          <t>NA</t>
        </is>
      </c>
      <c r="AA122" s="3" t="inlineStr">
        <is>
          <t>NA</t>
        </is>
      </c>
      <c r="AB122" s="3" t="inlineStr">
        <is>
          <t>Images/frames as reported</t>
        </is>
      </c>
      <c r="AC122" s="3" t="inlineStr">
        <is>
          <t>4352</t>
        </is>
      </c>
      <c r="AD122" s="3" t="inlineStr">
        <is>
          <t>NR</t>
        </is>
      </c>
      <c r="AE122" s="3" t="inlineStr">
        <is>
          <t>NR</t>
        </is>
      </c>
      <c r="AF122" s="3" t="inlineStr">
        <is>
          <t>4352</t>
        </is>
      </c>
      <c r="AG122" s="3" t="inlineStr">
        <is>
          <t>NR</t>
        </is>
      </c>
      <c r="AH122" s="3" t="inlineStr">
        <is>
          <t>NR</t>
        </is>
      </c>
      <c r="AI122" s="3" t="inlineStr">
        <is>
          <t>NR</t>
        </is>
      </c>
      <c r="AJ122" s="3" t="inlineStr">
        <is>
          <t>NR</t>
        </is>
      </c>
      <c r="AK122" s="3" t="inlineStr">
        <is>
          <t>NR</t>
        </is>
      </c>
      <c r="AL122" s="3" t="inlineStr">
        <is>
          <t>NR</t>
        </is>
      </c>
      <c r="AM122" s="3" t="inlineStr">
        <is>
          <t>NR</t>
        </is>
      </c>
      <c r="AN122" s="3" t="inlineStr">
        <is>
          <t>NR</t>
        </is>
      </c>
      <c r="AO122" s="3" t="inlineStr">
        <is>
          <t>NR</t>
        </is>
      </c>
      <c r="AP122" s="3" t="inlineStr">
        <is>
          <t>Iraq</t>
        </is>
      </c>
      <c r="AQ122" s="3" t="inlineStr">
        <is>
          <t>NR</t>
        </is>
      </c>
      <c r="AR122" s="3" t="inlineStr">
        <is>
          <t>Baghdad</t>
        </is>
      </c>
      <c r="AS122" s="3" t="inlineStr">
        <is>
          <t>Iraq; Baghdad; Road environment: Urban</t>
        </is>
      </c>
      <c r="AT122" s="3" t="inlineStr">
        <is>
          <t>NR</t>
        </is>
      </c>
      <c r="AU122" s="3" t="inlineStr">
        <is>
          <t>Dashcam;UAV;Smartphone_Handheld</t>
        </is>
      </c>
      <c r="AV122" s="3" t="inlineStr">
        <is>
          <t>NR</t>
        </is>
      </c>
      <c r="AW122" s="3" t="inlineStr">
        <is>
          <t>Dashcam;UAV;Smartphone_Handheld</t>
        </is>
      </c>
      <c r="AX122" s="3" t="inlineStr">
        <is>
          <t>See Acquisition_Platform (reported: handheld)</t>
        </is>
      </c>
      <c r="AY122" s="3" t="inlineStr">
        <is>
          <t>Y</t>
        </is>
      </c>
      <c r="AZ122" s="3" t="inlineStr">
        <is>
          <t>Y</t>
        </is>
      </c>
      <c r="BA122" s="3" t="inlineStr">
        <is>
          <t>NR</t>
        </is>
      </c>
      <c r="BB122" s="3" t="inlineStr">
        <is>
          <t>N</t>
        </is>
      </c>
      <c r="BC122" s="3" t="inlineStr">
        <is>
          <t>Y</t>
        </is>
      </c>
      <c r="BD122" s="3" t="inlineStr">
        <is>
          <t>NR</t>
        </is>
      </c>
      <c r="BE122" s="3" t="inlineStr">
        <is>
          <t>NR</t>
        </is>
      </c>
      <c r="BF122" s="3" t="inlineStr">
        <is>
          <t>NR</t>
        </is>
      </c>
      <c r="BG122" s="3" t="inlineStr">
        <is>
          <t>NR</t>
        </is>
      </c>
      <c r="BH122" s="3" t="inlineStr">
        <is>
          <t>Longitudinal_Crack;Transverse_Crack;Alligator_Crack;Pothole;Speed_Bump</t>
        </is>
      </c>
      <c r="BI122" s="3" t="inlineStr">
        <is>
          <t>NR</t>
        </is>
      </c>
      <c r="BJ122" s="3" t="inlineStr">
        <is>
          <t>D00_LongitudinalCrack;D10_TransverseCrack;D20_AlligatorCrack;D40_Pothole;SpeedBump</t>
        </is>
      </c>
      <c r="BK122" s="3" t="inlineStr">
        <is>
          <t>NR</t>
        </is>
      </c>
      <c r="BL122" s="3" t="inlineStr">
        <is>
          <t>Object_Detection;Instance_Segmentation;Semantic_Segmentation;Image_Classification</t>
        </is>
      </c>
      <c r="BM122" s="3" t="inlineStr">
        <is>
          <t>Object_Detection;Instance_Segmentation;Semantic_Segmentation;Image_Classification</t>
        </is>
      </c>
      <c r="BN122" s="3" t="inlineStr">
        <is>
          <t>YOLO_TXT_BBox;YOLO_Polygon;PNG_Mask</t>
        </is>
      </c>
      <c r="BO122" s="3" t="inlineStr">
        <is>
          <t>YOLO; TXT; mask</t>
        </is>
      </c>
      <c r="BP122" s="3" t="inlineStr">
        <is>
          <t>Y</t>
        </is>
      </c>
      <c r="BQ122" s="3" t="inlineStr">
        <is>
          <t>Y</t>
        </is>
      </c>
      <c r="BR122" s="3" t="inlineStr">
        <is>
          <t>Y</t>
        </is>
      </c>
      <c r="BS122" s="3" t="inlineStr">
        <is>
          <t>Y</t>
        </is>
      </c>
      <c r="BT122" s="3" t="inlineStr">
        <is>
          <t>NR</t>
        </is>
      </c>
      <c r="BU122" s="3" t="inlineStr">
        <is>
          <t>NR</t>
        </is>
      </c>
      <c r="BV122" s="3" t="inlineStr">
        <is>
          <t>N</t>
        </is>
      </c>
      <c r="BW122" s="3" t="inlineStr">
        <is>
          <t>N</t>
        </is>
      </c>
      <c r="BX122" s="3" t="inlineStr">
        <is>
          <t>N</t>
        </is>
      </c>
      <c r="BY122" s="3" t="inlineStr">
        <is>
          <t>Manual</t>
        </is>
      </c>
      <c r="BZ122" s="3" t="inlineStr">
        <is>
          <t>SHA256 checksums for released files; 401 background images with empty label files retained</t>
        </is>
      </c>
      <c r="CA122" s="3" t="inlineStr">
        <is>
          <t>NR</t>
        </is>
      </c>
      <c r="CB122" s="3" t="inlineStr">
        <is>
          <t>NR</t>
        </is>
      </c>
      <c r="CC122" s="3" t="inlineStr">
        <is>
          <t>Object_Detection;Instance_Segmentation;Semantic_Segmentation;Image_Classification;GPS_Based_Road_Mapping</t>
        </is>
      </c>
      <c r="CD122" s="3" t="inlineStr">
        <is>
          <t>NR</t>
        </is>
      </c>
      <c r="CE122" s="3" t="inlineStr">
        <is>
          <t>NR</t>
        </is>
      </c>
      <c r="CF122" s="3" t="inlineStr">
        <is>
          <t>Reported on the source record/data card or associated publication (see Evidence_Locator)</t>
        </is>
      </c>
      <c r="CG122" s="3" t="inlineStr">
        <is>
          <t>NR</t>
        </is>
      </c>
      <c r="CH122" s="3" t="inlineStr">
        <is>
          <t>NR</t>
        </is>
      </c>
      <c r="CI122" s="3" t="inlineStr">
        <is>
          <t>Include-Primary</t>
        </is>
      </c>
      <c r="CJ122" s="3" t="inlineStr">
        <is>
          <t>Direct_Download</t>
        </is>
      </c>
      <c r="CK122" s="3" t="inlineStr">
        <is>
          <t>CC-BY-4.0</t>
        </is>
      </c>
      <c r="CL122" s="3" t="inlineStr">
        <is>
          <t>N</t>
        </is>
      </c>
      <c r="CM122" s="3" t="inlineStr">
        <is>
          <t>Direct_Download</t>
        </is>
      </c>
      <c r="CN122" s="3" t="inlineStr">
        <is>
          <t>NR</t>
        </is>
      </c>
      <c r="CO122" s="3" t="inlineStr">
        <is>
          <t>NR</t>
        </is>
      </c>
      <c r="CP122" s="3" t="inlineStr">
        <is>
          <t>N</t>
        </is>
      </c>
      <c r="CQ122" s="3" t="inlineStr">
        <is>
          <t>Single city (Baghdad); no official train/val/test split provided; no citing publications identified as of search date; image resolution not reported</t>
        </is>
      </c>
      <c r="CR122" s="3" t="inlineStr">
        <is>
          <t>Original</t>
        </is>
      </c>
      <c r="CS122" s="3" t="inlineStr">
        <is>
          <t>N</t>
        </is>
      </c>
      <c r="CT122" s="3" t="inlineStr">
        <is>
          <t>N</t>
        </is>
      </c>
      <c r="CU122" s="3" t="inlineStr">
        <is>
          <t>N</t>
        </is>
      </c>
      <c r="CV122" s="3" t="inlineStr">
        <is>
          <t>NA</t>
        </is>
      </c>
      <c r="CW122" s="3" t="inlineStr">
        <is>
          <t>NA</t>
        </is>
      </c>
      <c r="CX122" s="3" t="inlineStr">
        <is>
          <t>Claude_Zendo_001.xlsx</t>
        </is>
      </c>
      <c r="CY122" s="3" t="inlineStr">
        <is>
          <t>Claude_Zendo_001:ZEN-001</t>
        </is>
      </c>
      <c r="CZ122" s="3" t="inlineStr">
        <is>
          <t>N</t>
        </is>
      </c>
      <c r="DA122" s="3" t="inlineStr">
        <is>
          <t>NA</t>
        </is>
      </c>
      <c r="DB122" s="3" t="inlineStr">
        <is>
          <t>None</t>
        </is>
      </c>
      <c r="DC122" s="3" t="inlineStr">
        <is>
          <t>None</t>
        </is>
      </c>
      <c r="DD122" s="3" t="inlineStr">
        <is>
          <t>None</t>
        </is>
      </c>
      <c r="DE122" s="3" t="inlineStr">
        <is>
          <t>None</t>
        </is>
      </c>
      <c r="DF122" s="3" t="inlineStr">
        <is>
          <t>N</t>
        </is>
      </c>
      <c r="DG122" s="3" t="inlineStr">
        <is>
          <t>Single source record; no reconciliation required.</t>
        </is>
      </c>
      <c r="DH122" s="3" t="inlineStr">
        <is>
          <t>Zenodo record https://zenodo.org/records/21370736 + official README.md (sections 'Dataset size','Image sources','Road surface classes','Annotation formats'), accessed 2026-08-03</t>
        </is>
      </c>
      <c r="DI122" s="3" t="inlineStr">
        <is>
          <t>High</t>
        </is>
      </c>
      <c r="DJ122" s="3" t="inlineStr">
        <is>
          <t>Low</t>
        </is>
      </c>
      <c r="DK122" s="3" t="inlineStr">
        <is>
          <t>Use source record as cited.</t>
        </is>
      </c>
      <c r="DL122" s="3" t="n">
        <v>5</v>
      </c>
      <c r="DM122" s="3" t="n">
        <v>4</v>
      </c>
      <c r="DN122" s="3" t="n">
        <v>4.5</v>
      </c>
      <c r="DO122" s="3" t="n">
        <v>3</v>
      </c>
      <c r="DP122" s="3" t="n">
        <v>4</v>
      </c>
      <c r="DQ122" s="3" t="n">
        <v>3</v>
      </c>
      <c r="DR122" s="3" t="n">
        <v>0.5</v>
      </c>
      <c r="DS122" s="3" t="n">
        <v>73.5</v>
      </c>
      <c r="DT122" s="3" t="inlineStr">
        <is>
          <t>Reviewed (source MCDM_Scoring, averaged across batches)</t>
        </is>
      </c>
      <c r="DU122" s="3" t="inlineStr">
        <is>
          <t>1 of 1</t>
        </is>
      </c>
      <c r="DV122" s="35">
        <f>IFERROR(IF(INDEX(MCDM_Grades!$C$2:$C$178,MATCH($A122,MCDM_Grades!$A$2:$A$178,0))="","",INDEX(MCDM_Grades!$C$2:$C$178,MATCH($A122,MCDM_Grades!$A$2:$A$178,0))),"")</f>
        <v/>
      </c>
      <c r="DW122" s="42">
        <f>IFERROR(IF(INDEX(MCDM_Grades!$D$2:$D$178,MATCH($A122,MCDM_Grades!$A$2:$A$178,0))="","",INDEX(MCDM_Grades!$D$2:$D$178,MATCH($A122,MCDM_Grades!$A$2:$A$178,0))),"")</f>
        <v/>
      </c>
      <c r="DX122" s="48">
        <f>IFERROR(IF(INDEX(MCDM_Grades!$E$2:$E$178,MATCH($A122,MCDM_Grades!$A$2:$A$178,0))="","",INDEX(MCDM_Grades!$E$2:$E$178,MATCH($A122,MCDM_Grades!$A$2:$A$178,0))),"")</f>
        <v/>
      </c>
      <c r="DY122" s="49">
        <f>IFERROR(IF(INDEX(MCDM_Grades!$F$2:$F$178,MATCH($A122,MCDM_Grades!$A$2:$A$178,0))="","",INDEX(MCDM_Grades!$F$2:$F$178,MATCH($A122,MCDM_Grades!$A$2:$A$178,0))),"")</f>
        <v/>
      </c>
      <c r="DZ122" s="48">
        <f>IFERROR(IF(INDEX(MCDM_Grades!$G$2:$G$178,MATCH($A122,MCDM_Grades!$A$2:$A$178,0))="","",INDEX(MCDM_Grades!$G$2:$G$178,MATCH($A122,MCDM_Grades!$A$2:$A$178,0))),"")</f>
        <v/>
      </c>
      <c r="EA122" s="49">
        <f>IFERROR(IF(INDEX(MCDM_Grades!$H$2:$H$178,MATCH($A122,MCDM_Grades!$A$2:$A$178,0))="","",INDEX(MCDM_Grades!$H$2:$H$178,MATCH($A122,MCDM_Grades!$A$2:$A$178,0))),"")</f>
        <v/>
      </c>
      <c r="EB122" s="50">
        <f>IFERROR(IF(INDEX(MCDM_Grades!$I$2:$I$178,MATCH($A122,MCDM_Grades!$A$2:$A$178,0))="","",INDEX(MCDM_Grades!$I$2:$I$178,MATCH($A122,MCDM_Grades!$A$2:$A$178,0))),"")</f>
        <v/>
      </c>
      <c r="EC122" s="51">
        <f>IFERROR(IF(INDEX(MCDM_Grades!$J$2:$J$178,MATCH($A122,MCDM_Grades!$A$2:$A$178,0))="","",INDEX(MCDM_Grades!$J$2:$J$178,MATCH($A122,MCDM_Grades!$A$2:$A$178,0))),"")</f>
        <v/>
      </c>
      <c r="ED122" s="35">
        <f>IFERROR(IF(INDEX(MCDM_Grades!$N$2:$N$178,MATCH($A122,MCDM_Grades!$A$2:$A$178,0))="","",INDEX(MCDM_Grades!$N$2:$N$178,MATCH($A122,MCDM_Grades!$A$2:$A$178,0))),"")</f>
        <v/>
      </c>
      <c r="EE122" s="42">
        <f>IFERROR(IF(INDEX(MCDM_Grades!$O$2:$O$178,MATCH($A122,MCDM_Grades!$A$2:$A$178,0))="","",INDEX(MCDM_Grades!$O$2:$O$178,MATCH($A122,MCDM_Grades!$A$2:$A$178,0))),"")</f>
        <v/>
      </c>
      <c r="EF122" s="35">
        <f>IFERROR(IF(INDEX(MCDM_Grades!$P$2:$P$178,MATCH($A122,MCDM_Grades!$A$2:$A$178,0))="","",INDEX(MCDM_Grades!$P$2:$P$178,MATCH($A122,MCDM_Grades!$A$2:$A$178,0))),"")</f>
        <v/>
      </c>
      <c r="EG122" s="42">
        <f>IFERROR(IF(INDEX(MCDM_Grades!$Q$2:$Q$178,MATCH($A122,MCDM_Grades!$A$2:$A$178,0))="","",INDEX(MCDM_Grades!$Q$2:$Q$178,MATCH($A122,MCDM_Grades!$A$2:$A$178,0))),"")</f>
        <v/>
      </c>
      <c r="EH122" s="35">
        <f>IFERROR(IF(INDEX(MCDM_Grades!$R$2:$R$178,MATCH($A122,MCDM_Grades!$A$2:$A$178,0))="","",INDEX(MCDM_Grades!$R$2:$R$178,MATCH($A122,MCDM_Grades!$A$2:$A$178,0))),"")</f>
        <v/>
      </c>
      <c r="EI122" s="42">
        <f>IFERROR(IF(INDEX(MCDM_Grades!$S$2:$S$178,MATCH($A122,MCDM_Grades!$A$2:$A$178,0))="","",INDEX(MCDM_Grades!$S$2:$S$178,MATCH($A122,MCDM_Grades!$A$2:$A$178,0))),"")</f>
        <v/>
      </c>
      <c r="EJ122" s="35">
        <f>IFERROR(IF(INDEX(MCDM_Grades!$T$2:$T$178,MATCH($A122,MCDM_Grades!$A$2:$A$178,0))="","",INDEX(MCDM_Grades!$T$2:$T$178,MATCH($A122,MCDM_Grades!$A$2:$A$178,0))),"")</f>
        <v/>
      </c>
      <c r="EK122" s="42">
        <f>IFERROR(IF(INDEX(MCDM_Grades!$U$2:$U$178,MATCH($A122,MCDM_Grades!$A$2:$A$178,0))="","",INDEX(MCDM_Grades!$U$2:$U$178,MATCH($A122,MCDM_Grades!$A$2:$A$178,0))),"")</f>
        <v/>
      </c>
      <c r="EL122" s="35">
        <f>IFERROR(IF(INDEX(MCDM_Grades!$V$2:$V$178,MATCH($A122,MCDM_Grades!$A$2:$A$178,0))="","",INDEX(MCDM_Grades!$V$2:$V$178,MATCH($A122,MCDM_Grades!$A$2:$A$178,0))),"")</f>
        <v/>
      </c>
      <c r="EM122" s="42">
        <f>IFERROR(IF(INDEX(MCDM_Grades!$W$2:$W$178,MATCH($A122,MCDM_Grades!$A$2:$A$178,0))="","",INDEX(MCDM_Grades!$W$2:$W$178,MATCH($A122,MCDM_Grades!$A$2:$A$178,0))),"")</f>
        <v/>
      </c>
      <c r="EN122" s="35">
        <f>IFERROR(IF(INDEX(MCDM_Grades!$X$2:$X$178,MATCH($A122,MCDM_Grades!$A$2:$A$178,0))="","",INDEX(MCDM_Grades!$X$2:$X$178,MATCH($A122,MCDM_Grades!$A$2:$A$178,0))),"")</f>
        <v/>
      </c>
      <c r="EO122" s="42">
        <f>IFERROR(IF(INDEX(MCDM_Grades!$Y$2:$Y$178,MATCH($A122,MCDM_Grades!$A$2:$A$178,0))="","",INDEX(MCDM_Grades!$Y$2:$Y$178,MATCH($A122,MCDM_Grades!$A$2:$A$178,0))),"")</f>
        <v/>
      </c>
      <c r="EP122" s="35">
        <f>IFERROR(IF(INDEX(MCDM_Grades!$Z$2:$Z$178,MATCH($A122,MCDM_Grades!$A$2:$A$178,0))="","",INDEX(MCDM_Grades!$Z$2:$Z$178,MATCH($A122,MCDM_Grades!$A$2:$A$178,0))),"")</f>
        <v/>
      </c>
      <c r="EQ122" s="42">
        <f>IFERROR(IF(INDEX(MCDM_Grades!$AA$2:$AA$178,MATCH($A122,MCDM_Grades!$A$2:$A$178,0))="","",INDEX(MCDM_Grades!$AA$2:$AA$178,MATCH($A122,MCDM_Grades!$A$2:$A$178,0))),"")</f>
        <v/>
      </c>
      <c r="ER122" s="35">
        <f>IFERROR(IF(INDEX(MCDM_Grades!$AB$2:$AB$178,MATCH($A122,MCDM_Grades!$A$2:$A$178,0))="","",INDEX(MCDM_Grades!$AB$2:$AB$178,MATCH($A122,MCDM_Grades!$A$2:$A$178,0))),"")</f>
        <v/>
      </c>
      <c r="ES122" s="42">
        <f>IFERROR(IF(INDEX(MCDM_Grades!$AC$2:$AC$178,MATCH($A122,MCDM_Grades!$A$2:$A$178,0))="","",INDEX(MCDM_Grades!$AC$2:$AC$178,MATCH($A122,MCDM_Grades!$A$2:$A$178,0))),"")</f>
        <v/>
      </c>
      <c r="ET122" s="35">
        <f>IFERROR(IF(INDEX(MCDM_Grades!$AD$2:$AD$178,MATCH($A122,MCDM_Grades!$A$2:$A$178,0))="","",INDEX(MCDM_Grades!$AD$2:$AD$178,MATCH($A122,MCDM_Grades!$A$2:$A$178,0))),"")</f>
        <v/>
      </c>
      <c r="EU122" s="42">
        <f>IFERROR(IF(INDEX(MCDM_Grades!$AE$2:$AE$178,MATCH($A122,MCDM_Grades!$A$2:$A$178,0))="","",INDEX(MCDM_Grades!$AE$2:$AE$178,MATCH($A122,MCDM_Grades!$A$2:$A$178,0))),"")</f>
        <v/>
      </c>
      <c r="EV122" s="51">
        <f>IFERROR(IF(INDEX(MCDM_Grades!$K$2:$K$178,MATCH($A122,MCDM_Grades!$A$2:$A$178,0))="","",INDEX(MCDM_Grades!$K$2:$K$178,MATCH($A122,MCDM_Grades!$A$2:$A$178,0))),"")</f>
        <v/>
      </c>
      <c r="EW122" s="49">
        <f>IFERROR(IF(INDEX(MCDM_Grades!$L$2:$L$178,MATCH($A122,MCDM_Grades!$A$2:$A$178,0))="","",INDEX(MCDM_Grades!$L$2:$L$178,MATCH($A122,MCDM_Grades!$A$2:$A$178,0))),"")</f>
        <v/>
      </c>
      <c r="EX122" s="50">
        <f>IFERROR(IF(INDEX(MCDM_Grades!$M$2:$M$178,MATCH($A122,MCDM_Grades!$A$2:$A$178,0))="","",INDEX(MCDM_Grades!$M$2:$M$178,MATCH($A122,MCDM_Grades!$A$2:$A$178,0))),"")</f>
        <v/>
      </c>
      <c r="EY122" s="35">
        <f>IFERROR(IF(INDEX(MCDM_Grades!$AR$2:$AR$178,MATCH($A122,MCDM_Grades!$A$2:$A$178,0))="","",INDEX(MCDM_Grades!$AR$2:$AR$178,MATCH($A122,MCDM_Grades!$A$2:$A$178,0))),"")</f>
        <v/>
      </c>
      <c r="EZ122" s="42">
        <f>IFERROR(IF(INDEX(MCDM_Grades!$AS$2:$AS$178,MATCH($A122,MCDM_Grades!$A$2:$A$178,0))="","",INDEX(MCDM_Grades!$AS$2:$AS$178,MATCH($A122,MCDM_Grades!$A$2:$A$178,0))),"")</f>
        <v/>
      </c>
      <c r="FA122" s="35">
        <f>IFERROR(IF(INDEX(MCDM_Grades!$AT$2:$AT$178,MATCH($A122,MCDM_Grades!$A$2:$A$178,0))="","",INDEX(MCDM_Grades!$AT$2:$AT$178,MATCH($A122,MCDM_Grades!$A$2:$A$178,0))),"")</f>
        <v/>
      </c>
      <c r="FB122" s="42">
        <f>IFERROR(IF(INDEX(MCDM_Grades!$AU$2:$AU$178,MATCH($A122,MCDM_Grades!$A$2:$A$178,0))="","",INDEX(MCDM_Grades!$AU$2:$AU$178,MATCH($A122,MCDM_Grades!$A$2:$A$178,0))),"")</f>
        <v/>
      </c>
      <c r="FC122" s="3" t="inlineStr">
        <is>
          <t>Mixed (nadir + forward-facing)</t>
        </is>
      </c>
      <c r="FD122" s="3" t="inlineStr">
        <is>
          <t>Partial</t>
        </is>
      </c>
      <c r="FE122" s="3" t="inlineStr">
        <is>
          <t>Partial</t>
        </is>
      </c>
      <c r="FF122" s="3" t="inlineStr">
        <is>
          <t>Handheld mobile-camera images (angle not stated)</t>
        </is>
      </c>
      <c r="FG122" s="3" t="inlineStr">
        <is>
          <t>Dashcam + UAV + handheld smartphone (multi-source)</t>
        </is>
      </c>
      <c r="FH122" s="3" t="inlineStr">
        <is>
          <t>IRD-Dataset is a public anonymized multi-source Iraqi paved road surface dataset collected in Baghdad, Iraq using Dashcam, Drone, and Mobile cameras.</t>
        </is>
      </c>
      <c r="FI122" s="3" t="inlineStr">
        <is>
          <t>Dataset page / README</t>
        </is>
      </c>
      <c r="FJ122" s="3" t="inlineStr">
        <is>
          <t>https://zenodo.org/records/21370736</t>
        </is>
      </c>
      <c r="FK122" s="3" t="inlineStr">
        <is>
          <t>Medium</t>
        </is>
      </c>
      <c r="FL122" s="3" t="inlineStr">
        <is>
          <t>Not independently verified</t>
        </is>
      </c>
      <c r="FM122" s="3" t="inlineStr">
        <is>
          <t>Workbook Acquisition_Platform 'Dashcam;UAV;Smartphone_Handheld' confirmed by Zenodo description. Dashcam implies forward-facing; drone implies aerial (nadir vs oblique not stated, no flight height); handheld mobile angle not stated. Labelled Mixed on the dashcam+drone combination; per-subset angles unverified.</t>
        </is>
      </c>
    </row>
    <row r="123" ht="58" customHeight="1">
      <c r="A123" s="3" t="inlineStr">
        <is>
          <t>DS-122</t>
        </is>
      </c>
      <c r="B123" s="3" t="inlineStr">
        <is>
          <t>IRDD: Iraqi Road Damage Dataset for Deep Learning-Based Road Damage Detection</t>
        </is>
      </c>
      <c r="C123" s="3" t="inlineStr">
        <is>
          <t>NA</t>
        </is>
      </c>
      <c r="D123" s="3" t="inlineStr">
        <is>
          <t>v1.0</t>
        </is>
      </c>
      <c r="E123" s="3" t="inlineStr">
        <is>
          <t>Independent Dataset</t>
        </is>
      </c>
      <c r="F123" s="3" t="inlineStr">
        <is>
          <t>NA (single source record)</t>
        </is>
      </c>
      <c r="G123" s="3" t="inlineStr">
        <is>
          <t>Single source record; no matching record found in any other file after cross-file and cross-platform comparison.</t>
        </is>
      </c>
      <c r="H123" s="3" t="inlineStr">
        <is>
          <t>Claude</t>
        </is>
      </c>
      <c r="I123" s="3" t="inlineStr">
        <is>
          <t>Zenodo</t>
        </is>
      </c>
      <c r="J123" s="3" t="inlineStr">
        <is>
          <t>N</t>
        </is>
      </c>
      <c r="K123" s="3" t="inlineStr">
        <is>
          <t>NA (single platform)</t>
        </is>
      </c>
      <c r="L123" s="4" t="inlineStr">
        <is>
          <t>https://zenodo.org/records/21167531</t>
        </is>
      </c>
      <c r="M123" s="3" t="inlineStr">
        <is>
          <t>NA</t>
        </is>
      </c>
      <c r="N123" s="3" t="inlineStr">
        <is>
          <t>NA</t>
        </is>
      </c>
      <c r="O123" s="3" t="inlineStr">
        <is>
          <t>NA</t>
        </is>
      </c>
      <c r="P123" s="3" t="inlineStr">
        <is>
          <t>NA</t>
        </is>
      </c>
      <c r="Q123" s="4" t="inlineStr">
        <is>
          <t>https://zenodo.org/records/21167531</t>
        </is>
      </c>
      <c r="R123" s="3" t="inlineStr">
        <is>
          <t>NA</t>
        </is>
      </c>
      <c r="S123" s="3" t="inlineStr">
        <is>
          <t>NA</t>
        </is>
      </c>
      <c r="T123" s="3" t="inlineStr">
        <is>
          <t>10.5281/zenodo.21167531</t>
        </is>
      </c>
      <c r="U123" s="3" t="inlineStr">
        <is>
          <t>N</t>
        </is>
      </c>
      <c r="V123" s="3" t="inlineStr">
        <is>
          <t>NR</t>
        </is>
      </c>
      <c r="W123" s="3" t="inlineStr">
        <is>
          <t>NR</t>
        </is>
      </c>
      <c r="X123" s="3" t="inlineStr">
        <is>
          <t>NR</t>
        </is>
      </c>
      <c r="Y123" s="3" t="inlineStr">
        <is>
          <t>NR</t>
        </is>
      </c>
      <c r="Z123" s="3" t="inlineStr">
        <is>
          <t>NA</t>
        </is>
      </c>
      <c r="AA123" s="3" t="inlineStr">
        <is>
          <t>NA</t>
        </is>
      </c>
      <c r="AB123" s="3" t="inlineStr">
        <is>
          <t>Images/frames as reported</t>
        </is>
      </c>
      <c r="AC123" s="3" t="inlineStr">
        <is>
          <t>8479</t>
        </is>
      </c>
      <c r="AD123" s="3" t="inlineStr">
        <is>
          <t>NR</t>
        </is>
      </c>
      <c r="AE123" s="3" t="inlineStr">
        <is>
          <t>NR</t>
        </is>
      </c>
      <c r="AF123" s="3" t="inlineStr">
        <is>
          <t>8479</t>
        </is>
      </c>
      <c r="AG123" s="3" t="inlineStr">
        <is>
          <t>NR</t>
        </is>
      </c>
      <c r="AH123" s="3" t="inlineStr">
        <is>
          <t>NR</t>
        </is>
      </c>
      <c r="AI123" s="3" t="inlineStr">
        <is>
          <t>NR</t>
        </is>
      </c>
      <c r="AJ123" s="3" t="inlineStr">
        <is>
          <t>NR</t>
        </is>
      </c>
      <c r="AK123" s="3" t="inlineStr">
        <is>
          <t>NR</t>
        </is>
      </c>
      <c r="AL123" s="3" t="inlineStr">
        <is>
          <t>NR</t>
        </is>
      </c>
      <c r="AM123" s="3" t="inlineStr">
        <is>
          <t>NR</t>
        </is>
      </c>
      <c r="AN123" s="3" t="inlineStr">
        <is>
          <t>NR</t>
        </is>
      </c>
      <c r="AO123" s="3" t="inlineStr">
        <is>
          <t>NR</t>
        </is>
      </c>
      <c r="AP123" s="3" t="inlineStr">
        <is>
          <t>Iraq</t>
        </is>
      </c>
      <c r="AQ123" s="3" t="inlineStr">
        <is>
          <t>NR</t>
        </is>
      </c>
      <c r="AR123" s="3" t="inlineStr">
        <is>
          <t>Wasit Governorate</t>
        </is>
      </c>
      <c r="AS123" s="3" t="inlineStr">
        <is>
          <t>Iraq; Wasit Governorate; Road environment: Mixed</t>
        </is>
      </c>
      <c r="AT123" s="3" t="inlineStr">
        <is>
          <t>NR</t>
        </is>
      </c>
      <c r="AU123" s="3" t="inlineStr">
        <is>
          <t>Dashcam</t>
        </is>
      </c>
      <c r="AV123" s="3" t="inlineStr">
        <is>
          <t>NR</t>
        </is>
      </c>
      <c r="AW123" s="3" t="inlineStr">
        <is>
          <t>Dashcam</t>
        </is>
      </c>
      <c r="AX123" s="3" t="inlineStr">
        <is>
          <t>NR</t>
        </is>
      </c>
      <c r="AY123" s="3" t="inlineStr">
        <is>
          <t>Y</t>
        </is>
      </c>
      <c r="AZ123" s="3" t="inlineStr">
        <is>
          <t>NR</t>
        </is>
      </c>
      <c r="BA123" s="3" t="inlineStr">
        <is>
          <t>NR</t>
        </is>
      </c>
      <c r="BB123" s="3" t="inlineStr">
        <is>
          <t>N</t>
        </is>
      </c>
      <c r="BC123" s="3" t="inlineStr">
        <is>
          <t>NR</t>
        </is>
      </c>
      <c r="BD123" s="3" t="inlineStr">
        <is>
          <t>NR</t>
        </is>
      </c>
      <c r="BE123" s="3" t="inlineStr">
        <is>
          <t>NR</t>
        </is>
      </c>
      <c r="BF123" s="3" t="inlineStr">
        <is>
          <t>NR</t>
        </is>
      </c>
      <c r="BG123" s="3" t="inlineStr">
        <is>
          <t>NR</t>
        </is>
      </c>
      <c r="BH123" s="3" t="inlineStr">
        <is>
          <t>Longitudinal_Crack;Transverse_Crack;Alligator_Crack;Pothole</t>
        </is>
      </c>
      <c r="BI123" s="3" t="inlineStr">
        <is>
          <t>NR</t>
        </is>
      </c>
      <c r="BJ123" s="3" t="inlineStr">
        <is>
          <t>D00;D10;D20;D40 (RDD2022-consistent taxonomy)</t>
        </is>
      </c>
      <c r="BK123" s="3" t="inlineStr">
        <is>
          <t>NR</t>
        </is>
      </c>
      <c r="BL123" s="3" t="inlineStr">
        <is>
          <t>Object_Detection</t>
        </is>
      </c>
      <c r="BM123" s="3" t="inlineStr">
        <is>
          <t>Object_Detection</t>
        </is>
      </c>
      <c r="BN123" s="3" t="inlineStr">
        <is>
          <t>YOLO_OBB</t>
        </is>
      </c>
      <c r="BO123" s="3" t="inlineStr">
        <is>
          <t>YOLO</t>
        </is>
      </c>
      <c r="BP123" s="3" t="inlineStr">
        <is>
          <t>NR</t>
        </is>
      </c>
      <c r="BQ123" s="3" t="inlineStr">
        <is>
          <t>Y</t>
        </is>
      </c>
      <c r="BR123" s="3" t="inlineStr">
        <is>
          <t>NR</t>
        </is>
      </c>
      <c r="BS123" s="3" t="inlineStr">
        <is>
          <t>NR</t>
        </is>
      </c>
      <c r="BT123" s="3" t="inlineStr">
        <is>
          <t>NR</t>
        </is>
      </c>
      <c r="BU123" s="3" t="inlineStr">
        <is>
          <t>NR</t>
        </is>
      </c>
      <c r="BV123" s="3" t="inlineStr">
        <is>
          <t>N</t>
        </is>
      </c>
      <c r="BW123" s="3" t="inlineStr">
        <is>
          <t>N</t>
        </is>
      </c>
      <c r="BX123" s="3" t="inlineStr">
        <is>
          <t>N</t>
        </is>
      </c>
      <c r="BY123" s="3" t="inlineStr">
        <is>
          <t>Manual</t>
        </is>
      </c>
      <c r="BZ123" s="3" t="inlineStr">
        <is>
          <t>Automated QC: image integrity validation, label format verification, class ID validation, coordinate range checks; zero invalid annotations reported; iterative multi-label stratified splits</t>
        </is>
      </c>
      <c r="CA123" s="3" t="inlineStr">
        <is>
          <t>NR</t>
        </is>
      </c>
      <c r="CB123" s="3" t="inlineStr">
        <is>
          <t>NR</t>
        </is>
      </c>
      <c r="CC123" s="3" t="inlineStr">
        <is>
          <t>Object_Detection;Domain_Adaptation</t>
        </is>
      </c>
      <c r="CD123" s="3" t="inlineStr">
        <is>
          <t>NR</t>
        </is>
      </c>
      <c r="CE123" s="3" t="inlineStr">
        <is>
          <t>NR</t>
        </is>
      </c>
      <c r="CF123" s="3" t="inlineStr">
        <is>
          <t>Reported on the source record/data card or associated publication (see Evidence_Locator)</t>
        </is>
      </c>
      <c r="CG123" s="3" t="inlineStr">
        <is>
          <t>NR</t>
        </is>
      </c>
      <c r="CH123" s="3" t="inlineStr">
        <is>
          <t>NR</t>
        </is>
      </c>
      <c r="CI123" s="3" t="inlineStr">
        <is>
          <t>Include-Primary</t>
        </is>
      </c>
      <c r="CJ123" s="3" t="inlineStr">
        <is>
          <t>Direct_Download</t>
        </is>
      </c>
      <c r="CK123" s="3" t="inlineStr">
        <is>
          <t>CC-BY-4.0</t>
        </is>
      </c>
      <c r="CL123" s="3" t="inlineStr">
        <is>
          <t>N</t>
        </is>
      </c>
      <c r="CM123" s="3" t="inlineStr">
        <is>
          <t>Direct_Download</t>
        </is>
      </c>
      <c r="CN123" s="3" t="inlineStr">
        <is>
          <t>NR</t>
        </is>
      </c>
      <c r="CO123" s="3" t="inlineStr">
        <is>
          <t>NR</t>
        </is>
      </c>
      <c r="CP123" s="3" t="inlineStr">
        <is>
          <t>N</t>
        </is>
      </c>
      <c r="CQ123" s="3" t="inlineStr">
        <is>
          <t>Single governorate; single sensor type; no GPS metadata reported; 11 downloads as of search date; no peer-reviewed data paper linked</t>
        </is>
      </c>
      <c r="CR123" s="3" t="inlineStr">
        <is>
          <t>Original</t>
        </is>
      </c>
      <c r="CS123" s="3" t="inlineStr">
        <is>
          <t>N</t>
        </is>
      </c>
      <c r="CT123" s="3" t="inlineStr">
        <is>
          <t>N</t>
        </is>
      </c>
      <c r="CU123" s="3" t="inlineStr">
        <is>
          <t>N</t>
        </is>
      </c>
      <c r="CV123" s="3" t="inlineStr">
        <is>
          <t>NA</t>
        </is>
      </c>
      <c r="CW123" s="3" t="inlineStr">
        <is>
          <t>NA</t>
        </is>
      </c>
      <c r="CX123" s="3" t="inlineStr">
        <is>
          <t>Claude_Zendo_001.xlsx</t>
        </is>
      </c>
      <c r="CY123" s="3" t="inlineStr">
        <is>
          <t>Claude_Zendo_001:ZEN-002</t>
        </is>
      </c>
      <c r="CZ123" s="3" t="inlineStr">
        <is>
          <t>N</t>
        </is>
      </c>
      <c r="DA123" s="3" t="inlineStr">
        <is>
          <t>NA</t>
        </is>
      </c>
      <c r="DB123" s="3" t="inlineStr">
        <is>
          <t>None</t>
        </is>
      </c>
      <c r="DC123" s="3" t="inlineStr">
        <is>
          <t>None</t>
        </is>
      </c>
      <c r="DD123" s="3" t="inlineStr">
        <is>
          <t>None</t>
        </is>
      </c>
      <c r="DE123" s="3" t="inlineStr">
        <is>
          <t>None</t>
        </is>
      </c>
      <c r="DF123" s="3" t="inlineStr">
        <is>
          <t>N</t>
        </is>
      </c>
      <c r="DG123" s="3" t="inlineStr">
        <is>
          <t>Single source record; no reconciliation required.</t>
        </is>
      </c>
      <c r="DH123" s="3" t="inlineStr">
        <is>
          <t>Zenodo record https://zenodo.org/records/21167531 description (sections on collection, annotation, QC, splits), accessed 2026-08-03</t>
        </is>
      </c>
      <c r="DI123" s="3" t="inlineStr">
        <is>
          <t>High</t>
        </is>
      </c>
      <c r="DJ123" s="3" t="inlineStr">
        <is>
          <t>Low</t>
        </is>
      </c>
      <c r="DK123" s="3" t="inlineStr">
        <is>
          <t>Use source record as cited.</t>
        </is>
      </c>
      <c r="DL123" s="3" t="n">
        <v>5</v>
      </c>
      <c r="DM123" s="3" t="n">
        <v>5</v>
      </c>
      <c r="DN123" s="3" t="n">
        <v>4</v>
      </c>
      <c r="DO123" s="3" t="n">
        <v>4</v>
      </c>
      <c r="DP123" s="3" t="n">
        <v>3</v>
      </c>
      <c r="DQ123" s="3" t="n">
        <v>1</v>
      </c>
      <c r="DR123" s="3" t="n">
        <v>0</v>
      </c>
      <c r="DS123" s="3" t="n">
        <v>72</v>
      </c>
      <c r="DT123" s="3" t="inlineStr">
        <is>
          <t>Reviewed (source MCDM_Scoring, averaged across batches)</t>
        </is>
      </c>
      <c r="DU123" s="3" t="inlineStr">
        <is>
          <t>1 of 1</t>
        </is>
      </c>
      <c r="DV123" s="35">
        <f>IFERROR(IF(INDEX(MCDM_Grades!$C$2:$C$178,MATCH($A123,MCDM_Grades!$A$2:$A$178,0))="","",INDEX(MCDM_Grades!$C$2:$C$178,MATCH($A123,MCDM_Grades!$A$2:$A$178,0))),"")</f>
        <v/>
      </c>
      <c r="DW123" s="42">
        <f>IFERROR(IF(INDEX(MCDM_Grades!$D$2:$D$178,MATCH($A123,MCDM_Grades!$A$2:$A$178,0))="","",INDEX(MCDM_Grades!$D$2:$D$178,MATCH($A123,MCDM_Grades!$A$2:$A$178,0))),"")</f>
        <v/>
      </c>
      <c r="DX123" s="48">
        <f>IFERROR(IF(INDEX(MCDM_Grades!$E$2:$E$178,MATCH($A123,MCDM_Grades!$A$2:$A$178,0))="","",INDEX(MCDM_Grades!$E$2:$E$178,MATCH($A123,MCDM_Grades!$A$2:$A$178,0))),"")</f>
        <v/>
      </c>
      <c r="DY123" s="49">
        <f>IFERROR(IF(INDEX(MCDM_Grades!$F$2:$F$178,MATCH($A123,MCDM_Grades!$A$2:$A$178,0))="","",INDEX(MCDM_Grades!$F$2:$F$178,MATCH($A123,MCDM_Grades!$A$2:$A$178,0))),"")</f>
        <v/>
      </c>
      <c r="DZ123" s="48">
        <f>IFERROR(IF(INDEX(MCDM_Grades!$G$2:$G$178,MATCH($A123,MCDM_Grades!$A$2:$A$178,0))="","",INDEX(MCDM_Grades!$G$2:$G$178,MATCH($A123,MCDM_Grades!$A$2:$A$178,0))),"")</f>
        <v/>
      </c>
      <c r="EA123" s="49">
        <f>IFERROR(IF(INDEX(MCDM_Grades!$H$2:$H$178,MATCH($A123,MCDM_Grades!$A$2:$A$178,0))="","",INDEX(MCDM_Grades!$H$2:$H$178,MATCH($A123,MCDM_Grades!$A$2:$A$178,0))),"")</f>
        <v/>
      </c>
      <c r="EB123" s="50">
        <f>IFERROR(IF(INDEX(MCDM_Grades!$I$2:$I$178,MATCH($A123,MCDM_Grades!$A$2:$A$178,0))="","",INDEX(MCDM_Grades!$I$2:$I$178,MATCH($A123,MCDM_Grades!$A$2:$A$178,0))),"")</f>
        <v/>
      </c>
      <c r="EC123" s="51">
        <f>IFERROR(IF(INDEX(MCDM_Grades!$J$2:$J$178,MATCH($A123,MCDM_Grades!$A$2:$A$178,0))="","",INDEX(MCDM_Grades!$J$2:$J$178,MATCH($A123,MCDM_Grades!$A$2:$A$178,0))),"")</f>
        <v/>
      </c>
      <c r="ED123" s="35">
        <f>IFERROR(IF(INDEX(MCDM_Grades!$N$2:$N$178,MATCH($A123,MCDM_Grades!$A$2:$A$178,0))="","",INDEX(MCDM_Grades!$N$2:$N$178,MATCH($A123,MCDM_Grades!$A$2:$A$178,0))),"")</f>
        <v/>
      </c>
      <c r="EE123" s="42">
        <f>IFERROR(IF(INDEX(MCDM_Grades!$O$2:$O$178,MATCH($A123,MCDM_Grades!$A$2:$A$178,0))="","",INDEX(MCDM_Grades!$O$2:$O$178,MATCH($A123,MCDM_Grades!$A$2:$A$178,0))),"")</f>
        <v/>
      </c>
      <c r="EF123" s="35">
        <f>IFERROR(IF(INDEX(MCDM_Grades!$P$2:$P$178,MATCH($A123,MCDM_Grades!$A$2:$A$178,0))="","",INDEX(MCDM_Grades!$P$2:$P$178,MATCH($A123,MCDM_Grades!$A$2:$A$178,0))),"")</f>
        <v/>
      </c>
      <c r="EG123" s="42">
        <f>IFERROR(IF(INDEX(MCDM_Grades!$Q$2:$Q$178,MATCH($A123,MCDM_Grades!$A$2:$A$178,0))="","",INDEX(MCDM_Grades!$Q$2:$Q$178,MATCH($A123,MCDM_Grades!$A$2:$A$178,0))),"")</f>
        <v/>
      </c>
      <c r="EH123" s="35">
        <f>IFERROR(IF(INDEX(MCDM_Grades!$R$2:$R$178,MATCH($A123,MCDM_Grades!$A$2:$A$178,0))="","",INDEX(MCDM_Grades!$R$2:$R$178,MATCH($A123,MCDM_Grades!$A$2:$A$178,0))),"")</f>
        <v/>
      </c>
      <c r="EI123" s="42">
        <f>IFERROR(IF(INDEX(MCDM_Grades!$S$2:$S$178,MATCH($A123,MCDM_Grades!$A$2:$A$178,0))="","",INDEX(MCDM_Grades!$S$2:$S$178,MATCH($A123,MCDM_Grades!$A$2:$A$178,0))),"")</f>
        <v/>
      </c>
      <c r="EJ123" s="35">
        <f>IFERROR(IF(INDEX(MCDM_Grades!$T$2:$T$178,MATCH($A123,MCDM_Grades!$A$2:$A$178,0))="","",INDEX(MCDM_Grades!$T$2:$T$178,MATCH($A123,MCDM_Grades!$A$2:$A$178,0))),"")</f>
        <v/>
      </c>
      <c r="EK123" s="42">
        <f>IFERROR(IF(INDEX(MCDM_Grades!$U$2:$U$178,MATCH($A123,MCDM_Grades!$A$2:$A$178,0))="","",INDEX(MCDM_Grades!$U$2:$U$178,MATCH($A123,MCDM_Grades!$A$2:$A$178,0))),"")</f>
        <v/>
      </c>
      <c r="EL123" s="35">
        <f>IFERROR(IF(INDEX(MCDM_Grades!$V$2:$V$178,MATCH($A123,MCDM_Grades!$A$2:$A$178,0))="","",INDEX(MCDM_Grades!$V$2:$V$178,MATCH($A123,MCDM_Grades!$A$2:$A$178,0))),"")</f>
        <v/>
      </c>
      <c r="EM123" s="42">
        <f>IFERROR(IF(INDEX(MCDM_Grades!$W$2:$W$178,MATCH($A123,MCDM_Grades!$A$2:$A$178,0))="","",INDEX(MCDM_Grades!$W$2:$W$178,MATCH($A123,MCDM_Grades!$A$2:$A$178,0))),"")</f>
        <v/>
      </c>
      <c r="EN123" s="35">
        <f>IFERROR(IF(INDEX(MCDM_Grades!$X$2:$X$178,MATCH($A123,MCDM_Grades!$A$2:$A$178,0))="","",INDEX(MCDM_Grades!$X$2:$X$178,MATCH($A123,MCDM_Grades!$A$2:$A$178,0))),"")</f>
        <v/>
      </c>
      <c r="EO123" s="42">
        <f>IFERROR(IF(INDEX(MCDM_Grades!$Y$2:$Y$178,MATCH($A123,MCDM_Grades!$A$2:$A$178,0))="","",INDEX(MCDM_Grades!$Y$2:$Y$178,MATCH($A123,MCDM_Grades!$A$2:$A$178,0))),"")</f>
        <v/>
      </c>
      <c r="EP123" s="35">
        <f>IFERROR(IF(INDEX(MCDM_Grades!$Z$2:$Z$178,MATCH($A123,MCDM_Grades!$A$2:$A$178,0))="","",INDEX(MCDM_Grades!$Z$2:$Z$178,MATCH($A123,MCDM_Grades!$A$2:$A$178,0))),"")</f>
        <v/>
      </c>
      <c r="EQ123" s="42">
        <f>IFERROR(IF(INDEX(MCDM_Grades!$AA$2:$AA$178,MATCH($A123,MCDM_Grades!$A$2:$A$178,0))="","",INDEX(MCDM_Grades!$AA$2:$AA$178,MATCH($A123,MCDM_Grades!$A$2:$A$178,0))),"")</f>
        <v/>
      </c>
      <c r="ER123" s="35">
        <f>IFERROR(IF(INDEX(MCDM_Grades!$AB$2:$AB$178,MATCH($A123,MCDM_Grades!$A$2:$A$178,0))="","",INDEX(MCDM_Grades!$AB$2:$AB$178,MATCH($A123,MCDM_Grades!$A$2:$A$178,0))),"")</f>
        <v/>
      </c>
      <c r="ES123" s="42">
        <f>IFERROR(IF(INDEX(MCDM_Grades!$AC$2:$AC$178,MATCH($A123,MCDM_Grades!$A$2:$A$178,0))="","",INDEX(MCDM_Grades!$AC$2:$AC$178,MATCH($A123,MCDM_Grades!$A$2:$A$178,0))),"")</f>
        <v/>
      </c>
      <c r="ET123" s="35">
        <f>IFERROR(IF(INDEX(MCDM_Grades!$AD$2:$AD$178,MATCH($A123,MCDM_Grades!$A$2:$A$178,0))="","",INDEX(MCDM_Grades!$AD$2:$AD$178,MATCH($A123,MCDM_Grades!$A$2:$A$178,0))),"")</f>
        <v/>
      </c>
      <c r="EU123" s="42">
        <f>IFERROR(IF(INDEX(MCDM_Grades!$AE$2:$AE$178,MATCH($A123,MCDM_Grades!$A$2:$A$178,0))="","",INDEX(MCDM_Grades!$AE$2:$AE$178,MATCH($A123,MCDM_Grades!$A$2:$A$178,0))),"")</f>
        <v/>
      </c>
      <c r="EV123" s="51">
        <f>IFERROR(IF(INDEX(MCDM_Grades!$K$2:$K$178,MATCH($A123,MCDM_Grades!$A$2:$A$178,0))="","",INDEX(MCDM_Grades!$K$2:$K$178,MATCH($A123,MCDM_Grades!$A$2:$A$178,0))),"")</f>
        <v/>
      </c>
      <c r="EW123" s="49">
        <f>IFERROR(IF(INDEX(MCDM_Grades!$L$2:$L$178,MATCH($A123,MCDM_Grades!$A$2:$A$178,0))="","",INDEX(MCDM_Grades!$L$2:$L$178,MATCH($A123,MCDM_Grades!$A$2:$A$178,0))),"")</f>
        <v/>
      </c>
      <c r="EX123" s="50">
        <f>IFERROR(IF(INDEX(MCDM_Grades!$M$2:$M$178,MATCH($A123,MCDM_Grades!$A$2:$A$178,0))="","",INDEX(MCDM_Grades!$M$2:$M$178,MATCH($A123,MCDM_Grades!$A$2:$A$178,0))),"")</f>
        <v/>
      </c>
      <c r="EY123" s="35">
        <f>IFERROR(IF(INDEX(MCDM_Grades!$AR$2:$AR$178,MATCH($A123,MCDM_Grades!$A$2:$A$178,0))="","",INDEX(MCDM_Grades!$AR$2:$AR$178,MATCH($A123,MCDM_Grades!$A$2:$A$178,0))),"")</f>
        <v/>
      </c>
      <c r="EZ123" s="42">
        <f>IFERROR(IF(INDEX(MCDM_Grades!$AS$2:$AS$178,MATCH($A123,MCDM_Grades!$A$2:$A$178,0))="","",INDEX(MCDM_Grades!$AS$2:$AS$178,MATCH($A123,MCDM_Grades!$A$2:$A$178,0))),"")</f>
        <v/>
      </c>
      <c r="FA123" s="35">
        <f>IFERROR(IF(INDEX(MCDM_Grades!$AT$2:$AT$178,MATCH($A123,MCDM_Grades!$A$2:$A$178,0))="","",INDEX(MCDM_Grades!$AT$2:$AT$178,MATCH($A123,MCDM_Grades!$A$2:$A$178,0))),"")</f>
        <v/>
      </c>
      <c r="FB123" s="42">
        <f>IFERROR(IF(INDEX(MCDM_Grades!$AU$2:$AU$178,MATCH($A123,MCDM_Grades!$A$2:$A$178,0))="","",INDEX(MCDM_Grades!$AU$2:$AU$178,MATCH($A123,MCDM_Grades!$A$2:$A$178,0))),"")</f>
        <v/>
      </c>
      <c r="FC123" s="3" t="inlineStr">
        <is>
          <t>Forward-facing / oblique</t>
        </is>
      </c>
      <c r="FD123" s="3" t="inlineStr">
        <is>
          <t>No</t>
        </is>
      </c>
      <c r="FE123" s="3" t="inlineStr">
        <is>
          <t>Yes</t>
        </is>
      </c>
      <c r="FF123" s="3" t="n"/>
      <c r="FG123" s="3" t="inlineStr">
        <is>
          <t>Smartphone dashcam (vehicle-mounted)</t>
        </is>
      </c>
      <c r="FH123" s="3" t="inlineStr">
        <is>
          <t>The dataset consists of 8,479 images collected via smartphone dashcam across road networks in Wasit Governorate, Iraq.</t>
        </is>
      </c>
      <c r="FI123" s="3" t="inlineStr">
        <is>
          <t>Dataset page / README</t>
        </is>
      </c>
      <c r="FJ123" s="3" t="inlineStr">
        <is>
          <t>https://zenodo.org/records/21167531</t>
        </is>
      </c>
      <c r="FK123" s="3" t="inlineStr">
        <is>
          <t>High</t>
        </is>
      </c>
      <c r="FL123" s="3" t="inlineStr">
        <is>
          <t>Not independently verified</t>
        </is>
      </c>
      <c r="FM123" s="3" t="inlineStr">
        <is>
          <t>Workbook Acquisition_Platform 'Dashcam'; Zenodo page specifies smartphone dashcam. Exact mounting position (dashboard/windshield) not stated.</t>
        </is>
      </c>
    </row>
    <row r="124" ht="58" customHeight="1">
      <c r="A124" s="3" t="inlineStr">
        <is>
          <t>DS-123</t>
        </is>
      </c>
      <c r="B124" s="3" t="inlineStr">
        <is>
          <t>Major South African highway binary crack dataset</t>
        </is>
      </c>
      <c r="C124" s="3" t="inlineStr">
        <is>
          <t>NA</t>
        </is>
      </c>
      <c r="D124" s="3" t="inlineStr">
        <is>
          <t>v1</t>
        </is>
      </c>
      <c r="E124" s="3" t="inlineStr">
        <is>
          <t>Independent Dataset</t>
        </is>
      </c>
      <c r="F124" s="3" t="inlineStr">
        <is>
          <t>NA (single source record)</t>
        </is>
      </c>
      <c r="G124" s="3" t="inlineStr">
        <is>
          <t>Single source record; no matching record found in any other file after cross-file and cross-platform comparison.</t>
        </is>
      </c>
      <c r="H124" s="3" t="inlineStr">
        <is>
          <t>GPT</t>
        </is>
      </c>
      <c r="I124" s="3" t="inlineStr">
        <is>
          <t>Zenodo</t>
        </is>
      </c>
      <c r="J124" s="3" t="inlineStr">
        <is>
          <t>N</t>
        </is>
      </c>
      <c r="K124" s="3" t="inlineStr">
        <is>
          <t>NA (single platform)</t>
        </is>
      </c>
      <c r="L124" s="4" t="inlineStr">
        <is>
          <t>https://zenodo.org/records/7795975</t>
        </is>
      </c>
      <c r="M124" s="3" t="inlineStr">
        <is>
          <t>NA</t>
        </is>
      </c>
      <c r="N124" s="3" t="inlineStr">
        <is>
          <t>NA</t>
        </is>
      </c>
      <c r="O124" s="3" t="inlineStr">
        <is>
          <t>NA</t>
        </is>
      </c>
      <c r="P124" s="3" t="inlineStr">
        <is>
          <t>NA</t>
        </is>
      </c>
      <c r="Q124" s="4" t="inlineStr">
        <is>
          <t>https://zenodo.org/records/7795975</t>
        </is>
      </c>
      <c r="R124" s="3" t="inlineStr">
        <is>
          <t>NA</t>
        </is>
      </c>
      <c r="S124" s="3" t="inlineStr">
        <is>
          <t>NA</t>
        </is>
      </c>
      <c r="T124" s="3" t="inlineStr">
        <is>
          <t>10.5281/zenodo.7795975</t>
        </is>
      </c>
      <c r="U124" s="3" t="inlineStr">
        <is>
          <t>Y</t>
        </is>
      </c>
      <c r="V124" s="3" t="inlineStr">
        <is>
          <t>https://doi.org/10.1007/978-3-031-27524-1_19;https://arxiv.org/abs/2304.02933</t>
        </is>
      </c>
      <c r="W124" s="3" t="inlineStr">
        <is>
          <t>10.1007/978-3-031-27524-1_19</t>
        </is>
      </c>
      <c r="X124" s="3" t="inlineStr">
        <is>
          <t>https://doi.org/10.1007/978-3-031-27524-1_19; https://arxiv.org/abs/2304.02933</t>
        </is>
      </c>
      <c r="Y124" s="3" t="inlineStr">
        <is>
          <t>NR</t>
        </is>
      </c>
      <c r="Z124" s="3" t="inlineStr">
        <is>
          <t>Y</t>
        </is>
      </c>
      <c r="AA124" s="3" t="inlineStr">
        <is>
          <t>Reported in source record (relationship not classified)</t>
        </is>
      </c>
      <c r="AB124" s="3" t="inlineStr">
        <is>
          <t>Images/frames as reported</t>
        </is>
      </c>
      <c r="AC124" s="3" t="inlineStr">
        <is>
          <t>14000</t>
        </is>
      </c>
      <c r="AD124" s="3" t="inlineStr">
        <is>
          <t>NR</t>
        </is>
      </c>
      <c r="AE124" s="3" t="inlineStr">
        <is>
          <t>NR</t>
        </is>
      </c>
      <c r="AF124" s="3" t="inlineStr">
        <is>
          <t>14000</t>
        </is>
      </c>
      <c r="AG124" s="3" t="inlineStr">
        <is>
          <t>NR</t>
        </is>
      </c>
      <c r="AH124" s="3" t="inlineStr">
        <is>
          <t>NR</t>
        </is>
      </c>
      <c r="AI124" s="3" t="inlineStr">
        <is>
          <t>NR</t>
        </is>
      </c>
      <c r="AJ124" s="3" t="inlineStr">
        <is>
          <t>NR</t>
        </is>
      </c>
      <c r="AK124" s="3" t="inlineStr">
        <is>
          <t>NR</t>
        </is>
      </c>
      <c r="AL124" s="3" t="inlineStr">
        <is>
          <t>NR</t>
        </is>
      </c>
      <c r="AM124" s="3" t="inlineStr">
        <is>
          <t>NR</t>
        </is>
      </c>
      <c r="AN124" s="3" t="inlineStr">
        <is>
          <t>NR</t>
        </is>
      </c>
      <c r="AO124" s="3" t="inlineStr">
        <is>
          <t>NR</t>
        </is>
      </c>
      <c r="AP124" s="3" t="inlineStr">
        <is>
          <t>South Africa</t>
        </is>
      </c>
      <c r="AQ124" s="3" t="inlineStr">
        <is>
          <t>NR</t>
        </is>
      </c>
      <c r="AR124" s="3" t="inlineStr">
        <is>
          <t>Major highway; exact route NR</t>
        </is>
      </c>
      <c r="AS124" s="3" t="inlineStr">
        <is>
          <t>South Africa; Major highway; exact route NR; Road environment: Flexible highway pavement</t>
        </is>
      </c>
      <c r="AT124" s="3" t="inlineStr">
        <is>
          <t>NR</t>
        </is>
      </c>
      <c r="AU124" s="3" t="inlineStr">
        <is>
          <t>High-definition road-survey video imagery; extraction platform NR</t>
        </is>
      </c>
      <c r="AV124" s="3" t="inlineStr">
        <is>
          <t>NR</t>
        </is>
      </c>
      <c r="AW124" s="3" t="inlineStr">
        <is>
          <t>NR</t>
        </is>
      </c>
      <c r="AX124" s="3" t="inlineStr">
        <is>
          <t>NR</t>
        </is>
      </c>
      <c r="AY124" s="3" t="inlineStr">
        <is>
          <t>NR</t>
        </is>
      </c>
      <c r="AZ124" s="3" t="inlineStr">
        <is>
          <t>NR</t>
        </is>
      </c>
      <c r="BA124" s="3" t="inlineStr">
        <is>
          <t>NR</t>
        </is>
      </c>
      <c r="BB124" s="3" t="inlineStr">
        <is>
          <t>N</t>
        </is>
      </c>
      <c r="BC124" s="3" t="inlineStr">
        <is>
          <t>NR</t>
        </is>
      </c>
      <c r="BD124" s="3" t="inlineStr">
        <is>
          <t>NR</t>
        </is>
      </c>
      <c r="BE124" s="3" t="inlineStr">
        <is>
          <t>NR</t>
        </is>
      </c>
      <c r="BF124" s="3" t="inlineStr">
        <is>
          <t>NR</t>
        </is>
      </c>
      <c r="BG124" s="3" t="inlineStr">
        <is>
          <t>NR</t>
        </is>
      </c>
      <c r="BH124" s="3" t="inlineStr">
        <is>
          <t>Crack;No crack</t>
        </is>
      </c>
      <c r="BI124" s="3" t="inlineStr">
        <is>
          <t>NR</t>
        </is>
      </c>
      <c r="BJ124" s="3" t="inlineStr">
        <is>
          <t>Binary positive crack;negative crack-free</t>
        </is>
      </c>
      <c r="BK124" s="3" t="inlineStr">
        <is>
          <t>NR</t>
        </is>
      </c>
      <c r="BL124" s="3" t="inlineStr">
        <is>
          <t>Image classification</t>
        </is>
      </c>
      <c r="BM124" s="3" t="inlineStr">
        <is>
          <t>Image classification</t>
        </is>
      </c>
      <c r="BN124" s="3" t="inlineStr">
        <is>
          <t>Image samples; exact file format NR</t>
        </is>
      </c>
      <c r="BO124" s="3" t="inlineStr">
        <is>
          <t>NR</t>
        </is>
      </c>
      <c r="BP124" s="3" t="inlineStr">
        <is>
          <t>Y</t>
        </is>
      </c>
      <c r="BQ124" s="3" t="inlineStr">
        <is>
          <t>NR</t>
        </is>
      </c>
      <c r="BR124" s="3" t="inlineStr">
        <is>
          <t>NR</t>
        </is>
      </c>
      <c r="BS124" s="3" t="inlineStr">
        <is>
          <t>NR</t>
        </is>
      </c>
      <c r="BT124" s="3" t="inlineStr">
        <is>
          <t>NR</t>
        </is>
      </c>
      <c r="BU124" s="3" t="inlineStr">
        <is>
          <t>NR</t>
        </is>
      </c>
      <c r="BV124" s="3" t="inlineStr">
        <is>
          <t>N</t>
        </is>
      </c>
      <c r="BW124" s="3" t="inlineStr">
        <is>
          <t>N</t>
        </is>
      </c>
      <c r="BX124" s="3" t="inlineStr">
        <is>
          <t>N</t>
        </is>
      </c>
      <c r="BY124" s="3" t="inlineStr">
        <is>
          <t>Manually prepared balanced dataset</t>
        </is>
      </c>
      <c r="BZ124" s="3" t="inlineStr">
        <is>
          <t>Balanced 7,000 positive and 7,000 negative samples; independent label audit NR</t>
        </is>
      </c>
      <c r="CA124" s="3" t="inlineStr">
        <is>
          <t>NR</t>
        </is>
      </c>
      <c r="CB124" s="3" t="inlineStr">
        <is>
          <t>NR</t>
        </is>
      </c>
      <c r="CC124" s="3" t="inlineStr">
        <is>
          <t>Binary classification;Transfer learning</t>
        </is>
      </c>
      <c r="CD124" s="3" t="inlineStr">
        <is>
          <t>ResNet;VGG16</t>
        </is>
      </c>
      <c r="CE124" s="3" t="inlineStr">
        <is>
          <t>ResNet;VGG16</t>
        </is>
      </c>
      <c r="CF124" s="3" t="inlineStr">
        <is>
          <t>Reported on the source record/data card or associated publication (see Evidence_Locator)</t>
        </is>
      </c>
      <c r="CG124" s="3" t="inlineStr">
        <is>
          <t>Accuracy</t>
        </is>
      </c>
      <c r="CH124" s="3" t="inlineStr">
        <is>
          <t>ResNet;VGG16: Accuracy = 98% (reported in associated paper)</t>
        </is>
      </c>
      <c r="CI124" s="3" t="inlineStr">
        <is>
          <t>Include-Primary</t>
        </is>
      </c>
      <c r="CJ124" s="3" t="inlineStr">
        <is>
          <t>Direct_Download</t>
        </is>
      </c>
      <c r="CK124" s="3" t="inlineStr">
        <is>
          <t>NR</t>
        </is>
      </c>
      <c r="CL124" s="3" t="inlineStr">
        <is>
          <t>N</t>
        </is>
      </c>
      <c r="CM124" s="3" t="inlineStr">
        <is>
          <t>Direct_Download</t>
        </is>
      </c>
      <c r="CN124" s="3" t="inlineStr">
        <is>
          <t>NR</t>
        </is>
      </c>
      <c r="CO124" s="3" t="inlineStr">
        <is>
          <t>NR</t>
        </is>
      </c>
      <c r="CP124" s="3" t="inlineStr">
        <is>
          <t>N</t>
        </is>
      </c>
      <c r="CQ124" s="3" t="inlineStr">
        <is>
          <t>Binary labels do not localize or classify crack types; exact acquisition hardware, image resolution, geographic route, license, and collection conditions are not reported on the record.</t>
        </is>
      </c>
      <c r="CR124" s="3" t="inlineStr">
        <is>
          <t>Original</t>
        </is>
      </c>
      <c r="CS124" s="3" t="inlineStr">
        <is>
          <t>N</t>
        </is>
      </c>
      <c r="CT124" s="3" t="inlineStr">
        <is>
          <t>N</t>
        </is>
      </c>
      <c r="CU124" s="3" t="inlineStr">
        <is>
          <t>N</t>
        </is>
      </c>
      <c r="CV124" s="3" t="inlineStr">
        <is>
          <t>NA</t>
        </is>
      </c>
      <c r="CW124" s="3" t="inlineStr">
        <is>
          <t>NA</t>
        </is>
      </c>
      <c r="CX124" s="3" t="inlineStr">
        <is>
          <t>GPT_Zenodo_001.xlsx</t>
        </is>
      </c>
      <c r="CY124" s="3" t="inlineStr">
        <is>
          <t>GPT_Zenodo_001:ZEN-003</t>
        </is>
      </c>
      <c r="CZ124" s="3" t="inlineStr">
        <is>
          <t>NA</t>
        </is>
      </c>
      <c r="DA124" s="3" t="inlineStr">
        <is>
          <t>N</t>
        </is>
      </c>
      <c r="DB124" s="3" t="inlineStr">
        <is>
          <t>None</t>
        </is>
      </c>
      <c r="DC124" s="3" t="inlineStr">
        <is>
          <t>None</t>
        </is>
      </c>
      <c r="DD124" s="3" t="inlineStr">
        <is>
          <t>None</t>
        </is>
      </c>
      <c r="DE124" s="3" t="inlineStr">
        <is>
          <t>None</t>
        </is>
      </c>
      <c r="DF124" s="3" t="inlineStr">
        <is>
          <t>N</t>
        </is>
      </c>
      <c r="DG124" s="3" t="inlineStr">
        <is>
          <t>Single source record; no reconciliation required.</t>
        </is>
      </c>
      <c r="DH124" s="3" t="inlineStr">
        <is>
          <t>Zenodo record 7795975 and associated conference paper/arXiv description, accessed 2026-08-05</t>
        </is>
      </c>
      <c r="DI124" s="3" t="inlineStr">
        <is>
          <t>High</t>
        </is>
      </c>
      <c r="DJ124" s="3" t="inlineStr">
        <is>
          <t>Low</t>
        </is>
      </c>
      <c r="DK124" s="3" t="inlineStr">
        <is>
          <t>Use source record as cited.</t>
        </is>
      </c>
      <c r="DL124" s="3" t="n">
        <v>5</v>
      </c>
      <c r="DM124" s="3" t="n">
        <v>4</v>
      </c>
      <c r="DN124" s="3" t="n">
        <v>4</v>
      </c>
      <c r="DO124" s="3" t="n">
        <v>5</v>
      </c>
      <c r="DP124" s="3" t="n">
        <v>3</v>
      </c>
      <c r="DQ124" s="3" t="n">
        <v>2</v>
      </c>
      <c r="DR124" s="3" t="n">
        <v>0</v>
      </c>
      <c r="DS124" s="3" t="n">
        <v>73</v>
      </c>
      <c r="DT124" s="3" t="inlineStr">
        <is>
          <t>Reviewed (source MCDM_Scoring, averaged across batches)</t>
        </is>
      </c>
      <c r="DU124" s="3" t="inlineStr">
        <is>
          <t>1 of 1</t>
        </is>
      </c>
      <c r="DV124" s="35">
        <f>IFERROR(IF(INDEX(MCDM_Grades!$C$2:$C$178,MATCH($A124,MCDM_Grades!$A$2:$A$178,0))="","",INDEX(MCDM_Grades!$C$2:$C$178,MATCH($A124,MCDM_Grades!$A$2:$A$178,0))),"")</f>
        <v/>
      </c>
      <c r="DW124" s="42">
        <f>IFERROR(IF(INDEX(MCDM_Grades!$D$2:$D$178,MATCH($A124,MCDM_Grades!$A$2:$A$178,0))="","",INDEX(MCDM_Grades!$D$2:$D$178,MATCH($A124,MCDM_Grades!$A$2:$A$178,0))),"")</f>
        <v/>
      </c>
      <c r="DX124" s="48">
        <f>IFERROR(IF(INDEX(MCDM_Grades!$E$2:$E$178,MATCH($A124,MCDM_Grades!$A$2:$A$178,0))="","",INDEX(MCDM_Grades!$E$2:$E$178,MATCH($A124,MCDM_Grades!$A$2:$A$178,0))),"")</f>
        <v/>
      </c>
      <c r="DY124" s="49">
        <f>IFERROR(IF(INDEX(MCDM_Grades!$F$2:$F$178,MATCH($A124,MCDM_Grades!$A$2:$A$178,0))="","",INDEX(MCDM_Grades!$F$2:$F$178,MATCH($A124,MCDM_Grades!$A$2:$A$178,0))),"")</f>
        <v/>
      </c>
      <c r="DZ124" s="48">
        <f>IFERROR(IF(INDEX(MCDM_Grades!$G$2:$G$178,MATCH($A124,MCDM_Grades!$A$2:$A$178,0))="","",INDEX(MCDM_Grades!$G$2:$G$178,MATCH($A124,MCDM_Grades!$A$2:$A$178,0))),"")</f>
        <v/>
      </c>
      <c r="EA124" s="49">
        <f>IFERROR(IF(INDEX(MCDM_Grades!$H$2:$H$178,MATCH($A124,MCDM_Grades!$A$2:$A$178,0))="","",INDEX(MCDM_Grades!$H$2:$H$178,MATCH($A124,MCDM_Grades!$A$2:$A$178,0))),"")</f>
        <v/>
      </c>
      <c r="EB124" s="50">
        <f>IFERROR(IF(INDEX(MCDM_Grades!$I$2:$I$178,MATCH($A124,MCDM_Grades!$A$2:$A$178,0))="","",INDEX(MCDM_Grades!$I$2:$I$178,MATCH($A124,MCDM_Grades!$A$2:$A$178,0))),"")</f>
        <v/>
      </c>
      <c r="EC124" s="51">
        <f>IFERROR(IF(INDEX(MCDM_Grades!$J$2:$J$178,MATCH($A124,MCDM_Grades!$A$2:$A$178,0))="","",INDEX(MCDM_Grades!$J$2:$J$178,MATCH($A124,MCDM_Grades!$A$2:$A$178,0))),"")</f>
        <v/>
      </c>
      <c r="ED124" s="35">
        <f>IFERROR(IF(INDEX(MCDM_Grades!$N$2:$N$178,MATCH($A124,MCDM_Grades!$A$2:$A$178,0))="","",INDEX(MCDM_Grades!$N$2:$N$178,MATCH($A124,MCDM_Grades!$A$2:$A$178,0))),"")</f>
        <v/>
      </c>
      <c r="EE124" s="42">
        <f>IFERROR(IF(INDEX(MCDM_Grades!$O$2:$O$178,MATCH($A124,MCDM_Grades!$A$2:$A$178,0))="","",INDEX(MCDM_Grades!$O$2:$O$178,MATCH($A124,MCDM_Grades!$A$2:$A$178,0))),"")</f>
        <v/>
      </c>
      <c r="EF124" s="35">
        <f>IFERROR(IF(INDEX(MCDM_Grades!$P$2:$P$178,MATCH($A124,MCDM_Grades!$A$2:$A$178,0))="","",INDEX(MCDM_Grades!$P$2:$P$178,MATCH($A124,MCDM_Grades!$A$2:$A$178,0))),"")</f>
        <v/>
      </c>
      <c r="EG124" s="42">
        <f>IFERROR(IF(INDEX(MCDM_Grades!$Q$2:$Q$178,MATCH($A124,MCDM_Grades!$A$2:$A$178,0))="","",INDEX(MCDM_Grades!$Q$2:$Q$178,MATCH($A124,MCDM_Grades!$A$2:$A$178,0))),"")</f>
        <v/>
      </c>
      <c r="EH124" s="35">
        <f>IFERROR(IF(INDEX(MCDM_Grades!$R$2:$R$178,MATCH($A124,MCDM_Grades!$A$2:$A$178,0))="","",INDEX(MCDM_Grades!$R$2:$R$178,MATCH($A124,MCDM_Grades!$A$2:$A$178,0))),"")</f>
        <v/>
      </c>
      <c r="EI124" s="42">
        <f>IFERROR(IF(INDEX(MCDM_Grades!$S$2:$S$178,MATCH($A124,MCDM_Grades!$A$2:$A$178,0))="","",INDEX(MCDM_Grades!$S$2:$S$178,MATCH($A124,MCDM_Grades!$A$2:$A$178,0))),"")</f>
        <v/>
      </c>
      <c r="EJ124" s="35">
        <f>IFERROR(IF(INDEX(MCDM_Grades!$T$2:$T$178,MATCH($A124,MCDM_Grades!$A$2:$A$178,0))="","",INDEX(MCDM_Grades!$T$2:$T$178,MATCH($A124,MCDM_Grades!$A$2:$A$178,0))),"")</f>
        <v/>
      </c>
      <c r="EK124" s="42">
        <f>IFERROR(IF(INDEX(MCDM_Grades!$U$2:$U$178,MATCH($A124,MCDM_Grades!$A$2:$A$178,0))="","",INDEX(MCDM_Grades!$U$2:$U$178,MATCH($A124,MCDM_Grades!$A$2:$A$178,0))),"")</f>
        <v/>
      </c>
      <c r="EL124" s="35">
        <f>IFERROR(IF(INDEX(MCDM_Grades!$V$2:$V$178,MATCH($A124,MCDM_Grades!$A$2:$A$178,0))="","",INDEX(MCDM_Grades!$V$2:$V$178,MATCH($A124,MCDM_Grades!$A$2:$A$178,0))),"")</f>
        <v/>
      </c>
      <c r="EM124" s="42">
        <f>IFERROR(IF(INDEX(MCDM_Grades!$W$2:$W$178,MATCH($A124,MCDM_Grades!$A$2:$A$178,0))="","",INDEX(MCDM_Grades!$W$2:$W$178,MATCH($A124,MCDM_Grades!$A$2:$A$178,0))),"")</f>
        <v/>
      </c>
      <c r="EN124" s="35">
        <f>IFERROR(IF(INDEX(MCDM_Grades!$X$2:$X$178,MATCH($A124,MCDM_Grades!$A$2:$A$178,0))="","",INDEX(MCDM_Grades!$X$2:$X$178,MATCH($A124,MCDM_Grades!$A$2:$A$178,0))),"")</f>
        <v/>
      </c>
      <c r="EO124" s="42">
        <f>IFERROR(IF(INDEX(MCDM_Grades!$Y$2:$Y$178,MATCH($A124,MCDM_Grades!$A$2:$A$178,0))="","",INDEX(MCDM_Grades!$Y$2:$Y$178,MATCH($A124,MCDM_Grades!$A$2:$A$178,0))),"")</f>
        <v/>
      </c>
      <c r="EP124" s="35">
        <f>IFERROR(IF(INDEX(MCDM_Grades!$Z$2:$Z$178,MATCH($A124,MCDM_Grades!$A$2:$A$178,0))="","",INDEX(MCDM_Grades!$Z$2:$Z$178,MATCH($A124,MCDM_Grades!$A$2:$A$178,0))),"")</f>
        <v/>
      </c>
      <c r="EQ124" s="42">
        <f>IFERROR(IF(INDEX(MCDM_Grades!$AA$2:$AA$178,MATCH($A124,MCDM_Grades!$A$2:$A$178,0))="","",INDEX(MCDM_Grades!$AA$2:$AA$178,MATCH($A124,MCDM_Grades!$A$2:$A$178,0))),"")</f>
        <v/>
      </c>
      <c r="ER124" s="35">
        <f>IFERROR(IF(INDEX(MCDM_Grades!$AB$2:$AB$178,MATCH($A124,MCDM_Grades!$A$2:$A$178,0))="","",INDEX(MCDM_Grades!$AB$2:$AB$178,MATCH($A124,MCDM_Grades!$A$2:$A$178,0))),"")</f>
        <v/>
      </c>
      <c r="ES124" s="42">
        <f>IFERROR(IF(INDEX(MCDM_Grades!$AC$2:$AC$178,MATCH($A124,MCDM_Grades!$A$2:$A$178,0))="","",INDEX(MCDM_Grades!$AC$2:$AC$178,MATCH($A124,MCDM_Grades!$A$2:$A$178,0))),"")</f>
        <v/>
      </c>
      <c r="ET124" s="35">
        <f>IFERROR(IF(INDEX(MCDM_Grades!$AD$2:$AD$178,MATCH($A124,MCDM_Grades!$A$2:$A$178,0))="","",INDEX(MCDM_Grades!$AD$2:$AD$178,MATCH($A124,MCDM_Grades!$A$2:$A$178,0))),"")</f>
        <v/>
      </c>
      <c r="EU124" s="42">
        <f>IFERROR(IF(INDEX(MCDM_Grades!$AE$2:$AE$178,MATCH($A124,MCDM_Grades!$A$2:$A$178,0))="","",INDEX(MCDM_Grades!$AE$2:$AE$178,MATCH($A124,MCDM_Grades!$A$2:$A$178,0))),"")</f>
        <v/>
      </c>
      <c r="EV124" s="51">
        <f>IFERROR(IF(INDEX(MCDM_Grades!$K$2:$K$178,MATCH($A124,MCDM_Grades!$A$2:$A$178,0))="","",INDEX(MCDM_Grades!$K$2:$K$178,MATCH($A124,MCDM_Grades!$A$2:$A$178,0))),"")</f>
        <v/>
      </c>
      <c r="EW124" s="49">
        <f>IFERROR(IF(INDEX(MCDM_Grades!$L$2:$L$178,MATCH($A124,MCDM_Grades!$A$2:$A$178,0))="","",INDEX(MCDM_Grades!$L$2:$L$178,MATCH($A124,MCDM_Grades!$A$2:$A$178,0))),"")</f>
        <v/>
      </c>
      <c r="EX124" s="50">
        <f>IFERROR(IF(INDEX(MCDM_Grades!$M$2:$M$178,MATCH($A124,MCDM_Grades!$A$2:$A$178,0))="","",INDEX(MCDM_Grades!$M$2:$M$178,MATCH($A124,MCDM_Grades!$A$2:$A$178,0))),"")</f>
        <v/>
      </c>
      <c r="EY124" s="35">
        <f>IFERROR(IF(INDEX(MCDM_Grades!$AR$2:$AR$178,MATCH($A124,MCDM_Grades!$A$2:$A$178,0))="","",INDEX(MCDM_Grades!$AR$2:$AR$178,MATCH($A124,MCDM_Grades!$A$2:$A$178,0))),"")</f>
        <v/>
      </c>
      <c r="EZ124" s="42">
        <f>IFERROR(IF(INDEX(MCDM_Grades!$AS$2:$AS$178,MATCH($A124,MCDM_Grades!$A$2:$A$178,0))="","",INDEX(MCDM_Grades!$AS$2:$AS$178,MATCH($A124,MCDM_Grades!$A$2:$A$178,0))),"")</f>
        <v/>
      </c>
      <c r="FA124" s="35">
        <f>IFERROR(IF(INDEX(MCDM_Grades!$AT$2:$AT$178,MATCH($A124,MCDM_Grades!$A$2:$A$178,0))="","",INDEX(MCDM_Grades!$AT$2:$AT$178,MATCH($A124,MCDM_Grades!$A$2:$A$178,0))),"")</f>
        <v/>
      </c>
      <c r="FB124" s="42">
        <f>IFERROR(IF(INDEX(MCDM_Grades!$AU$2:$AU$178,MATCH($A124,MCDM_Grades!$A$2:$A$178,0))="","",INDEX(MCDM_Grades!$AU$2:$AU$178,MATCH($A124,MCDM_Grades!$A$2:$A$178,0))),"")</f>
        <v/>
      </c>
      <c r="FC124" s="3" t="inlineStr">
        <is>
          <t>Not reported</t>
        </is>
      </c>
      <c r="FD124" s="3" t="inlineStr">
        <is>
          <t>Unknown</t>
        </is>
      </c>
      <c r="FE124" s="3" t="inlineStr">
        <is>
          <t>Unknown</t>
        </is>
      </c>
      <c r="FF124" s="3" t="n"/>
      <c r="FG124" s="3" t="inlineStr">
        <is>
          <t>Not reported</t>
        </is>
      </c>
      <c r="FH124" s="3" t="inlineStr">
        <is>
          <t>Binary crack dataset prepared using flexible road pavement images from a major South African Highway.</t>
        </is>
      </c>
      <c r="FI124" s="3" t="inlineStr">
        <is>
          <t>Dataset page / README</t>
        </is>
      </c>
      <c r="FJ124" s="3" t="inlineStr">
        <is>
          <t>https://zenodo.org/records/7795975</t>
        </is>
      </c>
      <c r="FK124" s="3" t="inlineStr">
        <is>
          <t>Low</t>
        </is>
      </c>
      <c r="FL124" s="3" t="inlineStr">
        <is>
          <t>Not independently verified</t>
        </is>
      </c>
      <c r="FM124" s="3" t="inlineStr">
        <is>
          <t>Workbook says 'High-definition road-survey video imagery; extraction platform NR'. Zenodo record and arXiv abstract (2304.02933) only mention high-definition video images for surveying; camera mounting/angle not stated. Springer chapter is paywalled (redirect to login). Road-survey HD video could be either downward or forward; not inferred.</t>
        </is>
      </c>
    </row>
    <row r="125" ht="58" customHeight="1">
      <c r="A125" s="3" t="inlineStr">
        <is>
          <t>DS-124</t>
        </is>
      </c>
      <c r="B125" s="3" t="inlineStr">
        <is>
          <t>Mobile Laser Scanning for Road Pavement Distress Detection, Dataset</t>
        </is>
      </c>
      <c r="C125" s="3" t="inlineStr">
        <is>
          <t>NA</t>
        </is>
      </c>
      <c r="D125" s="3" t="inlineStr">
        <is>
          <t>1.0</t>
        </is>
      </c>
      <c r="E125" s="3" t="inlineStr">
        <is>
          <t>Independent Dataset</t>
        </is>
      </c>
      <c r="F125" s="3" t="inlineStr">
        <is>
          <t>NA (single source record)</t>
        </is>
      </c>
      <c r="G125" s="3" t="inlineStr">
        <is>
          <t>Single source record; no matching record found in any other file after cross-file and cross-platform comparison.</t>
        </is>
      </c>
      <c r="H125" s="3" t="inlineStr">
        <is>
          <t>Claude</t>
        </is>
      </c>
      <c r="I125" s="3" t="inlineStr">
        <is>
          <t>Zenodo</t>
        </is>
      </c>
      <c r="J125" s="3" t="inlineStr">
        <is>
          <t>N</t>
        </is>
      </c>
      <c r="K125" s="3" t="inlineStr">
        <is>
          <t>NA (single platform)</t>
        </is>
      </c>
      <c r="L125" s="4" t="inlineStr">
        <is>
          <t>https://zenodo.org/records/19267189</t>
        </is>
      </c>
      <c r="M125" s="3" t="inlineStr">
        <is>
          <t>NA</t>
        </is>
      </c>
      <c r="N125" s="3" t="inlineStr">
        <is>
          <t>NA</t>
        </is>
      </c>
      <c r="O125" s="3" t="inlineStr">
        <is>
          <t>NA</t>
        </is>
      </c>
      <c r="P125" s="3" t="inlineStr">
        <is>
          <t>NA</t>
        </is>
      </c>
      <c r="Q125" s="4" t="inlineStr">
        <is>
          <t>https://zenodo.org/records/19267189</t>
        </is>
      </c>
      <c r="R125" s="3" t="inlineStr">
        <is>
          <t>NA</t>
        </is>
      </c>
      <c r="S125" s="3" t="inlineStr">
        <is>
          <t>NA</t>
        </is>
      </c>
      <c r="T125" s="3" t="inlineStr">
        <is>
          <t>10.5281/zenodo.19267189</t>
        </is>
      </c>
      <c r="U125" s="3" t="inlineStr">
        <is>
          <t>Y</t>
        </is>
      </c>
      <c r="V125" s="3" t="inlineStr">
        <is>
          <t>IEEE Open Journal of Intelligent Transportation Systems, 'Mobile Laser Scanning for Road Pavement Distress Detection' (DOI not stated in the record)</t>
        </is>
      </c>
      <c r="W125" s="3" t="inlineStr">
        <is>
          <t>NR</t>
        </is>
      </c>
      <c r="X125" s="3" t="inlineStr">
        <is>
          <t>NR</t>
        </is>
      </c>
      <c r="Y125" s="3" t="inlineStr">
        <is>
          <t>NR</t>
        </is>
      </c>
      <c r="Z125" s="3" t="inlineStr">
        <is>
          <t>NR</t>
        </is>
      </c>
      <c r="AA125" s="3" t="inlineStr">
        <is>
          <t>Reported in source record (relationship not classified)</t>
        </is>
      </c>
      <c r="AB125" s="3" t="inlineStr">
        <is>
          <t>NR</t>
        </is>
      </c>
      <c r="AC125" s="3" t="inlineStr">
        <is>
          <t>NR</t>
        </is>
      </c>
      <c r="AD125" s="3" t="inlineStr">
        <is>
          <t>NR</t>
        </is>
      </c>
      <c r="AE125" s="3" t="inlineStr">
        <is>
          <t>NR</t>
        </is>
      </c>
      <c r="AF125" s="3" t="inlineStr">
        <is>
          <t>NR</t>
        </is>
      </c>
      <c r="AG125" s="3" t="inlineStr">
        <is>
          <t>25</t>
        </is>
      </c>
      <c r="AH125" s="3" t="inlineStr">
        <is>
          <t>NR</t>
        </is>
      </c>
      <c r="AI125" s="3" t="inlineStr">
        <is>
          <t>NR</t>
        </is>
      </c>
      <c r="AJ125" s="3" t="inlineStr">
        <is>
          <t>NR</t>
        </is>
      </c>
      <c r="AK125" s="3" t="inlineStr">
        <is>
          <t>NR</t>
        </is>
      </c>
      <c r="AL125" s="3" t="inlineStr">
        <is>
          <t>NR</t>
        </is>
      </c>
      <c r="AM125" s="3" t="inlineStr">
        <is>
          <t>NR</t>
        </is>
      </c>
      <c r="AN125" s="3" t="inlineStr">
        <is>
          <t>NR</t>
        </is>
      </c>
      <c r="AO125" s="3" t="inlineStr">
        <is>
          <t>NR</t>
        </is>
      </c>
      <c r="AP125" s="3" t="inlineStr">
        <is>
          <t>Finland</t>
        </is>
      </c>
      <c r="AQ125" s="3" t="inlineStr">
        <is>
          <t>NR</t>
        </is>
      </c>
      <c r="AR125" s="3" t="inlineStr">
        <is>
          <t>Kirkkonummi</t>
        </is>
      </c>
      <c r="AS125" s="3" t="inlineStr">
        <is>
          <t>Finland; Kirkkonummi</t>
        </is>
      </c>
      <c r="AT125" s="3" t="inlineStr">
        <is>
          <t>2019-01 to 2019-12</t>
        </is>
      </c>
      <c r="AU125" s="3" t="inlineStr">
        <is>
          <t>MLS</t>
        </is>
      </c>
      <c r="AV125" s="3" t="inlineStr">
        <is>
          <t>NR</t>
        </is>
      </c>
      <c r="AW125" s="3" t="inlineStr">
        <is>
          <t>NR</t>
        </is>
      </c>
      <c r="AX125" s="3" t="inlineStr">
        <is>
          <t>NR</t>
        </is>
      </c>
      <c r="AY125" s="3" t="inlineStr">
        <is>
          <t>NR</t>
        </is>
      </c>
      <c r="AZ125" s="3" t="inlineStr">
        <is>
          <t>NR</t>
        </is>
      </c>
      <c r="BA125" s="3" t="inlineStr">
        <is>
          <t>NR</t>
        </is>
      </c>
      <c r="BB125" s="3" t="inlineStr">
        <is>
          <t>Y</t>
        </is>
      </c>
      <c r="BC125" s="3" t="inlineStr">
        <is>
          <t>Y</t>
        </is>
      </c>
      <c r="BD125" s="3" t="inlineStr">
        <is>
          <t>IMU; Mobile laser scanning</t>
        </is>
      </c>
      <c r="BE125" s="3" t="inlineStr">
        <is>
          <t>NR</t>
        </is>
      </c>
      <c r="BF125" s="3" t="inlineStr">
        <is>
          <t>NR</t>
        </is>
      </c>
      <c r="BG125" s="3" t="inlineStr">
        <is>
          <t>NR</t>
        </is>
      </c>
      <c r="BH125" s="3" t="inlineStr">
        <is>
          <t>Pavement_Distress_Generic</t>
        </is>
      </c>
      <c r="BI125" s="3" t="inlineStr">
        <is>
          <t>NR</t>
        </is>
      </c>
      <c r="BJ125" s="3" t="inlineStr">
        <is>
          <t>Manual point-level annotations (Class 3) on five 10 m validation sections</t>
        </is>
      </c>
      <c r="BK125" s="3" t="inlineStr">
        <is>
          <t>NR</t>
        </is>
      </c>
      <c r="BL125" s="3" t="inlineStr">
        <is>
          <t>Point_Cloud_Segmentation</t>
        </is>
      </c>
      <c r="BM125" s="3" t="inlineStr">
        <is>
          <t>Point_Cloud_Segmentation</t>
        </is>
      </c>
      <c r="BN125" s="3" t="inlineStr">
        <is>
          <t>LAZ_Point_Cloud</t>
        </is>
      </c>
      <c r="BO125" s="3" t="inlineStr">
        <is>
          <t>NR</t>
        </is>
      </c>
      <c r="BP125" s="3" t="inlineStr">
        <is>
          <t>NR</t>
        </is>
      </c>
      <c r="BQ125" s="3" t="inlineStr">
        <is>
          <t>NR</t>
        </is>
      </c>
      <c r="BR125" s="3" t="inlineStr">
        <is>
          <t>Y</t>
        </is>
      </c>
      <c r="BS125" s="3" t="inlineStr">
        <is>
          <t>NR</t>
        </is>
      </c>
      <c r="BT125" s="3" t="inlineStr">
        <is>
          <t>NR</t>
        </is>
      </c>
      <c r="BU125" s="3" t="inlineStr">
        <is>
          <t>NR</t>
        </is>
      </c>
      <c r="BV125" s="3" t="inlineStr">
        <is>
          <t>N</t>
        </is>
      </c>
      <c r="BW125" s="3" t="inlineStr">
        <is>
          <t>N</t>
        </is>
      </c>
      <c r="BX125" s="3" t="inlineStr">
        <is>
          <t>N</t>
        </is>
      </c>
      <c r="BY125" s="3" t="inlineStr">
        <is>
          <t>Manual</t>
        </is>
      </c>
      <c r="BZ125" s="3" t="inlineStr">
        <is>
          <t>PPS-plus used as a high-accuracy reference system against the conventional Roamer-R4DW MLS platform; README.pdf included</t>
        </is>
      </c>
      <c r="CA125" s="3" t="inlineStr">
        <is>
          <t>NR</t>
        </is>
      </c>
      <c r="CB125" s="3" t="inlineStr">
        <is>
          <t>NR</t>
        </is>
      </c>
      <c r="CC125" s="3" t="inlineStr">
        <is>
          <t>Point_Cloud_Segmentation;Distress_Detection</t>
        </is>
      </c>
      <c r="CD125" s="3" t="inlineStr">
        <is>
          <t>NR</t>
        </is>
      </c>
      <c r="CE125" s="3" t="inlineStr">
        <is>
          <t>NR</t>
        </is>
      </c>
      <c r="CF125" s="3" t="inlineStr">
        <is>
          <t>Reported on the source record/data card or associated publication (see Evidence_Locator)</t>
        </is>
      </c>
      <c r="CG125" s="3" t="inlineStr">
        <is>
          <t>NR</t>
        </is>
      </c>
      <c r="CH125" s="3" t="inlineStr">
        <is>
          <t>NR</t>
        </is>
      </c>
      <c r="CI125" s="3" t="inlineStr">
        <is>
          <t>Include-Supplementary</t>
        </is>
      </c>
      <c r="CJ125" s="3" t="inlineStr">
        <is>
          <t>Direct_Download</t>
        </is>
      </c>
      <c r="CK125" s="3" t="inlineStr">
        <is>
          <t>CC-BY-NC-SA-4.0</t>
        </is>
      </c>
      <c r="CL125" s="3" t="inlineStr">
        <is>
          <t>N</t>
        </is>
      </c>
      <c r="CM125" s="3" t="inlineStr">
        <is>
          <t>Direct_Download</t>
        </is>
      </c>
      <c r="CN125" s="3" t="inlineStr">
        <is>
          <t>NR</t>
        </is>
      </c>
      <c r="CO125" s="3" t="inlineStr">
        <is>
          <t>NR</t>
        </is>
      </c>
      <c r="CP125" s="3" t="inlineStr">
        <is>
          <t>N</t>
        </is>
      </c>
      <c r="CQ125" s="3" t="inlineStr">
        <is>
          <t>No image or image-bearing component - the release is LAZ point clouds only, which fails the project's primary modality rule and is the sole reason for Supplementary rather than Primary classification; only 250 m of road in total; CC-BY-NC-SA licence blocks commercial reuse; the collection year (2019) precedes the 2026 release</t>
        </is>
      </c>
      <c r="CR125" s="3" t="inlineStr">
        <is>
          <t>Original</t>
        </is>
      </c>
      <c r="CS125" s="3" t="inlineStr">
        <is>
          <t>N</t>
        </is>
      </c>
      <c r="CT125" s="3" t="inlineStr">
        <is>
          <t>N</t>
        </is>
      </c>
      <c r="CU125" s="3" t="inlineStr">
        <is>
          <t>N</t>
        </is>
      </c>
      <c r="CV125" s="3" t="inlineStr">
        <is>
          <t>NA</t>
        </is>
      </c>
      <c r="CW125" s="3" t="inlineStr">
        <is>
          <t>NA</t>
        </is>
      </c>
      <c r="CX125" s="3" t="inlineStr">
        <is>
          <t>Claude_Zendo_001.xlsx</t>
        </is>
      </c>
      <c r="CY125" s="3" t="inlineStr">
        <is>
          <t>Claude_Zendo_001:ZEN-024</t>
        </is>
      </c>
      <c r="CZ125" s="3" t="inlineStr">
        <is>
          <t>N</t>
        </is>
      </c>
      <c r="DA125" s="3" t="inlineStr">
        <is>
          <t>NA</t>
        </is>
      </c>
      <c r="DB125" s="3" t="inlineStr">
        <is>
          <t>None</t>
        </is>
      </c>
      <c r="DC125" s="3" t="inlineStr">
        <is>
          <t>None</t>
        </is>
      </c>
      <c r="DD125" s="3" t="inlineStr">
        <is>
          <t>None</t>
        </is>
      </c>
      <c r="DE125" s="3" t="inlineStr">
        <is>
          <t>None</t>
        </is>
      </c>
      <c r="DF125" s="3" t="inlineStr">
        <is>
          <t>N</t>
        </is>
      </c>
      <c r="DG125" s="3" t="inlineStr">
        <is>
          <t>Single source record; no reconciliation required.</t>
        </is>
      </c>
      <c r="DH125" s="3" t="inlineStr">
        <is>
          <t>Zenodo record https://zenodo.org/records/19267189 description (Part A/Part B structure, systems, formats) and file listing, accessed 2026-08-03</t>
        </is>
      </c>
      <c r="DI125" s="3" t="inlineStr">
        <is>
          <t>High</t>
        </is>
      </c>
      <c r="DJ125" s="3" t="inlineStr">
        <is>
          <t>Low</t>
        </is>
      </c>
      <c r="DK125" s="3" t="inlineStr">
        <is>
          <t>Use source record as cited.</t>
        </is>
      </c>
      <c r="DL125" s="3" t="n">
        <v>4</v>
      </c>
      <c r="DM125" s="3" t="n">
        <v>4</v>
      </c>
      <c r="DN125" s="3" t="n">
        <v>4</v>
      </c>
      <c r="DO125" s="3" t="n">
        <v>2</v>
      </c>
      <c r="DP125" s="3" t="n">
        <v>1</v>
      </c>
      <c r="DQ125" s="3" t="n">
        <v>5</v>
      </c>
      <c r="DR125" s="3" t="n">
        <v>0.5</v>
      </c>
      <c r="DS125" s="3" t="n">
        <v>63</v>
      </c>
      <c r="DT125" s="3" t="inlineStr">
        <is>
          <t>Reviewed (source MCDM_Scoring, averaged across batches)</t>
        </is>
      </c>
      <c r="DU125" s="3" t="inlineStr">
        <is>
          <t>1 of 1</t>
        </is>
      </c>
      <c r="DV125" s="35">
        <f>IFERROR(IF(INDEX(MCDM_Grades!$C$2:$C$178,MATCH($A125,MCDM_Grades!$A$2:$A$178,0))="","",INDEX(MCDM_Grades!$C$2:$C$178,MATCH($A125,MCDM_Grades!$A$2:$A$178,0))),"")</f>
        <v/>
      </c>
      <c r="DW125" s="42">
        <f>IFERROR(IF(INDEX(MCDM_Grades!$D$2:$D$178,MATCH($A125,MCDM_Grades!$A$2:$A$178,0))="","",INDEX(MCDM_Grades!$D$2:$D$178,MATCH($A125,MCDM_Grades!$A$2:$A$178,0))),"")</f>
        <v/>
      </c>
      <c r="DX125" s="48">
        <f>IFERROR(IF(INDEX(MCDM_Grades!$E$2:$E$178,MATCH($A125,MCDM_Grades!$A$2:$A$178,0))="","",INDEX(MCDM_Grades!$E$2:$E$178,MATCH($A125,MCDM_Grades!$A$2:$A$178,0))),"")</f>
        <v/>
      </c>
      <c r="DY125" s="49">
        <f>IFERROR(IF(INDEX(MCDM_Grades!$F$2:$F$178,MATCH($A125,MCDM_Grades!$A$2:$A$178,0))="","",INDEX(MCDM_Grades!$F$2:$F$178,MATCH($A125,MCDM_Grades!$A$2:$A$178,0))),"")</f>
        <v/>
      </c>
      <c r="DZ125" s="48">
        <f>IFERROR(IF(INDEX(MCDM_Grades!$G$2:$G$178,MATCH($A125,MCDM_Grades!$A$2:$A$178,0))="","",INDEX(MCDM_Grades!$G$2:$G$178,MATCH($A125,MCDM_Grades!$A$2:$A$178,0))),"")</f>
        <v/>
      </c>
      <c r="EA125" s="49">
        <f>IFERROR(IF(INDEX(MCDM_Grades!$H$2:$H$178,MATCH($A125,MCDM_Grades!$A$2:$A$178,0))="","",INDEX(MCDM_Grades!$H$2:$H$178,MATCH($A125,MCDM_Grades!$A$2:$A$178,0))),"")</f>
        <v/>
      </c>
      <c r="EB125" s="50">
        <f>IFERROR(IF(INDEX(MCDM_Grades!$I$2:$I$178,MATCH($A125,MCDM_Grades!$A$2:$A$178,0))="","",INDEX(MCDM_Grades!$I$2:$I$178,MATCH($A125,MCDM_Grades!$A$2:$A$178,0))),"")</f>
        <v/>
      </c>
      <c r="EC125" s="51">
        <f>IFERROR(IF(INDEX(MCDM_Grades!$J$2:$J$178,MATCH($A125,MCDM_Grades!$A$2:$A$178,0))="","",INDEX(MCDM_Grades!$J$2:$J$178,MATCH($A125,MCDM_Grades!$A$2:$A$178,0))),"")</f>
        <v/>
      </c>
      <c r="ED125" s="35">
        <f>IFERROR(IF(INDEX(MCDM_Grades!$N$2:$N$178,MATCH($A125,MCDM_Grades!$A$2:$A$178,0))="","",INDEX(MCDM_Grades!$N$2:$N$178,MATCH($A125,MCDM_Grades!$A$2:$A$178,0))),"")</f>
        <v/>
      </c>
      <c r="EE125" s="42">
        <f>IFERROR(IF(INDEX(MCDM_Grades!$O$2:$O$178,MATCH($A125,MCDM_Grades!$A$2:$A$178,0))="","",INDEX(MCDM_Grades!$O$2:$O$178,MATCH($A125,MCDM_Grades!$A$2:$A$178,0))),"")</f>
        <v/>
      </c>
      <c r="EF125" s="35">
        <f>IFERROR(IF(INDEX(MCDM_Grades!$P$2:$P$178,MATCH($A125,MCDM_Grades!$A$2:$A$178,0))="","",INDEX(MCDM_Grades!$P$2:$P$178,MATCH($A125,MCDM_Grades!$A$2:$A$178,0))),"")</f>
        <v/>
      </c>
      <c r="EG125" s="42">
        <f>IFERROR(IF(INDEX(MCDM_Grades!$Q$2:$Q$178,MATCH($A125,MCDM_Grades!$A$2:$A$178,0))="","",INDEX(MCDM_Grades!$Q$2:$Q$178,MATCH($A125,MCDM_Grades!$A$2:$A$178,0))),"")</f>
        <v/>
      </c>
      <c r="EH125" s="35">
        <f>IFERROR(IF(INDEX(MCDM_Grades!$R$2:$R$178,MATCH($A125,MCDM_Grades!$A$2:$A$178,0))="","",INDEX(MCDM_Grades!$R$2:$R$178,MATCH($A125,MCDM_Grades!$A$2:$A$178,0))),"")</f>
        <v/>
      </c>
      <c r="EI125" s="42">
        <f>IFERROR(IF(INDEX(MCDM_Grades!$S$2:$S$178,MATCH($A125,MCDM_Grades!$A$2:$A$178,0))="","",INDEX(MCDM_Grades!$S$2:$S$178,MATCH($A125,MCDM_Grades!$A$2:$A$178,0))),"")</f>
        <v/>
      </c>
      <c r="EJ125" s="35">
        <f>IFERROR(IF(INDEX(MCDM_Grades!$T$2:$T$178,MATCH($A125,MCDM_Grades!$A$2:$A$178,0))="","",INDEX(MCDM_Grades!$T$2:$T$178,MATCH($A125,MCDM_Grades!$A$2:$A$178,0))),"")</f>
        <v/>
      </c>
      <c r="EK125" s="42">
        <f>IFERROR(IF(INDEX(MCDM_Grades!$U$2:$U$178,MATCH($A125,MCDM_Grades!$A$2:$A$178,0))="","",INDEX(MCDM_Grades!$U$2:$U$178,MATCH($A125,MCDM_Grades!$A$2:$A$178,0))),"")</f>
        <v/>
      </c>
      <c r="EL125" s="35">
        <f>IFERROR(IF(INDEX(MCDM_Grades!$V$2:$V$178,MATCH($A125,MCDM_Grades!$A$2:$A$178,0))="","",INDEX(MCDM_Grades!$V$2:$V$178,MATCH($A125,MCDM_Grades!$A$2:$A$178,0))),"")</f>
        <v/>
      </c>
      <c r="EM125" s="42">
        <f>IFERROR(IF(INDEX(MCDM_Grades!$W$2:$W$178,MATCH($A125,MCDM_Grades!$A$2:$A$178,0))="","",INDEX(MCDM_Grades!$W$2:$W$178,MATCH($A125,MCDM_Grades!$A$2:$A$178,0))),"")</f>
        <v/>
      </c>
      <c r="EN125" s="35">
        <f>IFERROR(IF(INDEX(MCDM_Grades!$X$2:$X$178,MATCH($A125,MCDM_Grades!$A$2:$A$178,0))="","",INDEX(MCDM_Grades!$X$2:$X$178,MATCH($A125,MCDM_Grades!$A$2:$A$178,0))),"")</f>
        <v/>
      </c>
      <c r="EO125" s="42">
        <f>IFERROR(IF(INDEX(MCDM_Grades!$Y$2:$Y$178,MATCH($A125,MCDM_Grades!$A$2:$A$178,0))="","",INDEX(MCDM_Grades!$Y$2:$Y$178,MATCH($A125,MCDM_Grades!$A$2:$A$178,0))),"")</f>
        <v/>
      </c>
      <c r="EP125" s="35">
        <f>IFERROR(IF(INDEX(MCDM_Grades!$Z$2:$Z$178,MATCH($A125,MCDM_Grades!$A$2:$A$178,0))="","",INDEX(MCDM_Grades!$Z$2:$Z$178,MATCH($A125,MCDM_Grades!$A$2:$A$178,0))),"")</f>
        <v/>
      </c>
      <c r="EQ125" s="42">
        <f>IFERROR(IF(INDEX(MCDM_Grades!$AA$2:$AA$178,MATCH($A125,MCDM_Grades!$A$2:$A$178,0))="","",INDEX(MCDM_Grades!$AA$2:$AA$178,MATCH($A125,MCDM_Grades!$A$2:$A$178,0))),"")</f>
        <v/>
      </c>
      <c r="ER125" s="35">
        <f>IFERROR(IF(INDEX(MCDM_Grades!$AB$2:$AB$178,MATCH($A125,MCDM_Grades!$A$2:$A$178,0))="","",INDEX(MCDM_Grades!$AB$2:$AB$178,MATCH($A125,MCDM_Grades!$A$2:$A$178,0))),"")</f>
        <v/>
      </c>
      <c r="ES125" s="42">
        <f>IFERROR(IF(INDEX(MCDM_Grades!$AC$2:$AC$178,MATCH($A125,MCDM_Grades!$A$2:$A$178,0))="","",INDEX(MCDM_Grades!$AC$2:$AC$178,MATCH($A125,MCDM_Grades!$A$2:$A$178,0))),"")</f>
        <v/>
      </c>
      <c r="ET125" s="35">
        <f>IFERROR(IF(INDEX(MCDM_Grades!$AD$2:$AD$178,MATCH($A125,MCDM_Grades!$A$2:$A$178,0))="","",INDEX(MCDM_Grades!$AD$2:$AD$178,MATCH($A125,MCDM_Grades!$A$2:$A$178,0))),"")</f>
        <v/>
      </c>
      <c r="EU125" s="42">
        <f>IFERROR(IF(INDEX(MCDM_Grades!$AE$2:$AE$178,MATCH($A125,MCDM_Grades!$A$2:$A$178,0))="","",INDEX(MCDM_Grades!$AE$2:$AE$178,MATCH($A125,MCDM_Grades!$A$2:$A$178,0))),"")</f>
        <v/>
      </c>
      <c r="EV125" s="51">
        <f>IFERROR(IF(INDEX(MCDM_Grades!$K$2:$K$178,MATCH($A125,MCDM_Grades!$A$2:$A$178,0))="","",INDEX(MCDM_Grades!$K$2:$K$178,MATCH($A125,MCDM_Grades!$A$2:$A$178,0))),"")</f>
        <v/>
      </c>
      <c r="EW125" s="49">
        <f>IFERROR(IF(INDEX(MCDM_Grades!$L$2:$L$178,MATCH($A125,MCDM_Grades!$A$2:$A$178,0))="","",INDEX(MCDM_Grades!$L$2:$L$178,MATCH($A125,MCDM_Grades!$A$2:$A$178,0))),"")</f>
        <v/>
      </c>
      <c r="EX125" s="50">
        <f>IFERROR(IF(INDEX(MCDM_Grades!$M$2:$M$178,MATCH($A125,MCDM_Grades!$A$2:$A$178,0))="","",INDEX(MCDM_Grades!$M$2:$M$178,MATCH($A125,MCDM_Grades!$A$2:$A$178,0))),"")</f>
        <v/>
      </c>
      <c r="EY125" s="35">
        <f>IFERROR(IF(INDEX(MCDM_Grades!$AR$2:$AR$178,MATCH($A125,MCDM_Grades!$A$2:$A$178,0))="","",INDEX(MCDM_Grades!$AR$2:$AR$178,MATCH($A125,MCDM_Grades!$A$2:$A$178,0))),"")</f>
        <v/>
      </c>
      <c r="EZ125" s="42">
        <f>IFERROR(IF(INDEX(MCDM_Grades!$AS$2:$AS$178,MATCH($A125,MCDM_Grades!$A$2:$A$178,0))="","",INDEX(MCDM_Grades!$AS$2:$AS$178,MATCH($A125,MCDM_Grades!$A$2:$A$178,0))),"")</f>
        <v/>
      </c>
      <c r="FA125" s="35">
        <f>IFERROR(IF(INDEX(MCDM_Grades!$AT$2:$AT$178,MATCH($A125,MCDM_Grades!$A$2:$A$178,0))="","",INDEX(MCDM_Grades!$AT$2:$AT$178,MATCH($A125,MCDM_Grades!$A$2:$A$178,0))),"")</f>
        <v/>
      </c>
      <c r="FB125" s="42">
        <f>IFERROR(IF(INDEX(MCDM_Grades!$AU$2:$AU$178,MATCH($A125,MCDM_Grades!$A$2:$A$178,0))="","",INDEX(MCDM_Grades!$AU$2:$AU$178,MATCH($A125,MCDM_Grades!$A$2:$A$178,0))),"")</f>
        <v/>
      </c>
      <c r="FC125" s="3" t="inlineStr">
        <is>
          <t>Not applicable (non-imaging)</t>
        </is>
      </c>
      <c r="FD125" s="3" t="inlineStr">
        <is>
          <t>No</t>
        </is>
      </c>
      <c r="FE125" s="3" t="inlineStr">
        <is>
          <t>No</t>
        </is>
      </c>
      <c r="FF125" s="3" t="inlineStr">
        <is>
          <t>Mobile laser scanning (LAZ point clouds)</t>
        </is>
      </c>
      <c r="FG125" s="3" t="inlineStr">
        <is>
          <t>Vehicle-mounted mobile laser scanner (MLS)</t>
        </is>
      </c>
      <c r="FH125" s="3" t="inlineStr">
        <is>
          <t>No image or image-bearing component - the release is LAZ point clouds only</t>
        </is>
      </c>
      <c r="FI125" s="3" t="inlineStr">
        <is>
          <t>Acquisition metadata (workbook)</t>
        </is>
      </c>
      <c r="FJ125" s="3" t="n"/>
      <c r="FK125" s="3" t="inlineStr">
        <is>
          <t>High</t>
        </is>
      </c>
      <c r="FL125" s="3" t="inlineStr">
        <is>
          <t>Not independently verified</t>
        </is>
      </c>
      <c r="FM125" s="3" t="inlineStr">
        <is>
          <t>Workbook Key_Limitations state the release is LAZ point clouds only (MLS + IMU); no optical camera viewpoint.</t>
        </is>
      </c>
    </row>
    <row r="126" ht="58" customHeight="1">
      <c r="A126" s="3" t="inlineStr">
        <is>
          <t>DS-125</t>
        </is>
      </c>
      <c r="B126" s="3" t="inlineStr">
        <is>
          <t>Multilevel classification of road pavement</t>
        </is>
      </c>
      <c r="C126" s="3" t="inlineStr">
        <is>
          <t>NA</t>
        </is>
      </c>
      <c r="D126" s="3" t="inlineStr">
        <is>
          <t>v1</t>
        </is>
      </c>
      <c r="E126" s="3" t="inlineStr">
        <is>
          <t>Independent Dataset</t>
        </is>
      </c>
      <c r="F126" s="3" t="inlineStr">
        <is>
          <t>NA (single source record)</t>
        </is>
      </c>
      <c r="G126" s="3" t="inlineStr">
        <is>
          <t>Single source record; no matching record found in any other file after cross-file and cross-platform comparison.</t>
        </is>
      </c>
      <c r="H126" s="3" t="inlineStr">
        <is>
          <t>GPT</t>
        </is>
      </c>
      <c r="I126" s="3" t="inlineStr">
        <is>
          <t>Zenodo</t>
        </is>
      </c>
      <c r="J126" s="3" t="inlineStr">
        <is>
          <t>N</t>
        </is>
      </c>
      <c r="K126" s="3" t="inlineStr">
        <is>
          <t>NA (single platform)</t>
        </is>
      </c>
      <c r="L126" s="4" t="inlineStr">
        <is>
          <t>https://zenodo.org/records/15229291</t>
        </is>
      </c>
      <c r="M126" s="3" t="inlineStr">
        <is>
          <t>NA</t>
        </is>
      </c>
      <c r="N126" s="3" t="inlineStr">
        <is>
          <t>NA</t>
        </is>
      </c>
      <c r="O126" s="3" t="inlineStr">
        <is>
          <t>NA</t>
        </is>
      </c>
      <c r="P126" s="3" t="inlineStr">
        <is>
          <t>NA</t>
        </is>
      </c>
      <c r="Q126" s="4" t="inlineStr">
        <is>
          <t>https://zenodo.org/records/15229291</t>
        </is>
      </c>
      <c r="R126" s="3" t="inlineStr">
        <is>
          <t>NA</t>
        </is>
      </c>
      <c r="S126" s="3" t="inlineStr">
        <is>
          <t>NA</t>
        </is>
      </c>
      <c r="T126" s="3" t="inlineStr">
        <is>
          <t>10.5281/zenodo.15229291</t>
        </is>
      </c>
      <c r="U126" s="3" t="inlineStr">
        <is>
          <t>N</t>
        </is>
      </c>
      <c r="V126" s="3" t="inlineStr">
        <is>
          <t>NR</t>
        </is>
      </c>
      <c r="W126" s="3" t="inlineStr">
        <is>
          <t>NR</t>
        </is>
      </c>
      <c r="X126" s="3" t="inlineStr">
        <is>
          <t>NR</t>
        </is>
      </c>
      <c r="Y126" s="3" t="inlineStr">
        <is>
          <t>NR</t>
        </is>
      </c>
      <c r="Z126" s="3" t="inlineStr">
        <is>
          <t>NA</t>
        </is>
      </c>
      <c r="AA126" s="3" t="inlineStr">
        <is>
          <t>NA</t>
        </is>
      </c>
      <c r="AB126" s="3" t="inlineStr">
        <is>
          <t>NR</t>
        </is>
      </c>
      <c r="AC126" s="3" t="inlineStr">
        <is>
          <t>NR</t>
        </is>
      </c>
      <c r="AD126" s="3" t="inlineStr">
        <is>
          <t>NR</t>
        </is>
      </c>
      <c r="AE126" s="3" t="inlineStr">
        <is>
          <t>NR</t>
        </is>
      </c>
      <c r="AF126" s="3" t="inlineStr">
        <is>
          <t>NR</t>
        </is>
      </c>
      <c r="AG126" s="3" t="inlineStr">
        <is>
          <t>NR</t>
        </is>
      </c>
      <c r="AH126" s="3" t="inlineStr">
        <is>
          <t>NR</t>
        </is>
      </c>
      <c r="AI126" s="3" t="inlineStr">
        <is>
          <t>NR</t>
        </is>
      </c>
      <c r="AJ126" s="3" t="inlineStr">
        <is>
          <t>NR</t>
        </is>
      </c>
      <c r="AK126" s="3" t="inlineStr">
        <is>
          <t>NR</t>
        </is>
      </c>
      <c r="AL126" s="3" t="inlineStr">
        <is>
          <t>NR</t>
        </is>
      </c>
      <c r="AM126" s="3" t="inlineStr">
        <is>
          <t>NR</t>
        </is>
      </c>
      <c r="AN126" s="3" t="inlineStr">
        <is>
          <t>NR</t>
        </is>
      </c>
      <c r="AO126" s="3" t="inlineStr">
        <is>
          <t>NR</t>
        </is>
      </c>
      <c r="AP126" s="3" t="inlineStr">
        <is>
          <t>India</t>
        </is>
      </c>
      <c r="AQ126" s="3" t="inlineStr">
        <is>
          <t>NR</t>
        </is>
      </c>
      <c r="AR126" s="3" t="inlineStr">
        <is>
          <t>NR</t>
        </is>
      </c>
      <c r="AS126" s="3" t="inlineStr">
        <is>
          <t>India; Road environment: Road pavement</t>
        </is>
      </c>
      <c r="AT126" s="3" t="inlineStr">
        <is>
          <t>NR</t>
        </is>
      </c>
      <c r="AU126" s="3" t="inlineStr">
        <is>
          <t>NR</t>
        </is>
      </c>
      <c r="AV126" s="3" t="inlineStr">
        <is>
          <t>NR</t>
        </is>
      </c>
      <c r="AW126" s="3" t="inlineStr">
        <is>
          <t>NR</t>
        </is>
      </c>
      <c r="AX126" s="3" t="inlineStr">
        <is>
          <t>NR</t>
        </is>
      </c>
      <c r="AY126" s="3" t="inlineStr">
        <is>
          <t>NR</t>
        </is>
      </c>
      <c r="AZ126" s="3" t="inlineStr">
        <is>
          <t>NR</t>
        </is>
      </c>
      <c r="BA126" s="3" t="inlineStr">
        <is>
          <t>NR</t>
        </is>
      </c>
      <c r="BB126" s="3" t="inlineStr">
        <is>
          <t>NR</t>
        </is>
      </c>
      <c r="BC126" s="3" t="inlineStr">
        <is>
          <t>NR</t>
        </is>
      </c>
      <c r="BD126" s="3" t="inlineStr">
        <is>
          <t>NR</t>
        </is>
      </c>
      <c r="BE126" s="3" t="inlineStr">
        <is>
          <t>NR</t>
        </is>
      </c>
      <c r="BF126" s="3" t="inlineStr">
        <is>
          <t>NR</t>
        </is>
      </c>
      <c r="BG126" s="3" t="inlineStr">
        <is>
          <t>NR</t>
        </is>
      </c>
      <c r="BH126" s="3" t="inlineStr">
        <is>
          <t>Pothole;Crack;Normal road</t>
        </is>
      </c>
      <c r="BI126" s="3" t="inlineStr">
        <is>
          <t>Pothole;Crack;Normal road</t>
        </is>
      </c>
      <c r="BJ126" s="3" t="inlineStr">
        <is>
          <t>Pothole road;crack road;normal road</t>
        </is>
      </c>
      <c r="BK126" s="3" t="inlineStr">
        <is>
          <t>NR</t>
        </is>
      </c>
      <c r="BL126" s="3" t="inlineStr">
        <is>
          <t>Multilevel image classification</t>
        </is>
      </c>
      <c r="BM126" s="3" t="inlineStr">
        <is>
          <t>Multilevel image classification</t>
        </is>
      </c>
      <c r="BN126" s="3" t="inlineStr">
        <is>
          <t>NR</t>
        </is>
      </c>
      <c r="BO126" s="3" t="inlineStr">
        <is>
          <t>NR</t>
        </is>
      </c>
      <c r="BP126" s="3" t="inlineStr">
        <is>
          <t>Y</t>
        </is>
      </c>
      <c r="BQ126" s="3" t="inlineStr">
        <is>
          <t>NR</t>
        </is>
      </c>
      <c r="BR126" s="3" t="inlineStr">
        <is>
          <t>NR</t>
        </is>
      </c>
      <c r="BS126" s="3" t="inlineStr">
        <is>
          <t>NR</t>
        </is>
      </c>
      <c r="BT126" s="3" t="inlineStr">
        <is>
          <t>NR</t>
        </is>
      </c>
      <c r="BU126" s="3" t="inlineStr">
        <is>
          <t>NR</t>
        </is>
      </c>
      <c r="BV126" s="3" t="inlineStr">
        <is>
          <t>N</t>
        </is>
      </c>
      <c r="BW126" s="3" t="inlineStr">
        <is>
          <t>N</t>
        </is>
      </c>
      <c r="BX126" s="3" t="inlineStr">
        <is>
          <t>N</t>
        </is>
      </c>
      <c r="BY126" s="3" t="inlineStr">
        <is>
          <t>NR</t>
        </is>
      </c>
      <c r="BZ126" s="3" t="inlineStr">
        <is>
          <t>NR</t>
        </is>
      </c>
      <c r="CA126" s="3" t="inlineStr">
        <is>
          <t>NR</t>
        </is>
      </c>
      <c r="CB126" s="3" t="inlineStr">
        <is>
          <t>NR</t>
        </is>
      </c>
      <c r="CC126" s="3" t="inlineStr">
        <is>
          <t>Classification</t>
        </is>
      </c>
      <c r="CD126" s="3" t="inlineStr">
        <is>
          <t>NR</t>
        </is>
      </c>
      <c r="CE126" s="3" t="inlineStr">
        <is>
          <t>NR</t>
        </is>
      </c>
      <c r="CF126" s="3" t="inlineStr">
        <is>
          <t>Reported on the source record/data card or associated publication (see Evidence_Locator)</t>
        </is>
      </c>
      <c r="CG126" s="3" t="inlineStr">
        <is>
          <t>NR</t>
        </is>
      </c>
      <c r="CH126" s="3" t="inlineStr">
        <is>
          <t>NR</t>
        </is>
      </c>
      <c r="CI126" s="3" t="inlineStr">
        <is>
          <t>Include-Supplementary</t>
        </is>
      </c>
      <c r="CJ126" s="3" t="inlineStr">
        <is>
          <t>Restricted</t>
        </is>
      </c>
      <c r="CK126" s="3" t="inlineStr">
        <is>
          <t>NR</t>
        </is>
      </c>
      <c r="CL126" s="3" t="inlineStr">
        <is>
          <t>NR</t>
        </is>
      </c>
      <c r="CM126" s="3" t="inlineStr">
        <is>
          <t>Restricted</t>
        </is>
      </c>
      <c r="CN126" s="3" t="inlineStr">
        <is>
          <t>NR</t>
        </is>
      </c>
      <c r="CO126" s="3" t="inlineStr">
        <is>
          <t>NR</t>
        </is>
      </c>
      <c r="CP126" s="3" t="inlineStr">
        <is>
          <t>N</t>
        </is>
      </c>
      <c r="CQ126" s="3" t="inlineStr">
        <is>
          <t>Files are restricted; dataset size, image properties, annotations, acquisition context, license, and quality control cannot be verified.</t>
        </is>
      </c>
      <c r="CR126" s="3" t="inlineStr">
        <is>
          <t>Original</t>
        </is>
      </c>
      <c r="CS126" s="3" t="inlineStr">
        <is>
          <t>N</t>
        </is>
      </c>
      <c r="CT126" s="3" t="inlineStr">
        <is>
          <t>N</t>
        </is>
      </c>
      <c r="CU126" s="3" t="inlineStr">
        <is>
          <t>N</t>
        </is>
      </c>
      <c r="CV126" s="3" t="inlineStr">
        <is>
          <t>NA</t>
        </is>
      </c>
      <c r="CW126" s="3" t="inlineStr">
        <is>
          <t>NA</t>
        </is>
      </c>
      <c r="CX126" s="3" t="inlineStr">
        <is>
          <t>GPT_Zenodo_001.xlsx</t>
        </is>
      </c>
      <c r="CY126" s="3" t="inlineStr">
        <is>
          <t>GPT_Zenodo_001:ZEN-009</t>
        </is>
      </c>
      <c r="CZ126" s="3" t="inlineStr">
        <is>
          <t>NA</t>
        </is>
      </c>
      <c r="DA126" s="3" t="inlineStr">
        <is>
          <t>N</t>
        </is>
      </c>
      <c r="DB126" s="3" t="inlineStr">
        <is>
          <t>None</t>
        </is>
      </c>
      <c r="DC126" s="3" t="inlineStr">
        <is>
          <t>None</t>
        </is>
      </c>
      <c r="DD126" s="3" t="inlineStr">
        <is>
          <t>None</t>
        </is>
      </c>
      <c r="DE126" s="3" t="inlineStr">
        <is>
          <t>None</t>
        </is>
      </c>
      <c r="DF126" s="3" t="inlineStr">
        <is>
          <t>N</t>
        </is>
      </c>
      <c r="DG126" s="3" t="inlineStr">
        <is>
          <t>Single source record; no reconciliation required.</t>
        </is>
      </c>
      <c r="DH126" s="3" t="inlineStr">
        <is>
          <t>Zenodo record 15229291, Description/Restricted Files/Keywords/Details, accessed 2026-08-05</t>
        </is>
      </c>
      <c r="DI126" s="3" t="inlineStr">
        <is>
          <t>Low</t>
        </is>
      </c>
      <c r="DJ126" s="3" t="inlineStr">
        <is>
          <t>Low</t>
        </is>
      </c>
      <c r="DK126" s="3" t="inlineStr">
        <is>
          <t>Use source record as cited.</t>
        </is>
      </c>
      <c r="DL126" s="3" t="n">
        <v>1</v>
      </c>
      <c r="DM126" s="3" t="n">
        <v>1</v>
      </c>
      <c r="DN126" s="3" t="n">
        <v>1.5</v>
      </c>
      <c r="DO126" s="3" t="n">
        <v>0</v>
      </c>
      <c r="DP126" s="3" t="n">
        <v>1</v>
      </c>
      <c r="DQ126" s="3" t="n">
        <v>0</v>
      </c>
      <c r="DR126" s="3" t="n">
        <v>0</v>
      </c>
      <c r="DS126" s="3" t="n">
        <v>14.5</v>
      </c>
      <c r="DT126" s="3" t="inlineStr">
        <is>
          <t>Reviewed (source MCDM_Scoring, averaged across batches)</t>
        </is>
      </c>
      <c r="DU126" s="3" t="inlineStr">
        <is>
          <t>1 of 1</t>
        </is>
      </c>
      <c r="DV126" s="35">
        <f>IFERROR(IF(INDEX(MCDM_Grades!$C$2:$C$178,MATCH($A126,MCDM_Grades!$A$2:$A$178,0))="","",INDEX(MCDM_Grades!$C$2:$C$178,MATCH($A126,MCDM_Grades!$A$2:$A$178,0))),"")</f>
        <v/>
      </c>
      <c r="DW126" s="42">
        <f>IFERROR(IF(INDEX(MCDM_Grades!$D$2:$D$178,MATCH($A126,MCDM_Grades!$A$2:$A$178,0))="","",INDEX(MCDM_Grades!$D$2:$D$178,MATCH($A126,MCDM_Grades!$A$2:$A$178,0))),"")</f>
        <v/>
      </c>
      <c r="DX126" s="48">
        <f>IFERROR(IF(INDEX(MCDM_Grades!$E$2:$E$178,MATCH($A126,MCDM_Grades!$A$2:$A$178,0))="","",INDEX(MCDM_Grades!$E$2:$E$178,MATCH($A126,MCDM_Grades!$A$2:$A$178,0))),"")</f>
        <v/>
      </c>
      <c r="DY126" s="49">
        <f>IFERROR(IF(INDEX(MCDM_Grades!$F$2:$F$178,MATCH($A126,MCDM_Grades!$A$2:$A$178,0))="","",INDEX(MCDM_Grades!$F$2:$F$178,MATCH($A126,MCDM_Grades!$A$2:$A$178,0))),"")</f>
        <v/>
      </c>
      <c r="DZ126" s="48">
        <f>IFERROR(IF(INDEX(MCDM_Grades!$G$2:$G$178,MATCH($A126,MCDM_Grades!$A$2:$A$178,0))="","",INDEX(MCDM_Grades!$G$2:$G$178,MATCH($A126,MCDM_Grades!$A$2:$A$178,0))),"")</f>
        <v/>
      </c>
      <c r="EA126" s="49">
        <f>IFERROR(IF(INDEX(MCDM_Grades!$H$2:$H$178,MATCH($A126,MCDM_Grades!$A$2:$A$178,0))="","",INDEX(MCDM_Grades!$H$2:$H$178,MATCH($A126,MCDM_Grades!$A$2:$A$178,0))),"")</f>
        <v/>
      </c>
      <c r="EB126" s="50">
        <f>IFERROR(IF(INDEX(MCDM_Grades!$I$2:$I$178,MATCH($A126,MCDM_Grades!$A$2:$A$178,0))="","",INDEX(MCDM_Grades!$I$2:$I$178,MATCH($A126,MCDM_Grades!$A$2:$A$178,0))),"")</f>
        <v/>
      </c>
      <c r="EC126" s="51">
        <f>IFERROR(IF(INDEX(MCDM_Grades!$J$2:$J$178,MATCH($A126,MCDM_Grades!$A$2:$A$178,0))="","",INDEX(MCDM_Grades!$J$2:$J$178,MATCH($A126,MCDM_Grades!$A$2:$A$178,0))),"")</f>
        <v/>
      </c>
      <c r="ED126" s="35">
        <f>IFERROR(IF(INDEX(MCDM_Grades!$N$2:$N$178,MATCH($A126,MCDM_Grades!$A$2:$A$178,0))="","",INDEX(MCDM_Grades!$N$2:$N$178,MATCH($A126,MCDM_Grades!$A$2:$A$178,0))),"")</f>
        <v/>
      </c>
      <c r="EE126" s="42">
        <f>IFERROR(IF(INDEX(MCDM_Grades!$O$2:$O$178,MATCH($A126,MCDM_Grades!$A$2:$A$178,0))="","",INDEX(MCDM_Grades!$O$2:$O$178,MATCH($A126,MCDM_Grades!$A$2:$A$178,0))),"")</f>
        <v/>
      </c>
      <c r="EF126" s="35">
        <f>IFERROR(IF(INDEX(MCDM_Grades!$P$2:$P$178,MATCH($A126,MCDM_Grades!$A$2:$A$178,0))="","",INDEX(MCDM_Grades!$P$2:$P$178,MATCH($A126,MCDM_Grades!$A$2:$A$178,0))),"")</f>
        <v/>
      </c>
      <c r="EG126" s="42">
        <f>IFERROR(IF(INDEX(MCDM_Grades!$Q$2:$Q$178,MATCH($A126,MCDM_Grades!$A$2:$A$178,0))="","",INDEX(MCDM_Grades!$Q$2:$Q$178,MATCH($A126,MCDM_Grades!$A$2:$A$178,0))),"")</f>
        <v/>
      </c>
      <c r="EH126" s="35">
        <f>IFERROR(IF(INDEX(MCDM_Grades!$R$2:$R$178,MATCH($A126,MCDM_Grades!$A$2:$A$178,0))="","",INDEX(MCDM_Grades!$R$2:$R$178,MATCH($A126,MCDM_Grades!$A$2:$A$178,0))),"")</f>
        <v/>
      </c>
      <c r="EI126" s="42">
        <f>IFERROR(IF(INDEX(MCDM_Grades!$S$2:$S$178,MATCH($A126,MCDM_Grades!$A$2:$A$178,0))="","",INDEX(MCDM_Grades!$S$2:$S$178,MATCH($A126,MCDM_Grades!$A$2:$A$178,0))),"")</f>
        <v/>
      </c>
      <c r="EJ126" s="35">
        <f>IFERROR(IF(INDEX(MCDM_Grades!$T$2:$T$178,MATCH($A126,MCDM_Grades!$A$2:$A$178,0))="","",INDEX(MCDM_Grades!$T$2:$T$178,MATCH($A126,MCDM_Grades!$A$2:$A$178,0))),"")</f>
        <v/>
      </c>
      <c r="EK126" s="42">
        <f>IFERROR(IF(INDEX(MCDM_Grades!$U$2:$U$178,MATCH($A126,MCDM_Grades!$A$2:$A$178,0))="","",INDEX(MCDM_Grades!$U$2:$U$178,MATCH($A126,MCDM_Grades!$A$2:$A$178,0))),"")</f>
        <v/>
      </c>
      <c r="EL126" s="35">
        <f>IFERROR(IF(INDEX(MCDM_Grades!$V$2:$V$178,MATCH($A126,MCDM_Grades!$A$2:$A$178,0))="","",INDEX(MCDM_Grades!$V$2:$V$178,MATCH($A126,MCDM_Grades!$A$2:$A$178,0))),"")</f>
        <v/>
      </c>
      <c r="EM126" s="42">
        <f>IFERROR(IF(INDEX(MCDM_Grades!$W$2:$W$178,MATCH($A126,MCDM_Grades!$A$2:$A$178,0))="","",INDEX(MCDM_Grades!$W$2:$W$178,MATCH($A126,MCDM_Grades!$A$2:$A$178,0))),"")</f>
        <v/>
      </c>
      <c r="EN126" s="35">
        <f>IFERROR(IF(INDEX(MCDM_Grades!$X$2:$X$178,MATCH($A126,MCDM_Grades!$A$2:$A$178,0))="","",INDEX(MCDM_Grades!$X$2:$X$178,MATCH($A126,MCDM_Grades!$A$2:$A$178,0))),"")</f>
        <v/>
      </c>
      <c r="EO126" s="42">
        <f>IFERROR(IF(INDEX(MCDM_Grades!$Y$2:$Y$178,MATCH($A126,MCDM_Grades!$A$2:$A$178,0))="","",INDEX(MCDM_Grades!$Y$2:$Y$178,MATCH($A126,MCDM_Grades!$A$2:$A$178,0))),"")</f>
        <v/>
      </c>
      <c r="EP126" s="35">
        <f>IFERROR(IF(INDEX(MCDM_Grades!$Z$2:$Z$178,MATCH($A126,MCDM_Grades!$A$2:$A$178,0))="","",INDEX(MCDM_Grades!$Z$2:$Z$178,MATCH($A126,MCDM_Grades!$A$2:$A$178,0))),"")</f>
        <v/>
      </c>
      <c r="EQ126" s="42">
        <f>IFERROR(IF(INDEX(MCDM_Grades!$AA$2:$AA$178,MATCH($A126,MCDM_Grades!$A$2:$A$178,0))="","",INDEX(MCDM_Grades!$AA$2:$AA$178,MATCH($A126,MCDM_Grades!$A$2:$A$178,0))),"")</f>
        <v/>
      </c>
      <c r="ER126" s="35">
        <f>IFERROR(IF(INDEX(MCDM_Grades!$AB$2:$AB$178,MATCH($A126,MCDM_Grades!$A$2:$A$178,0))="","",INDEX(MCDM_Grades!$AB$2:$AB$178,MATCH($A126,MCDM_Grades!$A$2:$A$178,0))),"")</f>
        <v/>
      </c>
      <c r="ES126" s="42">
        <f>IFERROR(IF(INDEX(MCDM_Grades!$AC$2:$AC$178,MATCH($A126,MCDM_Grades!$A$2:$A$178,0))="","",INDEX(MCDM_Grades!$AC$2:$AC$178,MATCH($A126,MCDM_Grades!$A$2:$A$178,0))),"")</f>
        <v/>
      </c>
      <c r="ET126" s="35">
        <f>IFERROR(IF(INDEX(MCDM_Grades!$AD$2:$AD$178,MATCH($A126,MCDM_Grades!$A$2:$A$178,0))="","",INDEX(MCDM_Grades!$AD$2:$AD$178,MATCH($A126,MCDM_Grades!$A$2:$A$178,0))),"")</f>
        <v/>
      </c>
      <c r="EU126" s="42">
        <f>IFERROR(IF(INDEX(MCDM_Grades!$AE$2:$AE$178,MATCH($A126,MCDM_Grades!$A$2:$A$178,0))="","",INDEX(MCDM_Grades!$AE$2:$AE$178,MATCH($A126,MCDM_Grades!$A$2:$A$178,0))),"")</f>
        <v/>
      </c>
      <c r="EV126" s="51">
        <f>IFERROR(IF(INDEX(MCDM_Grades!$K$2:$K$178,MATCH($A126,MCDM_Grades!$A$2:$A$178,0))="","",INDEX(MCDM_Grades!$K$2:$K$178,MATCH($A126,MCDM_Grades!$A$2:$A$178,0))),"")</f>
        <v/>
      </c>
      <c r="EW126" s="49">
        <f>IFERROR(IF(INDEX(MCDM_Grades!$L$2:$L$178,MATCH($A126,MCDM_Grades!$A$2:$A$178,0))="","",INDEX(MCDM_Grades!$L$2:$L$178,MATCH($A126,MCDM_Grades!$A$2:$A$178,0))),"")</f>
        <v/>
      </c>
      <c r="EX126" s="50">
        <f>IFERROR(IF(INDEX(MCDM_Grades!$M$2:$M$178,MATCH($A126,MCDM_Grades!$A$2:$A$178,0))="","",INDEX(MCDM_Grades!$M$2:$M$178,MATCH($A126,MCDM_Grades!$A$2:$A$178,0))),"")</f>
        <v/>
      </c>
      <c r="EY126" s="35">
        <f>IFERROR(IF(INDEX(MCDM_Grades!$AR$2:$AR$178,MATCH($A126,MCDM_Grades!$A$2:$A$178,0))="","",INDEX(MCDM_Grades!$AR$2:$AR$178,MATCH($A126,MCDM_Grades!$A$2:$A$178,0))),"")</f>
        <v/>
      </c>
      <c r="EZ126" s="42">
        <f>IFERROR(IF(INDEX(MCDM_Grades!$AS$2:$AS$178,MATCH($A126,MCDM_Grades!$A$2:$A$178,0))="","",INDEX(MCDM_Grades!$AS$2:$AS$178,MATCH($A126,MCDM_Grades!$A$2:$A$178,0))),"")</f>
        <v/>
      </c>
      <c r="FA126" s="35">
        <f>IFERROR(IF(INDEX(MCDM_Grades!$AT$2:$AT$178,MATCH($A126,MCDM_Grades!$A$2:$A$178,0))="","",INDEX(MCDM_Grades!$AT$2:$AT$178,MATCH($A126,MCDM_Grades!$A$2:$A$178,0))),"")</f>
        <v/>
      </c>
      <c r="FB126" s="42">
        <f>IFERROR(IF(INDEX(MCDM_Grades!$AU$2:$AU$178,MATCH($A126,MCDM_Grades!$A$2:$A$178,0))="","",INDEX(MCDM_Grades!$AU$2:$AU$178,MATCH($A126,MCDM_Grades!$A$2:$A$178,0))),"")</f>
        <v/>
      </c>
      <c r="FC126" s="3" t="inlineStr">
        <is>
          <t>Not reported</t>
        </is>
      </c>
      <c r="FD126" s="3" t="inlineStr">
        <is>
          <t>Unknown</t>
        </is>
      </c>
      <c r="FE126" s="3" t="inlineStr">
        <is>
          <t>Unknown</t>
        </is>
      </c>
      <c r="FF126" s="3" t="n"/>
      <c r="FG126" s="3" t="inlineStr">
        <is>
          <t>Not reported</t>
        </is>
      </c>
      <c r="FH126" s="3" t="inlineStr">
        <is>
          <t>Files are restricted; dataset size, image properties, annotations, acquisition context, license, and quality control cannot be verified.</t>
        </is>
      </c>
      <c r="FI126" s="3" t="inlineStr">
        <is>
          <t>None</t>
        </is>
      </c>
      <c r="FJ126" s="3" t="n"/>
      <c r="FK126" s="3" t="inlineStr">
        <is>
          <t>Low</t>
        </is>
      </c>
      <c r="FL126" s="3" t="inlineStr">
        <is>
          <t>Not independently verified</t>
        </is>
      </c>
      <c r="FM126" s="3" t="inlineStr">
        <is>
          <t>All workbook acquisition columns NR. Zenodo page (15229291) carries only the one-line description 'Multi-level classification road pavement' and files are restricted; no acquisition information anywhere.</t>
        </is>
      </c>
    </row>
    <row r="127" ht="58" customHeight="1">
      <c r="A127" s="3" t="inlineStr">
        <is>
          <t>DS-126</t>
        </is>
      </c>
      <c r="B127" s="3" t="inlineStr">
        <is>
          <t>Pavdistress: Selected Images for Detection and Recognition of Asphalt Pavement Distresses (Morocco)</t>
        </is>
      </c>
      <c r="C127" s="3" t="inlineStr">
        <is>
          <t>Pavdistress: A Dataset of Selected Images for the Detection and Recognition of Asphalt Pavement Distress Using Deep Learning</t>
        </is>
      </c>
      <c r="D127" s="3" t="inlineStr">
        <is>
          <t>NR</t>
        </is>
      </c>
      <c r="E127" s="3" t="inlineStr">
        <is>
          <t>Confirmed Match</t>
        </is>
      </c>
      <c r="F127" s="3" t="inlineStr">
        <is>
          <t>High</t>
        </is>
      </c>
      <c r="G127" s="3" t="inlineStr">
        <is>
          <t>Same Zenodo record 18208073 / DOI; identical count (8,696); same Moroccan survey-vehicle acquisition; same five classes.</t>
        </is>
      </c>
      <c r="H127" s="3" t="inlineStr">
        <is>
          <t>Claude; CodeX</t>
        </is>
      </c>
      <c r="I127" s="3" t="inlineStr">
        <is>
          <t>Zenodo</t>
        </is>
      </c>
      <c r="J127" s="3" t="inlineStr">
        <is>
          <t>N</t>
        </is>
      </c>
      <c r="K127" s="3" t="inlineStr">
        <is>
          <t>Single Zenodo deposit</t>
        </is>
      </c>
      <c r="L127" s="4" t="inlineStr">
        <is>
          <t>https://zenodo.org/records/18208073</t>
        </is>
      </c>
      <c r="M127" s="3" t="inlineStr">
        <is>
          <t>NA</t>
        </is>
      </c>
      <c r="N127" s="3" t="inlineStr">
        <is>
          <t>NA</t>
        </is>
      </c>
      <c r="O127" s="3" t="inlineStr">
        <is>
          <t>NA</t>
        </is>
      </c>
      <c r="P127" s="3" t="inlineStr">
        <is>
          <t>NA</t>
        </is>
      </c>
      <c r="Q127" s="4" t="inlineStr">
        <is>
          <t>https://zenodo.org/records/18208073</t>
        </is>
      </c>
      <c r="R127" s="3" t="inlineStr">
        <is>
          <t>NA</t>
        </is>
      </c>
      <c r="S127" s="3" t="inlineStr">
        <is>
          <t>NA</t>
        </is>
      </c>
      <c r="T127" s="3" t="inlineStr">
        <is>
          <t>10.5281/zenodo.18208073</t>
        </is>
      </c>
      <c r="U127" s="3" t="inlineStr">
        <is>
          <t>N</t>
        </is>
      </c>
      <c r="V127" s="3" t="inlineStr">
        <is>
          <t>NR</t>
        </is>
      </c>
      <c r="W127" s="3" t="inlineStr">
        <is>
          <t>NR</t>
        </is>
      </c>
      <c r="X127" s="3" t="inlineStr">
        <is>
          <t>NR</t>
        </is>
      </c>
      <c r="Y127" s="3" t="inlineStr">
        <is>
          <t>NR</t>
        </is>
      </c>
      <c r="Z127" s="3" t="inlineStr">
        <is>
          <t>NA</t>
        </is>
      </c>
      <c r="AA127" s="3" t="inlineStr">
        <is>
          <t>NA</t>
        </is>
      </c>
      <c r="AB127" s="3" t="inlineStr">
        <is>
          <t>Images/frames as reported</t>
        </is>
      </c>
      <c r="AC127" s="3" t="inlineStr">
        <is>
          <t>8696</t>
        </is>
      </c>
      <c r="AD127" s="3" t="inlineStr">
        <is>
          <t>NR</t>
        </is>
      </c>
      <c r="AE127" s="3" t="inlineStr">
        <is>
          <t>NR</t>
        </is>
      </c>
      <c r="AF127" s="3" t="inlineStr">
        <is>
          <t>8696</t>
        </is>
      </c>
      <c r="AG127" s="3" t="inlineStr">
        <is>
          <t>NR</t>
        </is>
      </c>
      <c r="AH127" s="3" t="inlineStr">
        <is>
          <t>NR</t>
        </is>
      </c>
      <c r="AI127" s="3" t="inlineStr">
        <is>
          <t>NR</t>
        </is>
      </c>
      <c r="AJ127" s="3" t="inlineStr">
        <is>
          <t>NR</t>
        </is>
      </c>
      <c r="AK127" s="3" t="inlineStr">
        <is>
          <t>NR</t>
        </is>
      </c>
      <c r="AL127" s="3" t="inlineStr">
        <is>
          <t>NR</t>
        </is>
      </c>
      <c r="AM127" s="3" t="inlineStr">
        <is>
          <t>NR</t>
        </is>
      </c>
      <c r="AN127" s="3" t="inlineStr">
        <is>
          <t>NR</t>
        </is>
      </c>
      <c r="AO127" s="3" t="inlineStr">
        <is>
          <t>NR</t>
        </is>
      </c>
      <c r="AP127" s="3" t="inlineStr">
        <is>
          <t>Morocco</t>
        </is>
      </c>
      <c r="AQ127" s="3" t="inlineStr">
        <is>
          <t>NR</t>
        </is>
      </c>
      <c r="AR127" s="3" t="inlineStr">
        <is>
          <t>Eastern Region</t>
        </is>
      </c>
      <c r="AS127" s="3" t="inlineStr">
        <is>
          <t>Morocco; Eastern Region; Road environment: Road surface</t>
        </is>
      </c>
      <c r="AT127" s="3" t="inlineStr">
        <is>
          <t>NR</t>
        </is>
      </c>
      <c r="AU127" s="3" t="inlineStr">
        <is>
          <t>Survey_Vehicle [Claude] | Road inspection vehicle [CodeX]</t>
        </is>
      </c>
      <c r="AV127" s="3" t="inlineStr">
        <is>
          <t>See Acquisition_Platform</t>
        </is>
      </c>
      <c r="AW127" s="3" t="inlineStr">
        <is>
          <t>NR</t>
        </is>
      </c>
      <c r="AX127" s="3" t="inlineStr">
        <is>
          <t>NR</t>
        </is>
      </c>
      <c r="AY127" s="3" t="inlineStr">
        <is>
          <t>NR</t>
        </is>
      </c>
      <c r="AZ127" s="3" t="inlineStr">
        <is>
          <t>NR</t>
        </is>
      </c>
      <c r="BA127" s="3" t="inlineStr">
        <is>
          <t>NR</t>
        </is>
      </c>
      <c r="BB127" s="3" t="inlineStr">
        <is>
          <t>N</t>
        </is>
      </c>
      <c r="BC127" s="3" t="inlineStr">
        <is>
          <t>N</t>
        </is>
      </c>
      <c r="BD127" s="3" t="inlineStr">
        <is>
          <t>NR</t>
        </is>
      </c>
      <c r="BE127" s="3" t="inlineStr">
        <is>
          <t>NR</t>
        </is>
      </c>
      <c r="BF127" s="3" t="inlineStr">
        <is>
          <t>NR</t>
        </is>
      </c>
      <c r="BG127" s="3" t="inlineStr">
        <is>
          <t>NR</t>
        </is>
      </c>
      <c r="BH127" s="3" t="inlineStr">
        <is>
          <t>Edge_Crack;Longitudinal_Crack;Pothole;Transverse_Crack;Road_Marking [Claude] | Edge crack; Longitudinal crack; Pothole; Transverse crack; Road marking [CodeX]</t>
        </is>
      </c>
      <c r="BI127" s="3" t="inlineStr">
        <is>
          <t>NR</t>
        </is>
      </c>
      <c r="BJ127" s="3" t="inlineStr">
        <is>
          <t>5 categories: edge cracks;longitudinal cracks;potholes;transverse cracks;road markings [Claude] | Five named road-damage classes [CodeX]</t>
        </is>
      </c>
      <c r="BK127" s="3" t="inlineStr">
        <is>
          <t>NR</t>
        </is>
      </c>
      <c r="BL127" s="3" t="inlineStr">
        <is>
          <t>Image_Classification;Object_Detection [Claude] | Object detection; Image classification [CodeX]</t>
        </is>
      </c>
      <c r="BM127" s="3" t="inlineStr">
        <is>
          <t>Image_Classification;Object_Detection [Claude] | Object detection; Image classification [CodeX]</t>
        </is>
      </c>
      <c r="BN127" s="3" t="inlineStr">
        <is>
          <t>YOLO</t>
        </is>
      </c>
      <c r="BO127" s="3" t="inlineStr">
        <is>
          <t>YOLO</t>
        </is>
      </c>
      <c r="BP127" s="3" t="inlineStr">
        <is>
          <t>Y</t>
        </is>
      </c>
      <c r="BQ127" s="3" t="inlineStr">
        <is>
          <t>Y</t>
        </is>
      </c>
      <c r="BR127" s="3" t="inlineStr">
        <is>
          <t>NR</t>
        </is>
      </c>
      <c r="BS127" s="3" t="inlineStr">
        <is>
          <t>NR</t>
        </is>
      </c>
      <c r="BT127" s="3" t="inlineStr">
        <is>
          <t>NR</t>
        </is>
      </c>
      <c r="BU127" s="3" t="inlineStr">
        <is>
          <t>NR</t>
        </is>
      </c>
      <c r="BV127" s="3" t="inlineStr">
        <is>
          <t>N</t>
        </is>
      </c>
      <c r="BW127" s="3" t="inlineStr">
        <is>
          <t>N</t>
        </is>
      </c>
      <c r="BX127" s="3" t="inlineStr">
        <is>
          <t>N</t>
        </is>
      </c>
      <c r="BY127" s="3" t="inlineStr">
        <is>
          <t>NR</t>
        </is>
      </c>
      <c r="BZ127" s="3" t="inlineStr">
        <is>
          <t>NR</t>
        </is>
      </c>
      <c r="CA127" s="3" t="inlineStr">
        <is>
          <t>NR</t>
        </is>
      </c>
      <c r="CB127" s="3" t="inlineStr">
        <is>
          <t>NR</t>
        </is>
      </c>
      <c r="CC127" s="3" t="inlineStr">
        <is>
          <t>Image_Classification;Object_Detection [Claude] | Object detection; Image classification [CodeX]</t>
        </is>
      </c>
      <c r="CD127" s="3" t="inlineStr">
        <is>
          <t>NR</t>
        </is>
      </c>
      <c r="CE127" s="3" t="inlineStr">
        <is>
          <t>NR</t>
        </is>
      </c>
      <c r="CF127" s="3" t="inlineStr">
        <is>
          <t>Reported on the source record/data card or associated publication (see Evidence_Locator)</t>
        </is>
      </c>
      <c r="CG127" s="3" t="inlineStr">
        <is>
          <t>NR</t>
        </is>
      </c>
      <c r="CH127" s="3" t="inlineStr">
        <is>
          <t>NR</t>
        </is>
      </c>
      <c r="CI127" s="3" t="inlineStr">
        <is>
          <t>Include-Primary</t>
        </is>
      </c>
      <c r="CJ127" s="3" t="inlineStr">
        <is>
          <t>Direct_Download</t>
        </is>
      </c>
      <c r="CK127" s="3" t="inlineStr">
        <is>
          <t>CC-BY-4.0 [Claude] | Creative Commons Attribution 4.0 International [CodeX]</t>
        </is>
      </c>
      <c r="CL127" s="3" t="inlineStr">
        <is>
          <t>N</t>
        </is>
      </c>
      <c r="CM127" s="3" t="inlineStr">
        <is>
          <t>Direct_Download</t>
        </is>
      </c>
      <c r="CN127" s="3" t="inlineStr">
        <is>
          <t>NR</t>
        </is>
      </c>
      <c r="CO127" s="3" t="inlineStr">
        <is>
          <t>NR</t>
        </is>
      </c>
      <c r="CP127" s="3" t="inlineStr">
        <is>
          <t>N</t>
        </is>
      </c>
      <c r="CQ127" s="3" t="inlineStr">
        <is>
          <t>Annotation format and annotation method are not stated anywhere in the record; no README, no splits, no checksums, no resolution; annotation quality cannot be verified without downloading and inspecting the 532 MB archive [Claude] | Resource type is Photo rather than Dataset; no annotation format, image resolution, or QA procedure reported. [CodeX]</t>
        </is>
      </c>
      <c r="CR127" s="3" t="inlineStr">
        <is>
          <t>Original</t>
        </is>
      </c>
      <c r="CS127" s="3" t="inlineStr">
        <is>
          <t>N</t>
        </is>
      </c>
      <c r="CT127" s="3" t="inlineStr">
        <is>
          <t>N</t>
        </is>
      </c>
      <c r="CU127" s="3" t="inlineStr">
        <is>
          <t>N</t>
        </is>
      </c>
      <c r="CV127" s="3" t="inlineStr">
        <is>
          <t>NA</t>
        </is>
      </c>
      <c r="CW127" s="3" t="inlineStr">
        <is>
          <t>NA</t>
        </is>
      </c>
      <c r="CX127" s="3" t="inlineStr">
        <is>
          <t>Claude_Zendo_001.xlsx; CodeX_Zendo_001.xlsx</t>
        </is>
      </c>
      <c r="CY127" s="3" t="inlineStr">
        <is>
          <t>Claude_Zendo_001:ZEN-007; CodeX_Zendo_001:Zendo_001_D05</t>
        </is>
      </c>
      <c r="CZ127" s="3" t="inlineStr">
        <is>
          <t>Y - see conflict columns and Reconciliation_Notes</t>
        </is>
      </c>
      <c r="DA127" s="3" t="inlineStr">
        <is>
          <t>NA</t>
        </is>
      </c>
      <c r="DB127" s="3" t="inlineStr">
        <is>
          <t>None</t>
        </is>
      </c>
      <c r="DC127" s="6" t="inlineStr">
        <is>
          <t>Distress types: Edge_Crack;Longitudinal_Crack;Pothole;Transverse_Crack;Road_Marking (Claude) vs Edge crack; Longitudinal crack; Pothole; Transverse crack; Road marking (CodeX) || Label taxonomy: 5 categories: edge cracks;longitudinal cracks;potholes;transverse cracks;road ma (Claude) vs Five named road-damage classes (CodeX) || Annotation task: Image_Classification;Object_Detection (Claude) vs Object detection; Image classification (CodeX)</t>
        </is>
      </c>
      <c r="DD127" s="3" t="inlineStr">
        <is>
          <t>None</t>
        </is>
      </c>
      <c r="DE127" s="6" t="inlineStr">
        <is>
          <t>License: CC-BY-4.0 (Claude) vs Creative Commons Attribution 4.0 International (CodeX) || AI tasks: Image_Classification;Object_Detection (Claude) vs Object detection; Image classification (CodeX) || Acquisition platform: Survey_Vehicle (Claude) vs Road inspection vehicle (CodeX) || Key_Limitations: Annotation format and annotation method are not stated anywhere in the record; n (Claude) vs Resource type is Photo rather than Dataset; no annotation format, image resoluti (CodeX)</t>
        </is>
      </c>
      <c r="DF127" s="3" t="inlineStr">
        <is>
          <t>N</t>
        </is>
      </c>
      <c r="DG127" s="3" t="inlineStr">
        <is>
          <t>Claude+CodeX dataset (not found by GPT).</t>
        </is>
      </c>
      <c r="DH127" s="3" t="inlineStr">
        <is>
          <t>Zenodo record https://zenodo.org/records/18208073 description and file listing, accessed 2026-08-03 [Claude] | Zenodo record https://zenodo.org/records/18208073, Description; Files; Rights; accessed 2026-08-03 [CodeX]</t>
        </is>
      </c>
      <c r="DI127" s="3" t="inlineStr">
        <is>
          <t>Moderate</t>
        </is>
      </c>
      <c r="DJ127" s="3" t="inlineStr">
        <is>
          <t>Low</t>
        </is>
      </c>
      <c r="DK127" s="3" t="inlineStr">
        <is>
          <t>Use as-is.</t>
        </is>
      </c>
      <c r="DL127" s="3" t="n">
        <v>5</v>
      </c>
      <c r="DM127" s="3" t="n">
        <v>2</v>
      </c>
      <c r="DN127" s="3" t="n">
        <v>2.2</v>
      </c>
      <c r="DO127" s="3" t="n">
        <v>4.5</v>
      </c>
      <c r="DP127" s="3" t="n">
        <v>2</v>
      </c>
      <c r="DQ127" s="3" t="n">
        <v>1</v>
      </c>
      <c r="DR127" s="3" t="n">
        <v>1</v>
      </c>
      <c r="DS127" s="3" t="n">
        <v>56.1</v>
      </c>
      <c r="DT127" s="3" t="inlineStr">
        <is>
          <t>Reviewed (source MCDM_Scoring, averaged across batches)</t>
        </is>
      </c>
      <c r="DU127" s="3" t="inlineStr">
        <is>
          <t>2 of 2</t>
        </is>
      </c>
      <c r="DV127" s="35">
        <f>IFERROR(IF(INDEX(MCDM_Grades!$C$2:$C$178,MATCH($A127,MCDM_Grades!$A$2:$A$178,0))="","",INDEX(MCDM_Grades!$C$2:$C$178,MATCH($A127,MCDM_Grades!$A$2:$A$178,0))),"")</f>
        <v/>
      </c>
      <c r="DW127" s="42">
        <f>IFERROR(IF(INDEX(MCDM_Grades!$D$2:$D$178,MATCH($A127,MCDM_Grades!$A$2:$A$178,0))="","",INDEX(MCDM_Grades!$D$2:$D$178,MATCH($A127,MCDM_Grades!$A$2:$A$178,0))),"")</f>
        <v/>
      </c>
      <c r="DX127" s="48">
        <f>IFERROR(IF(INDEX(MCDM_Grades!$E$2:$E$178,MATCH($A127,MCDM_Grades!$A$2:$A$178,0))="","",INDEX(MCDM_Grades!$E$2:$E$178,MATCH($A127,MCDM_Grades!$A$2:$A$178,0))),"")</f>
        <v/>
      </c>
      <c r="DY127" s="49">
        <f>IFERROR(IF(INDEX(MCDM_Grades!$F$2:$F$178,MATCH($A127,MCDM_Grades!$A$2:$A$178,0))="","",INDEX(MCDM_Grades!$F$2:$F$178,MATCH($A127,MCDM_Grades!$A$2:$A$178,0))),"")</f>
        <v/>
      </c>
      <c r="DZ127" s="48">
        <f>IFERROR(IF(INDEX(MCDM_Grades!$G$2:$G$178,MATCH($A127,MCDM_Grades!$A$2:$A$178,0))="","",INDEX(MCDM_Grades!$G$2:$G$178,MATCH($A127,MCDM_Grades!$A$2:$A$178,0))),"")</f>
        <v/>
      </c>
      <c r="EA127" s="49">
        <f>IFERROR(IF(INDEX(MCDM_Grades!$H$2:$H$178,MATCH($A127,MCDM_Grades!$A$2:$A$178,0))="","",INDEX(MCDM_Grades!$H$2:$H$178,MATCH($A127,MCDM_Grades!$A$2:$A$178,0))),"")</f>
        <v/>
      </c>
      <c r="EB127" s="50">
        <f>IFERROR(IF(INDEX(MCDM_Grades!$I$2:$I$178,MATCH($A127,MCDM_Grades!$A$2:$A$178,0))="","",INDEX(MCDM_Grades!$I$2:$I$178,MATCH($A127,MCDM_Grades!$A$2:$A$178,0))),"")</f>
        <v/>
      </c>
      <c r="EC127" s="51">
        <f>IFERROR(IF(INDEX(MCDM_Grades!$J$2:$J$178,MATCH($A127,MCDM_Grades!$A$2:$A$178,0))="","",INDEX(MCDM_Grades!$J$2:$J$178,MATCH($A127,MCDM_Grades!$A$2:$A$178,0))),"")</f>
        <v/>
      </c>
      <c r="ED127" s="35">
        <f>IFERROR(IF(INDEX(MCDM_Grades!$N$2:$N$178,MATCH($A127,MCDM_Grades!$A$2:$A$178,0))="","",INDEX(MCDM_Grades!$N$2:$N$178,MATCH($A127,MCDM_Grades!$A$2:$A$178,0))),"")</f>
        <v/>
      </c>
      <c r="EE127" s="42">
        <f>IFERROR(IF(INDEX(MCDM_Grades!$O$2:$O$178,MATCH($A127,MCDM_Grades!$A$2:$A$178,0))="","",INDEX(MCDM_Grades!$O$2:$O$178,MATCH($A127,MCDM_Grades!$A$2:$A$178,0))),"")</f>
        <v/>
      </c>
      <c r="EF127" s="35">
        <f>IFERROR(IF(INDEX(MCDM_Grades!$P$2:$P$178,MATCH($A127,MCDM_Grades!$A$2:$A$178,0))="","",INDEX(MCDM_Grades!$P$2:$P$178,MATCH($A127,MCDM_Grades!$A$2:$A$178,0))),"")</f>
        <v/>
      </c>
      <c r="EG127" s="42">
        <f>IFERROR(IF(INDEX(MCDM_Grades!$Q$2:$Q$178,MATCH($A127,MCDM_Grades!$A$2:$A$178,0))="","",INDEX(MCDM_Grades!$Q$2:$Q$178,MATCH($A127,MCDM_Grades!$A$2:$A$178,0))),"")</f>
        <v/>
      </c>
      <c r="EH127" s="35">
        <f>IFERROR(IF(INDEX(MCDM_Grades!$R$2:$R$178,MATCH($A127,MCDM_Grades!$A$2:$A$178,0))="","",INDEX(MCDM_Grades!$R$2:$R$178,MATCH($A127,MCDM_Grades!$A$2:$A$178,0))),"")</f>
        <v/>
      </c>
      <c r="EI127" s="42">
        <f>IFERROR(IF(INDEX(MCDM_Grades!$S$2:$S$178,MATCH($A127,MCDM_Grades!$A$2:$A$178,0))="","",INDEX(MCDM_Grades!$S$2:$S$178,MATCH($A127,MCDM_Grades!$A$2:$A$178,0))),"")</f>
        <v/>
      </c>
      <c r="EJ127" s="35">
        <f>IFERROR(IF(INDEX(MCDM_Grades!$T$2:$T$178,MATCH($A127,MCDM_Grades!$A$2:$A$178,0))="","",INDEX(MCDM_Grades!$T$2:$T$178,MATCH($A127,MCDM_Grades!$A$2:$A$178,0))),"")</f>
        <v/>
      </c>
      <c r="EK127" s="42">
        <f>IFERROR(IF(INDEX(MCDM_Grades!$U$2:$U$178,MATCH($A127,MCDM_Grades!$A$2:$A$178,0))="","",INDEX(MCDM_Grades!$U$2:$U$178,MATCH($A127,MCDM_Grades!$A$2:$A$178,0))),"")</f>
        <v/>
      </c>
      <c r="EL127" s="35">
        <f>IFERROR(IF(INDEX(MCDM_Grades!$V$2:$V$178,MATCH($A127,MCDM_Grades!$A$2:$A$178,0))="","",INDEX(MCDM_Grades!$V$2:$V$178,MATCH($A127,MCDM_Grades!$A$2:$A$178,0))),"")</f>
        <v/>
      </c>
      <c r="EM127" s="42">
        <f>IFERROR(IF(INDEX(MCDM_Grades!$W$2:$W$178,MATCH($A127,MCDM_Grades!$A$2:$A$178,0))="","",INDEX(MCDM_Grades!$W$2:$W$178,MATCH($A127,MCDM_Grades!$A$2:$A$178,0))),"")</f>
        <v/>
      </c>
      <c r="EN127" s="35">
        <f>IFERROR(IF(INDEX(MCDM_Grades!$X$2:$X$178,MATCH($A127,MCDM_Grades!$A$2:$A$178,0))="","",INDEX(MCDM_Grades!$X$2:$X$178,MATCH($A127,MCDM_Grades!$A$2:$A$178,0))),"")</f>
        <v/>
      </c>
      <c r="EO127" s="42">
        <f>IFERROR(IF(INDEX(MCDM_Grades!$Y$2:$Y$178,MATCH($A127,MCDM_Grades!$A$2:$A$178,0))="","",INDEX(MCDM_Grades!$Y$2:$Y$178,MATCH($A127,MCDM_Grades!$A$2:$A$178,0))),"")</f>
        <v/>
      </c>
      <c r="EP127" s="35">
        <f>IFERROR(IF(INDEX(MCDM_Grades!$Z$2:$Z$178,MATCH($A127,MCDM_Grades!$A$2:$A$178,0))="","",INDEX(MCDM_Grades!$Z$2:$Z$178,MATCH($A127,MCDM_Grades!$A$2:$A$178,0))),"")</f>
        <v/>
      </c>
      <c r="EQ127" s="42">
        <f>IFERROR(IF(INDEX(MCDM_Grades!$AA$2:$AA$178,MATCH($A127,MCDM_Grades!$A$2:$A$178,0))="","",INDEX(MCDM_Grades!$AA$2:$AA$178,MATCH($A127,MCDM_Grades!$A$2:$A$178,0))),"")</f>
        <v/>
      </c>
      <c r="ER127" s="35">
        <f>IFERROR(IF(INDEX(MCDM_Grades!$AB$2:$AB$178,MATCH($A127,MCDM_Grades!$A$2:$A$178,0))="","",INDEX(MCDM_Grades!$AB$2:$AB$178,MATCH($A127,MCDM_Grades!$A$2:$A$178,0))),"")</f>
        <v/>
      </c>
      <c r="ES127" s="42">
        <f>IFERROR(IF(INDEX(MCDM_Grades!$AC$2:$AC$178,MATCH($A127,MCDM_Grades!$A$2:$A$178,0))="","",INDEX(MCDM_Grades!$AC$2:$AC$178,MATCH($A127,MCDM_Grades!$A$2:$A$178,0))),"")</f>
        <v/>
      </c>
      <c r="ET127" s="35">
        <f>IFERROR(IF(INDEX(MCDM_Grades!$AD$2:$AD$178,MATCH($A127,MCDM_Grades!$A$2:$A$178,0))="","",INDEX(MCDM_Grades!$AD$2:$AD$178,MATCH($A127,MCDM_Grades!$A$2:$A$178,0))),"")</f>
        <v/>
      </c>
      <c r="EU127" s="42">
        <f>IFERROR(IF(INDEX(MCDM_Grades!$AE$2:$AE$178,MATCH($A127,MCDM_Grades!$A$2:$A$178,0))="","",INDEX(MCDM_Grades!$AE$2:$AE$178,MATCH($A127,MCDM_Grades!$A$2:$A$178,0))),"")</f>
        <v/>
      </c>
      <c r="EV127" s="51">
        <f>IFERROR(IF(INDEX(MCDM_Grades!$K$2:$K$178,MATCH($A127,MCDM_Grades!$A$2:$A$178,0))="","",INDEX(MCDM_Grades!$K$2:$K$178,MATCH($A127,MCDM_Grades!$A$2:$A$178,0))),"")</f>
        <v/>
      </c>
      <c r="EW127" s="49">
        <f>IFERROR(IF(INDEX(MCDM_Grades!$L$2:$L$178,MATCH($A127,MCDM_Grades!$A$2:$A$178,0))="","",INDEX(MCDM_Grades!$L$2:$L$178,MATCH($A127,MCDM_Grades!$A$2:$A$178,0))),"")</f>
        <v/>
      </c>
      <c r="EX127" s="50">
        <f>IFERROR(IF(INDEX(MCDM_Grades!$M$2:$M$178,MATCH($A127,MCDM_Grades!$A$2:$A$178,0))="","",INDEX(MCDM_Grades!$M$2:$M$178,MATCH($A127,MCDM_Grades!$A$2:$A$178,0))),"")</f>
        <v/>
      </c>
      <c r="EY127" s="35">
        <f>IFERROR(IF(INDEX(MCDM_Grades!$AR$2:$AR$178,MATCH($A127,MCDM_Grades!$A$2:$A$178,0))="","",INDEX(MCDM_Grades!$AR$2:$AR$178,MATCH($A127,MCDM_Grades!$A$2:$A$178,0))),"")</f>
        <v/>
      </c>
      <c r="EZ127" s="42">
        <f>IFERROR(IF(INDEX(MCDM_Grades!$AS$2:$AS$178,MATCH($A127,MCDM_Grades!$A$2:$A$178,0))="","",INDEX(MCDM_Grades!$AS$2:$AS$178,MATCH($A127,MCDM_Grades!$A$2:$A$178,0))),"")</f>
        <v/>
      </c>
      <c r="FA127" s="35">
        <f>IFERROR(IF(INDEX(MCDM_Grades!$AT$2:$AT$178,MATCH($A127,MCDM_Grades!$A$2:$A$178,0))="","",INDEX(MCDM_Grades!$AT$2:$AT$178,MATCH($A127,MCDM_Grades!$A$2:$A$178,0))),"")</f>
        <v/>
      </c>
      <c r="FB127" s="42">
        <f>IFERROR(IF(INDEX(MCDM_Grades!$AU$2:$AU$178,MATCH($A127,MCDM_Grades!$A$2:$A$178,0))="","",INDEX(MCDM_Grades!$AU$2:$AU$178,MATCH($A127,MCDM_Grades!$A$2:$A$178,0))),"")</f>
        <v/>
      </c>
      <c r="FC127" s="3" t="inlineStr">
        <is>
          <t>Not reported</t>
        </is>
      </c>
      <c r="FD127" s="3" t="inlineStr">
        <is>
          <t>Unknown</t>
        </is>
      </c>
      <c r="FE127" s="3" t="inlineStr">
        <is>
          <t>Unknown</t>
        </is>
      </c>
      <c r="FF127" s="3" t="n"/>
      <c r="FG127" s="3" t="inlineStr">
        <is>
          <t>Road inspection (survey) vehicle, camera position not reported</t>
        </is>
      </c>
      <c r="FH127" s="3" t="inlineStr">
        <is>
          <t>The images in the Pavdistress dataset were captured by a road inspection vehicle in the Eastern region of Morocco.</t>
        </is>
      </c>
      <c r="FI127" s="3" t="inlineStr">
        <is>
          <t>Dataset page / README</t>
        </is>
      </c>
      <c r="FJ127" s="3" t="inlineStr">
        <is>
          <t>https://zenodo.org/records/18208073</t>
        </is>
      </c>
      <c r="FK127" s="3" t="inlineStr">
        <is>
          <t>Low</t>
        </is>
      </c>
      <c r="FL127" s="3" t="inlineStr">
        <is>
          <t>Not independently verified</t>
        </is>
      </c>
      <c r="FM127" s="3" t="inlineStr">
        <is>
          <t>Workbook Acquisition_Platform 'Survey_Vehicle / Road inspection vehicle' with Camera_Type and Camera_Position NR. Zenodo description confirms an inspection vehicle but gives no camera type or viewing angle; no README or publication to consult. Viewpoint not inferred.</t>
        </is>
      </c>
    </row>
    <row r="128" ht="58" customHeight="1">
      <c r="A128" s="3" t="inlineStr">
        <is>
          <t>DS-127</t>
        </is>
      </c>
      <c r="B128" s="3" t="inlineStr">
        <is>
          <t>PavSurface: A reference dataset for the recognition of asphalt pavement distress by an intelligent vehicle</t>
        </is>
      </c>
      <c r="C128" s="3" t="inlineStr">
        <is>
          <t>NA</t>
        </is>
      </c>
      <c r="D128" s="3" t="inlineStr">
        <is>
          <t>1</t>
        </is>
      </c>
      <c r="E128" s="3" t="inlineStr">
        <is>
          <t>Independent Dataset</t>
        </is>
      </c>
      <c r="F128" s="3" t="inlineStr">
        <is>
          <t>NA (single source record)</t>
        </is>
      </c>
      <c r="G128" s="3" t="inlineStr">
        <is>
          <t>Single source record; no matching record found in any other file after cross-file and cross-platform comparison.</t>
        </is>
      </c>
      <c r="H128" s="3" t="inlineStr">
        <is>
          <t>Claude</t>
        </is>
      </c>
      <c r="I128" s="3" t="inlineStr">
        <is>
          <t>Zenodo</t>
        </is>
      </c>
      <c r="J128" s="3" t="inlineStr">
        <is>
          <t>N</t>
        </is>
      </c>
      <c r="K128" s="3" t="inlineStr">
        <is>
          <t>NA (single platform)</t>
        </is>
      </c>
      <c r="L128" s="4" t="inlineStr">
        <is>
          <t>https://zenodo.org/records/20581123</t>
        </is>
      </c>
      <c r="M128" s="3" t="inlineStr">
        <is>
          <t>NA</t>
        </is>
      </c>
      <c r="N128" s="3" t="inlineStr">
        <is>
          <t>NA</t>
        </is>
      </c>
      <c r="O128" s="3" t="inlineStr">
        <is>
          <t>NA</t>
        </is>
      </c>
      <c r="P128" s="3" t="inlineStr">
        <is>
          <t>NA</t>
        </is>
      </c>
      <c r="Q128" s="4" t="inlineStr">
        <is>
          <t>https://zenodo.org/records/20581123</t>
        </is>
      </c>
      <c r="R128" s="3" t="inlineStr">
        <is>
          <t>NA</t>
        </is>
      </c>
      <c r="S128" s="3" t="inlineStr">
        <is>
          <t>NA</t>
        </is>
      </c>
      <c r="T128" s="3" t="inlineStr">
        <is>
          <t>10.5281/zenodo.20581123</t>
        </is>
      </c>
      <c r="U128" s="3" t="inlineStr">
        <is>
          <t>N</t>
        </is>
      </c>
      <c r="V128" s="3" t="inlineStr">
        <is>
          <t>NR</t>
        </is>
      </c>
      <c r="W128" s="3" t="inlineStr">
        <is>
          <t>NR</t>
        </is>
      </c>
      <c r="X128" s="3" t="inlineStr">
        <is>
          <t>NR</t>
        </is>
      </c>
      <c r="Y128" s="3" t="inlineStr">
        <is>
          <t>NR</t>
        </is>
      </c>
      <c r="Z128" s="3" t="inlineStr">
        <is>
          <t>NA</t>
        </is>
      </c>
      <c r="AA128" s="3" t="inlineStr">
        <is>
          <t>NA</t>
        </is>
      </c>
      <c r="AB128" s="3" t="inlineStr">
        <is>
          <t>Images/frames as reported</t>
        </is>
      </c>
      <c r="AC128" s="3" t="inlineStr">
        <is>
          <t>10000</t>
        </is>
      </c>
      <c r="AD128" s="3" t="inlineStr">
        <is>
          <t>NR</t>
        </is>
      </c>
      <c r="AE128" s="3" t="inlineStr">
        <is>
          <t>NR</t>
        </is>
      </c>
      <c r="AF128" s="3" t="inlineStr">
        <is>
          <t>10000</t>
        </is>
      </c>
      <c r="AG128" s="3" t="inlineStr">
        <is>
          <t>NR</t>
        </is>
      </c>
      <c r="AH128" s="3" t="inlineStr">
        <is>
          <t>NR</t>
        </is>
      </c>
      <c r="AI128" s="3" t="inlineStr">
        <is>
          <t>NR</t>
        </is>
      </c>
      <c r="AJ128" s="3" t="inlineStr">
        <is>
          <t>NR</t>
        </is>
      </c>
      <c r="AK128" s="3" t="inlineStr">
        <is>
          <t>NR</t>
        </is>
      </c>
      <c r="AL128" s="3" t="inlineStr">
        <is>
          <t>NR</t>
        </is>
      </c>
      <c r="AM128" s="3" t="inlineStr">
        <is>
          <t>NR</t>
        </is>
      </c>
      <c r="AN128" s="3" t="inlineStr">
        <is>
          <t>NR</t>
        </is>
      </c>
      <c r="AO128" s="3" t="inlineStr">
        <is>
          <t>NR</t>
        </is>
      </c>
      <c r="AP128" s="3" t="inlineStr">
        <is>
          <t>NR</t>
        </is>
      </c>
      <c r="AQ128" s="3" t="inlineStr">
        <is>
          <t>NR</t>
        </is>
      </c>
      <c r="AR128" s="3" t="inlineStr">
        <is>
          <t>NR</t>
        </is>
      </c>
      <c r="AS128" s="3" t="inlineStr">
        <is>
          <t>NR</t>
        </is>
      </c>
      <c r="AT128" s="3" t="inlineStr">
        <is>
          <t>NR</t>
        </is>
      </c>
      <c r="AU128" s="3" t="inlineStr">
        <is>
          <t>Vehicle_Mounted_Camera</t>
        </is>
      </c>
      <c r="AV128" s="3" t="inlineStr">
        <is>
          <t>See Acquisition_Platform</t>
        </is>
      </c>
      <c r="AW128" s="3" t="inlineStr">
        <is>
          <t>Vehicle_Mounted_Camera</t>
        </is>
      </c>
      <c r="AX128" s="3" t="inlineStr">
        <is>
          <t>See Acquisition_Platform (reported: mounted)</t>
        </is>
      </c>
      <c r="AY128" s="3" t="inlineStr">
        <is>
          <t>NR</t>
        </is>
      </c>
      <c r="AZ128" s="3" t="inlineStr">
        <is>
          <t>NR</t>
        </is>
      </c>
      <c r="BA128" s="3" t="inlineStr">
        <is>
          <t>NR</t>
        </is>
      </c>
      <c r="BB128" s="3" t="inlineStr">
        <is>
          <t>N</t>
        </is>
      </c>
      <c r="BC128" s="3" t="inlineStr">
        <is>
          <t>NR</t>
        </is>
      </c>
      <c r="BD128" s="3" t="inlineStr">
        <is>
          <t>NR</t>
        </is>
      </c>
      <c r="BE128" s="3" t="inlineStr">
        <is>
          <t>Varied</t>
        </is>
      </c>
      <c r="BF128" s="3" t="inlineStr">
        <is>
          <t>Stroboscopic_Controlled</t>
        </is>
      </c>
      <c r="BG128" s="3" t="inlineStr">
        <is>
          <t>NR</t>
        </is>
      </c>
      <c r="BH128" s="3" t="inlineStr">
        <is>
          <t>Longitudinal_Crack;Transverse_Crack;Alligator_Crack;Pothole;Repair;Spalling</t>
        </is>
      </c>
      <c r="BI128" s="3" t="inlineStr">
        <is>
          <t>NR</t>
        </is>
      </c>
      <c r="BJ128" s="3" t="inlineStr">
        <is>
          <t>6 deterioration categories: longitudinal cracks;transverse cracks;crocodile skin cracks;potholes;repairs;spalling</t>
        </is>
      </c>
      <c r="BK128" s="3" t="inlineStr">
        <is>
          <t>NR</t>
        </is>
      </c>
      <c r="BL128" s="3" t="inlineStr">
        <is>
          <t>Image_Classification</t>
        </is>
      </c>
      <c r="BM128" s="3" t="inlineStr">
        <is>
          <t>Image_Classification</t>
        </is>
      </c>
      <c r="BN128" s="3" t="inlineStr">
        <is>
          <t>NR</t>
        </is>
      </c>
      <c r="BO128" s="3" t="inlineStr">
        <is>
          <t>NR</t>
        </is>
      </c>
      <c r="BP128" s="3" t="inlineStr">
        <is>
          <t>Y</t>
        </is>
      </c>
      <c r="BQ128" s="3" t="inlineStr">
        <is>
          <t>Y</t>
        </is>
      </c>
      <c r="BR128" s="3" t="inlineStr">
        <is>
          <t>NR</t>
        </is>
      </c>
      <c r="BS128" s="3" t="inlineStr">
        <is>
          <t>NR</t>
        </is>
      </c>
      <c r="BT128" s="3" t="inlineStr">
        <is>
          <t>NR</t>
        </is>
      </c>
      <c r="BU128" s="3" t="inlineStr">
        <is>
          <t>NR</t>
        </is>
      </c>
      <c r="BV128" s="3" t="inlineStr">
        <is>
          <t>N</t>
        </is>
      </c>
      <c r="BW128" s="3" t="inlineStr">
        <is>
          <t>N</t>
        </is>
      </c>
      <c r="BX128" s="3" t="inlineStr">
        <is>
          <t>N</t>
        </is>
      </c>
      <c r="BY128" s="3" t="inlineStr">
        <is>
          <t>Manual</t>
        </is>
      </c>
      <c r="BZ128" s="3" t="inlineStr">
        <is>
          <t>Record states each image was carefully annotated and categorized; no protocol or agreement statistic given</t>
        </is>
      </c>
      <c r="CA128" s="3" t="inlineStr">
        <is>
          <t>NR</t>
        </is>
      </c>
      <c r="CB128" s="3" t="inlineStr">
        <is>
          <t>NR</t>
        </is>
      </c>
      <c r="CC128" s="3" t="inlineStr">
        <is>
          <t>Image_Classification;Object_Detection</t>
        </is>
      </c>
      <c r="CD128" s="3" t="inlineStr">
        <is>
          <t>NR</t>
        </is>
      </c>
      <c r="CE128" s="3" t="inlineStr">
        <is>
          <t>NR</t>
        </is>
      </c>
      <c r="CF128" s="3" t="inlineStr">
        <is>
          <t>Reported on the source record/data card or associated publication (see Evidence_Locator)</t>
        </is>
      </c>
      <c r="CG128" s="3" t="inlineStr">
        <is>
          <t>NR</t>
        </is>
      </c>
      <c r="CH128" s="3" t="inlineStr">
        <is>
          <t>NR</t>
        </is>
      </c>
      <c r="CI128" s="3" t="inlineStr">
        <is>
          <t>Include-Primary</t>
        </is>
      </c>
      <c r="CJ128" s="3" t="inlineStr">
        <is>
          <t>Direct_Download</t>
        </is>
      </c>
      <c r="CK128" s="3" t="inlineStr">
        <is>
          <t>CC-BY-4.0</t>
        </is>
      </c>
      <c r="CL128" s="3" t="inlineStr">
        <is>
          <t>N</t>
        </is>
      </c>
      <c r="CM128" s="3" t="inlineStr">
        <is>
          <t>Direct_Download</t>
        </is>
      </c>
      <c r="CN128" s="3" t="inlineStr">
        <is>
          <t>NR</t>
        </is>
      </c>
      <c r="CO128" s="3" t="inlineStr">
        <is>
          <t>NR</t>
        </is>
      </c>
      <c r="CP128" s="3" t="inlineStr">
        <is>
          <t>N</t>
        </is>
      </c>
      <c r="CQ128" s="3" t="inlineStr">
        <is>
          <t>Country and collection site not reported; annotation format not stated; no README, no splits, no checksums; distributed as RAR requiring non-standard extraction; 0 downloads at search date</t>
        </is>
      </c>
      <c r="CR128" s="3" t="inlineStr">
        <is>
          <t>Original</t>
        </is>
      </c>
      <c r="CS128" s="3" t="inlineStr">
        <is>
          <t>N</t>
        </is>
      </c>
      <c r="CT128" s="3" t="inlineStr">
        <is>
          <t>N</t>
        </is>
      </c>
      <c r="CU128" s="3" t="inlineStr">
        <is>
          <t>N</t>
        </is>
      </c>
      <c r="CV128" s="3" t="inlineStr">
        <is>
          <t>NA</t>
        </is>
      </c>
      <c r="CW128" s="3" t="inlineStr">
        <is>
          <t>NA</t>
        </is>
      </c>
      <c r="CX128" s="3" t="inlineStr">
        <is>
          <t>Claude_Zendo_001.xlsx</t>
        </is>
      </c>
      <c r="CY128" s="3" t="inlineStr">
        <is>
          <t>Claude_Zendo_001:ZEN-011</t>
        </is>
      </c>
      <c r="CZ128" s="3" t="inlineStr">
        <is>
          <t>N</t>
        </is>
      </c>
      <c r="DA128" s="3" t="inlineStr">
        <is>
          <t>NA</t>
        </is>
      </c>
      <c r="DB128" s="3" t="inlineStr">
        <is>
          <t>None</t>
        </is>
      </c>
      <c r="DC128" s="3" t="inlineStr">
        <is>
          <t>None</t>
        </is>
      </c>
      <c r="DD128" s="3" t="inlineStr">
        <is>
          <t>None</t>
        </is>
      </c>
      <c r="DE128" s="3" t="inlineStr">
        <is>
          <t>None</t>
        </is>
      </c>
      <c r="DF128" s="3" t="inlineStr">
        <is>
          <t>N</t>
        </is>
      </c>
      <c r="DG128" s="3" t="inlineStr">
        <is>
          <t>Single source record; no reconciliation required.</t>
        </is>
      </c>
      <c r="DH128" s="3" t="inlineStr">
        <is>
          <t>Zenodo record https://zenodo.org/records/20581123 description and file listing, accessed 2026-08-03</t>
        </is>
      </c>
      <c r="DI128" s="3" t="inlineStr">
        <is>
          <t>Moderate</t>
        </is>
      </c>
      <c r="DJ128" s="3" t="inlineStr">
        <is>
          <t>Low</t>
        </is>
      </c>
      <c r="DK128" s="3" t="inlineStr">
        <is>
          <t>Use source record as cited.</t>
        </is>
      </c>
      <c r="DL128" s="3" t="n">
        <v>5</v>
      </c>
      <c r="DM128" s="3" t="n">
        <v>2</v>
      </c>
      <c r="DN128" s="3" t="n">
        <v>1.5</v>
      </c>
      <c r="DO128" s="3" t="n">
        <v>4</v>
      </c>
      <c r="DP128" s="3" t="n">
        <v>3</v>
      </c>
      <c r="DQ128" s="3" t="n">
        <v>1</v>
      </c>
      <c r="DR128" s="3" t="n">
        <v>0</v>
      </c>
      <c r="DS128" s="3" t="n">
        <v>52.5</v>
      </c>
      <c r="DT128" s="3" t="inlineStr">
        <is>
          <t>Reviewed (source MCDM_Scoring, averaged across batches)</t>
        </is>
      </c>
      <c r="DU128" s="3" t="inlineStr">
        <is>
          <t>1 of 1</t>
        </is>
      </c>
      <c r="DV128" s="35">
        <f>IFERROR(IF(INDEX(MCDM_Grades!$C$2:$C$178,MATCH($A128,MCDM_Grades!$A$2:$A$178,0))="","",INDEX(MCDM_Grades!$C$2:$C$178,MATCH($A128,MCDM_Grades!$A$2:$A$178,0))),"")</f>
        <v/>
      </c>
      <c r="DW128" s="42">
        <f>IFERROR(IF(INDEX(MCDM_Grades!$D$2:$D$178,MATCH($A128,MCDM_Grades!$A$2:$A$178,0))="","",INDEX(MCDM_Grades!$D$2:$D$178,MATCH($A128,MCDM_Grades!$A$2:$A$178,0))),"")</f>
        <v/>
      </c>
      <c r="DX128" s="48">
        <f>IFERROR(IF(INDEX(MCDM_Grades!$E$2:$E$178,MATCH($A128,MCDM_Grades!$A$2:$A$178,0))="","",INDEX(MCDM_Grades!$E$2:$E$178,MATCH($A128,MCDM_Grades!$A$2:$A$178,0))),"")</f>
        <v/>
      </c>
      <c r="DY128" s="49">
        <f>IFERROR(IF(INDEX(MCDM_Grades!$F$2:$F$178,MATCH($A128,MCDM_Grades!$A$2:$A$178,0))="","",INDEX(MCDM_Grades!$F$2:$F$178,MATCH($A128,MCDM_Grades!$A$2:$A$178,0))),"")</f>
        <v/>
      </c>
      <c r="DZ128" s="48">
        <f>IFERROR(IF(INDEX(MCDM_Grades!$G$2:$G$178,MATCH($A128,MCDM_Grades!$A$2:$A$178,0))="","",INDEX(MCDM_Grades!$G$2:$G$178,MATCH($A128,MCDM_Grades!$A$2:$A$178,0))),"")</f>
        <v/>
      </c>
      <c r="EA128" s="49">
        <f>IFERROR(IF(INDEX(MCDM_Grades!$H$2:$H$178,MATCH($A128,MCDM_Grades!$A$2:$A$178,0))="","",INDEX(MCDM_Grades!$H$2:$H$178,MATCH($A128,MCDM_Grades!$A$2:$A$178,0))),"")</f>
        <v/>
      </c>
      <c r="EB128" s="50">
        <f>IFERROR(IF(INDEX(MCDM_Grades!$I$2:$I$178,MATCH($A128,MCDM_Grades!$A$2:$A$178,0))="","",INDEX(MCDM_Grades!$I$2:$I$178,MATCH($A128,MCDM_Grades!$A$2:$A$178,0))),"")</f>
        <v/>
      </c>
      <c r="EC128" s="51">
        <f>IFERROR(IF(INDEX(MCDM_Grades!$J$2:$J$178,MATCH($A128,MCDM_Grades!$A$2:$A$178,0))="","",INDEX(MCDM_Grades!$J$2:$J$178,MATCH($A128,MCDM_Grades!$A$2:$A$178,0))),"")</f>
        <v/>
      </c>
      <c r="ED128" s="35">
        <f>IFERROR(IF(INDEX(MCDM_Grades!$N$2:$N$178,MATCH($A128,MCDM_Grades!$A$2:$A$178,0))="","",INDEX(MCDM_Grades!$N$2:$N$178,MATCH($A128,MCDM_Grades!$A$2:$A$178,0))),"")</f>
        <v/>
      </c>
      <c r="EE128" s="42">
        <f>IFERROR(IF(INDEX(MCDM_Grades!$O$2:$O$178,MATCH($A128,MCDM_Grades!$A$2:$A$178,0))="","",INDEX(MCDM_Grades!$O$2:$O$178,MATCH($A128,MCDM_Grades!$A$2:$A$178,0))),"")</f>
        <v/>
      </c>
      <c r="EF128" s="35">
        <f>IFERROR(IF(INDEX(MCDM_Grades!$P$2:$P$178,MATCH($A128,MCDM_Grades!$A$2:$A$178,0))="","",INDEX(MCDM_Grades!$P$2:$P$178,MATCH($A128,MCDM_Grades!$A$2:$A$178,0))),"")</f>
        <v/>
      </c>
      <c r="EG128" s="42">
        <f>IFERROR(IF(INDEX(MCDM_Grades!$Q$2:$Q$178,MATCH($A128,MCDM_Grades!$A$2:$A$178,0))="","",INDEX(MCDM_Grades!$Q$2:$Q$178,MATCH($A128,MCDM_Grades!$A$2:$A$178,0))),"")</f>
        <v/>
      </c>
      <c r="EH128" s="35">
        <f>IFERROR(IF(INDEX(MCDM_Grades!$R$2:$R$178,MATCH($A128,MCDM_Grades!$A$2:$A$178,0))="","",INDEX(MCDM_Grades!$R$2:$R$178,MATCH($A128,MCDM_Grades!$A$2:$A$178,0))),"")</f>
        <v/>
      </c>
      <c r="EI128" s="42">
        <f>IFERROR(IF(INDEX(MCDM_Grades!$S$2:$S$178,MATCH($A128,MCDM_Grades!$A$2:$A$178,0))="","",INDEX(MCDM_Grades!$S$2:$S$178,MATCH($A128,MCDM_Grades!$A$2:$A$178,0))),"")</f>
        <v/>
      </c>
      <c r="EJ128" s="35">
        <f>IFERROR(IF(INDEX(MCDM_Grades!$T$2:$T$178,MATCH($A128,MCDM_Grades!$A$2:$A$178,0))="","",INDEX(MCDM_Grades!$T$2:$T$178,MATCH($A128,MCDM_Grades!$A$2:$A$178,0))),"")</f>
        <v/>
      </c>
      <c r="EK128" s="42">
        <f>IFERROR(IF(INDEX(MCDM_Grades!$U$2:$U$178,MATCH($A128,MCDM_Grades!$A$2:$A$178,0))="","",INDEX(MCDM_Grades!$U$2:$U$178,MATCH($A128,MCDM_Grades!$A$2:$A$178,0))),"")</f>
        <v/>
      </c>
      <c r="EL128" s="35">
        <f>IFERROR(IF(INDEX(MCDM_Grades!$V$2:$V$178,MATCH($A128,MCDM_Grades!$A$2:$A$178,0))="","",INDEX(MCDM_Grades!$V$2:$V$178,MATCH($A128,MCDM_Grades!$A$2:$A$178,0))),"")</f>
        <v/>
      </c>
      <c r="EM128" s="42">
        <f>IFERROR(IF(INDEX(MCDM_Grades!$W$2:$W$178,MATCH($A128,MCDM_Grades!$A$2:$A$178,0))="","",INDEX(MCDM_Grades!$W$2:$W$178,MATCH($A128,MCDM_Grades!$A$2:$A$178,0))),"")</f>
        <v/>
      </c>
      <c r="EN128" s="35">
        <f>IFERROR(IF(INDEX(MCDM_Grades!$X$2:$X$178,MATCH($A128,MCDM_Grades!$A$2:$A$178,0))="","",INDEX(MCDM_Grades!$X$2:$X$178,MATCH($A128,MCDM_Grades!$A$2:$A$178,0))),"")</f>
        <v/>
      </c>
      <c r="EO128" s="42">
        <f>IFERROR(IF(INDEX(MCDM_Grades!$Y$2:$Y$178,MATCH($A128,MCDM_Grades!$A$2:$A$178,0))="","",INDEX(MCDM_Grades!$Y$2:$Y$178,MATCH($A128,MCDM_Grades!$A$2:$A$178,0))),"")</f>
        <v/>
      </c>
      <c r="EP128" s="35">
        <f>IFERROR(IF(INDEX(MCDM_Grades!$Z$2:$Z$178,MATCH($A128,MCDM_Grades!$A$2:$A$178,0))="","",INDEX(MCDM_Grades!$Z$2:$Z$178,MATCH($A128,MCDM_Grades!$A$2:$A$178,0))),"")</f>
        <v/>
      </c>
      <c r="EQ128" s="42">
        <f>IFERROR(IF(INDEX(MCDM_Grades!$AA$2:$AA$178,MATCH($A128,MCDM_Grades!$A$2:$A$178,0))="","",INDEX(MCDM_Grades!$AA$2:$AA$178,MATCH($A128,MCDM_Grades!$A$2:$A$178,0))),"")</f>
        <v/>
      </c>
      <c r="ER128" s="35">
        <f>IFERROR(IF(INDEX(MCDM_Grades!$AB$2:$AB$178,MATCH($A128,MCDM_Grades!$A$2:$A$178,0))="","",INDEX(MCDM_Grades!$AB$2:$AB$178,MATCH($A128,MCDM_Grades!$A$2:$A$178,0))),"")</f>
        <v/>
      </c>
      <c r="ES128" s="42">
        <f>IFERROR(IF(INDEX(MCDM_Grades!$AC$2:$AC$178,MATCH($A128,MCDM_Grades!$A$2:$A$178,0))="","",INDEX(MCDM_Grades!$AC$2:$AC$178,MATCH($A128,MCDM_Grades!$A$2:$A$178,0))),"")</f>
        <v/>
      </c>
      <c r="ET128" s="35">
        <f>IFERROR(IF(INDEX(MCDM_Grades!$AD$2:$AD$178,MATCH($A128,MCDM_Grades!$A$2:$A$178,0))="","",INDEX(MCDM_Grades!$AD$2:$AD$178,MATCH($A128,MCDM_Grades!$A$2:$A$178,0))),"")</f>
        <v/>
      </c>
      <c r="EU128" s="42">
        <f>IFERROR(IF(INDEX(MCDM_Grades!$AE$2:$AE$178,MATCH($A128,MCDM_Grades!$A$2:$A$178,0))="","",INDEX(MCDM_Grades!$AE$2:$AE$178,MATCH($A128,MCDM_Grades!$A$2:$A$178,0))),"")</f>
        <v/>
      </c>
      <c r="EV128" s="51">
        <f>IFERROR(IF(INDEX(MCDM_Grades!$K$2:$K$178,MATCH($A128,MCDM_Grades!$A$2:$A$178,0))="","",INDEX(MCDM_Grades!$K$2:$K$178,MATCH($A128,MCDM_Grades!$A$2:$A$178,0))),"")</f>
        <v/>
      </c>
      <c r="EW128" s="49">
        <f>IFERROR(IF(INDEX(MCDM_Grades!$L$2:$L$178,MATCH($A128,MCDM_Grades!$A$2:$A$178,0))="","",INDEX(MCDM_Grades!$L$2:$L$178,MATCH($A128,MCDM_Grades!$A$2:$A$178,0))),"")</f>
        <v/>
      </c>
      <c r="EX128" s="50">
        <f>IFERROR(IF(INDEX(MCDM_Grades!$M$2:$M$178,MATCH($A128,MCDM_Grades!$A$2:$A$178,0))="","",INDEX(MCDM_Grades!$M$2:$M$178,MATCH($A128,MCDM_Grades!$A$2:$A$178,0))),"")</f>
        <v/>
      </c>
      <c r="EY128" s="35">
        <f>IFERROR(IF(INDEX(MCDM_Grades!$AR$2:$AR$178,MATCH($A128,MCDM_Grades!$A$2:$A$178,0))="","",INDEX(MCDM_Grades!$AR$2:$AR$178,MATCH($A128,MCDM_Grades!$A$2:$A$178,0))),"")</f>
        <v/>
      </c>
      <c r="EZ128" s="42">
        <f>IFERROR(IF(INDEX(MCDM_Grades!$AS$2:$AS$178,MATCH($A128,MCDM_Grades!$A$2:$A$178,0))="","",INDEX(MCDM_Grades!$AS$2:$AS$178,MATCH($A128,MCDM_Grades!$A$2:$A$178,0))),"")</f>
        <v/>
      </c>
      <c r="FA128" s="35">
        <f>IFERROR(IF(INDEX(MCDM_Grades!$AT$2:$AT$178,MATCH($A128,MCDM_Grades!$A$2:$A$178,0))="","",INDEX(MCDM_Grades!$AT$2:$AT$178,MATCH($A128,MCDM_Grades!$A$2:$A$178,0))),"")</f>
        <v/>
      </c>
      <c r="FB128" s="42">
        <f>IFERROR(IF(INDEX(MCDM_Grades!$AU$2:$AU$178,MATCH($A128,MCDM_Grades!$A$2:$A$178,0))="","",INDEX(MCDM_Grades!$AU$2:$AU$178,MATCH($A128,MCDM_Grades!$A$2:$A$178,0))),"")</f>
        <v/>
      </c>
      <c r="FC128" s="3" t="inlineStr">
        <is>
          <t>Nadir / top-down</t>
        </is>
      </c>
      <c r="FD128" s="3" t="inlineStr">
        <is>
          <t>Yes</t>
        </is>
      </c>
      <c r="FE128" s="3" t="inlineStr">
        <is>
          <t>No</t>
        </is>
      </c>
      <c r="FF128" s="3" t="n"/>
      <c r="FG128" s="3" t="inlineStr">
        <is>
          <t>Survey vehicle onboard pavement imaging system with stroboscopic lighting</t>
        </is>
      </c>
      <c r="FH128" s="3" t="inlineStr">
        <is>
          <t>The data were acquired using an onboard imaging system equipped with high-resolution cameras and stroboscopic lighting to ensure consistent image quality.</t>
        </is>
      </c>
      <c r="FI128" s="3" t="inlineStr">
        <is>
          <t>Dataset page / README</t>
        </is>
      </c>
      <c r="FJ128" s="3" t="inlineStr">
        <is>
          <t>https://zenodo.org/records/20581123</t>
        </is>
      </c>
      <c r="FK128" s="3" t="inlineStr">
        <is>
          <t>Medium</t>
        </is>
      </c>
      <c r="FL128" s="3" t="inlineStr">
        <is>
          <t>Not independently verified</t>
        </is>
      </c>
      <c r="FM128" s="3" t="inlineStr">
        <is>
          <t>Workbook only says Vehicle_Mounted_Camera (mounted). Zenodo description describes an onboard imaging system with high-resolution cameras and stroboscopic lighting, which is the standard configuration of downward-facing pavement survey imaging; the page does not literally state 'downward', so confidence is Medium.</t>
        </is>
      </c>
    </row>
    <row r="129" ht="58" customHeight="1">
      <c r="A129" s="3" t="inlineStr">
        <is>
          <t>DS-128</t>
        </is>
      </c>
      <c r="B129" s="3" t="inlineStr">
        <is>
          <t>Road Condition Image Dataset</t>
        </is>
      </c>
      <c r="C129" s="3" t="inlineStr">
        <is>
          <t>NA</t>
        </is>
      </c>
      <c r="D129" s="3" t="inlineStr">
        <is>
          <t>NR</t>
        </is>
      </c>
      <c r="E129" s="3" t="inlineStr">
        <is>
          <t>Independent Dataset</t>
        </is>
      </c>
      <c r="F129" s="3" t="inlineStr">
        <is>
          <t>NA (single source record)</t>
        </is>
      </c>
      <c r="G129" s="3" t="inlineStr">
        <is>
          <t>Single source record; no matching record found in any other file after cross-file and cross-platform comparison.</t>
        </is>
      </c>
      <c r="H129" s="3" t="inlineStr">
        <is>
          <t>Claude</t>
        </is>
      </c>
      <c r="I129" s="3" t="inlineStr">
        <is>
          <t>Zenodo</t>
        </is>
      </c>
      <c r="J129" s="3" t="inlineStr">
        <is>
          <t>N</t>
        </is>
      </c>
      <c r="K129" s="3" t="inlineStr">
        <is>
          <t>NA (single platform)</t>
        </is>
      </c>
      <c r="L129" s="4" t="inlineStr">
        <is>
          <t>https://zenodo.org/records/7681876</t>
        </is>
      </c>
      <c r="M129" s="3" t="inlineStr">
        <is>
          <t>NA</t>
        </is>
      </c>
      <c r="N129" s="3" t="inlineStr">
        <is>
          <t>NA</t>
        </is>
      </c>
      <c r="O129" s="3" t="inlineStr">
        <is>
          <t>NA</t>
        </is>
      </c>
      <c r="P129" s="3" t="inlineStr">
        <is>
          <t>NA</t>
        </is>
      </c>
      <c r="Q129" s="4" t="inlineStr">
        <is>
          <t>https://zenodo.org/records/7681876</t>
        </is>
      </c>
      <c r="R129" s="3" t="inlineStr">
        <is>
          <t>NA</t>
        </is>
      </c>
      <c r="S129" s="3" t="inlineStr">
        <is>
          <t>NA</t>
        </is>
      </c>
      <c r="T129" s="3" t="inlineStr">
        <is>
          <t>10.5281/zenodo.7681876</t>
        </is>
      </c>
      <c r="U129" s="3" t="inlineStr">
        <is>
          <t>Y</t>
        </is>
      </c>
      <c r="V129" s="3" t="inlineStr">
        <is>
          <t>https://github.com/Snagnar/CompetitiveReconstructionNetworks</t>
        </is>
      </c>
      <c r="W129" s="3" t="inlineStr">
        <is>
          <t>NR</t>
        </is>
      </c>
      <c r="X129" s="3" t="inlineStr">
        <is>
          <t>https://github.com/Snagnar/CompetitiveReconstructionNetworks</t>
        </is>
      </c>
      <c r="Y129" s="3" t="inlineStr">
        <is>
          <t>NR</t>
        </is>
      </c>
      <c r="Z129" s="3" t="inlineStr">
        <is>
          <t>NR</t>
        </is>
      </c>
      <c r="AA129" s="3" t="inlineStr">
        <is>
          <t>Reported in source record (relationship not classified)</t>
        </is>
      </c>
      <c r="AB129" s="3" t="inlineStr">
        <is>
          <t>NR</t>
        </is>
      </c>
      <c r="AC129" s="3" t="inlineStr">
        <is>
          <t>NR</t>
        </is>
      </c>
      <c r="AD129" s="3" t="inlineStr">
        <is>
          <t>NR</t>
        </is>
      </c>
      <c r="AE129" s="3" t="inlineStr">
        <is>
          <t>NR</t>
        </is>
      </c>
      <c r="AF129" s="3" t="inlineStr">
        <is>
          <t>NR</t>
        </is>
      </c>
      <c r="AG129" s="3" t="inlineStr">
        <is>
          <t>NR</t>
        </is>
      </c>
      <c r="AH129" s="3" t="inlineStr">
        <is>
          <t>NR</t>
        </is>
      </c>
      <c r="AI129" s="3" t="inlineStr">
        <is>
          <t>NR</t>
        </is>
      </c>
      <c r="AJ129" s="3" t="inlineStr">
        <is>
          <t>NR</t>
        </is>
      </c>
      <c r="AK129" s="3" t="inlineStr">
        <is>
          <t>NR</t>
        </is>
      </c>
      <c r="AL129" s="3" t="inlineStr">
        <is>
          <t>NR</t>
        </is>
      </c>
      <c r="AM129" s="3" t="inlineStr">
        <is>
          <t>NR</t>
        </is>
      </c>
      <c r="AN129" s="3" t="inlineStr">
        <is>
          <t>NR</t>
        </is>
      </c>
      <c r="AO129" s="3" t="inlineStr">
        <is>
          <t>NR</t>
        </is>
      </c>
      <c r="AP129" s="3" t="inlineStr">
        <is>
          <t>NR</t>
        </is>
      </c>
      <c r="AQ129" s="3" t="inlineStr">
        <is>
          <t>NR</t>
        </is>
      </c>
      <c r="AR129" s="3" t="inlineStr">
        <is>
          <t>NR</t>
        </is>
      </c>
      <c r="AS129" s="3" t="inlineStr">
        <is>
          <t>NR</t>
        </is>
      </c>
      <c r="AT129" s="3" t="inlineStr">
        <is>
          <t>NR</t>
        </is>
      </c>
      <c r="AU129" s="3" t="inlineStr">
        <is>
          <t>MLS;Vehicle_Mounted_Camera</t>
        </is>
      </c>
      <c r="AV129" s="3" t="inlineStr">
        <is>
          <t>See Acquisition_Platform</t>
        </is>
      </c>
      <c r="AW129" s="3" t="inlineStr">
        <is>
          <t>MLS;Vehicle_Mounted_Camera</t>
        </is>
      </c>
      <c r="AX129" s="3" t="inlineStr">
        <is>
          <t>See Acquisition_Platform (reported: mounted)</t>
        </is>
      </c>
      <c r="AY129" s="3" t="inlineStr">
        <is>
          <t>NR</t>
        </is>
      </c>
      <c r="AZ129" s="3" t="inlineStr">
        <is>
          <t>NR</t>
        </is>
      </c>
      <c r="BA129" s="3" t="inlineStr">
        <is>
          <t>NR</t>
        </is>
      </c>
      <c r="BB129" s="3" t="inlineStr">
        <is>
          <t>Y</t>
        </is>
      </c>
      <c r="BC129" s="3" t="inlineStr">
        <is>
          <t>NR</t>
        </is>
      </c>
      <c r="BD129" s="3" t="inlineStr">
        <is>
          <t>Mobile laser scanning</t>
        </is>
      </c>
      <c r="BE129" s="3" t="inlineStr">
        <is>
          <t>NR</t>
        </is>
      </c>
      <c r="BF129" s="3" t="inlineStr">
        <is>
          <t>NR</t>
        </is>
      </c>
      <c r="BG129" s="3" t="inlineStr">
        <is>
          <t>NR</t>
        </is>
      </c>
      <c r="BH129" s="3" t="inlineStr">
        <is>
          <t>NR</t>
        </is>
      </c>
      <c r="BI129" s="3" t="inlineStr">
        <is>
          <t>NR</t>
        </is>
      </c>
      <c r="BJ129" s="3" t="inlineStr">
        <is>
          <t>NR</t>
        </is>
      </c>
      <c r="BK129" s="3" t="inlineStr">
        <is>
          <t>NR</t>
        </is>
      </c>
      <c r="BL129" s="3" t="inlineStr">
        <is>
          <t>Anomaly_Detection</t>
        </is>
      </c>
      <c r="BM129" s="3" t="inlineStr">
        <is>
          <t>Anomaly_Detection</t>
        </is>
      </c>
      <c r="BN129" s="3" t="inlineStr">
        <is>
          <t>NR</t>
        </is>
      </c>
      <c r="BO129" s="3" t="inlineStr">
        <is>
          <t>NR</t>
        </is>
      </c>
      <c r="BP129" s="3" t="inlineStr">
        <is>
          <t>NR</t>
        </is>
      </c>
      <c r="BQ129" s="3" t="inlineStr">
        <is>
          <t>NR</t>
        </is>
      </c>
      <c r="BR129" s="3" t="inlineStr">
        <is>
          <t>NR</t>
        </is>
      </c>
      <c r="BS129" s="3" t="inlineStr">
        <is>
          <t>NR</t>
        </is>
      </c>
      <c r="BT129" s="3" t="inlineStr">
        <is>
          <t>NR</t>
        </is>
      </c>
      <c r="BU129" s="3" t="inlineStr">
        <is>
          <t>NR</t>
        </is>
      </c>
      <c r="BV129" s="3" t="inlineStr">
        <is>
          <t>N</t>
        </is>
      </c>
      <c r="BW129" s="3" t="inlineStr">
        <is>
          <t>N</t>
        </is>
      </c>
      <c r="BX129" s="3" t="inlineStr">
        <is>
          <t>N</t>
        </is>
      </c>
      <c r="BY129" s="3" t="inlineStr">
        <is>
          <t>NR</t>
        </is>
      </c>
      <c r="BZ129" s="3" t="inlineStr">
        <is>
          <t>NR</t>
        </is>
      </c>
      <c r="CA129" s="3" t="inlineStr">
        <is>
          <t>NR</t>
        </is>
      </c>
      <c r="CB129" s="3" t="inlineStr">
        <is>
          <t>NR</t>
        </is>
      </c>
      <c r="CC129" s="3" t="inlineStr">
        <is>
          <t>Anomaly_Detection</t>
        </is>
      </c>
      <c r="CD129" s="3" t="inlineStr">
        <is>
          <t>NR</t>
        </is>
      </c>
      <c r="CE129" s="3" t="inlineStr">
        <is>
          <t>NR</t>
        </is>
      </c>
      <c r="CF129" s="3" t="inlineStr">
        <is>
          <t>Reported on the source record/data card or associated publication (see Evidence_Locator)</t>
        </is>
      </c>
      <c r="CG129" s="3" t="inlineStr">
        <is>
          <t>NR</t>
        </is>
      </c>
      <c r="CH129" s="3" t="inlineStr">
        <is>
          <t>NR</t>
        </is>
      </c>
      <c r="CI129" s="3" t="inlineStr">
        <is>
          <t>Include-Supplementary</t>
        </is>
      </c>
      <c r="CJ129" s="3" t="inlineStr">
        <is>
          <t>Direct_Download</t>
        </is>
      </c>
      <c r="CK129" s="3" t="inlineStr">
        <is>
          <t>NR</t>
        </is>
      </c>
      <c r="CL129" s="3" t="inlineStr">
        <is>
          <t>N</t>
        </is>
      </c>
      <c r="CM129" s="3" t="inlineStr">
        <is>
          <t>Direct_Download</t>
        </is>
      </c>
      <c r="CN129" s="3" t="inlineStr">
        <is>
          <t>NR</t>
        </is>
      </c>
      <c r="CO129" s="3" t="inlineStr">
        <is>
          <t>NR</t>
        </is>
      </c>
      <c r="CP129" s="3" t="inlineStr">
        <is>
          <t>N</t>
        </is>
      </c>
      <c r="CQ129" s="3" t="inlineStr">
        <is>
          <t>No license declared, so reuse terms are legally undetermined; the record is a two-sentence description with no class list, no counts, no annotation format and no geography; distress labels are not evidenced on the record and usage is deferred entirely to an external GitHub repository</t>
        </is>
      </c>
      <c r="CR129" s="3" t="inlineStr">
        <is>
          <t>Original</t>
        </is>
      </c>
      <c r="CS129" s="3" t="inlineStr">
        <is>
          <t>N</t>
        </is>
      </c>
      <c r="CT129" s="3" t="inlineStr">
        <is>
          <t>N</t>
        </is>
      </c>
      <c r="CU129" s="3" t="inlineStr">
        <is>
          <t>N</t>
        </is>
      </c>
      <c r="CV129" s="3" t="inlineStr">
        <is>
          <t>NA</t>
        </is>
      </c>
      <c r="CW129" s="3" t="inlineStr">
        <is>
          <t>NA</t>
        </is>
      </c>
      <c r="CX129" s="3" t="inlineStr">
        <is>
          <t>Claude_Zendo_001.xlsx</t>
        </is>
      </c>
      <c r="CY129" s="3" t="inlineStr">
        <is>
          <t>Claude_Zendo_001:ZEN-027</t>
        </is>
      </c>
      <c r="CZ129" s="3" t="inlineStr">
        <is>
          <t>N</t>
        </is>
      </c>
      <c r="DA129" s="3" t="inlineStr">
        <is>
          <t>NA</t>
        </is>
      </c>
      <c r="DB129" s="3" t="inlineStr">
        <is>
          <t>None</t>
        </is>
      </c>
      <c r="DC129" s="3" t="inlineStr">
        <is>
          <t>None</t>
        </is>
      </c>
      <c r="DD129" s="3" t="inlineStr">
        <is>
          <t>None</t>
        </is>
      </c>
      <c r="DE129" s="3" t="inlineStr">
        <is>
          <t>None</t>
        </is>
      </c>
      <c r="DF129" s="3" t="inlineStr">
        <is>
          <t>N</t>
        </is>
      </c>
      <c r="DG129" s="3" t="inlineStr">
        <is>
          <t>Single source record; no reconciliation required.</t>
        </is>
      </c>
      <c r="DH129" s="3" t="inlineStr">
        <is>
          <t>Zenodo record https://zenodo.org/records/7681876 description and file listing (panorama.zip, road_images.zip); license field empty in Zenodo API response, accessed 2026-08-03</t>
        </is>
      </c>
      <c r="DI129" s="3" t="inlineStr">
        <is>
          <t>Low</t>
        </is>
      </c>
      <c r="DJ129" s="3" t="inlineStr">
        <is>
          <t>Low</t>
        </is>
      </c>
      <c r="DK129" s="3" t="inlineStr">
        <is>
          <t>Use source record as cited.</t>
        </is>
      </c>
      <c r="DL129" s="3" t="n">
        <v>4</v>
      </c>
      <c r="DM129" s="3" t="n">
        <v>1</v>
      </c>
      <c r="DN129" s="3" t="n">
        <v>2</v>
      </c>
      <c r="DO129" s="3" t="n">
        <v>2</v>
      </c>
      <c r="DP129" s="3" t="n">
        <v>2</v>
      </c>
      <c r="DQ129" s="3" t="n">
        <v>2</v>
      </c>
      <c r="DR129" s="3" t="n">
        <v>0</v>
      </c>
      <c r="DS129" s="3" t="n">
        <v>40</v>
      </c>
      <c r="DT129" s="3" t="inlineStr">
        <is>
          <t>Reviewed (source MCDM_Scoring, averaged across batches)</t>
        </is>
      </c>
      <c r="DU129" s="3" t="inlineStr">
        <is>
          <t>1 of 1</t>
        </is>
      </c>
      <c r="DV129" s="35">
        <f>IFERROR(IF(INDEX(MCDM_Grades!$C$2:$C$178,MATCH($A129,MCDM_Grades!$A$2:$A$178,0))="","",INDEX(MCDM_Grades!$C$2:$C$178,MATCH($A129,MCDM_Grades!$A$2:$A$178,0))),"")</f>
        <v/>
      </c>
      <c r="DW129" s="42">
        <f>IFERROR(IF(INDEX(MCDM_Grades!$D$2:$D$178,MATCH($A129,MCDM_Grades!$A$2:$A$178,0))="","",INDEX(MCDM_Grades!$D$2:$D$178,MATCH($A129,MCDM_Grades!$A$2:$A$178,0))),"")</f>
        <v/>
      </c>
      <c r="DX129" s="48">
        <f>IFERROR(IF(INDEX(MCDM_Grades!$E$2:$E$178,MATCH($A129,MCDM_Grades!$A$2:$A$178,0))="","",INDEX(MCDM_Grades!$E$2:$E$178,MATCH($A129,MCDM_Grades!$A$2:$A$178,0))),"")</f>
        <v/>
      </c>
      <c r="DY129" s="49">
        <f>IFERROR(IF(INDEX(MCDM_Grades!$F$2:$F$178,MATCH($A129,MCDM_Grades!$A$2:$A$178,0))="","",INDEX(MCDM_Grades!$F$2:$F$178,MATCH($A129,MCDM_Grades!$A$2:$A$178,0))),"")</f>
        <v/>
      </c>
      <c r="DZ129" s="48">
        <f>IFERROR(IF(INDEX(MCDM_Grades!$G$2:$G$178,MATCH($A129,MCDM_Grades!$A$2:$A$178,0))="","",INDEX(MCDM_Grades!$G$2:$G$178,MATCH($A129,MCDM_Grades!$A$2:$A$178,0))),"")</f>
        <v/>
      </c>
      <c r="EA129" s="49">
        <f>IFERROR(IF(INDEX(MCDM_Grades!$H$2:$H$178,MATCH($A129,MCDM_Grades!$A$2:$A$178,0))="","",INDEX(MCDM_Grades!$H$2:$H$178,MATCH($A129,MCDM_Grades!$A$2:$A$178,0))),"")</f>
        <v/>
      </c>
      <c r="EB129" s="50">
        <f>IFERROR(IF(INDEX(MCDM_Grades!$I$2:$I$178,MATCH($A129,MCDM_Grades!$A$2:$A$178,0))="","",INDEX(MCDM_Grades!$I$2:$I$178,MATCH($A129,MCDM_Grades!$A$2:$A$178,0))),"")</f>
        <v/>
      </c>
      <c r="EC129" s="51">
        <f>IFERROR(IF(INDEX(MCDM_Grades!$J$2:$J$178,MATCH($A129,MCDM_Grades!$A$2:$A$178,0))="","",INDEX(MCDM_Grades!$J$2:$J$178,MATCH($A129,MCDM_Grades!$A$2:$A$178,0))),"")</f>
        <v/>
      </c>
      <c r="ED129" s="35">
        <f>IFERROR(IF(INDEX(MCDM_Grades!$N$2:$N$178,MATCH($A129,MCDM_Grades!$A$2:$A$178,0))="","",INDEX(MCDM_Grades!$N$2:$N$178,MATCH($A129,MCDM_Grades!$A$2:$A$178,0))),"")</f>
        <v/>
      </c>
      <c r="EE129" s="42">
        <f>IFERROR(IF(INDEX(MCDM_Grades!$O$2:$O$178,MATCH($A129,MCDM_Grades!$A$2:$A$178,0))="","",INDEX(MCDM_Grades!$O$2:$O$178,MATCH($A129,MCDM_Grades!$A$2:$A$178,0))),"")</f>
        <v/>
      </c>
      <c r="EF129" s="35">
        <f>IFERROR(IF(INDEX(MCDM_Grades!$P$2:$P$178,MATCH($A129,MCDM_Grades!$A$2:$A$178,0))="","",INDEX(MCDM_Grades!$P$2:$P$178,MATCH($A129,MCDM_Grades!$A$2:$A$178,0))),"")</f>
        <v/>
      </c>
      <c r="EG129" s="42">
        <f>IFERROR(IF(INDEX(MCDM_Grades!$Q$2:$Q$178,MATCH($A129,MCDM_Grades!$A$2:$A$178,0))="","",INDEX(MCDM_Grades!$Q$2:$Q$178,MATCH($A129,MCDM_Grades!$A$2:$A$178,0))),"")</f>
        <v/>
      </c>
      <c r="EH129" s="35">
        <f>IFERROR(IF(INDEX(MCDM_Grades!$R$2:$R$178,MATCH($A129,MCDM_Grades!$A$2:$A$178,0))="","",INDEX(MCDM_Grades!$R$2:$R$178,MATCH($A129,MCDM_Grades!$A$2:$A$178,0))),"")</f>
        <v/>
      </c>
      <c r="EI129" s="42">
        <f>IFERROR(IF(INDEX(MCDM_Grades!$S$2:$S$178,MATCH($A129,MCDM_Grades!$A$2:$A$178,0))="","",INDEX(MCDM_Grades!$S$2:$S$178,MATCH($A129,MCDM_Grades!$A$2:$A$178,0))),"")</f>
        <v/>
      </c>
      <c r="EJ129" s="35">
        <f>IFERROR(IF(INDEX(MCDM_Grades!$T$2:$T$178,MATCH($A129,MCDM_Grades!$A$2:$A$178,0))="","",INDEX(MCDM_Grades!$T$2:$T$178,MATCH($A129,MCDM_Grades!$A$2:$A$178,0))),"")</f>
        <v/>
      </c>
      <c r="EK129" s="42">
        <f>IFERROR(IF(INDEX(MCDM_Grades!$U$2:$U$178,MATCH($A129,MCDM_Grades!$A$2:$A$178,0))="","",INDEX(MCDM_Grades!$U$2:$U$178,MATCH($A129,MCDM_Grades!$A$2:$A$178,0))),"")</f>
        <v/>
      </c>
      <c r="EL129" s="35">
        <f>IFERROR(IF(INDEX(MCDM_Grades!$V$2:$V$178,MATCH($A129,MCDM_Grades!$A$2:$A$178,0))="","",INDEX(MCDM_Grades!$V$2:$V$178,MATCH($A129,MCDM_Grades!$A$2:$A$178,0))),"")</f>
        <v/>
      </c>
      <c r="EM129" s="42">
        <f>IFERROR(IF(INDEX(MCDM_Grades!$W$2:$W$178,MATCH($A129,MCDM_Grades!$A$2:$A$178,0))="","",INDEX(MCDM_Grades!$W$2:$W$178,MATCH($A129,MCDM_Grades!$A$2:$A$178,0))),"")</f>
        <v/>
      </c>
      <c r="EN129" s="35">
        <f>IFERROR(IF(INDEX(MCDM_Grades!$X$2:$X$178,MATCH($A129,MCDM_Grades!$A$2:$A$178,0))="","",INDEX(MCDM_Grades!$X$2:$X$178,MATCH($A129,MCDM_Grades!$A$2:$A$178,0))),"")</f>
        <v/>
      </c>
      <c r="EO129" s="42">
        <f>IFERROR(IF(INDEX(MCDM_Grades!$Y$2:$Y$178,MATCH($A129,MCDM_Grades!$A$2:$A$178,0))="","",INDEX(MCDM_Grades!$Y$2:$Y$178,MATCH($A129,MCDM_Grades!$A$2:$A$178,0))),"")</f>
        <v/>
      </c>
      <c r="EP129" s="35">
        <f>IFERROR(IF(INDEX(MCDM_Grades!$Z$2:$Z$178,MATCH($A129,MCDM_Grades!$A$2:$A$178,0))="","",INDEX(MCDM_Grades!$Z$2:$Z$178,MATCH($A129,MCDM_Grades!$A$2:$A$178,0))),"")</f>
        <v/>
      </c>
      <c r="EQ129" s="42">
        <f>IFERROR(IF(INDEX(MCDM_Grades!$AA$2:$AA$178,MATCH($A129,MCDM_Grades!$A$2:$A$178,0))="","",INDEX(MCDM_Grades!$AA$2:$AA$178,MATCH($A129,MCDM_Grades!$A$2:$A$178,0))),"")</f>
        <v/>
      </c>
      <c r="ER129" s="35">
        <f>IFERROR(IF(INDEX(MCDM_Grades!$AB$2:$AB$178,MATCH($A129,MCDM_Grades!$A$2:$A$178,0))="","",INDEX(MCDM_Grades!$AB$2:$AB$178,MATCH($A129,MCDM_Grades!$A$2:$A$178,0))),"")</f>
        <v/>
      </c>
      <c r="ES129" s="42">
        <f>IFERROR(IF(INDEX(MCDM_Grades!$AC$2:$AC$178,MATCH($A129,MCDM_Grades!$A$2:$A$178,0))="","",INDEX(MCDM_Grades!$AC$2:$AC$178,MATCH($A129,MCDM_Grades!$A$2:$A$178,0))),"")</f>
        <v/>
      </c>
      <c r="ET129" s="35">
        <f>IFERROR(IF(INDEX(MCDM_Grades!$AD$2:$AD$178,MATCH($A129,MCDM_Grades!$A$2:$A$178,0))="","",INDEX(MCDM_Grades!$AD$2:$AD$178,MATCH($A129,MCDM_Grades!$A$2:$A$178,0))),"")</f>
        <v/>
      </c>
      <c r="EU129" s="42">
        <f>IFERROR(IF(INDEX(MCDM_Grades!$AE$2:$AE$178,MATCH($A129,MCDM_Grades!$A$2:$A$178,0))="","",INDEX(MCDM_Grades!$AE$2:$AE$178,MATCH($A129,MCDM_Grades!$A$2:$A$178,0))),"")</f>
        <v/>
      </c>
      <c r="EV129" s="51">
        <f>IFERROR(IF(INDEX(MCDM_Grades!$K$2:$K$178,MATCH($A129,MCDM_Grades!$A$2:$A$178,0))="","",INDEX(MCDM_Grades!$K$2:$K$178,MATCH($A129,MCDM_Grades!$A$2:$A$178,0))),"")</f>
        <v/>
      </c>
      <c r="EW129" s="49">
        <f>IFERROR(IF(INDEX(MCDM_Grades!$L$2:$L$178,MATCH($A129,MCDM_Grades!$A$2:$A$178,0))="","",INDEX(MCDM_Grades!$L$2:$L$178,MATCH($A129,MCDM_Grades!$A$2:$A$178,0))),"")</f>
        <v/>
      </c>
      <c r="EX129" s="50">
        <f>IFERROR(IF(INDEX(MCDM_Grades!$M$2:$M$178,MATCH($A129,MCDM_Grades!$A$2:$A$178,0))="","",INDEX(MCDM_Grades!$M$2:$M$178,MATCH($A129,MCDM_Grades!$A$2:$A$178,0))),"")</f>
        <v/>
      </c>
      <c r="EY129" s="35">
        <f>IFERROR(IF(INDEX(MCDM_Grades!$AR$2:$AR$178,MATCH($A129,MCDM_Grades!$A$2:$A$178,0))="","",INDEX(MCDM_Grades!$AR$2:$AR$178,MATCH($A129,MCDM_Grades!$A$2:$A$178,0))),"")</f>
        <v/>
      </c>
      <c r="EZ129" s="42">
        <f>IFERROR(IF(INDEX(MCDM_Grades!$AS$2:$AS$178,MATCH($A129,MCDM_Grades!$A$2:$A$178,0))="","",INDEX(MCDM_Grades!$AS$2:$AS$178,MATCH($A129,MCDM_Grades!$A$2:$A$178,0))),"")</f>
        <v/>
      </c>
      <c r="FA129" s="35">
        <f>IFERROR(IF(INDEX(MCDM_Grades!$AT$2:$AT$178,MATCH($A129,MCDM_Grades!$A$2:$A$178,0))="","",INDEX(MCDM_Grades!$AT$2:$AT$178,MATCH($A129,MCDM_Grades!$A$2:$A$178,0))),"")</f>
        <v/>
      </c>
      <c r="FB129" s="42">
        <f>IFERROR(IF(INDEX(MCDM_Grades!$AU$2:$AU$178,MATCH($A129,MCDM_Grades!$A$2:$A$178,0))="","",INDEX(MCDM_Grades!$AU$2:$AU$178,MATCH($A129,MCDM_Grades!$A$2:$A$178,0))),"")</f>
        <v/>
      </c>
      <c r="FC129" s="3" t="inlineStr">
        <is>
          <t>Panoramic (360°)</t>
        </is>
      </c>
      <c r="FD129" s="3" t="inlineStr">
        <is>
          <t>Unknown</t>
        </is>
      </c>
      <c r="FE129" s="3" t="inlineStr">
        <is>
          <t>Partial</t>
        </is>
      </c>
      <c r="FF129" s="3" t="inlineStr">
        <is>
          <t>2D road images rendered from 3D LiDAR point clouds (viewpoint not stated)</t>
        </is>
      </c>
      <c r="FG129" s="3" t="inlineStr">
        <is>
          <t>Mobile mapping vehicle (LiDAR scanner + panorama cameras)</t>
        </is>
      </c>
      <c r="FH129" s="3" t="inlineStr">
        <is>
          <t>The images were either rendered from 3D lidar point clouds or captured by a camera on a so called Mobile Mapping vehicle.</t>
        </is>
      </c>
      <c r="FI129" s="3" t="inlineStr">
        <is>
          <t>Dataset page / README</t>
        </is>
      </c>
      <c r="FJ129" s="3" t="inlineStr">
        <is>
          <t>https://zenodo.org/records/7681876</t>
        </is>
      </c>
      <c r="FK129" s="3" t="inlineStr">
        <is>
          <t>Low</t>
        </is>
      </c>
      <c r="FL129" s="3" t="inlineStr">
        <is>
          <t>Verified - agreed</t>
        </is>
      </c>
      <c r="FM129" s="3" t="inlineStr">
        <is>
          <t>Two components: roadimages.zip 'images extracted from 3D lidar scans of streets in the town of essen' (rendering viewpoint not stated) and panorama_images.zip 'hand labled panorama images obtained from cameras mounted on the scanning vehicles' (GitHub README, https://github.com/Snagnar/CompetitiveReconstructionNetworks). Only the panorama component has a stated viewpoint; LiDAR-render orientation not inferred. | Second review: Both Zenodo and the GitHub README (fetched) confirm a panorama-camera component from a mobile mapping vehicle plus LiDAR-rendered road images whose rendering viewpoint is not stated; the panorama archive (240 MB) is the bulk of the data. Panoramic with top_down Unknown / forward_facing Partial is su</t>
        </is>
      </c>
    </row>
    <row r="130" ht="58" customHeight="1">
      <c r="A130" s="3" t="inlineStr">
        <is>
          <t>DS-129</t>
        </is>
      </c>
      <c r="B130" s="3" t="inlineStr">
        <is>
          <t>Road Damage Dataset: Potholes, Cracks and Manholes (Arcioni)</t>
        </is>
      </c>
      <c r="C130" s="3" t="inlineStr">
        <is>
          <t>Road Damage Dataset: Potholes, Cracks and Manholes</t>
        </is>
      </c>
      <c r="D130" s="3" t="inlineStr">
        <is>
          <t>Version 4</t>
        </is>
      </c>
      <c r="E130" s="3" t="inlineStr">
        <is>
          <t>Confirmed Match</t>
        </is>
      </c>
      <c r="F130" s="3" t="inlineStr">
        <is>
          <t>High</t>
        </is>
      </c>
      <c r="G130" s="3" t="inlineStr">
        <is>
          <t>Same title, same Italian collection, same GoPro HERO7 + Samsung/smartphone acquisition, same three classes (pothole; crack; manhole); Kaggle records cite Zenodo DOI 10.5281/zenodo.17834373; Claude Zenodo batch retained Zenodo record 18528034 with the same title/content.</t>
        </is>
      </c>
      <c r="H130" s="3" t="inlineStr">
        <is>
          <t>Claude; GPT</t>
        </is>
      </c>
      <c r="I130" s="3" t="inlineStr">
        <is>
          <t>Zenodo; Kaggle</t>
        </is>
      </c>
      <c r="J130" s="3" t="inlineStr">
        <is>
          <t>Y</t>
        </is>
      </c>
      <c r="K130" s="8" t="inlineStr">
        <is>
          <t>Duplicate deposit: Kaggle page (lorenzoarcioni) and Zenodo deposit; two Zenodo record IDs (17834373 cited from Kaggle vs 18528034 retained) likely reflect versioning of the same deposit</t>
        </is>
      </c>
      <c r="L130" s="4" t="inlineStr">
        <is>
          <t>https://zenodo.org/records/18528034</t>
        </is>
      </c>
      <c r="M130" s="3" t="inlineStr">
        <is>
          <t>NA</t>
        </is>
      </c>
      <c r="N130" s="3" t="inlineStr">
        <is>
          <t>NA</t>
        </is>
      </c>
      <c r="O130" s="3" t="inlineStr">
        <is>
          <t>NA</t>
        </is>
      </c>
      <c r="P130" s="3" t="inlineStr">
        <is>
          <t>NA</t>
        </is>
      </c>
      <c r="Q130" s="4" t="inlineStr">
        <is>
          <t>https://zenodo.org/records/18528034</t>
        </is>
      </c>
      <c r="R130" s="4" t="inlineStr">
        <is>
          <t>https://www.kaggle.com/datasets/lorenzoarcioni/road-damage-dataset-potholes-cracks-and-manholes</t>
        </is>
      </c>
      <c r="S130" s="3" t="inlineStr">
        <is>
          <t>NA</t>
        </is>
      </c>
      <c r="T130" s="3" t="inlineStr">
        <is>
          <t>10.5281/zenodo.17834373; 10.5281/zenodo.18528034</t>
        </is>
      </c>
      <c r="U130" s="3" t="inlineStr">
        <is>
          <t>Y</t>
        </is>
      </c>
      <c r="V130" s="3" t="inlineStr">
        <is>
          <t>https://doi.org/10.5281/zenodo.17834373</t>
        </is>
      </c>
      <c r="W130" s="3" t="inlineStr">
        <is>
          <t>10.5281/zenodo.17834373</t>
        </is>
      </c>
      <c r="X130" s="3" t="inlineStr">
        <is>
          <t>https://doi.org/10.5281/zenodo.17834373</t>
        </is>
      </c>
      <c r="Y130" s="3" t="inlineStr">
        <is>
          <t>NR</t>
        </is>
      </c>
      <c r="Z130" s="3" t="inlineStr">
        <is>
          <t>NR</t>
        </is>
      </c>
      <c r="AA130" s="3" t="inlineStr">
        <is>
          <t>Reported in source record (relationship not classified)</t>
        </is>
      </c>
      <c r="AB130" s="3" t="inlineStr">
        <is>
          <t>Images/frames as reported</t>
        </is>
      </c>
      <c r="AC130" s="3" t="inlineStr">
        <is>
          <t>2000</t>
        </is>
      </c>
      <c r="AD130" s="3" t="inlineStr">
        <is>
          <t>NR</t>
        </is>
      </c>
      <c r="AE130" s="3" t="inlineStr">
        <is>
          <t>NR</t>
        </is>
      </c>
      <c r="AF130" s="3" t="inlineStr">
        <is>
          <t>2000</t>
        </is>
      </c>
      <c r="AG130" s="3" t="inlineStr">
        <is>
          <t>NR</t>
        </is>
      </c>
      <c r="AH130" s="3" t="inlineStr">
        <is>
          <t>NR</t>
        </is>
      </c>
      <c r="AI130" s="3" t="inlineStr">
        <is>
          <t>NR</t>
        </is>
      </c>
      <c r="AJ130" s="3" t="inlineStr">
        <is>
          <t>NR</t>
        </is>
      </c>
      <c r="AK130" s="3" t="inlineStr">
        <is>
          <t>NR</t>
        </is>
      </c>
      <c r="AL130" s="3" t="inlineStr">
        <is>
          <t>NR</t>
        </is>
      </c>
      <c r="AM130" s="3" t="inlineStr">
        <is>
          <t>NR</t>
        </is>
      </c>
      <c r="AN130" s="3" t="inlineStr">
        <is>
          <t>640x360 [Claude] | 640 x 360 px [GPT]</t>
        </is>
      </c>
      <c r="AO130" s="3" t="inlineStr">
        <is>
          <t>NR</t>
        </is>
      </c>
      <c r="AP130" s="3" t="inlineStr">
        <is>
          <t>Italy</t>
        </is>
      </c>
      <c r="AQ130" s="3" t="inlineStr">
        <is>
          <t>NR</t>
        </is>
      </c>
      <c r="AR130" s="3" t="inlineStr">
        <is>
          <t>Rome;Sacrofano</t>
        </is>
      </c>
      <c r="AS130" s="3" t="inlineStr">
        <is>
          <t>Italy; Rome;Sacrofano; Road environment: Urban;Suburban;Rural [Claude] | Urban;Rural [Claude] | Urban and suburban roads [GPT]</t>
        </is>
      </c>
      <c r="AT130" s="3" t="inlineStr">
        <is>
          <t>NR</t>
        </is>
      </c>
      <c r="AU130" s="3" t="inlineStr">
        <is>
          <t>Vehicle_Mounted_Camera;Smartphone_Handheld [Claude] | Vehicle-mounted action camera (GoPro HERO7);Handheld smartphone (Samsung Galaxy A14, stationary capture) [Claude] | Vehicle-mounted GoPro HERO7;stationary Samsung Galaxy A14 smartphone [GPT]</t>
        </is>
      </c>
      <c r="AV130" s="3" t="inlineStr">
        <is>
          <t>See Acquisition_Platform</t>
        </is>
      </c>
      <c r="AW130" s="3" t="inlineStr">
        <is>
          <t>Vehicle_Mounted_Camera;Smartphone_Handheld [Claude] | Vehicle-mounted action camera (GoPro HERO7);Handheld smartphone (Samsung Galaxy A14, stationary capture) [Claude] | Vehicle-mounted GoPro HERO7;stationary Samsung Galaxy A14 smartphone [GPT]</t>
        </is>
      </c>
      <c r="AX130" s="3" t="inlineStr">
        <is>
          <t>See Acquisition_Platform (reported: mounted)</t>
        </is>
      </c>
      <c r="AY130" s="3" t="inlineStr">
        <is>
          <t>Y</t>
        </is>
      </c>
      <c r="AZ130" s="3" t="inlineStr">
        <is>
          <t>NR</t>
        </is>
      </c>
      <c r="BA130" s="3" t="inlineStr">
        <is>
          <t>NR</t>
        </is>
      </c>
      <c r="BB130" s="3" t="inlineStr">
        <is>
          <t>N</t>
        </is>
      </c>
      <c r="BC130" s="3" t="inlineStr">
        <is>
          <t>NR</t>
        </is>
      </c>
      <c r="BD130" s="3" t="inlineStr">
        <is>
          <t>NR</t>
        </is>
      </c>
      <c r="BE130" s="3" t="inlineStr">
        <is>
          <t>Varied</t>
        </is>
      </c>
      <c r="BF130" s="3" t="inlineStr">
        <is>
          <t>Varied [Claude] | Diverse lighting stated;specific conditions NR [Claude] | Variable outdoor lighting [GPT]</t>
        </is>
      </c>
      <c r="BG130" s="3" t="inlineStr">
        <is>
          <t>NR</t>
        </is>
      </c>
      <c r="BH130" s="3" t="inlineStr">
        <is>
          <t>Pothole;Crack;Manhole</t>
        </is>
      </c>
      <c r="BI130" s="3" t="inlineStr">
        <is>
          <t>NR</t>
        </is>
      </c>
      <c r="BJ130" s="3" t="inlineStr">
        <is>
          <t>Class 0 = Pothole; Class 1 = Crack; Class 2 = Manhole [Claude] | 3-class YOLO taxonomy: class 0 pothole;class 1 crack;class 2 manhole [Claude] | Three YOLO object classes: pothole;crack;manhole [GPT]</t>
        </is>
      </c>
      <c r="BK130" s="3" t="inlineStr">
        <is>
          <t>NR</t>
        </is>
      </c>
      <c r="BL130" s="3" t="inlineStr">
        <is>
          <t>Object_Detection;Instance_Segmentation [Claude] | Object detection [Claude/GPT]</t>
        </is>
      </c>
      <c r="BM130" s="3" t="inlineStr">
        <is>
          <t>Object_Detection;Instance_Segmentation [Claude] | Object detection [Claude/GPT]</t>
        </is>
      </c>
      <c r="BN130" s="3" t="inlineStr">
        <is>
          <t>YOLO_TXT_BBox;YOLO_Polygon;COCO_JSON [Claude] | YOLO TXT [Claude] | YOLO annotations;images [GPT]</t>
        </is>
      </c>
      <c r="BO130" s="3" t="inlineStr">
        <is>
          <t>COCO; YOLO TXT; YOLO</t>
        </is>
      </c>
      <c r="BP130" s="3" t="inlineStr">
        <is>
          <t>NR</t>
        </is>
      </c>
      <c r="BQ130" s="3" t="inlineStr">
        <is>
          <t>Y</t>
        </is>
      </c>
      <c r="BR130" s="3" t="inlineStr">
        <is>
          <t>Y</t>
        </is>
      </c>
      <c r="BS130" s="3" t="inlineStr">
        <is>
          <t>Y</t>
        </is>
      </c>
      <c r="BT130" s="3" t="inlineStr">
        <is>
          <t>NR</t>
        </is>
      </c>
      <c r="BU130" s="3" t="inlineStr">
        <is>
          <t>NR</t>
        </is>
      </c>
      <c r="BV130" s="3" t="inlineStr">
        <is>
          <t>N</t>
        </is>
      </c>
      <c r="BW130" s="3" t="inlineStr">
        <is>
          <t>N</t>
        </is>
      </c>
      <c r="BX130" s="3" t="inlineStr">
        <is>
          <t>N</t>
        </is>
      </c>
      <c r="BY130" s="3" t="inlineStr">
        <is>
          <t>Manual [Claude] | Real-world capture using moving and stationary perspectives; manual annotation [GPT]</t>
        </is>
      </c>
      <c r="BZ130" s="3" t="inlineStr">
        <is>
          <t>Manholes explicitly labelled as a distinct class to reduce false positives; conversion scripts provided to regenerate YOLO and COCO from the polygon source annotations</t>
        </is>
      </c>
      <c r="CA130" s="3" t="inlineStr">
        <is>
          <t>NR</t>
        </is>
      </c>
      <c r="CB130" s="3" t="inlineStr">
        <is>
          <t>NR</t>
        </is>
      </c>
      <c r="CC130" s="3" t="inlineStr">
        <is>
          <t>Object_Detection;Instance_Segmentation;Oriented_Bounding_Box_Detection [Claude] | Object detection;Cross-device generalisation [Claude] | Object detection;Benchmarking [GPT]</t>
        </is>
      </c>
      <c r="CD130" s="3" t="inlineStr">
        <is>
          <t>NR</t>
        </is>
      </c>
      <c r="CE130" s="3" t="inlineStr">
        <is>
          <t>NR</t>
        </is>
      </c>
      <c r="CF130" s="3" t="inlineStr">
        <is>
          <t>Reported on the source record/data card or associated publication (see Evidence_Locator)</t>
        </is>
      </c>
      <c r="CG130" s="3" t="inlineStr">
        <is>
          <t>NR</t>
        </is>
      </c>
      <c r="CH130" s="3" t="inlineStr">
        <is>
          <t>NR</t>
        </is>
      </c>
      <c r="CI130" s="3" t="inlineStr">
        <is>
          <t>Include-Primary [Claude] | Include-Supplementary [GPT]</t>
        </is>
      </c>
      <c r="CJ130" s="3" t="inlineStr">
        <is>
          <t>Direct_Download [Claude] | Registration [Claude/GPT]</t>
        </is>
      </c>
      <c r="CK130" s="3" t="inlineStr">
        <is>
          <t>CC-BY-4.0 [Claude] | MIT [Claude] | MIT License [GPT]</t>
        </is>
      </c>
      <c r="CL130" s="3" t="inlineStr">
        <is>
          <t>Y</t>
        </is>
      </c>
      <c r="CM130" s="3" t="inlineStr">
        <is>
          <t>Direct_Download [Claude] | Registration [Claude/GPT]</t>
        </is>
      </c>
      <c r="CN130" s="3" t="inlineStr">
        <is>
          <t>NR</t>
        </is>
      </c>
      <c r="CO130" s="3" t="inlineStr">
        <is>
          <t>NR</t>
        </is>
      </c>
      <c r="CP130" s="3" t="inlineStr">
        <is>
          <t>N</t>
        </is>
      </c>
      <c r="CQ130" s="3" t="inlineStr">
        <is>
          <t>Image count not reported; low capture resolution (640x360) limits fine crack detail; no explicit train/val/test split; no quantified inter-annotator agreement [Claude] | Image count stated only as '2,000+' in the subtitle while the record lists 6,031 files; annotation protocol and inter-annotator checks not described; single metropolitan region [Claude] | Kaggle is a mirror of the Zenodo dataset; the exact image count, annotation quality control, collection dates, and sensor metadata are not reported in accessible evidence. [GPT]</t>
        </is>
      </c>
      <c r="CR130" s="3" t="inlineStr">
        <is>
          <t>Original</t>
        </is>
      </c>
      <c r="CS130" s="8" t="inlineStr">
        <is>
          <t>Y</t>
        </is>
      </c>
      <c r="CT130" s="3" t="inlineStr">
        <is>
          <t>N</t>
        </is>
      </c>
      <c r="CU130" s="3" t="inlineStr">
        <is>
          <t>N</t>
        </is>
      </c>
      <c r="CV130" s="3" t="inlineStr">
        <is>
          <t>NA</t>
        </is>
      </c>
      <c r="CW130" s="3" t="inlineStr">
        <is>
          <t>Road Surface Recognition Dataset (Kaggle KG-040; possible unattributed redistribution - not merged)</t>
        </is>
      </c>
      <c r="CX130" s="3" t="inlineStr">
        <is>
          <t>Claude_Kaggle_001.xlsx; GPT_Kaggle_001.xlsx; Claude_Zendo_001.xlsx</t>
        </is>
      </c>
      <c r="CY130" s="3" t="inlineStr">
        <is>
          <t>Claude_Kaggle_001:KG-002; GPT_Kaggle_001:KAG-010; Claude_Zendo_001:ZEN-008</t>
        </is>
      </c>
      <c r="CZ130" s="3" t="inlineStr">
        <is>
          <t>Y - see conflict columns and Reconciliation_Notes</t>
        </is>
      </c>
      <c r="DA130" s="3" t="inlineStr">
        <is>
          <t>Y - see conflict columns and Reconciliation_Notes</t>
        </is>
      </c>
      <c r="DB130" s="6" t="inlineStr">
        <is>
          <t>Image resolution: 640x360 (Claude) vs 640 x 360 px (GPT)</t>
        </is>
      </c>
      <c r="DC130" s="6" t="inlineStr">
        <is>
          <t>Label taxonomy: Class 0 = Pothole; Class 1 = Crack; Class 2 = Manhole (Claude) vs 3-class YOLO taxonomy: class 0 pothole;class 1 crack;class 2 manhole (Claude) vs Three YOLO object classes: pothole;crack;manhole (GPT) || Annotation task: Object_Detection;Instance_Segmentation (Claude) vs Object detection (Claude/GPT) || Annotation format: YOLO_TXT_BBox;YOLO_Polygon;COCO_JSON (Claude) vs YOLO TXT (Claude) vs YOLO annotations;images (GPT) || Annotation method: Manual (Claude) vs Real-world capture using moving and stationary perspectives; manual annotation (GPT)</t>
        </is>
      </c>
      <c r="DD130" s="3" t="inlineStr">
        <is>
          <t>None</t>
        </is>
      </c>
      <c r="DE130" s="6" t="inlineStr">
        <is>
          <t>Release year: 2026 (Claude) vs 2025 (Claude/GPT) || Access status: Direct_Download (Claude) vs Registration (Claude/GPT) || License: CC-BY-4.0 (Claude) vs MIT (Claude) vs MIT License (GPT) || AI tasks: Object_Detection;Instance_Segmentation;Oriented_Bounding_Box_Detection (Claude) vs Object detection;Cross-device generalisation (Claude) vs Object detection;Benchmarking (GPT) || Acquisition platform: Vehicle_Mounted_Camera;Smartphone_Handheld (Claude) vs Vehicle-mounted action camera (GoPro HERO7);Handheld smartphone (Samsung Galaxy  (Claude) vs Vehicle-mounted GoPro HERO7;stationary Samsung Galaxy A14 smartphone (GPT) || Screening decision: Include-Primary (Claude) vs Include-Supplementary (GPT) || Road environment: Urban;Suburban;Rural (Claude) vs Urban;Rural (Claude) vs Urban and suburban roads (GPT) || Acquisition platform: Vehicle_Mounted_Camera;Smartphone_Handheld (Claude) vs Vehicle-mounted action camera (GoPro HERO7);Handheld smartphone (Samsung Galaxy  (Claude) vs Vehicle-mounted GoPro HERO7;stationary Samsung Galaxy A14 smartphone (GPT) || Lighting_Conditions: Varied (Claude) vs Diverse lighting stated;specific conditions NR (Claude) vs Variable outdoor lighting (GPT) || Key_Limitations: Image count not reported; low capture resolution (640x360) limits fine crack det (Claude) vs Image count stated only as '2,000+' in the subtitle while the record lists 6,031 (Claude) vs Kaggle is a mirror of the Zenodo dataset; the exact image count, annotation qual (GPT)</t>
        </is>
      </c>
      <c r="DF130" s="6" t="inlineStr">
        <is>
          <t>Y</t>
        </is>
      </c>
      <c r="DG130" s="3" t="inlineStr">
        <is>
          <t>Image count 2,000 (Claude Kaggle) vs NR (GPT; Claude Zenodo). License MIT (Kaggle) vs CC-BY-4.0 (Zenodo). Zenodo record-ID discrepancy unresolved (UNK).</t>
        </is>
      </c>
      <c r="DH130" s="3" t="inlineStr">
        <is>
          <t>Zenodo record https://zenodo.org/records/18528034 description (device, resolution, class list, annotation formats, conversion scripts), accessed 2026-08-03 [Claude] | Kaggle dataset page 'About Dataset' (devices, location, resolution, class list, Zenodo DOI statement); Kaggle API record /api/v1/datasets/view/lorenzoarcioni/road-damage-dataset-potholes-cracks-and-manholes; accessed 2026-08-03 [Claude] | Kaggle dataset page; canonical Zenodo DOI record; institutional dataset description, accessed 2026-08-06 [GPT]</t>
        </is>
      </c>
      <c r="DI130" s="3" t="inlineStr">
        <is>
          <t>High</t>
        </is>
      </c>
      <c r="DJ130" s="7" t="inlineStr">
        <is>
          <t>High</t>
        </is>
      </c>
      <c r="DK130" s="3" t="inlineStr">
        <is>
          <t>Resolve Zenodo version chain (17834373 vs 18528034).</t>
        </is>
      </c>
      <c r="DL130" s="3" t="n">
        <v>4.7</v>
      </c>
      <c r="DM130" s="3" t="n">
        <v>4.3</v>
      </c>
      <c r="DN130" s="3" t="n">
        <v>4.5</v>
      </c>
      <c r="DO130" s="3" t="n">
        <v>2.3</v>
      </c>
      <c r="DP130" s="3" t="n">
        <v>3.3</v>
      </c>
      <c r="DQ130" s="3" t="n">
        <v>1.7</v>
      </c>
      <c r="DR130" s="3" t="n">
        <v>0</v>
      </c>
      <c r="DS130" s="3" t="n">
        <v>66.40000000000001</v>
      </c>
      <c r="DT130" s="3" t="inlineStr">
        <is>
          <t>Reviewed (source MCDM_Scoring, averaged across batches)</t>
        </is>
      </c>
      <c r="DU130" s="3" t="inlineStr">
        <is>
          <t>3 of 3</t>
        </is>
      </c>
      <c r="DV130" s="35">
        <f>IFERROR(IF(INDEX(MCDM_Grades!$C$2:$C$178,MATCH($A130,MCDM_Grades!$A$2:$A$178,0))="","",INDEX(MCDM_Grades!$C$2:$C$178,MATCH($A130,MCDM_Grades!$A$2:$A$178,0))),"")</f>
        <v/>
      </c>
      <c r="DW130" s="42">
        <f>IFERROR(IF(INDEX(MCDM_Grades!$D$2:$D$178,MATCH($A130,MCDM_Grades!$A$2:$A$178,0))="","",INDEX(MCDM_Grades!$D$2:$D$178,MATCH($A130,MCDM_Grades!$A$2:$A$178,0))),"")</f>
        <v/>
      </c>
      <c r="DX130" s="48">
        <f>IFERROR(IF(INDEX(MCDM_Grades!$E$2:$E$178,MATCH($A130,MCDM_Grades!$A$2:$A$178,0))="","",INDEX(MCDM_Grades!$E$2:$E$178,MATCH($A130,MCDM_Grades!$A$2:$A$178,0))),"")</f>
        <v/>
      </c>
      <c r="DY130" s="49">
        <f>IFERROR(IF(INDEX(MCDM_Grades!$F$2:$F$178,MATCH($A130,MCDM_Grades!$A$2:$A$178,0))="","",INDEX(MCDM_Grades!$F$2:$F$178,MATCH($A130,MCDM_Grades!$A$2:$A$178,0))),"")</f>
        <v/>
      </c>
      <c r="DZ130" s="48">
        <f>IFERROR(IF(INDEX(MCDM_Grades!$G$2:$G$178,MATCH($A130,MCDM_Grades!$A$2:$A$178,0))="","",INDEX(MCDM_Grades!$G$2:$G$178,MATCH($A130,MCDM_Grades!$A$2:$A$178,0))),"")</f>
        <v/>
      </c>
      <c r="EA130" s="49">
        <f>IFERROR(IF(INDEX(MCDM_Grades!$H$2:$H$178,MATCH($A130,MCDM_Grades!$A$2:$A$178,0))="","",INDEX(MCDM_Grades!$H$2:$H$178,MATCH($A130,MCDM_Grades!$A$2:$A$178,0))),"")</f>
        <v/>
      </c>
      <c r="EB130" s="50">
        <f>IFERROR(IF(INDEX(MCDM_Grades!$I$2:$I$178,MATCH($A130,MCDM_Grades!$A$2:$A$178,0))="","",INDEX(MCDM_Grades!$I$2:$I$178,MATCH($A130,MCDM_Grades!$A$2:$A$178,0))),"")</f>
        <v/>
      </c>
      <c r="EC130" s="51">
        <f>IFERROR(IF(INDEX(MCDM_Grades!$J$2:$J$178,MATCH($A130,MCDM_Grades!$A$2:$A$178,0))="","",INDEX(MCDM_Grades!$J$2:$J$178,MATCH($A130,MCDM_Grades!$A$2:$A$178,0))),"")</f>
        <v/>
      </c>
      <c r="ED130" s="35">
        <f>IFERROR(IF(INDEX(MCDM_Grades!$N$2:$N$178,MATCH($A130,MCDM_Grades!$A$2:$A$178,0))="","",INDEX(MCDM_Grades!$N$2:$N$178,MATCH($A130,MCDM_Grades!$A$2:$A$178,0))),"")</f>
        <v/>
      </c>
      <c r="EE130" s="42">
        <f>IFERROR(IF(INDEX(MCDM_Grades!$O$2:$O$178,MATCH($A130,MCDM_Grades!$A$2:$A$178,0))="","",INDEX(MCDM_Grades!$O$2:$O$178,MATCH($A130,MCDM_Grades!$A$2:$A$178,0))),"")</f>
        <v/>
      </c>
      <c r="EF130" s="35">
        <f>IFERROR(IF(INDEX(MCDM_Grades!$P$2:$P$178,MATCH($A130,MCDM_Grades!$A$2:$A$178,0))="","",INDEX(MCDM_Grades!$P$2:$P$178,MATCH($A130,MCDM_Grades!$A$2:$A$178,0))),"")</f>
        <v/>
      </c>
      <c r="EG130" s="42">
        <f>IFERROR(IF(INDEX(MCDM_Grades!$Q$2:$Q$178,MATCH($A130,MCDM_Grades!$A$2:$A$178,0))="","",INDEX(MCDM_Grades!$Q$2:$Q$178,MATCH($A130,MCDM_Grades!$A$2:$A$178,0))),"")</f>
        <v/>
      </c>
      <c r="EH130" s="35">
        <f>IFERROR(IF(INDEX(MCDM_Grades!$R$2:$R$178,MATCH($A130,MCDM_Grades!$A$2:$A$178,0))="","",INDEX(MCDM_Grades!$R$2:$R$178,MATCH($A130,MCDM_Grades!$A$2:$A$178,0))),"")</f>
        <v/>
      </c>
      <c r="EI130" s="42">
        <f>IFERROR(IF(INDEX(MCDM_Grades!$S$2:$S$178,MATCH($A130,MCDM_Grades!$A$2:$A$178,0))="","",INDEX(MCDM_Grades!$S$2:$S$178,MATCH($A130,MCDM_Grades!$A$2:$A$178,0))),"")</f>
        <v/>
      </c>
      <c r="EJ130" s="35">
        <f>IFERROR(IF(INDEX(MCDM_Grades!$T$2:$T$178,MATCH($A130,MCDM_Grades!$A$2:$A$178,0))="","",INDEX(MCDM_Grades!$T$2:$T$178,MATCH($A130,MCDM_Grades!$A$2:$A$178,0))),"")</f>
        <v/>
      </c>
      <c r="EK130" s="42">
        <f>IFERROR(IF(INDEX(MCDM_Grades!$U$2:$U$178,MATCH($A130,MCDM_Grades!$A$2:$A$178,0))="","",INDEX(MCDM_Grades!$U$2:$U$178,MATCH($A130,MCDM_Grades!$A$2:$A$178,0))),"")</f>
        <v/>
      </c>
      <c r="EL130" s="35">
        <f>IFERROR(IF(INDEX(MCDM_Grades!$V$2:$V$178,MATCH($A130,MCDM_Grades!$A$2:$A$178,0))="","",INDEX(MCDM_Grades!$V$2:$V$178,MATCH($A130,MCDM_Grades!$A$2:$A$178,0))),"")</f>
        <v/>
      </c>
      <c r="EM130" s="42">
        <f>IFERROR(IF(INDEX(MCDM_Grades!$W$2:$W$178,MATCH($A130,MCDM_Grades!$A$2:$A$178,0))="","",INDEX(MCDM_Grades!$W$2:$W$178,MATCH($A130,MCDM_Grades!$A$2:$A$178,0))),"")</f>
        <v/>
      </c>
      <c r="EN130" s="35">
        <f>IFERROR(IF(INDEX(MCDM_Grades!$X$2:$X$178,MATCH($A130,MCDM_Grades!$A$2:$A$178,0))="","",INDEX(MCDM_Grades!$X$2:$X$178,MATCH($A130,MCDM_Grades!$A$2:$A$178,0))),"")</f>
        <v/>
      </c>
      <c r="EO130" s="42">
        <f>IFERROR(IF(INDEX(MCDM_Grades!$Y$2:$Y$178,MATCH($A130,MCDM_Grades!$A$2:$A$178,0))="","",INDEX(MCDM_Grades!$Y$2:$Y$178,MATCH($A130,MCDM_Grades!$A$2:$A$178,0))),"")</f>
        <v/>
      </c>
      <c r="EP130" s="35">
        <f>IFERROR(IF(INDEX(MCDM_Grades!$Z$2:$Z$178,MATCH($A130,MCDM_Grades!$A$2:$A$178,0))="","",INDEX(MCDM_Grades!$Z$2:$Z$178,MATCH($A130,MCDM_Grades!$A$2:$A$178,0))),"")</f>
        <v/>
      </c>
      <c r="EQ130" s="42">
        <f>IFERROR(IF(INDEX(MCDM_Grades!$AA$2:$AA$178,MATCH($A130,MCDM_Grades!$A$2:$A$178,0))="","",INDEX(MCDM_Grades!$AA$2:$AA$178,MATCH($A130,MCDM_Grades!$A$2:$A$178,0))),"")</f>
        <v/>
      </c>
      <c r="ER130" s="35">
        <f>IFERROR(IF(INDEX(MCDM_Grades!$AB$2:$AB$178,MATCH($A130,MCDM_Grades!$A$2:$A$178,0))="","",INDEX(MCDM_Grades!$AB$2:$AB$178,MATCH($A130,MCDM_Grades!$A$2:$A$178,0))),"")</f>
        <v/>
      </c>
      <c r="ES130" s="42">
        <f>IFERROR(IF(INDEX(MCDM_Grades!$AC$2:$AC$178,MATCH($A130,MCDM_Grades!$A$2:$A$178,0))="","",INDEX(MCDM_Grades!$AC$2:$AC$178,MATCH($A130,MCDM_Grades!$A$2:$A$178,0))),"")</f>
        <v/>
      </c>
      <c r="ET130" s="35">
        <f>IFERROR(IF(INDEX(MCDM_Grades!$AD$2:$AD$178,MATCH($A130,MCDM_Grades!$A$2:$A$178,0))="","",INDEX(MCDM_Grades!$AD$2:$AD$178,MATCH($A130,MCDM_Grades!$A$2:$A$178,0))),"")</f>
        <v/>
      </c>
      <c r="EU130" s="42">
        <f>IFERROR(IF(INDEX(MCDM_Grades!$AE$2:$AE$178,MATCH($A130,MCDM_Grades!$A$2:$A$178,0))="","",INDEX(MCDM_Grades!$AE$2:$AE$178,MATCH($A130,MCDM_Grades!$A$2:$A$178,0))),"")</f>
        <v/>
      </c>
      <c r="EV130" s="51">
        <f>IFERROR(IF(INDEX(MCDM_Grades!$K$2:$K$178,MATCH($A130,MCDM_Grades!$A$2:$A$178,0))="","",INDEX(MCDM_Grades!$K$2:$K$178,MATCH($A130,MCDM_Grades!$A$2:$A$178,0))),"")</f>
        <v/>
      </c>
      <c r="EW130" s="49">
        <f>IFERROR(IF(INDEX(MCDM_Grades!$L$2:$L$178,MATCH($A130,MCDM_Grades!$A$2:$A$178,0))="","",INDEX(MCDM_Grades!$L$2:$L$178,MATCH($A130,MCDM_Grades!$A$2:$A$178,0))),"")</f>
        <v/>
      </c>
      <c r="EX130" s="50">
        <f>IFERROR(IF(INDEX(MCDM_Grades!$M$2:$M$178,MATCH($A130,MCDM_Grades!$A$2:$A$178,0))="","",INDEX(MCDM_Grades!$M$2:$M$178,MATCH($A130,MCDM_Grades!$A$2:$A$178,0))),"")</f>
        <v/>
      </c>
      <c r="EY130" s="35">
        <f>IFERROR(IF(INDEX(MCDM_Grades!$AR$2:$AR$178,MATCH($A130,MCDM_Grades!$A$2:$A$178,0))="","",INDEX(MCDM_Grades!$AR$2:$AR$178,MATCH($A130,MCDM_Grades!$A$2:$A$178,0))),"")</f>
        <v/>
      </c>
      <c r="EZ130" s="42">
        <f>IFERROR(IF(INDEX(MCDM_Grades!$AS$2:$AS$178,MATCH($A130,MCDM_Grades!$A$2:$A$178,0))="","",INDEX(MCDM_Grades!$AS$2:$AS$178,MATCH($A130,MCDM_Grades!$A$2:$A$178,0))),"")</f>
        <v/>
      </c>
      <c r="FA130" s="35">
        <f>IFERROR(IF(INDEX(MCDM_Grades!$AT$2:$AT$178,MATCH($A130,MCDM_Grades!$A$2:$A$178,0))="","",INDEX(MCDM_Grades!$AT$2:$AT$178,MATCH($A130,MCDM_Grades!$A$2:$A$178,0))),"")</f>
        <v/>
      </c>
      <c r="FB130" s="42">
        <f>IFERROR(IF(INDEX(MCDM_Grades!$AU$2:$AU$178,MATCH($A130,MCDM_Grades!$A$2:$A$178,0))="","",INDEX(MCDM_Grades!$AU$2:$AU$178,MATCH($A130,MCDM_Grades!$A$2:$A$178,0))),"")</f>
        <v/>
      </c>
      <c r="FC130" s="3" t="inlineStr">
        <is>
          <t>Forward-facing / oblique</t>
        </is>
      </c>
      <c r="FD130" s="3" t="inlineStr">
        <is>
          <t>Unknown</t>
        </is>
      </c>
      <c r="FE130" s="3" t="inlineStr">
        <is>
          <t>Partial</t>
        </is>
      </c>
      <c r="FF130" s="3" t="inlineStr">
        <is>
          <t>Stationary handheld smartphone captures (angle not stated)</t>
        </is>
      </c>
      <c r="FG130" s="3" t="inlineStr">
        <is>
          <t>Vehicle-mounted GoPro HERO7 action camera + handheld Samsung Galaxy A14 (stationary)</t>
        </is>
      </c>
      <c r="FH130" s="3" t="inlineStr">
        <is>
          <t>a GoPro HERO7 mounted on a moving vehicle and a Samsung Galaxy A14 smartphone for stationary captures ... Images were captured at varying speeds (0–50 km/h), under different weather conditions, and with stabilized horizontal FOV.</t>
        </is>
      </c>
      <c r="FI130" s="3" t="inlineStr">
        <is>
          <t>Dataset page / README</t>
        </is>
      </c>
      <c r="FJ130" s="3" t="inlineStr">
        <is>
          <t>https://zenodo.org/records/18528034</t>
        </is>
      </c>
      <c r="FK130" s="3" t="inlineStr">
        <is>
          <t>Medium</t>
        </is>
      </c>
      <c r="FL130" s="3" t="inlineStr">
        <is>
          <t>Not independently verified</t>
        </is>
      </c>
      <c r="FM130" s="3" t="inlineStr">
        <is>
          <t>Workbook: vehicle-mounted GoPro HERO7 plus stationary handheld smartphone. Zenodo description says 'stabilized horizontal FOV' for the moving-vehicle GoPro, consistent with a forward-looking mount; exact mount position not stated. Smartphone stationary captures' angle not stated. Kaggle mirror rendered empty.</t>
        </is>
      </c>
    </row>
    <row r="131" ht="58" customHeight="1">
      <c r="A131" s="3" t="inlineStr">
        <is>
          <t>DS-130</t>
        </is>
      </c>
      <c r="B131" s="3" t="inlineStr">
        <is>
          <t>RoadAb-India 2026: A Multi-Layer Road Abnormality Dataset with Object Annotations, Severity Labels, and Geospatial Context</t>
        </is>
      </c>
      <c r="C131" s="3" t="inlineStr">
        <is>
          <t>NA</t>
        </is>
      </c>
      <c r="D131" s="3" t="inlineStr">
        <is>
          <t>1.0.0</t>
        </is>
      </c>
      <c r="E131" s="3" t="inlineStr">
        <is>
          <t>Independent Dataset</t>
        </is>
      </c>
      <c r="F131" s="3" t="inlineStr">
        <is>
          <t>NA (single source record)</t>
        </is>
      </c>
      <c r="G131" s="3" t="inlineStr">
        <is>
          <t>Single source record; no matching record found in any other file after cross-file and cross-platform comparison.</t>
        </is>
      </c>
      <c r="H131" s="3" t="inlineStr">
        <is>
          <t>Claude</t>
        </is>
      </c>
      <c r="I131" s="3" t="inlineStr">
        <is>
          <t>Zenodo</t>
        </is>
      </c>
      <c r="J131" s="3" t="inlineStr">
        <is>
          <t>N</t>
        </is>
      </c>
      <c r="K131" s="3" t="inlineStr">
        <is>
          <t>NA (single platform)</t>
        </is>
      </c>
      <c r="L131" s="4" t="inlineStr">
        <is>
          <t>https://zenodo.org/records/21701636</t>
        </is>
      </c>
      <c r="M131" s="3" t="inlineStr">
        <is>
          <t>NA</t>
        </is>
      </c>
      <c r="N131" s="3" t="inlineStr">
        <is>
          <t>NA</t>
        </is>
      </c>
      <c r="O131" s="3" t="inlineStr">
        <is>
          <t>NA</t>
        </is>
      </c>
      <c r="P131" s="3" t="inlineStr">
        <is>
          <t>NA</t>
        </is>
      </c>
      <c r="Q131" s="4" t="inlineStr">
        <is>
          <t>https://zenodo.org/records/21701636</t>
        </is>
      </c>
      <c r="R131" s="3" t="inlineStr">
        <is>
          <t>NA</t>
        </is>
      </c>
      <c r="S131" s="3" t="inlineStr">
        <is>
          <t>NA</t>
        </is>
      </c>
      <c r="T131" s="3" t="inlineStr">
        <is>
          <t>10.5281/zenodo.21701636</t>
        </is>
      </c>
      <c r="U131" s="3" t="inlineStr">
        <is>
          <t>N</t>
        </is>
      </c>
      <c r="V131" s="3" t="inlineStr">
        <is>
          <t>NR</t>
        </is>
      </c>
      <c r="W131" s="3" t="inlineStr">
        <is>
          <t>NR</t>
        </is>
      </c>
      <c r="X131" s="3" t="inlineStr">
        <is>
          <t>NR</t>
        </is>
      </c>
      <c r="Y131" s="3" t="inlineStr">
        <is>
          <t>NR</t>
        </is>
      </c>
      <c r="Z131" s="3" t="inlineStr">
        <is>
          <t>NA</t>
        </is>
      </c>
      <c r="AA131" s="3" t="inlineStr">
        <is>
          <t>NA</t>
        </is>
      </c>
      <c r="AB131" s="3" t="inlineStr">
        <is>
          <t>Images/frames as reported</t>
        </is>
      </c>
      <c r="AC131" s="3" t="inlineStr">
        <is>
          <t>2074</t>
        </is>
      </c>
      <c r="AD131" s="3" t="inlineStr">
        <is>
          <t>NR</t>
        </is>
      </c>
      <c r="AE131" s="3" t="inlineStr">
        <is>
          <t>NR</t>
        </is>
      </c>
      <c r="AF131" s="3" t="inlineStr">
        <is>
          <t>2074</t>
        </is>
      </c>
      <c r="AG131" s="3" t="inlineStr">
        <is>
          <t>NR</t>
        </is>
      </c>
      <c r="AH131" s="3" t="inlineStr">
        <is>
          <t>NR</t>
        </is>
      </c>
      <c r="AI131" s="3" t="inlineStr">
        <is>
          <t>NR</t>
        </is>
      </c>
      <c r="AJ131" s="3" t="inlineStr">
        <is>
          <t>NR</t>
        </is>
      </c>
      <c r="AK131" s="3" t="inlineStr">
        <is>
          <t>NR</t>
        </is>
      </c>
      <c r="AL131" s="3" t="inlineStr">
        <is>
          <t>NR</t>
        </is>
      </c>
      <c r="AM131" s="3" t="inlineStr">
        <is>
          <t>NR</t>
        </is>
      </c>
      <c r="AN131" s="3" t="inlineStr">
        <is>
          <t>NR</t>
        </is>
      </c>
      <c r="AO131" s="3" t="inlineStr">
        <is>
          <t>NR</t>
        </is>
      </c>
      <c r="AP131" s="3" t="inlineStr">
        <is>
          <t>India</t>
        </is>
      </c>
      <c r="AQ131" s="3" t="inlineStr">
        <is>
          <t>NR</t>
        </is>
      </c>
      <c r="AR131" s="3" t="inlineStr">
        <is>
          <t>Tamil Nadu;Delhi;Maharashtra</t>
        </is>
      </c>
      <c r="AS131" s="3" t="inlineStr">
        <is>
          <t>India; Tamil Nadu;Delhi;Maharashtra; Road environment: Urban;Residential;Rural;Highway</t>
        </is>
      </c>
      <c r="AT131" s="3" t="inlineStr">
        <is>
          <t>NR</t>
        </is>
      </c>
      <c r="AU131" s="3" t="inlineStr">
        <is>
          <t>NR</t>
        </is>
      </c>
      <c r="AV131" s="3" t="inlineStr">
        <is>
          <t>NR</t>
        </is>
      </c>
      <c r="AW131" s="3" t="inlineStr">
        <is>
          <t>NR</t>
        </is>
      </c>
      <c r="AX131" s="3" t="inlineStr">
        <is>
          <t>NR</t>
        </is>
      </c>
      <c r="AY131" s="3" t="inlineStr">
        <is>
          <t>NR</t>
        </is>
      </c>
      <c r="AZ131" s="3" t="inlineStr">
        <is>
          <t>NR</t>
        </is>
      </c>
      <c r="BA131" s="3" t="inlineStr">
        <is>
          <t>NR</t>
        </is>
      </c>
      <c r="BB131" s="3" t="inlineStr">
        <is>
          <t>N</t>
        </is>
      </c>
      <c r="BC131" s="3" t="inlineStr">
        <is>
          <t>Y</t>
        </is>
      </c>
      <c r="BD131" s="3" t="inlineStr">
        <is>
          <t>NR</t>
        </is>
      </c>
      <c r="BE131" s="3" t="inlineStr">
        <is>
          <t>Varied</t>
        </is>
      </c>
      <c r="BF131" s="3" t="inlineStr">
        <is>
          <t>Varied</t>
        </is>
      </c>
      <c r="BG131" s="3" t="inlineStr">
        <is>
          <t>NR</t>
        </is>
      </c>
      <c r="BH131" s="3" t="inlineStr">
        <is>
          <t>Surface_Depression;Pothole;Manhole;Road_Patch_Failure;Crack;Miscellaneous_Abnormality</t>
        </is>
      </c>
      <c r="BI131" s="3" t="inlineStr">
        <is>
          <t>Surface_Depression;Pothole;Manhole;Road_Patch_Failure;Crack;Miscellaneous_Abnormality</t>
        </is>
      </c>
      <c r="BJ131" s="3" t="inlineStr">
        <is>
          <t>6 abnormality classes plus 4 metadata layers (Layer 0 raw image; Layer 1 object annotation; Layer 2 semantic; Layer 3 geospatial and road context)</t>
        </is>
      </c>
      <c r="BK131" s="3" t="inlineStr">
        <is>
          <t>NR</t>
        </is>
      </c>
      <c r="BL131" s="3" t="inlineStr">
        <is>
          <t>Object_Detection;Image_Classification;Severity_Assessment</t>
        </is>
      </c>
      <c r="BM131" s="3" t="inlineStr">
        <is>
          <t>Object_Detection;Image_Classification;Severity_Assessment</t>
        </is>
      </c>
      <c r="BN131" s="3" t="inlineStr">
        <is>
          <t>Normalized_BBox</t>
        </is>
      </c>
      <c r="BO131" s="3" t="inlineStr">
        <is>
          <t>NR</t>
        </is>
      </c>
      <c r="BP131" s="3" t="inlineStr">
        <is>
          <t>Y</t>
        </is>
      </c>
      <c r="BQ131" s="3" t="inlineStr">
        <is>
          <t>Y</t>
        </is>
      </c>
      <c r="BR131" s="3" t="inlineStr">
        <is>
          <t>NR</t>
        </is>
      </c>
      <c r="BS131" s="3" t="inlineStr">
        <is>
          <t>NR</t>
        </is>
      </c>
      <c r="BT131" s="3" t="inlineStr">
        <is>
          <t>NR</t>
        </is>
      </c>
      <c r="BU131" s="3" t="inlineStr">
        <is>
          <t>Y</t>
        </is>
      </c>
      <c r="BV131" s="3" t="inlineStr">
        <is>
          <t>N</t>
        </is>
      </c>
      <c r="BW131" s="3" t="inlineStr">
        <is>
          <t>N</t>
        </is>
      </c>
      <c r="BX131" s="3" t="inlineStr">
        <is>
          <t>N</t>
        </is>
      </c>
      <c r="BY131" s="3" t="inlineStr">
        <is>
          <t>NR</t>
        </is>
      </c>
      <c r="BZ131" s="3" t="inlineStr">
        <is>
          <t>90 negative road-scene images intentionally retained for false-positive analysis; claims cannot be verified because no files are accessible</t>
        </is>
      </c>
      <c r="CA131" s="3" t="inlineStr">
        <is>
          <t>NR</t>
        </is>
      </c>
      <c r="CB131" s="3" t="inlineStr">
        <is>
          <t>NR</t>
        </is>
      </c>
      <c r="CC131" s="3" t="inlineStr">
        <is>
          <t>Object_Detection;Multi_Label_Classification;Severity_Prediction;Metadata_Aware_Learning</t>
        </is>
      </c>
      <c r="CD131" s="3" t="inlineStr">
        <is>
          <t>NR</t>
        </is>
      </c>
      <c r="CE131" s="3" t="inlineStr">
        <is>
          <t>NR</t>
        </is>
      </c>
      <c r="CF131" s="3" t="inlineStr">
        <is>
          <t>Reported on the source record/data card or associated publication (see Evidence_Locator)</t>
        </is>
      </c>
      <c r="CG131" s="3" t="inlineStr">
        <is>
          <t>NR</t>
        </is>
      </c>
      <c r="CH131" s="3" t="inlineStr">
        <is>
          <t>NR</t>
        </is>
      </c>
      <c r="CI131" s="3" t="inlineStr">
        <is>
          <t>Include-Supplementary</t>
        </is>
      </c>
      <c r="CJ131" s="3" t="inlineStr">
        <is>
          <t>Restricted</t>
        </is>
      </c>
      <c r="CK131" s="3" t="inlineStr">
        <is>
          <t>CC-BY-4.0</t>
        </is>
      </c>
      <c r="CL131" s="3" t="inlineStr">
        <is>
          <t>NR</t>
        </is>
      </c>
      <c r="CM131" s="3" t="inlineStr">
        <is>
          <t>Restricted</t>
        </is>
      </c>
      <c r="CN131" s="3" t="inlineStr">
        <is>
          <t>NR</t>
        </is>
      </c>
      <c r="CO131" s="3" t="inlineStr">
        <is>
          <t>NR</t>
        </is>
      </c>
      <c r="CP131" s="3" t="inlineStr">
        <is>
          <t>N</t>
        </is>
      </c>
      <c r="CQ131" s="3" t="inlineStr">
        <is>
          <t>No data files are accessible - the Zenodo record exposes zero files and documents no request route, so every content claim is unverifiable; 0 downloads; classified Supplementary solely on access grounds despite unusually rich documented metadata design</t>
        </is>
      </c>
      <c r="CR131" s="3" t="inlineStr">
        <is>
          <t>Original</t>
        </is>
      </c>
      <c r="CS131" s="3" t="inlineStr">
        <is>
          <t>N</t>
        </is>
      </c>
      <c r="CT131" s="3" t="inlineStr">
        <is>
          <t>N</t>
        </is>
      </c>
      <c r="CU131" s="3" t="inlineStr">
        <is>
          <t>N</t>
        </is>
      </c>
      <c r="CV131" s="3" t="inlineStr">
        <is>
          <t>NA</t>
        </is>
      </c>
      <c r="CW131" s="3" t="inlineStr">
        <is>
          <t>NA</t>
        </is>
      </c>
      <c r="CX131" s="3" t="inlineStr">
        <is>
          <t>Claude_Zendo_001.xlsx</t>
        </is>
      </c>
      <c r="CY131" s="3" t="inlineStr">
        <is>
          <t>Claude_Zendo_001:ZEN-022</t>
        </is>
      </c>
      <c r="CZ131" s="3" t="inlineStr">
        <is>
          <t>N</t>
        </is>
      </c>
      <c r="DA131" s="3" t="inlineStr">
        <is>
          <t>NA</t>
        </is>
      </c>
      <c r="DB131" s="3" t="inlineStr">
        <is>
          <t>None</t>
        </is>
      </c>
      <c r="DC131" s="3" t="inlineStr">
        <is>
          <t>None</t>
        </is>
      </c>
      <c r="DD131" s="3" t="inlineStr">
        <is>
          <t>None</t>
        </is>
      </c>
      <c r="DE131" s="3" t="inlineStr">
        <is>
          <t>None</t>
        </is>
      </c>
      <c r="DF131" s="3" t="inlineStr">
        <is>
          <t>N</t>
        </is>
      </c>
      <c r="DG131" s="3" t="inlineStr">
        <is>
          <t>Single source record; no reconciliation required.</t>
        </is>
      </c>
      <c r="DH131" s="3" t="inlineStr">
        <is>
          <t>Zenodo record https://zenodo.org/records/21701636 description and access_right='restricted' with files=0 confirmed via Zenodo API, accessed 2026-08-03</t>
        </is>
      </c>
      <c r="DI131" s="3" t="inlineStr">
        <is>
          <t>Low</t>
        </is>
      </c>
      <c r="DJ131" s="3" t="inlineStr">
        <is>
          <t>Low</t>
        </is>
      </c>
      <c r="DK131" s="3" t="inlineStr">
        <is>
          <t>Use source record as cited.</t>
        </is>
      </c>
      <c r="DL131" s="3" t="n">
        <v>1</v>
      </c>
      <c r="DM131" s="3" t="n">
        <v>4</v>
      </c>
      <c r="DN131" s="3" t="n">
        <v>3</v>
      </c>
      <c r="DO131" s="3" t="n">
        <v>2</v>
      </c>
      <c r="DP131" s="3" t="n">
        <v>5</v>
      </c>
      <c r="DQ131" s="3" t="n">
        <v>4</v>
      </c>
      <c r="DR131" s="3" t="n">
        <v>2</v>
      </c>
      <c r="DS131" s="3" t="n">
        <v>57</v>
      </c>
      <c r="DT131" s="3" t="inlineStr">
        <is>
          <t>Reviewed (source MCDM_Scoring, averaged across batches)</t>
        </is>
      </c>
      <c r="DU131" s="3" t="inlineStr">
        <is>
          <t>1 of 1</t>
        </is>
      </c>
      <c r="DV131" s="35">
        <f>IFERROR(IF(INDEX(MCDM_Grades!$C$2:$C$178,MATCH($A131,MCDM_Grades!$A$2:$A$178,0))="","",INDEX(MCDM_Grades!$C$2:$C$178,MATCH($A131,MCDM_Grades!$A$2:$A$178,0))),"")</f>
        <v/>
      </c>
      <c r="DW131" s="42">
        <f>IFERROR(IF(INDEX(MCDM_Grades!$D$2:$D$178,MATCH($A131,MCDM_Grades!$A$2:$A$178,0))="","",INDEX(MCDM_Grades!$D$2:$D$178,MATCH($A131,MCDM_Grades!$A$2:$A$178,0))),"")</f>
        <v/>
      </c>
      <c r="DX131" s="48">
        <f>IFERROR(IF(INDEX(MCDM_Grades!$E$2:$E$178,MATCH($A131,MCDM_Grades!$A$2:$A$178,0))="","",INDEX(MCDM_Grades!$E$2:$E$178,MATCH($A131,MCDM_Grades!$A$2:$A$178,0))),"")</f>
        <v/>
      </c>
      <c r="DY131" s="49">
        <f>IFERROR(IF(INDEX(MCDM_Grades!$F$2:$F$178,MATCH($A131,MCDM_Grades!$A$2:$A$178,0))="","",INDEX(MCDM_Grades!$F$2:$F$178,MATCH($A131,MCDM_Grades!$A$2:$A$178,0))),"")</f>
        <v/>
      </c>
      <c r="DZ131" s="48">
        <f>IFERROR(IF(INDEX(MCDM_Grades!$G$2:$G$178,MATCH($A131,MCDM_Grades!$A$2:$A$178,0))="","",INDEX(MCDM_Grades!$G$2:$G$178,MATCH($A131,MCDM_Grades!$A$2:$A$178,0))),"")</f>
        <v/>
      </c>
      <c r="EA131" s="49">
        <f>IFERROR(IF(INDEX(MCDM_Grades!$H$2:$H$178,MATCH($A131,MCDM_Grades!$A$2:$A$178,0))="","",INDEX(MCDM_Grades!$H$2:$H$178,MATCH($A131,MCDM_Grades!$A$2:$A$178,0))),"")</f>
        <v/>
      </c>
      <c r="EB131" s="50">
        <f>IFERROR(IF(INDEX(MCDM_Grades!$I$2:$I$178,MATCH($A131,MCDM_Grades!$A$2:$A$178,0))="","",INDEX(MCDM_Grades!$I$2:$I$178,MATCH($A131,MCDM_Grades!$A$2:$A$178,0))),"")</f>
        <v/>
      </c>
      <c r="EC131" s="51">
        <f>IFERROR(IF(INDEX(MCDM_Grades!$J$2:$J$178,MATCH($A131,MCDM_Grades!$A$2:$A$178,0))="","",INDEX(MCDM_Grades!$J$2:$J$178,MATCH($A131,MCDM_Grades!$A$2:$A$178,0))),"")</f>
        <v/>
      </c>
      <c r="ED131" s="35">
        <f>IFERROR(IF(INDEX(MCDM_Grades!$N$2:$N$178,MATCH($A131,MCDM_Grades!$A$2:$A$178,0))="","",INDEX(MCDM_Grades!$N$2:$N$178,MATCH($A131,MCDM_Grades!$A$2:$A$178,0))),"")</f>
        <v/>
      </c>
      <c r="EE131" s="42">
        <f>IFERROR(IF(INDEX(MCDM_Grades!$O$2:$O$178,MATCH($A131,MCDM_Grades!$A$2:$A$178,0))="","",INDEX(MCDM_Grades!$O$2:$O$178,MATCH($A131,MCDM_Grades!$A$2:$A$178,0))),"")</f>
        <v/>
      </c>
      <c r="EF131" s="35">
        <f>IFERROR(IF(INDEX(MCDM_Grades!$P$2:$P$178,MATCH($A131,MCDM_Grades!$A$2:$A$178,0))="","",INDEX(MCDM_Grades!$P$2:$P$178,MATCH($A131,MCDM_Grades!$A$2:$A$178,0))),"")</f>
        <v/>
      </c>
      <c r="EG131" s="42">
        <f>IFERROR(IF(INDEX(MCDM_Grades!$Q$2:$Q$178,MATCH($A131,MCDM_Grades!$A$2:$A$178,0))="","",INDEX(MCDM_Grades!$Q$2:$Q$178,MATCH($A131,MCDM_Grades!$A$2:$A$178,0))),"")</f>
        <v/>
      </c>
      <c r="EH131" s="35">
        <f>IFERROR(IF(INDEX(MCDM_Grades!$R$2:$R$178,MATCH($A131,MCDM_Grades!$A$2:$A$178,0))="","",INDEX(MCDM_Grades!$R$2:$R$178,MATCH($A131,MCDM_Grades!$A$2:$A$178,0))),"")</f>
        <v/>
      </c>
      <c r="EI131" s="42">
        <f>IFERROR(IF(INDEX(MCDM_Grades!$S$2:$S$178,MATCH($A131,MCDM_Grades!$A$2:$A$178,0))="","",INDEX(MCDM_Grades!$S$2:$S$178,MATCH($A131,MCDM_Grades!$A$2:$A$178,0))),"")</f>
        <v/>
      </c>
      <c r="EJ131" s="35">
        <f>IFERROR(IF(INDEX(MCDM_Grades!$T$2:$T$178,MATCH($A131,MCDM_Grades!$A$2:$A$178,0))="","",INDEX(MCDM_Grades!$T$2:$T$178,MATCH($A131,MCDM_Grades!$A$2:$A$178,0))),"")</f>
        <v/>
      </c>
      <c r="EK131" s="42">
        <f>IFERROR(IF(INDEX(MCDM_Grades!$U$2:$U$178,MATCH($A131,MCDM_Grades!$A$2:$A$178,0))="","",INDEX(MCDM_Grades!$U$2:$U$178,MATCH($A131,MCDM_Grades!$A$2:$A$178,0))),"")</f>
        <v/>
      </c>
      <c r="EL131" s="35">
        <f>IFERROR(IF(INDEX(MCDM_Grades!$V$2:$V$178,MATCH($A131,MCDM_Grades!$A$2:$A$178,0))="","",INDEX(MCDM_Grades!$V$2:$V$178,MATCH($A131,MCDM_Grades!$A$2:$A$178,0))),"")</f>
        <v/>
      </c>
      <c r="EM131" s="42">
        <f>IFERROR(IF(INDEX(MCDM_Grades!$W$2:$W$178,MATCH($A131,MCDM_Grades!$A$2:$A$178,0))="","",INDEX(MCDM_Grades!$W$2:$W$178,MATCH($A131,MCDM_Grades!$A$2:$A$178,0))),"")</f>
        <v/>
      </c>
      <c r="EN131" s="35">
        <f>IFERROR(IF(INDEX(MCDM_Grades!$X$2:$X$178,MATCH($A131,MCDM_Grades!$A$2:$A$178,0))="","",INDEX(MCDM_Grades!$X$2:$X$178,MATCH($A131,MCDM_Grades!$A$2:$A$178,0))),"")</f>
        <v/>
      </c>
      <c r="EO131" s="42">
        <f>IFERROR(IF(INDEX(MCDM_Grades!$Y$2:$Y$178,MATCH($A131,MCDM_Grades!$A$2:$A$178,0))="","",INDEX(MCDM_Grades!$Y$2:$Y$178,MATCH($A131,MCDM_Grades!$A$2:$A$178,0))),"")</f>
        <v/>
      </c>
      <c r="EP131" s="35">
        <f>IFERROR(IF(INDEX(MCDM_Grades!$Z$2:$Z$178,MATCH($A131,MCDM_Grades!$A$2:$A$178,0))="","",INDEX(MCDM_Grades!$Z$2:$Z$178,MATCH($A131,MCDM_Grades!$A$2:$A$178,0))),"")</f>
        <v/>
      </c>
      <c r="EQ131" s="42">
        <f>IFERROR(IF(INDEX(MCDM_Grades!$AA$2:$AA$178,MATCH($A131,MCDM_Grades!$A$2:$A$178,0))="","",INDEX(MCDM_Grades!$AA$2:$AA$178,MATCH($A131,MCDM_Grades!$A$2:$A$178,0))),"")</f>
        <v/>
      </c>
      <c r="ER131" s="35">
        <f>IFERROR(IF(INDEX(MCDM_Grades!$AB$2:$AB$178,MATCH($A131,MCDM_Grades!$A$2:$A$178,0))="","",INDEX(MCDM_Grades!$AB$2:$AB$178,MATCH($A131,MCDM_Grades!$A$2:$A$178,0))),"")</f>
        <v/>
      </c>
      <c r="ES131" s="42">
        <f>IFERROR(IF(INDEX(MCDM_Grades!$AC$2:$AC$178,MATCH($A131,MCDM_Grades!$A$2:$A$178,0))="","",INDEX(MCDM_Grades!$AC$2:$AC$178,MATCH($A131,MCDM_Grades!$A$2:$A$178,0))),"")</f>
        <v/>
      </c>
      <c r="ET131" s="35">
        <f>IFERROR(IF(INDEX(MCDM_Grades!$AD$2:$AD$178,MATCH($A131,MCDM_Grades!$A$2:$A$178,0))="","",INDEX(MCDM_Grades!$AD$2:$AD$178,MATCH($A131,MCDM_Grades!$A$2:$A$178,0))),"")</f>
        <v/>
      </c>
      <c r="EU131" s="42">
        <f>IFERROR(IF(INDEX(MCDM_Grades!$AE$2:$AE$178,MATCH($A131,MCDM_Grades!$A$2:$A$178,0))="","",INDEX(MCDM_Grades!$AE$2:$AE$178,MATCH($A131,MCDM_Grades!$A$2:$A$178,0))),"")</f>
        <v/>
      </c>
      <c r="EV131" s="51">
        <f>IFERROR(IF(INDEX(MCDM_Grades!$K$2:$K$178,MATCH($A131,MCDM_Grades!$A$2:$A$178,0))="","",INDEX(MCDM_Grades!$K$2:$K$178,MATCH($A131,MCDM_Grades!$A$2:$A$178,0))),"")</f>
        <v/>
      </c>
      <c r="EW131" s="49">
        <f>IFERROR(IF(INDEX(MCDM_Grades!$L$2:$L$178,MATCH($A131,MCDM_Grades!$A$2:$A$178,0))="","",INDEX(MCDM_Grades!$L$2:$L$178,MATCH($A131,MCDM_Grades!$A$2:$A$178,0))),"")</f>
        <v/>
      </c>
      <c r="EX131" s="50">
        <f>IFERROR(IF(INDEX(MCDM_Grades!$M$2:$M$178,MATCH($A131,MCDM_Grades!$A$2:$A$178,0))="","",INDEX(MCDM_Grades!$M$2:$M$178,MATCH($A131,MCDM_Grades!$A$2:$A$178,0))),"")</f>
        <v/>
      </c>
      <c r="EY131" s="35">
        <f>IFERROR(IF(INDEX(MCDM_Grades!$AR$2:$AR$178,MATCH($A131,MCDM_Grades!$A$2:$A$178,0))="","",INDEX(MCDM_Grades!$AR$2:$AR$178,MATCH($A131,MCDM_Grades!$A$2:$A$178,0))),"")</f>
        <v/>
      </c>
      <c r="EZ131" s="42">
        <f>IFERROR(IF(INDEX(MCDM_Grades!$AS$2:$AS$178,MATCH($A131,MCDM_Grades!$A$2:$A$178,0))="","",INDEX(MCDM_Grades!$AS$2:$AS$178,MATCH($A131,MCDM_Grades!$A$2:$A$178,0))),"")</f>
        <v/>
      </c>
      <c r="FA131" s="35">
        <f>IFERROR(IF(INDEX(MCDM_Grades!$AT$2:$AT$178,MATCH($A131,MCDM_Grades!$A$2:$A$178,0))="","",INDEX(MCDM_Grades!$AT$2:$AT$178,MATCH($A131,MCDM_Grades!$A$2:$A$178,0))),"")</f>
        <v/>
      </c>
      <c r="FB131" s="42">
        <f>IFERROR(IF(INDEX(MCDM_Grades!$AU$2:$AU$178,MATCH($A131,MCDM_Grades!$A$2:$A$178,0))="","",INDEX(MCDM_Grades!$AU$2:$AU$178,MATCH($A131,MCDM_Grades!$A$2:$A$178,0))),"")</f>
        <v/>
      </c>
      <c r="FC131" s="3" t="inlineStr">
        <is>
          <t>Not reported</t>
        </is>
      </c>
      <c r="FD131" s="3" t="inlineStr">
        <is>
          <t>Unknown</t>
        </is>
      </c>
      <c r="FE131" s="3" t="inlineStr">
        <is>
          <t>Unknown</t>
        </is>
      </c>
      <c r="FF131" s="3" t="n"/>
      <c r="FG131" s="3" t="inlineStr">
        <is>
          <t>Not reported</t>
        </is>
      </c>
      <c r="FH131" s="3" t="inlineStr">
        <is>
          <t>The dataset contains 2,074 road-scene images collected from multiple geographic regions in India</t>
        </is>
      </c>
      <c r="FI131" s="3" t="inlineStr">
        <is>
          <t>Dataset page / README</t>
        </is>
      </c>
      <c r="FJ131" s="3" t="inlineStr">
        <is>
          <t>https://zenodo.org/records/21701636</t>
        </is>
      </c>
      <c r="FK131" s="3" t="inlineStr">
        <is>
          <t>Low</t>
        </is>
      </c>
      <c r="FL131" s="3" t="inlineStr">
        <is>
          <t>Not independently verified</t>
        </is>
      </c>
      <c r="FM131" s="3" t="inlineStr">
        <is>
          <t>All workbook acquisition columns NR; Zenodo record exposes no files and describes only 'road-scene images' with no camera, mount or angle information. 'Road-scene' loosely suggests a street-level view but is not treated as evidence.</t>
        </is>
      </c>
    </row>
    <row r="132" ht="58" customHeight="1">
      <c r="A132" s="3" t="inlineStr">
        <is>
          <t>DS-131</t>
        </is>
      </c>
      <c r="B132" s="3" t="inlineStr">
        <is>
          <t>RoadDefects-ISeg: Dataset for Instance Segmentation of Road Surface Defects</t>
        </is>
      </c>
      <c r="C132" s="3" t="inlineStr">
        <is>
          <t>RoadDefects-ISeg: A Dataset for Instance Segmentation of Road Surface Defects</t>
        </is>
      </c>
      <c r="D132" s="3" t="inlineStr">
        <is>
          <t>v1</t>
        </is>
      </c>
      <c r="E132" s="3" t="inlineStr">
        <is>
          <t>Confirmed Match</t>
        </is>
      </c>
      <c r="F132" s="3" t="inlineStr">
        <is>
          <t>High</t>
        </is>
      </c>
      <c r="G132" s="3" t="inlineStr">
        <is>
          <t>Same Zenodo record 17194814 / DOI; identical count (1,000); same four classes.</t>
        </is>
      </c>
      <c r="H132" s="3" t="inlineStr">
        <is>
          <t>Claude; GPT</t>
        </is>
      </c>
      <c r="I132" s="3" t="inlineStr">
        <is>
          <t>Zenodo</t>
        </is>
      </c>
      <c r="J132" s="3" t="inlineStr">
        <is>
          <t>N</t>
        </is>
      </c>
      <c r="K132" s="3" t="inlineStr">
        <is>
          <t>Single Zenodo deposit</t>
        </is>
      </c>
      <c r="L132" s="4" t="inlineStr">
        <is>
          <t>https://zenodo.org/records/17194814</t>
        </is>
      </c>
      <c r="M132" s="3" t="inlineStr">
        <is>
          <t>NA</t>
        </is>
      </c>
      <c r="N132" s="3" t="inlineStr">
        <is>
          <t>NA</t>
        </is>
      </c>
      <c r="O132" s="3" t="inlineStr">
        <is>
          <t>NA</t>
        </is>
      </c>
      <c r="P132" s="3" t="inlineStr">
        <is>
          <t>NA</t>
        </is>
      </c>
      <c r="Q132" s="4" t="inlineStr">
        <is>
          <t>https://zenodo.org/records/17194814</t>
        </is>
      </c>
      <c r="R132" s="3" t="inlineStr">
        <is>
          <t>NA</t>
        </is>
      </c>
      <c r="S132" s="3" t="inlineStr">
        <is>
          <t>NA</t>
        </is>
      </c>
      <c r="T132" s="3" t="inlineStr">
        <is>
          <t>10.5281/zenodo.17194814</t>
        </is>
      </c>
      <c r="U132" s="3" t="inlineStr">
        <is>
          <t>N</t>
        </is>
      </c>
      <c r="V132" s="3" t="inlineStr">
        <is>
          <t>NR</t>
        </is>
      </c>
      <c r="W132" s="3" t="inlineStr">
        <is>
          <t>NR</t>
        </is>
      </c>
      <c r="X132" s="3" t="inlineStr">
        <is>
          <t>NR</t>
        </is>
      </c>
      <c r="Y132" s="3" t="inlineStr">
        <is>
          <t>NR</t>
        </is>
      </c>
      <c r="Z132" s="3" t="inlineStr">
        <is>
          <t>NA</t>
        </is>
      </c>
      <c r="AA132" s="3" t="inlineStr">
        <is>
          <t>NA</t>
        </is>
      </c>
      <c r="AB132" s="3" t="inlineStr">
        <is>
          <t>Images/frames as reported</t>
        </is>
      </c>
      <c r="AC132" s="3" t="inlineStr">
        <is>
          <t>1000</t>
        </is>
      </c>
      <c r="AD132" s="3" t="inlineStr">
        <is>
          <t>NR</t>
        </is>
      </c>
      <c r="AE132" s="3" t="inlineStr">
        <is>
          <t>NR</t>
        </is>
      </c>
      <c r="AF132" s="3" t="inlineStr">
        <is>
          <t>1000</t>
        </is>
      </c>
      <c r="AG132" s="3" t="inlineStr">
        <is>
          <t>NR</t>
        </is>
      </c>
      <c r="AH132" s="3" t="inlineStr">
        <is>
          <t>NR</t>
        </is>
      </c>
      <c r="AI132" s="3" t="inlineStr">
        <is>
          <t>NR</t>
        </is>
      </c>
      <c r="AJ132" s="3" t="inlineStr">
        <is>
          <t>NR</t>
        </is>
      </c>
      <c r="AK132" s="3" t="inlineStr">
        <is>
          <t>NR</t>
        </is>
      </c>
      <c r="AL132" s="3" t="inlineStr">
        <is>
          <t>NR</t>
        </is>
      </c>
      <c r="AM132" s="3" t="inlineStr">
        <is>
          <t>NR</t>
        </is>
      </c>
      <c r="AN132" s="3" t="inlineStr">
        <is>
          <t>NR</t>
        </is>
      </c>
      <c r="AO132" s="3" t="inlineStr">
        <is>
          <t>NR</t>
        </is>
      </c>
      <c r="AP132" s="3" t="inlineStr">
        <is>
          <t>Multi-source</t>
        </is>
      </c>
      <c r="AQ132" s="3" t="inlineStr">
        <is>
          <t>NR</t>
        </is>
      </c>
      <c r="AR132" s="3" t="inlineStr">
        <is>
          <t>NR</t>
        </is>
      </c>
      <c r="AS132" s="3" t="inlineStr">
        <is>
          <t>Multi-source; Road environment: Mixed road imagery from public source datasets</t>
        </is>
      </c>
      <c r="AT132" s="3" t="inlineStr">
        <is>
          <t>NR</t>
        </is>
      </c>
      <c r="AU132" s="3" t="inlineStr">
        <is>
          <t>Composite from Roboflow and Kaggle source datasets</t>
        </is>
      </c>
      <c r="AV132" s="3" t="inlineStr">
        <is>
          <t>NR</t>
        </is>
      </c>
      <c r="AW132" s="3" t="inlineStr">
        <is>
          <t>NR</t>
        </is>
      </c>
      <c r="AX132" s="3" t="inlineStr">
        <is>
          <t>NR</t>
        </is>
      </c>
      <c r="AY132" s="3" t="inlineStr">
        <is>
          <t>NR</t>
        </is>
      </c>
      <c r="AZ132" s="3" t="inlineStr">
        <is>
          <t>NR</t>
        </is>
      </c>
      <c r="BA132" s="3" t="inlineStr">
        <is>
          <t>NR</t>
        </is>
      </c>
      <c r="BB132" s="3" t="inlineStr">
        <is>
          <t>N</t>
        </is>
      </c>
      <c r="BC132" s="3" t="inlineStr">
        <is>
          <t>N</t>
        </is>
      </c>
      <c r="BD132" s="3" t="inlineStr">
        <is>
          <t>NR</t>
        </is>
      </c>
      <c r="BE132" s="3" t="inlineStr">
        <is>
          <t>NR</t>
        </is>
      </c>
      <c r="BF132" s="3" t="inlineStr">
        <is>
          <t>NR</t>
        </is>
      </c>
      <c r="BG132" s="3" t="inlineStr">
        <is>
          <t>NR</t>
        </is>
      </c>
      <c r="BH132" s="3" t="inlineStr">
        <is>
          <t>Crack;Pothole;Lane_Marking;Speed_Breaker [Claude] | Crack;Pothole;Lane;Speed breaker [GPT]</t>
        </is>
      </c>
      <c r="BI132" s="3" t="inlineStr">
        <is>
          <t>NR</t>
        </is>
      </c>
      <c r="BJ132" s="3" t="inlineStr">
        <is>
          <t>4 classes at 250 images each: Crack;Lane;Pothole;Speed_Breaker [Claude] | Four balanced classes;250 images per class [GPT]</t>
        </is>
      </c>
      <c r="BK132" s="3" t="inlineStr">
        <is>
          <t>NR</t>
        </is>
      </c>
      <c r="BL132" s="3" t="inlineStr">
        <is>
          <t>Instance_Segmentation [Claude] | Instance segmentation [GPT]</t>
        </is>
      </c>
      <c r="BM132" s="3" t="inlineStr">
        <is>
          <t>Instance_Segmentation [Claude] | Instance segmentation [GPT]</t>
        </is>
      </c>
      <c r="BN132" s="3" t="inlineStr">
        <is>
          <t>YOLO_Polygon [Claude] | YOLO segmentation labels;train/validation/test split [GPT]</t>
        </is>
      </c>
      <c r="BO132" s="3" t="inlineStr">
        <is>
          <t>YOLO</t>
        </is>
      </c>
      <c r="BP132" s="3" t="inlineStr">
        <is>
          <t>NR</t>
        </is>
      </c>
      <c r="BQ132" s="3" t="inlineStr">
        <is>
          <t>Y</t>
        </is>
      </c>
      <c r="BR132" s="3" t="inlineStr">
        <is>
          <t>Y</t>
        </is>
      </c>
      <c r="BS132" s="3" t="inlineStr">
        <is>
          <t>Y</t>
        </is>
      </c>
      <c r="BT132" s="3" t="inlineStr">
        <is>
          <t>NR</t>
        </is>
      </c>
      <c r="BU132" s="3" t="inlineStr">
        <is>
          <t>NR</t>
        </is>
      </c>
      <c r="BV132" s="3" t="inlineStr">
        <is>
          <t>N</t>
        </is>
      </c>
      <c r="BW132" s="3" t="inlineStr">
        <is>
          <t>N</t>
        </is>
      </c>
      <c r="BX132" s="3" t="inlineStr">
        <is>
          <t>N</t>
        </is>
      </c>
      <c r="BY132" s="3" t="inlineStr">
        <is>
          <t>Manual [Claude] | Compiled and reformatted from four source datasets [GPT]</t>
        </is>
      </c>
      <c r="BZ132" s="3" t="inlineStr">
        <is>
          <t>All images manually re-annotated because upstream sources mixed detection and segmentation annotation styles; upstream sources acknowledged by name [Claude] | Balanced classes; source-level label audit NR [GPT]</t>
        </is>
      </c>
      <c r="CA132" s="3" t="inlineStr">
        <is>
          <t>NR</t>
        </is>
      </c>
      <c r="CB132" s="3" t="inlineStr">
        <is>
          <t>NR</t>
        </is>
      </c>
      <c r="CC132" s="3" t="inlineStr">
        <is>
          <t>Instance_Segmentation [Claude] | Instance segmentation;Object detection [GPT]</t>
        </is>
      </c>
      <c r="CD132" s="3" t="inlineStr">
        <is>
          <t>NR</t>
        </is>
      </c>
      <c r="CE132" s="3" t="inlineStr">
        <is>
          <t>NR</t>
        </is>
      </c>
      <c r="CF132" s="3" t="inlineStr">
        <is>
          <t>Reported on the source record/data card or associated publication (see Evidence_Locator)</t>
        </is>
      </c>
      <c r="CG132" s="3" t="inlineStr">
        <is>
          <t>NR</t>
        </is>
      </c>
      <c r="CH132" s="3" t="inlineStr">
        <is>
          <t>NR</t>
        </is>
      </c>
      <c r="CI132" s="3" t="inlineStr">
        <is>
          <t>Include-Primary [Claude] | Include-Supplementary [GPT]</t>
        </is>
      </c>
      <c r="CJ132" s="3" t="inlineStr">
        <is>
          <t>Direct_Download</t>
        </is>
      </c>
      <c r="CK132" s="3" t="inlineStr">
        <is>
          <t>CC-BY-4.0 [Claude] | CC BY 4.0 [GPT]</t>
        </is>
      </c>
      <c r="CL132" s="3" t="inlineStr">
        <is>
          <t>N</t>
        </is>
      </c>
      <c r="CM132" s="3" t="inlineStr">
        <is>
          <t>Direct_Download</t>
        </is>
      </c>
      <c r="CN132" s="3" t="inlineStr">
        <is>
          <t>NR</t>
        </is>
      </c>
      <c r="CO132" s="3" t="inlineStr">
        <is>
          <t>NR</t>
        </is>
      </c>
      <c r="CP132" s="3" t="inlineStr">
        <is>
          <t>N</t>
        </is>
      </c>
      <c r="CQ132" s="3" t="inlineStr">
        <is>
          <t>Aggregated from third-party Roboflow Universe and Kaggle sources, so acquisition geography, devices, dates and conditions are entirely undocumented; small (1,000 images); the stated CC-BY-4.0 license and the record's research-and-academic-use-only statement are in tension; Lane and Speed_Breaker are not pavement distresses [Claude] | Composite derivative mixing defects with lane and speed-breaker objects; provenance, duplication, geographic coverage, and source-license compatibility require detailed audit. [GPT]</t>
        </is>
      </c>
      <c r="CR132" s="3" t="inlineStr">
        <is>
          <t>Compiled</t>
        </is>
      </c>
      <c r="CS132" s="3" t="inlineStr">
        <is>
          <t>N</t>
        </is>
      </c>
      <c r="CT132" s="3" t="inlineStr">
        <is>
          <t>N</t>
        </is>
      </c>
      <c r="CU132" s="3" t="inlineStr">
        <is>
          <t>Y</t>
        </is>
      </c>
      <c r="CV132" s="3" t="inlineStr">
        <is>
          <t>Compiled from Roboflow and Kaggle source datasets (per GPT record)</t>
        </is>
      </c>
      <c r="CW132" s="3" t="inlineStr">
        <is>
          <t>NA</t>
        </is>
      </c>
      <c r="CX132" s="3" t="inlineStr">
        <is>
          <t>Claude_Zendo_001.xlsx; GPT_Zenodo_001.xlsx</t>
        </is>
      </c>
      <c r="CY132" s="3" t="inlineStr">
        <is>
          <t>Claude_Zendo_001:ZEN-016; GPT_Zenodo_001:ZEN-008</t>
        </is>
      </c>
      <c r="CZ132" s="3" t="inlineStr">
        <is>
          <t>Y - see conflict columns and Reconciliation_Notes</t>
        </is>
      </c>
      <c r="DA132" s="3" t="inlineStr">
        <is>
          <t>Y - see conflict columns and Reconciliation_Notes</t>
        </is>
      </c>
      <c r="DB132" s="3" t="inlineStr">
        <is>
          <t>None</t>
        </is>
      </c>
      <c r="DC132" s="6" t="inlineStr">
        <is>
          <t>Distress types: Crack;Pothole;Lane_Marking;Speed_Breaker (Claude) vs Crack;Pothole;Lane;Speed breaker (GPT) || Label taxonomy: 4 classes at 250 images each: Crack;Lane;Pothole;Speed_Breaker (Claude) vs Four balanced classes;250 images per class (GPT) || Annotation task: Instance_Segmentation (Claude) vs Instance segmentation (GPT) || Annotation format: YOLO_Polygon (Claude) vs YOLO segmentation labels;train/validation/test split (GPT) || Annotation method: Manual (Claude) vs Compiled and reformatted from four source datasets (GPT) || Annotation QC: All images manually re-annotated because upstream sources mixed detection and se (Claude) vs Balanced classes; source-level label audit NR (GPT)</t>
        </is>
      </c>
      <c r="DD132" s="3" t="inlineStr">
        <is>
          <t>None</t>
        </is>
      </c>
      <c r="DE132" s="6" t="inlineStr">
        <is>
          <t>License: CC-BY-4.0 (Claude) vs CC BY 4.0 (GPT) || AI tasks: Instance_Segmentation (Claude) vs Instance segmentation;Object detection (GPT) || Screening decision: Include-Primary (Claude) vs Include-Supplementary (GPT) || Key_Limitations: Aggregated from third-party Roboflow Universe and Kaggle sources, so acquisition (Claude) vs Composite derivative mixing defects with lane and speed-breaker objects; provena (GPT)</t>
        </is>
      </c>
      <c r="DF132" s="6" t="inlineStr">
        <is>
          <t>Y</t>
        </is>
      </c>
      <c r="DG132" s="3" t="inlineStr">
        <is>
          <t>License terms conflict inside the record: CC-BY-4.0 declared alongside a research/academic-only restriction (flagged by Claude).</t>
        </is>
      </c>
      <c r="DH132" s="3" t="inlineStr">
        <is>
          <t>Zenodo record https://zenodo.org/records/17194814 + description sections 'Overview','Dataset Structure','Notes','Acknowledgments', accessed 2026-08-03 [Claude] | Zenodo record 17194814, Overview/Dataset Structure/Acknowledgments, accessed 2026-08-05 [GPT]</t>
        </is>
      </c>
      <c r="DI132" s="3" t="inlineStr">
        <is>
          <t>Moderate</t>
        </is>
      </c>
      <c r="DJ132" s="3" t="inlineStr">
        <is>
          <t>Medium</t>
        </is>
      </c>
      <c r="DK132" s="3" t="inlineStr">
        <is>
          <t>Clarify license before commercial use.</t>
        </is>
      </c>
      <c r="DL132" s="3" t="n">
        <v>5</v>
      </c>
      <c r="DM132" s="3" t="n">
        <v>3.5</v>
      </c>
      <c r="DN132" s="3" t="n">
        <v>3.8</v>
      </c>
      <c r="DO132" s="3" t="n">
        <v>2.5</v>
      </c>
      <c r="DP132" s="3" t="n">
        <v>1.5</v>
      </c>
      <c r="DQ132" s="3" t="n">
        <v>0.5</v>
      </c>
      <c r="DR132" s="3" t="n">
        <v>0</v>
      </c>
      <c r="DS132" s="3" t="n">
        <v>56.9</v>
      </c>
      <c r="DT132" s="3" t="inlineStr">
        <is>
          <t>Reviewed (source MCDM_Scoring, averaged across batches)</t>
        </is>
      </c>
      <c r="DU132" s="3" t="inlineStr">
        <is>
          <t>2 of 2</t>
        </is>
      </c>
      <c r="DV132" s="35">
        <f>IFERROR(IF(INDEX(MCDM_Grades!$C$2:$C$178,MATCH($A132,MCDM_Grades!$A$2:$A$178,0))="","",INDEX(MCDM_Grades!$C$2:$C$178,MATCH($A132,MCDM_Grades!$A$2:$A$178,0))),"")</f>
        <v/>
      </c>
      <c r="DW132" s="42">
        <f>IFERROR(IF(INDEX(MCDM_Grades!$D$2:$D$178,MATCH($A132,MCDM_Grades!$A$2:$A$178,0))="","",INDEX(MCDM_Grades!$D$2:$D$178,MATCH($A132,MCDM_Grades!$A$2:$A$178,0))),"")</f>
        <v/>
      </c>
      <c r="DX132" s="48">
        <f>IFERROR(IF(INDEX(MCDM_Grades!$E$2:$E$178,MATCH($A132,MCDM_Grades!$A$2:$A$178,0))="","",INDEX(MCDM_Grades!$E$2:$E$178,MATCH($A132,MCDM_Grades!$A$2:$A$178,0))),"")</f>
        <v/>
      </c>
      <c r="DY132" s="49">
        <f>IFERROR(IF(INDEX(MCDM_Grades!$F$2:$F$178,MATCH($A132,MCDM_Grades!$A$2:$A$178,0))="","",INDEX(MCDM_Grades!$F$2:$F$178,MATCH($A132,MCDM_Grades!$A$2:$A$178,0))),"")</f>
        <v/>
      </c>
      <c r="DZ132" s="48">
        <f>IFERROR(IF(INDEX(MCDM_Grades!$G$2:$G$178,MATCH($A132,MCDM_Grades!$A$2:$A$178,0))="","",INDEX(MCDM_Grades!$G$2:$G$178,MATCH($A132,MCDM_Grades!$A$2:$A$178,0))),"")</f>
        <v/>
      </c>
      <c r="EA132" s="49">
        <f>IFERROR(IF(INDEX(MCDM_Grades!$H$2:$H$178,MATCH($A132,MCDM_Grades!$A$2:$A$178,0))="","",INDEX(MCDM_Grades!$H$2:$H$178,MATCH($A132,MCDM_Grades!$A$2:$A$178,0))),"")</f>
        <v/>
      </c>
      <c r="EB132" s="50">
        <f>IFERROR(IF(INDEX(MCDM_Grades!$I$2:$I$178,MATCH($A132,MCDM_Grades!$A$2:$A$178,0))="","",INDEX(MCDM_Grades!$I$2:$I$178,MATCH($A132,MCDM_Grades!$A$2:$A$178,0))),"")</f>
        <v/>
      </c>
      <c r="EC132" s="51">
        <f>IFERROR(IF(INDEX(MCDM_Grades!$J$2:$J$178,MATCH($A132,MCDM_Grades!$A$2:$A$178,0))="","",INDEX(MCDM_Grades!$J$2:$J$178,MATCH($A132,MCDM_Grades!$A$2:$A$178,0))),"")</f>
        <v/>
      </c>
      <c r="ED132" s="35">
        <f>IFERROR(IF(INDEX(MCDM_Grades!$N$2:$N$178,MATCH($A132,MCDM_Grades!$A$2:$A$178,0))="","",INDEX(MCDM_Grades!$N$2:$N$178,MATCH($A132,MCDM_Grades!$A$2:$A$178,0))),"")</f>
        <v/>
      </c>
      <c r="EE132" s="42">
        <f>IFERROR(IF(INDEX(MCDM_Grades!$O$2:$O$178,MATCH($A132,MCDM_Grades!$A$2:$A$178,0))="","",INDEX(MCDM_Grades!$O$2:$O$178,MATCH($A132,MCDM_Grades!$A$2:$A$178,0))),"")</f>
        <v/>
      </c>
      <c r="EF132" s="35">
        <f>IFERROR(IF(INDEX(MCDM_Grades!$P$2:$P$178,MATCH($A132,MCDM_Grades!$A$2:$A$178,0))="","",INDEX(MCDM_Grades!$P$2:$P$178,MATCH($A132,MCDM_Grades!$A$2:$A$178,0))),"")</f>
        <v/>
      </c>
      <c r="EG132" s="42">
        <f>IFERROR(IF(INDEX(MCDM_Grades!$Q$2:$Q$178,MATCH($A132,MCDM_Grades!$A$2:$A$178,0))="","",INDEX(MCDM_Grades!$Q$2:$Q$178,MATCH($A132,MCDM_Grades!$A$2:$A$178,0))),"")</f>
        <v/>
      </c>
      <c r="EH132" s="35">
        <f>IFERROR(IF(INDEX(MCDM_Grades!$R$2:$R$178,MATCH($A132,MCDM_Grades!$A$2:$A$178,0))="","",INDEX(MCDM_Grades!$R$2:$R$178,MATCH($A132,MCDM_Grades!$A$2:$A$178,0))),"")</f>
        <v/>
      </c>
      <c r="EI132" s="42">
        <f>IFERROR(IF(INDEX(MCDM_Grades!$S$2:$S$178,MATCH($A132,MCDM_Grades!$A$2:$A$178,0))="","",INDEX(MCDM_Grades!$S$2:$S$178,MATCH($A132,MCDM_Grades!$A$2:$A$178,0))),"")</f>
        <v/>
      </c>
      <c r="EJ132" s="35">
        <f>IFERROR(IF(INDEX(MCDM_Grades!$T$2:$T$178,MATCH($A132,MCDM_Grades!$A$2:$A$178,0))="","",INDEX(MCDM_Grades!$T$2:$T$178,MATCH($A132,MCDM_Grades!$A$2:$A$178,0))),"")</f>
        <v/>
      </c>
      <c r="EK132" s="42">
        <f>IFERROR(IF(INDEX(MCDM_Grades!$U$2:$U$178,MATCH($A132,MCDM_Grades!$A$2:$A$178,0))="","",INDEX(MCDM_Grades!$U$2:$U$178,MATCH($A132,MCDM_Grades!$A$2:$A$178,0))),"")</f>
        <v/>
      </c>
      <c r="EL132" s="35">
        <f>IFERROR(IF(INDEX(MCDM_Grades!$V$2:$V$178,MATCH($A132,MCDM_Grades!$A$2:$A$178,0))="","",INDEX(MCDM_Grades!$V$2:$V$178,MATCH($A132,MCDM_Grades!$A$2:$A$178,0))),"")</f>
        <v/>
      </c>
      <c r="EM132" s="42">
        <f>IFERROR(IF(INDEX(MCDM_Grades!$W$2:$W$178,MATCH($A132,MCDM_Grades!$A$2:$A$178,0))="","",INDEX(MCDM_Grades!$W$2:$W$178,MATCH($A132,MCDM_Grades!$A$2:$A$178,0))),"")</f>
        <v/>
      </c>
      <c r="EN132" s="35">
        <f>IFERROR(IF(INDEX(MCDM_Grades!$X$2:$X$178,MATCH($A132,MCDM_Grades!$A$2:$A$178,0))="","",INDEX(MCDM_Grades!$X$2:$X$178,MATCH($A132,MCDM_Grades!$A$2:$A$178,0))),"")</f>
        <v/>
      </c>
      <c r="EO132" s="42">
        <f>IFERROR(IF(INDEX(MCDM_Grades!$Y$2:$Y$178,MATCH($A132,MCDM_Grades!$A$2:$A$178,0))="","",INDEX(MCDM_Grades!$Y$2:$Y$178,MATCH($A132,MCDM_Grades!$A$2:$A$178,0))),"")</f>
        <v/>
      </c>
      <c r="EP132" s="35">
        <f>IFERROR(IF(INDEX(MCDM_Grades!$Z$2:$Z$178,MATCH($A132,MCDM_Grades!$A$2:$A$178,0))="","",INDEX(MCDM_Grades!$Z$2:$Z$178,MATCH($A132,MCDM_Grades!$A$2:$A$178,0))),"")</f>
        <v/>
      </c>
      <c r="EQ132" s="42">
        <f>IFERROR(IF(INDEX(MCDM_Grades!$AA$2:$AA$178,MATCH($A132,MCDM_Grades!$A$2:$A$178,0))="","",INDEX(MCDM_Grades!$AA$2:$AA$178,MATCH($A132,MCDM_Grades!$A$2:$A$178,0))),"")</f>
        <v/>
      </c>
      <c r="ER132" s="35">
        <f>IFERROR(IF(INDEX(MCDM_Grades!$AB$2:$AB$178,MATCH($A132,MCDM_Grades!$A$2:$A$178,0))="","",INDEX(MCDM_Grades!$AB$2:$AB$178,MATCH($A132,MCDM_Grades!$A$2:$A$178,0))),"")</f>
        <v/>
      </c>
      <c r="ES132" s="42">
        <f>IFERROR(IF(INDEX(MCDM_Grades!$AC$2:$AC$178,MATCH($A132,MCDM_Grades!$A$2:$A$178,0))="","",INDEX(MCDM_Grades!$AC$2:$AC$178,MATCH($A132,MCDM_Grades!$A$2:$A$178,0))),"")</f>
        <v/>
      </c>
      <c r="ET132" s="35">
        <f>IFERROR(IF(INDEX(MCDM_Grades!$AD$2:$AD$178,MATCH($A132,MCDM_Grades!$A$2:$A$178,0))="","",INDEX(MCDM_Grades!$AD$2:$AD$178,MATCH($A132,MCDM_Grades!$A$2:$A$178,0))),"")</f>
        <v/>
      </c>
      <c r="EU132" s="42">
        <f>IFERROR(IF(INDEX(MCDM_Grades!$AE$2:$AE$178,MATCH($A132,MCDM_Grades!$A$2:$A$178,0))="","",INDEX(MCDM_Grades!$AE$2:$AE$178,MATCH($A132,MCDM_Grades!$A$2:$A$178,0))),"")</f>
        <v/>
      </c>
      <c r="EV132" s="51">
        <f>IFERROR(IF(INDEX(MCDM_Grades!$K$2:$K$178,MATCH($A132,MCDM_Grades!$A$2:$A$178,0))="","",INDEX(MCDM_Grades!$K$2:$K$178,MATCH($A132,MCDM_Grades!$A$2:$A$178,0))),"")</f>
        <v/>
      </c>
      <c r="EW132" s="49">
        <f>IFERROR(IF(INDEX(MCDM_Grades!$L$2:$L$178,MATCH($A132,MCDM_Grades!$A$2:$A$178,0))="","",INDEX(MCDM_Grades!$L$2:$L$178,MATCH($A132,MCDM_Grades!$A$2:$A$178,0))),"")</f>
        <v/>
      </c>
      <c r="EX132" s="50">
        <f>IFERROR(IF(INDEX(MCDM_Grades!$M$2:$M$178,MATCH($A132,MCDM_Grades!$A$2:$A$178,0))="","",INDEX(MCDM_Grades!$M$2:$M$178,MATCH($A132,MCDM_Grades!$A$2:$A$178,0))),"")</f>
        <v/>
      </c>
      <c r="EY132" s="35">
        <f>IFERROR(IF(INDEX(MCDM_Grades!$AR$2:$AR$178,MATCH($A132,MCDM_Grades!$A$2:$A$178,0))="","",INDEX(MCDM_Grades!$AR$2:$AR$178,MATCH($A132,MCDM_Grades!$A$2:$A$178,0))),"")</f>
        <v/>
      </c>
      <c r="EZ132" s="42">
        <f>IFERROR(IF(INDEX(MCDM_Grades!$AS$2:$AS$178,MATCH($A132,MCDM_Grades!$A$2:$A$178,0))="","",INDEX(MCDM_Grades!$AS$2:$AS$178,MATCH($A132,MCDM_Grades!$A$2:$A$178,0))),"")</f>
        <v/>
      </c>
      <c r="FA132" s="35">
        <f>IFERROR(IF(INDEX(MCDM_Grades!$AT$2:$AT$178,MATCH($A132,MCDM_Grades!$A$2:$A$178,0))="","",INDEX(MCDM_Grades!$AT$2:$AT$178,MATCH($A132,MCDM_Grades!$A$2:$A$178,0))),"")</f>
        <v/>
      </c>
      <c r="FB132" s="42">
        <f>IFERROR(IF(INDEX(MCDM_Grades!$AU$2:$AU$178,MATCH($A132,MCDM_Grades!$A$2:$A$178,0))="","",INDEX(MCDM_Grades!$AU$2:$AU$178,MATCH($A132,MCDM_Grades!$A$2:$A$178,0))),"")</f>
        <v/>
      </c>
      <c r="FC132" s="3" t="inlineStr">
        <is>
          <t>Not reported</t>
        </is>
      </c>
      <c r="FD132" s="3" t="inlineStr">
        <is>
          <t>Unknown</t>
        </is>
      </c>
      <c r="FE132" s="3" t="inlineStr">
        <is>
          <t>Unknown</t>
        </is>
      </c>
      <c r="FF132" s="3" t="n"/>
      <c r="FG132" s="3" t="inlineStr">
        <is>
          <t>Not reported (compiled from Roboflow Universe and Kaggle source datasets; images manually re-annotated)</t>
        </is>
      </c>
      <c r="FH132" s="3" t="inlineStr">
        <is>
          <t>included a mix of object detection and segmentation annotations, which could not be directly used. All images were manually re-annotated</t>
        </is>
      </c>
      <c r="FI132" s="3" t="inlineStr">
        <is>
          <t>Dataset page / README</t>
        </is>
      </c>
      <c r="FJ132" s="3" t="inlineStr">
        <is>
          <t>https://zenodo.org/records/17194814</t>
        </is>
      </c>
      <c r="FK132" s="3" t="inlineStr">
        <is>
          <t>High</t>
        </is>
      </c>
      <c r="FL132" s="3" t="inlineStr">
        <is>
          <t>Verified - corrected</t>
        </is>
      </c>
      <c r="FM132" s="3" t="inlineStr">
        <is>
          <t>Compiled from four third-party sources (My Road Crack Dataset, Speedbreaker Final Dataset and Lane Dataset on Roboflow Universe; Pothole Segmentation for Road Damage Assessment on Kaggle) whose own acquisition/viewpoints are undocumented; images of unknown, likely heterogeneous viewpoints. | Corrected by second review: The Zenodo record (fetched) names four Roboflow/Kaggle sources and describes re-annotation but contains no viewpoint or camera statement at all, and no source asserts any viewpoint that another contradicts. Per the rule, absence of evidence is 'Not reported' with both flags Unknown, not 'Unclear (conflicting evidence)'.</t>
        </is>
      </c>
    </row>
    <row r="133" ht="58" customHeight="1">
      <c r="A133" s="3" t="inlineStr">
        <is>
          <t>DS-132</t>
        </is>
      </c>
      <c r="B133" s="3" t="inlineStr">
        <is>
          <t>UAV Road Defect Segmentation Dataset (RDD2022-derived)</t>
        </is>
      </c>
      <c r="C133" s="3" t="inlineStr">
        <is>
          <t>NA</t>
        </is>
      </c>
      <c r="D133" s="3" t="inlineStr">
        <is>
          <t>v1</t>
        </is>
      </c>
      <c r="E133" s="3" t="inlineStr">
        <is>
          <t>Confirmed Match</t>
        </is>
      </c>
      <c r="F133" s="3" t="inlineStr">
        <is>
          <t>High</t>
        </is>
      </c>
      <c r="G133" s="3" t="inlineStr">
        <is>
          <t>Same Zenodo record (17952339) and DOI in all three records; same title and semantic-segmentation task.</t>
        </is>
      </c>
      <c r="H133" s="3" t="inlineStr">
        <is>
          <t>Claude; GPT; CodeX</t>
        </is>
      </c>
      <c r="I133" s="3" t="inlineStr">
        <is>
          <t>Zenodo</t>
        </is>
      </c>
      <c r="J133" s="3" t="inlineStr">
        <is>
          <t>N</t>
        </is>
      </c>
      <c r="K133" s="3" t="inlineStr">
        <is>
          <t>Single Zenodo deposit</t>
        </is>
      </c>
      <c r="L133" s="4" t="inlineStr">
        <is>
          <t>https://zenodo.org/records/17952339</t>
        </is>
      </c>
      <c r="M133" s="3" t="inlineStr">
        <is>
          <t>NA</t>
        </is>
      </c>
      <c r="N133" s="3" t="inlineStr">
        <is>
          <t>NA</t>
        </is>
      </c>
      <c r="O133" s="3" t="inlineStr">
        <is>
          <t>NA</t>
        </is>
      </c>
      <c r="P133" s="3" t="inlineStr">
        <is>
          <t>NA</t>
        </is>
      </c>
      <c r="Q133" s="4" t="inlineStr">
        <is>
          <t>https://zenodo.org/records/17952339</t>
        </is>
      </c>
      <c r="R133" s="3" t="inlineStr">
        <is>
          <t>NA</t>
        </is>
      </c>
      <c r="S133" s="3" t="inlineStr">
        <is>
          <t>NA</t>
        </is>
      </c>
      <c r="T133" s="3" t="inlineStr">
        <is>
          <t>10.5281/zenodo.17952339</t>
        </is>
      </c>
      <c r="U133" s="3" t="inlineStr">
        <is>
          <t>N</t>
        </is>
      </c>
      <c r="V133" s="3" t="inlineStr">
        <is>
          <t>NR</t>
        </is>
      </c>
      <c r="W133" s="3" t="inlineStr">
        <is>
          <t>NR</t>
        </is>
      </c>
      <c r="X133" s="3" t="inlineStr">
        <is>
          <t>NR</t>
        </is>
      </c>
      <c r="Y133" s="3" t="inlineStr">
        <is>
          <t>NR</t>
        </is>
      </c>
      <c r="Z133" s="3" t="inlineStr">
        <is>
          <t>NA</t>
        </is>
      </c>
      <c r="AA133" s="3" t="inlineStr">
        <is>
          <t>NA</t>
        </is>
      </c>
      <c r="AB133" s="3" t="inlineStr">
        <is>
          <t>Images/frames as reported</t>
        </is>
      </c>
      <c r="AC133" s="3" t="inlineStr">
        <is>
          <t>400</t>
        </is>
      </c>
      <c r="AD133" s="3" t="inlineStr">
        <is>
          <t>NR</t>
        </is>
      </c>
      <c r="AE133" s="3" t="inlineStr">
        <is>
          <t>NR</t>
        </is>
      </c>
      <c r="AF133" s="3" t="inlineStr">
        <is>
          <t>400</t>
        </is>
      </c>
      <c r="AG133" s="3" t="inlineStr">
        <is>
          <t>NR</t>
        </is>
      </c>
      <c r="AH133" s="3" t="inlineStr">
        <is>
          <t>NR</t>
        </is>
      </c>
      <c r="AI133" s="3" t="inlineStr">
        <is>
          <t>NR</t>
        </is>
      </c>
      <c r="AJ133" s="3" t="inlineStr">
        <is>
          <t>NR</t>
        </is>
      </c>
      <c r="AK133" s="3" t="inlineStr">
        <is>
          <t>NR</t>
        </is>
      </c>
      <c r="AL133" s="3" t="inlineStr">
        <is>
          <t>NR</t>
        </is>
      </c>
      <c r="AM133" s="3" t="inlineStr">
        <is>
          <t>NR</t>
        </is>
      </c>
      <c r="AN133" s="3" t="inlineStr">
        <is>
          <t>NR</t>
        </is>
      </c>
      <c r="AO133" s="3" t="inlineStr">
        <is>
          <t>NR</t>
        </is>
      </c>
      <c r="AP133" s="3" t="inlineStr">
        <is>
          <t>Multi-country; inherited from RDD2022</t>
        </is>
      </c>
      <c r="AQ133" s="3" t="inlineStr">
        <is>
          <t>NR</t>
        </is>
      </c>
      <c r="AR133" s="3" t="inlineStr">
        <is>
          <t>NR</t>
        </is>
      </c>
      <c r="AS133" s="3" t="inlineStr">
        <is>
          <t>Multi-country; inherited from RDD2022; Road environment: Road surface imagery derived from RDD2022 [GPT] | Road surface [CodeX]</t>
        </is>
      </c>
      <c r="AT133" s="3" t="inlineStr">
        <is>
          <t>NR</t>
        </is>
      </c>
      <c r="AU133" s="3" t="inlineStr">
        <is>
          <t>Derived from smartphone/vehicle road imagery; UAV wording in title is not treated as acquisition evidence [GPT] | UAV [CodeX]</t>
        </is>
      </c>
      <c r="AV133" s="3" t="inlineStr">
        <is>
          <t>See Acquisition_Platform</t>
        </is>
      </c>
      <c r="AW133" s="3" t="inlineStr">
        <is>
          <t>NR</t>
        </is>
      </c>
      <c r="AX133" s="3" t="inlineStr">
        <is>
          <t>NR</t>
        </is>
      </c>
      <c r="AY133" s="3" t="inlineStr">
        <is>
          <t>Y</t>
        </is>
      </c>
      <c r="AZ133" s="3" t="inlineStr">
        <is>
          <t>Y</t>
        </is>
      </c>
      <c r="BA133" s="3" t="inlineStr">
        <is>
          <t>NR</t>
        </is>
      </c>
      <c r="BB133" s="3" t="inlineStr">
        <is>
          <t>N</t>
        </is>
      </c>
      <c r="BC133" s="3" t="inlineStr">
        <is>
          <t>N</t>
        </is>
      </c>
      <c r="BD133" s="3" t="inlineStr">
        <is>
          <t>NR</t>
        </is>
      </c>
      <c r="BE133" s="3" t="inlineStr">
        <is>
          <t>NR</t>
        </is>
      </c>
      <c r="BF133" s="3" t="inlineStr">
        <is>
          <t>NR</t>
        </is>
      </c>
      <c r="BG133" s="3" t="inlineStr">
        <is>
          <t>NR</t>
        </is>
      </c>
      <c r="BH133" s="3" t="inlineStr">
        <is>
          <t>Crack [Claude] | Crack-like road surface defects [GPT/CodeX]</t>
        </is>
      </c>
      <c r="BI133" s="3" t="inlineStr">
        <is>
          <t>NR</t>
        </is>
      </c>
      <c r="BJ133" s="3" t="inlineStr">
        <is>
          <t>Binary pixel mask for crack-like road surface defects [Claude] | Pixel-level defect masks; exact classes NR [GPT] | Binary segmentation masks [CodeX]</t>
        </is>
      </c>
      <c r="BK133" s="3" t="inlineStr">
        <is>
          <t>NR</t>
        </is>
      </c>
      <c r="BL133" s="3" t="inlineStr">
        <is>
          <t>Semantic_Segmentation [Claude] | Semantic segmentation [GPT] | Semantic segmentation; Contour extraction; [CodeX]</t>
        </is>
      </c>
      <c r="BM133" s="3" t="inlineStr">
        <is>
          <t>Semantic_Segmentation [Claude] | Semantic segmentation [GPT] | Semantic segmentation; Contour extraction; [CodeX]</t>
        </is>
      </c>
      <c r="BN133" s="3" t="inlineStr">
        <is>
          <t>PNG_Mask [Claude] | Pixel-level masks; exact file format NR [GPT] | JPG; PNG [CodeX]</t>
        </is>
      </c>
      <c r="BO133" s="3" t="inlineStr">
        <is>
          <t>mask</t>
        </is>
      </c>
      <c r="BP133" s="3" t="inlineStr">
        <is>
          <t>NR</t>
        </is>
      </c>
      <c r="BQ133" s="3" t="inlineStr">
        <is>
          <t>NR</t>
        </is>
      </c>
      <c r="BR133" s="3" t="inlineStr">
        <is>
          <t>Y</t>
        </is>
      </c>
      <c r="BS133" s="3" t="inlineStr">
        <is>
          <t>NR</t>
        </is>
      </c>
      <c r="BT133" s="3" t="inlineStr">
        <is>
          <t>NR</t>
        </is>
      </c>
      <c r="BU133" s="3" t="inlineStr">
        <is>
          <t>NR</t>
        </is>
      </c>
      <c r="BV133" s="3" t="inlineStr">
        <is>
          <t>N</t>
        </is>
      </c>
      <c r="BW133" s="3" t="inlineStr">
        <is>
          <t>N</t>
        </is>
      </c>
      <c r="BX133" s="3" t="inlineStr">
        <is>
          <t>N</t>
        </is>
      </c>
      <c r="BY133" s="3" t="inlineStr">
        <is>
          <t>Manual [Claude] | Derived annotation of publicly available RDD2022 imagery [GPT] | Manual pixel-level segementation masks and annotation [CodeX]</t>
        </is>
      </c>
      <c r="BZ133" s="3" t="inlineStr">
        <is>
          <t>Manual pixel-level annotation of all 400 images; fixed random seed for the 80/15/5 split</t>
        </is>
      </c>
      <c r="CA133" s="3" t="inlineStr">
        <is>
          <t>NR</t>
        </is>
      </c>
      <c r="CB133" s="3" t="inlineStr">
        <is>
          <t>NR</t>
        </is>
      </c>
      <c r="CC133" s="3" t="inlineStr">
        <is>
          <t>Semantic_Segmentation;Contour_Extraction [Claude] | Semantic segmentation [GPT] | Semantic segmentation; Contour extraction; downstream geospatial road inspection workflows using UAV imagery [CodeX]</t>
        </is>
      </c>
      <c r="CD133" s="3" t="inlineStr">
        <is>
          <t>NR</t>
        </is>
      </c>
      <c r="CE133" s="3" t="inlineStr">
        <is>
          <t>NR</t>
        </is>
      </c>
      <c r="CF133" s="3" t="inlineStr">
        <is>
          <t>Reported on the source record/data card or associated publication (see Evidence_Locator)</t>
        </is>
      </c>
      <c r="CG133" s="3" t="inlineStr">
        <is>
          <t>NR</t>
        </is>
      </c>
      <c r="CH133" s="3" t="inlineStr">
        <is>
          <t>NR</t>
        </is>
      </c>
      <c r="CI133" s="3" t="inlineStr">
        <is>
          <t>Include-Primary [Claude/CodeX] | Include-Supplementary [GPT]</t>
        </is>
      </c>
      <c r="CJ133" s="3" t="inlineStr">
        <is>
          <t>Direct_Download</t>
        </is>
      </c>
      <c r="CK133" s="3" t="inlineStr">
        <is>
          <t>CC-BY-4.0 [Claude] | Creative Commons Attribution 4.0 International [CodeX]</t>
        </is>
      </c>
      <c r="CL133" s="3" t="inlineStr">
        <is>
          <t>N</t>
        </is>
      </c>
      <c r="CM133" s="3" t="inlineStr">
        <is>
          <t>Direct_Download</t>
        </is>
      </c>
      <c r="CN133" s="3" t="inlineStr">
        <is>
          <t>NR</t>
        </is>
      </c>
      <c r="CO133" s="3" t="inlineStr">
        <is>
          <t>NR</t>
        </is>
      </c>
      <c r="CP133" s="3" t="inlineStr">
        <is>
          <t>N</t>
        </is>
      </c>
      <c r="CQ133" s="3" t="inlineStr">
        <is>
          <t>Only 400 images; the title asserts UAV imagery while the description states derivation from RDD2022, which is a vehicle-mounted and smartphone-collected benchmark - this contradiction is unresolved and Acquisition_Platform is therefore recorded as UNK; binary masks only; geography inherited from RDD2022 but not stated [Claude] | Derivative dataset with unresolved overlap, class mapping, image count, license compatibility, and provenance details; title may imply UAV data although source imagery is RDD2022-derived. [GPT] | Derived subset; geographic provenance, defect taxonomy, resolution, and QA process not stated in canonical record. [CodeX]</t>
        </is>
      </c>
      <c r="CR133" s="3" t="inlineStr">
        <is>
          <t>Derived</t>
        </is>
      </c>
      <c r="CS133" s="3" t="inlineStr">
        <is>
          <t>N</t>
        </is>
      </c>
      <c r="CT133" s="3" t="inlineStr">
        <is>
          <t>N</t>
        </is>
      </c>
      <c r="CU133" s="3" t="inlineStr">
        <is>
          <t>Y</t>
        </is>
      </c>
      <c r="CV133" s="3" t="inlineStr">
        <is>
          <t>RDD2022</t>
        </is>
      </c>
      <c r="CW133" s="3" t="inlineStr">
        <is>
          <t>RDD2022</t>
        </is>
      </c>
      <c r="CX133" s="3" t="inlineStr">
        <is>
          <t>Claude_Zendo_001.xlsx; CodeX_Zendo_001.xlsx; GPT_Zenodo_001.xlsx</t>
        </is>
      </c>
      <c r="CY133" s="3" t="inlineStr">
        <is>
          <t>Claude_Zendo_001:ZEN-019; CodeX_Zendo_001:Zendo_001_D04; GPT_Zenodo_001:ZEN-007</t>
        </is>
      </c>
      <c r="CZ133" s="3" t="inlineStr">
        <is>
          <t>Y - see conflict columns and Reconciliation_Notes</t>
        </is>
      </c>
      <c r="DA133" s="3" t="inlineStr">
        <is>
          <t>Y - see conflict columns and Reconciliation_Notes</t>
        </is>
      </c>
      <c r="DB133" s="3" t="inlineStr">
        <is>
          <t>None</t>
        </is>
      </c>
      <c r="DC133" s="6" t="inlineStr">
        <is>
          <t>Distress types: Crack (Claude) vs Crack-like road surface defects (GPT/CodeX) || Label taxonomy: Binary pixel mask for crack-like road surface defects (Claude) vs Pixel-level defect masks; exact classes NR (GPT) vs Binary segmentation masks (CodeX) || Annotation task: Semantic_Segmentation (Claude) vs Semantic segmentation (GPT) vs Semantic segmentation; Contour extraction; (CodeX) || Annotation format: PNG_Mask (Claude) vs Pixel-level masks; exact file format NR (GPT) vs JPG; PNG (CodeX) || Annotation method: Manual (Claude) vs Derived annotation of publicly available RDD2022 imagery (GPT) vs Manual pixel-level segementation masks and annotation (CodeX)</t>
        </is>
      </c>
      <c r="DD133" s="3" t="inlineStr">
        <is>
          <t>None</t>
        </is>
      </c>
      <c r="DE133" s="6" t="inlineStr">
        <is>
          <t>License: CC-BY-4.0 (Claude) vs Creative Commons Attribution 4.0 International (CodeX) || AI tasks: Semantic_Segmentation;Contour_Extraction (Claude) vs Semantic segmentation (GPT) vs Semantic segmentation; Contour extraction; downstream geospatial road inspection (CodeX) || Screening decision: Include-Primary (Claude/CodeX) vs Include-Supplementary (GPT) || Road environment: Road surface imagery derived from RDD2022 (GPT) vs Road surface (CodeX) || Acquisition platform: Derived from smartphone/vehicle road imagery; UAV wording in title is not treate (GPT) vs UAV (CodeX) || Key_Limitations: Only 400 images; the title asserts UAV imagery while the description states deri (Claude) vs Derivative dataset with unresolved overlap, class mapping, image count, license  (GPT) vs Derived subset; geographic provenance, defect taxonomy, resolution, and QA proce (CodeX)</t>
        </is>
      </c>
      <c r="DF133" s="6" t="inlineStr">
        <is>
          <t>Y</t>
        </is>
      </c>
      <c r="DG133" s="3" t="inlineStr">
        <is>
          <t>Internal contradiction flagged by Claude and GPT: record titled UAV imagery but description states derivation from RDD2022 (vehicle/smartphone imagery); acquisition platform recorded UNK. Image count 400 (Claude, CodeX) vs NR (GPT).</t>
        </is>
      </c>
      <c r="DH133" s="3" t="inlineStr">
        <is>
          <t>Zenodo record https://zenodo.org/records/17952339 title and description (derivation statement, split ratio, fixed seed), accessed 2026-08-03 [Claude] | Zenodo record 17952339, title/description/search record, accessed 2026-08-05 [GPT] | Zenodo record https://zenodo.org/records/17952339, Description; Files; Rights; accessed 2026-08-03 [CodeX]</t>
        </is>
      </c>
      <c r="DI133" s="3" t="inlineStr">
        <is>
          <t>Low</t>
        </is>
      </c>
      <c r="DJ133" s="7" t="inlineStr">
        <is>
          <t>High</t>
        </is>
      </c>
      <c r="DK133" s="3" t="inlineStr">
        <is>
          <t>Resolve UAV-vs-RDD2022 provenance from the record files before use.</t>
        </is>
      </c>
      <c r="DL133" s="3" t="n">
        <v>5</v>
      </c>
      <c r="DM133" s="3" t="n">
        <v>3.7</v>
      </c>
      <c r="DN133" s="3" t="n">
        <v>3.5</v>
      </c>
      <c r="DO133" s="3" t="n">
        <v>1.3</v>
      </c>
      <c r="DP133" s="3" t="n">
        <v>2.3</v>
      </c>
      <c r="DQ133" s="3" t="n">
        <v>1.3</v>
      </c>
      <c r="DR133" s="3" t="n">
        <v>0</v>
      </c>
      <c r="DS133" s="3" t="n">
        <v>56.4</v>
      </c>
      <c r="DT133" s="3" t="inlineStr">
        <is>
          <t>Reviewed (source MCDM_Scoring, averaged across batches)</t>
        </is>
      </c>
      <c r="DU133" s="3" t="inlineStr">
        <is>
          <t>3 of 3</t>
        </is>
      </c>
      <c r="DV133" s="35">
        <f>IFERROR(IF(INDEX(MCDM_Grades!$C$2:$C$178,MATCH($A133,MCDM_Grades!$A$2:$A$178,0))="","",INDEX(MCDM_Grades!$C$2:$C$178,MATCH($A133,MCDM_Grades!$A$2:$A$178,0))),"")</f>
        <v/>
      </c>
      <c r="DW133" s="42">
        <f>IFERROR(IF(INDEX(MCDM_Grades!$D$2:$D$178,MATCH($A133,MCDM_Grades!$A$2:$A$178,0))="","",INDEX(MCDM_Grades!$D$2:$D$178,MATCH($A133,MCDM_Grades!$A$2:$A$178,0))),"")</f>
        <v/>
      </c>
      <c r="DX133" s="48">
        <f>IFERROR(IF(INDEX(MCDM_Grades!$E$2:$E$178,MATCH($A133,MCDM_Grades!$A$2:$A$178,0))="","",INDEX(MCDM_Grades!$E$2:$E$178,MATCH($A133,MCDM_Grades!$A$2:$A$178,0))),"")</f>
        <v/>
      </c>
      <c r="DY133" s="49">
        <f>IFERROR(IF(INDEX(MCDM_Grades!$F$2:$F$178,MATCH($A133,MCDM_Grades!$A$2:$A$178,0))="","",INDEX(MCDM_Grades!$F$2:$F$178,MATCH($A133,MCDM_Grades!$A$2:$A$178,0))),"")</f>
        <v/>
      </c>
      <c r="DZ133" s="48">
        <f>IFERROR(IF(INDEX(MCDM_Grades!$G$2:$G$178,MATCH($A133,MCDM_Grades!$A$2:$A$178,0))="","",INDEX(MCDM_Grades!$G$2:$G$178,MATCH($A133,MCDM_Grades!$A$2:$A$178,0))),"")</f>
        <v/>
      </c>
      <c r="EA133" s="49">
        <f>IFERROR(IF(INDEX(MCDM_Grades!$H$2:$H$178,MATCH($A133,MCDM_Grades!$A$2:$A$178,0))="","",INDEX(MCDM_Grades!$H$2:$H$178,MATCH($A133,MCDM_Grades!$A$2:$A$178,0))),"")</f>
        <v/>
      </c>
      <c r="EB133" s="50">
        <f>IFERROR(IF(INDEX(MCDM_Grades!$I$2:$I$178,MATCH($A133,MCDM_Grades!$A$2:$A$178,0))="","",INDEX(MCDM_Grades!$I$2:$I$178,MATCH($A133,MCDM_Grades!$A$2:$A$178,0))),"")</f>
        <v/>
      </c>
      <c r="EC133" s="51">
        <f>IFERROR(IF(INDEX(MCDM_Grades!$J$2:$J$178,MATCH($A133,MCDM_Grades!$A$2:$A$178,0))="","",INDEX(MCDM_Grades!$J$2:$J$178,MATCH($A133,MCDM_Grades!$A$2:$A$178,0))),"")</f>
        <v/>
      </c>
      <c r="ED133" s="35">
        <f>IFERROR(IF(INDEX(MCDM_Grades!$N$2:$N$178,MATCH($A133,MCDM_Grades!$A$2:$A$178,0))="","",INDEX(MCDM_Grades!$N$2:$N$178,MATCH($A133,MCDM_Grades!$A$2:$A$178,0))),"")</f>
        <v/>
      </c>
      <c r="EE133" s="42">
        <f>IFERROR(IF(INDEX(MCDM_Grades!$O$2:$O$178,MATCH($A133,MCDM_Grades!$A$2:$A$178,0))="","",INDEX(MCDM_Grades!$O$2:$O$178,MATCH($A133,MCDM_Grades!$A$2:$A$178,0))),"")</f>
        <v/>
      </c>
      <c r="EF133" s="35">
        <f>IFERROR(IF(INDEX(MCDM_Grades!$P$2:$P$178,MATCH($A133,MCDM_Grades!$A$2:$A$178,0))="","",INDEX(MCDM_Grades!$P$2:$P$178,MATCH($A133,MCDM_Grades!$A$2:$A$178,0))),"")</f>
        <v/>
      </c>
      <c r="EG133" s="42">
        <f>IFERROR(IF(INDEX(MCDM_Grades!$Q$2:$Q$178,MATCH($A133,MCDM_Grades!$A$2:$A$178,0))="","",INDEX(MCDM_Grades!$Q$2:$Q$178,MATCH($A133,MCDM_Grades!$A$2:$A$178,0))),"")</f>
        <v/>
      </c>
      <c r="EH133" s="35">
        <f>IFERROR(IF(INDEX(MCDM_Grades!$R$2:$R$178,MATCH($A133,MCDM_Grades!$A$2:$A$178,0))="","",INDEX(MCDM_Grades!$R$2:$R$178,MATCH($A133,MCDM_Grades!$A$2:$A$178,0))),"")</f>
        <v/>
      </c>
      <c r="EI133" s="42">
        <f>IFERROR(IF(INDEX(MCDM_Grades!$S$2:$S$178,MATCH($A133,MCDM_Grades!$A$2:$A$178,0))="","",INDEX(MCDM_Grades!$S$2:$S$178,MATCH($A133,MCDM_Grades!$A$2:$A$178,0))),"")</f>
        <v/>
      </c>
      <c r="EJ133" s="35">
        <f>IFERROR(IF(INDEX(MCDM_Grades!$T$2:$T$178,MATCH($A133,MCDM_Grades!$A$2:$A$178,0))="","",INDEX(MCDM_Grades!$T$2:$T$178,MATCH($A133,MCDM_Grades!$A$2:$A$178,0))),"")</f>
        <v/>
      </c>
      <c r="EK133" s="42">
        <f>IFERROR(IF(INDEX(MCDM_Grades!$U$2:$U$178,MATCH($A133,MCDM_Grades!$A$2:$A$178,0))="","",INDEX(MCDM_Grades!$U$2:$U$178,MATCH($A133,MCDM_Grades!$A$2:$A$178,0))),"")</f>
        <v/>
      </c>
      <c r="EL133" s="35">
        <f>IFERROR(IF(INDEX(MCDM_Grades!$V$2:$V$178,MATCH($A133,MCDM_Grades!$A$2:$A$178,0))="","",INDEX(MCDM_Grades!$V$2:$V$178,MATCH($A133,MCDM_Grades!$A$2:$A$178,0))),"")</f>
        <v/>
      </c>
      <c r="EM133" s="42">
        <f>IFERROR(IF(INDEX(MCDM_Grades!$W$2:$W$178,MATCH($A133,MCDM_Grades!$A$2:$A$178,0))="","",INDEX(MCDM_Grades!$W$2:$W$178,MATCH($A133,MCDM_Grades!$A$2:$A$178,0))),"")</f>
        <v/>
      </c>
      <c r="EN133" s="35">
        <f>IFERROR(IF(INDEX(MCDM_Grades!$X$2:$X$178,MATCH($A133,MCDM_Grades!$A$2:$A$178,0))="","",INDEX(MCDM_Grades!$X$2:$X$178,MATCH($A133,MCDM_Grades!$A$2:$A$178,0))),"")</f>
        <v/>
      </c>
      <c r="EO133" s="42">
        <f>IFERROR(IF(INDEX(MCDM_Grades!$Y$2:$Y$178,MATCH($A133,MCDM_Grades!$A$2:$A$178,0))="","",INDEX(MCDM_Grades!$Y$2:$Y$178,MATCH($A133,MCDM_Grades!$A$2:$A$178,0))),"")</f>
        <v/>
      </c>
      <c r="EP133" s="35">
        <f>IFERROR(IF(INDEX(MCDM_Grades!$Z$2:$Z$178,MATCH($A133,MCDM_Grades!$A$2:$A$178,0))="","",INDEX(MCDM_Grades!$Z$2:$Z$178,MATCH($A133,MCDM_Grades!$A$2:$A$178,0))),"")</f>
        <v/>
      </c>
      <c r="EQ133" s="42">
        <f>IFERROR(IF(INDEX(MCDM_Grades!$AA$2:$AA$178,MATCH($A133,MCDM_Grades!$A$2:$A$178,0))="","",INDEX(MCDM_Grades!$AA$2:$AA$178,MATCH($A133,MCDM_Grades!$A$2:$A$178,0))),"")</f>
        <v/>
      </c>
      <c r="ER133" s="35">
        <f>IFERROR(IF(INDEX(MCDM_Grades!$AB$2:$AB$178,MATCH($A133,MCDM_Grades!$A$2:$A$178,0))="","",INDEX(MCDM_Grades!$AB$2:$AB$178,MATCH($A133,MCDM_Grades!$A$2:$A$178,0))),"")</f>
        <v/>
      </c>
      <c r="ES133" s="42">
        <f>IFERROR(IF(INDEX(MCDM_Grades!$AC$2:$AC$178,MATCH($A133,MCDM_Grades!$A$2:$A$178,0))="","",INDEX(MCDM_Grades!$AC$2:$AC$178,MATCH($A133,MCDM_Grades!$A$2:$A$178,0))),"")</f>
        <v/>
      </c>
      <c r="ET133" s="35">
        <f>IFERROR(IF(INDEX(MCDM_Grades!$AD$2:$AD$178,MATCH($A133,MCDM_Grades!$A$2:$A$178,0))="","",INDEX(MCDM_Grades!$AD$2:$AD$178,MATCH($A133,MCDM_Grades!$A$2:$A$178,0))),"")</f>
        <v/>
      </c>
      <c r="EU133" s="42">
        <f>IFERROR(IF(INDEX(MCDM_Grades!$AE$2:$AE$178,MATCH($A133,MCDM_Grades!$A$2:$A$178,0))="","",INDEX(MCDM_Grades!$AE$2:$AE$178,MATCH($A133,MCDM_Grades!$A$2:$A$178,0))),"")</f>
        <v/>
      </c>
      <c r="EV133" s="51">
        <f>IFERROR(IF(INDEX(MCDM_Grades!$K$2:$K$178,MATCH($A133,MCDM_Grades!$A$2:$A$178,0))="","",INDEX(MCDM_Grades!$K$2:$K$178,MATCH($A133,MCDM_Grades!$A$2:$A$178,0))),"")</f>
        <v/>
      </c>
      <c r="EW133" s="49">
        <f>IFERROR(IF(INDEX(MCDM_Grades!$L$2:$L$178,MATCH($A133,MCDM_Grades!$A$2:$A$178,0))="","",INDEX(MCDM_Grades!$L$2:$L$178,MATCH($A133,MCDM_Grades!$A$2:$A$178,0))),"")</f>
        <v/>
      </c>
      <c r="EX133" s="50">
        <f>IFERROR(IF(INDEX(MCDM_Grades!$M$2:$M$178,MATCH($A133,MCDM_Grades!$A$2:$A$178,0))="","",INDEX(MCDM_Grades!$M$2:$M$178,MATCH($A133,MCDM_Grades!$A$2:$A$178,0))),"")</f>
        <v/>
      </c>
      <c r="EY133" s="35">
        <f>IFERROR(IF(INDEX(MCDM_Grades!$AR$2:$AR$178,MATCH($A133,MCDM_Grades!$A$2:$A$178,0))="","",INDEX(MCDM_Grades!$AR$2:$AR$178,MATCH($A133,MCDM_Grades!$A$2:$A$178,0))),"")</f>
        <v/>
      </c>
      <c r="EZ133" s="42">
        <f>IFERROR(IF(INDEX(MCDM_Grades!$AS$2:$AS$178,MATCH($A133,MCDM_Grades!$A$2:$A$178,0))="","",INDEX(MCDM_Grades!$AS$2:$AS$178,MATCH($A133,MCDM_Grades!$A$2:$A$178,0))),"")</f>
        <v/>
      </c>
      <c r="FA133" s="35">
        <f>IFERROR(IF(INDEX(MCDM_Grades!$AT$2:$AT$178,MATCH($A133,MCDM_Grades!$A$2:$A$178,0))="","",INDEX(MCDM_Grades!$AT$2:$AT$178,MATCH($A133,MCDM_Grades!$A$2:$A$178,0))),"")</f>
        <v/>
      </c>
      <c r="FB133" s="42">
        <f>IFERROR(IF(INDEX(MCDM_Grades!$AU$2:$AU$178,MATCH($A133,MCDM_Grades!$A$2:$A$178,0))="","",INDEX(MCDM_Grades!$AU$2:$AU$178,MATCH($A133,MCDM_Grades!$A$2:$A$178,0))),"")</f>
        <v/>
      </c>
      <c r="FC133" s="3" t="inlineStr">
        <is>
          <t>Unclear (conflicting evidence)</t>
        </is>
      </c>
      <c r="FD133" s="3" t="inlineStr">
        <is>
          <t>Unknown</t>
        </is>
      </c>
      <c r="FE133" s="3" t="inlineStr">
        <is>
          <t>Unknown</t>
        </is>
      </c>
      <c r="FF133" s="3" t="inlineStr">
        <is>
          <t>UAV (per title/description)</t>
        </is>
      </c>
      <c r="FG133" s="3" t="inlineStr">
        <is>
          <t>Not reported (UAV claimed; parent RDD2022 is mainly vehicle/smartphone imagery)</t>
        </is>
      </c>
      <c r="FH133" s="3" t="inlineStr">
        <is>
          <t>derived from the publicly available Road Damage Detection 2022 (RDD2022) dataset | downstream geospatial road inspection workflows using UAV imagery</t>
        </is>
      </c>
      <c r="FI133" s="3" t="inlineStr">
        <is>
          <t>Dataset page / README</t>
        </is>
      </c>
      <c r="FJ133" s="3" t="inlineStr">
        <is>
          <t>https://zenodo.org/records/17952339</t>
        </is>
      </c>
      <c r="FK133" s="3" t="inlineStr">
        <is>
          <t>Low</t>
        </is>
      </c>
      <c r="FL133" s="3" t="inlineStr">
        <is>
          <t>Verified - agreed</t>
        </is>
      </c>
      <c r="FM133" s="3" t="inlineStr">
        <is>
          <t>Zenodo page: 'derived from the publicly available Road Damage Detection 2022 (RDD2022) dataset' and 'using UAV imagery'. Parent RDD2022 (Arya et al. 2022) is predominantly forward-facing dashboard-smartphone imagery but also includes a China_Drone UAV subset, so the UAV claim could refer to that subset; the record does not say which subset or the camera tilt. Workbook flags the contradiction as unresolved (UNK). | Second review replaced the evidence (was: Parent / source dataset). | Second review: Zenodo record (fetched) simultaneously claims UAV imagery and derivation from RDD2022 (predominantly dashboard-smartphone imagery, with a China_Drone subset) without naming the subset or camera geometry, so the evidence genuinely conflicts. 'Unclear (conflicting evidence)' with Unknown flags is corr</t>
        </is>
      </c>
    </row>
    <row r="134" ht="58" customHeight="1">
      <c r="A134" s="3" t="inlineStr">
        <is>
          <t>DS-133</t>
        </is>
      </c>
      <c r="B134" s="3" t="inlineStr">
        <is>
          <t>UAV-7Band-Road-Site-Orthomosaics</t>
        </is>
      </c>
      <c r="C134" s="3" t="inlineStr">
        <is>
          <t>NA</t>
        </is>
      </c>
      <c r="D134" s="3" t="inlineStr">
        <is>
          <t>NR</t>
        </is>
      </c>
      <c r="E134" s="3" t="inlineStr">
        <is>
          <t>Independent Dataset</t>
        </is>
      </c>
      <c r="F134" s="3" t="inlineStr">
        <is>
          <t>NA (single source record)</t>
        </is>
      </c>
      <c r="G134" s="3" t="inlineStr">
        <is>
          <t>Single source record; no matching record found in any other file after cross-file and cross-platform comparison.</t>
        </is>
      </c>
      <c r="H134" s="3" t="inlineStr">
        <is>
          <t>Claude</t>
        </is>
      </c>
      <c r="I134" s="3" t="inlineStr">
        <is>
          <t>Zenodo</t>
        </is>
      </c>
      <c r="J134" s="3" t="inlineStr">
        <is>
          <t>N</t>
        </is>
      </c>
      <c r="K134" s="3" t="inlineStr">
        <is>
          <t>NA (single platform)</t>
        </is>
      </c>
      <c r="L134" s="4" t="inlineStr">
        <is>
          <t>https://zenodo.org/records/20687211</t>
        </is>
      </c>
      <c r="M134" s="3" t="inlineStr">
        <is>
          <t>NA</t>
        </is>
      </c>
      <c r="N134" s="3" t="inlineStr">
        <is>
          <t>NA</t>
        </is>
      </c>
      <c r="O134" s="3" t="inlineStr">
        <is>
          <t>NA</t>
        </is>
      </c>
      <c r="P134" s="3" t="inlineStr">
        <is>
          <t>NA</t>
        </is>
      </c>
      <c r="Q134" s="4" t="inlineStr">
        <is>
          <t>https://zenodo.org/records/20687211</t>
        </is>
      </c>
      <c r="R134" s="3" t="inlineStr">
        <is>
          <t>NA</t>
        </is>
      </c>
      <c r="S134" s="3" t="inlineStr">
        <is>
          <t>NA</t>
        </is>
      </c>
      <c r="T134" s="3" t="inlineStr">
        <is>
          <t>10.5281/zenodo.20687211</t>
        </is>
      </c>
      <c r="U134" s="3" t="inlineStr">
        <is>
          <t>N</t>
        </is>
      </c>
      <c r="V134" s="3" t="inlineStr">
        <is>
          <t>NR</t>
        </is>
      </c>
      <c r="W134" s="3" t="inlineStr">
        <is>
          <t>NR</t>
        </is>
      </c>
      <c r="X134" s="3" t="inlineStr">
        <is>
          <t>NR</t>
        </is>
      </c>
      <c r="Y134" s="3" t="inlineStr">
        <is>
          <t>NR</t>
        </is>
      </c>
      <c r="Z134" s="3" t="inlineStr">
        <is>
          <t>NA</t>
        </is>
      </c>
      <c r="AA134" s="3" t="inlineStr">
        <is>
          <t>NA</t>
        </is>
      </c>
      <c r="AB134" s="3" t="inlineStr">
        <is>
          <t>Images/frames as reported</t>
        </is>
      </c>
      <c r="AC134" s="3" t="inlineStr">
        <is>
          <t>6</t>
        </is>
      </c>
      <c r="AD134" s="3" t="inlineStr">
        <is>
          <t>NR</t>
        </is>
      </c>
      <c r="AE134" s="3" t="inlineStr">
        <is>
          <t>NR</t>
        </is>
      </c>
      <c r="AF134" s="3" t="inlineStr">
        <is>
          <t>6</t>
        </is>
      </c>
      <c r="AG134" s="3" t="inlineStr">
        <is>
          <t>6</t>
        </is>
      </c>
      <c r="AH134" s="3" t="inlineStr">
        <is>
          <t>NR</t>
        </is>
      </c>
      <c r="AI134" s="3" t="inlineStr">
        <is>
          <t>NR</t>
        </is>
      </c>
      <c r="AJ134" s="3" t="inlineStr">
        <is>
          <t>NR</t>
        </is>
      </c>
      <c r="AK134" s="3" t="inlineStr">
        <is>
          <t>NR</t>
        </is>
      </c>
      <c r="AL134" s="3" t="inlineStr">
        <is>
          <t>NR</t>
        </is>
      </c>
      <c r="AM134" s="3" t="inlineStr">
        <is>
          <t>NR</t>
        </is>
      </c>
      <c r="AN134" s="3" t="inlineStr">
        <is>
          <t>NR</t>
        </is>
      </c>
      <c r="AO134" s="3" t="inlineStr">
        <is>
          <t>NR</t>
        </is>
      </c>
      <c r="AP134" s="3" t="inlineStr">
        <is>
          <t>Poland</t>
        </is>
      </c>
      <c r="AQ134" s="3" t="inlineStr">
        <is>
          <t>NR</t>
        </is>
      </c>
      <c r="AR134" s="3" t="inlineStr">
        <is>
          <t>NR</t>
        </is>
      </c>
      <c r="AS134" s="3" t="inlineStr">
        <is>
          <t>Poland</t>
        </is>
      </c>
      <c r="AT134" s="3" t="inlineStr">
        <is>
          <t>NR</t>
        </is>
      </c>
      <c r="AU134" s="3" t="inlineStr">
        <is>
          <t>UAV</t>
        </is>
      </c>
      <c r="AV134" s="3" t="inlineStr">
        <is>
          <t>NR</t>
        </is>
      </c>
      <c r="AW134" s="3" t="inlineStr">
        <is>
          <t>NR</t>
        </is>
      </c>
      <c r="AX134" s="3" t="inlineStr">
        <is>
          <t>NR</t>
        </is>
      </c>
      <c r="AY134" s="3" t="inlineStr">
        <is>
          <t>NR</t>
        </is>
      </c>
      <c r="AZ134" s="3" t="inlineStr">
        <is>
          <t>Y</t>
        </is>
      </c>
      <c r="BA134" s="3" t="inlineStr">
        <is>
          <t>NR</t>
        </is>
      </c>
      <c r="BB134" s="3" t="inlineStr">
        <is>
          <t>N</t>
        </is>
      </c>
      <c r="BC134" s="3" t="inlineStr">
        <is>
          <t>Y</t>
        </is>
      </c>
      <c r="BD134" s="3" t="inlineStr">
        <is>
          <t>NR</t>
        </is>
      </c>
      <c r="BE134" s="3" t="inlineStr">
        <is>
          <t>NR</t>
        </is>
      </c>
      <c r="BF134" s="3" t="inlineStr">
        <is>
          <t>NR</t>
        </is>
      </c>
      <c r="BG134" s="3" t="inlineStr">
        <is>
          <t>NR</t>
        </is>
      </c>
      <c r="BH134" s="3" t="inlineStr">
        <is>
          <t>Surface_Condition_Good;Surface_Condition_Poor</t>
        </is>
      </c>
      <c r="BI134" s="3" t="inlineStr">
        <is>
          <t>Surface_Condition_Good;Surface_Condition_Poor</t>
        </is>
      </c>
      <c r="BJ134" s="3" t="inlineStr">
        <is>
          <t>Site-level material and condition labels only: A1 asphalt good;A2 asphalt poor;A3 asphalt poor with drainage ditch;C1 concrete;CB1 concrete block;SB1 stone block</t>
        </is>
      </c>
      <c r="BK134" s="3" t="inlineStr">
        <is>
          <t>NR</t>
        </is>
      </c>
      <c r="BL134" s="3" t="inlineStr">
        <is>
          <t>Image_Classification;Material_Classification</t>
        </is>
      </c>
      <c r="BM134" s="3" t="inlineStr">
        <is>
          <t>Image_Classification;Material_Classification</t>
        </is>
      </c>
      <c r="BN134" s="3" t="inlineStr">
        <is>
          <t>GeoTIFF</t>
        </is>
      </c>
      <c r="BO134" s="3" t="inlineStr">
        <is>
          <t>NR</t>
        </is>
      </c>
      <c r="BP134" s="3" t="inlineStr">
        <is>
          <t>Y</t>
        </is>
      </c>
      <c r="BQ134" s="3" t="inlineStr">
        <is>
          <t>NR</t>
        </is>
      </c>
      <c r="BR134" s="3" t="inlineStr">
        <is>
          <t>NR</t>
        </is>
      </c>
      <c r="BS134" s="3" t="inlineStr">
        <is>
          <t>NR</t>
        </is>
      </c>
      <c r="BT134" s="3" t="inlineStr">
        <is>
          <t>NR</t>
        </is>
      </c>
      <c r="BU134" s="3" t="inlineStr">
        <is>
          <t>NR</t>
        </is>
      </c>
      <c r="BV134" s="3" t="inlineStr">
        <is>
          <t>N</t>
        </is>
      </c>
      <c r="BW134" s="3" t="inlineStr">
        <is>
          <t>N</t>
        </is>
      </c>
      <c r="BX134" s="3" t="inlineStr">
        <is>
          <t>N</t>
        </is>
      </c>
      <c r="BY134" s="3" t="inlineStr">
        <is>
          <t>Site_Level_Assignment</t>
        </is>
      </c>
      <c r="BZ134" s="3" t="inlineStr">
        <is>
          <t>NR</t>
        </is>
      </c>
      <c r="CA134" s="3" t="inlineStr">
        <is>
          <t>NR</t>
        </is>
      </c>
      <c r="CB134" s="3" t="inlineStr">
        <is>
          <t>NR</t>
        </is>
      </c>
      <c r="CC134" s="3" t="inlineStr">
        <is>
          <t>Material_Classification;Spectral_Feature_Analysis</t>
        </is>
      </c>
      <c r="CD134" s="3" t="inlineStr">
        <is>
          <t>NR</t>
        </is>
      </c>
      <c r="CE134" s="3" t="inlineStr">
        <is>
          <t>NR</t>
        </is>
      </c>
      <c r="CF134" s="3" t="inlineStr">
        <is>
          <t>Reported on the source record/data card or associated publication (see Evidence_Locator)</t>
        </is>
      </c>
      <c r="CG134" s="3" t="inlineStr">
        <is>
          <t>NR</t>
        </is>
      </c>
      <c r="CH134" s="3" t="inlineStr">
        <is>
          <t>NR</t>
        </is>
      </c>
      <c r="CI134" s="3" t="inlineStr">
        <is>
          <t>Include-Supplementary</t>
        </is>
      </c>
      <c r="CJ134" s="3" t="inlineStr">
        <is>
          <t>Direct_Download</t>
        </is>
      </c>
      <c r="CK134" s="3" t="inlineStr">
        <is>
          <t>CC-BY-4.0</t>
        </is>
      </c>
      <c r="CL134" s="3" t="inlineStr">
        <is>
          <t>N</t>
        </is>
      </c>
      <c r="CM134" s="3" t="inlineStr">
        <is>
          <t>Direct_Download</t>
        </is>
      </c>
      <c r="CN134" s="3" t="inlineStr">
        <is>
          <t>NR</t>
        </is>
      </c>
      <c r="CO134" s="3" t="inlineStr">
        <is>
          <t>NR</t>
        </is>
      </c>
      <c r="CP134" s="3" t="inlineStr">
        <is>
          <t>N</t>
        </is>
      </c>
      <c r="CQ134" s="3" t="inlineStr">
        <is>
          <t>Condition information exists only as a coarse good/poor label attached to each of six whole sites - there are no distress annotations, no per-pixel or per-object labels and no condition index, so it cannot train or evaluate distress detection; six orthomosaics is a very small sample</t>
        </is>
      </c>
      <c r="CR134" s="3" t="inlineStr">
        <is>
          <t>Original</t>
        </is>
      </c>
      <c r="CS134" s="3" t="inlineStr">
        <is>
          <t>N</t>
        </is>
      </c>
      <c r="CT134" s="3" t="inlineStr">
        <is>
          <t>N</t>
        </is>
      </c>
      <c r="CU134" s="3" t="inlineStr">
        <is>
          <t>N</t>
        </is>
      </c>
      <c r="CV134" s="3" t="inlineStr">
        <is>
          <t>NA</t>
        </is>
      </c>
      <c r="CW134" s="3" t="inlineStr">
        <is>
          <t>NA</t>
        </is>
      </c>
      <c r="CX134" s="3" t="inlineStr">
        <is>
          <t>Claude_Zendo_001.xlsx</t>
        </is>
      </c>
      <c r="CY134" s="3" t="inlineStr">
        <is>
          <t>Claude_Zendo_001:ZEN-025</t>
        </is>
      </c>
      <c r="CZ134" s="3" t="inlineStr">
        <is>
          <t>N</t>
        </is>
      </c>
      <c r="DA134" s="3" t="inlineStr">
        <is>
          <t>NA</t>
        </is>
      </c>
      <c r="DB134" s="3" t="inlineStr">
        <is>
          <t>None</t>
        </is>
      </c>
      <c r="DC134" s="3" t="inlineStr">
        <is>
          <t>None</t>
        </is>
      </c>
      <c r="DD134" s="3" t="inlineStr">
        <is>
          <t>None</t>
        </is>
      </c>
      <c r="DE134" s="3" t="inlineStr">
        <is>
          <t>None</t>
        </is>
      </c>
      <c r="DF134" s="3" t="inlineStr">
        <is>
          <t>N</t>
        </is>
      </c>
      <c r="DG134" s="3" t="inlineStr">
        <is>
          <t>Single source record; no reconciliation required.</t>
        </is>
      </c>
      <c r="DH134" s="3" t="inlineStr">
        <is>
          <t>Zenodo record https://zenodo.org/records/20687211 description (site list with material and condition, band composition, platform) and file listing, accessed 2026-08-03</t>
        </is>
      </c>
      <c r="DI134" s="3" t="inlineStr">
        <is>
          <t>High</t>
        </is>
      </c>
      <c r="DJ134" s="3" t="inlineStr">
        <is>
          <t>Low</t>
        </is>
      </c>
      <c r="DK134" s="3" t="inlineStr">
        <is>
          <t>Use source record as cited.</t>
        </is>
      </c>
      <c r="DL134" s="3" t="n">
        <v>5</v>
      </c>
      <c r="DM134" s="3" t="n">
        <v>1</v>
      </c>
      <c r="DN134" s="3" t="n">
        <v>3</v>
      </c>
      <c r="DO134" s="3" t="n">
        <v>1</v>
      </c>
      <c r="DP134" s="3" t="n">
        <v>2</v>
      </c>
      <c r="DQ134" s="3" t="n">
        <v>4</v>
      </c>
      <c r="DR134" s="3" t="n">
        <v>0.5</v>
      </c>
      <c r="DS134" s="3" t="n">
        <v>49</v>
      </c>
      <c r="DT134" s="3" t="inlineStr">
        <is>
          <t>Reviewed (source MCDM_Scoring, averaged across batches)</t>
        </is>
      </c>
      <c r="DU134" s="3" t="inlineStr">
        <is>
          <t>1 of 1</t>
        </is>
      </c>
      <c r="DV134" s="35">
        <f>IFERROR(IF(INDEX(MCDM_Grades!$C$2:$C$178,MATCH($A134,MCDM_Grades!$A$2:$A$178,0))="","",INDEX(MCDM_Grades!$C$2:$C$178,MATCH($A134,MCDM_Grades!$A$2:$A$178,0))),"")</f>
        <v/>
      </c>
      <c r="DW134" s="42">
        <f>IFERROR(IF(INDEX(MCDM_Grades!$D$2:$D$178,MATCH($A134,MCDM_Grades!$A$2:$A$178,0))="","",INDEX(MCDM_Grades!$D$2:$D$178,MATCH($A134,MCDM_Grades!$A$2:$A$178,0))),"")</f>
        <v/>
      </c>
      <c r="DX134" s="48">
        <f>IFERROR(IF(INDEX(MCDM_Grades!$E$2:$E$178,MATCH($A134,MCDM_Grades!$A$2:$A$178,0))="","",INDEX(MCDM_Grades!$E$2:$E$178,MATCH($A134,MCDM_Grades!$A$2:$A$178,0))),"")</f>
        <v/>
      </c>
      <c r="DY134" s="49">
        <f>IFERROR(IF(INDEX(MCDM_Grades!$F$2:$F$178,MATCH($A134,MCDM_Grades!$A$2:$A$178,0))="","",INDEX(MCDM_Grades!$F$2:$F$178,MATCH($A134,MCDM_Grades!$A$2:$A$178,0))),"")</f>
        <v/>
      </c>
      <c r="DZ134" s="48">
        <f>IFERROR(IF(INDEX(MCDM_Grades!$G$2:$G$178,MATCH($A134,MCDM_Grades!$A$2:$A$178,0))="","",INDEX(MCDM_Grades!$G$2:$G$178,MATCH($A134,MCDM_Grades!$A$2:$A$178,0))),"")</f>
        <v/>
      </c>
      <c r="EA134" s="49">
        <f>IFERROR(IF(INDEX(MCDM_Grades!$H$2:$H$178,MATCH($A134,MCDM_Grades!$A$2:$A$178,0))="","",INDEX(MCDM_Grades!$H$2:$H$178,MATCH($A134,MCDM_Grades!$A$2:$A$178,0))),"")</f>
        <v/>
      </c>
      <c r="EB134" s="50">
        <f>IFERROR(IF(INDEX(MCDM_Grades!$I$2:$I$178,MATCH($A134,MCDM_Grades!$A$2:$A$178,0))="","",INDEX(MCDM_Grades!$I$2:$I$178,MATCH($A134,MCDM_Grades!$A$2:$A$178,0))),"")</f>
        <v/>
      </c>
      <c r="EC134" s="51">
        <f>IFERROR(IF(INDEX(MCDM_Grades!$J$2:$J$178,MATCH($A134,MCDM_Grades!$A$2:$A$178,0))="","",INDEX(MCDM_Grades!$J$2:$J$178,MATCH($A134,MCDM_Grades!$A$2:$A$178,0))),"")</f>
        <v/>
      </c>
      <c r="ED134" s="35">
        <f>IFERROR(IF(INDEX(MCDM_Grades!$N$2:$N$178,MATCH($A134,MCDM_Grades!$A$2:$A$178,0))="","",INDEX(MCDM_Grades!$N$2:$N$178,MATCH($A134,MCDM_Grades!$A$2:$A$178,0))),"")</f>
        <v/>
      </c>
      <c r="EE134" s="42">
        <f>IFERROR(IF(INDEX(MCDM_Grades!$O$2:$O$178,MATCH($A134,MCDM_Grades!$A$2:$A$178,0))="","",INDEX(MCDM_Grades!$O$2:$O$178,MATCH($A134,MCDM_Grades!$A$2:$A$178,0))),"")</f>
        <v/>
      </c>
      <c r="EF134" s="35">
        <f>IFERROR(IF(INDEX(MCDM_Grades!$P$2:$P$178,MATCH($A134,MCDM_Grades!$A$2:$A$178,0))="","",INDEX(MCDM_Grades!$P$2:$P$178,MATCH($A134,MCDM_Grades!$A$2:$A$178,0))),"")</f>
        <v/>
      </c>
      <c r="EG134" s="42">
        <f>IFERROR(IF(INDEX(MCDM_Grades!$Q$2:$Q$178,MATCH($A134,MCDM_Grades!$A$2:$A$178,0))="","",INDEX(MCDM_Grades!$Q$2:$Q$178,MATCH($A134,MCDM_Grades!$A$2:$A$178,0))),"")</f>
        <v/>
      </c>
      <c r="EH134" s="35">
        <f>IFERROR(IF(INDEX(MCDM_Grades!$R$2:$R$178,MATCH($A134,MCDM_Grades!$A$2:$A$178,0))="","",INDEX(MCDM_Grades!$R$2:$R$178,MATCH($A134,MCDM_Grades!$A$2:$A$178,0))),"")</f>
        <v/>
      </c>
      <c r="EI134" s="42">
        <f>IFERROR(IF(INDEX(MCDM_Grades!$S$2:$S$178,MATCH($A134,MCDM_Grades!$A$2:$A$178,0))="","",INDEX(MCDM_Grades!$S$2:$S$178,MATCH($A134,MCDM_Grades!$A$2:$A$178,0))),"")</f>
        <v/>
      </c>
      <c r="EJ134" s="35">
        <f>IFERROR(IF(INDEX(MCDM_Grades!$T$2:$T$178,MATCH($A134,MCDM_Grades!$A$2:$A$178,0))="","",INDEX(MCDM_Grades!$T$2:$T$178,MATCH($A134,MCDM_Grades!$A$2:$A$178,0))),"")</f>
        <v/>
      </c>
      <c r="EK134" s="42">
        <f>IFERROR(IF(INDEX(MCDM_Grades!$U$2:$U$178,MATCH($A134,MCDM_Grades!$A$2:$A$178,0))="","",INDEX(MCDM_Grades!$U$2:$U$178,MATCH($A134,MCDM_Grades!$A$2:$A$178,0))),"")</f>
        <v/>
      </c>
      <c r="EL134" s="35">
        <f>IFERROR(IF(INDEX(MCDM_Grades!$V$2:$V$178,MATCH($A134,MCDM_Grades!$A$2:$A$178,0))="","",INDEX(MCDM_Grades!$V$2:$V$178,MATCH($A134,MCDM_Grades!$A$2:$A$178,0))),"")</f>
        <v/>
      </c>
      <c r="EM134" s="42">
        <f>IFERROR(IF(INDEX(MCDM_Grades!$W$2:$W$178,MATCH($A134,MCDM_Grades!$A$2:$A$178,0))="","",INDEX(MCDM_Grades!$W$2:$W$178,MATCH($A134,MCDM_Grades!$A$2:$A$178,0))),"")</f>
        <v/>
      </c>
      <c r="EN134" s="35">
        <f>IFERROR(IF(INDEX(MCDM_Grades!$X$2:$X$178,MATCH($A134,MCDM_Grades!$A$2:$A$178,0))="","",INDEX(MCDM_Grades!$X$2:$X$178,MATCH($A134,MCDM_Grades!$A$2:$A$178,0))),"")</f>
        <v/>
      </c>
      <c r="EO134" s="42">
        <f>IFERROR(IF(INDEX(MCDM_Grades!$Y$2:$Y$178,MATCH($A134,MCDM_Grades!$A$2:$A$178,0))="","",INDEX(MCDM_Grades!$Y$2:$Y$178,MATCH($A134,MCDM_Grades!$A$2:$A$178,0))),"")</f>
        <v/>
      </c>
      <c r="EP134" s="35">
        <f>IFERROR(IF(INDEX(MCDM_Grades!$Z$2:$Z$178,MATCH($A134,MCDM_Grades!$A$2:$A$178,0))="","",INDEX(MCDM_Grades!$Z$2:$Z$178,MATCH($A134,MCDM_Grades!$A$2:$A$178,0))),"")</f>
        <v/>
      </c>
      <c r="EQ134" s="42">
        <f>IFERROR(IF(INDEX(MCDM_Grades!$AA$2:$AA$178,MATCH($A134,MCDM_Grades!$A$2:$A$178,0))="","",INDEX(MCDM_Grades!$AA$2:$AA$178,MATCH($A134,MCDM_Grades!$A$2:$A$178,0))),"")</f>
        <v/>
      </c>
      <c r="ER134" s="35">
        <f>IFERROR(IF(INDEX(MCDM_Grades!$AB$2:$AB$178,MATCH($A134,MCDM_Grades!$A$2:$A$178,0))="","",INDEX(MCDM_Grades!$AB$2:$AB$178,MATCH($A134,MCDM_Grades!$A$2:$A$178,0))),"")</f>
        <v/>
      </c>
      <c r="ES134" s="42">
        <f>IFERROR(IF(INDEX(MCDM_Grades!$AC$2:$AC$178,MATCH($A134,MCDM_Grades!$A$2:$A$178,0))="","",INDEX(MCDM_Grades!$AC$2:$AC$178,MATCH($A134,MCDM_Grades!$A$2:$A$178,0))),"")</f>
        <v/>
      </c>
      <c r="ET134" s="35">
        <f>IFERROR(IF(INDEX(MCDM_Grades!$AD$2:$AD$178,MATCH($A134,MCDM_Grades!$A$2:$A$178,0))="","",INDEX(MCDM_Grades!$AD$2:$AD$178,MATCH($A134,MCDM_Grades!$A$2:$A$178,0))),"")</f>
        <v/>
      </c>
      <c r="EU134" s="42">
        <f>IFERROR(IF(INDEX(MCDM_Grades!$AE$2:$AE$178,MATCH($A134,MCDM_Grades!$A$2:$A$178,0))="","",INDEX(MCDM_Grades!$AE$2:$AE$178,MATCH($A134,MCDM_Grades!$A$2:$A$178,0))),"")</f>
        <v/>
      </c>
      <c r="EV134" s="51">
        <f>IFERROR(IF(INDEX(MCDM_Grades!$K$2:$K$178,MATCH($A134,MCDM_Grades!$A$2:$A$178,0))="","",INDEX(MCDM_Grades!$K$2:$K$178,MATCH($A134,MCDM_Grades!$A$2:$A$178,0))),"")</f>
        <v/>
      </c>
      <c r="EW134" s="49">
        <f>IFERROR(IF(INDEX(MCDM_Grades!$L$2:$L$178,MATCH($A134,MCDM_Grades!$A$2:$A$178,0))="","",INDEX(MCDM_Grades!$L$2:$L$178,MATCH($A134,MCDM_Grades!$A$2:$A$178,0))),"")</f>
        <v/>
      </c>
      <c r="EX134" s="50">
        <f>IFERROR(IF(INDEX(MCDM_Grades!$M$2:$M$178,MATCH($A134,MCDM_Grades!$A$2:$A$178,0))="","",INDEX(MCDM_Grades!$M$2:$M$178,MATCH($A134,MCDM_Grades!$A$2:$A$178,0))),"")</f>
        <v/>
      </c>
      <c r="EY134" s="35">
        <f>IFERROR(IF(INDEX(MCDM_Grades!$AR$2:$AR$178,MATCH($A134,MCDM_Grades!$A$2:$A$178,0))="","",INDEX(MCDM_Grades!$AR$2:$AR$178,MATCH($A134,MCDM_Grades!$A$2:$A$178,0))),"")</f>
        <v/>
      </c>
      <c r="EZ134" s="42">
        <f>IFERROR(IF(INDEX(MCDM_Grades!$AS$2:$AS$178,MATCH($A134,MCDM_Grades!$A$2:$A$178,0))="","",INDEX(MCDM_Grades!$AS$2:$AS$178,MATCH($A134,MCDM_Grades!$A$2:$A$178,0))),"")</f>
        <v/>
      </c>
      <c r="FA134" s="35">
        <f>IFERROR(IF(INDEX(MCDM_Grades!$AT$2:$AT$178,MATCH($A134,MCDM_Grades!$A$2:$A$178,0))="","",INDEX(MCDM_Grades!$AT$2:$AT$178,MATCH($A134,MCDM_Grades!$A$2:$A$178,0))),"")</f>
        <v/>
      </c>
      <c r="FB134" s="42">
        <f>IFERROR(IF(INDEX(MCDM_Grades!$AU$2:$AU$178,MATCH($A134,MCDM_Grades!$A$2:$A$178,0))="","",INDEX(MCDM_Grades!$AU$2:$AU$178,MATCH($A134,MCDM_Grades!$A$2:$A$178,0))),"")</f>
        <v/>
      </c>
      <c r="FC134" s="3" t="inlineStr">
        <is>
          <t>Nadir / top-down</t>
        </is>
      </c>
      <c r="FD134" s="3" t="inlineStr">
        <is>
          <t>Yes</t>
        </is>
      </c>
      <c r="FE134" s="3" t="inlineStr">
        <is>
          <t>No</t>
        </is>
      </c>
      <c r="FF134" s="3" t="n"/>
      <c r="FG134" s="3" t="inlineStr">
        <is>
          <t>UAV nadir (DJI Mavic 3 Multispectral), photogrammetric orthomosaics</t>
        </is>
      </c>
      <c r="FH134" s="3" t="inlineStr">
        <is>
          <t>generated using a photogrammetric workflow and are provided in GeoTIFF format</t>
        </is>
      </c>
      <c r="FI134" s="3" t="inlineStr">
        <is>
          <t>Dataset page / README</t>
        </is>
      </c>
      <c r="FJ134" s="3" t="inlineStr">
        <is>
          <t>https://zenodo.org/records/20687211</t>
        </is>
      </c>
      <c r="FK134" s="3" t="inlineStr">
        <is>
          <t>Medium</t>
        </is>
      </c>
      <c r="FL134" s="3" t="inlineStr">
        <is>
          <t>Not independently verified</t>
        </is>
      </c>
      <c r="FM134" s="3" t="inlineStr">
        <is>
          <t>Zenodo record describes DJI Mavic 3 Multispectral UAV orthomosaics (3 RGB + 4 multispectral bands) produced photogrammetrically; orthomosaics are by construction a top-down (orthorectified) view. Flight height and explicit camera tilt not stated, hence Medium.</t>
        </is>
      </c>
    </row>
    <row r="135" ht="58" customHeight="1">
      <c r="A135" s="3" t="inlineStr">
        <is>
          <t>DS-134</t>
        </is>
      </c>
      <c r="B135" s="3" t="inlineStr">
        <is>
          <t>UAV-Based Imagery for Road Damage Detection (Poland)</t>
        </is>
      </c>
      <c r="C135" s="3" t="inlineStr">
        <is>
          <t>UAV-based imagery for road damage detection</t>
        </is>
      </c>
      <c r="D135" s="3" t="inlineStr">
        <is>
          <t>1.0 [Claude/CodeX] | v1 [GPT]</t>
        </is>
      </c>
      <c r="E135" s="3" t="inlineStr">
        <is>
          <t>Confirmed Match</t>
        </is>
      </c>
      <c r="F135" s="3" t="inlineStr">
        <is>
          <t>High</t>
        </is>
      </c>
      <c r="G135" s="3" t="inlineStr">
        <is>
          <t>Same Zenodo record 11473582 / DOI in all three; identical count (99); same Polish UAV orthophoto acquisition; labels follow the UAPD taxonomy (10.1016/j.autcon.2021.103991).</t>
        </is>
      </c>
      <c r="H135" s="3" t="inlineStr">
        <is>
          <t>Claude; GPT; CodeX</t>
        </is>
      </c>
      <c r="I135" s="3" t="inlineStr">
        <is>
          <t>Zenodo</t>
        </is>
      </c>
      <c r="J135" s="3" t="inlineStr">
        <is>
          <t>N</t>
        </is>
      </c>
      <c r="K135" s="3" t="inlineStr">
        <is>
          <t>Single Zenodo deposit</t>
        </is>
      </c>
      <c r="L135" s="4" t="inlineStr">
        <is>
          <t>https://zenodo.org/records/11473582</t>
        </is>
      </c>
      <c r="M135" s="3" t="inlineStr">
        <is>
          <t>NA</t>
        </is>
      </c>
      <c r="N135" s="3" t="inlineStr">
        <is>
          <t>NA</t>
        </is>
      </c>
      <c r="O135" s="3" t="inlineStr">
        <is>
          <t>NA</t>
        </is>
      </c>
      <c r="P135" s="3" t="inlineStr">
        <is>
          <t>NA</t>
        </is>
      </c>
      <c r="Q135" s="4" t="inlineStr">
        <is>
          <t>https://zenodo.org/records/11473582</t>
        </is>
      </c>
      <c r="R135" s="3" t="inlineStr">
        <is>
          <t>NA</t>
        </is>
      </c>
      <c r="S135" s="3" t="inlineStr">
        <is>
          <t>NA</t>
        </is>
      </c>
      <c r="T135" s="3" t="inlineStr">
        <is>
          <t>10.5281/zenodo.11473582</t>
        </is>
      </c>
      <c r="U135" s="3" t="inlineStr">
        <is>
          <t>Y</t>
        </is>
      </c>
      <c r="V135" s="3" t="inlineStr">
        <is>
          <t>https://doi.org/10.1016/j.autcon.2021.103991 [Claude/GPT] | Junqing Zhu, Jingtao Zhong, Tao Ma, Xiaoming Huang, Weiguang Zhang, Yang Zhou, Pavement distress detection using convolutional neural networks with images captured via UAV, Automation in Construction, Vol.133, 2022, https://doi.org/10.1016/j.autcon.2021.103991. [CodeX]</t>
        </is>
      </c>
      <c r="W135" s="3" t="inlineStr">
        <is>
          <t>10.1016/j.autcon.2021.103991</t>
        </is>
      </c>
      <c r="X135" s="3" t="inlineStr">
        <is>
          <t>https://doi.org/10.1016/j.autcon.2021.103991</t>
        </is>
      </c>
      <c r="Y135" s="3" t="inlineStr">
        <is>
          <t>NR</t>
        </is>
      </c>
      <c r="Z135" s="3" t="inlineStr">
        <is>
          <t>Y</t>
        </is>
      </c>
      <c r="AA135" s="3" t="inlineStr">
        <is>
          <t>Reported in source record (relationship not classified)</t>
        </is>
      </c>
      <c r="AB135" s="3" t="inlineStr">
        <is>
          <t>Images/frames as reported</t>
        </is>
      </c>
      <c r="AC135" s="3" t="inlineStr">
        <is>
          <t>99</t>
        </is>
      </c>
      <c r="AD135" s="3" t="inlineStr">
        <is>
          <t>NR</t>
        </is>
      </c>
      <c r="AE135" s="3" t="inlineStr">
        <is>
          <t>NR</t>
        </is>
      </c>
      <c r="AF135" s="3" t="inlineStr">
        <is>
          <t>99</t>
        </is>
      </c>
      <c r="AG135" s="3" t="inlineStr">
        <is>
          <t>3</t>
        </is>
      </c>
      <c r="AH135" s="3" t="inlineStr">
        <is>
          <t>NR</t>
        </is>
      </c>
      <c r="AI135" s="3" t="inlineStr">
        <is>
          <t>NR</t>
        </is>
      </c>
      <c r="AJ135" s="3" t="inlineStr">
        <is>
          <t>NR</t>
        </is>
      </c>
      <c r="AK135" s="3" t="inlineStr">
        <is>
          <t>NR</t>
        </is>
      </c>
      <c r="AL135" s="3" t="inlineStr">
        <is>
          <t>NR</t>
        </is>
      </c>
      <c r="AM135" s="3" t="inlineStr">
        <is>
          <t>NR</t>
        </is>
      </c>
      <c r="AN135" s="3" t="inlineStr">
        <is>
          <t>2.54 cm/pixel ground sampling distance; 512x512 patches [Claude] | 512 x 512 px patches;orthophotomosaic ground sampling distance 2.54 cm/pixel [GPT] | 512x512 pixels [CodeX]</t>
        </is>
      </c>
      <c r="AO135" s="3" t="inlineStr">
        <is>
          <t>NR</t>
        </is>
      </c>
      <c r="AP135" s="3" t="inlineStr">
        <is>
          <t>Poland</t>
        </is>
      </c>
      <c r="AQ135" s="3" t="inlineStr">
        <is>
          <t>NR</t>
        </is>
      </c>
      <c r="AR135" s="3" t="inlineStr">
        <is>
          <t>Poznan [Claude] | Poznań [GPT/CodeX]</t>
        </is>
      </c>
      <c r="AS135" s="3" t="inlineStr">
        <is>
          <t>Poland; Poznan [Claude] | Poznań [GPT/CodeX]; Road environment: Urban roads;three road areas [GPT] | Road surface [CodeX]</t>
        </is>
      </c>
      <c r="AT135" s="3" t="inlineStr">
        <is>
          <t>NR</t>
        </is>
      </c>
      <c r="AU135" s="3" t="inlineStr">
        <is>
          <t>UAV [Claude/CodeX] | UAV at approximately 70 m;orthophotomosaic generation [GPT]</t>
        </is>
      </c>
      <c r="AV135" s="3" t="inlineStr">
        <is>
          <t>NR</t>
        </is>
      </c>
      <c r="AW135" s="3" t="inlineStr">
        <is>
          <t>NR</t>
        </is>
      </c>
      <c r="AX135" s="3" t="inlineStr">
        <is>
          <t>NR</t>
        </is>
      </c>
      <c r="AY135" s="3" t="inlineStr">
        <is>
          <t>NR</t>
        </is>
      </c>
      <c r="AZ135" s="3" t="inlineStr">
        <is>
          <t>Y</t>
        </is>
      </c>
      <c r="BA135" s="3" t="inlineStr">
        <is>
          <t>NR</t>
        </is>
      </c>
      <c r="BB135" s="3" t="inlineStr">
        <is>
          <t>N</t>
        </is>
      </c>
      <c r="BC135" s="3" t="inlineStr">
        <is>
          <t>Y</t>
        </is>
      </c>
      <c r="BD135" s="3" t="inlineStr">
        <is>
          <t>NR</t>
        </is>
      </c>
      <c r="BE135" s="3" t="inlineStr">
        <is>
          <t>NR</t>
        </is>
      </c>
      <c r="BF135" s="3" t="inlineStr">
        <is>
          <t>NR</t>
        </is>
      </c>
      <c r="BG135" s="3" t="inlineStr">
        <is>
          <t>NR</t>
        </is>
      </c>
      <c r="BH135" s="3" t="inlineStr">
        <is>
          <t>UAPD_Taxonomy_Classes [Claude] | Road damage classes following UAPD taxonomy; exact class list NR [GPT] | UAPD-proposed road damage classes [CodeX]</t>
        </is>
      </c>
      <c r="BI135" s="3" t="inlineStr">
        <is>
          <t>NR</t>
        </is>
      </c>
      <c r="BJ135" s="3" t="inlineStr">
        <is>
          <t>Object classes as proposed in the UAPD Pavement Distress Dataset [Claude] | UAPD-derived object classes [GPT] | UAPD-proposed classes [CodeX]</t>
        </is>
      </c>
      <c r="BK135" s="3" t="inlineStr">
        <is>
          <t>NR</t>
        </is>
      </c>
      <c r="BL135" s="3" t="inlineStr">
        <is>
          <t>Object_Detection [Claude] | Object detection [GPT/CodeX]</t>
        </is>
      </c>
      <c r="BM135" s="3" t="inlineStr">
        <is>
          <t>Object_Detection [Claude] | Object detection [GPT/CodeX]</t>
        </is>
      </c>
      <c r="BN135" s="3" t="inlineStr">
        <is>
          <t>PASCAL_VOC_XML;YOLO_TXT_BBox [Claude] | PASCAL VOC XML;YOLO TXT;GeoTIFF orthophotomosaics [GPT] | PASCAL VOC; YOLO [CodeX]</t>
        </is>
      </c>
      <c r="BO135" s="3" t="inlineStr">
        <is>
          <t>Pascal VOC; VOC XML; YOLO TXT</t>
        </is>
      </c>
      <c r="BP135" s="3" t="inlineStr">
        <is>
          <t>NR</t>
        </is>
      </c>
      <c r="BQ135" s="3" t="inlineStr">
        <is>
          <t>Y</t>
        </is>
      </c>
      <c r="BR135" s="3" t="inlineStr">
        <is>
          <t>NR</t>
        </is>
      </c>
      <c r="BS135" s="3" t="inlineStr">
        <is>
          <t>NR</t>
        </is>
      </c>
      <c r="BT135" s="3" t="inlineStr">
        <is>
          <t>NR</t>
        </is>
      </c>
      <c r="BU135" s="3" t="inlineStr">
        <is>
          <t>NR</t>
        </is>
      </c>
      <c r="BV135" s="3" t="inlineStr">
        <is>
          <t>N</t>
        </is>
      </c>
      <c r="BW135" s="3" t="inlineStr">
        <is>
          <t>N</t>
        </is>
      </c>
      <c r="BX135" s="3" t="inlineStr">
        <is>
          <t>N</t>
        </is>
      </c>
      <c r="BY135" s="3" t="inlineStr">
        <is>
          <t>Manual [Claude] | Manual labeling [GPT/CodeX]</t>
        </is>
      </c>
      <c r="BZ135" s="3" t="inlineStr">
        <is>
          <t>Patches without significant road-like content discarded; used as a holdout set in a Master's thesis at Poznan University of Technology [Claude] | Patches without significant road presence were discarded; independent annotation audit NR [GPT]</t>
        </is>
      </c>
      <c r="CA135" s="3" t="inlineStr">
        <is>
          <t>NR</t>
        </is>
      </c>
      <c r="CB135" s="3" t="inlineStr">
        <is>
          <t>NR</t>
        </is>
      </c>
      <c r="CC135" s="3" t="inlineStr">
        <is>
          <t>Object_Detection [Claude] | Object detection;Holdout evaluation [GPT] | Object detection [CodeX]</t>
        </is>
      </c>
      <c r="CD135" s="3" t="inlineStr">
        <is>
          <t>NR</t>
        </is>
      </c>
      <c r="CE135" s="3" t="inlineStr">
        <is>
          <t>NR</t>
        </is>
      </c>
      <c r="CF135" s="3" t="inlineStr">
        <is>
          <t>Reported on the source record/data card or associated publication (see Evidence_Locator)</t>
        </is>
      </c>
      <c r="CG135" s="3" t="inlineStr">
        <is>
          <t>NR</t>
        </is>
      </c>
      <c r="CH135" s="3" t="inlineStr">
        <is>
          <t>NR</t>
        </is>
      </c>
      <c r="CI135" s="3" t="inlineStr">
        <is>
          <t>Include-Primary</t>
        </is>
      </c>
      <c r="CJ135" s="3" t="inlineStr">
        <is>
          <t>Direct_Download</t>
        </is>
      </c>
      <c r="CK135" s="3" t="inlineStr">
        <is>
          <t>CC-BY-4.0 [Claude] | Creative Commons Attribution 4.0 International [CodeX]</t>
        </is>
      </c>
      <c r="CL135" s="3" t="inlineStr">
        <is>
          <t>N</t>
        </is>
      </c>
      <c r="CM135" s="3" t="inlineStr">
        <is>
          <t>Direct_Download</t>
        </is>
      </c>
      <c r="CN135" s="3" t="inlineStr">
        <is>
          <t>NR</t>
        </is>
      </c>
      <c r="CO135" s="3" t="inlineStr">
        <is>
          <t>NR</t>
        </is>
      </c>
      <c r="CP135" s="3" t="inlineStr">
        <is>
          <t>N</t>
        </is>
      </c>
      <c r="CQ135" s="3" t="inlineStr">
        <is>
          <t>Only 99 labelled patches from three road sections in a single city - far too small for training, usable mainly as a holdout or evaluation set; specific UAPD class list not enumerated in the record; 70 m nadir viewpoint is remote from vehicle-level CAV sensing [Claude] | Small labeled holdout set; exact distress class counts and license are not reported in accessible indexed evidence; aerial viewpoint limits direct transfer to forward-facing CAV imagery. [GPT] | Small labeled-patch count; class breakdown and QA procedure not reported; holdout use stated. [CodeX]</t>
        </is>
      </c>
      <c r="CR135" s="3" t="inlineStr">
        <is>
          <t>Original</t>
        </is>
      </c>
      <c r="CS135" s="3" t="inlineStr">
        <is>
          <t>N</t>
        </is>
      </c>
      <c r="CT135" s="3" t="inlineStr">
        <is>
          <t>N</t>
        </is>
      </c>
      <c r="CU135" s="3" t="inlineStr">
        <is>
          <t>N</t>
        </is>
      </c>
      <c r="CV135" s="3" t="inlineStr">
        <is>
          <t>NA</t>
        </is>
      </c>
      <c r="CW135" s="3" t="inlineStr">
        <is>
          <t>UAPD (taxonomy source)</t>
        </is>
      </c>
      <c r="CX135" s="3" t="inlineStr">
        <is>
          <t>Claude_Zendo_001.xlsx; CodeX_Zendo_001.xlsx; GPT_Zenodo_001.xlsx</t>
        </is>
      </c>
      <c r="CY135" s="3" t="inlineStr">
        <is>
          <t>Claude_Zendo_001:ZEN-020; CodeX_Zendo_001:Zendo_001_D03; GPT_Zenodo_001:ZEN-002</t>
        </is>
      </c>
      <c r="CZ135" s="3" t="inlineStr">
        <is>
          <t>Y - see conflict columns and Reconciliation_Notes</t>
        </is>
      </c>
      <c r="DA135" s="3" t="inlineStr">
        <is>
          <t>Y - see conflict columns and Reconciliation_Notes</t>
        </is>
      </c>
      <c r="DB135" s="6" t="inlineStr">
        <is>
          <t>Image resolution: 2.54 cm/pixel ground sampling distance; 512x512 patches (Claude) vs 512 x 512 px patches;orthophotomosaic ground sampling distance 2.54 cm/pixel (GPT) vs 512x512 pixels (CodeX)</t>
        </is>
      </c>
      <c r="DC135" s="6" t="inlineStr">
        <is>
          <t>Distress types: UAPD_Taxonomy_Classes (Claude) vs Road damage classes following UAPD taxonomy; exact class list NR (GPT) vs UAPD-proposed road damage classes (CodeX) || Label taxonomy: Object classes as proposed in the UAPD Pavement Distress Dataset (Claude) vs UAPD-derived object classes (GPT) vs UAPD-proposed classes (CodeX) || Annotation task: Object_Detection (Claude) vs Object detection (GPT/CodeX) || Annotation format: PASCAL_VOC_XML;YOLO_TXT_BBox (Claude) vs PASCAL VOC XML;YOLO TXT;GeoTIFF orthophotomosaics (GPT) vs PASCAL VOC; YOLO (CodeX) || Annotation method: Manual (Claude) vs Manual labeling (GPT/CodeX) || Annotation QC: Patches without significant road-like content discarded; used as a holdout set i (Claude) vs Patches without significant road presence were discarded; independent annotation (GPT)</t>
        </is>
      </c>
      <c r="DD135" s="3" t="inlineStr">
        <is>
          <t>None</t>
        </is>
      </c>
      <c r="DE135" s="6" t="inlineStr">
        <is>
          <t>Version: 1.0 (Claude/CodeX) vs v1 (GPT) || License: CC-BY-4.0 (Claude) vs Creative Commons Attribution 4.0 International (CodeX) || AI tasks: Object_Detection (Claude) vs Object detection;Holdout evaluation (GPT) vs Object detection (CodeX) || Region/City: Poznan (Claude) vs Poznań (GPT/CodeX) || Road environment: Urban roads;three road areas (GPT) vs Road surface (CodeX) || Publications: https://doi.org/10.1016/j.autcon.2021.103991 (Claude/GPT) vs Junqing Zhu, Jingtao Zhong, Tao Ma, Xiaoming Huang, Weiguang Zhang, Yang Zhou, P (CodeX) || Acquisition platform: UAV (Claude/CodeX) vs UAV at approximately 70 m;orthophotomosaic generation (GPT) || Key_Limitations: Only 99 labelled patches from three road sections in a single city - far too sma (Claude) vs Small labeled holdout set; exact distress class counts and license are not repor (GPT) vs Small labeled-patch count; class breakdown and QA procedure not reported; holdou (CodeX)</t>
        </is>
      </c>
      <c r="DF135" s="3" t="inlineStr">
        <is>
          <t>N</t>
        </is>
      </c>
      <c r="DG135" s="3" t="inlineStr">
        <is>
          <t>Flight altitude reported ~70 m (GPT) vs NR (others).</t>
        </is>
      </c>
      <c r="DH135" s="3" t="inlineStr">
        <is>
          <t>Zenodo record https://zenodo.org/records/11473582 description (flight altitude, GSD, patching procedure, annotation formats, UAPD provenance) + related identifier DOI 10.1016/j.autcon.2021.103991, accessed 2026-08-03 [Claude] | Zenodo record 11473582, Description/Files, accessed 2026-08-05 [GPT] | Zenodo record https://zenodo.org/records/11473582, Description; Related works; Files; Rights; accessed 2026-08-03 [CodeX]</t>
        </is>
      </c>
      <c r="DI135" s="3" t="inlineStr">
        <is>
          <t>High</t>
        </is>
      </c>
      <c r="DJ135" s="3" t="inlineStr">
        <is>
          <t>Low</t>
        </is>
      </c>
      <c r="DK135" s="3" t="inlineStr">
        <is>
          <t>Use as-is (small set).</t>
        </is>
      </c>
      <c r="DL135" s="3" t="n">
        <v>5</v>
      </c>
      <c r="DM135" s="3" t="n">
        <v>3.7</v>
      </c>
      <c r="DN135" s="3" t="n">
        <v>4.3</v>
      </c>
      <c r="DO135" s="3" t="n">
        <v>1.3</v>
      </c>
      <c r="DP135" s="3" t="n">
        <v>2</v>
      </c>
      <c r="DQ135" s="3" t="n">
        <v>3</v>
      </c>
      <c r="DR135" s="3" t="n">
        <v>0.5</v>
      </c>
      <c r="DS135" s="3" t="n">
        <v>62.6</v>
      </c>
      <c r="DT135" s="3" t="inlineStr">
        <is>
          <t>Reviewed (source MCDM_Scoring, averaged across batches)</t>
        </is>
      </c>
      <c r="DU135" s="3" t="inlineStr">
        <is>
          <t>3 of 3</t>
        </is>
      </c>
      <c r="DV135" s="35">
        <f>IFERROR(IF(INDEX(MCDM_Grades!$C$2:$C$178,MATCH($A135,MCDM_Grades!$A$2:$A$178,0))="","",INDEX(MCDM_Grades!$C$2:$C$178,MATCH($A135,MCDM_Grades!$A$2:$A$178,0))),"")</f>
        <v/>
      </c>
      <c r="DW135" s="42">
        <f>IFERROR(IF(INDEX(MCDM_Grades!$D$2:$D$178,MATCH($A135,MCDM_Grades!$A$2:$A$178,0))="","",INDEX(MCDM_Grades!$D$2:$D$178,MATCH($A135,MCDM_Grades!$A$2:$A$178,0))),"")</f>
        <v/>
      </c>
      <c r="DX135" s="48">
        <f>IFERROR(IF(INDEX(MCDM_Grades!$E$2:$E$178,MATCH($A135,MCDM_Grades!$A$2:$A$178,0))="","",INDEX(MCDM_Grades!$E$2:$E$178,MATCH($A135,MCDM_Grades!$A$2:$A$178,0))),"")</f>
        <v/>
      </c>
      <c r="DY135" s="49">
        <f>IFERROR(IF(INDEX(MCDM_Grades!$F$2:$F$178,MATCH($A135,MCDM_Grades!$A$2:$A$178,0))="","",INDEX(MCDM_Grades!$F$2:$F$178,MATCH($A135,MCDM_Grades!$A$2:$A$178,0))),"")</f>
        <v/>
      </c>
      <c r="DZ135" s="48">
        <f>IFERROR(IF(INDEX(MCDM_Grades!$G$2:$G$178,MATCH($A135,MCDM_Grades!$A$2:$A$178,0))="","",INDEX(MCDM_Grades!$G$2:$G$178,MATCH($A135,MCDM_Grades!$A$2:$A$178,0))),"")</f>
        <v/>
      </c>
      <c r="EA135" s="49">
        <f>IFERROR(IF(INDEX(MCDM_Grades!$H$2:$H$178,MATCH($A135,MCDM_Grades!$A$2:$A$178,0))="","",INDEX(MCDM_Grades!$H$2:$H$178,MATCH($A135,MCDM_Grades!$A$2:$A$178,0))),"")</f>
        <v/>
      </c>
      <c r="EB135" s="50">
        <f>IFERROR(IF(INDEX(MCDM_Grades!$I$2:$I$178,MATCH($A135,MCDM_Grades!$A$2:$A$178,0))="","",INDEX(MCDM_Grades!$I$2:$I$178,MATCH($A135,MCDM_Grades!$A$2:$A$178,0))),"")</f>
        <v/>
      </c>
      <c r="EC135" s="51">
        <f>IFERROR(IF(INDEX(MCDM_Grades!$J$2:$J$178,MATCH($A135,MCDM_Grades!$A$2:$A$178,0))="","",INDEX(MCDM_Grades!$J$2:$J$178,MATCH($A135,MCDM_Grades!$A$2:$A$178,0))),"")</f>
        <v/>
      </c>
      <c r="ED135" s="35">
        <f>IFERROR(IF(INDEX(MCDM_Grades!$N$2:$N$178,MATCH($A135,MCDM_Grades!$A$2:$A$178,0))="","",INDEX(MCDM_Grades!$N$2:$N$178,MATCH($A135,MCDM_Grades!$A$2:$A$178,0))),"")</f>
        <v/>
      </c>
      <c r="EE135" s="42">
        <f>IFERROR(IF(INDEX(MCDM_Grades!$O$2:$O$178,MATCH($A135,MCDM_Grades!$A$2:$A$178,0))="","",INDEX(MCDM_Grades!$O$2:$O$178,MATCH($A135,MCDM_Grades!$A$2:$A$178,0))),"")</f>
        <v/>
      </c>
      <c r="EF135" s="35">
        <f>IFERROR(IF(INDEX(MCDM_Grades!$P$2:$P$178,MATCH($A135,MCDM_Grades!$A$2:$A$178,0))="","",INDEX(MCDM_Grades!$P$2:$P$178,MATCH($A135,MCDM_Grades!$A$2:$A$178,0))),"")</f>
        <v/>
      </c>
      <c r="EG135" s="42">
        <f>IFERROR(IF(INDEX(MCDM_Grades!$Q$2:$Q$178,MATCH($A135,MCDM_Grades!$A$2:$A$178,0))="","",INDEX(MCDM_Grades!$Q$2:$Q$178,MATCH($A135,MCDM_Grades!$A$2:$A$178,0))),"")</f>
        <v/>
      </c>
      <c r="EH135" s="35">
        <f>IFERROR(IF(INDEX(MCDM_Grades!$R$2:$R$178,MATCH($A135,MCDM_Grades!$A$2:$A$178,0))="","",INDEX(MCDM_Grades!$R$2:$R$178,MATCH($A135,MCDM_Grades!$A$2:$A$178,0))),"")</f>
        <v/>
      </c>
      <c r="EI135" s="42">
        <f>IFERROR(IF(INDEX(MCDM_Grades!$S$2:$S$178,MATCH($A135,MCDM_Grades!$A$2:$A$178,0))="","",INDEX(MCDM_Grades!$S$2:$S$178,MATCH($A135,MCDM_Grades!$A$2:$A$178,0))),"")</f>
        <v/>
      </c>
      <c r="EJ135" s="35">
        <f>IFERROR(IF(INDEX(MCDM_Grades!$T$2:$T$178,MATCH($A135,MCDM_Grades!$A$2:$A$178,0))="","",INDEX(MCDM_Grades!$T$2:$T$178,MATCH($A135,MCDM_Grades!$A$2:$A$178,0))),"")</f>
        <v/>
      </c>
      <c r="EK135" s="42">
        <f>IFERROR(IF(INDEX(MCDM_Grades!$U$2:$U$178,MATCH($A135,MCDM_Grades!$A$2:$A$178,0))="","",INDEX(MCDM_Grades!$U$2:$U$178,MATCH($A135,MCDM_Grades!$A$2:$A$178,0))),"")</f>
        <v/>
      </c>
      <c r="EL135" s="35">
        <f>IFERROR(IF(INDEX(MCDM_Grades!$V$2:$V$178,MATCH($A135,MCDM_Grades!$A$2:$A$178,0))="","",INDEX(MCDM_Grades!$V$2:$V$178,MATCH($A135,MCDM_Grades!$A$2:$A$178,0))),"")</f>
        <v/>
      </c>
      <c r="EM135" s="42">
        <f>IFERROR(IF(INDEX(MCDM_Grades!$W$2:$W$178,MATCH($A135,MCDM_Grades!$A$2:$A$178,0))="","",INDEX(MCDM_Grades!$W$2:$W$178,MATCH($A135,MCDM_Grades!$A$2:$A$178,0))),"")</f>
        <v/>
      </c>
      <c r="EN135" s="35">
        <f>IFERROR(IF(INDEX(MCDM_Grades!$X$2:$X$178,MATCH($A135,MCDM_Grades!$A$2:$A$178,0))="","",INDEX(MCDM_Grades!$X$2:$X$178,MATCH($A135,MCDM_Grades!$A$2:$A$178,0))),"")</f>
        <v/>
      </c>
      <c r="EO135" s="42">
        <f>IFERROR(IF(INDEX(MCDM_Grades!$Y$2:$Y$178,MATCH($A135,MCDM_Grades!$A$2:$A$178,0))="","",INDEX(MCDM_Grades!$Y$2:$Y$178,MATCH($A135,MCDM_Grades!$A$2:$A$178,0))),"")</f>
        <v/>
      </c>
      <c r="EP135" s="35">
        <f>IFERROR(IF(INDEX(MCDM_Grades!$Z$2:$Z$178,MATCH($A135,MCDM_Grades!$A$2:$A$178,0))="","",INDEX(MCDM_Grades!$Z$2:$Z$178,MATCH($A135,MCDM_Grades!$A$2:$A$178,0))),"")</f>
        <v/>
      </c>
      <c r="EQ135" s="42">
        <f>IFERROR(IF(INDEX(MCDM_Grades!$AA$2:$AA$178,MATCH($A135,MCDM_Grades!$A$2:$A$178,0))="","",INDEX(MCDM_Grades!$AA$2:$AA$178,MATCH($A135,MCDM_Grades!$A$2:$A$178,0))),"")</f>
        <v/>
      </c>
      <c r="ER135" s="35">
        <f>IFERROR(IF(INDEX(MCDM_Grades!$AB$2:$AB$178,MATCH($A135,MCDM_Grades!$A$2:$A$178,0))="","",INDEX(MCDM_Grades!$AB$2:$AB$178,MATCH($A135,MCDM_Grades!$A$2:$A$178,0))),"")</f>
        <v/>
      </c>
      <c r="ES135" s="42">
        <f>IFERROR(IF(INDEX(MCDM_Grades!$AC$2:$AC$178,MATCH($A135,MCDM_Grades!$A$2:$A$178,0))="","",INDEX(MCDM_Grades!$AC$2:$AC$178,MATCH($A135,MCDM_Grades!$A$2:$A$178,0))),"")</f>
        <v/>
      </c>
      <c r="ET135" s="35">
        <f>IFERROR(IF(INDEX(MCDM_Grades!$AD$2:$AD$178,MATCH($A135,MCDM_Grades!$A$2:$A$178,0))="","",INDEX(MCDM_Grades!$AD$2:$AD$178,MATCH($A135,MCDM_Grades!$A$2:$A$178,0))),"")</f>
        <v/>
      </c>
      <c r="EU135" s="42">
        <f>IFERROR(IF(INDEX(MCDM_Grades!$AE$2:$AE$178,MATCH($A135,MCDM_Grades!$A$2:$A$178,0))="","",INDEX(MCDM_Grades!$AE$2:$AE$178,MATCH($A135,MCDM_Grades!$A$2:$A$178,0))),"")</f>
        <v/>
      </c>
      <c r="EV135" s="51">
        <f>IFERROR(IF(INDEX(MCDM_Grades!$K$2:$K$178,MATCH($A135,MCDM_Grades!$A$2:$A$178,0))="","",INDEX(MCDM_Grades!$K$2:$K$178,MATCH($A135,MCDM_Grades!$A$2:$A$178,0))),"")</f>
        <v/>
      </c>
      <c r="EW135" s="49">
        <f>IFERROR(IF(INDEX(MCDM_Grades!$L$2:$L$178,MATCH($A135,MCDM_Grades!$A$2:$A$178,0))="","",INDEX(MCDM_Grades!$L$2:$L$178,MATCH($A135,MCDM_Grades!$A$2:$A$178,0))),"")</f>
        <v/>
      </c>
      <c r="EX135" s="50">
        <f>IFERROR(IF(INDEX(MCDM_Grades!$M$2:$M$178,MATCH($A135,MCDM_Grades!$A$2:$A$178,0))="","",INDEX(MCDM_Grades!$M$2:$M$178,MATCH($A135,MCDM_Grades!$A$2:$A$178,0))),"")</f>
        <v/>
      </c>
      <c r="EY135" s="35">
        <f>IFERROR(IF(INDEX(MCDM_Grades!$AR$2:$AR$178,MATCH($A135,MCDM_Grades!$A$2:$A$178,0))="","",INDEX(MCDM_Grades!$AR$2:$AR$178,MATCH($A135,MCDM_Grades!$A$2:$A$178,0))),"")</f>
        <v/>
      </c>
      <c r="EZ135" s="42">
        <f>IFERROR(IF(INDEX(MCDM_Grades!$AS$2:$AS$178,MATCH($A135,MCDM_Grades!$A$2:$A$178,0))="","",INDEX(MCDM_Grades!$AS$2:$AS$178,MATCH($A135,MCDM_Grades!$A$2:$A$178,0))),"")</f>
        <v/>
      </c>
      <c r="FA135" s="35">
        <f>IFERROR(IF(INDEX(MCDM_Grades!$AT$2:$AT$178,MATCH($A135,MCDM_Grades!$A$2:$A$178,0))="","",INDEX(MCDM_Grades!$AT$2:$AT$178,MATCH($A135,MCDM_Grades!$A$2:$A$178,0))),"")</f>
        <v/>
      </c>
      <c r="FB135" s="42">
        <f>IFERROR(IF(INDEX(MCDM_Grades!$AU$2:$AU$178,MATCH($A135,MCDM_Grades!$A$2:$A$178,0))="","",INDEX(MCDM_Grades!$AU$2:$AU$178,MATCH($A135,MCDM_Grades!$A$2:$A$178,0))),"")</f>
        <v/>
      </c>
      <c r="FC135" s="3" t="inlineStr">
        <is>
          <t>Nadir / top-down</t>
        </is>
      </c>
      <c r="FD135" s="3" t="inlineStr">
        <is>
          <t>Yes</t>
        </is>
      </c>
      <c r="FE135" s="3" t="inlineStr">
        <is>
          <t>No</t>
        </is>
      </c>
      <c r="FF135" s="3" t="n"/>
      <c r="FG135" s="3" t="inlineStr">
        <is>
          <t>UAV nadir at ~70 m, orthophotomosaic patches</t>
        </is>
      </c>
      <c r="FH135" s="3" t="inlineStr">
        <is>
          <t>70 m nadir viewpoint is remote from vehicle-level CAV sensing</t>
        </is>
      </c>
      <c r="FI135" s="3" t="inlineStr">
        <is>
          <t>Acquisition metadata (workbook)</t>
        </is>
      </c>
      <c r="FJ135" s="3" t="n"/>
      <c r="FK135" s="3" t="inlineStr">
        <is>
          <t>High</t>
        </is>
      </c>
      <c r="FL135" s="3" t="inlineStr">
        <is>
          <t>Not independently verified</t>
        </is>
      </c>
      <c r="FM135" s="3" t="inlineStr">
        <is>
          <t>Workbook Key_Limitations states a 70 m nadir viewpoint and Acquisition_Platform notes orthophotomosaic generation at ~70 m; 512x512 patches cut from a 2.54 cm/px orthophoto. The 'forward' hint term only refers to a limitation about transfer to forward-facing CAV imagery, not to the dataset's own viewpoint.</t>
        </is>
      </c>
    </row>
    <row r="136" ht="58" customHeight="1">
      <c r="A136" s="3" t="inlineStr">
        <is>
          <t>DS-135</t>
        </is>
      </c>
      <c r="B136" s="3" t="inlineStr">
        <is>
          <t>UAV-PDD2023: Benchmark Dataset for Pavement Distress Detection Based on UAV Images</t>
        </is>
      </c>
      <c r="C136" s="3" t="inlineStr">
        <is>
          <t>UAV-PDD2023: A benchmark dataset for pavement distress detection based on UAV images; UAV-PDD2023</t>
        </is>
      </c>
      <c r="D136" s="3" t="inlineStr">
        <is>
          <t>v4 [GPT/Test_Batch] | v3 [CodeX]</t>
        </is>
      </c>
      <c r="E136" s="3" t="inlineStr">
        <is>
          <t>Confirmed Match</t>
        </is>
      </c>
      <c r="F136" s="3" t="inlineStr">
        <is>
          <t>High</t>
        </is>
      </c>
      <c r="G136" s="3" t="inlineStr">
        <is>
          <t>Same Zenodo record 8429208 and DOI 10.5281/zenodo.8429208 in all four records; identical count (2,440); same six classes; corroborated by literature workbook 07_UAV_PDD2023.xlsx (11,158 instances; 2592x1944; DJI Zenmuse H20; China; CC BY 4.0; data article 10.1016/j.dib.2023.109692).</t>
        </is>
      </c>
      <c r="H136" s="3" t="inlineStr">
        <is>
          <t>Claude; GPT; CodeX; GitHub_Test_Batch (tool UNK)</t>
        </is>
      </c>
      <c r="I136" s="3" t="inlineStr">
        <is>
          <t>Zenodo</t>
        </is>
      </c>
      <c r="J136" s="3" t="inlineStr">
        <is>
          <t>N</t>
        </is>
      </c>
      <c r="K136" s="3" t="inlineStr">
        <is>
          <t>Single Zenodo deposit; also surfaced by GitHub-batch search</t>
        </is>
      </c>
      <c r="L136" s="4" t="inlineStr">
        <is>
          <t>https://zenodo.org/records/8429208</t>
        </is>
      </c>
      <c r="M136" s="3" t="inlineStr">
        <is>
          <t>NA</t>
        </is>
      </c>
      <c r="N136" s="3" t="inlineStr">
        <is>
          <t>NA</t>
        </is>
      </c>
      <c r="O136" s="3" t="inlineStr">
        <is>
          <t>NA</t>
        </is>
      </c>
      <c r="P136" s="3" t="inlineStr">
        <is>
          <t>NA</t>
        </is>
      </c>
      <c r="Q136" s="4" t="inlineStr">
        <is>
          <t>https://zenodo.org/records/8429208</t>
        </is>
      </c>
      <c r="R136" s="3" t="inlineStr">
        <is>
          <t>NA</t>
        </is>
      </c>
      <c r="S136" s="3" t="inlineStr">
        <is>
          <t>NA</t>
        </is>
      </c>
      <c r="T136" s="3" t="inlineStr">
        <is>
          <t>10.5281/zenodo.8429208</t>
        </is>
      </c>
      <c r="U136" s="3" t="inlineStr">
        <is>
          <t>Y</t>
        </is>
      </c>
      <c r="V136" s="3" t="inlineStr">
        <is>
          <t>UAV-PDD2023: A benchmark dataset for pavement distress detection based on UAV images, Data in Brief (2023), DOI 10.1016/j.dib.2023.109692</t>
        </is>
      </c>
      <c r="W136" s="3" t="inlineStr">
        <is>
          <t>10.1016/j.dib.2023.109692</t>
        </is>
      </c>
      <c r="X136" s="3" t="inlineStr">
        <is>
          <t>https://zenodo.org/records/8429208; https://github.com/ZY-H/DETRs-for-Pavement-Distress-Detection</t>
        </is>
      </c>
      <c r="Y136" s="3" t="inlineStr">
        <is>
          <t>2023</t>
        </is>
      </c>
      <c r="Z136" s="3" t="inlineStr">
        <is>
          <t>Y</t>
        </is>
      </c>
      <c r="AA136" s="3" t="inlineStr">
        <is>
          <t>Data article describing the dataset</t>
        </is>
      </c>
      <c r="AB136" s="3" t="inlineStr">
        <is>
          <t>Images/frames as reported</t>
        </is>
      </c>
      <c r="AC136" s="3" t="inlineStr">
        <is>
          <t>2440</t>
        </is>
      </c>
      <c r="AD136" s="3" t="inlineStr">
        <is>
          <t>NR</t>
        </is>
      </c>
      <c r="AE136" s="3" t="inlineStr">
        <is>
          <t>NR</t>
        </is>
      </c>
      <c r="AF136" s="3" t="inlineStr">
        <is>
          <t>2440</t>
        </is>
      </c>
      <c r="AG136" s="3" t="inlineStr">
        <is>
          <t>NR</t>
        </is>
      </c>
      <c r="AH136" s="3" t="inlineStr">
        <is>
          <t>11158 (per 07_UAV_PDD2023.xlsx)</t>
        </is>
      </c>
      <c r="AI136" s="3" t="inlineStr">
        <is>
          <t>6</t>
        </is>
      </c>
      <c r="AJ136" s="3" t="inlineStr">
        <is>
          <t>NR</t>
        </is>
      </c>
      <c r="AK136" s="3" t="inlineStr">
        <is>
          <t>NR</t>
        </is>
      </c>
      <c r="AL136" s="3" t="inlineStr">
        <is>
          <t>NR</t>
        </is>
      </c>
      <c r="AM136" s="3" t="inlineStr">
        <is>
          <t>NR</t>
        </is>
      </c>
      <c r="AN136" s="3" t="inlineStr">
        <is>
          <t>2592x1944</t>
        </is>
      </c>
      <c r="AO136" s="3" t="inlineStr">
        <is>
          <t>NR</t>
        </is>
      </c>
      <c r="AP136" s="3" t="inlineStr">
        <is>
          <t>China</t>
        </is>
      </c>
      <c r="AQ136" s="3" t="inlineStr">
        <is>
          <t>NR</t>
        </is>
      </c>
      <c r="AR136" s="3" t="inlineStr">
        <is>
          <t>NR</t>
        </is>
      </c>
      <c r="AS136" s="3" t="inlineStr">
        <is>
          <t>China; Road environment: Municipal road pavement [GPT] | Road surface [CodeX] | Roadway [Test_Batch]</t>
        </is>
      </c>
      <c r="AT136" s="3" t="inlineStr">
        <is>
          <t>NR</t>
        </is>
      </c>
      <c r="AU136" s="3" t="inlineStr">
        <is>
          <t>UAV [Claude/CodeX] | UAV at 30 m altitude [GPT] | UAV at approximately 30 m altitude [Test_Batch]</t>
        </is>
      </c>
      <c r="AV136" s="3" t="inlineStr">
        <is>
          <t>NR</t>
        </is>
      </c>
      <c r="AW136" s="3" t="inlineStr">
        <is>
          <t>NR</t>
        </is>
      </c>
      <c r="AX136" s="3" t="inlineStr">
        <is>
          <t>NR</t>
        </is>
      </c>
      <c r="AY136" s="3" t="inlineStr">
        <is>
          <t>NR</t>
        </is>
      </c>
      <c r="AZ136" s="3" t="inlineStr">
        <is>
          <t>Y</t>
        </is>
      </c>
      <c r="BA136" s="3" t="inlineStr">
        <is>
          <t>NR</t>
        </is>
      </c>
      <c r="BB136" s="3" t="inlineStr">
        <is>
          <t>N</t>
        </is>
      </c>
      <c r="BC136" s="3" t="inlineStr">
        <is>
          <t>N</t>
        </is>
      </c>
      <c r="BD136" s="3" t="inlineStr">
        <is>
          <t>NR</t>
        </is>
      </c>
      <c r="BE136" s="3" t="inlineStr">
        <is>
          <t>NR</t>
        </is>
      </c>
      <c r="BF136" s="3" t="inlineStr">
        <is>
          <t>NR</t>
        </is>
      </c>
      <c r="BG136" s="3" t="inlineStr">
        <is>
          <t>NR</t>
        </is>
      </c>
      <c r="BH136" s="3" t="inlineStr">
        <is>
          <t>Longitudinal_Crack;Transverse_Crack;Alligator_Crack;Oblique_Crack;Repair;Pothole [Claude] | Longitudinal crack;Transverse crack;Alligator crack;Oblique crack;Repair;Pothole [GPT/CodeX/Test_Batch]</t>
        </is>
      </c>
      <c r="BI136" s="3" t="inlineStr">
        <is>
          <t>NR</t>
        </is>
      </c>
      <c r="BJ136" s="3" t="inlineStr">
        <is>
          <t>LC;TC;AC;OC;RP;PH (11,158 annotated instances) [Claude] | LC;TC;AC;OC;RP;PH; 11,158 annotated instances [GPT] | Six named damage classes; Longitudinal cracks (LC), Transverse cracks (TC), Alligator cracks (AC), Oblique cracks (OC), Repair (RP), and Potholes (PH). [CodeX] | LC; TC; AC; OC; Repair; Pothole [Test_Batch]</t>
        </is>
      </c>
      <c r="BK136" s="3" t="inlineStr">
        <is>
          <t>6</t>
        </is>
      </c>
      <c r="BL136" s="3" t="inlineStr">
        <is>
          <t>Object_Detection;Image_Classification [Claude] | Object detection;Classification [GPT] | Object detection; Image classification [CodeX] | Object detection [Test_Batch]</t>
        </is>
      </c>
      <c r="BM136" s="3" t="inlineStr">
        <is>
          <t>Object_Detection;Image_Classification [Claude] | Object detection;Classification [GPT] | Object detection; Image classification [CodeX] | Object detection [Test_Batch]</t>
        </is>
      </c>
      <c r="BN136" s="3" t="inlineStr">
        <is>
          <t>PASCAL_VOC_XML [Claude] | PASCAL VOC;images and XML annotations [GPT] | PASCAL VOC [CodeX] | Pascal VOC XML [Test_Batch]</t>
        </is>
      </c>
      <c r="BO136" s="3" t="inlineStr">
        <is>
          <t>Pascal VOC; VOC XML; XML</t>
        </is>
      </c>
      <c r="BP136" s="3" t="inlineStr">
        <is>
          <t>Y</t>
        </is>
      </c>
      <c r="BQ136" s="3" t="inlineStr">
        <is>
          <t>Y</t>
        </is>
      </c>
      <c r="BR136" s="3" t="inlineStr">
        <is>
          <t>NR</t>
        </is>
      </c>
      <c r="BS136" s="3" t="inlineStr">
        <is>
          <t>NR</t>
        </is>
      </c>
      <c r="BT136" s="3" t="inlineStr">
        <is>
          <t>NR</t>
        </is>
      </c>
      <c r="BU136" s="3" t="inlineStr">
        <is>
          <t>NR</t>
        </is>
      </c>
      <c r="BV136" s="3" t="inlineStr">
        <is>
          <t>N</t>
        </is>
      </c>
      <c r="BW136" s="3" t="inlineStr">
        <is>
          <t>N</t>
        </is>
      </c>
      <c r="BX136" s="3" t="inlineStr">
        <is>
          <t>N</t>
        </is>
      </c>
      <c r="BY136" s="3" t="inlineStr">
        <is>
          <t>Manual [Claude] | Manual annotation [GPT] | Manual bounding-box annotation [Test_Batch]</t>
        </is>
      </c>
      <c r="BZ136" s="3" t="inlineStr">
        <is>
          <t>NR</t>
        </is>
      </c>
      <c r="CA136" s="3" t="inlineStr">
        <is>
          <t>NR</t>
        </is>
      </c>
      <c r="CB136" s="3" t="inlineStr">
        <is>
          <t>NR</t>
        </is>
      </c>
      <c r="CC136" s="3" t="inlineStr">
        <is>
          <t>Object_Detection;Image_Classification [Claude] | Object detection;Classification;Benchmarking [GPT] | Object detection; Image classification [CodeX] | object detection [Test_Batch]</t>
        </is>
      </c>
      <c r="CD136" s="3" t="inlineStr">
        <is>
          <t>NR</t>
        </is>
      </c>
      <c r="CE136" s="3" t="inlineStr">
        <is>
          <t>NR</t>
        </is>
      </c>
      <c r="CF136" s="3" t="inlineStr">
        <is>
          <t>Reported on the source record/data card or associated publication (see Evidence_Locator)</t>
        </is>
      </c>
      <c r="CG136" s="3" t="inlineStr">
        <is>
          <t>NR</t>
        </is>
      </c>
      <c r="CH136" s="3" t="inlineStr">
        <is>
          <t>NR</t>
        </is>
      </c>
      <c r="CI136" s="3" t="inlineStr">
        <is>
          <t>Include-Primary</t>
        </is>
      </c>
      <c r="CJ136" s="3" t="inlineStr">
        <is>
          <t>Direct_Download</t>
        </is>
      </c>
      <c r="CK136" s="3" t="inlineStr">
        <is>
          <t>CC-BY-4.0 [Claude] | Creative Commons Attribution 4.0 International [CodeX]</t>
        </is>
      </c>
      <c r="CL136" s="3" t="inlineStr">
        <is>
          <t>N</t>
        </is>
      </c>
      <c r="CM136" s="3" t="inlineStr">
        <is>
          <t>Direct_Download</t>
        </is>
      </c>
      <c r="CN136" s="3" t="inlineStr">
        <is>
          <t>NR</t>
        </is>
      </c>
      <c r="CO136" s="3" t="inlineStr">
        <is>
          <t>NR</t>
        </is>
      </c>
      <c r="CP136" s="3" t="inlineStr">
        <is>
          <t>N</t>
        </is>
      </c>
      <c r="CQ136" s="3" t="inlineStr">
        <is>
          <t>Country and collection site not stated in the record; single fixed UAV altitude (30 m); no train/val/test split, no checksums, no quality-control statement; nadir UAV viewpoint differs substantially from vehicle-level CAV sensing [Claude] | License is not displayed in the accessible record text; image resolution, collection geography, dates, and annotation quality-control procedure are not reported. [GPT] | No image resolution, collection location, or QA procedure reported on canonical record. [CodeX] | Modest size and UAV-only viewpoint; no road-condition index or synchronized navigation metadata reported. [Test_Batch]</t>
        </is>
      </c>
      <c r="CR136" s="3" t="inlineStr">
        <is>
          <t>Original</t>
        </is>
      </c>
      <c r="CS136" s="3" t="inlineStr">
        <is>
          <t>N</t>
        </is>
      </c>
      <c r="CT136" s="3" t="inlineStr">
        <is>
          <t>N</t>
        </is>
      </c>
      <c r="CU136" s="3" t="inlineStr">
        <is>
          <t>N</t>
        </is>
      </c>
      <c r="CV136" s="3" t="inlineStr">
        <is>
          <t>NA</t>
        </is>
      </c>
      <c r="CW136" s="3" t="inlineStr">
        <is>
          <t>UAV-SEG-2025 / Enhanced UAV-PDD (derived); UAPD (distinct UAV dataset)</t>
        </is>
      </c>
      <c r="CX136" s="3" t="inlineStr">
        <is>
          <t>Claude_Zendo_001.xlsx; CodeX_Zendo_001.xlsx; GPT_Zenodo_001.xlsx; Github_Github_Test.xlsx</t>
        </is>
      </c>
      <c r="CY136" s="3" t="inlineStr">
        <is>
          <t>Claude_Zendo_001:ZEN-005; CodeX_Zendo_001:Zendo_001_D01; GPT_Zenodo_001:ZEN-001; Github_Github_Test:GITHUB-006</t>
        </is>
      </c>
      <c r="CZ136" s="3" t="inlineStr">
        <is>
          <t>Y - see conflict columns and Reconciliation_Notes</t>
        </is>
      </c>
      <c r="DA136" s="3" t="inlineStr">
        <is>
          <t>Y - see conflict columns and Reconciliation_Notes</t>
        </is>
      </c>
      <c r="DB136" s="3" t="inlineStr">
        <is>
          <t>None</t>
        </is>
      </c>
      <c r="DC136" s="6" t="inlineStr">
        <is>
          <t>Distress types: Longitudinal_Crack;Transverse_Crack;Alligator_Crack;Oblique_Crack;Repair;Pothole (Claude) vs Longitudinal crack;Transverse crack;Alligator crack;Oblique crack;Repair;Pothole (GPT/CodeX/Test_Batch) || Label taxonomy: LC;TC;AC;OC;RP;PH (11,158 annotated instances) (Claude) vs LC;TC;AC;OC;RP;PH; 11,158 annotated instances (GPT) vs Six named damage classes; Longitudinal cracks (LC), Transverse cracks (TC), Alli (CodeX) vs LC; TC; AC; OC; Repair; Pothole (Test_Batch) || Annotation task: Object_Detection;Image_Classification (Claude) vs Object detection;Classification (GPT) vs Object detection; Image classification (CodeX) vs Object detection (Test_Batch) || Annotation format: PASCAL_VOC_XML (Claude) vs PASCAL VOC;images and XML annotations (GPT) vs PASCAL VOC (CodeX) vs Pascal VOC XML (Test_Batch) || Annotation method: Manual (Claude) vs Manual annotation (GPT) vs Manual bounding-box annotation (Test_Batch)</t>
        </is>
      </c>
      <c r="DD136" s="3" t="inlineStr">
        <is>
          <t>None</t>
        </is>
      </c>
      <c r="DE136" s="6" t="inlineStr">
        <is>
          <t>Version: v4 (GPT/Test_Batch) vs v3 (CodeX) || License: CC-BY-4.0 (Claude) vs Creative Commons Attribution 4.0 International (CodeX) || AI tasks: Object_Detection;Image_Classification (Claude) vs Object detection;Classification;Benchmarking (GPT) vs Object detection; Image classification (CodeX) vs object detection (Test_Batch) || Road environment: Municipal road pavement (GPT) vs Road surface (CodeX) vs Roadway (Test_Batch) || Acquisition platform: UAV (Claude/CodeX) vs UAV at 30 m altitude (GPT) vs UAV at approximately 30 m altitude (Test_Batch) || Key_Limitations: Country and collection site not stated in the record; single fixed UAV altitude  (Claude) vs License is not displayed in the accessible record text; image resolution, collec (GPT) vs No image resolution, collection location, or QA procedure reported on canonical  (CodeX) vs Modest size and UAV-only viewpoint; no road-condition index or synchronized navi (Test_Batch)</t>
        </is>
      </c>
      <c r="DF136" s="3" t="inlineStr">
        <is>
          <t>N</t>
        </is>
      </c>
      <c r="DG136" s="3" t="inlineStr">
        <is>
          <t>Version-label conflict: v3 (CodeX) vs v4 (GPT; Test batch; 07_UAV_PDD2023.xlsx) vs NR (Claude). Country UNK (Claude) vs China (CodeX; GPT; literature).</t>
        </is>
      </c>
      <c r="DH136" s="3" t="inlineStr">
        <is>
          <t>Zenodo record https://zenodo.org/records/8429208 description and file listing; Zenodo usage statistics (10,269 downloads / 9,505 views), accessed 2026-08-03 [Claude] | Zenodo record 8429208, Description/Files/Details, accessed 2026-08-05 [GPT] | Zenodo record https://zenodo.org/records/8429208, Description; Files; Rights; accessed 2026-08-03 [CodeX] | https://zenodo.org/records/8429208; Zenodo record metadata and files; GitHub UAV-PDD2023 documentation; accessed 2026-08-01 [Test_Batch]</t>
        </is>
      </c>
      <c r="DI136" s="3" t="inlineStr">
        <is>
          <t>Moderate</t>
        </is>
      </c>
      <c r="DJ136" s="3" t="inlineStr">
        <is>
          <t>Low</t>
        </is>
      </c>
      <c r="DK136" s="3" t="inlineStr">
        <is>
          <t>Use Zenodo v4 as canonical.</t>
        </is>
      </c>
      <c r="DL136" s="3" t="n">
        <v>5</v>
      </c>
      <c r="DM136" s="3" t="n">
        <v>4</v>
      </c>
      <c r="DN136" s="3" t="n">
        <v>4.1</v>
      </c>
      <c r="DO136" s="3" t="n">
        <v>3.8</v>
      </c>
      <c r="DP136" s="3" t="n">
        <v>2.8</v>
      </c>
      <c r="DQ136" s="3" t="n">
        <v>1.8</v>
      </c>
      <c r="DR136" s="3" t="n">
        <v>0</v>
      </c>
      <c r="DS136" s="3" t="n">
        <v>68.90000000000001</v>
      </c>
      <c r="DT136" s="3" t="inlineStr">
        <is>
          <t>Reviewed (source MCDM_Scoring, averaged across batches)</t>
        </is>
      </c>
      <c r="DU136" s="3" t="inlineStr">
        <is>
          <t>4 of 4</t>
        </is>
      </c>
      <c r="DV136" s="35">
        <f>IFERROR(IF(INDEX(MCDM_Grades!$C$2:$C$178,MATCH($A136,MCDM_Grades!$A$2:$A$178,0))="","",INDEX(MCDM_Grades!$C$2:$C$178,MATCH($A136,MCDM_Grades!$A$2:$A$178,0))),"")</f>
        <v/>
      </c>
      <c r="DW136" s="42">
        <f>IFERROR(IF(INDEX(MCDM_Grades!$D$2:$D$178,MATCH($A136,MCDM_Grades!$A$2:$A$178,0))="","",INDEX(MCDM_Grades!$D$2:$D$178,MATCH($A136,MCDM_Grades!$A$2:$A$178,0))),"")</f>
        <v/>
      </c>
      <c r="DX136" s="48">
        <f>IFERROR(IF(INDEX(MCDM_Grades!$E$2:$E$178,MATCH($A136,MCDM_Grades!$A$2:$A$178,0))="","",INDEX(MCDM_Grades!$E$2:$E$178,MATCH($A136,MCDM_Grades!$A$2:$A$178,0))),"")</f>
        <v/>
      </c>
      <c r="DY136" s="49">
        <f>IFERROR(IF(INDEX(MCDM_Grades!$F$2:$F$178,MATCH($A136,MCDM_Grades!$A$2:$A$178,0))="","",INDEX(MCDM_Grades!$F$2:$F$178,MATCH($A136,MCDM_Grades!$A$2:$A$178,0))),"")</f>
        <v/>
      </c>
      <c r="DZ136" s="48">
        <f>IFERROR(IF(INDEX(MCDM_Grades!$G$2:$G$178,MATCH($A136,MCDM_Grades!$A$2:$A$178,0))="","",INDEX(MCDM_Grades!$G$2:$G$178,MATCH($A136,MCDM_Grades!$A$2:$A$178,0))),"")</f>
        <v/>
      </c>
      <c r="EA136" s="49">
        <f>IFERROR(IF(INDEX(MCDM_Grades!$H$2:$H$178,MATCH($A136,MCDM_Grades!$A$2:$A$178,0))="","",INDEX(MCDM_Grades!$H$2:$H$178,MATCH($A136,MCDM_Grades!$A$2:$A$178,0))),"")</f>
        <v/>
      </c>
      <c r="EB136" s="50">
        <f>IFERROR(IF(INDEX(MCDM_Grades!$I$2:$I$178,MATCH($A136,MCDM_Grades!$A$2:$A$178,0))="","",INDEX(MCDM_Grades!$I$2:$I$178,MATCH($A136,MCDM_Grades!$A$2:$A$178,0))),"")</f>
        <v/>
      </c>
      <c r="EC136" s="51">
        <f>IFERROR(IF(INDEX(MCDM_Grades!$J$2:$J$178,MATCH($A136,MCDM_Grades!$A$2:$A$178,0))="","",INDEX(MCDM_Grades!$J$2:$J$178,MATCH($A136,MCDM_Grades!$A$2:$A$178,0))),"")</f>
        <v/>
      </c>
      <c r="ED136" s="35">
        <f>IFERROR(IF(INDEX(MCDM_Grades!$N$2:$N$178,MATCH($A136,MCDM_Grades!$A$2:$A$178,0))="","",INDEX(MCDM_Grades!$N$2:$N$178,MATCH($A136,MCDM_Grades!$A$2:$A$178,0))),"")</f>
        <v/>
      </c>
      <c r="EE136" s="42">
        <f>IFERROR(IF(INDEX(MCDM_Grades!$O$2:$O$178,MATCH($A136,MCDM_Grades!$A$2:$A$178,0))="","",INDEX(MCDM_Grades!$O$2:$O$178,MATCH($A136,MCDM_Grades!$A$2:$A$178,0))),"")</f>
        <v/>
      </c>
      <c r="EF136" s="35">
        <f>IFERROR(IF(INDEX(MCDM_Grades!$P$2:$P$178,MATCH($A136,MCDM_Grades!$A$2:$A$178,0))="","",INDEX(MCDM_Grades!$P$2:$P$178,MATCH($A136,MCDM_Grades!$A$2:$A$178,0))),"")</f>
        <v/>
      </c>
      <c r="EG136" s="42">
        <f>IFERROR(IF(INDEX(MCDM_Grades!$Q$2:$Q$178,MATCH($A136,MCDM_Grades!$A$2:$A$178,0))="","",INDEX(MCDM_Grades!$Q$2:$Q$178,MATCH($A136,MCDM_Grades!$A$2:$A$178,0))),"")</f>
        <v/>
      </c>
      <c r="EH136" s="35">
        <f>IFERROR(IF(INDEX(MCDM_Grades!$R$2:$R$178,MATCH($A136,MCDM_Grades!$A$2:$A$178,0))="","",INDEX(MCDM_Grades!$R$2:$R$178,MATCH($A136,MCDM_Grades!$A$2:$A$178,0))),"")</f>
        <v/>
      </c>
      <c r="EI136" s="42">
        <f>IFERROR(IF(INDEX(MCDM_Grades!$S$2:$S$178,MATCH($A136,MCDM_Grades!$A$2:$A$178,0))="","",INDEX(MCDM_Grades!$S$2:$S$178,MATCH($A136,MCDM_Grades!$A$2:$A$178,0))),"")</f>
        <v/>
      </c>
      <c r="EJ136" s="35">
        <f>IFERROR(IF(INDEX(MCDM_Grades!$T$2:$T$178,MATCH($A136,MCDM_Grades!$A$2:$A$178,0))="","",INDEX(MCDM_Grades!$T$2:$T$178,MATCH($A136,MCDM_Grades!$A$2:$A$178,0))),"")</f>
        <v/>
      </c>
      <c r="EK136" s="42">
        <f>IFERROR(IF(INDEX(MCDM_Grades!$U$2:$U$178,MATCH($A136,MCDM_Grades!$A$2:$A$178,0))="","",INDEX(MCDM_Grades!$U$2:$U$178,MATCH($A136,MCDM_Grades!$A$2:$A$178,0))),"")</f>
        <v/>
      </c>
      <c r="EL136" s="35">
        <f>IFERROR(IF(INDEX(MCDM_Grades!$V$2:$V$178,MATCH($A136,MCDM_Grades!$A$2:$A$178,0))="","",INDEX(MCDM_Grades!$V$2:$V$178,MATCH($A136,MCDM_Grades!$A$2:$A$178,0))),"")</f>
        <v/>
      </c>
      <c r="EM136" s="42">
        <f>IFERROR(IF(INDEX(MCDM_Grades!$W$2:$W$178,MATCH($A136,MCDM_Grades!$A$2:$A$178,0))="","",INDEX(MCDM_Grades!$W$2:$W$178,MATCH($A136,MCDM_Grades!$A$2:$A$178,0))),"")</f>
        <v/>
      </c>
      <c r="EN136" s="35">
        <f>IFERROR(IF(INDEX(MCDM_Grades!$X$2:$X$178,MATCH($A136,MCDM_Grades!$A$2:$A$178,0))="","",INDEX(MCDM_Grades!$X$2:$X$178,MATCH($A136,MCDM_Grades!$A$2:$A$178,0))),"")</f>
        <v/>
      </c>
      <c r="EO136" s="42">
        <f>IFERROR(IF(INDEX(MCDM_Grades!$Y$2:$Y$178,MATCH($A136,MCDM_Grades!$A$2:$A$178,0))="","",INDEX(MCDM_Grades!$Y$2:$Y$178,MATCH($A136,MCDM_Grades!$A$2:$A$178,0))),"")</f>
        <v/>
      </c>
      <c r="EP136" s="35">
        <f>IFERROR(IF(INDEX(MCDM_Grades!$Z$2:$Z$178,MATCH($A136,MCDM_Grades!$A$2:$A$178,0))="","",INDEX(MCDM_Grades!$Z$2:$Z$178,MATCH($A136,MCDM_Grades!$A$2:$A$178,0))),"")</f>
        <v/>
      </c>
      <c r="EQ136" s="42">
        <f>IFERROR(IF(INDEX(MCDM_Grades!$AA$2:$AA$178,MATCH($A136,MCDM_Grades!$A$2:$A$178,0))="","",INDEX(MCDM_Grades!$AA$2:$AA$178,MATCH($A136,MCDM_Grades!$A$2:$A$178,0))),"")</f>
        <v/>
      </c>
      <c r="ER136" s="35">
        <f>IFERROR(IF(INDEX(MCDM_Grades!$AB$2:$AB$178,MATCH($A136,MCDM_Grades!$A$2:$A$178,0))="","",INDEX(MCDM_Grades!$AB$2:$AB$178,MATCH($A136,MCDM_Grades!$A$2:$A$178,0))),"")</f>
        <v/>
      </c>
      <c r="ES136" s="42">
        <f>IFERROR(IF(INDEX(MCDM_Grades!$AC$2:$AC$178,MATCH($A136,MCDM_Grades!$A$2:$A$178,0))="","",INDEX(MCDM_Grades!$AC$2:$AC$178,MATCH($A136,MCDM_Grades!$A$2:$A$178,0))),"")</f>
        <v/>
      </c>
      <c r="ET136" s="35">
        <f>IFERROR(IF(INDEX(MCDM_Grades!$AD$2:$AD$178,MATCH($A136,MCDM_Grades!$A$2:$A$178,0))="","",INDEX(MCDM_Grades!$AD$2:$AD$178,MATCH($A136,MCDM_Grades!$A$2:$A$178,0))),"")</f>
        <v/>
      </c>
      <c r="EU136" s="42">
        <f>IFERROR(IF(INDEX(MCDM_Grades!$AE$2:$AE$178,MATCH($A136,MCDM_Grades!$A$2:$A$178,0))="","",INDEX(MCDM_Grades!$AE$2:$AE$178,MATCH($A136,MCDM_Grades!$A$2:$A$178,0))),"")</f>
        <v/>
      </c>
      <c r="EV136" s="51">
        <f>IFERROR(IF(INDEX(MCDM_Grades!$K$2:$K$178,MATCH($A136,MCDM_Grades!$A$2:$A$178,0))="","",INDEX(MCDM_Grades!$K$2:$K$178,MATCH($A136,MCDM_Grades!$A$2:$A$178,0))),"")</f>
        <v/>
      </c>
      <c r="EW136" s="49">
        <f>IFERROR(IF(INDEX(MCDM_Grades!$L$2:$L$178,MATCH($A136,MCDM_Grades!$A$2:$A$178,0))="","",INDEX(MCDM_Grades!$L$2:$L$178,MATCH($A136,MCDM_Grades!$A$2:$A$178,0))),"")</f>
        <v/>
      </c>
      <c r="EX136" s="50">
        <f>IFERROR(IF(INDEX(MCDM_Grades!$M$2:$M$178,MATCH($A136,MCDM_Grades!$A$2:$A$178,0))="","",INDEX(MCDM_Grades!$M$2:$M$178,MATCH($A136,MCDM_Grades!$A$2:$A$178,0))),"")</f>
        <v/>
      </c>
      <c r="EY136" s="35">
        <f>IFERROR(IF(INDEX(MCDM_Grades!$AR$2:$AR$178,MATCH($A136,MCDM_Grades!$A$2:$A$178,0))="","",INDEX(MCDM_Grades!$AR$2:$AR$178,MATCH($A136,MCDM_Grades!$A$2:$A$178,0))),"")</f>
        <v/>
      </c>
      <c r="EZ136" s="42">
        <f>IFERROR(IF(INDEX(MCDM_Grades!$AS$2:$AS$178,MATCH($A136,MCDM_Grades!$A$2:$A$178,0))="","",INDEX(MCDM_Grades!$AS$2:$AS$178,MATCH($A136,MCDM_Grades!$A$2:$A$178,0))),"")</f>
        <v/>
      </c>
      <c r="FA136" s="35">
        <f>IFERROR(IF(INDEX(MCDM_Grades!$AT$2:$AT$178,MATCH($A136,MCDM_Grades!$A$2:$A$178,0))="","",INDEX(MCDM_Grades!$AT$2:$AT$178,MATCH($A136,MCDM_Grades!$A$2:$A$178,0))),"")</f>
        <v/>
      </c>
      <c r="FB136" s="42">
        <f>IFERROR(IF(INDEX(MCDM_Grades!$AU$2:$AU$178,MATCH($A136,MCDM_Grades!$A$2:$A$178,0))="","",INDEX(MCDM_Grades!$AU$2:$AU$178,MATCH($A136,MCDM_Grades!$A$2:$A$178,0))),"")</f>
        <v/>
      </c>
      <c r="FC136" s="3" t="inlineStr">
        <is>
          <t>Nadir / top-down</t>
        </is>
      </c>
      <c r="FD136" s="3" t="inlineStr">
        <is>
          <t>Yes</t>
        </is>
      </c>
      <c r="FE136" s="3" t="inlineStr">
        <is>
          <t>No</t>
        </is>
      </c>
      <c r="FF136" s="3" t="n"/>
      <c r="FG136" s="3" t="inlineStr">
        <is>
          <t>UAV nadir at 30 m (DJI Zenmuse H20)</t>
        </is>
      </c>
      <c r="FH136" s="3" t="inlineStr">
        <is>
          <t>single fixed UAV altitude (30 m); no train/val/test split, no checksums, no quality-control statement; nadir UAV viewpoint differs substantially from vehicle-level CAV sensing</t>
        </is>
      </c>
      <c r="FI136" s="3" t="inlineStr">
        <is>
          <t>Acquisition metadata (workbook)</t>
        </is>
      </c>
      <c r="FJ136" s="3" t="n"/>
      <c r="FK136" s="3" t="inlineStr">
        <is>
          <t>High</t>
        </is>
      </c>
      <c r="FL136" s="3" t="inlineStr">
        <is>
          <t>Not independently verified</t>
        </is>
      </c>
      <c r="FM136" s="3" t="inlineStr">
        <is>
          <t>Workbook states a nadir UAV viewpoint at a fixed 30 m altitude; Match_Evidence adds DJI Zenmuse H20 sensor, 2592x1944 images (Data in Brief 10.1016/j.dib.2023.109692).</t>
        </is>
      </c>
    </row>
    <row r="137" ht="58" customHeight="1">
      <c r="A137" s="3" t="inlineStr">
        <is>
          <t>DS-136</t>
        </is>
      </c>
      <c r="B137" s="3" t="inlineStr">
        <is>
          <t>Weakly-Supervised Crack Detection Dataset</t>
        </is>
      </c>
      <c r="C137" s="3" t="inlineStr">
        <is>
          <t>NA</t>
        </is>
      </c>
      <c r="D137" s="3" t="inlineStr">
        <is>
          <t>v1</t>
        </is>
      </c>
      <c r="E137" s="3" t="inlineStr">
        <is>
          <t>Independent Dataset</t>
        </is>
      </c>
      <c r="F137" s="3" t="inlineStr">
        <is>
          <t>NA (single source record)</t>
        </is>
      </c>
      <c r="G137" s="3" t="inlineStr">
        <is>
          <t>Single source record; no matching record found in any other file after cross-file and cross-platform comparison.</t>
        </is>
      </c>
      <c r="H137" s="3" t="inlineStr">
        <is>
          <t>GPT</t>
        </is>
      </c>
      <c r="I137" s="3" t="inlineStr">
        <is>
          <t>Zenodo</t>
        </is>
      </c>
      <c r="J137" s="3" t="inlineStr">
        <is>
          <t>N</t>
        </is>
      </c>
      <c r="K137" s="3" t="inlineStr">
        <is>
          <t>NA (single platform)</t>
        </is>
      </c>
      <c r="L137" s="4" t="inlineStr">
        <is>
          <t>https://zenodo.org/records/4244084</t>
        </is>
      </c>
      <c r="M137" s="3" t="inlineStr">
        <is>
          <t>NA</t>
        </is>
      </c>
      <c r="N137" s="3" t="inlineStr">
        <is>
          <t>NA</t>
        </is>
      </c>
      <c r="O137" s="3" t="inlineStr">
        <is>
          <t>NA</t>
        </is>
      </c>
      <c r="P137" s="3" t="inlineStr">
        <is>
          <t>NA</t>
        </is>
      </c>
      <c r="Q137" s="4" t="inlineStr">
        <is>
          <t>https://zenodo.org/records/4244084</t>
        </is>
      </c>
      <c r="R137" s="3" t="inlineStr">
        <is>
          <t>NA</t>
        </is>
      </c>
      <c r="S137" s="3" t="inlineStr">
        <is>
          <t>NA</t>
        </is>
      </c>
      <c r="T137" s="3" t="inlineStr">
        <is>
          <t>10.5281/zenodo.4244084</t>
        </is>
      </c>
      <c r="U137" s="3" t="inlineStr">
        <is>
          <t>N</t>
        </is>
      </c>
      <c r="V137" s="3" t="inlineStr">
        <is>
          <t>NR</t>
        </is>
      </c>
      <c r="W137" s="3" t="inlineStr">
        <is>
          <t>NR</t>
        </is>
      </c>
      <c r="X137" s="3" t="inlineStr">
        <is>
          <t>NR</t>
        </is>
      </c>
      <c r="Y137" s="3" t="inlineStr">
        <is>
          <t>NR</t>
        </is>
      </c>
      <c r="Z137" s="3" t="inlineStr">
        <is>
          <t>NA</t>
        </is>
      </c>
      <c r="AA137" s="3" t="inlineStr">
        <is>
          <t>NA</t>
        </is>
      </c>
      <c r="AB137" s="3" t="inlineStr">
        <is>
          <t>NR</t>
        </is>
      </c>
      <c r="AC137" s="3" t="inlineStr">
        <is>
          <t>NR</t>
        </is>
      </c>
      <c r="AD137" s="3" t="inlineStr">
        <is>
          <t>NR</t>
        </is>
      </c>
      <c r="AE137" s="3" t="inlineStr">
        <is>
          <t>NR</t>
        </is>
      </c>
      <c r="AF137" s="3" t="inlineStr">
        <is>
          <t>NR</t>
        </is>
      </c>
      <c r="AG137" s="3" t="inlineStr">
        <is>
          <t>NR</t>
        </is>
      </c>
      <c r="AH137" s="3" t="inlineStr">
        <is>
          <t>NR</t>
        </is>
      </c>
      <c r="AI137" s="3" t="inlineStr">
        <is>
          <t>NR</t>
        </is>
      </c>
      <c r="AJ137" s="3" t="inlineStr">
        <is>
          <t>NR</t>
        </is>
      </c>
      <c r="AK137" s="3" t="inlineStr">
        <is>
          <t>NR</t>
        </is>
      </c>
      <c r="AL137" s="3" t="inlineStr">
        <is>
          <t>NR</t>
        </is>
      </c>
      <c r="AM137" s="3" t="inlineStr">
        <is>
          <t>NR</t>
        </is>
      </c>
      <c r="AN137" s="3" t="inlineStr">
        <is>
          <t>NR</t>
        </is>
      </c>
      <c r="AO137" s="3" t="inlineStr">
        <is>
          <t>NR</t>
        </is>
      </c>
      <c r="AP137" s="3" t="inlineStr">
        <is>
          <t>Multi-source</t>
        </is>
      </c>
      <c r="AQ137" s="3" t="inlineStr">
        <is>
          <t>NR</t>
        </is>
      </c>
      <c r="AR137" s="3" t="inlineStr">
        <is>
          <t>NR</t>
        </is>
      </c>
      <c r="AS137" s="3" t="inlineStr">
        <is>
          <t>Multi-source; Road environment: Mixed crack-image source datasets</t>
        </is>
      </c>
      <c r="AT137" s="3" t="inlineStr">
        <is>
          <t>NR</t>
        </is>
      </c>
      <c r="AU137" s="3" t="inlineStr">
        <is>
          <t>Derived annotations for existing datasets</t>
        </is>
      </c>
      <c r="AV137" s="3" t="inlineStr">
        <is>
          <t>NR</t>
        </is>
      </c>
      <c r="AW137" s="3" t="inlineStr">
        <is>
          <t>NR</t>
        </is>
      </c>
      <c r="AX137" s="3" t="inlineStr">
        <is>
          <t>NR</t>
        </is>
      </c>
      <c r="AY137" s="3" t="inlineStr">
        <is>
          <t>NR</t>
        </is>
      </c>
      <c r="AZ137" s="3" t="inlineStr">
        <is>
          <t>NR</t>
        </is>
      </c>
      <c r="BA137" s="3" t="inlineStr">
        <is>
          <t>NR</t>
        </is>
      </c>
      <c r="BB137" s="3" t="inlineStr">
        <is>
          <t>NR</t>
        </is>
      </c>
      <c r="BC137" s="3" t="inlineStr">
        <is>
          <t>NR</t>
        </is>
      </c>
      <c r="BD137" s="3" t="inlineStr">
        <is>
          <t>NR</t>
        </is>
      </c>
      <c r="BE137" s="3" t="inlineStr">
        <is>
          <t>NR</t>
        </is>
      </c>
      <c r="BF137" s="3" t="inlineStr">
        <is>
          <t>NR</t>
        </is>
      </c>
      <c r="BG137" s="3" t="inlineStr">
        <is>
          <t>NR</t>
        </is>
      </c>
      <c r="BH137" s="3" t="inlineStr">
        <is>
          <t>Crack</t>
        </is>
      </c>
      <c r="BI137" s="3" t="inlineStr">
        <is>
          <t>NR</t>
        </is>
      </c>
      <c r="BJ137" s="3" t="inlineStr">
        <is>
          <t>Rough crack annotations for weak supervision</t>
        </is>
      </c>
      <c r="BK137" s="3" t="inlineStr">
        <is>
          <t>NR</t>
        </is>
      </c>
      <c r="BL137" s="3" t="inlineStr">
        <is>
          <t>Weakly supervised semantic segmentation</t>
        </is>
      </c>
      <c r="BM137" s="3" t="inlineStr">
        <is>
          <t>Weakly supervised semantic segmentation</t>
        </is>
      </c>
      <c r="BN137" s="3" t="inlineStr">
        <is>
          <t>Rough ground-truth annotations; exact format NR</t>
        </is>
      </c>
      <c r="BO137" s="3" t="inlineStr">
        <is>
          <t>NR</t>
        </is>
      </c>
      <c r="BP137" s="3" t="inlineStr">
        <is>
          <t>NR</t>
        </is>
      </c>
      <c r="BQ137" s="3" t="inlineStr">
        <is>
          <t>NR</t>
        </is>
      </c>
      <c r="BR137" s="3" t="inlineStr">
        <is>
          <t>Y</t>
        </is>
      </c>
      <c r="BS137" s="3" t="inlineStr">
        <is>
          <t>NR</t>
        </is>
      </c>
      <c r="BT137" s="3" t="inlineStr">
        <is>
          <t>NR</t>
        </is>
      </c>
      <c r="BU137" s="3" t="inlineStr">
        <is>
          <t>NR</t>
        </is>
      </c>
      <c r="BV137" s="3" t="inlineStr">
        <is>
          <t>N</t>
        </is>
      </c>
      <c r="BW137" s="3" t="inlineStr">
        <is>
          <t>N</t>
        </is>
      </c>
      <c r="BX137" s="3" t="inlineStr">
        <is>
          <t>N</t>
        </is>
      </c>
      <c r="BY137" s="3" t="inlineStr">
        <is>
          <t>Derived rough annotation of previously published datasets</t>
        </is>
      </c>
      <c r="BZ137" s="3" t="inlineStr">
        <is>
          <t>NR</t>
        </is>
      </c>
      <c r="CA137" s="3" t="inlineStr">
        <is>
          <t>NR</t>
        </is>
      </c>
      <c r="CB137" s="3" t="inlineStr">
        <is>
          <t>NR</t>
        </is>
      </c>
      <c r="CC137" s="3" t="inlineStr">
        <is>
          <t>Weakly supervised crack detection;Semantic segmentation</t>
        </is>
      </c>
      <c r="CD137" s="3" t="inlineStr">
        <is>
          <t>NR</t>
        </is>
      </c>
      <c r="CE137" s="3" t="inlineStr">
        <is>
          <t>NR</t>
        </is>
      </c>
      <c r="CF137" s="3" t="inlineStr">
        <is>
          <t>Reported on the source record/data card or associated publication (see Evidence_Locator)</t>
        </is>
      </c>
      <c r="CG137" s="3" t="inlineStr">
        <is>
          <t>NR</t>
        </is>
      </c>
      <c r="CH137" s="3" t="inlineStr">
        <is>
          <t>NR</t>
        </is>
      </c>
      <c r="CI137" s="3" t="inlineStr">
        <is>
          <t>Include-Supplementary</t>
        </is>
      </c>
      <c r="CJ137" s="3" t="inlineStr">
        <is>
          <t>Direct_Download</t>
        </is>
      </c>
      <c r="CK137" s="3" t="inlineStr">
        <is>
          <t>NR</t>
        </is>
      </c>
      <c r="CL137" s="3" t="inlineStr">
        <is>
          <t>N</t>
        </is>
      </c>
      <c r="CM137" s="3" t="inlineStr">
        <is>
          <t>Direct_Download</t>
        </is>
      </c>
      <c r="CN137" s="3" t="inlineStr">
        <is>
          <t>NR</t>
        </is>
      </c>
      <c r="CO137" s="3" t="inlineStr">
        <is>
          <t>NR</t>
        </is>
      </c>
      <c r="CP137" s="3" t="inlineStr">
        <is>
          <t>N</t>
        </is>
      </c>
      <c r="CQ137" s="3" t="inlineStr">
        <is>
          <t>Derived annotation package rather than an independently collected road dataset; underlying dataset identities, overlap, licensing, image counts, and pavement-only scope require file-level audit.</t>
        </is>
      </c>
      <c r="CR137" s="3" t="inlineStr">
        <is>
          <t>Derived</t>
        </is>
      </c>
      <c r="CS137" s="3" t="inlineStr">
        <is>
          <t>N</t>
        </is>
      </c>
      <c r="CT137" s="3" t="inlineStr">
        <is>
          <t>N</t>
        </is>
      </c>
      <c r="CU137" s="3" t="inlineStr">
        <is>
          <t>Y</t>
        </is>
      </c>
      <c r="CV137" s="3" t="inlineStr">
        <is>
          <t>Weak-supervision annotations derived for existing crack datasets</t>
        </is>
      </c>
      <c r="CW137" s="3" t="inlineStr">
        <is>
          <t>NA</t>
        </is>
      </c>
      <c r="CX137" s="3" t="inlineStr">
        <is>
          <t>GPT_Zenodo_001.xlsx</t>
        </is>
      </c>
      <c r="CY137" s="3" t="inlineStr">
        <is>
          <t>GPT_Zenodo_001:ZEN-006</t>
        </is>
      </c>
      <c r="CZ137" s="3" t="inlineStr">
        <is>
          <t>NA</t>
        </is>
      </c>
      <c r="DA137" s="3" t="inlineStr">
        <is>
          <t>N</t>
        </is>
      </c>
      <c r="DB137" s="3" t="inlineStr">
        <is>
          <t>None</t>
        </is>
      </c>
      <c r="DC137" s="3" t="inlineStr">
        <is>
          <t>None</t>
        </is>
      </c>
      <c r="DD137" s="3" t="inlineStr">
        <is>
          <t>None</t>
        </is>
      </c>
      <c r="DE137" s="3" t="inlineStr">
        <is>
          <t>None</t>
        </is>
      </c>
      <c r="DF137" s="3" t="inlineStr">
        <is>
          <t>N</t>
        </is>
      </c>
      <c r="DG137" s="3" t="inlineStr">
        <is>
          <t>Single source record; no reconciliation required.</t>
        </is>
      </c>
      <c r="DH137" s="3" t="inlineStr">
        <is>
          <t>Zenodo record 4244084, Description/Details, accessed 2026-08-05</t>
        </is>
      </c>
      <c r="DI137" s="3" t="inlineStr">
        <is>
          <t>Moderate</t>
        </is>
      </c>
      <c r="DJ137" s="3" t="inlineStr">
        <is>
          <t>Low</t>
        </is>
      </c>
      <c r="DK137" s="3" t="inlineStr">
        <is>
          <t>Use source record as cited.</t>
        </is>
      </c>
      <c r="DL137" s="3" t="n">
        <v>5</v>
      </c>
      <c r="DM137" s="3" t="n">
        <v>2</v>
      </c>
      <c r="DN137" s="3" t="n">
        <v>3</v>
      </c>
      <c r="DO137" s="3" t="n">
        <v>1</v>
      </c>
      <c r="DP137" s="3" t="n">
        <v>2</v>
      </c>
      <c r="DQ137" s="3" t="n">
        <v>1</v>
      </c>
      <c r="DR137" s="3" t="n">
        <v>0</v>
      </c>
      <c r="DS137" s="3" t="n">
        <v>46</v>
      </c>
      <c r="DT137" s="3" t="inlineStr">
        <is>
          <t>Reviewed (source MCDM_Scoring, averaged across batches)</t>
        </is>
      </c>
      <c r="DU137" s="3" t="inlineStr">
        <is>
          <t>1 of 1</t>
        </is>
      </c>
      <c r="DV137" s="35">
        <f>IFERROR(IF(INDEX(MCDM_Grades!$C$2:$C$178,MATCH($A137,MCDM_Grades!$A$2:$A$178,0))="","",INDEX(MCDM_Grades!$C$2:$C$178,MATCH($A137,MCDM_Grades!$A$2:$A$178,0))),"")</f>
        <v/>
      </c>
      <c r="DW137" s="42">
        <f>IFERROR(IF(INDEX(MCDM_Grades!$D$2:$D$178,MATCH($A137,MCDM_Grades!$A$2:$A$178,0))="","",INDEX(MCDM_Grades!$D$2:$D$178,MATCH($A137,MCDM_Grades!$A$2:$A$178,0))),"")</f>
        <v/>
      </c>
      <c r="DX137" s="48">
        <f>IFERROR(IF(INDEX(MCDM_Grades!$E$2:$E$178,MATCH($A137,MCDM_Grades!$A$2:$A$178,0))="","",INDEX(MCDM_Grades!$E$2:$E$178,MATCH($A137,MCDM_Grades!$A$2:$A$178,0))),"")</f>
        <v/>
      </c>
      <c r="DY137" s="49">
        <f>IFERROR(IF(INDEX(MCDM_Grades!$F$2:$F$178,MATCH($A137,MCDM_Grades!$A$2:$A$178,0))="","",INDEX(MCDM_Grades!$F$2:$F$178,MATCH($A137,MCDM_Grades!$A$2:$A$178,0))),"")</f>
        <v/>
      </c>
      <c r="DZ137" s="48">
        <f>IFERROR(IF(INDEX(MCDM_Grades!$G$2:$G$178,MATCH($A137,MCDM_Grades!$A$2:$A$178,0))="","",INDEX(MCDM_Grades!$G$2:$G$178,MATCH($A137,MCDM_Grades!$A$2:$A$178,0))),"")</f>
        <v/>
      </c>
      <c r="EA137" s="49">
        <f>IFERROR(IF(INDEX(MCDM_Grades!$H$2:$H$178,MATCH($A137,MCDM_Grades!$A$2:$A$178,0))="","",INDEX(MCDM_Grades!$H$2:$H$178,MATCH($A137,MCDM_Grades!$A$2:$A$178,0))),"")</f>
        <v/>
      </c>
      <c r="EB137" s="50">
        <f>IFERROR(IF(INDEX(MCDM_Grades!$I$2:$I$178,MATCH($A137,MCDM_Grades!$A$2:$A$178,0))="","",INDEX(MCDM_Grades!$I$2:$I$178,MATCH($A137,MCDM_Grades!$A$2:$A$178,0))),"")</f>
        <v/>
      </c>
      <c r="EC137" s="51">
        <f>IFERROR(IF(INDEX(MCDM_Grades!$J$2:$J$178,MATCH($A137,MCDM_Grades!$A$2:$A$178,0))="","",INDEX(MCDM_Grades!$J$2:$J$178,MATCH($A137,MCDM_Grades!$A$2:$A$178,0))),"")</f>
        <v/>
      </c>
      <c r="ED137" s="35">
        <f>IFERROR(IF(INDEX(MCDM_Grades!$N$2:$N$178,MATCH($A137,MCDM_Grades!$A$2:$A$178,0))="","",INDEX(MCDM_Grades!$N$2:$N$178,MATCH($A137,MCDM_Grades!$A$2:$A$178,0))),"")</f>
        <v/>
      </c>
      <c r="EE137" s="42">
        <f>IFERROR(IF(INDEX(MCDM_Grades!$O$2:$O$178,MATCH($A137,MCDM_Grades!$A$2:$A$178,0))="","",INDEX(MCDM_Grades!$O$2:$O$178,MATCH($A137,MCDM_Grades!$A$2:$A$178,0))),"")</f>
        <v/>
      </c>
      <c r="EF137" s="35">
        <f>IFERROR(IF(INDEX(MCDM_Grades!$P$2:$P$178,MATCH($A137,MCDM_Grades!$A$2:$A$178,0))="","",INDEX(MCDM_Grades!$P$2:$P$178,MATCH($A137,MCDM_Grades!$A$2:$A$178,0))),"")</f>
        <v/>
      </c>
      <c r="EG137" s="42">
        <f>IFERROR(IF(INDEX(MCDM_Grades!$Q$2:$Q$178,MATCH($A137,MCDM_Grades!$A$2:$A$178,0))="","",INDEX(MCDM_Grades!$Q$2:$Q$178,MATCH($A137,MCDM_Grades!$A$2:$A$178,0))),"")</f>
        <v/>
      </c>
      <c r="EH137" s="35">
        <f>IFERROR(IF(INDEX(MCDM_Grades!$R$2:$R$178,MATCH($A137,MCDM_Grades!$A$2:$A$178,0))="","",INDEX(MCDM_Grades!$R$2:$R$178,MATCH($A137,MCDM_Grades!$A$2:$A$178,0))),"")</f>
        <v/>
      </c>
      <c r="EI137" s="42">
        <f>IFERROR(IF(INDEX(MCDM_Grades!$S$2:$S$178,MATCH($A137,MCDM_Grades!$A$2:$A$178,0))="","",INDEX(MCDM_Grades!$S$2:$S$178,MATCH($A137,MCDM_Grades!$A$2:$A$178,0))),"")</f>
        <v/>
      </c>
      <c r="EJ137" s="35">
        <f>IFERROR(IF(INDEX(MCDM_Grades!$T$2:$T$178,MATCH($A137,MCDM_Grades!$A$2:$A$178,0))="","",INDEX(MCDM_Grades!$T$2:$T$178,MATCH($A137,MCDM_Grades!$A$2:$A$178,0))),"")</f>
        <v/>
      </c>
      <c r="EK137" s="42">
        <f>IFERROR(IF(INDEX(MCDM_Grades!$U$2:$U$178,MATCH($A137,MCDM_Grades!$A$2:$A$178,0))="","",INDEX(MCDM_Grades!$U$2:$U$178,MATCH($A137,MCDM_Grades!$A$2:$A$178,0))),"")</f>
        <v/>
      </c>
      <c r="EL137" s="35">
        <f>IFERROR(IF(INDEX(MCDM_Grades!$V$2:$V$178,MATCH($A137,MCDM_Grades!$A$2:$A$178,0))="","",INDEX(MCDM_Grades!$V$2:$V$178,MATCH($A137,MCDM_Grades!$A$2:$A$178,0))),"")</f>
        <v/>
      </c>
      <c r="EM137" s="42">
        <f>IFERROR(IF(INDEX(MCDM_Grades!$W$2:$W$178,MATCH($A137,MCDM_Grades!$A$2:$A$178,0))="","",INDEX(MCDM_Grades!$W$2:$W$178,MATCH($A137,MCDM_Grades!$A$2:$A$178,0))),"")</f>
        <v/>
      </c>
      <c r="EN137" s="35">
        <f>IFERROR(IF(INDEX(MCDM_Grades!$X$2:$X$178,MATCH($A137,MCDM_Grades!$A$2:$A$178,0))="","",INDEX(MCDM_Grades!$X$2:$X$178,MATCH($A137,MCDM_Grades!$A$2:$A$178,0))),"")</f>
        <v/>
      </c>
      <c r="EO137" s="42">
        <f>IFERROR(IF(INDEX(MCDM_Grades!$Y$2:$Y$178,MATCH($A137,MCDM_Grades!$A$2:$A$178,0))="","",INDEX(MCDM_Grades!$Y$2:$Y$178,MATCH($A137,MCDM_Grades!$A$2:$A$178,0))),"")</f>
        <v/>
      </c>
      <c r="EP137" s="35">
        <f>IFERROR(IF(INDEX(MCDM_Grades!$Z$2:$Z$178,MATCH($A137,MCDM_Grades!$A$2:$A$178,0))="","",INDEX(MCDM_Grades!$Z$2:$Z$178,MATCH($A137,MCDM_Grades!$A$2:$A$178,0))),"")</f>
        <v/>
      </c>
      <c r="EQ137" s="42">
        <f>IFERROR(IF(INDEX(MCDM_Grades!$AA$2:$AA$178,MATCH($A137,MCDM_Grades!$A$2:$A$178,0))="","",INDEX(MCDM_Grades!$AA$2:$AA$178,MATCH($A137,MCDM_Grades!$A$2:$A$178,0))),"")</f>
        <v/>
      </c>
      <c r="ER137" s="35">
        <f>IFERROR(IF(INDEX(MCDM_Grades!$AB$2:$AB$178,MATCH($A137,MCDM_Grades!$A$2:$A$178,0))="","",INDEX(MCDM_Grades!$AB$2:$AB$178,MATCH($A137,MCDM_Grades!$A$2:$A$178,0))),"")</f>
        <v/>
      </c>
      <c r="ES137" s="42">
        <f>IFERROR(IF(INDEX(MCDM_Grades!$AC$2:$AC$178,MATCH($A137,MCDM_Grades!$A$2:$A$178,0))="","",INDEX(MCDM_Grades!$AC$2:$AC$178,MATCH($A137,MCDM_Grades!$A$2:$A$178,0))),"")</f>
        <v/>
      </c>
      <c r="ET137" s="35">
        <f>IFERROR(IF(INDEX(MCDM_Grades!$AD$2:$AD$178,MATCH($A137,MCDM_Grades!$A$2:$A$178,0))="","",INDEX(MCDM_Grades!$AD$2:$AD$178,MATCH($A137,MCDM_Grades!$A$2:$A$178,0))),"")</f>
        <v/>
      </c>
      <c r="EU137" s="42">
        <f>IFERROR(IF(INDEX(MCDM_Grades!$AE$2:$AE$178,MATCH($A137,MCDM_Grades!$A$2:$A$178,0))="","",INDEX(MCDM_Grades!$AE$2:$AE$178,MATCH($A137,MCDM_Grades!$A$2:$A$178,0))),"")</f>
        <v/>
      </c>
      <c r="EV137" s="51">
        <f>IFERROR(IF(INDEX(MCDM_Grades!$K$2:$K$178,MATCH($A137,MCDM_Grades!$A$2:$A$178,0))="","",INDEX(MCDM_Grades!$K$2:$K$178,MATCH($A137,MCDM_Grades!$A$2:$A$178,0))),"")</f>
        <v/>
      </c>
      <c r="EW137" s="49">
        <f>IFERROR(IF(INDEX(MCDM_Grades!$L$2:$L$178,MATCH($A137,MCDM_Grades!$A$2:$A$178,0))="","",INDEX(MCDM_Grades!$L$2:$L$178,MATCH($A137,MCDM_Grades!$A$2:$A$178,0))),"")</f>
        <v/>
      </c>
      <c r="EX137" s="50">
        <f>IFERROR(IF(INDEX(MCDM_Grades!$M$2:$M$178,MATCH($A137,MCDM_Grades!$A$2:$A$178,0))="","",INDEX(MCDM_Grades!$M$2:$M$178,MATCH($A137,MCDM_Grades!$A$2:$A$178,0))),"")</f>
        <v/>
      </c>
      <c r="EY137" s="35">
        <f>IFERROR(IF(INDEX(MCDM_Grades!$AR$2:$AR$178,MATCH($A137,MCDM_Grades!$A$2:$A$178,0))="","",INDEX(MCDM_Grades!$AR$2:$AR$178,MATCH($A137,MCDM_Grades!$A$2:$A$178,0))),"")</f>
        <v/>
      </c>
      <c r="EZ137" s="42">
        <f>IFERROR(IF(INDEX(MCDM_Grades!$AS$2:$AS$178,MATCH($A137,MCDM_Grades!$A$2:$A$178,0))="","",INDEX(MCDM_Grades!$AS$2:$AS$178,MATCH($A137,MCDM_Grades!$A$2:$A$178,0))),"")</f>
        <v/>
      </c>
      <c r="FA137" s="35">
        <f>IFERROR(IF(INDEX(MCDM_Grades!$AT$2:$AT$178,MATCH($A137,MCDM_Grades!$A$2:$A$178,0))="","",INDEX(MCDM_Grades!$AT$2:$AT$178,MATCH($A137,MCDM_Grades!$A$2:$A$178,0))),"")</f>
        <v/>
      </c>
      <c r="FB137" s="42">
        <f>IFERROR(IF(INDEX(MCDM_Grades!$AU$2:$AU$178,MATCH($A137,MCDM_Grades!$A$2:$A$178,0))="","",INDEX(MCDM_Grades!$AU$2:$AU$178,MATCH($A137,MCDM_Grades!$A$2:$A$178,0))),"")</f>
        <v/>
      </c>
      <c r="FC137" s="3" t="inlineStr">
        <is>
          <t>Nadir / top-down</t>
        </is>
      </c>
      <c r="FD137" s="3" t="inlineStr">
        <is>
          <t>Yes</t>
        </is>
      </c>
      <c r="FE137" s="3" t="inlineStr">
        <is>
          <t>No</t>
        </is>
      </c>
      <c r="FF137" s="3" t="n"/>
      <c r="FG137" s="3" t="inlineStr">
        <is>
          <t>Inherited from parents: AigleRN survey-vehicle downward imaging; CFD handheld phone pointed at the surface; DeepCrack close-range surface photos</t>
        </is>
      </c>
      <c r="FH137" s="3" t="inlineStr">
        <is>
          <t>Aigle ... Crack Forest Dataset ... DeepCrack</t>
        </is>
      </c>
      <c r="FI137" s="3" t="inlineStr">
        <is>
          <t>Parent / source dataset</t>
        </is>
      </c>
      <c r="FJ137" s="3" t="inlineStr">
        <is>
          <t>https://zenodo.org/records/4244084</t>
        </is>
      </c>
      <c r="FK137" s="3" t="inlineStr">
        <is>
          <t>Medium</t>
        </is>
      </c>
      <c r="FL137" s="3" t="inlineStr">
        <is>
          <t>Not independently verified</t>
        </is>
      </c>
      <c r="FM137" s="3" t="inlineStr">
        <is>
          <t>Zenodo record contains only weak-supervision annotations for three existing crack datasets (AigleRN, CrackForest/CFD, DeepCrack) and says nothing about capture. All three parents are close-range, surface-facing crack imagery (AigleRN from a downward pavement-imaging survey system; CFD iPhone photos of road surface; DeepCrack close-up surface photos). DeepCrack includes some non-pavement (wall/tile) surfaces, so viewpoint is surface-perpendicular rather than strictly vehicle-nadir; Medium confidence.</t>
        </is>
      </c>
    </row>
    <row r="138" ht="58" customHeight="1">
      <c r="A138" s="3" t="inlineStr">
        <is>
          <t>DS-137</t>
        </is>
      </c>
      <c r="B138" s="3" t="inlineStr">
        <is>
          <t>Weather Adverse Road Defect Semantic Segmentation</t>
        </is>
      </c>
      <c r="C138" s="3" t="inlineStr">
        <is>
          <t>NA</t>
        </is>
      </c>
      <c r="D138" s="3" t="inlineStr">
        <is>
          <t>1.0 [Claude] | Version 3 [Claude]</t>
        </is>
      </c>
      <c r="E138" s="3" t="inlineStr">
        <is>
          <t>Confirmed Match</t>
        </is>
      </c>
      <c r="F138" s="3" t="inlineStr">
        <is>
          <t>High</t>
        </is>
      </c>
      <c r="G138" s="3" t="inlineStr">
        <is>
          <t>Same title; same GoPro action-camera video-frame acquisition; same distress classes (cracks; alligator; severe; edge; fretting; pothole); same 2026 release; same author (Laura Pareja Prieto / Zenodo 20365503).</t>
        </is>
      </c>
      <c r="H138" s="3" t="inlineStr">
        <is>
          <t>Claude</t>
        </is>
      </c>
      <c r="I138" s="3" t="inlineStr">
        <is>
          <t>Zenodo; Kaggle</t>
        </is>
      </c>
      <c r="J138" s="3" t="inlineStr">
        <is>
          <t>Y</t>
        </is>
      </c>
      <c r="K138" s="8" t="inlineStr">
        <is>
          <t>Duplicate deposit on Kaggle and Zenodo</t>
        </is>
      </c>
      <c r="L138" s="4" t="inlineStr">
        <is>
          <t>https://zenodo.org/records/20365503</t>
        </is>
      </c>
      <c r="M138" s="3" t="inlineStr">
        <is>
          <t>NA</t>
        </is>
      </c>
      <c r="N138" s="3" t="inlineStr">
        <is>
          <t>NA</t>
        </is>
      </c>
      <c r="O138" s="3" t="inlineStr">
        <is>
          <t>NA</t>
        </is>
      </c>
      <c r="P138" s="3" t="inlineStr">
        <is>
          <t>NA</t>
        </is>
      </c>
      <c r="Q138" s="4" t="inlineStr">
        <is>
          <t>https://zenodo.org/records/20365503</t>
        </is>
      </c>
      <c r="R138" s="4" t="inlineStr">
        <is>
          <t>https://www.kaggle.com/datasets/lauraparejaprieto/weather-adverse-road-defect-semantic-segmentation</t>
        </is>
      </c>
      <c r="S138" s="3" t="inlineStr">
        <is>
          <t>NA</t>
        </is>
      </c>
      <c r="T138" s="3" t="inlineStr">
        <is>
          <t>10.5281/zenodo.20365503</t>
        </is>
      </c>
      <c r="U138" s="3" t="inlineStr">
        <is>
          <t>N</t>
        </is>
      </c>
      <c r="V138" s="3" t="inlineStr">
        <is>
          <t>NR</t>
        </is>
      </c>
      <c r="W138" s="3" t="inlineStr">
        <is>
          <t>NR</t>
        </is>
      </c>
      <c r="X138" s="3" t="inlineStr">
        <is>
          <t>NR</t>
        </is>
      </c>
      <c r="Y138" s="3" t="inlineStr">
        <is>
          <t>NR</t>
        </is>
      </c>
      <c r="Z138" s="3" t="inlineStr">
        <is>
          <t>NA</t>
        </is>
      </c>
      <c r="AA138" s="3" t="inlineStr">
        <is>
          <t>NA</t>
        </is>
      </c>
      <c r="AB138" s="3" t="inlineStr">
        <is>
          <t>NR</t>
        </is>
      </c>
      <c r="AC138" s="3" t="inlineStr">
        <is>
          <t>NR</t>
        </is>
      </c>
      <c r="AD138" s="3" t="inlineStr">
        <is>
          <t>NR</t>
        </is>
      </c>
      <c r="AE138" s="3" t="inlineStr">
        <is>
          <t>NR</t>
        </is>
      </c>
      <c r="AF138" s="3" t="inlineStr">
        <is>
          <t>NR</t>
        </is>
      </c>
      <c r="AG138" s="3" t="inlineStr">
        <is>
          <t>NR</t>
        </is>
      </c>
      <c r="AH138" s="3" t="inlineStr">
        <is>
          <t>NR</t>
        </is>
      </c>
      <c r="AI138" s="3" t="inlineStr">
        <is>
          <t>NR</t>
        </is>
      </c>
      <c r="AJ138" s="3" t="inlineStr">
        <is>
          <t>NR</t>
        </is>
      </c>
      <c r="AK138" s="3" t="inlineStr">
        <is>
          <t>NR</t>
        </is>
      </c>
      <c r="AL138" s="3" t="inlineStr">
        <is>
          <t>NR</t>
        </is>
      </c>
      <c r="AM138" s="3" t="inlineStr">
        <is>
          <t>NR</t>
        </is>
      </c>
      <c r="AN138" s="3" t="inlineStr">
        <is>
          <t>NR</t>
        </is>
      </c>
      <c r="AO138" s="3" t="inlineStr">
        <is>
          <t>NR</t>
        </is>
      </c>
      <c r="AP138" s="3" t="inlineStr">
        <is>
          <t>NR</t>
        </is>
      </c>
      <c r="AQ138" s="3" t="inlineStr">
        <is>
          <t>NR</t>
        </is>
      </c>
      <c r="AR138" s="3" t="inlineStr">
        <is>
          <t>NR</t>
        </is>
      </c>
      <c r="AS138" s="3" t="inlineStr">
        <is>
          <t>NR</t>
        </is>
      </c>
      <c r="AT138" s="3" t="inlineStr">
        <is>
          <t>NR</t>
        </is>
      </c>
      <c r="AU138" s="3" t="inlineStr">
        <is>
          <t>Vehicle_Mounted_Camera [Claude] | Action camera (GoPro), video frames [Claude]</t>
        </is>
      </c>
      <c r="AV138" s="3" t="inlineStr">
        <is>
          <t>See Acquisition_Platform</t>
        </is>
      </c>
      <c r="AW138" s="3" t="inlineStr">
        <is>
          <t>Vehicle_Mounted_Camera [Claude] | Action camera (GoPro), video frames [Claude]</t>
        </is>
      </c>
      <c r="AX138" s="3" t="inlineStr">
        <is>
          <t>See Acquisition_Platform (reported: mounted)</t>
        </is>
      </c>
      <c r="AY138" s="3" t="inlineStr">
        <is>
          <t>NR</t>
        </is>
      </c>
      <c r="AZ138" s="3" t="inlineStr">
        <is>
          <t>NR</t>
        </is>
      </c>
      <c r="BA138" s="3" t="inlineStr">
        <is>
          <t>NR</t>
        </is>
      </c>
      <c r="BB138" s="3" t="inlineStr">
        <is>
          <t>N</t>
        </is>
      </c>
      <c r="BC138" s="3" t="inlineStr">
        <is>
          <t>N</t>
        </is>
      </c>
      <c r="BD138" s="3" t="inlineStr">
        <is>
          <t>NR</t>
        </is>
      </c>
      <c r="BE138" s="3" t="inlineStr">
        <is>
          <t>Dry;Wet;Mixed [Claude] | Dry;Wet;Half (mixed moisture) [Claude]</t>
        </is>
      </c>
      <c r="BF138" s="3" t="inlineStr">
        <is>
          <t>NR</t>
        </is>
      </c>
      <c r="BG138" s="3" t="inlineStr">
        <is>
          <t>NR</t>
        </is>
      </c>
      <c r="BH138" s="3" t="inlineStr">
        <is>
          <t>Crack;Alligator_Crack;Severe_Crack;Edge_Crack;Fretting;Pothole;Manhole [Claude] | Cracks;Alligator cracks;Severe cracks;Edge cracks;Fretting;Pothole [Claude]</t>
        </is>
      </c>
      <c r="BI138" s="3" t="inlineStr">
        <is>
          <t>NR</t>
        </is>
      </c>
      <c r="BJ138" s="3" t="inlineStr">
        <is>
          <t>9 class IDs: 0 bg;1 cracks;2 cracks_alligator;3 cracks_severe;4 edge_cracks;5 fretting;6 pothole;7 manhole;8 pole_shadow [Claude] | 9-class semantic taxonomy: 0 bg;1 cracks;2 cracks_alligator;3 cracks_severe;4 edge_cracks;5 fretting;6 pothole;7 manhole;8 pole_shadow [Claude]</t>
        </is>
      </c>
      <c r="BK138" s="3" t="inlineStr">
        <is>
          <t>NR</t>
        </is>
      </c>
      <c r="BL138" s="3" t="inlineStr">
        <is>
          <t>Semantic_Segmentation;Instance_Segmentation [Claude] | Semantic segmentation;Instance segmentation [Claude]</t>
        </is>
      </c>
      <c r="BM138" s="3" t="inlineStr">
        <is>
          <t>Semantic_Segmentation;Instance_Segmentation [Claude] | Semantic segmentation;Instance segmentation [Claude]</t>
        </is>
      </c>
      <c r="BN138" s="3" t="inlineStr">
        <is>
          <t>PNG_Mask;Instance_Mask [Claude] | Single-channel grayscale semantic masks (class IDs);grayscale instance masks (object IDs);RGB preview masks;metadata.csv [Claude]</t>
        </is>
      </c>
      <c r="BO138" s="3" t="inlineStr">
        <is>
          <t>mask</t>
        </is>
      </c>
      <c r="BP138" s="3" t="inlineStr">
        <is>
          <t>NR</t>
        </is>
      </c>
      <c r="BQ138" s="3" t="inlineStr">
        <is>
          <t>NR</t>
        </is>
      </c>
      <c r="BR138" s="3" t="inlineStr">
        <is>
          <t>Y</t>
        </is>
      </c>
      <c r="BS138" s="3" t="inlineStr">
        <is>
          <t>NR</t>
        </is>
      </c>
      <c r="BT138" s="3" t="inlineStr">
        <is>
          <t>NR</t>
        </is>
      </c>
      <c r="BU138" s="3" t="inlineStr">
        <is>
          <t>NR</t>
        </is>
      </c>
      <c r="BV138" s="3" t="inlineStr">
        <is>
          <t>N</t>
        </is>
      </c>
      <c r="BW138" s="3" t="inlineStr">
        <is>
          <t>N</t>
        </is>
      </c>
      <c r="BX138" s="3" t="inlineStr">
        <is>
          <t>N</t>
        </is>
      </c>
      <c r="BY138" s="3" t="inlineStr">
        <is>
          <t>Manual</t>
        </is>
      </c>
      <c r="BZ138" s="3" t="inlineStr">
        <is>
          <t>sequence_id field records the source video folder so that frames from one sequence cannot leak across train/test boundaries; images anonymized [Claude] | metadata.csv carries a sequence_id (source video folder) so frames from one sequence can be kept together to prevent train/test leakage [Claude]</t>
        </is>
      </c>
      <c r="CA138" s="3" t="inlineStr">
        <is>
          <t>NR</t>
        </is>
      </c>
      <c r="CB138" s="3" t="inlineStr">
        <is>
          <t>NR</t>
        </is>
      </c>
      <c r="CC138" s="3" t="inlineStr">
        <is>
          <t>Semantic_Segmentation;Instance_Segmentation;Robustness_Benchmarking [Claude] | Semantic segmentation;Instance segmentation;Robustness benchmarking [Claude]</t>
        </is>
      </c>
      <c r="CD138" s="3" t="inlineStr">
        <is>
          <t>NR</t>
        </is>
      </c>
      <c r="CE138" s="3" t="inlineStr">
        <is>
          <t>NR</t>
        </is>
      </c>
      <c r="CF138" s="3" t="inlineStr">
        <is>
          <t>Reported on the source record/data card or associated publication (see Evidence_Locator)</t>
        </is>
      </c>
      <c r="CG138" s="3" t="inlineStr">
        <is>
          <t>NR</t>
        </is>
      </c>
      <c r="CH138" s="3" t="inlineStr">
        <is>
          <t>NR</t>
        </is>
      </c>
      <c r="CI138" s="3" t="inlineStr">
        <is>
          <t>Include-Primary</t>
        </is>
      </c>
      <c r="CJ138" s="3" t="inlineStr">
        <is>
          <t>Direct_Download [Claude] | Registration [Claude]</t>
        </is>
      </c>
      <c r="CK138" s="3" t="inlineStr">
        <is>
          <t>CC-BY-4.0 [Claude] | Apache 2.0 [Claude]</t>
        </is>
      </c>
      <c r="CL138" s="3" t="inlineStr">
        <is>
          <t>Y</t>
        </is>
      </c>
      <c r="CM138" s="3" t="inlineStr">
        <is>
          <t>Direct_Download [Claude] | Registration [Claude]</t>
        </is>
      </c>
      <c r="CN138" s="3" t="inlineStr">
        <is>
          <t>NR</t>
        </is>
      </c>
      <c r="CO138" s="3" t="inlineStr">
        <is>
          <t>NR</t>
        </is>
      </c>
      <c r="CP138" s="3" t="inlineStr">
        <is>
          <t>N</t>
        </is>
      </c>
      <c r="CQ138" s="3" t="inlineStr">
        <is>
          <t>Image count and country not reported; positioned by its authors as an inference and robustness benchmark from a Master's thesis rather than a training corpus; 1 download at search date; no published evaluation results accompany the record [Claude] | Described by the author as an inference/robustness benchmark for a Master's thesis rather than a training corpus; country, city and collection dates are not stated; image count is not given (record lists 1,341 files); faces/plates anonymised, which alters pixel content; almost no reuse to date [Claude]</t>
        </is>
      </c>
      <c r="CR138" s="3" t="inlineStr">
        <is>
          <t>Original</t>
        </is>
      </c>
      <c r="CS138" s="8" t="inlineStr">
        <is>
          <t>Y</t>
        </is>
      </c>
      <c r="CT138" s="3" t="inlineStr">
        <is>
          <t>N</t>
        </is>
      </c>
      <c r="CU138" s="3" t="inlineStr">
        <is>
          <t>N</t>
        </is>
      </c>
      <c r="CV138" s="3" t="inlineStr">
        <is>
          <t>NA</t>
        </is>
      </c>
      <c r="CW138" s="3" t="inlineStr">
        <is>
          <t>NA</t>
        </is>
      </c>
      <c r="CX138" s="3" t="inlineStr">
        <is>
          <t>Claude_Kaggle_001.xlsx; Claude_Zendo_001.xlsx</t>
        </is>
      </c>
      <c r="CY138" s="3" t="inlineStr">
        <is>
          <t>Claude_Kaggle_001:KG-009; Claude_Zendo_001:ZEN-021</t>
        </is>
      </c>
      <c r="CZ138" s="3" t="inlineStr">
        <is>
          <t>N</t>
        </is>
      </c>
      <c r="DA138" s="3" t="inlineStr">
        <is>
          <t>NA</t>
        </is>
      </c>
      <c r="DB138" s="3" t="inlineStr">
        <is>
          <t>None</t>
        </is>
      </c>
      <c r="DC138" s="6" t="inlineStr">
        <is>
          <t>Distress types: Crack;Alligator_Crack;Severe_Crack;Edge_Crack;Fretting;Pothole;Manhole (Claude) vs Cracks;Alligator cracks;Severe cracks;Edge cracks;Fretting;Pothole (Claude) || Label taxonomy: 9 class IDs: 0 bg;1 cracks;2 cracks_alligator;3 cracks_severe;4 edge_cracks;5 fr (Claude) vs 9-class semantic taxonomy: 0 bg;1 cracks;2 cracks_alligator;3 cracks_severe;4 ed (Claude) || Annotation task: Semantic_Segmentation;Instance_Segmentation (Claude) vs Semantic segmentation;Instance segmentation (Claude) || Annotation format: PNG_Mask;Instance_Mask (Claude) vs Single-channel grayscale semantic masks (class IDs);grayscale instance masks (ob (Claude) || Annotation QC: sequence_id field records the source video folder so that frames from one sequen (Claude) vs metadata.csv carries a sequence_id (source video folder) so frames from one sequ (Claude)</t>
        </is>
      </c>
      <c r="DD138" s="3" t="inlineStr">
        <is>
          <t>None</t>
        </is>
      </c>
      <c r="DE138" s="6" t="inlineStr">
        <is>
          <t>Version: 1.0 (Claude) vs Version 3 (Claude) || Access status: Direct_Download (Claude) vs Registration (Claude) || License: CC-BY-4.0 (Claude) vs Apache 2.0 (Claude) || AI tasks: Semantic_Segmentation;Instance_Segmentation;Robustness_Benchmarking (Claude) vs Semantic segmentation;Instance segmentation;Robustness benchmarking (Claude) || Acquisition platform: Vehicle_Mounted_Camera (Claude) vs Action camera (GoPro), video frames (Claude) || Acquisition platform: Vehicle_Mounted_Camera (Claude) vs Action camera (GoPro), video frames (Claude) || Weather_Conditions: Dry;Wet;Mixed (Claude) vs Dry;Wet;Half (mixed moisture) (Claude) || Key_Limitations: Image count and country not reported; positioned by its authors as an inference  (Claude) vs Described by the author as an inference/robustness benchmark for a Master's thes (Claude)</t>
        </is>
      </c>
      <c r="DF138" s="3" t="inlineStr">
        <is>
          <t>N</t>
        </is>
      </c>
      <c r="DG138" s="3" t="inlineStr">
        <is>
          <t>Claude-only dataset. License Apache 2.0 (Kaggle) vs CC-BY-4.0 (Zenodo).</t>
        </is>
      </c>
      <c r="DH138" s="3" t="inlineStr">
        <is>
          <t>Zenodo record https://zenodo.org/records/20365503 description (sections 'Overview','Dataset Structure','Classes'), accessed 2026-08-03 [Claude] | Kaggle dataset page 'About Dataset' (directory structure, 9-class list, moisture conditions, metadata.csv fields including sequence_id); Kaggle API record /api/v1/datasets/view/lauraparejaprieto/weather-adverse-road-defect-semantic-segmentation; accessed 2026-08-03 [Claude]</t>
        </is>
      </c>
      <c r="DI138" s="3" t="inlineStr">
        <is>
          <t>Moderate</t>
        </is>
      </c>
      <c r="DJ138" s="3" t="inlineStr">
        <is>
          <t>Medium</t>
        </is>
      </c>
      <c r="DK138" s="3" t="inlineStr">
        <is>
          <t>Use Zenodo deposit as canonical.</t>
        </is>
      </c>
      <c r="DL138" s="3" t="n">
        <v>5</v>
      </c>
      <c r="DM138" s="3" t="n">
        <v>5</v>
      </c>
      <c r="DN138" s="3" t="n">
        <v>4</v>
      </c>
      <c r="DO138" s="3" t="n">
        <v>1.5</v>
      </c>
      <c r="DP138" s="3" t="n">
        <v>4</v>
      </c>
      <c r="DQ138" s="3" t="n">
        <v>2.5</v>
      </c>
      <c r="DR138" s="3" t="n">
        <v>0</v>
      </c>
      <c r="DS138" s="3" t="n">
        <v>69.5</v>
      </c>
      <c r="DT138" s="3" t="inlineStr">
        <is>
          <t>Reviewed (source MCDM_Scoring, averaged across batches)</t>
        </is>
      </c>
      <c r="DU138" s="3" t="inlineStr">
        <is>
          <t>2 of 2</t>
        </is>
      </c>
      <c r="DV138" s="35">
        <f>IFERROR(IF(INDEX(MCDM_Grades!$C$2:$C$178,MATCH($A138,MCDM_Grades!$A$2:$A$178,0))="","",INDEX(MCDM_Grades!$C$2:$C$178,MATCH($A138,MCDM_Grades!$A$2:$A$178,0))),"")</f>
        <v/>
      </c>
      <c r="DW138" s="42">
        <f>IFERROR(IF(INDEX(MCDM_Grades!$D$2:$D$178,MATCH($A138,MCDM_Grades!$A$2:$A$178,0))="","",INDEX(MCDM_Grades!$D$2:$D$178,MATCH($A138,MCDM_Grades!$A$2:$A$178,0))),"")</f>
        <v/>
      </c>
      <c r="DX138" s="48">
        <f>IFERROR(IF(INDEX(MCDM_Grades!$E$2:$E$178,MATCH($A138,MCDM_Grades!$A$2:$A$178,0))="","",INDEX(MCDM_Grades!$E$2:$E$178,MATCH($A138,MCDM_Grades!$A$2:$A$178,0))),"")</f>
        <v/>
      </c>
      <c r="DY138" s="49">
        <f>IFERROR(IF(INDEX(MCDM_Grades!$F$2:$F$178,MATCH($A138,MCDM_Grades!$A$2:$A$178,0))="","",INDEX(MCDM_Grades!$F$2:$F$178,MATCH($A138,MCDM_Grades!$A$2:$A$178,0))),"")</f>
        <v/>
      </c>
      <c r="DZ138" s="48">
        <f>IFERROR(IF(INDEX(MCDM_Grades!$G$2:$G$178,MATCH($A138,MCDM_Grades!$A$2:$A$178,0))="","",INDEX(MCDM_Grades!$G$2:$G$178,MATCH($A138,MCDM_Grades!$A$2:$A$178,0))),"")</f>
        <v/>
      </c>
      <c r="EA138" s="49">
        <f>IFERROR(IF(INDEX(MCDM_Grades!$H$2:$H$178,MATCH($A138,MCDM_Grades!$A$2:$A$178,0))="","",INDEX(MCDM_Grades!$H$2:$H$178,MATCH($A138,MCDM_Grades!$A$2:$A$178,0))),"")</f>
        <v/>
      </c>
      <c r="EB138" s="50">
        <f>IFERROR(IF(INDEX(MCDM_Grades!$I$2:$I$178,MATCH($A138,MCDM_Grades!$A$2:$A$178,0))="","",INDEX(MCDM_Grades!$I$2:$I$178,MATCH($A138,MCDM_Grades!$A$2:$A$178,0))),"")</f>
        <v/>
      </c>
      <c r="EC138" s="51">
        <f>IFERROR(IF(INDEX(MCDM_Grades!$J$2:$J$178,MATCH($A138,MCDM_Grades!$A$2:$A$178,0))="","",INDEX(MCDM_Grades!$J$2:$J$178,MATCH($A138,MCDM_Grades!$A$2:$A$178,0))),"")</f>
        <v/>
      </c>
      <c r="ED138" s="35">
        <f>IFERROR(IF(INDEX(MCDM_Grades!$N$2:$N$178,MATCH($A138,MCDM_Grades!$A$2:$A$178,0))="","",INDEX(MCDM_Grades!$N$2:$N$178,MATCH($A138,MCDM_Grades!$A$2:$A$178,0))),"")</f>
        <v/>
      </c>
      <c r="EE138" s="42">
        <f>IFERROR(IF(INDEX(MCDM_Grades!$O$2:$O$178,MATCH($A138,MCDM_Grades!$A$2:$A$178,0))="","",INDEX(MCDM_Grades!$O$2:$O$178,MATCH($A138,MCDM_Grades!$A$2:$A$178,0))),"")</f>
        <v/>
      </c>
      <c r="EF138" s="35">
        <f>IFERROR(IF(INDEX(MCDM_Grades!$P$2:$P$178,MATCH($A138,MCDM_Grades!$A$2:$A$178,0))="","",INDEX(MCDM_Grades!$P$2:$P$178,MATCH($A138,MCDM_Grades!$A$2:$A$178,0))),"")</f>
        <v/>
      </c>
      <c r="EG138" s="42">
        <f>IFERROR(IF(INDEX(MCDM_Grades!$Q$2:$Q$178,MATCH($A138,MCDM_Grades!$A$2:$A$178,0))="","",INDEX(MCDM_Grades!$Q$2:$Q$178,MATCH($A138,MCDM_Grades!$A$2:$A$178,0))),"")</f>
        <v/>
      </c>
      <c r="EH138" s="35">
        <f>IFERROR(IF(INDEX(MCDM_Grades!$R$2:$R$178,MATCH($A138,MCDM_Grades!$A$2:$A$178,0))="","",INDEX(MCDM_Grades!$R$2:$R$178,MATCH($A138,MCDM_Grades!$A$2:$A$178,0))),"")</f>
        <v/>
      </c>
      <c r="EI138" s="42">
        <f>IFERROR(IF(INDEX(MCDM_Grades!$S$2:$S$178,MATCH($A138,MCDM_Grades!$A$2:$A$178,0))="","",INDEX(MCDM_Grades!$S$2:$S$178,MATCH($A138,MCDM_Grades!$A$2:$A$178,0))),"")</f>
        <v/>
      </c>
      <c r="EJ138" s="35">
        <f>IFERROR(IF(INDEX(MCDM_Grades!$T$2:$T$178,MATCH($A138,MCDM_Grades!$A$2:$A$178,0))="","",INDEX(MCDM_Grades!$T$2:$T$178,MATCH($A138,MCDM_Grades!$A$2:$A$178,0))),"")</f>
        <v/>
      </c>
      <c r="EK138" s="42">
        <f>IFERROR(IF(INDEX(MCDM_Grades!$U$2:$U$178,MATCH($A138,MCDM_Grades!$A$2:$A$178,0))="","",INDEX(MCDM_Grades!$U$2:$U$178,MATCH($A138,MCDM_Grades!$A$2:$A$178,0))),"")</f>
        <v/>
      </c>
      <c r="EL138" s="35">
        <f>IFERROR(IF(INDEX(MCDM_Grades!$V$2:$V$178,MATCH($A138,MCDM_Grades!$A$2:$A$178,0))="","",INDEX(MCDM_Grades!$V$2:$V$178,MATCH($A138,MCDM_Grades!$A$2:$A$178,0))),"")</f>
        <v/>
      </c>
      <c r="EM138" s="42">
        <f>IFERROR(IF(INDEX(MCDM_Grades!$W$2:$W$178,MATCH($A138,MCDM_Grades!$A$2:$A$178,0))="","",INDEX(MCDM_Grades!$W$2:$W$178,MATCH($A138,MCDM_Grades!$A$2:$A$178,0))),"")</f>
        <v/>
      </c>
      <c r="EN138" s="35">
        <f>IFERROR(IF(INDEX(MCDM_Grades!$X$2:$X$178,MATCH($A138,MCDM_Grades!$A$2:$A$178,0))="","",INDEX(MCDM_Grades!$X$2:$X$178,MATCH($A138,MCDM_Grades!$A$2:$A$178,0))),"")</f>
        <v/>
      </c>
      <c r="EO138" s="42">
        <f>IFERROR(IF(INDEX(MCDM_Grades!$Y$2:$Y$178,MATCH($A138,MCDM_Grades!$A$2:$A$178,0))="","",INDEX(MCDM_Grades!$Y$2:$Y$178,MATCH($A138,MCDM_Grades!$A$2:$A$178,0))),"")</f>
        <v/>
      </c>
      <c r="EP138" s="35">
        <f>IFERROR(IF(INDEX(MCDM_Grades!$Z$2:$Z$178,MATCH($A138,MCDM_Grades!$A$2:$A$178,0))="","",INDEX(MCDM_Grades!$Z$2:$Z$178,MATCH($A138,MCDM_Grades!$A$2:$A$178,0))),"")</f>
        <v/>
      </c>
      <c r="EQ138" s="42">
        <f>IFERROR(IF(INDEX(MCDM_Grades!$AA$2:$AA$178,MATCH($A138,MCDM_Grades!$A$2:$A$178,0))="","",INDEX(MCDM_Grades!$AA$2:$AA$178,MATCH($A138,MCDM_Grades!$A$2:$A$178,0))),"")</f>
        <v/>
      </c>
      <c r="ER138" s="35">
        <f>IFERROR(IF(INDEX(MCDM_Grades!$AB$2:$AB$178,MATCH($A138,MCDM_Grades!$A$2:$A$178,0))="","",INDEX(MCDM_Grades!$AB$2:$AB$178,MATCH($A138,MCDM_Grades!$A$2:$A$178,0))),"")</f>
        <v/>
      </c>
      <c r="ES138" s="42">
        <f>IFERROR(IF(INDEX(MCDM_Grades!$AC$2:$AC$178,MATCH($A138,MCDM_Grades!$A$2:$A$178,0))="","",INDEX(MCDM_Grades!$AC$2:$AC$178,MATCH($A138,MCDM_Grades!$A$2:$A$178,0))),"")</f>
        <v/>
      </c>
      <c r="ET138" s="35">
        <f>IFERROR(IF(INDEX(MCDM_Grades!$AD$2:$AD$178,MATCH($A138,MCDM_Grades!$A$2:$A$178,0))="","",INDEX(MCDM_Grades!$AD$2:$AD$178,MATCH($A138,MCDM_Grades!$A$2:$A$178,0))),"")</f>
        <v/>
      </c>
      <c r="EU138" s="42">
        <f>IFERROR(IF(INDEX(MCDM_Grades!$AE$2:$AE$178,MATCH($A138,MCDM_Grades!$A$2:$A$178,0))="","",INDEX(MCDM_Grades!$AE$2:$AE$178,MATCH($A138,MCDM_Grades!$A$2:$A$178,0))),"")</f>
        <v/>
      </c>
      <c r="EV138" s="51">
        <f>IFERROR(IF(INDEX(MCDM_Grades!$K$2:$K$178,MATCH($A138,MCDM_Grades!$A$2:$A$178,0))="","",INDEX(MCDM_Grades!$K$2:$K$178,MATCH($A138,MCDM_Grades!$A$2:$A$178,0))),"")</f>
        <v/>
      </c>
      <c r="EW138" s="49">
        <f>IFERROR(IF(INDEX(MCDM_Grades!$L$2:$L$178,MATCH($A138,MCDM_Grades!$A$2:$A$178,0))="","",INDEX(MCDM_Grades!$L$2:$L$178,MATCH($A138,MCDM_Grades!$A$2:$A$178,0))),"")</f>
        <v/>
      </c>
      <c r="EX138" s="50">
        <f>IFERROR(IF(INDEX(MCDM_Grades!$M$2:$M$178,MATCH($A138,MCDM_Grades!$A$2:$A$178,0))="","",INDEX(MCDM_Grades!$M$2:$M$178,MATCH($A138,MCDM_Grades!$A$2:$A$178,0))),"")</f>
        <v/>
      </c>
      <c r="EY138" s="35">
        <f>IFERROR(IF(INDEX(MCDM_Grades!$AR$2:$AR$178,MATCH($A138,MCDM_Grades!$A$2:$A$178,0))="","",INDEX(MCDM_Grades!$AR$2:$AR$178,MATCH($A138,MCDM_Grades!$A$2:$A$178,0))),"")</f>
        <v/>
      </c>
      <c r="EZ138" s="42">
        <f>IFERROR(IF(INDEX(MCDM_Grades!$AS$2:$AS$178,MATCH($A138,MCDM_Grades!$A$2:$A$178,0))="","",INDEX(MCDM_Grades!$AS$2:$AS$178,MATCH($A138,MCDM_Grades!$A$2:$A$178,0))),"")</f>
        <v/>
      </c>
      <c r="FA138" s="35">
        <f>IFERROR(IF(INDEX(MCDM_Grades!$AT$2:$AT$178,MATCH($A138,MCDM_Grades!$A$2:$A$178,0))="","",INDEX(MCDM_Grades!$AT$2:$AT$178,MATCH($A138,MCDM_Grades!$A$2:$A$178,0))),"")</f>
        <v/>
      </c>
      <c r="FB138" s="42">
        <f>IFERROR(IF(INDEX(MCDM_Grades!$AU$2:$AU$178,MATCH($A138,MCDM_Grades!$A$2:$A$178,0))="","",INDEX(MCDM_Grades!$AU$2:$AU$178,MATCH($A138,MCDM_Grades!$A$2:$A$178,0))),"")</f>
        <v/>
      </c>
      <c r="FC138" s="3" t="inlineStr">
        <is>
          <t>Not reported</t>
        </is>
      </c>
      <c r="FD138" s="3" t="inlineStr">
        <is>
          <t>Unknown</t>
        </is>
      </c>
      <c r="FE138" s="3" t="inlineStr">
        <is>
          <t>Unknown</t>
        </is>
      </c>
      <c r="FF138" s="3" t="n"/>
      <c r="FG138" s="3" t="inlineStr">
        <is>
          <t>Vehicle-mounted GoPro action camera (mounting position not reported)</t>
        </is>
      </c>
      <c r="FH138" s="3" t="inlineStr">
        <is>
          <t>anonymized GoPro video frames of road defects captured across three environmental moisture levels</t>
        </is>
      </c>
      <c r="FI138" s="3" t="inlineStr">
        <is>
          <t>Dataset page / README</t>
        </is>
      </c>
      <c r="FJ138" s="3" t="inlineStr">
        <is>
          <t>https://zenodo.org/records/20365503</t>
        </is>
      </c>
      <c r="FK138" s="3" t="inlineStr">
        <is>
          <t>Low</t>
        </is>
      </c>
      <c r="FL138" s="3" t="inlineStr">
        <is>
          <t>Not independently verified</t>
        </is>
      </c>
      <c r="FM138" s="3" t="inlineStr">
        <is>
          <t>Workbook says Vehicle_Mounted_Camera / GoPro video frames with position only 'mounted'; Zenodo record and Kaggle mirror (client-rendered, empty) give no mounting orientation. Faces/plates were anonymised, which suggests street-level scene content and therefore likely forward-facing, but no source states it, so left as Not reported.</t>
        </is>
      </c>
    </row>
    <row r="139" ht="58" customHeight="1">
      <c r="A139" s="3" t="inlineStr">
        <is>
          <t>DS-138</t>
        </is>
      </c>
      <c r="B139" s="3" t="inlineStr">
        <is>
          <t>Annotated Potholes Image Dataset</t>
        </is>
      </c>
      <c r="C139" s="3" t="inlineStr">
        <is>
          <t>NA</t>
        </is>
      </c>
      <c r="D139" s="3" t="inlineStr">
        <is>
          <t>Version 1</t>
        </is>
      </c>
      <c r="E139" s="5" t="inlineStr">
        <is>
          <t>Independent Dataset</t>
        </is>
      </c>
      <c r="F139" s="3" t="inlineStr">
        <is>
          <t>NA (single source record)</t>
        </is>
      </c>
      <c r="G139" s="3" t="inlineStr">
        <is>
          <t>Single source record; no matching record found in any other file after cross-file and cross-platform comparison.</t>
        </is>
      </c>
      <c r="H139" s="3" t="inlineStr">
        <is>
          <t>Claude</t>
        </is>
      </c>
      <c r="I139" s="3" t="inlineStr">
        <is>
          <t>Kaggle</t>
        </is>
      </c>
      <c r="J139" s="3" t="inlineStr">
        <is>
          <t>N</t>
        </is>
      </c>
      <c r="K139" s="3" t="inlineStr">
        <is>
          <t>NA (single platform)</t>
        </is>
      </c>
      <c r="L139" s="4" t="inlineStr">
        <is>
          <t>https://www.kaggle.com/datasets/chitholian/annotated-potholes-dataset</t>
        </is>
      </c>
      <c r="M139" s="3" t="inlineStr">
        <is>
          <t>NA</t>
        </is>
      </c>
      <c r="N139" s="3" t="inlineStr">
        <is>
          <t>NA</t>
        </is>
      </c>
      <c r="O139" s="3" t="inlineStr">
        <is>
          <t>NA</t>
        </is>
      </c>
      <c r="P139" s="3" t="inlineStr">
        <is>
          <t>NA</t>
        </is>
      </c>
      <c r="Q139" s="3" t="inlineStr">
        <is>
          <t>NA</t>
        </is>
      </c>
      <c r="R139" s="4" t="inlineStr">
        <is>
          <t>https://www.kaggle.com/datasets/chitholian/annotated-potholes-dataset</t>
        </is>
      </c>
      <c r="S139" s="3" t="inlineStr">
        <is>
          <t>NA</t>
        </is>
      </c>
      <c r="T139" s="3" t="inlineStr">
        <is>
          <t>NR</t>
        </is>
      </c>
      <c r="U139" s="3" t="inlineStr">
        <is>
          <t>N</t>
        </is>
      </c>
      <c r="V139" s="3" t="inlineStr">
        <is>
          <t>NR</t>
        </is>
      </c>
      <c r="W139" s="3" t="inlineStr">
        <is>
          <t>NR</t>
        </is>
      </c>
      <c r="X139" s="3" t="inlineStr">
        <is>
          <t>NR</t>
        </is>
      </c>
      <c r="Y139" s="3" t="inlineStr">
        <is>
          <t>NR</t>
        </is>
      </c>
      <c r="Z139" s="3" t="inlineStr">
        <is>
          <t>NA</t>
        </is>
      </c>
      <c r="AA139" s="3" t="inlineStr">
        <is>
          <t>NA</t>
        </is>
      </c>
      <c r="AB139" s="3" t="inlineStr">
        <is>
          <t>NR</t>
        </is>
      </c>
      <c r="AC139" s="3" t="inlineStr">
        <is>
          <t>NR</t>
        </is>
      </c>
      <c r="AD139" s="3" t="inlineStr">
        <is>
          <t>NR</t>
        </is>
      </c>
      <c r="AE139" s="3" t="inlineStr">
        <is>
          <t>NR</t>
        </is>
      </c>
      <c r="AF139" s="3" t="inlineStr">
        <is>
          <t>NR</t>
        </is>
      </c>
      <c r="AG139" s="3" t="inlineStr">
        <is>
          <t>NR</t>
        </is>
      </c>
      <c r="AH139" s="3" t="inlineStr">
        <is>
          <t>NR</t>
        </is>
      </c>
      <c r="AI139" s="3" t="inlineStr">
        <is>
          <t>NR</t>
        </is>
      </c>
      <c r="AJ139" s="3" t="inlineStr">
        <is>
          <t>NR</t>
        </is>
      </c>
      <c r="AK139" s="3" t="inlineStr">
        <is>
          <t>NR</t>
        </is>
      </c>
      <c r="AL139" s="3" t="inlineStr">
        <is>
          <t>NR</t>
        </is>
      </c>
      <c r="AM139" s="3" t="inlineStr">
        <is>
          <t>NR</t>
        </is>
      </c>
      <c r="AN139" s="3" t="inlineStr">
        <is>
          <t>NR</t>
        </is>
      </c>
      <c r="AO139" s="3" t="inlineStr">
        <is>
          <t>NR</t>
        </is>
      </c>
      <c r="AP139" s="3" t="inlineStr">
        <is>
          <t>NR</t>
        </is>
      </c>
      <c r="AQ139" s="3" t="inlineStr">
        <is>
          <t>NR</t>
        </is>
      </c>
      <c r="AR139" s="3" t="inlineStr">
        <is>
          <t>NR</t>
        </is>
      </c>
      <c r="AS139" s="3" t="inlineStr">
        <is>
          <t>NR</t>
        </is>
      </c>
      <c r="AT139" s="3" t="inlineStr">
        <is>
          <t>NR</t>
        </is>
      </c>
      <c r="AU139" s="3" t="inlineStr">
        <is>
          <t>NR</t>
        </is>
      </c>
      <c r="AV139" s="3" t="inlineStr">
        <is>
          <t>NR</t>
        </is>
      </c>
      <c r="AW139" s="3" t="inlineStr">
        <is>
          <t>NR</t>
        </is>
      </c>
      <c r="AX139" s="3" t="inlineStr">
        <is>
          <t>NR</t>
        </is>
      </c>
      <c r="AY139" s="3" t="inlineStr">
        <is>
          <t>NR</t>
        </is>
      </c>
      <c r="AZ139" s="3" t="inlineStr">
        <is>
          <t>NR</t>
        </is>
      </c>
      <c r="BA139" s="3" t="inlineStr">
        <is>
          <t>NR</t>
        </is>
      </c>
      <c r="BB139" s="3" t="inlineStr">
        <is>
          <t>N</t>
        </is>
      </c>
      <c r="BC139" s="3" t="inlineStr">
        <is>
          <t>NR</t>
        </is>
      </c>
      <c r="BD139" s="3" t="inlineStr">
        <is>
          <t>NR</t>
        </is>
      </c>
      <c r="BE139" s="3" t="inlineStr">
        <is>
          <t>NR</t>
        </is>
      </c>
      <c r="BF139" s="3" t="inlineStr">
        <is>
          <t>NR</t>
        </is>
      </c>
      <c r="BG139" s="3" t="inlineStr">
        <is>
          <t>NR</t>
        </is>
      </c>
      <c r="BH139" s="3" t="inlineStr">
        <is>
          <t>Pothole</t>
        </is>
      </c>
      <c r="BI139" s="3" t="inlineStr">
        <is>
          <t>NR</t>
        </is>
      </c>
      <c r="BJ139" s="3" t="inlineStr">
        <is>
          <t>Bounding-box pothole annotations with COCO-style size categories (Small &lt;=1024 px2;Medium 1024-9216 px2;Large &gt;9216 px2) computed after resizing to 300x300</t>
        </is>
      </c>
      <c r="BK139" s="3" t="inlineStr">
        <is>
          <t>NR</t>
        </is>
      </c>
      <c r="BL139" s="3" t="inlineStr">
        <is>
          <t>Object detection</t>
        </is>
      </c>
      <c r="BM139" s="3" t="inlineStr">
        <is>
          <t>Object detection</t>
        </is>
      </c>
      <c r="BN139" s="3" t="inlineStr">
        <is>
          <t>Pascal VOC XML with splits.json defining an 80/20 train/test split</t>
        </is>
      </c>
      <c r="BO139" s="3" t="inlineStr">
        <is>
          <t>Pascal VOC; VOC XML; XML</t>
        </is>
      </c>
      <c r="BP139" s="3" t="inlineStr">
        <is>
          <t>NR</t>
        </is>
      </c>
      <c r="BQ139" s="3" t="inlineStr">
        <is>
          <t>Y</t>
        </is>
      </c>
      <c r="BR139" s="3" t="inlineStr">
        <is>
          <t>NR</t>
        </is>
      </c>
      <c r="BS139" s="3" t="inlineStr">
        <is>
          <t>NR</t>
        </is>
      </c>
      <c r="BT139" s="3" t="inlineStr">
        <is>
          <t>NR</t>
        </is>
      </c>
      <c r="BU139" s="3" t="inlineStr">
        <is>
          <t>NR</t>
        </is>
      </c>
      <c r="BV139" s="3" t="inlineStr">
        <is>
          <t>NR</t>
        </is>
      </c>
      <c r="BW139" s="3" t="inlineStr">
        <is>
          <t>NR</t>
        </is>
      </c>
      <c r="BX139" s="3" t="inlineStr">
        <is>
          <t>NR</t>
        </is>
      </c>
      <c r="BY139" s="3" t="inlineStr">
        <is>
          <t>NR</t>
        </is>
      </c>
      <c r="BZ139" s="3" t="inlineStr">
        <is>
          <t>NR</t>
        </is>
      </c>
      <c r="CA139" s="3" t="inlineStr">
        <is>
          <t>NR</t>
        </is>
      </c>
      <c r="CB139" s="3" t="inlineStr">
        <is>
          <t>NR</t>
        </is>
      </c>
      <c r="CC139" s="3" t="inlineStr">
        <is>
          <t>Object detection</t>
        </is>
      </c>
      <c r="CD139" s="3" t="inlineStr">
        <is>
          <t>NR</t>
        </is>
      </c>
      <c r="CE139" s="3" t="inlineStr">
        <is>
          <t>NR</t>
        </is>
      </c>
      <c r="CF139" s="3" t="inlineStr">
        <is>
          <t>Reported on the source record/data card or associated publication (see Evidence_Locator)</t>
        </is>
      </c>
      <c r="CG139" s="3" t="inlineStr">
        <is>
          <t>NR</t>
        </is>
      </c>
      <c r="CH139" s="3" t="inlineStr">
        <is>
          <t>NR</t>
        </is>
      </c>
      <c r="CI139" s="3" t="inlineStr">
        <is>
          <t>Include-Supplementary</t>
        </is>
      </c>
      <c r="CJ139" s="3" t="inlineStr">
        <is>
          <t>Registration</t>
        </is>
      </c>
      <c r="CK139" s="3" t="inlineStr">
        <is>
          <t>Database: Open Database, Contents: Database Contents</t>
        </is>
      </c>
      <c r="CL139" s="3" t="inlineStr">
        <is>
          <t>Y</t>
        </is>
      </c>
      <c r="CM139" s="3" t="inlineStr">
        <is>
          <t>Registration</t>
        </is>
      </c>
      <c r="CN139" s="3" t="inlineStr">
        <is>
          <t>NR</t>
        </is>
      </c>
      <c r="CO139" s="3" t="inlineStr">
        <is>
          <t>NR</t>
        </is>
      </c>
      <c r="CP139" s="3" t="inlineStr">
        <is>
          <t>N</t>
        </is>
      </c>
      <c r="CQ139" s="3" t="inlineStr">
        <is>
          <t>Image provenance, country, sensor and collection dates are entirely undocumented; size categories describe bounding-box area, not physical distress severity; no update since 2020</t>
        </is>
      </c>
      <c r="CR139" s="3" t="inlineStr">
        <is>
          <t>Original</t>
        </is>
      </c>
      <c r="CS139" s="3" t="inlineStr">
        <is>
          <t>N</t>
        </is>
      </c>
      <c r="CT139" s="3" t="inlineStr">
        <is>
          <t>N</t>
        </is>
      </c>
      <c r="CU139" s="3" t="inlineStr">
        <is>
          <t>N</t>
        </is>
      </c>
      <c r="CV139" s="3" t="inlineStr">
        <is>
          <t>NA</t>
        </is>
      </c>
      <c r="CW139" s="3" t="inlineStr">
        <is>
          <t>Pothole Detection (MakeML potholes mirror, Claude KG-017) - Possible Match (both trace to the MakeML potholes set), not merged</t>
        </is>
      </c>
      <c r="CX139" s="3" t="inlineStr">
        <is>
          <t>Claude_Kaggle_001.xlsx</t>
        </is>
      </c>
      <c r="CY139" s="3" t="inlineStr">
        <is>
          <t>Claude_Kaggle_001:KG-016</t>
        </is>
      </c>
      <c r="CZ139" s="3" t="inlineStr">
        <is>
          <t>N</t>
        </is>
      </c>
      <c r="DA139" s="3" t="inlineStr">
        <is>
          <t>NA</t>
        </is>
      </c>
      <c r="DB139" s="3" t="inlineStr">
        <is>
          <t>None</t>
        </is>
      </c>
      <c r="DC139" s="3" t="inlineStr">
        <is>
          <t>None</t>
        </is>
      </c>
      <c r="DD139" s="3" t="inlineStr">
        <is>
          <t>None</t>
        </is>
      </c>
      <c r="DE139" s="3" t="inlineStr">
        <is>
          <t>None</t>
        </is>
      </c>
      <c r="DF139" s="3" t="inlineStr">
        <is>
          <t>N</t>
        </is>
      </c>
      <c r="DG139" s="3" t="inlineStr">
        <is>
          <t>Single source record; no reconciliation required.</t>
        </is>
      </c>
      <c r="DH139" s="3" t="inlineStr">
        <is>
          <t>Kaggle dataset page 'About Dataset' (size-category definitions, VOC XML annotation directory, splits.json train/test format); Kaggle API record /api/v1/datasets/view/chitholian/annotated-potholes-dataset; accessed 2026-08-03</t>
        </is>
      </c>
      <c r="DI139" s="3" t="inlineStr">
        <is>
          <t>Moderate</t>
        </is>
      </c>
      <c r="DJ139" s="3" t="inlineStr">
        <is>
          <t>Medium</t>
        </is>
      </c>
      <c r="DK139" s="3" t="inlineStr">
        <is>
          <t>Use source record as cited.</t>
        </is>
      </c>
      <c r="DL139" s="3" t="n">
        <v>5</v>
      </c>
      <c r="DM139" s="3" t="n">
        <v>3</v>
      </c>
      <c r="DN139" s="3" t="n">
        <v>3.5</v>
      </c>
      <c r="DO139" s="3" t="n">
        <v>2</v>
      </c>
      <c r="DP139" s="3" t="n">
        <v>2</v>
      </c>
      <c r="DQ139" s="3" t="n">
        <v>1</v>
      </c>
      <c r="DR139" s="3" t="n">
        <v>0</v>
      </c>
      <c r="DS139" s="3" t="n">
        <v>54.5</v>
      </c>
      <c r="DT139" s="3" t="inlineStr">
        <is>
          <t>Reviewed (source MCDM_Scoring, averaged across batches)</t>
        </is>
      </c>
      <c r="DU139" s="3" t="inlineStr">
        <is>
          <t>1 of 1</t>
        </is>
      </c>
      <c r="DV139" s="35">
        <f>IFERROR(IF(INDEX(MCDM_Grades!$C$2:$C$178,MATCH($A139,MCDM_Grades!$A$2:$A$178,0))="","",INDEX(MCDM_Grades!$C$2:$C$178,MATCH($A139,MCDM_Grades!$A$2:$A$178,0))),"")</f>
        <v/>
      </c>
      <c r="DW139" s="42">
        <f>IFERROR(IF(INDEX(MCDM_Grades!$D$2:$D$178,MATCH($A139,MCDM_Grades!$A$2:$A$178,0))="","",INDEX(MCDM_Grades!$D$2:$D$178,MATCH($A139,MCDM_Grades!$A$2:$A$178,0))),"")</f>
        <v/>
      </c>
      <c r="DX139" s="48">
        <f>IFERROR(IF(INDEX(MCDM_Grades!$E$2:$E$178,MATCH($A139,MCDM_Grades!$A$2:$A$178,0))="","",INDEX(MCDM_Grades!$E$2:$E$178,MATCH($A139,MCDM_Grades!$A$2:$A$178,0))),"")</f>
        <v/>
      </c>
      <c r="DY139" s="49">
        <f>IFERROR(IF(INDEX(MCDM_Grades!$F$2:$F$178,MATCH($A139,MCDM_Grades!$A$2:$A$178,0))="","",INDEX(MCDM_Grades!$F$2:$F$178,MATCH($A139,MCDM_Grades!$A$2:$A$178,0))),"")</f>
        <v/>
      </c>
      <c r="DZ139" s="48">
        <f>IFERROR(IF(INDEX(MCDM_Grades!$G$2:$G$178,MATCH($A139,MCDM_Grades!$A$2:$A$178,0))="","",INDEX(MCDM_Grades!$G$2:$G$178,MATCH($A139,MCDM_Grades!$A$2:$A$178,0))),"")</f>
        <v/>
      </c>
      <c r="EA139" s="49">
        <f>IFERROR(IF(INDEX(MCDM_Grades!$H$2:$H$178,MATCH($A139,MCDM_Grades!$A$2:$A$178,0))="","",INDEX(MCDM_Grades!$H$2:$H$178,MATCH($A139,MCDM_Grades!$A$2:$A$178,0))),"")</f>
        <v/>
      </c>
      <c r="EB139" s="50">
        <f>IFERROR(IF(INDEX(MCDM_Grades!$I$2:$I$178,MATCH($A139,MCDM_Grades!$A$2:$A$178,0))="","",INDEX(MCDM_Grades!$I$2:$I$178,MATCH($A139,MCDM_Grades!$A$2:$A$178,0))),"")</f>
        <v/>
      </c>
      <c r="EC139" s="51">
        <f>IFERROR(IF(INDEX(MCDM_Grades!$J$2:$J$178,MATCH($A139,MCDM_Grades!$A$2:$A$178,0))="","",INDEX(MCDM_Grades!$J$2:$J$178,MATCH($A139,MCDM_Grades!$A$2:$A$178,0))),"")</f>
        <v/>
      </c>
      <c r="ED139" s="35">
        <f>IFERROR(IF(INDEX(MCDM_Grades!$N$2:$N$178,MATCH($A139,MCDM_Grades!$A$2:$A$178,0))="","",INDEX(MCDM_Grades!$N$2:$N$178,MATCH($A139,MCDM_Grades!$A$2:$A$178,0))),"")</f>
        <v/>
      </c>
      <c r="EE139" s="42">
        <f>IFERROR(IF(INDEX(MCDM_Grades!$O$2:$O$178,MATCH($A139,MCDM_Grades!$A$2:$A$178,0))="","",INDEX(MCDM_Grades!$O$2:$O$178,MATCH($A139,MCDM_Grades!$A$2:$A$178,0))),"")</f>
        <v/>
      </c>
      <c r="EF139" s="35">
        <f>IFERROR(IF(INDEX(MCDM_Grades!$P$2:$P$178,MATCH($A139,MCDM_Grades!$A$2:$A$178,0))="","",INDEX(MCDM_Grades!$P$2:$P$178,MATCH($A139,MCDM_Grades!$A$2:$A$178,0))),"")</f>
        <v/>
      </c>
      <c r="EG139" s="42">
        <f>IFERROR(IF(INDEX(MCDM_Grades!$Q$2:$Q$178,MATCH($A139,MCDM_Grades!$A$2:$A$178,0))="","",INDEX(MCDM_Grades!$Q$2:$Q$178,MATCH($A139,MCDM_Grades!$A$2:$A$178,0))),"")</f>
        <v/>
      </c>
      <c r="EH139" s="35">
        <f>IFERROR(IF(INDEX(MCDM_Grades!$R$2:$R$178,MATCH($A139,MCDM_Grades!$A$2:$A$178,0))="","",INDEX(MCDM_Grades!$R$2:$R$178,MATCH($A139,MCDM_Grades!$A$2:$A$178,0))),"")</f>
        <v/>
      </c>
      <c r="EI139" s="42">
        <f>IFERROR(IF(INDEX(MCDM_Grades!$S$2:$S$178,MATCH($A139,MCDM_Grades!$A$2:$A$178,0))="","",INDEX(MCDM_Grades!$S$2:$S$178,MATCH($A139,MCDM_Grades!$A$2:$A$178,0))),"")</f>
        <v/>
      </c>
      <c r="EJ139" s="35">
        <f>IFERROR(IF(INDEX(MCDM_Grades!$T$2:$T$178,MATCH($A139,MCDM_Grades!$A$2:$A$178,0))="","",INDEX(MCDM_Grades!$T$2:$T$178,MATCH($A139,MCDM_Grades!$A$2:$A$178,0))),"")</f>
        <v/>
      </c>
      <c r="EK139" s="42">
        <f>IFERROR(IF(INDEX(MCDM_Grades!$U$2:$U$178,MATCH($A139,MCDM_Grades!$A$2:$A$178,0))="","",INDEX(MCDM_Grades!$U$2:$U$178,MATCH($A139,MCDM_Grades!$A$2:$A$178,0))),"")</f>
        <v/>
      </c>
      <c r="EL139" s="35">
        <f>IFERROR(IF(INDEX(MCDM_Grades!$V$2:$V$178,MATCH($A139,MCDM_Grades!$A$2:$A$178,0))="","",INDEX(MCDM_Grades!$V$2:$V$178,MATCH($A139,MCDM_Grades!$A$2:$A$178,0))),"")</f>
        <v/>
      </c>
      <c r="EM139" s="42">
        <f>IFERROR(IF(INDEX(MCDM_Grades!$W$2:$W$178,MATCH($A139,MCDM_Grades!$A$2:$A$178,0))="","",INDEX(MCDM_Grades!$W$2:$W$178,MATCH($A139,MCDM_Grades!$A$2:$A$178,0))),"")</f>
        <v/>
      </c>
      <c r="EN139" s="35">
        <f>IFERROR(IF(INDEX(MCDM_Grades!$X$2:$X$178,MATCH($A139,MCDM_Grades!$A$2:$A$178,0))="","",INDEX(MCDM_Grades!$X$2:$X$178,MATCH($A139,MCDM_Grades!$A$2:$A$178,0))),"")</f>
        <v/>
      </c>
      <c r="EO139" s="42">
        <f>IFERROR(IF(INDEX(MCDM_Grades!$Y$2:$Y$178,MATCH($A139,MCDM_Grades!$A$2:$A$178,0))="","",INDEX(MCDM_Grades!$Y$2:$Y$178,MATCH($A139,MCDM_Grades!$A$2:$A$178,0))),"")</f>
        <v/>
      </c>
      <c r="EP139" s="35">
        <f>IFERROR(IF(INDEX(MCDM_Grades!$Z$2:$Z$178,MATCH($A139,MCDM_Grades!$A$2:$A$178,0))="","",INDEX(MCDM_Grades!$Z$2:$Z$178,MATCH($A139,MCDM_Grades!$A$2:$A$178,0))),"")</f>
        <v/>
      </c>
      <c r="EQ139" s="42">
        <f>IFERROR(IF(INDEX(MCDM_Grades!$AA$2:$AA$178,MATCH($A139,MCDM_Grades!$A$2:$A$178,0))="","",INDEX(MCDM_Grades!$AA$2:$AA$178,MATCH($A139,MCDM_Grades!$A$2:$A$178,0))),"")</f>
        <v/>
      </c>
      <c r="ER139" s="35">
        <f>IFERROR(IF(INDEX(MCDM_Grades!$AB$2:$AB$178,MATCH($A139,MCDM_Grades!$A$2:$A$178,0))="","",INDEX(MCDM_Grades!$AB$2:$AB$178,MATCH($A139,MCDM_Grades!$A$2:$A$178,0))),"")</f>
        <v/>
      </c>
      <c r="ES139" s="42">
        <f>IFERROR(IF(INDEX(MCDM_Grades!$AC$2:$AC$178,MATCH($A139,MCDM_Grades!$A$2:$A$178,0))="","",INDEX(MCDM_Grades!$AC$2:$AC$178,MATCH($A139,MCDM_Grades!$A$2:$A$178,0))),"")</f>
        <v/>
      </c>
      <c r="ET139" s="35">
        <f>IFERROR(IF(INDEX(MCDM_Grades!$AD$2:$AD$178,MATCH($A139,MCDM_Grades!$A$2:$A$178,0))="","",INDEX(MCDM_Grades!$AD$2:$AD$178,MATCH($A139,MCDM_Grades!$A$2:$A$178,0))),"")</f>
        <v/>
      </c>
      <c r="EU139" s="42">
        <f>IFERROR(IF(INDEX(MCDM_Grades!$AE$2:$AE$178,MATCH($A139,MCDM_Grades!$A$2:$A$178,0))="","",INDEX(MCDM_Grades!$AE$2:$AE$178,MATCH($A139,MCDM_Grades!$A$2:$A$178,0))),"")</f>
        <v/>
      </c>
      <c r="EV139" s="51">
        <f>IFERROR(IF(INDEX(MCDM_Grades!$K$2:$K$178,MATCH($A139,MCDM_Grades!$A$2:$A$178,0))="","",INDEX(MCDM_Grades!$K$2:$K$178,MATCH($A139,MCDM_Grades!$A$2:$A$178,0))),"")</f>
        <v/>
      </c>
      <c r="EW139" s="49">
        <f>IFERROR(IF(INDEX(MCDM_Grades!$L$2:$L$178,MATCH($A139,MCDM_Grades!$A$2:$A$178,0))="","",INDEX(MCDM_Grades!$L$2:$L$178,MATCH($A139,MCDM_Grades!$A$2:$A$178,0))),"")</f>
        <v/>
      </c>
      <c r="EX139" s="50">
        <f>IFERROR(IF(INDEX(MCDM_Grades!$M$2:$M$178,MATCH($A139,MCDM_Grades!$A$2:$A$178,0))="","",INDEX(MCDM_Grades!$M$2:$M$178,MATCH($A139,MCDM_Grades!$A$2:$A$178,0))),"")</f>
        <v/>
      </c>
      <c r="EY139" s="35">
        <f>IFERROR(IF(INDEX(MCDM_Grades!$AR$2:$AR$178,MATCH($A139,MCDM_Grades!$A$2:$A$178,0))="","",INDEX(MCDM_Grades!$AR$2:$AR$178,MATCH($A139,MCDM_Grades!$A$2:$A$178,0))),"")</f>
        <v/>
      </c>
      <c r="EZ139" s="42">
        <f>IFERROR(IF(INDEX(MCDM_Grades!$AS$2:$AS$178,MATCH($A139,MCDM_Grades!$A$2:$A$178,0))="","",INDEX(MCDM_Grades!$AS$2:$AS$178,MATCH($A139,MCDM_Grades!$A$2:$A$178,0))),"")</f>
        <v/>
      </c>
      <c r="FA139" s="35">
        <f>IFERROR(IF(INDEX(MCDM_Grades!$AT$2:$AT$178,MATCH($A139,MCDM_Grades!$A$2:$A$178,0))="","",INDEX(MCDM_Grades!$AT$2:$AT$178,MATCH($A139,MCDM_Grades!$A$2:$A$178,0))),"")</f>
        <v/>
      </c>
      <c r="FB139" s="42">
        <f>IFERROR(IF(INDEX(MCDM_Grades!$AU$2:$AU$178,MATCH($A139,MCDM_Grades!$A$2:$A$178,0))="","",INDEX(MCDM_Grades!$AU$2:$AU$178,MATCH($A139,MCDM_Grades!$A$2:$A$178,0))),"")</f>
        <v/>
      </c>
      <c r="FC139" s="3" t="inlineStr">
        <is>
          <t>Not reported</t>
        </is>
      </c>
      <c r="FD139" s="3" t="inlineStr">
        <is>
          <t>Unknown</t>
        </is>
      </c>
      <c r="FE139" s="3" t="inlineStr">
        <is>
          <t>Unknown</t>
        </is>
      </c>
      <c r="FF139" s="3" t="n"/>
      <c r="FG139" s="3" t="inlineStr">
        <is>
          <t>Not reported</t>
        </is>
      </c>
      <c r="FH139" s="3" t="inlineStr">
        <is>
          <t>Image provenance, country, sensor and collection dates are entirely undocumented</t>
        </is>
      </c>
      <c r="FI139" s="3" t="inlineStr">
        <is>
          <t>Acquisition metadata (workbook)</t>
        </is>
      </c>
      <c r="FJ139" s="3" t="n"/>
      <c r="FK139" s="3" t="inlineStr">
        <is>
          <t>Low</t>
        </is>
      </c>
      <c r="FL139" s="3" t="inlineStr">
        <is>
          <t>Not independently verified</t>
        </is>
      </c>
      <c r="FM139" s="3" t="inlineStr">
        <is>
          <t>Workbook has all acquisition fields NR; Kaggle page renders client-side and returned only the title. Related_Datasets notes it likely traces to the MakeML potholes set (web-collected images of unknown, probably mixed, viewpoints) but this is unverified.</t>
        </is>
      </c>
    </row>
    <row r="140" ht="58" customHeight="1">
      <c r="A140" s="3" t="inlineStr">
        <is>
          <t>DS-139</t>
        </is>
      </c>
      <c r="B140" s="3" t="inlineStr">
        <is>
          <t>Annotated Potholes with Severity Levels</t>
        </is>
      </c>
      <c r="C140" s="3" t="inlineStr">
        <is>
          <t>NA</t>
        </is>
      </c>
      <c r="D140" s="3" t="inlineStr">
        <is>
          <t>Version 1</t>
        </is>
      </c>
      <c r="E140" s="3" t="inlineStr">
        <is>
          <t>Confirmed Match</t>
        </is>
      </c>
      <c r="F140" s="3" t="inlineStr">
        <is>
          <t>High</t>
        </is>
      </c>
      <c r="G140" s="3" t="inlineStr">
        <is>
          <t>Same Kaggle page (idanbaru); identical count (717); same ODbL license family.</t>
        </is>
      </c>
      <c r="H140" s="3" t="inlineStr">
        <is>
          <t>Claude; GPT</t>
        </is>
      </c>
      <c r="I140" s="3" t="inlineStr">
        <is>
          <t>Kaggle</t>
        </is>
      </c>
      <c r="J140" s="3" t="inlineStr">
        <is>
          <t>N</t>
        </is>
      </c>
      <c r="K140" s="3" t="inlineStr">
        <is>
          <t>Single Kaggle deposit</t>
        </is>
      </c>
      <c r="L140" s="4" t="inlineStr">
        <is>
          <t>https://www.kaggle.com/datasets/idanbaru/annotated-potholes-with-severity-levels</t>
        </is>
      </c>
      <c r="M140" s="3" t="inlineStr">
        <is>
          <t>NA</t>
        </is>
      </c>
      <c r="N140" s="3" t="inlineStr">
        <is>
          <t>NA</t>
        </is>
      </c>
      <c r="O140" s="3" t="inlineStr">
        <is>
          <t>NA</t>
        </is>
      </c>
      <c r="P140" s="3" t="inlineStr">
        <is>
          <t>NA</t>
        </is>
      </c>
      <c r="Q140" s="3" t="inlineStr">
        <is>
          <t>NA</t>
        </is>
      </c>
      <c r="R140" s="4" t="inlineStr">
        <is>
          <t>https://www.kaggle.com/datasets/idanbaru/annotated-potholes-with-severity-levels</t>
        </is>
      </c>
      <c r="S140" s="3" t="inlineStr">
        <is>
          <t>NA</t>
        </is>
      </c>
      <c r="T140" s="3" t="inlineStr">
        <is>
          <t>NR</t>
        </is>
      </c>
      <c r="U140" s="3" t="inlineStr">
        <is>
          <t>N</t>
        </is>
      </c>
      <c r="V140" s="3" t="inlineStr">
        <is>
          <t>NR</t>
        </is>
      </c>
      <c r="W140" s="3" t="inlineStr">
        <is>
          <t>NR</t>
        </is>
      </c>
      <c r="X140" s="3" t="inlineStr">
        <is>
          <t>NR</t>
        </is>
      </c>
      <c r="Y140" s="3" t="inlineStr">
        <is>
          <t>NR</t>
        </is>
      </c>
      <c r="Z140" s="3" t="inlineStr">
        <is>
          <t>NA</t>
        </is>
      </c>
      <c r="AA140" s="3" t="inlineStr">
        <is>
          <t>NA</t>
        </is>
      </c>
      <c r="AB140" s="3" t="inlineStr">
        <is>
          <t>Images/frames as reported</t>
        </is>
      </c>
      <c r="AC140" s="3" t="inlineStr">
        <is>
          <t>717</t>
        </is>
      </c>
      <c r="AD140" s="3" t="inlineStr">
        <is>
          <t>NR</t>
        </is>
      </c>
      <c r="AE140" s="3" t="inlineStr">
        <is>
          <t>NR</t>
        </is>
      </c>
      <c r="AF140" s="3" t="inlineStr">
        <is>
          <t>717</t>
        </is>
      </c>
      <c r="AG140" s="3" t="inlineStr">
        <is>
          <t>NR</t>
        </is>
      </c>
      <c r="AH140" s="3" t="inlineStr">
        <is>
          <t>NR</t>
        </is>
      </c>
      <c r="AI140" s="3" t="inlineStr">
        <is>
          <t>NR</t>
        </is>
      </c>
      <c r="AJ140" s="3" t="inlineStr">
        <is>
          <t>NR</t>
        </is>
      </c>
      <c r="AK140" s="3" t="inlineStr">
        <is>
          <t>NR</t>
        </is>
      </c>
      <c r="AL140" s="3" t="inlineStr">
        <is>
          <t>NR</t>
        </is>
      </c>
      <c r="AM140" s="3" t="inlineStr">
        <is>
          <t>NR</t>
        </is>
      </c>
      <c r="AN140" s="3" t="inlineStr">
        <is>
          <t>NR</t>
        </is>
      </c>
      <c r="AO140" s="3" t="inlineStr">
        <is>
          <t>NR</t>
        </is>
      </c>
      <c r="AP140" s="3" t="inlineStr">
        <is>
          <t>NR</t>
        </is>
      </c>
      <c r="AQ140" s="3" t="inlineStr">
        <is>
          <t>NR</t>
        </is>
      </c>
      <c r="AR140" s="3" t="inlineStr">
        <is>
          <t>NR</t>
        </is>
      </c>
      <c r="AS140" s="3" t="inlineStr">
        <is>
          <t>Road environment: Road potholes</t>
        </is>
      </c>
      <c r="AT140" s="3" t="inlineStr">
        <is>
          <t>NR</t>
        </is>
      </c>
      <c r="AU140" s="3" t="inlineStr">
        <is>
          <t>Mixed source imagery; acquisition platform NR</t>
        </is>
      </c>
      <c r="AV140" s="3" t="inlineStr">
        <is>
          <t>NR</t>
        </is>
      </c>
      <c r="AW140" s="3" t="inlineStr">
        <is>
          <t>NR</t>
        </is>
      </c>
      <c r="AX140" s="3" t="inlineStr">
        <is>
          <t>NR</t>
        </is>
      </c>
      <c r="AY140" s="3" t="inlineStr">
        <is>
          <t>NR</t>
        </is>
      </c>
      <c r="AZ140" s="3" t="inlineStr">
        <is>
          <t>NR</t>
        </is>
      </c>
      <c r="BA140" s="3" t="inlineStr">
        <is>
          <t>NR</t>
        </is>
      </c>
      <c r="BB140" s="3" t="inlineStr">
        <is>
          <t>N</t>
        </is>
      </c>
      <c r="BC140" s="3" t="inlineStr">
        <is>
          <t>NR</t>
        </is>
      </c>
      <c r="BD140" s="3" t="inlineStr">
        <is>
          <t>NR</t>
        </is>
      </c>
      <c r="BE140" s="3" t="inlineStr">
        <is>
          <t>NR</t>
        </is>
      </c>
      <c r="BF140" s="3" t="inlineStr">
        <is>
          <t>NR</t>
        </is>
      </c>
      <c r="BG140" s="3" t="inlineStr">
        <is>
          <t>NR</t>
        </is>
      </c>
      <c r="BH140" s="3" t="inlineStr">
        <is>
          <t>Pothole</t>
        </is>
      </c>
      <c r="BI140" s="3" t="inlineStr">
        <is>
          <t>NR</t>
        </is>
      </c>
      <c r="BJ140" s="3" t="inlineStr">
        <is>
          <t>Three severity classes defined by risk to road users: minor_pothole;medium_pothole;major_pothole [Claude] | Minor pothole;Medium pothole;Major pothole;1,887 annotated objects [GPT]</t>
        </is>
      </c>
      <c r="BK140" s="3" t="inlineStr">
        <is>
          <t>NR</t>
        </is>
      </c>
      <c r="BL140" s="3" t="inlineStr">
        <is>
          <t>Object detection [Claude] | Object detection;Severity classification [GPT]</t>
        </is>
      </c>
      <c r="BM140" s="3" t="inlineStr">
        <is>
          <t>Object detection [Claude] | Object detection;Severity classification [GPT]</t>
        </is>
      </c>
      <c r="BN140" s="3" t="inlineStr">
        <is>
          <t>Pascal VOC XML [Claude] | PASCAL VOC XML bounding boxes [GPT]</t>
        </is>
      </c>
      <c r="BO140" s="3" t="inlineStr">
        <is>
          <t>Pascal VOC; VOC XML; XML</t>
        </is>
      </c>
      <c r="BP140" s="3" t="inlineStr">
        <is>
          <t>Y</t>
        </is>
      </c>
      <c r="BQ140" s="3" t="inlineStr">
        <is>
          <t>Y</t>
        </is>
      </c>
      <c r="BR140" s="3" t="inlineStr">
        <is>
          <t>NR</t>
        </is>
      </c>
      <c r="BS140" s="3" t="inlineStr">
        <is>
          <t>NR</t>
        </is>
      </c>
      <c r="BT140" s="3" t="inlineStr">
        <is>
          <t>NR</t>
        </is>
      </c>
      <c r="BU140" s="3" t="inlineStr">
        <is>
          <t>Y</t>
        </is>
      </c>
      <c r="BV140" s="3" t="inlineStr">
        <is>
          <t>N</t>
        </is>
      </c>
      <c r="BW140" s="3" t="inlineStr">
        <is>
          <t>N</t>
        </is>
      </c>
      <c r="BX140" s="3" t="inlineStr">
        <is>
          <t>N</t>
        </is>
      </c>
      <c r="BY140" s="3" t="inlineStr">
        <is>
          <t>Manual severity categorisation of an existing annotated dataset [Claude] | Initial severity labels generated with a documented custom script; 52 added images and corrections created with Label Studio [GPT]</t>
        </is>
      </c>
      <c r="BZ140" s="3" t="inlineStr">
        <is>
          <t>Missing and incorrect bounding boxes corrected; duplicate-scene leakage remains possible</t>
        </is>
      </c>
      <c r="CA140" s="3" t="inlineStr">
        <is>
          <t>NR</t>
        </is>
      </c>
      <c r="CB140" s="3" t="inlineStr">
        <is>
          <t>NR</t>
        </is>
      </c>
      <c r="CC140" s="3" t="inlineStr">
        <is>
          <t>Object detection;Severity classification</t>
        </is>
      </c>
      <c r="CD140" s="3" t="inlineStr">
        <is>
          <t>NR</t>
        </is>
      </c>
      <c r="CE140" s="3" t="inlineStr">
        <is>
          <t>NR</t>
        </is>
      </c>
      <c r="CF140" s="3" t="inlineStr">
        <is>
          <t>Reported on the source record/data card or associated publication (see Evidence_Locator)</t>
        </is>
      </c>
      <c r="CG140" s="3" t="inlineStr">
        <is>
          <t>NR</t>
        </is>
      </c>
      <c r="CH140" s="3" t="inlineStr">
        <is>
          <t>NR</t>
        </is>
      </c>
      <c r="CI140" s="3" t="inlineStr">
        <is>
          <t>Include-Supplementary [Claude] | Include-Primary [GPT]</t>
        </is>
      </c>
      <c r="CJ140" s="3" t="inlineStr">
        <is>
          <t>Registration</t>
        </is>
      </c>
      <c r="CK140" s="3" t="inlineStr">
        <is>
          <t>Database: Open Database, Contents: Database Contents [Claude] | Open Database License; Database Contents License [GPT]</t>
        </is>
      </c>
      <c r="CL140" s="3" t="inlineStr">
        <is>
          <t>Y</t>
        </is>
      </c>
      <c r="CM140" s="3" t="inlineStr">
        <is>
          <t>Registration</t>
        </is>
      </c>
      <c r="CN140" s="3" t="inlineStr">
        <is>
          <t>NR</t>
        </is>
      </c>
      <c r="CO140" s="3" t="inlineStr">
        <is>
          <t>NR</t>
        </is>
      </c>
      <c r="CP140" s="3" t="inlineStr">
        <is>
          <t>N</t>
        </is>
      </c>
      <c r="CQ140" s="3" t="inlineStr">
        <is>
          <t>Enhanced derivative of chitholian/annotated-potholes-dataset, so it inherits that dataset's undocumented image provenance; severity definitions are qualitative; country and collection dates unknown [Claude] | Derived from an earlier 665-image collection; the same pothole may appear from multiple angles, which can cause train-test leakage. Geography and acquisition conditions are not documented. [GPT]</t>
        </is>
      </c>
      <c r="CR140" s="3" t="inlineStr">
        <is>
          <t>Derived</t>
        </is>
      </c>
      <c r="CS140" s="3" t="inlineStr">
        <is>
          <t>N</t>
        </is>
      </c>
      <c r="CT140" s="3" t="inlineStr">
        <is>
          <t>N</t>
        </is>
      </c>
      <c r="CU140" s="3" t="inlineStr">
        <is>
          <t>Y</t>
        </is>
      </c>
      <c r="CV140" s="3" t="inlineStr">
        <is>
          <t>NA</t>
        </is>
      </c>
      <c r="CW140" s="3" t="inlineStr">
        <is>
          <t>NA</t>
        </is>
      </c>
      <c r="CX140" s="3" t="inlineStr">
        <is>
          <t>Claude_Kaggle_001.xlsx; GPT_Kaggle_001.xlsx</t>
        </is>
      </c>
      <c r="CY140" s="3" t="inlineStr">
        <is>
          <t>Claude_Kaggle_001:KG-015; GPT_Kaggle_001:KAG-005</t>
        </is>
      </c>
      <c r="CZ140" s="3" t="inlineStr">
        <is>
          <t>Y - see conflict columns and Reconciliation_Notes</t>
        </is>
      </c>
      <c r="DA140" s="3" t="inlineStr">
        <is>
          <t>Y - see conflict columns and Reconciliation_Notes</t>
        </is>
      </c>
      <c r="DB140" s="3" t="inlineStr">
        <is>
          <t>None</t>
        </is>
      </c>
      <c r="DC140" s="6" t="inlineStr">
        <is>
          <t>Label taxonomy: Three severity classes defined by risk to road users: minor_pothole;medium_potho (Claude) vs Minor pothole;Medium pothole;Major pothole;1,887 annotated objects (GPT) || Annotation task: Object detection (Claude) vs Object detection;Severity classification (GPT) || Annotation format: Pascal VOC XML (Claude) vs PASCAL VOC XML bounding boxes (GPT) || Annotation method: Manual severity categorisation of an existing annotated dataset (Claude) vs Initial severity labels generated with a documented custom script; 52 added imag (GPT)</t>
        </is>
      </c>
      <c r="DD140" s="3" t="inlineStr">
        <is>
          <t>None</t>
        </is>
      </c>
      <c r="DE140" s="6" t="inlineStr">
        <is>
          <t>Release year: 2025 (Claude) vs 2024 (GPT) || License: Database: Open Database, Contents: Database Contents (Claude) vs Open Database License; Database Contents License (GPT) || Screening decision: Include-Supplementary (Claude) vs Include-Primary (GPT) || Key_Limitations: Enhanced derivative of chitholian/annotated-potholes-dataset, so it inherits tha (Claude) vs Derived from an earlier 665-image collection; the same pothole may appear from m (GPT)</t>
        </is>
      </c>
      <c r="DF140" s="6" t="inlineStr">
        <is>
          <t>Y</t>
        </is>
      </c>
      <c r="DG140" s="3" t="inlineStr">
        <is>
          <t>Release year 2025 (Claude, API v1 date) vs 2024 (GPT).</t>
        </is>
      </c>
      <c r="DH140" s="3" t="inlineStr">
        <is>
          <t>Kaggle dataset page 'About Dataset' (717 images, Pascal VOC XML annotations, three severity class definitions with counts 418/869/600, statement of derivation); Kaggle API record /api/v1/datasets/view/idanbaru/annotated-potholes-with-severity-levels; accessed 2026-08-03 [Claude] | Kaggle dataset page, dataset description, class distribution, enhancement method, and license section, accessed 2026-08-06 [GPT]</t>
        </is>
      </c>
      <c r="DI140" s="3" t="inlineStr">
        <is>
          <t>Moderate</t>
        </is>
      </c>
      <c r="DJ140" s="3" t="inlineStr">
        <is>
          <t>Low</t>
        </is>
      </c>
      <c r="DK140" s="3" t="inlineStr">
        <is>
          <t>Use as-is.</t>
        </is>
      </c>
      <c r="DL140" s="3" t="n">
        <v>4.5</v>
      </c>
      <c r="DM140" s="3" t="n">
        <v>4</v>
      </c>
      <c r="DN140" s="3" t="n">
        <v>4.2</v>
      </c>
      <c r="DO140" s="3" t="n">
        <v>2.5</v>
      </c>
      <c r="DP140" s="3" t="n">
        <v>2.5</v>
      </c>
      <c r="DQ140" s="3" t="n">
        <v>1</v>
      </c>
      <c r="DR140" s="3" t="n">
        <v>1.5</v>
      </c>
      <c r="DS140" s="3" t="n">
        <v>64.09999999999999</v>
      </c>
      <c r="DT140" s="3" t="inlineStr">
        <is>
          <t>Reviewed (source MCDM_Scoring, averaged across batches)</t>
        </is>
      </c>
      <c r="DU140" s="3" t="inlineStr">
        <is>
          <t>2 of 2</t>
        </is>
      </c>
      <c r="DV140" s="35">
        <f>IFERROR(IF(INDEX(MCDM_Grades!$C$2:$C$178,MATCH($A140,MCDM_Grades!$A$2:$A$178,0))="","",INDEX(MCDM_Grades!$C$2:$C$178,MATCH($A140,MCDM_Grades!$A$2:$A$178,0))),"")</f>
        <v/>
      </c>
      <c r="DW140" s="42">
        <f>IFERROR(IF(INDEX(MCDM_Grades!$D$2:$D$178,MATCH($A140,MCDM_Grades!$A$2:$A$178,0))="","",INDEX(MCDM_Grades!$D$2:$D$178,MATCH($A140,MCDM_Grades!$A$2:$A$178,0))),"")</f>
        <v/>
      </c>
      <c r="DX140" s="48">
        <f>IFERROR(IF(INDEX(MCDM_Grades!$E$2:$E$178,MATCH($A140,MCDM_Grades!$A$2:$A$178,0))="","",INDEX(MCDM_Grades!$E$2:$E$178,MATCH($A140,MCDM_Grades!$A$2:$A$178,0))),"")</f>
        <v/>
      </c>
      <c r="DY140" s="49">
        <f>IFERROR(IF(INDEX(MCDM_Grades!$F$2:$F$178,MATCH($A140,MCDM_Grades!$A$2:$A$178,0))="","",INDEX(MCDM_Grades!$F$2:$F$178,MATCH($A140,MCDM_Grades!$A$2:$A$178,0))),"")</f>
        <v/>
      </c>
      <c r="DZ140" s="48">
        <f>IFERROR(IF(INDEX(MCDM_Grades!$G$2:$G$178,MATCH($A140,MCDM_Grades!$A$2:$A$178,0))="","",INDEX(MCDM_Grades!$G$2:$G$178,MATCH($A140,MCDM_Grades!$A$2:$A$178,0))),"")</f>
        <v/>
      </c>
      <c r="EA140" s="49">
        <f>IFERROR(IF(INDEX(MCDM_Grades!$H$2:$H$178,MATCH($A140,MCDM_Grades!$A$2:$A$178,0))="","",INDEX(MCDM_Grades!$H$2:$H$178,MATCH($A140,MCDM_Grades!$A$2:$A$178,0))),"")</f>
        <v/>
      </c>
      <c r="EB140" s="50">
        <f>IFERROR(IF(INDEX(MCDM_Grades!$I$2:$I$178,MATCH($A140,MCDM_Grades!$A$2:$A$178,0))="","",INDEX(MCDM_Grades!$I$2:$I$178,MATCH($A140,MCDM_Grades!$A$2:$A$178,0))),"")</f>
        <v/>
      </c>
      <c r="EC140" s="51">
        <f>IFERROR(IF(INDEX(MCDM_Grades!$J$2:$J$178,MATCH($A140,MCDM_Grades!$A$2:$A$178,0))="","",INDEX(MCDM_Grades!$J$2:$J$178,MATCH($A140,MCDM_Grades!$A$2:$A$178,0))),"")</f>
        <v/>
      </c>
      <c r="ED140" s="35">
        <f>IFERROR(IF(INDEX(MCDM_Grades!$N$2:$N$178,MATCH($A140,MCDM_Grades!$A$2:$A$178,0))="","",INDEX(MCDM_Grades!$N$2:$N$178,MATCH($A140,MCDM_Grades!$A$2:$A$178,0))),"")</f>
        <v/>
      </c>
      <c r="EE140" s="42">
        <f>IFERROR(IF(INDEX(MCDM_Grades!$O$2:$O$178,MATCH($A140,MCDM_Grades!$A$2:$A$178,0))="","",INDEX(MCDM_Grades!$O$2:$O$178,MATCH($A140,MCDM_Grades!$A$2:$A$178,0))),"")</f>
        <v/>
      </c>
      <c r="EF140" s="35">
        <f>IFERROR(IF(INDEX(MCDM_Grades!$P$2:$P$178,MATCH($A140,MCDM_Grades!$A$2:$A$178,0))="","",INDEX(MCDM_Grades!$P$2:$P$178,MATCH($A140,MCDM_Grades!$A$2:$A$178,0))),"")</f>
        <v/>
      </c>
      <c r="EG140" s="42">
        <f>IFERROR(IF(INDEX(MCDM_Grades!$Q$2:$Q$178,MATCH($A140,MCDM_Grades!$A$2:$A$178,0))="","",INDEX(MCDM_Grades!$Q$2:$Q$178,MATCH($A140,MCDM_Grades!$A$2:$A$178,0))),"")</f>
        <v/>
      </c>
      <c r="EH140" s="35">
        <f>IFERROR(IF(INDEX(MCDM_Grades!$R$2:$R$178,MATCH($A140,MCDM_Grades!$A$2:$A$178,0))="","",INDEX(MCDM_Grades!$R$2:$R$178,MATCH($A140,MCDM_Grades!$A$2:$A$178,0))),"")</f>
        <v/>
      </c>
      <c r="EI140" s="42">
        <f>IFERROR(IF(INDEX(MCDM_Grades!$S$2:$S$178,MATCH($A140,MCDM_Grades!$A$2:$A$178,0))="","",INDEX(MCDM_Grades!$S$2:$S$178,MATCH($A140,MCDM_Grades!$A$2:$A$178,0))),"")</f>
        <v/>
      </c>
      <c r="EJ140" s="35">
        <f>IFERROR(IF(INDEX(MCDM_Grades!$T$2:$T$178,MATCH($A140,MCDM_Grades!$A$2:$A$178,0))="","",INDEX(MCDM_Grades!$T$2:$T$178,MATCH($A140,MCDM_Grades!$A$2:$A$178,0))),"")</f>
        <v/>
      </c>
      <c r="EK140" s="42">
        <f>IFERROR(IF(INDEX(MCDM_Grades!$U$2:$U$178,MATCH($A140,MCDM_Grades!$A$2:$A$178,0))="","",INDEX(MCDM_Grades!$U$2:$U$178,MATCH($A140,MCDM_Grades!$A$2:$A$178,0))),"")</f>
        <v/>
      </c>
      <c r="EL140" s="35">
        <f>IFERROR(IF(INDEX(MCDM_Grades!$V$2:$V$178,MATCH($A140,MCDM_Grades!$A$2:$A$178,0))="","",INDEX(MCDM_Grades!$V$2:$V$178,MATCH($A140,MCDM_Grades!$A$2:$A$178,0))),"")</f>
        <v/>
      </c>
      <c r="EM140" s="42">
        <f>IFERROR(IF(INDEX(MCDM_Grades!$W$2:$W$178,MATCH($A140,MCDM_Grades!$A$2:$A$178,0))="","",INDEX(MCDM_Grades!$W$2:$W$178,MATCH($A140,MCDM_Grades!$A$2:$A$178,0))),"")</f>
        <v/>
      </c>
      <c r="EN140" s="35">
        <f>IFERROR(IF(INDEX(MCDM_Grades!$X$2:$X$178,MATCH($A140,MCDM_Grades!$A$2:$A$178,0))="","",INDEX(MCDM_Grades!$X$2:$X$178,MATCH($A140,MCDM_Grades!$A$2:$A$178,0))),"")</f>
        <v/>
      </c>
      <c r="EO140" s="42">
        <f>IFERROR(IF(INDEX(MCDM_Grades!$Y$2:$Y$178,MATCH($A140,MCDM_Grades!$A$2:$A$178,0))="","",INDEX(MCDM_Grades!$Y$2:$Y$178,MATCH($A140,MCDM_Grades!$A$2:$A$178,0))),"")</f>
        <v/>
      </c>
      <c r="EP140" s="35">
        <f>IFERROR(IF(INDEX(MCDM_Grades!$Z$2:$Z$178,MATCH($A140,MCDM_Grades!$A$2:$A$178,0))="","",INDEX(MCDM_Grades!$Z$2:$Z$178,MATCH($A140,MCDM_Grades!$A$2:$A$178,0))),"")</f>
        <v/>
      </c>
      <c r="EQ140" s="42">
        <f>IFERROR(IF(INDEX(MCDM_Grades!$AA$2:$AA$178,MATCH($A140,MCDM_Grades!$A$2:$A$178,0))="","",INDEX(MCDM_Grades!$AA$2:$AA$178,MATCH($A140,MCDM_Grades!$A$2:$A$178,0))),"")</f>
        <v/>
      </c>
      <c r="ER140" s="35">
        <f>IFERROR(IF(INDEX(MCDM_Grades!$AB$2:$AB$178,MATCH($A140,MCDM_Grades!$A$2:$A$178,0))="","",INDEX(MCDM_Grades!$AB$2:$AB$178,MATCH($A140,MCDM_Grades!$A$2:$A$178,0))),"")</f>
        <v/>
      </c>
      <c r="ES140" s="42">
        <f>IFERROR(IF(INDEX(MCDM_Grades!$AC$2:$AC$178,MATCH($A140,MCDM_Grades!$A$2:$A$178,0))="","",INDEX(MCDM_Grades!$AC$2:$AC$178,MATCH($A140,MCDM_Grades!$A$2:$A$178,0))),"")</f>
        <v/>
      </c>
      <c r="ET140" s="35">
        <f>IFERROR(IF(INDEX(MCDM_Grades!$AD$2:$AD$178,MATCH($A140,MCDM_Grades!$A$2:$A$178,0))="","",INDEX(MCDM_Grades!$AD$2:$AD$178,MATCH($A140,MCDM_Grades!$A$2:$A$178,0))),"")</f>
        <v/>
      </c>
      <c r="EU140" s="42">
        <f>IFERROR(IF(INDEX(MCDM_Grades!$AE$2:$AE$178,MATCH($A140,MCDM_Grades!$A$2:$A$178,0))="","",INDEX(MCDM_Grades!$AE$2:$AE$178,MATCH($A140,MCDM_Grades!$A$2:$A$178,0))),"")</f>
        <v/>
      </c>
      <c r="EV140" s="51">
        <f>IFERROR(IF(INDEX(MCDM_Grades!$K$2:$K$178,MATCH($A140,MCDM_Grades!$A$2:$A$178,0))="","",INDEX(MCDM_Grades!$K$2:$K$178,MATCH($A140,MCDM_Grades!$A$2:$A$178,0))),"")</f>
        <v/>
      </c>
      <c r="EW140" s="49">
        <f>IFERROR(IF(INDEX(MCDM_Grades!$L$2:$L$178,MATCH($A140,MCDM_Grades!$A$2:$A$178,0))="","",INDEX(MCDM_Grades!$L$2:$L$178,MATCH($A140,MCDM_Grades!$A$2:$A$178,0))),"")</f>
        <v/>
      </c>
      <c r="EX140" s="50">
        <f>IFERROR(IF(INDEX(MCDM_Grades!$M$2:$M$178,MATCH($A140,MCDM_Grades!$A$2:$A$178,0))="","",INDEX(MCDM_Grades!$M$2:$M$178,MATCH($A140,MCDM_Grades!$A$2:$A$178,0))),"")</f>
        <v/>
      </c>
      <c r="EY140" s="35">
        <f>IFERROR(IF(INDEX(MCDM_Grades!$AR$2:$AR$178,MATCH($A140,MCDM_Grades!$A$2:$A$178,0))="","",INDEX(MCDM_Grades!$AR$2:$AR$178,MATCH($A140,MCDM_Grades!$A$2:$A$178,0))),"")</f>
        <v/>
      </c>
      <c r="EZ140" s="42">
        <f>IFERROR(IF(INDEX(MCDM_Grades!$AS$2:$AS$178,MATCH($A140,MCDM_Grades!$A$2:$A$178,0))="","",INDEX(MCDM_Grades!$AS$2:$AS$178,MATCH($A140,MCDM_Grades!$A$2:$A$178,0))),"")</f>
        <v/>
      </c>
      <c r="FA140" s="35">
        <f>IFERROR(IF(INDEX(MCDM_Grades!$AT$2:$AT$178,MATCH($A140,MCDM_Grades!$A$2:$A$178,0))="","",INDEX(MCDM_Grades!$AT$2:$AT$178,MATCH($A140,MCDM_Grades!$A$2:$A$178,0))),"")</f>
        <v/>
      </c>
      <c r="FB140" s="42">
        <f>IFERROR(IF(INDEX(MCDM_Grades!$AU$2:$AU$178,MATCH($A140,MCDM_Grades!$A$2:$A$178,0))="","",INDEX(MCDM_Grades!$AU$2:$AU$178,MATCH($A140,MCDM_Grades!$A$2:$A$178,0))),"")</f>
        <v/>
      </c>
      <c r="FC140" s="3" t="inlineStr">
        <is>
          <t>Not reported</t>
        </is>
      </c>
      <c r="FD140" s="3" t="inlineStr">
        <is>
          <t>Unknown</t>
        </is>
      </c>
      <c r="FE140" s="3" t="inlineStr">
        <is>
          <t>Unknown</t>
        </is>
      </c>
      <c r="FF140" s="3" t="n"/>
      <c r="FG140" s="3" t="inlineStr">
        <is>
          <t>Not reported (inherits from chitholian/annotated-potholes-dataset)</t>
        </is>
      </c>
      <c r="FH140" s="3" t="inlineStr">
        <is>
          <t>Enhanced derivative of chitholian/annotated-potholes-dataset, so it inherits that dataset's undocumented image provenance</t>
        </is>
      </c>
      <c r="FI140" s="3" t="inlineStr">
        <is>
          <t>Parent / source dataset</t>
        </is>
      </c>
      <c r="FJ140" s="3" t="n"/>
      <c r="FK140" s="3" t="inlineStr">
        <is>
          <t>Low</t>
        </is>
      </c>
      <c r="FL140" s="3" t="inlineStr">
        <is>
          <t>Not independently verified</t>
        </is>
      </c>
      <c r="FM140" s="3" t="inlineStr">
        <is>
          <t>Derivative of DS-138 (Annotated Potholes Image Dataset), whose viewpoint is undocumented. Workbook remark that 'the same pothole may appear from multiple angles' hints at handheld/ground-level oblique photos but does not establish a viewpoint. Kaggle page not fetched (client-rendered; parent already empty).</t>
        </is>
      </c>
    </row>
    <row r="141" ht="58" customHeight="1">
      <c r="A141" s="3" t="inlineStr">
        <is>
          <t>DS-140</t>
        </is>
      </c>
      <c r="B141" s="3" t="inlineStr">
        <is>
          <t>Asphalt Cracks</t>
        </is>
      </c>
      <c r="C141" s="3" t="inlineStr">
        <is>
          <t>NA</t>
        </is>
      </c>
      <c r="D141" s="3" t="inlineStr">
        <is>
          <t>Version 1</t>
        </is>
      </c>
      <c r="E141" s="3" t="inlineStr">
        <is>
          <t>Independent Dataset</t>
        </is>
      </c>
      <c r="F141" s="3" t="inlineStr">
        <is>
          <t>NA (single source record)</t>
        </is>
      </c>
      <c r="G141" s="3" t="inlineStr">
        <is>
          <t>Single source record; no matching record found in any other file after cross-file and cross-platform comparison.</t>
        </is>
      </c>
      <c r="H141" s="3" t="inlineStr">
        <is>
          <t>Claude</t>
        </is>
      </c>
      <c r="I141" s="3" t="inlineStr">
        <is>
          <t>Kaggle</t>
        </is>
      </c>
      <c r="J141" s="3" t="inlineStr">
        <is>
          <t>N</t>
        </is>
      </c>
      <c r="K141" s="3" t="inlineStr">
        <is>
          <t>NA (single platform)</t>
        </is>
      </c>
      <c r="L141" s="4" t="inlineStr">
        <is>
          <t>https://www.kaggle.com/datasets/abrahamanderson/asphalt-cracks</t>
        </is>
      </c>
      <c r="M141" s="3" t="inlineStr">
        <is>
          <t>NA</t>
        </is>
      </c>
      <c r="N141" s="3" t="inlineStr">
        <is>
          <t>NA</t>
        </is>
      </c>
      <c r="O141" s="3" t="inlineStr">
        <is>
          <t>NA</t>
        </is>
      </c>
      <c r="P141" s="3" t="inlineStr">
        <is>
          <t>NA</t>
        </is>
      </c>
      <c r="Q141" s="3" t="inlineStr">
        <is>
          <t>NA</t>
        </is>
      </c>
      <c r="R141" s="4" t="inlineStr">
        <is>
          <t>https://www.kaggle.com/datasets/abrahamanderson/asphalt-cracks</t>
        </is>
      </c>
      <c r="S141" s="3" t="inlineStr">
        <is>
          <t>NA</t>
        </is>
      </c>
      <c r="T141" s="3" t="inlineStr">
        <is>
          <t>NR</t>
        </is>
      </c>
      <c r="U141" s="3" t="inlineStr">
        <is>
          <t>N</t>
        </is>
      </c>
      <c r="V141" s="3" t="inlineStr">
        <is>
          <t>NR</t>
        </is>
      </c>
      <c r="W141" s="3" t="inlineStr">
        <is>
          <t>NR</t>
        </is>
      </c>
      <c r="X141" s="3" t="inlineStr">
        <is>
          <t>NR</t>
        </is>
      </c>
      <c r="Y141" s="3" t="inlineStr">
        <is>
          <t>NR</t>
        </is>
      </c>
      <c r="Z141" s="3" t="inlineStr">
        <is>
          <t>NA</t>
        </is>
      </c>
      <c r="AA141" s="3" t="inlineStr">
        <is>
          <t>NA</t>
        </is>
      </c>
      <c r="AB141" s="3" t="inlineStr">
        <is>
          <t>NR</t>
        </is>
      </c>
      <c r="AC141" s="3" t="inlineStr">
        <is>
          <t>NR</t>
        </is>
      </c>
      <c r="AD141" s="3" t="inlineStr">
        <is>
          <t>NR</t>
        </is>
      </c>
      <c r="AE141" s="3" t="inlineStr">
        <is>
          <t>NR</t>
        </is>
      </c>
      <c r="AF141" s="3" t="inlineStr">
        <is>
          <t>NR</t>
        </is>
      </c>
      <c r="AG141" s="3" t="inlineStr">
        <is>
          <t>NR</t>
        </is>
      </c>
      <c r="AH141" s="3" t="inlineStr">
        <is>
          <t>NR</t>
        </is>
      </c>
      <c r="AI141" s="3" t="inlineStr">
        <is>
          <t>NR</t>
        </is>
      </c>
      <c r="AJ141" s="3" t="inlineStr">
        <is>
          <t>NR</t>
        </is>
      </c>
      <c r="AK141" s="3" t="inlineStr">
        <is>
          <t>NR</t>
        </is>
      </c>
      <c r="AL141" s="3" t="inlineStr">
        <is>
          <t>NR</t>
        </is>
      </c>
      <c r="AM141" s="3" t="inlineStr">
        <is>
          <t>NR</t>
        </is>
      </c>
      <c r="AN141" s="3" t="inlineStr">
        <is>
          <t>NR</t>
        </is>
      </c>
      <c r="AO141" s="3" t="inlineStr">
        <is>
          <t>NR</t>
        </is>
      </c>
      <c r="AP141" s="3" t="inlineStr">
        <is>
          <t>NR</t>
        </is>
      </c>
      <c r="AQ141" s="3" t="inlineStr">
        <is>
          <t>NR</t>
        </is>
      </c>
      <c r="AR141" s="3" t="inlineStr">
        <is>
          <t>NR</t>
        </is>
      </c>
      <c r="AS141" s="3" t="inlineStr">
        <is>
          <t>NR</t>
        </is>
      </c>
      <c r="AT141" s="3" t="inlineStr">
        <is>
          <t>NR</t>
        </is>
      </c>
      <c r="AU141" s="3" t="inlineStr">
        <is>
          <t>NR</t>
        </is>
      </c>
      <c r="AV141" s="3" t="inlineStr">
        <is>
          <t>NR</t>
        </is>
      </c>
      <c r="AW141" s="3" t="inlineStr">
        <is>
          <t>NR</t>
        </is>
      </c>
      <c r="AX141" s="3" t="inlineStr">
        <is>
          <t>NR</t>
        </is>
      </c>
      <c r="AY141" s="3" t="inlineStr">
        <is>
          <t>NR</t>
        </is>
      </c>
      <c r="AZ141" s="3" t="inlineStr">
        <is>
          <t>NR</t>
        </is>
      </c>
      <c r="BA141" s="3" t="inlineStr">
        <is>
          <t>NR</t>
        </is>
      </c>
      <c r="BB141" s="3" t="inlineStr">
        <is>
          <t>NR</t>
        </is>
      </c>
      <c r="BC141" s="3" t="inlineStr">
        <is>
          <t>NR</t>
        </is>
      </c>
      <c r="BD141" s="3" t="inlineStr">
        <is>
          <t>NR</t>
        </is>
      </c>
      <c r="BE141" s="3" t="inlineStr">
        <is>
          <t>NR</t>
        </is>
      </c>
      <c r="BF141" s="3" t="inlineStr">
        <is>
          <t>NR</t>
        </is>
      </c>
      <c r="BG141" s="3" t="inlineStr">
        <is>
          <t>NR</t>
        </is>
      </c>
      <c r="BH141" s="3" t="inlineStr">
        <is>
          <t>Crack</t>
        </is>
      </c>
      <c r="BI141" s="3" t="inlineStr">
        <is>
          <t>NR</t>
        </is>
      </c>
      <c r="BJ141" s="3" t="inlineStr">
        <is>
          <t>NR</t>
        </is>
      </c>
      <c r="BK141" s="3" t="inlineStr">
        <is>
          <t>NR</t>
        </is>
      </c>
      <c r="BL141" s="3" t="inlineStr">
        <is>
          <t>NR</t>
        </is>
      </c>
      <c r="BM141" s="3" t="inlineStr">
        <is>
          <t>NR</t>
        </is>
      </c>
      <c r="BN141" s="3" t="inlineStr">
        <is>
          <t>NR</t>
        </is>
      </c>
      <c r="BO141" s="3" t="inlineStr">
        <is>
          <t>NR</t>
        </is>
      </c>
      <c r="BP141" s="3" t="inlineStr">
        <is>
          <t>NR</t>
        </is>
      </c>
      <c r="BQ141" s="3" t="inlineStr">
        <is>
          <t>NR</t>
        </is>
      </c>
      <c r="BR141" s="3" t="inlineStr">
        <is>
          <t>NR</t>
        </is>
      </c>
      <c r="BS141" s="3" t="inlineStr">
        <is>
          <t>NR</t>
        </is>
      </c>
      <c r="BT141" s="3" t="inlineStr">
        <is>
          <t>NR</t>
        </is>
      </c>
      <c r="BU141" s="3" t="inlineStr">
        <is>
          <t>NR</t>
        </is>
      </c>
      <c r="BV141" s="3" t="inlineStr">
        <is>
          <t>NR</t>
        </is>
      </c>
      <c r="BW141" s="3" t="inlineStr">
        <is>
          <t>NR</t>
        </is>
      </c>
      <c r="BX141" s="3" t="inlineStr">
        <is>
          <t>NR</t>
        </is>
      </c>
      <c r="BY141" s="3" t="inlineStr">
        <is>
          <t>NR</t>
        </is>
      </c>
      <c r="BZ141" s="3" t="inlineStr">
        <is>
          <t>NR</t>
        </is>
      </c>
      <c r="CA141" s="3" t="inlineStr">
        <is>
          <t>NR</t>
        </is>
      </c>
      <c r="CB141" s="3" t="inlineStr">
        <is>
          <t>NR</t>
        </is>
      </c>
      <c r="CC141" s="3" t="inlineStr">
        <is>
          <t>NR</t>
        </is>
      </c>
      <c r="CD141" s="3" t="inlineStr">
        <is>
          <t>NR</t>
        </is>
      </c>
      <c r="CE141" s="3" t="inlineStr">
        <is>
          <t>NR</t>
        </is>
      </c>
      <c r="CF141" s="3" t="inlineStr">
        <is>
          <t>NR</t>
        </is>
      </c>
      <c r="CG141" s="3" t="inlineStr">
        <is>
          <t>NR</t>
        </is>
      </c>
      <c r="CH141" s="3" t="inlineStr">
        <is>
          <t>NR</t>
        </is>
      </c>
      <c r="CI141" s="3" t="inlineStr">
        <is>
          <t>Pending</t>
        </is>
      </c>
      <c r="CJ141" s="3" t="inlineStr">
        <is>
          <t>Registration</t>
        </is>
      </c>
      <c r="CK141" s="3" t="inlineStr">
        <is>
          <t>Unknown</t>
        </is>
      </c>
      <c r="CL141" s="3" t="inlineStr">
        <is>
          <t>Y</t>
        </is>
      </c>
      <c r="CM141" s="3" t="inlineStr">
        <is>
          <t>Registration</t>
        </is>
      </c>
      <c r="CN141" s="3" t="inlineStr">
        <is>
          <t>NR</t>
        </is>
      </c>
      <c r="CO141" s="3" t="inlineStr">
        <is>
          <t>NR</t>
        </is>
      </c>
      <c r="CP141" s="3" t="inlineStr">
        <is>
          <t>N</t>
        </is>
      </c>
      <c r="CQ141" s="3" t="inlineStr">
        <is>
          <t>An 11.6 GB record with no description, no subtitle, no tags and no licence. Only the title indicates asphalt cracks. Whether labels or ground truth exist at all cannot be determined from the record, so eligibility is unresolved</t>
        </is>
      </c>
      <c r="CR141" s="3" t="inlineStr">
        <is>
          <t>Original</t>
        </is>
      </c>
      <c r="CS141" s="3" t="inlineStr">
        <is>
          <t>N</t>
        </is>
      </c>
      <c r="CT141" s="3" t="inlineStr">
        <is>
          <t>N</t>
        </is>
      </c>
      <c r="CU141" s="3" t="inlineStr">
        <is>
          <t>N</t>
        </is>
      </c>
      <c r="CV141" s="3" t="inlineStr">
        <is>
          <t>NA</t>
        </is>
      </c>
      <c r="CW141" s="3" t="inlineStr">
        <is>
          <t>NA</t>
        </is>
      </c>
      <c r="CX141" s="3" t="inlineStr">
        <is>
          <t>Claude_Kaggle_001.xlsx</t>
        </is>
      </c>
      <c r="CY141" s="3" t="inlineStr">
        <is>
          <t>Claude_Kaggle_001:KG-042</t>
        </is>
      </c>
      <c r="CZ141" s="3" t="inlineStr">
        <is>
          <t>N</t>
        </is>
      </c>
      <c r="DA141" s="3" t="inlineStr">
        <is>
          <t>NA</t>
        </is>
      </c>
      <c r="DB141" s="3" t="inlineStr">
        <is>
          <t>None</t>
        </is>
      </c>
      <c r="DC141" s="3" t="inlineStr">
        <is>
          <t>None</t>
        </is>
      </c>
      <c r="DD141" s="3" t="inlineStr">
        <is>
          <t>None</t>
        </is>
      </c>
      <c r="DE141" s="3" t="inlineStr">
        <is>
          <t>None</t>
        </is>
      </c>
      <c r="DF141" s="3" t="inlineStr">
        <is>
          <t>N</t>
        </is>
      </c>
      <c r="DG141" s="3" t="inlineStr">
        <is>
          <t>Single source record; no reconciliation required.</t>
        </is>
      </c>
      <c r="DH141" s="3" t="inlineStr">
        <is>
          <t>Kaggle dataset page (title and file listing only; description, subtitle, tags and licence fields all empty); Kaggle API record /api/v1/datasets/view/abrahamanderson/asphalt-cracks; accessed 2026-08-03</t>
        </is>
      </c>
      <c r="DI141" s="3" t="inlineStr">
        <is>
          <t>Low</t>
        </is>
      </c>
      <c r="DJ141" s="7" t="inlineStr">
        <is>
          <t>High</t>
        </is>
      </c>
      <c r="DK141" s="3" t="inlineStr">
        <is>
          <t>Verify pending/unresolved fields against the source record.</t>
        </is>
      </c>
      <c r="DL141" s="3" t="n">
        <v>3</v>
      </c>
      <c r="DM141" s="3" t="n">
        <v>0</v>
      </c>
      <c r="DN141" s="3" t="n">
        <v>0</v>
      </c>
      <c r="DO141" s="3" t="n">
        <v>4</v>
      </c>
      <c r="DP141" s="3" t="n">
        <v>0</v>
      </c>
      <c r="DQ141" s="3" t="n">
        <v>0</v>
      </c>
      <c r="DR141" s="3" t="n">
        <v>0</v>
      </c>
      <c r="DS141" s="3" t="n">
        <v>24</v>
      </c>
      <c r="DT141" s="3" t="inlineStr">
        <is>
          <t>Reviewed (source MCDM_Scoring, averaged across batches)</t>
        </is>
      </c>
      <c r="DU141" s="3" t="inlineStr">
        <is>
          <t>1 of 1</t>
        </is>
      </c>
      <c r="DV141" s="35">
        <f>IFERROR(IF(INDEX(MCDM_Grades!$C$2:$C$178,MATCH($A141,MCDM_Grades!$A$2:$A$178,0))="","",INDEX(MCDM_Grades!$C$2:$C$178,MATCH($A141,MCDM_Grades!$A$2:$A$178,0))),"")</f>
        <v/>
      </c>
      <c r="DW141" s="42">
        <f>IFERROR(IF(INDEX(MCDM_Grades!$D$2:$D$178,MATCH($A141,MCDM_Grades!$A$2:$A$178,0))="","",INDEX(MCDM_Grades!$D$2:$D$178,MATCH($A141,MCDM_Grades!$A$2:$A$178,0))),"")</f>
        <v/>
      </c>
      <c r="DX141" s="48">
        <f>IFERROR(IF(INDEX(MCDM_Grades!$E$2:$E$178,MATCH($A141,MCDM_Grades!$A$2:$A$178,0))="","",INDEX(MCDM_Grades!$E$2:$E$178,MATCH($A141,MCDM_Grades!$A$2:$A$178,0))),"")</f>
        <v/>
      </c>
      <c r="DY141" s="49">
        <f>IFERROR(IF(INDEX(MCDM_Grades!$F$2:$F$178,MATCH($A141,MCDM_Grades!$A$2:$A$178,0))="","",INDEX(MCDM_Grades!$F$2:$F$178,MATCH($A141,MCDM_Grades!$A$2:$A$178,0))),"")</f>
        <v/>
      </c>
      <c r="DZ141" s="48">
        <f>IFERROR(IF(INDEX(MCDM_Grades!$G$2:$G$178,MATCH($A141,MCDM_Grades!$A$2:$A$178,0))="","",INDEX(MCDM_Grades!$G$2:$G$178,MATCH($A141,MCDM_Grades!$A$2:$A$178,0))),"")</f>
        <v/>
      </c>
      <c r="EA141" s="49">
        <f>IFERROR(IF(INDEX(MCDM_Grades!$H$2:$H$178,MATCH($A141,MCDM_Grades!$A$2:$A$178,0))="","",INDEX(MCDM_Grades!$H$2:$H$178,MATCH($A141,MCDM_Grades!$A$2:$A$178,0))),"")</f>
        <v/>
      </c>
      <c r="EB141" s="50">
        <f>IFERROR(IF(INDEX(MCDM_Grades!$I$2:$I$178,MATCH($A141,MCDM_Grades!$A$2:$A$178,0))="","",INDEX(MCDM_Grades!$I$2:$I$178,MATCH($A141,MCDM_Grades!$A$2:$A$178,0))),"")</f>
        <v/>
      </c>
      <c r="EC141" s="51">
        <f>IFERROR(IF(INDEX(MCDM_Grades!$J$2:$J$178,MATCH($A141,MCDM_Grades!$A$2:$A$178,0))="","",INDEX(MCDM_Grades!$J$2:$J$178,MATCH($A141,MCDM_Grades!$A$2:$A$178,0))),"")</f>
        <v/>
      </c>
      <c r="ED141" s="35">
        <f>IFERROR(IF(INDEX(MCDM_Grades!$N$2:$N$178,MATCH($A141,MCDM_Grades!$A$2:$A$178,0))="","",INDEX(MCDM_Grades!$N$2:$N$178,MATCH($A141,MCDM_Grades!$A$2:$A$178,0))),"")</f>
        <v/>
      </c>
      <c r="EE141" s="42">
        <f>IFERROR(IF(INDEX(MCDM_Grades!$O$2:$O$178,MATCH($A141,MCDM_Grades!$A$2:$A$178,0))="","",INDEX(MCDM_Grades!$O$2:$O$178,MATCH($A141,MCDM_Grades!$A$2:$A$178,0))),"")</f>
        <v/>
      </c>
      <c r="EF141" s="35">
        <f>IFERROR(IF(INDEX(MCDM_Grades!$P$2:$P$178,MATCH($A141,MCDM_Grades!$A$2:$A$178,0))="","",INDEX(MCDM_Grades!$P$2:$P$178,MATCH($A141,MCDM_Grades!$A$2:$A$178,0))),"")</f>
        <v/>
      </c>
      <c r="EG141" s="42">
        <f>IFERROR(IF(INDEX(MCDM_Grades!$Q$2:$Q$178,MATCH($A141,MCDM_Grades!$A$2:$A$178,0))="","",INDEX(MCDM_Grades!$Q$2:$Q$178,MATCH($A141,MCDM_Grades!$A$2:$A$178,0))),"")</f>
        <v/>
      </c>
      <c r="EH141" s="35">
        <f>IFERROR(IF(INDEX(MCDM_Grades!$R$2:$R$178,MATCH($A141,MCDM_Grades!$A$2:$A$178,0))="","",INDEX(MCDM_Grades!$R$2:$R$178,MATCH($A141,MCDM_Grades!$A$2:$A$178,0))),"")</f>
        <v/>
      </c>
      <c r="EI141" s="42">
        <f>IFERROR(IF(INDEX(MCDM_Grades!$S$2:$S$178,MATCH($A141,MCDM_Grades!$A$2:$A$178,0))="","",INDEX(MCDM_Grades!$S$2:$S$178,MATCH($A141,MCDM_Grades!$A$2:$A$178,0))),"")</f>
        <v/>
      </c>
      <c r="EJ141" s="35">
        <f>IFERROR(IF(INDEX(MCDM_Grades!$T$2:$T$178,MATCH($A141,MCDM_Grades!$A$2:$A$178,0))="","",INDEX(MCDM_Grades!$T$2:$T$178,MATCH($A141,MCDM_Grades!$A$2:$A$178,0))),"")</f>
        <v/>
      </c>
      <c r="EK141" s="42">
        <f>IFERROR(IF(INDEX(MCDM_Grades!$U$2:$U$178,MATCH($A141,MCDM_Grades!$A$2:$A$178,0))="","",INDEX(MCDM_Grades!$U$2:$U$178,MATCH($A141,MCDM_Grades!$A$2:$A$178,0))),"")</f>
        <v/>
      </c>
      <c r="EL141" s="35">
        <f>IFERROR(IF(INDEX(MCDM_Grades!$V$2:$V$178,MATCH($A141,MCDM_Grades!$A$2:$A$178,0))="","",INDEX(MCDM_Grades!$V$2:$V$178,MATCH($A141,MCDM_Grades!$A$2:$A$178,0))),"")</f>
        <v/>
      </c>
      <c r="EM141" s="42">
        <f>IFERROR(IF(INDEX(MCDM_Grades!$W$2:$W$178,MATCH($A141,MCDM_Grades!$A$2:$A$178,0))="","",INDEX(MCDM_Grades!$W$2:$W$178,MATCH($A141,MCDM_Grades!$A$2:$A$178,0))),"")</f>
        <v/>
      </c>
      <c r="EN141" s="35">
        <f>IFERROR(IF(INDEX(MCDM_Grades!$X$2:$X$178,MATCH($A141,MCDM_Grades!$A$2:$A$178,0))="","",INDEX(MCDM_Grades!$X$2:$X$178,MATCH($A141,MCDM_Grades!$A$2:$A$178,0))),"")</f>
        <v/>
      </c>
      <c r="EO141" s="42">
        <f>IFERROR(IF(INDEX(MCDM_Grades!$Y$2:$Y$178,MATCH($A141,MCDM_Grades!$A$2:$A$178,0))="","",INDEX(MCDM_Grades!$Y$2:$Y$178,MATCH($A141,MCDM_Grades!$A$2:$A$178,0))),"")</f>
        <v/>
      </c>
      <c r="EP141" s="35">
        <f>IFERROR(IF(INDEX(MCDM_Grades!$Z$2:$Z$178,MATCH($A141,MCDM_Grades!$A$2:$A$178,0))="","",INDEX(MCDM_Grades!$Z$2:$Z$178,MATCH($A141,MCDM_Grades!$A$2:$A$178,0))),"")</f>
        <v/>
      </c>
      <c r="EQ141" s="42">
        <f>IFERROR(IF(INDEX(MCDM_Grades!$AA$2:$AA$178,MATCH($A141,MCDM_Grades!$A$2:$A$178,0))="","",INDEX(MCDM_Grades!$AA$2:$AA$178,MATCH($A141,MCDM_Grades!$A$2:$A$178,0))),"")</f>
        <v/>
      </c>
      <c r="ER141" s="35">
        <f>IFERROR(IF(INDEX(MCDM_Grades!$AB$2:$AB$178,MATCH($A141,MCDM_Grades!$A$2:$A$178,0))="","",INDEX(MCDM_Grades!$AB$2:$AB$178,MATCH($A141,MCDM_Grades!$A$2:$A$178,0))),"")</f>
        <v/>
      </c>
      <c r="ES141" s="42">
        <f>IFERROR(IF(INDEX(MCDM_Grades!$AC$2:$AC$178,MATCH($A141,MCDM_Grades!$A$2:$A$178,0))="","",INDEX(MCDM_Grades!$AC$2:$AC$178,MATCH($A141,MCDM_Grades!$A$2:$A$178,0))),"")</f>
        <v/>
      </c>
      <c r="ET141" s="35">
        <f>IFERROR(IF(INDEX(MCDM_Grades!$AD$2:$AD$178,MATCH($A141,MCDM_Grades!$A$2:$A$178,0))="","",INDEX(MCDM_Grades!$AD$2:$AD$178,MATCH($A141,MCDM_Grades!$A$2:$A$178,0))),"")</f>
        <v/>
      </c>
      <c r="EU141" s="42">
        <f>IFERROR(IF(INDEX(MCDM_Grades!$AE$2:$AE$178,MATCH($A141,MCDM_Grades!$A$2:$A$178,0))="","",INDEX(MCDM_Grades!$AE$2:$AE$178,MATCH($A141,MCDM_Grades!$A$2:$A$178,0))),"")</f>
        <v/>
      </c>
      <c r="EV141" s="51">
        <f>IFERROR(IF(INDEX(MCDM_Grades!$K$2:$K$178,MATCH($A141,MCDM_Grades!$A$2:$A$178,0))="","",INDEX(MCDM_Grades!$K$2:$K$178,MATCH($A141,MCDM_Grades!$A$2:$A$178,0))),"")</f>
        <v/>
      </c>
      <c r="EW141" s="49">
        <f>IFERROR(IF(INDEX(MCDM_Grades!$L$2:$L$178,MATCH($A141,MCDM_Grades!$A$2:$A$178,0))="","",INDEX(MCDM_Grades!$L$2:$L$178,MATCH($A141,MCDM_Grades!$A$2:$A$178,0))),"")</f>
        <v/>
      </c>
      <c r="EX141" s="50">
        <f>IFERROR(IF(INDEX(MCDM_Grades!$M$2:$M$178,MATCH($A141,MCDM_Grades!$A$2:$A$178,0))="","",INDEX(MCDM_Grades!$M$2:$M$178,MATCH($A141,MCDM_Grades!$A$2:$A$178,0))),"")</f>
        <v/>
      </c>
      <c r="EY141" s="35">
        <f>IFERROR(IF(INDEX(MCDM_Grades!$AR$2:$AR$178,MATCH($A141,MCDM_Grades!$A$2:$A$178,0))="","",INDEX(MCDM_Grades!$AR$2:$AR$178,MATCH($A141,MCDM_Grades!$A$2:$A$178,0))),"")</f>
        <v/>
      </c>
      <c r="EZ141" s="42">
        <f>IFERROR(IF(INDEX(MCDM_Grades!$AS$2:$AS$178,MATCH($A141,MCDM_Grades!$A$2:$A$178,0))="","",INDEX(MCDM_Grades!$AS$2:$AS$178,MATCH($A141,MCDM_Grades!$A$2:$A$178,0))),"")</f>
        <v/>
      </c>
      <c r="FA141" s="35">
        <f>IFERROR(IF(INDEX(MCDM_Grades!$AT$2:$AT$178,MATCH($A141,MCDM_Grades!$A$2:$A$178,0))="","",INDEX(MCDM_Grades!$AT$2:$AT$178,MATCH($A141,MCDM_Grades!$A$2:$A$178,0))),"")</f>
        <v/>
      </c>
      <c r="FB141" s="42">
        <f>IFERROR(IF(INDEX(MCDM_Grades!$AU$2:$AU$178,MATCH($A141,MCDM_Grades!$A$2:$A$178,0))="","",INDEX(MCDM_Grades!$AU$2:$AU$178,MATCH($A141,MCDM_Grades!$A$2:$A$178,0))),"")</f>
        <v/>
      </c>
      <c r="FC141" s="3" t="inlineStr">
        <is>
          <t>Not reported</t>
        </is>
      </c>
      <c r="FD141" s="3" t="inlineStr">
        <is>
          <t>Unknown</t>
        </is>
      </c>
      <c r="FE141" s="3" t="inlineStr">
        <is>
          <t>Unknown</t>
        </is>
      </c>
      <c r="FF141" s="3" t="n"/>
      <c r="FG141" s="3" t="inlineStr">
        <is>
          <t>Not reported</t>
        </is>
      </c>
      <c r="FH141" s="3" t="inlineStr">
        <is>
          <t>An 11.6 GB record with no description, no subtitle, no tags and no licence. Only the title indicates asphalt cracks.</t>
        </is>
      </c>
      <c r="FI141" s="3" t="inlineStr">
        <is>
          <t>Acquisition metadata (workbook)</t>
        </is>
      </c>
      <c r="FJ141" s="3" t="n"/>
      <c r="FK141" s="3" t="inlineStr">
        <is>
          <t>Low</t>
        </is>
      </c>
      <c r="FL141" s="3" t="inlineStr">
        <is>
          <t>Not independently verified</t>
        </is>
      </c>
      <c r="FM141" s="3" t="inlineStr">
        <is>
          <t>All acquisition fields NR; Kaggle page returned only its title (client-side rendering). No viewpoint evidence anywhere.</t>
        </is>
      </c>
    </row>
    <row r="142" ht="58" customHeight="1">
      <c r="A142" s="3" t="inlineStr">
        <is>
          <t>DS-141</t>
        </is>
      </c>
      <c r="B142" s="3" t="inlineStr">
        <is>
          <t>CDAC-DAI Pavement Distress Detection</t>
        </is>
      </c>
      <c r="C142" s="3" t="inlineStr">
        <is>
          <t>NA</t>
        </is>
      </c>
      <c r="D142" s="3" t="inlineStr">
        <is>
          <t>Version 1</t>
        </is>
      </c>
      <c r="E142" s="3" t="inlineStr">
        <is>
          <t>Confirmed Match</t>
        </is>
      </c>
      <c r="F142" s="3" t="inlineStr">
        <is>
          <t>High</t>
        </is>
      </c>
      <c r="G142" s="3" t="inlineStr">
        <is>
          <t>Same Kaggle page (shubhamadsul97/cdac-dai-pavement-distress-detection) in both records.</t>
        </is>
      </c>
      <c r="H142" s="3" t="inlineStr">
        <is>
          <t>Claude; CodeX</t>
        </is>
      </c>
      <c r="I142" s="3" t="inlineStr">
        <is>
          <t>Kaggle</t>
        </is>
      </c>
      <c r="J142" s="3" t="inlineStr">
        <is>
          <t>N</t>
        </is>
      </c>
      <c r="K142" s="3" t="inlineStr">
        <is>
          <t>Single Kaggle deposit</t>
        </is>
      </c>
      <c r="L142" s="4" t="inlineStr">
        <is>
          <t>https://www.kaggle.com/datasets/shubhamadsul97/cdac-dai-pavement-distress-detection</t>
        </is>
      </c>
      <c r="M142" s="3" t="inlineStr">
        <is>
          <t>NA</t>
        </is>
      </c>
      <c r="N142" s="3" t="inlineStr">
        <is>
          <t>NA</t>
        </is>
      </c>
      <c r="O142" s="3" t="inlineStr">
        <is>
          <t>NA</t>
        </is>
      </c>
      <c r="P142" s="3" t="inlineStr">
        <is>
          <t>NA</t>
        </is>
      </c>
      <c r="Q142" s="3" t="inlineStr">
        <is>
          <t>NA</t>
        </is>
      </c>
      <c r="R142" s="4" t="inlineStr">
        <is>
          <t>https://www.kaggle.com/datasets/shubhamadsul97/cdac-dai-pavement-distress-detection</t>
        </is>
      </c>
      <c r="S142" s="3" t="inlineStr">
        <is>
          <t>NA</t>
        </is>
      </c>
      <c r="T142" s="3" t="inlineStr">
        <is>
          <t>NR</t>
        </is>
      </c>
      <c r="U142" s="3" t="inlineStr">
        <is>
          <t>N</t>
        </is>
      </c>
      <c r="V142" s="3" t="inlineStr">
        <is>
          <t>NR</t>
        </is>
      </c>
      <c r="W142" s="3" t="inlineStr">
        <is>
          <t>NR</t>
        </is>
      </c>
      <c r="X142" s="3" t="inlineStr">
        <is>
          <t>NR</t>
        </is>
      </c>
      <c r="Y142" s="3" t="inlineStr">
        <is>
          <t>NR</t>
        </is>
      </c>
      <c r="Z142" s="3" t="inlineStr">
        <is>
          <t>NA</t>
        </is>
      </c>
      <c r="AA142" s="3" t="inlineStr">
        <is>
          <t>NA</t>
        </is>
      </c>
      <c r="AB142" s="3" t="inlineStr">
        <is>
          <t>Images/frames as reported</t>
        </is>
      </c>
      <c r="AC142" s="3" t="inlineStr">
        <is>
          <t>29700</t>
        </is>
      </c>
      <c r="AD142" s="3" t="inlineStr">
        <is>
          <t>NR</t>
        </is>
      </c>
      <c r="AE142" s="3" t="inlineStr">
        <is>
          <t>NR</t>
        </is>
      </c>
      <c r="AF142" s="3" t="inlineStr">
        <is>
          <t>29700</t>
        </is>
      </c>
      <c r="AG142" s="3" t="inlineStr">
        <is>
          <t>NR</t>
        </is>
      </c>
      <c r="AH142" s="3" t="inlineStr">
        <is>
          <t>NR</t>
        </is>
      </c>
      <c r="AI142" s="3" t="inlineStr">
        <is>
          <t>NR</t>
        </is>
      </c>
      <c r="AJ142" s="3" t="inlineStr">
        <is>
          <t>NR</t>
        </is>
      </c>
      <c r="AK142" s="3" t="inlineStr">
        <is>
          <t>NR</t>
        </is>
      </c>
      <c r="AL142" s="3" t="inlineStr">
        <is>
          <t>NR</t>
        </is>
      </c>
      <c r="AM142" s="3" t="inlineStr">
        <is>
          <t>NR</t>
        </is>
      </c>
      <c r="AN142" s="3" t="inlineStr">
        <is>
          <t>NR</t>
        </is>
      </c>
      <c r="AO142" s="3" t="inlineStr">
        <is>
          <t>NR</t>
        </is>
      </c>
      <c r="AP142" s="3" t="inlineStr">
        <is>
          <t>NR</t>
        </is>
      </c>
      <c r="AQ142" s="3" t="inlineStr">
        <is>
          <t>NR</t>
        </is>
      </c>
      <c r="AR142" s="3" t="inlineStr">
        <is>
          <t>NR</t>
        </is>
      </c>
      <c r="AS142" s="3" t="inlineStr">
        <is>
          <t>NR</t>
        </is>
      </c>
      <c r="AT142" s="3" t="inlineStr">
        <is>
          <t>NR</t>
        </is>
      </c>
      <c r="AU142" s="3" t="inlineStr">
        <is>
          <t>NR</t>
        </is>
      </c>
      <c r="AV142" s="3" t="inlineStr">
        <is>
          <t>NR</t>
        </is>
      </c>
      <c r="AW142" s="3" t="inlineStr">
        <is>
          <t>NR</t>
        </is>
      </c>
      <c r="AX142" s="3" t="inlineStr">
        <is>
          <t>NR</t>
        </is>
      </c>
      <c r="AY142" s="3" t="inlineStr">
        <is>
          <t>NR</t>
        </is>
      </c>
      <c r="AZ142" s="3" t="inlineStr">
        <is>
          <t>NR</t>
        </is>
      </c>
      <c r="BA142" s="3" t="inlineStr">
        <is>
          <t>NR</t>
        </is>
      </c>
      <c r="BB142" s="3" t="inlineStr">
        <is>
          <t>NR</t>
        </is>
      </c>
      <c r="BC142" s="3" t="inlineStr">
        <is>
          <t>NR</t>
        </is>
      </c>
      <c r="BD142" s="3" t="inlineStr">
        <is>
          <t>NR</t>
        </is>
      </c>
      <c r="BE142" s="3" t="inlineStr">
        <is>
          <t>NR</t>
        </is>
      </c>
      <c r="BF142" s="3" t="inlineStr">
        <is>
          <t>NR</t>
        </is>
      </c>
      <c r="BG142" s="3" t="inlineStr">
        <is>
          <t>NR</t>
        </is>
      </c>
      <c r="BH142" s="3" t="inlineStr">
        <is>
          <t>pavement distress</t>
        </is>
      </c>
      <c r="BI142" s="3" t="inlineStr">
        <is>
          <t>NR</t>
        </is>
      </c>
      <c r="BJ142" s="3" t="inlineStr">
        <is>
          <t>NR</t>
        </is>
      </c>
      <c r="BK142" s="3" t="inlineStr">
        <is>
          <t>NR</t>
        </is>
      </c>
      <c r="BL142" s="3" t="inlineStr">
        <is>
          <t>detection</t>
        </is>
      </c>
      <c r="BM142" s="3" t="inlineStr">
        <is>
          <t>detection</t>
        </is>
      </c>
      <c r="BN142" s="3" t="inlineStr">
        <is>
          <t>NR</t>
        </is>
      </c>
      <c r="BO142" s="3" t="inlineStr">
        <is>
          <t>NR</t>
        </is>
      </c>
      <c r="BP142" s="3" t="inlineStr">
        <is>
          <t>NR</t>
        </is>
      </c>
      <c r="BQ142" s="3" t="inlineStr">
        <is>
          <t>NR</t>
        </is>
      </c>
      <c r="BR142" s="3" t="inlineStr">
        <is>
          <t>NR</t>
        </is>
      </c>
      <c r="BS142" s="3" t="inlineStr">
        <is>
          <t>NR</t>
        </is>
      </c>
      <c r="BT142" s="3" t="inlineStr">
        <is>
          <t>NR</t>
        </is>
      </c>
      <c r="BU142" s="3" t="inlineStr">
        <is>
          <t>NR</t>
        </is>
      </c>
      <c r="BV142" s="3" t="inlineStr">
        <is>
          <t>NR</t>
        </is>
      </c>
      <c r="BW142" s="3" t="inlineStr">
        <is>
          <t>NR</t>
        </is>
      </c>
      <c r="BX142" s="3" t="inlineStr">
        <is>
          <t>NR</t>
        </is>
      </c>
      <c r="BY142" s="3" t="inlineStr">
        <is>
          <t>NR</t>
        </is>
      </c>
      <c r="BZ142" s="3" t="inlineStr">
        <is>
          <t>NR</t>
        </is>
      </c>
      <c r="CA142" s="3" t="inlineStr">
        <is>
          <t>NR</t>
        </is>
      </c>
      <c r="CB142" s="3" t="inlineStr">
        <is>
          <t>NR</t>
        </is>
      </c>
      <c r="CC142" s="3" t="inlineStr">
        <is>
          <t>detection</t>
        </is>
      </c>
      <c r="CD142" s="3" t="inlineStr">
        <is>
          <t>NR</t>
        </is>
      </c>
      <c r="CE142" s="3" t="inlineStr">
        <is>
          <t>NR</t>
        </is>
      </c>
      <c r="CF142" s="3" t="inlineStr">
        <is>
          <t>Reported on the source record/data card or associated publication (see Evidence_Locator)</t>
        </is>
      </c>
      <c r="CG142" s="3" t="inlineStr">
        <is>
          <t>NR</t>
        </is>
      </c>
      <c r="CH142" s="3" t="inlineStr">
        <is>
          <t>NR</t>
        </is>
      </c>
      <c r="CI142" s="3" t="inlineStr">
        <is>
          <t>Pending [Claude] | Include-Supplementary [CodeX]</t>
        </is>
      </c>
      <c r="CJ142" s="3" t="inlineStr">
        <is>
          <t>Registration [Claude] | Direct_Download [CodeX]</t>
        </is>
      </c>
      <c r="CK142" s="3" t="inlineStr">
        <is>
          <t>Unknown</t>
        </is>
      </c>
      <c r="CL142" s="3" t="inlineStr">
        <is>
          <t>Y</t>
        </is>
      </c>
      <c r="CM142" s="3" t="inlineStr">
        <is>
          <t>Registration [Claude] | Direct_Download [CodeX]</t>
        </is>
      </c>
      <c r="CN142" s="3" t="inlineStr">
        <is>
          <t>NR</t>
        </is>
      </c>
      <c r="CO142" s="3" t="inlineStr">
        <is>
          <t>NR</t>
        </is>
      </c>
      <c r="CP142" s="3" t="inlineStr">
        <is>
          <t>N</t>
        </is>
      </c>
      <c r="CQ142" s="3" t="inlineStr">
        <is>
          <t>The record carries no description, no subtitle, no tags and no licence; only the title associates it with C-DAC and pavement distress detection. Nothing about the label schema, geography, sensor or rights can be verified without downloading and inspecting the 59,431 files, so eligibility is unresolved [Claude] | No description, unknown license, and no visible label/taxonomy, modality, provenance, collection, or QC documentation despite a public download control and 59.4k files. [CodeX]</t>
        </is>
      </c>
      <c r="CR142" s="3" t="inlineStr">
        <is>
          <t>Original</t>
        </is>
      </c>
      <c r="CS142" s="3" t="inlineStr">
        <is>
          <t>N</t>
        </is>
      </c>
      <c r="CT142" s="3" t="inlineStr">
        <is>
          <t>N</t>
        </is>
      </c>
      <c r="CU142" s="3" t="inlineStr">
        <is>
          <t>N</t>
        </is>
      </c>
      <c r="CV142" s="3" t="inlineStr">
        <is>
          <t>NA</t>
        </is>
      </c>
      <c r="CW142" s="3" t="inlineStr">
        <is>
          <t>NA</t>
        </is>
      </c>
      <c r="CX142" s="3" t="inlineStr">
        <is>
          <t>Claude_Kaggle_001.xlsx; CodeX_Kaggle_001.xlsx</t>
        </is>
      </c>
      <c r="CY142" s="3" t="inlineStr">
        <is>
          <t>Claude_Kaggle_001:KG-039; CodeX_Kaggle_001:KAGGLE_001_DS02</t>
        </is>
      </c>
      <c r="CZ142" s="3" t="inlineStr">
        <is>
          <t>Y - see conflict columns and Reconciliation_Notes</t>
        </is>
      </c>
      <c r="DA142" s="3" t="inlineStr">
        <is>
          <t>NA</t>
        </is>
      </c>
      <c r="DB142" s="3" t="inlineStr">
        <is>
          <t>None</t>
        </is>
      </c>
      <c r="DC142" s="3" t="inlineStr">
        <is>
          <t>None</t>
        </is>
      </c>
      <c r="DD142" s="3" t="inlineStr">
        <is>
          <t>None</t>
        </is>
      </c>
      <c r="DE142" s="6" t="inlineStr">
        <is>
          <t>Access status: Registration (Claude) vs Direct_Download (CodeX) || Screening decision: Pending (Claude) vs Include-Supplementary (CodeX) || Key_Limitations: The record carries no description, no subtitle, no tags and no licence; only the (Claude) vs No description, unknown license, and no visible label/taxonomy, modality, proven (CodeX)</t>
        </is>
      </c>
      <c r="DF142" s="6" t="inlineStr">
        <is>
          <t>Y</t>
        </is>
      </c>
      <c r="DG142" s="3" t="inlineStr">
        <is>
          <t>Claude+CodeX dataset (not found by GPT). Image count NR with empty data card (Claude) vs 29,700 (CodeX); screening Pending (Claude) vs Include-Supplementary (CodeX); access Registration (Claude) vs Direct_Download (CodeX).</t>
        </is>
      </c>
      <c r="DH142" s="3" t="inlineStr">
        <is>
          <t>Kaggle dataset page (title and file listing only; description, subtitle, tags and licence fields all empty); Kaggle API record /api/v1/datasets/view/shubhamadsul97/cdac-dai-pavement-distress-detection; accessed 2026-08-03 [Claude] | Kaggle Data Card, About Dataset; License; Combined Dataset; Data Explorer, accessed 2026-08-03 [CodeX]</t>
        </is>
      </c>
      <c r="DI142" s="3" t="inlineStr">
        <is>
          <t>Low</t>
        </is>
      </c>
      <c r="DJ142" s="7" t="inlineStr">
        <is>
          <t>High</t>
        </is>
      </c>
      <c r="DK142" s="3" t="inlineStr">
        <is>
          <t>Download-audit required; data card is empty.</t>
        </is>
      </c>
      <c r="DL142" s="3" t="n">
        <v>4</v>
      </c>
      <c r="DM142" s="3" t="n">
        <v>0.5</v>
      </c>
      <c r="DN142" s="3" t="n">
        <v>0.2</v>
      </c>
      <c r="DO142" s="3" t="n">
        <v>4</v>
      </c>
      <c r="DP142" s="3" t="n">
        <v>0.5</v>
      </c>
      <c r="DQ142" s="3" t="n">
        <v>0</v>
      </c>
      <c r="DR142" s="3" t="n">
        <v>0</v>
      </c>
      <c r="DS142" s="3" t="n">
        <v>31.6</v>
      </c>
      <c r="DT142" s="3" t="inlineStr">
        <is>
          <t>Reviewed (source MCDM_Scoring, averaged across batches)</t>
        </is>
      </c>
      <c r="DU142" s="3" t="inlineStr">
        <is>
          <t>2 of 2</t>
        </is>
      </c>
      <c r="DV142" s="35">
        <f>IFERROR(IF(INDEX(MCDM_Grades!$C$2:$C$178,MATCH($A142,MCDM_Grades!$A$2:$A$178,0))="","",INDEX(MCDM_Grades!$C$2:$C$178,MATCH($A142,MCDM_Grades!$A$2:$A$178,0))),"")</f>
        <v/>
      </c>
      <c r="DW142" s="42">
        <f>IFERROR(IF(INDEX(MCDM_Grades!$D$2:$D$178,MATCH($A142,MCDM_Grades!$A$2:$A$178,0))="","",INDEX(MCDM_Grades!$D$2:$D$178,MATCH($A142,MCDM_Grades!$A$2:$A$178,0))),"")</f>
        <v/>
      </c>
      <c r="DX142" s="48">
        <f>IFERROR(IF(INDEX(MCDM_Grades!$E$2:$E$178,MATCH($A142,MCDM_Grades!$A$2:$A$178,0))="","",INDEX(MCDM_Grades!$E$2:$E$178,MATCH($A142,MCDM_Grades!$A$2:$A$178,0))),"")</f>
        <v/>
      </c>
      <c r="DY142" s="49">
        <f>IFERROR(IF(INDEX(MCDM_Grades!$F$2:$F$178,MATCH($A142,MCDM_Grades!$A$2:$A$178,0))="","",INDEX(MCDM_Grades!$F$2:$F$178,MATCH($A142,MCDM_Grades!$A$2:$A$178,0))),"")</f>
        <v/>
      </c>
      <c r="DZ142" s="48">
        <f>IFERROR(IF(INDEX(MCDM_Grades!$G$2:$G$178,MATCH($A142,MCDM_Grades!$A$2:$A$178,0))="","",INDEX(MCDM_Grades!$G$2:$G$178,MATCH($A142,MCDM_Grades!$A$2:$A$178,0))),"")</f>
        <v/>
      </c>
      <c r="EA142" s="49">
        <f>IFERROR(IF(INDEX(MCDM_Grades!$H$2:$H$178,MATCH($A142,MCDM_Grades!$A$2:$A$178,0))="","",INDEX(MCDM_Grades!$H$2:$H$178,MATCH($A142,MCDM_Grades!$A$2:$A$178,0))),"")</f>
        <v/>
      </c>
      <c r="EB142" s="50">
        <f>IFERROR(IF(INDEX(MCDM_Grades!$I$2:$I$178,MATCH($A142,MCDM_Grades!$A$2:$A$178,0))="","",INDEX(MCDM_Grades!$I$2:$I$178,MATCH($A142,MCDM_Grades!$A$2:$A$178,0))),"")</f>
        <v/>
      </c>
      <c r="EC142" s="51">
        <f>IFERROR(IF(INDEX(MCDM_Grades!$J$2:$J$178,MATCH($A142,MCDM_Grades!$A$2:$A$178,0))="","",INDEX(MCDM_Grades!$J$2:$J$178,MATCH($A142,MCDM_Grades!$A$2:$A$178,0))),"")</f>
        <v/>
      </c>
      <c r="ED142" s="35">
        <f>IFERROR(IF(INDEX(MCDM_Grades!$N$2:$N$178,MATCH($A142,MCDM_Grades!$A$2:$A$178,0))="","",INDEX(MCDM_Grades!$N$2:$N$178,MATCH($A142,MCDM_Grades!$A$2:$A$178,0))),"")</f>
        <v/>
      </c>
      <c r="EE142" s="42">
        <f>IFERROR(IF(INDEX(MCDM_Grades!$O$2:$O$178,MATCH($A142,MCDM_Grades!$A$2:$A$178,0))="","",INDEX(MCDM_Grades!$O$2:$O$178,MATCH($A142,MCDM_Grades!$A$2:$A$178,0))),"")</f>
        <v/>
      </c>
      <c r="EF142" s="35">
        <f>IFERROR(IF(INDEX(MCDM_Grades!$P$2:$P$178,MATCH($A142,MCDM_Grades!$A$2:$A$178,0))="","",INDEX(MCDM_Grades!$P$2:$P$178,MATCH($A142,MCDM_Grades!$A$2:$A$178,0))),"")</f>
        <v/>
      </c>
      <c r="EG142" s="42">
        <f>IFERROR(IF(INDEX(MCDM_Grades!$Q$2:$Q$178,MATCH($A142,MCDM_Grades!$A$2:$A$178,0))="","",INDEX(MCDM_Grades!$Q$2:$Q$178,MATCH($A142,MCDM_Grades!$A$2:$A$178,0))),"")</f>
        <v/>
      </c>
      <c r="EH142" s="35">
        <f>IFERROR(IF(INDEX(MCDM_Grades!$R$2:$R$178,MATCH($A142,MCDM_Grades!$A$2:$A$178,0))="","",INDEX(MCDM_Grades!$R$2:$R$178,MATCH($A142,MCDM_Grades!$A$2:$A$178,0))),"")</f>
        <v/>
      </c>
      <c r="EI142" s="42">
        <f>IFERROR(IF(INDEX(MCDM_Grades!$S$2:$S$178,MATCH($A142,MCDM_Grades!$A$2:$A$178,0))="","",INDEX(MCDM_Grades!$S$2:$S$178,MATCH($A142,MCDM_Grades!$A$2:$A$178,0))),"")</f>
        <v/>
      </c>
      <c r="EJ142" s="35">
        <f>IFERROR(IF(INDEX(MCDM_Grades!$T$2:$T$178,MATCH($A142,MCDM_Grades!$A$2:$A$178,0))="","",INDEX(MCDM_Grades!$T$2:$T$178,MATCH($A142,MCDM_Grades!$A$2:$A$178,0))),"")</f>
        <v/>
      </c>
      <c r="EK142" s="42">
        <f>IFERROR(IF(INDEX(MCDM_Grades!$U$2:$U$178,MATCH($A142,MCDM_Grades!$A$2:$A$178,0))="","",INDEX(MCDM_Grades!$U$2:$U$178,MATCH($A142,MCDM_Grades!$A$2:$A$178,0))),"")</f>
        <v/>
      </c>
      <c r="EL142" s="35">
        <f>IFERROR(IF(INDEX(MCDM_Grades!$V$2:$V$178,MATCH($A142,MCDM_Grades!$A$2:$A$178,0))="","",INDEX(MCDM_Grades!$V$2:$V$178,MATCH($A142,MCDM_Grades!$A$2:$A$178,0))),"")</f>
        <v/>
      </c>
      <c r="EM142" s="42">
        <f>IFERROR(IF(INDEX(MCDM_Grades!$W$2:$W$178,MATCH($A142,MCDM_Grades!$A$2:$A$178,0))="","",INDEX(MCDM_Grades!$W$2:$W$178,MATCH($A142,MCDM_Grades!$A$2:$A$178,0))),"")</f>
        <v/>
      </c>
      <c r="EN142" s="35">
        <f>IFERROR(IF(INDEX(MCDM_Grades!$X$2:$X$178,MATCH($A142,MCDM_Grades!$A$2:$A$178,0))="","",INDEX(MCDM_Grades!$X$2:$X$178,MATCH($A142,MCDM_Grades!$A$2:$A$178,0))),"")</f>
        <v/>
      </c>
      <c r="EO142" s="42">
        <f>IFERROR(IF(INDEX(MCDM_Grades!$Y$2:$Y$178,MATCH($A142,MCDM_Grades!$A$2:$A$178,0))="","",INDEX(MCDM_Grades!$Y$2:$Y$178,MATCH($A142,MCDM_Grades!$A$2:$A$178,0))),"")</f>
        <v/>
      </c>
      <c r="EP142" s="35">
        <f>IFERROR(IF(INDEX(MCDM_Grades!$Z$2:$Z$178,MATCH($A142,MCDM_Grades!$A$2:$A$178,0))="","",INDEX(MCDM_Grades!$Z$2:$Z$178,MATCH($A142,MCDM_Grades!$A$2:$A$178,0))),"")</f>
        <v/>
      </c>
      <c r="EQ142" s="42">
        <f>IFERROR(IF(INDEX(MCDM_Grades!$AA$2:$AA$178,MATCH($A142,MCDM_Grades!$A$2:$A$178,0))="","",INDEX(MCDM_Grades!$AA$2:$AA$178,MATCH($A142,MCDM_Grades!$A$2:$A$178,0))),"")</f>
        <v/>
      </c>
      <c r="ER142" s="35">
        <f>IFERROR(IF(INDEX(MCDM_Grades!$AB$2:$AB$178,MATCH($A142,MCDM_Grades!$A$2:$A$178,0))="","",INDEX(MCDM_Grades!$AB$2:$AB$178,MATCH($A142,MCDM_Grades!$A$2:$A$178,0))),"")</f>
        <v/>
      </c>
      <c r="ES142" s="42">
        <f>IFERROR(IF(INDEX(MCDM_Grades!$AC$2:$AC$178,MATCH($A142,MCDM_Grades!$A$2:$A$178,0))="","",INDEX(MCDM_Grades!$AC$2:$AC$178,MATCH($A142,MCDM_Grades!$A$2:$A$178,0))),"")</f>
        <v/>
      </c>
      <c r="ET142" s="35">
        <f>IFERROR(IF(INDEX(MCDM_Grades!$AD$2:$AD$178,MATCH($A142,MCDM_Grades!$A$2:$A$178,0))="","",INDEX(MCDM_Grades!$AD$2:$AD$178,MATCH($A142,MCDM_Grades!$A$2:$A$178,0))),"")</f>
        <v/>
      </c>
      <c r="EU142" s="42">
        <f>IFERROR(IF(INDEX(MCDM_Grades!$AE$2:$AE$178,MATCH($A142,MCDM_Grades!$A$2:$A$178,0))="","",INDEX(MCDM_Grades!$AE$2:$AE$178,MATCH($A142,MCDM_Grades!$A$2:$A$178,0))),"")</f>
        <v/>
      </c>
      <c r="EV142" s="51">
        <f>IFERROR(IF(INDEX(MCDM_Grades!$K$2:$K$178,MATCH($A142,MCDM_Grades!$A$2:$A$178,0))="","",INDEX(MCDM_Grades!$K$2:$K$178,MATCH($A142,MCDM_Grades!$A$2:$A$178,0))),"")</f>
        <v/>
      </c>
      <c r="EW142" s="49">
        <f>IFERROR(IF(INDEX(MCDM_Grades!$L$2:$L$178,MATCH($A142,MCDM_Grades!$A$2:$A$178,0))="","",INDEX(MCDM_Grades!$L$2:$L$178,MATCH($A142,MCDM_Grades!$A$2:$A$178,0))),"")</f>
        <v/>
      </c>
      <c r="EX142" s="50">
        <f>IFERROR(IF(INDEX(MCDM_Grades!$M$2:$M$178,MATCH($A142,MCDM_Grades!$A$2:$A$178,0))="","",INDEX(MCDM_Grades!$M$2:$M$178,MATCH($A142,MCDM_Grades!$A$2:$A$178,0))),"")</f>
        <v/>
      </c>
      <c r="EY142" s="35">
        <f>IFERROR(IF(INDEX(MCDM_Grades!$AR$2:$AR$178,MATCH($A142,MCDM_Grades!$A$2:$A$178,0))="","",INDEX(MCDM_Grades!$AR$2:$AR$178,MATCH($A142,MCDM_Grades!$A$2:$A$178,0))),"")</f>
        <v/>
      </c>
      <c r="EZ142" s="42">
        <f>IFERROR(IF(INDEX(MCDM_Grades!$AS$2:$AS$178,MATCH($A142,MCDM_Grades!$A$2:$A$178,0))="","",INDEX(MCDM_Grades!$AS$2:$AS$178,MATCH($A142,MCDM_Grades!$A$2:$A$178,0))),"")</f>
        <v/>
      </c>
      <c r="FA142" s="35">
        <f>IFERROR(IF(INDEX(MCDM_Grades!$AT$2:$AT$178,MATCH($A142,MCDM_Grades!$A$2:$A$178,0))="","",INDEX(MCDM_Grades!$AT$2:$AT$178,MATCH($A142,MCDM_Grades!$A$2:$A$178,0))),"")</f>
        <v/>
      </c>
      <c r="FB142" s="42">
        <f>IFERROR(IF(INDEX(MCDM_Grades!$AU$2:$AU$178,MATCH($A142,MCDM_Grades!$A$2:$A$178,0))="","",INDEX(MCDM_Grades!$AU$2:$AU$178,MATCH($A142,MCDM_Grades!$A$2:$A$178,0))),"")</f>
        <v/>
      </c>
      <c r="FC142" s="3" t="inlineStr">
        <is>
          <t>Not reported</t>
        </is>
      </c>
      <c r="FD142" s="3" t="inlineStr">
        <is>
          <t>Unknown</t>
        </is>
      </c>
      <c r="FE142" s="3" t="inlineStr">
        <is>
          <t>Unknown</t>
        </is>
      </c>
      <c r="FF142" s="3" t="n"/>
      <c r="FG142" s="3" t="inlineStr">
        <is>
          <t>Not reported</t>
        </is>
      </c>
      <c r="FH142" s="3" t="inlineStr">
        <is>
          <t>The record carries no description, no subtitle, no tags and no licence; only the title associates it with C-DAC and pavement distress detection.</t>
        </is>
      </c>
      <c r="FI142" s="3" t="inlineStr">
        <is>
          <t>Acquisition metadata (workbook)</t>
        </is>
      </c>
      <c r="FJ142" s="3" t="n"/>
      <c r="FK142" s="3" t="inlineStr">
        <is>
          <t>Low</t>
        </is>
      </c>
      <c r="FL142" s="3" t="inlineStr">
        <is>
          <t>Not independently verified</t>
        </is>
      </c>
      <c r="FM142" s="3" t="inlineStr">
        <is>
          <t>All acquisition fields NR; Kaggle page returned only its title (client-side rendering). No viewpoint evidence anywhere.</t>
        </is>
      </c>
    </row>
    <row r="143" ht="58" customHeight="1">
      <c r="A143" s="3" t="inlineStr">
        <is>
          <t>DS-142</t>
        </is>
      </c>
      <c r="B143" s="3" t="inlineStr">
        <is>
          <t>CombinedCrack</t>
        </is>
      </c>
      <c r="C143" s="3" t="inlineStr">
        <is>
          <t>NA</t>
        </is>
      </c>
      <c r="D143" s="3" t="inlineStr">
        <is>
          <t>Version 1</t>
        </is>
      </c>
      <c r="E143" s="3" t="inlineStr">
        <is>
          <t>Independent Dataset</t>
        </is>
      </c>
      <c r="F143" s="3" t="inlineStr">
        <is>
          <t>NA (single source record)</t>
        </is>
      </c>
      <c r="G143" s="3" t="inlineStr">
        <is>
          <t>Single source record; no matching record found in any other file after cross-file and cross-platform comparison.</t>
        </is>
      </c>
      <c r="H143" s="3" t="inlineStr">
        <is>
          <t>Claude</t>
        </is>
      </c>
      <c r="I143" s="3" t="inlineStr">
        <is>
          <t>Kaggle</t>
        </is>
      </c>
      <c r="J143" s="3" t="inlineStr">
        <is>
          <t>N</t>
        </is>
      </c>
      <c r="K143" s="3" t="inlineStr">
        <is>
          <t>NA (single platform)</t>
        </is>
      </c>
      <c r="L143" s="4" t="inlineStr">
        <is>
          <t>https://www.kaggle.com/datasets/aryanbadiee/combinedcrack</t>
        </is>
      </c>
      <c r="M143" s="3" t="inlineStr">
        <is>
          <t>NA</t>
        </is>
      </c>
      <c r="N143" s="3" t="inlineStr">
        <is>
          <t>NA</t>
        </is>
      </c>
      <c r="O143" s="3" t="inlineStr">
        <is>
          <t>NA</t>
        </is>
      </c>
      <c r="P143" s="3" t="inlineStr">
        <is>
          <t>NA</t>
        </is>
      </c>
      <c r="Q143" s="3" t="inlineStr">
        <is>
          <t>NA</t>
        </is>
      </c>
      <c r="R143" s="4" t="inlineStr">
        <is>
          <t>https://www.kaggle.com/datasets/aryanbadiee/combinedcrack</t>
        </is>
      </c>
      <c r="S143" s="3" t="inlineStr">
        <is>
          <t>NA</t>
        </is>
      </c>
      <c r="T143" s="3" t="inlineStr">
        <is>
          <t>NR</t>
        </is>
      </c>
      <c r="U143" s="3" t="inlineStr">
        <is>
          <t>Y</t>
        </is>
      </c>
      <c r="V143" s="3" t="inlineStr">
        <is>
          <t>https://github.com/cuilimeng/CrackForest-dataset;https://github.com/yhlleo/DeepCrack</t>
        </is>
      </c>
      <c r="W143" s="3" t="inlineStr">
        <is>
          <t>NR</t>
        </is>
      </c>
      <c r="X143" s="3" t="inlineStr">
        <is>
          <t>https://github.com/cuilimeng/CrackForest-dataset; https://github.com/yhlleo/DeepCrack</t>
        </is>
      </c>
      <c r="Y143" s="3" t="inlineStr">
        <is>
          <t>NR</t>
        </is>
      </c>
      <c r="Z143" s="3" t="inlineStr">
        <is>
          <t>NR</t>
        </is>
      </c>
      <c r="AA143" s="3" t="inlineStr">
        <is>
          <t>Reported in source record (relationship not classified)</t>
        </is>
      </c>
      <c r="AB143" s="3" t="inlineStr">
        <is>
          <t>Images/frames as reported</t>
        </is>
      </c>
      <c r="AC143" s="3" t="inlineStr">
        <is>
          <t>1000</t>
        </is>
      </c>
      <c r="AD143" s="3" t="inlineStr">
        <is>
          <t>NR</t>
        </is>
      </c>
      <c r="AE143" s="3" t="inlineStr">
        <is>
          <t>NR</t>
        </is>
      </c>
      <c r="AF143" s="3" t="inlineStr">
        <is>
          <t>1000</t>
        </is>
      </c>
      <c r="AG143" s="3" t="inlineStr">
        <is>
          <t>NR</t>
        </is>
      </c>
      <c r="AH143" s="3" t="inlineStr">
        <is>
          <t>NR</t>
        </is>
      </c>
      <c r="AI143" s="3" t="inlineStr">
        <is>
          <t>NR</t>
        </is>
      </c>
      <c r="AJ143" s="3" t="inlineStr">
        <is>
          <t>NR</t>
        </is>
      </c>
      <c r="AK143" s="3" t="inlineStr">
        <is>
          <t>NR</t>
        </is>
      </c>
      <c r="AL143" s="3" t="inlineStr">
        <is>
          <t>NR</t>
        </is>
      </c>
      <c r="AM143" s="3" t="inlineStr">
        <is>
          <t>NR</t>
        </is>
      </c>
      <c r="AN143" s="3" t="inlineStr">
        <is>
          <t>NR</t>
        </is>
      </c>
      <c r="AO143" s="3" t="inlineStr">
        <is>
          <t>NR</t>
        </is>
      </c>
      <c r="AP143" s="3" t="inlineStr">
        <is>
          <t>NR</t>
        </is>
      </c>
      <c r="AQ143" s="3" t="inlineStr">
        <is>
          <t>NR</t>
        </is>
      </c>
      <c r="AR143" s="3" t="inlineStr">
        <is>
          <t>NR</t>
        </is>
      </c>
      <c r="AS143" s="3" t="inlineStr">
        <is>
          <t>NR</t>
        </is>
      </c>
      <c r="AT143" s="3" t="inlineStr">
        <is>
          <t>NR</t>
        </is>
      </c>
      <c r="AU143" s="3" t="inlineStr">
        <is>
          <t>NR</t>
        </is>
      </c>
      <c r="AV143" s="3" t="inlineStr">
        <is>
          <t>NR</t>
        </is>
      </c>
      <c r="AW143" s="3" t="inlineStr">
        <is>
          <t>NR</t>
        </is>
      </c>
      <c r="AX143" s="3" t="inlineStr">
        <is>
          <t>NR</t>
        </is>
      </c>
      <c r="AY143" s="3" t="inlineStr">
        <is>
          <t>NR</t>
        </is>
      </c>
      <c r="AZ143" s="3" t="inlineStr">
        <is>
          <t>NR</t>
        </is>
      </c>
      <c r="BA143" s="3" t="inlineStr">
        <is>
          <t>NR</t>
        </is>
      </c>
      <c r="BB143" s="3" t="inlineStr">
        <is>
          <t>N</t>
        </is>
      </c>
      <c r="BC143" s="3" t="inlineStr">
        <is>
          <t>NR</t>
        </is>
      </c>
      <c r="BD143" s="3" t="inlineStr">
        <is>
          <t>NR</t>
        </is>
      </c>
      <c r="BE143" s="3" t="inlineStr">
        <is>
          <t>NR</t>
        </is>
      </c>
      <c r="BF143" s="3" t="inlineStr">
        <is>
          <t>NR</t>
        </is>
      </c>
      <c r="BG143" s="3" t="inlineStr">
        <is>
          <t>NR</t>
        </is>
      </c>
      <c r="BH143" s="3" t="inlineStr">
        <is>
          <t>Crack</t>
        </is>
      </c>
      <c r="BI143" s="3" t="inlineStr">
        <is>
          <t>NR</t>
        </is>
      </c>
      <c r="BJ143" s="3" t="inlineStr">
        <is>
          <t>Binary crack segmentation masks over asphalt and other surfaces</t>
        </is>
      </c>
      <c r="BK143" s="3" t="inlineStr">
        <is>
          <t>NR</t>
        </is>
      </c>
      <c r="BL143" s="3" t="inlineStr">
        <is>
          <t>Semantic segmentation</t>
        </is>
      </c>
      <c r="BM143" s="3" t="inlineStr">
        <is>
          <t>Semantic segmentation</t>
        </is>
      </c>
      <c r="BN143" s="3" t="inlineStr">
        <is>
          <t>Paired image and mask directories with train/validation/test folders</t>
        </is>
      </c>
      <c r="BO143" s="3" t="inlineStr">
        <is>
          <t>mask</t>
        </is>
      </c>
      <c r="BP143" s="3" t="inlineStr">
        <is>
          <t>NR</t>
        </is>
      </c>
      <c r="BQ143" s="3" t="inlineStr">
        <is>
          <t>NR</t>
        </is>
      </c>
      <c r="BR143" s="3" t="inlineStr">
        <is>
          <t>Y</t>
        </is>
      </c>
      <c r="BS143" s="3" t="inlineStr">
        <is>
          <t>NR</t>
        </is>
      </c>
      <c r="BT143" s="3" t="inlineStr">
        <is>
          <t>NR</t>
        </is>
      </c>
      <c r="BU143" s="3" t="inlineStr">
        <is>
          <t>NR</t>
        </is>
      </c>
      <c r="BV143" s="3" t="inlineStr">
        <is>
          <t>NR</t>
        </is>
      </c>
      <c r="BW143" s="3" t="inlineStr">
        <is>
          <t>NR</t>
        </is>
      </c>
      <c r="BX143" s="3" t="inlineStr">
        <is>
          <t>NR</t>
        </is>
      </c>
      <c r="BY143" s="3" t="inlineStr">
        <is>
          <t>Combination of Crack500, CrackForest, DeepCrack and an additional author-collected set</t>
        </is>
      </c>
      <c r="BZ143" s="3" t="inlineStr">
        <is>
          <t>NR</t>
        </is>
      </c>
      <c r="CA143" s="3" t="inlineStr">
        <is>
          <t>NR</t>
        </is>
      </c>
      <c r="CB143" s="3" t="inlineStr">
        <is>
          <t>NR</t>
        </is>
      </c>
      <c r="CC143" s="3" t="inlineStr">
        <is>
          <t>Semantic segmentation</t>
        </is>
      </c>
      <c r="CD143" s="3" t="inlineStr">
        <is>
          <t>NR</t>
        </is>
      </c>
      <c r="CE143" s="3" t="inlineStr">
        <is>
          <t>NR</t>
        </is>
      </c>
      <c r="CF143" s="3" t="inlineStr">
        <is>
          <t>Reported on the source record/data card or associated publication (see Evidence_Locator)</t>
        </is>
      </c>
      <c r="CG143" s="3" t="inlineStr">
        <is>
          <t>NR</t>
        </is>
      </c>
      <c r="CH143" s="3" t="inlineStr">
        <is>
          <t>NR</t>
        </is>
      </c>
      <c r="CI143" s="3" t="inlineStr">
        <is>
          <t>Include-Supplementary</t>
        </is>
      </c>
      <c r="CJ143" s="3" t="inlineStr">
        <is>
          <t>Registration</t>
        </is>
      </c>
      <c r="CK143" s="3" t="inlineStr">
        <is>
          <t>MIT</t>
        </is>
      </c>
      <c r="CL143" s="3" t="inlineStr">
        <is>
          <t>Y</t>
        </is>
      </c>
      <c r="CM143" s="3" t="inlineStr">
        <is>
          <t>Registration</t>
        </is>
      </c>
      <c r="CN143" s="3" t="inlineStr">
        <is>
          <t>NR</t>
        </is>
      </c>
      <c r="CO143" s="3" t="inlineStr">
        <is>
          <t>NR</t>
        </is>
      </c>
      <c r="CP143" s="3" t="inlineStr">
        <is>
          <t>N</t>
        </is>
      </c>
      <c r="CQ143" s="3" t="inlineStr">
        <is>
          <t>Aggregate of four sources with differing capture geometry and licensing; asphalt and tile surfaces are mixed with no field distinguishing them; per-source counts and the licence status of each constituent are not stated; image count given only as 'over 1,000'</t>
        </is>
      </c>
      <c r="CR143" s="3" t="inlineStr">
        <is>
          <t>Compiled</t>
        </is>
      </c>
      <c r="CS143" s="3" t="inlineStr">
        <is>
          <t>N</t>
        </is>
      </c>
      <c r="CT143" s="3" t="inlineStr">
        <is>
          <t>N</t>
        </is>
      </c>
      <c r="CU143" s="3" t="inlineStr">
        <is>
          <t>Y</t>
        </is>
      </c>
      <c r="CV143" s="3" t="inlineStr">
        <is>
          <t>Compiled from CrackForest (CFD) and DeepCrack sources</t>
        </is>
      </c>
      <c r="CW143" s="3" t="inlineStr">
        <is>
          <t>CrackForest Dataset (CFD); DeepCrack-537</t>
        </is>
      </c>
      <c r="CX143" s="3" t="inlineStr">
        <is>
          <t>Claude_Kaggle_001.xlsx</t>
        </is>
      </c>
      <c r="CY143" s="3" t="inlineStr">
        <is>
          <t>Claude_Kaggle_001:KG-026</t>
        </is>
      </c>
      <c r="CZ143" s="3" t="inlineStr">
        <is>
          <t>N</t>
        </is>
      </c>
      <c r="DA143" s="3" t="inlineStr">
        <is>
          <t>NA</t>
        </is>
      </c>
      <c r="DB143" s="3" t="inlineStr">
        <is>
          <t>None</t>
        </is>
      </c>
      <c r="DC143" s="3" t="inlineStr">
        <is>
          <t>None</t>
        </is>
      </c>
      <c r="DD143" s="3" t="inlineStr">
        <is>
          <t>None</t>
        </is>
      </c>
      <c r="DE143" s="3" t="inlineStr">
        <is>
          <t>None</t>
        </is>
      </c>
      <c r="DF143" s="3" t="inlineStr">
        <is>
          <t>N</t>
        </is>
      </c>
      <c r="DG143" s="3" t="inlineStr">
        <is>
          <t>Single source record; no reconciliation required.</t>
        </is>
      </c>
      <c r="DH143" s="3" t="inlineStr">
        <is>
          <t>Kaggle dataset page 'About Dataset' (stated constituent datasets (Crack500, CrackForest, DeepCrack, author's own), 1,000+ images with masks, train/val/test folder layout); Kaggle API record /api/v1/datasets/view/aryanbadiee/combinedcrack; accessed 2026-08-03</t>
        </is>
      </c>
      <c r="DI143" s="3" t="inlineStr">
        <is>
          <t>Moderate</t>
        </is>
      </c>
      <c r="DJ143" s="3" t="inlineStr">
        <is>
          <t>Low</t>
        </is>
      </c>
      <c r="DK143" s="3" t="inlineStr">
        <is>
          <t>Use source record as cited.</t>
        </is>
      </c>
      <c r="DL143" s="3" t="n">
        <v>5</v>
      </c>
      <c r="DM143" s="3" t="n">
        <v>4</v>
      </c>
      <c r="DN143" s="3" t="n">
        <v>2.5</v>
      </c>
      <c r="DO143" s="3" t="n">
        <v>2</v>
      </c>
      <c r="DP143" s="3" t="n">
        <v>3</v>
      </c>
      <c r="DQ143" s="3" t="n">
        <v>1</v>
      </c>
      <c r="DR143" s="3" t="n">
        <v>0</v>
      </c>
      <c r="DS143" s="3" t="n">
        <v>57.5</v>
      </c>
      <c r="DT143" s="3" t="inlineStr">
        <is>
          <t>Reviewed (source MCDM_Scoring, averaged across batches)</t>
        </is>
      </c>
      <c r="DU143" s="3" t="inlineStr">
        <is>
          <t>1 of 1</t>
        </is>
      </c>
      <c r="DV143" s="35">
        <f>IFERROR(IF(INDEX(MCDM_Grades!$C$2:$C$178,MATCH($A143,MCDM_Grades!$A$2:$A$178,0))="","",INDEX(MCDM_Grades!$C$2:$C$178,MATCH($A143,MCDM_Grades!$A$2:$A$178,0))),"")</f>
        <v/>
      </c>
      <c r="DW143" s="42">
        <f>IFERROR(IF(INDEX(MCDM_Grades!$D$2:$D$178,MATCH($A143,MCDM_Grades!$A$2:$A$178,0))="","",INDEX(MCDM_Grades!$D$2:$D$178,MATCH($A143,MCDM_Grades!$A$2:$A$178,0))),"")</f>
        <v/>
      </c>
      <c r="DX143" s="48">
        <f>IFERROR(IF(INDEX(MCDM_Grades!$E$2:$E$178,MATCH($A143,MCDM_Grades!$A$2:$A$178,0))="","",INDEX(MCDM_Grades!$E$2:$E$178,MATCH($A143,MCDM_Grades!$A$2:$A$178,0))),"")</f>
        <v/>
      </c>
      <c r="DY143" s="49">
        <f>IFERROR(IF(INDEX(MCDM_Grades!$F$2:$F$178,MATCH($A143,MCDM_Grades!$A$2:$A$178,0))="","",INDEX(MCDM_Grades!$F$2:$F$178,MATCH($A143,MCDM_Grades!$A$2:$A$178,0))),"")</f>
        <v/>
      </c>
      <c r="DZ143" s="48">
        <f>IFERROR(IF(INDEX(MCDM_Grades!$G$2:$G$178,MATCH($A143,MCDM_Grades!$A$2:$A$178,0))="","",INDEX(MCDM_Grades!$G$2:$G$178,MATCH($A143,MCDM_Grades!$A$2:$A$178,0))),"")</f>
        <v/>
      </c>
      <c r="EA143" s="49">
        <f>IFERROR(IF(INDEX(MCDM_Grades!$H$2:$H$178,MATCH($A143,MCDM_Grades!$A$2:$A$178,0))="","",INDEX(MCDM_Grades!$H$2:$H$178,MATCH($A143,MCDM_Grades!$A$2:$A$178,0))),"")</f>
        <v/>
      </c>
      <c r="EB143" s="50">
        <f>IFERROR(IF(INDEX(MCDM_Grades!$I$2:$I$178,MATCH($A143,MCDM_Grades!$A$2:$A$178,0))="","",INDEX(MCDM_Grades!$I$2:$I$178,MATCH($A143,MCDM_Grades!$A$2:$A$178,0))),"")</f>
        <v/>
      </c>
      <c r="EC143" s="51">
        <f>IFERROR(IF(INDEX(MCDM_Grades!$J$2:$J$178,MATCH($A143,MCDM_Grades!$A$2:$A$178,0))="","",INDEX(MCDM_Grades!$J$2:$J$178,MATCH($A143,MCDM_Grades!$A$2:$A$178,0))),"")</f>
        <v/>
      </c>
      <c r="ED143" s="35">
        <f>IFERROR(IF(INDEX(MCDM_Grades!$N$2:$N$178,MATCH($A143,MCDM_Grades!$A$2:$A$178,0))="","",INDEX(MCDM_Grades!$N$2:$N$178,MATCH($A143,MCDM_Grades!$A$2:$A$178,0))),"")</f>
        <v/>
      </c>
      <c r="EE143" s="42">
        <f>IFERROR(IF(INDEX(MCDM_Grades!$O$2:$O$178,MATCH($A143,MCDM_Grades!$A$2:$A$178,0))="","",INDEX(MCDM_Grades!$O$2:$O$178,MATCH($A143,MCDM_Grades!$A$2:$A$178,0))),"")</f>
        <v/>
      </c>
      <c r="EF143" s="35">
        <f>IFERROR(IF(INDEX(MCDM_Grades!$P$2:$P$178,MATCH($A143,MCDM_Grades!$A$2:$A$178,0))="","",INDEX(MCDM_Grades!$P$2:$P$178,MATCH($A143,MCDM_Grades!$A$2:$A$178,0))),"")</f>
        <v/>
      </c>
      <c r="EG143" s="42">
        <f>IFERROR(IF(INDEX(MCDM_Grades!$Q$2:$Q$178,MATCH($A143,MCDM_Grades!$A$2:$A$178,0))="","",INDEX(MCDM_Grades!$Q$2:$Q$178,MATCH($A143,MCDM_Grades!$A$2:$A$178,0))),"")</f>
        <v/>
      </c>
      <c r="EH143" s="35">
        <f>IFERROR(IF(INDEX(MCDM_Grades!$R$2:$R$178,MATCH($A143,MCDM_Grades!$A$2:$A$178,0))="","",INDEX(MCDM_Grades!$R$2:$R$178,MATCH($A143,MCDM_Grades!$A$2:$A$178,0))),"")</f>
        <v/>
      </c>
      <c r="EI143" s="42">
        <f>IFERROR(IF(INDEX(MCDM_Grades!$S$2:$S$178,MATCH($A143,MCDM_Grades!$A$2:$A$178,0))="","",INDEX(MCDM_Grades!$S$2:$S$178,MATCH($A143,MCDM_Grades!$A$2:$A$178,0))),"")</f>
        <v/>
      </c>
      <c r="EJ143" s="35">
        <f>IFERROR(IF(INDEX(MCDM_Grades!$T$2:$T$178,MATCH($A143,MCDM_Grades!$A$2:$A$178,0))="","",INDEX(MCDM_Grades!$T$2:$T$178,MATCH($A143,MCDM_Grades!$A$2:$A$178,0))),"")</f>
        <v/>
      </c>
      <c r="EK143" s="42">
        <f>IFERROR(IF(INDEX(MCDM_Grades!$U$2:$U$178,MATCH($A143,MCDM_Grades!$A$2:$A$178,0))="","",INDEX(MCDM_Grades!$U$2:$U$178,MATCH($A143,MCDM_Grades!$A$2:$A$178,0))),"")</f>
        <v/>
      </c>
      <c r="EL143" s="35">
        <f>IFERROR(IF(INDEX(MCDM_Grades!$V$2:$V$178,MATCH($A143,MCDM_Grades!$A$2:$A$178,0))="","",INDEX(MCDM_Grades!$V$2:$V$178,MATCH($A143,MCDM_Grades!$A$2:$A$178,0))),"")</f>
        <v/>
      </c>
      <c r="EM143" s="42">
        <f>IFERROR(IF(INDEX(MCDM_Grades!$W$2:$W$178,MATCH($A143,MCDM_Grades!$A$2:$A$178,0))="","",INDEX(MCDM_Grades!$W$2:$W$178,MATCH($A143,MCDM_Grades!$A$2:$A$178,0))),"")</f>
        <v/>
      </c>
      <c r="EN143" s="35">
        <f>IFERROR(IF(INDEX(MCDM_Grades!$X$2:$X$178,MATCH($A143,MCDM_Grades!$A$2:$A$178,0))="","",INDEX(MCDM_Grades!$X$2:$X$178,MATCH($A143,MCDM_Grades!$A$2:$A$178,0))),"")</f>
        <v/>
      </c>
      <c r="EO143" s="42">
        <f>IFERROR(IF(INDEX(MCDM_Grades!$Y$2:$Y$178,MATCH($A143,MCDM_Grades!$A$2:$A$178,0))="","",INDEX(MCDM_Grades!$Y$2:$Y$178,MATCH($A143,MCDM_Grades!$A$2:$A$178,0))),"")</f>
        <v/>
      </c>
      <c r="EP143" s="35">
        <f>IFERROR(IF(INDEX(MCDM_Grades!$Z$2:$Z$178,MATCH($A143,MCDM_Grades!$A$2:$A$178,0))="","",INDEX(MCDM_Grades!$Z$2:$Z$178,MATCH($A143,MCDM_Grades!$A$2:$A$178,0))),"")</f>
        <v/>
      </c>
      <c r="EQ143" s="42">
        <f>IFERROR(IF(INDEX(MCDM_Grades!$AA$2:$AA$178,MATCH($A143,MCDM_Grades!$A$2:$A$178,0))="","",INDEX(MCDM_Grades!$AA$2:$AA$178,MATCH($A143,MCDM_Grades!$A$2:$A$178,0))),"")</f>
        <v/>
      </c>
      <c r="ER143" s="35">
        <f>IFERROR(IF(INDEX(MCDM_Grades!$AB$2:$AB$178,MATCH($A143,MCDM_Grades!$A$2:$A$178,0))="","",INDEX(MCDM_Grades!$AB$2:$AB$178,MATCH($A143,MCDM_Grades!$A$2:$A$178,0))),"")</f>
        <v/>
      </c>
      <c r="ES143" s="42">
        <f>IFERROR(IF(INDEX(MCDM_Grades!$AC$2:$AC$178,MATCH($A143,MCDM_Grades!$A$2:$A$178,0))="","",INDEX(MCDM_Grades!$AC$2:$AC$178,MATCH($A143,MCDM_Grades!$A$2:$A$178,0))),"")</f>
        <v/>
      </c>
      <c r="ET143" s="35">
        <f>IFERROR(IF(INDEX(MCDM_Grades!$AD$2:$AD$178,MATCH($A143,MCDM_Grades!$A$2:$A$178,0))="","",INDEX(MCDM_Grades!$AD$2:$AD$178,MATCH($A143,MCDM_Grades!$A$2:$A$178,0))),"")</f>
        <v/>
      </c>
      <c r="EU143" s="42">
        <f>IFERROR(IF(INDEX(MCDM_Grades!$AE$2:$AE$178,MATCH($A143,MCDM_Grades!$A$2:$A$178,0))="","",INDEX(MCDM_Grades!$AE$2:$AE$178,MATCH($A143,MCDM_Grades!$A$2:$A$178,0))),"")</f>
        <v/>
      </c>
      <c r="EV143" s="51">
        <f>IFERROR(IF(INDEX(MCDM_Grades!$K$2:$K$178,MATCH($A143,MCDM_Grades!$A$2:$A$178,0))="","",INDEX(MCDM_Grades!$K$2:$K$178,MATCH($A143,MCDM_Grades!$A$2:$A$178,0))),"")</f>
        <v/>
      </c>
      <c r="EW143" s="49">
        <f>IFERROR(IF(INDEX(MCDM_Grades!$L$2:$L$178,MATCH($A143,MCDM_Grades!$A$2:$A$178,0))="","",INDEX(MCDM_Grades!$L$2:$L$178,MATCH($A143,MCDM_Grades!$A$2:$A$178,0))),"")</f>
        <v/>
      </c>
      <c r="EX143" s="50">
        <f>IFERROR(IF(INDEX(MCDM_Grades!$M$2:$M$178,MATCH($A143,MCDM_Grades!$A$2:$A$178,0))="","",INDEX(MCDM_Grades!$M$2:$M$178,MATCH($A143,MCDM_Grades!$A$2:$A$178,0))),"")</f>
        <v/>
      </c>
      <c r="EY143" s="35">
        <f>IFERROR(IF(INDEX(MCDM_Grades!$AR$2:$AR$178,MATCH($A143,MCDM_Grades!$A$2:$A$178,0))="","",INDEX(MCDM_Grades!$AR$2:$AR$178,MATCH($A143,MCDM_Grades!$A$2:$A$178,0))),"")</f>
        <v/>
      </c>
      <c r="EZ143" s="42">
        <f>IFERROR(IF(INDEX(MCDM_Grades!$AS$2:$AS$178,MATCH($A143,MCDM_Grades!$A$2:$A$178,0))="","",INDEX(MCDM_Grades!$AS$2:$AS$178,MATCH($A143,MCDM_Grades!$A$2:$A$178,0))),"")</f>
        <v/>
      </c>
      <c r="FA143" s="35">
        <f>IFERROR(IF(INDEX(MCDM_Grades!$AT$2:$AT$178,MATCH($A143,MCDM_Grades!$A$2:$A$178,0))="","",INDEX(MCDM_Grades!$AT$2:$AT$178,MATCH($A143,MCDM_Grades!$A$2:$A$178,0))),"")</f>
        <v/>
      </c>
      <c r="FB143" s="42">
        <f>IFERROR(IF(INDEX(MCDM_Grades!$AU$2:$AU$178,MATCH($A143,MCDM_Grades!$A$2:$A$178,0))="","",INDEX(MCDM_Grades!$AU$2:$AU$178,MATCH($A143,MCDM_Grades!$A$2:$A$178,0))),"")</f>
        <v/>
      </c>
      <c r="FC143" s="3" t="inlineStr">
        <is>
          <t>Nadir / top-down</t>
        </is>
      </c>
      <c r="FD143" s="3" t="inlineStr">
        <is>
          <t>Yes</t>
        </is>
      </c>
      <c r="FE143" s="3" t="inlineStr">
        <is>
          <t>No</t>
        </is>
      </c>
      <c r="FF143" s="3" t="n"/>
      <c r="FG143" s="3" t="inlineStr">
        <is>
          <t>Inherited from parents: CFD handheld phone pointed at the road surface; DeepCrack close-range surface photos (asphalt and tile)</t>
        </is>
      </c>
      <c r="FH143" s="3" t="inlineStr">
        <is>
          <t>Aggregate of four sources with differing capture geometry and licensing; asphalt and tile surfaces are mixed with no field distinguishing them</t>
        </is>
      </c>
      <c r="FI143" s="3" t="inlineStr">
        <is>
          <t>Parent / source dataset</t>
        </is>
      </c>
      <c r="FJ143" s="3" t="n"/>
      <c r="FK143" s="3" t="inlineStr">
        <is>
          <t>Medium</t>
        </is>
      </c>
      <c r="FL143" s="3" t="inlineStr">
        <is>
          <t>Not independently verified</t>
        </is>
      </c>
      <c r="FM143" s="3" t="inlineStr">
        <is>
          <t>Compiled from CrackForest (CFD) and DeepCrack per workbook Parent_Dataset / Publication_URL; both parents are close-range, surface-perpendicular crack photos (CFD: iPhone images of urban road surface; DeepCrack: close-up surface photos including tiles/walls). Kaggle page rendered empty. Workbook notes differing capture geometry across the four constituent sources, so some images are not pavement and camera distance varies; Medium confidence.</t>
        </is>
      </c>
    </row>
    <row r="144" ht="58" customHeight="1">
      <c r="A144" s="3" t="inlineStr">
        <is>
          <t>DS-143</t>
        </is>
      </c>
      <c r="B144" s="3" t="inlineStr">
        <is>
          <t>Custom Multitask Indian Road Dataset (CMIRD)</t>
        </is>
      </c>
      <c r="C144" s="3" t="inlineStr">
        <is>
          <t>NA</t>
        </is>
      </c>
      <c r="D144" s="3" t="inlineStr">
        <is>
          <t>Version 1</t>
        </is>
      </c>
      <c r="E144" s="3" t="inlineStr">
        <is>
          <t>Independent Dataset</t>
        </is>
      </c>
      <c r="F144" s="3" t="inlineStr">
        <is>
          <t>NA (single source record)</t>
        </is>
      </c>
      <c r="G144" s="3" t="inlineStr">
        <is>
          <t>Single source record; no matching record found in any other file after cross-file and cross-platform comparison.</t>
        </is>
      </c>
      <c r="H144" s="3" t="inlineStr">
        <is>
          <t>Claude</t>
        </is>
      </c>
      <c r="I144" s="3" t="inlineStr">
        <is>
          <t>Kaggle</t>
        </is>
      </c>
      <c r="J144" s="3" t="inlineStr">
        <is>
          <t>N</t>
        </is>
      </c>
      <c r="K144" s="3" t="inlineStr">
        <is>
          <t>NA (single platform)</t>
        </is>
      </c>
      <c r="L144" s="4" t="inlineStr">
        <is>
          <t>https://www.kaggle.com/datasets/ammanaveen/custom-multitask-indian-road-dataset-cmird</t>
        </is>
      </c>
      <c r="M144" s="3" t="inlineStr">
        <is>
          <t>NA</t>
        </is>
      </c>
      <c r="N144" s="3" t="inlineStr">
        <is>
          <t>NA</t>
        </is>
      </c>
      <c r="O144" s="3" t="inlineStr">
        <is>
          <t>NA</t>
        </is>
      </c>
      <c r="P144" s="3" t="inlineStr">
        <is>
          <t>NA</t>
        </is>
      </c>
      <c r="Q144" s="3" t="inlineStr">
        <is>
          <t>NA</t>
        </is>
      </c>
      <c r="R144" s="4" t="inlineStr">
        <is>
          <t>https://www.kaggle.com/datasets/ammanaveen/custom-multitask-indian-road-dataset-cmird</t>
        </is>
      </c>
      <c r="S144" s="3" t="inlineStr">
        <is>
          <t>NA</t>
        </is>
      </c>
      <c r="T144" s="3" t="inlineStr">
        <is>
          <t>NR</t>
        </is>
      </c>
      <c r="U144" s="3" t="inlineStr">
        <is>
          <t>N</t>
        </is>
      </c>
      <c r="V144" s="3" t="inlineStr">
        <is>
          <t>NR</t>
        </is>
      </c>
      <c r="W144" s="3" t="inlineStr">
        <is>
          <t>NR</t>
        </is>
      </c>
      <c r="X144" s="3" t="inlineStr">
        <is>
          <t>NR</t>
        </is>
      </c>
      <c r="Y144" s="3" t="inlineStr">
        <is>
          <t>NR</t>
        </is>
      </c>
      <c r="Z144" s="3" t="inlineStr">
        <is>
          <t>NA</t>
        </is>
      </c>
      <c r="AA144" s="3" t="inlineStr">
        <is>
          <t>NA</t>
        </is>
      </c>
      <c r="AB144" s="3" t="inlineStr">
        <is>
          <t>NR</t>
        </is>
      </c>
      <c r="AC144" s="3" t="inlineStr">
        <is>
          <t>NR</t>
        </is>
      </c>
      <c r="AD144" s="3" t="inlineStr">
        <is>
          <t>NR</t>
        </is>
      </c>
      <c r="AE144" s="3" t="inlineStr">
        <is>
          <t>NR</t>
        </is>
      </c>
      <c r="AF144" s="3" t="inlineStr">
        <is>
          <t>NR</t>
        </is>
      </c>
      <c r="AG144" s="3" t="inlineStr">
        <is>
          <t>NR</t>
        </is>
      </c>
      <c r="AH144" s="3" t="inlineStr">
        <is>
          <t>NR</t>
        </is>
      </c>
      <c r="AI144" s="3" t="inlineStr">
        <is>
          <t>NR</t>
        </is>
      </c>
      <c r="AJ144" s="3" t="inlineStr">
        <is>
          <t>NR</t>
        </is>
      </c>
      <c r="AK144" s="3" t="inlineStr">
        <is>
          <t>NR</t>
        </is>
      </c>
      <c r="AL144" s="3" t="inlineStr">
        <is>
          <t>NR</t>
        </is>
      </c>
      <c r="AM144" s="3" t="inlineStr">
        <is>
          <t>NR</t>
        </is>
      </c>
      <c r="AN144" s="3" t="inlineStr">
        <is>
          <t>NR</t>
        </is>
      </c>
      <c r="AO144" s="3" t="inlineStr">
        <is>
          <t>NR</t>
        </is>
      </c>
      <c r="AP144" s="3" t="inlineStr">
        <is>
          <t>India</t>
        </is>
      </c>
      <c r="AQ144" s="3" t="inlineStr">
        <is>
          <t>NR</t>
        </is>
      </c>
      <c r="AR144" s="3" t="inlineStr">
        <is>
          <t>Thiruvananthapuram, Kerala;Nagercoil, Tamil Nadu</t>
        </is>
      </c>
      <c r="AS144" s="3" t="inlineStr">
        <is>
          <t>India; Thiruvananthapuram, Kerala;Nagercoil, Tamil Nadu; Road environment: Urban;Semi-urban;Unstructured road networks</t>
        </is>
      </c>
      <c r="AT144" s="3" t="inlineStr">
        <is>
          <t>NR</t>
        </is>
      </c>
      <c r="AU144" s="3" t="inlineStr">
        <is>
          <t>Dashboard-mounted action camera (GoPro Hero7) on a vehicle</t>
        </is>
      </c>
      <c r="AV144" s="3" t="inlineStr">
        <is>
          <t>See Acquisition_Platform</t>
        </is>
      </c>
      <c r="AW144" s="3" t="inlineStr">
        <is>
          <t>Dashboard-mounted action camera (GoPro Hero7) on a vehicle</t>
        </is>
      </c>
      <c r="AX144" s="3" t="inlineStr">
        <is>
          <t>See Acquisition_Platform (reported: mounted)</t>
        </is>
      </c>
      <c r="AY144" s="3" t="inlineStr">
        <is>
          <t>NR</t>
        </is>
      </c>
      <c r="AZ144" s="3" t="inlineStr">
        <is>
          <t>NR</t>
        </is>
      </c>
      <c r="BA144" s="3" t="inlineStr">
        <is>
          <t>NR</t>
        </is>
      </c>
      <c r="BB144" s="3" t="inlineStr">
        <is>
          <t>N</t>
        </is>
      </c>
      <c r="BC144" s="3" t="inlineStr">
        <is>
          <t>NR</t>
        </is>
      </c>
      <c r="BD144" s="3" t="inlineStr">
        <is>
          <t>NR</t>
        </is>
      </c>
      <c r="BE144" s="3" t="inlineStr">
        <is>
          <t>NR</t>
        </is>
      </c>
      <c r="BF144" s="3" t="inlineStr">
        <is>
          <t>NR</t>
        </is>
      </c>
      <c r="BG144" s="3" t="inlineStr">
        <is>
          <t>NR</t>
        </is>
      </c>
      <c r="BH144" s="3" t="inlineStr">
        <is>
          <t>Pothole;Crack;Patchwork repair;Waterlogged section</t>
        </is>
      </c>
      <c r="BI144" s="3" t="inlineStr">
        <is>
          <t>NR</t>
        </is>
      </c>
      <c r="BJ144" s="3" t="inlineStr">
        <is>
          <t>Multi-task annotations over unstructured road scenes covering road surface deterioration, lane markings and heterogeneous traffic; the per-task label schema is not enumerated on the record</t>
        </is>
      </c>
      <c r="BK144" s="3" t="inlineStr">
        <is>
          <t>NR</t>
        </is>
      </c>
      <c r="BL144" s="3" t="inlineStr">
        <is>
          <t>Multi-task (detection and segmentation)</t>
        </is>
      </c>
      <c r="BM144" s="3" t="inlineStr">
        <is>
          <t>Multi-task (detection and segmentation)</t>
        </is>
      </c>
      <c r="BN144" s="3" t="inlineStr">
        <is>
          <t>NR</t>
        </is>
      </c>
      <c r="BO144" s="3" t="inlineStr">
        <is>
          <t>NR</t>
        </is>
      </c>
      <c r="BP144" s="3" t="inlineStr">
        <is>
          <t>NR</t>
        </is>
      </c>
      <c r="BQ144" s="3" t="inlineStr">
        <is>
          <t>Y</t>
        </is>
      </c>
      <c r="BR144" s="3" t="inlineStr">
        <is>
          <t>Y</t>
        </is>
      </c>
      <c r="BS144" s="3" t="inlineStr">
        <is>
          <t>NR</t>
        </is>
      </c>
      <c r="BT144" s="3" t="inlineStr">
        <is>
          <t>NR</t>
        </is>
      </c>
      <c r="BU144" s="3" t="inlineStr">
        <is>
          <t>NR</t>
        </is>
      </c>
      <c r="BV144" s="3" t="inlineStr">
        <is>
          <t>NR</t>
        </is>
      </c>
      <c r="BW144" s="3" t="inlineStr">
        <is>
          <t>NR</t>
        </is>
      </c>
      <c r="BX144" s="3" t="inlineStr">
        <is>
          <t>NR</t>
        </is>
      </c>
      <c r="BY144" s="3" t="inlineStr">
        <is>
          <t>NR</t>
        </is>
      </c>
      <c r="BZ144" s="3" t="inlineStr">
        <is>
          <t>NR</t>
        </is>
      </c>
      <c r="CA144" s="3" t="inlineStr">
        <is>
          <t>NR</t>
        </is>
      </c>
      <c r="CB144" s="3" t="inlineStr">
        <is>
          <t>NR</t>
        </is>
      </c>
      <c r="CC144" s="3" t="inlineStr">
        <is>
          <t>Object detection;Segmentation;Lane understanding</t>
        </is>
      </c>
      <c r="CD144" s="3" t="inlineStr">
        <is>
          <t>NR</t>
        </is>
      </c>
      <c r="CE144" s="3" t="inlineStr">
        <is>
          <t>NR</t>
        </is>
      </c>
      <c r="CF144" s="3" t="inlineStr">
        <is>
          <t>Reported on the source record/data card or associated publication (see Evidence_Locator)</t>
        </is>
      </c>
      <c r="CG144" s="3" t="inlineStr">
        <is>
          <t>NR</t>
        </is>
      </c>
      <c r="CH144" s="3" t="inlineStr">
        <is>
          <t>NR</t>
        </is>
      </c>
      <c r="CI144" s="3" t="inlineStr">
        <is>
          <t>Include-Supplementary</t>
        </is>
      </c>
      <c r="CJ144" s="3" t="inlineStr">
        <is>
          <t>Registration</t>
        </is>
      </c>
      <c r="CK144" s="3" t="inlineStr">
        <is>
          <t>CC BY-NC-SA 4.0</t>
        </is>
      </c>
      <c r="CL144" s="3" t="inlineStr">
        <is>
          <t>Y</t>
        </is>
      </c>
      <c r="CM144" s="3" t="inlineStr">
        <is>
          <t>Registration</t>
        </is>
      </c>
      <c r="CN144" s="3" t="inlineStr">
        <is>
          <t>NR</t>
        </is>
      </c>
      <c r="CO144" s="3" t="inlineStr">
        <is>
          <t>NR</t>
        </is>
      </c>
      <c r="CP144" s="3" t="inlineStr">
        <is>
          <t>N</t>
        </is>
      </c>
      <c r="CQ144" s="3" t="inlineStr">
        <is>
          <t>Published 2026-06 with minimal uptake; the annotation schema, per-task label counts, image counts and resolution are not stated; non-commercial licence; distress labels are embedded in a broader driving-scene taxonomy</t>
        </is>
      </c>
      <c r="CR144" s="3" t="inlineStr">
        <is>
          <t>Original</t>
        </is>
      </c>
      <c r="CS144" s="3" t="inlineStr">
        <is>
          <t>N</t>
        </is>
      </c>
      <c r="CT144" s="3" t="inlineStr">
        <is>
          <t>N</t>
        </is>
      </c>
      <c r="CU144" s="3" t="inlineStr">
        <is>
          <t>N</t>
        </is>
      </c>
      <c r="CV144" s="3" t="inlineStr">
        <is>
          <t>NA</t>
        </is>
      </c>
      <c r="CW144" s="3" t="inlineStr">
        <is>
          <t>NA</t>
        </is>
      </c>
      <c r="CX144" s="3" t="inlineStr">
        <is>
          <t>Claude_Kaggle_001.xlsx</t>
        </is>
      </c>
      <c r="CY144" s="3" t="inlineStr">
        <is>
          <t>Claude_Kaggle_001:KG-029</t>
        </is>
      </c>
      <c r="CZ144" s="3" t="inlineStr">
        <is>
          <t>N</t>
        </is>
      </c>
      <c r="DA144" s="3" t="inlineStr">
        <is>
          <t>NA</t>
        </is>
      </c>
      <c r="DB144" s="3" t="inlineStr">
        <is>
          <t>None</t>
        </is>
      </c>
      <c r="DC144" s="3" t="inlineStr">
        <is>
          <t>None</t>
        </is>
      </c>
      <c r="DD144" s="3" t="inlineStr">
        <is>
          <t>None</t>
        </is>
      </c>
      <c r="DE144" s="3" t="inlineStr">
        <is>
          <t>None</t>
        </is>
      </c>
      <c r="DF144" s="3" t="inlineStr">
        <is>
          <t>N</t>
        </is>
      </c>
      <c r="DG144" s="3" t="inlineStr">
        <is>
          <t>Single source record; no reconciliation required.</t>
        </is>
      </c>
      <c r="DH144" s="3" t="inlineStr">
        <is>
          <t>Kaggle dataset page 'About Dataset' (GoPro Hero7 dashboard capture, named collection cities, description of surface deterioration types (potholes, patchwork, cracks, speed bumps, waterlogging) and unstructured road conditions); Kaggle API record /api/v1/datasets/view/ammanaveen/custom-multitask-indian-road-dataset-cmird; accessed 2026-08-03</t>
        </is>
      </c>
      <c r="DI144" s="3" t="inlineStr">
        <is>
          <t>Low</t>
        </is>
      </c>
      <c r="DJ144" s="3" t="inlineStr">
        <is>
          <t>Low</t>
        </is>
      </c>
      <c r="DK144" s="3" t="inlineStr">
        <is>
          <t>Use source record as cited.</t>
        </is>
      </c>
      <c r="DL144" s="3" t="n">
        <v>4</v>
      </c>
      <c r="DM144" s="3" t="n">
        <v>2</v>
      </c>
      <c r="DN144" s="3" t="n">
        <v>3</v>
      </c>
      <c r="DO144" s="3" t="n">
        <v>3</v>
      </c>
      <c r="DP144" s="3" t="n">
        <v>4</v>
      </c>
      <c r="DQ144" s="3" t="n">
        <v>2</v>
      </c>
      <c r="DR144" s="3" t="n">
        <v>0</v>
      </c>
      <c r="DS144" s="3" t="n">
        <v>54</v>
      </c>
      <c r="DT144" s="3" t="inlineStr">
        <is>
          <t>Reviewed (source MCDM_Scoring, averaged across batches)</t>
        </is>
      </c>
      <c r="DU144" s="3" t="inlineStr">
        <is>
          <t>1 of 1</t>
        </is>
      </c>
      <c r="DV144" s="35">
        <f>IFERROR(IF(INDEX(MCDM_Grades!$C$2:$C$178,MATCH($A144,MCDM_Grades!$A$2:$A$178,0))="","",INDEX(MCDM_Grades!$C$2:$C$178,MATCH($A144,MCDM_Grades!$A$2:$A$178,0))),"")</f>
        <v/>
      </c>
      <c r="DW144" s="42">
        <f>IFERROR(IF(INDEX(MCDM_Grades!$D$2:$D$178,MATCH($A144,MCDM_Grades!$A$2:$A$178,0))="","",INDEX(MCDM_Grades!$D$2:$D$178,MATCH($A144,MCDM_Grades!$A$2:$A$178,0))),"")</f>
        <v/>
      </c>
      <c r="DX144" s="48">
        <f>IFERROR(IF(INDEX(MCDM_Grades!$E$2:$E$178,MATCH($A144,MCDM_Grades!$A$2:$A$178,0))="","",INDEX(MCDM_Grades!$E$2:$E$178,MATCH($A144,MCDM_Grades!$A$2:$A$178,0))),"")</f>
        <v/>
      </c>
      <c r="DY144" s="49">
        <f>IFERROR(IF(INDEX(MCDM_Grades!$F$2:$F$178,MATCH($A144,MCDM_Grades!$A$2:$A$178,0))="","",INDEX(MCDM_Grades!$F$2:$F$178,MATCH($A144,MCDM_Grades!$A$2:$A$178,0))),"")</f>
        <v/>
      </c>
      <c r="DZ144" s="48">
        <f>IFERROR(IF(INDEX(MCDM_Grades!$G$2:$G$178,MATCH($A144,MCDM_Grades!$A$2:$A$178,0))="","",INDEX(MCDM_Grades!$G$2:$G$178,MATCH($A144,MCDM_Grades!$A$2:$A$178,0))),"")</f>
        <v/>
      </c>
      <c r="EA144" s="49">
        <f>IFERROR(IF(INDEX(MCDM_Grades!$H$2:$H$178,MATCH($A144,MCDM_Grades!$A$2:$A$178,0))="","",INDEX(MCDM_Grades!$H$2:$H$178,MATCH($A144,MCDM_Grades!$A$2:$A$178,0))),"")</f>
        <v/>
      </c>
      <c r="EB144" s="50">
        <f>IFERROR(IF(INDEX(MCDM_Grades!$I$2:$I$178,MATCH($A144,MCDM_Grades!$A$2:$A$178,0))="","",INDEX(MCDM_Grades!$I$2:$I$178,MATCH($A144,MCDM_Grades!$A$2:$A$178,0))),"")</f>
        <v/>
      </c>
      <c r="EC144" s="51">
        <f>IFERROR(IF(INDEX(MCDM_Grades!$J$2:$J$178,MATCH($A144,MCDM_Grades!$A$2:$A$178,0))="","",INDEX(MCDM_Grades!$J$2:$J$178,MATCH($A144,MCDM_Grades!$A$2:$A$178,0))),"")</f>
        <v/>
      </c>
      <c r="ED144" s="35">
        <f>IFERROR(IF(INDEX(MCDM_Grades!$N$2:$N$178,MATCH($A144,MCDM_Grades!$A$2:$A$178,0))="","",INDEX(MCDM_Grades!$N$2:$N$178,MATCH($A144,MCDM_Grades!$A$2:$A$178,0))),"")</f>
        <v/>
      </c>
      <c r="EE144" s="42">
        <f>IFERROR(IF(INDEX(MCDM_Grades!$O$2:$O$178,MATCH($A144,MCDM_Grades!$A$2:$A$178,0))="","",INDEX(MCDM_Grades!$O$2:$O$178,MATCH($A144,MCDM_Grades!$A$2:$A$178,0))),"")</f>
        <v/>
      </c>
      <c r="EF144" s="35">
        <f>IFERROR(IF(INDEX(MCDM_Grades!$P$2:$P$178,MATCH($A144,MCDM_Grades!$A$2:$A$178,0))="","",INDEX(MCDM_Grades!$P$2:$P$178,MATCH($A144,MCDM_Grades!$A$2:$A$178,0))),"")</f>
        <v/>
      </c>
      <c r="EG144" s="42">
        <f>IFERROR(IF(INDEX(MCDM_Grades!$Q$2:$Q$178,MATCH($A144,MCDM_Grades!$A$2:$A$178,0))="","",INDEX(MCDM_Grades!$Q$2:$Q$178,MATCH($A144,MCDM_Grades!$A$2:$A$178,0))),"")</f>
        <v/>
      </c>
      <c r="EH144" s="35">
        <f>IFERROR(IF(INDEX(MCDM_Grades!$R$2:$R$178,MATCH($A144,MCDM_Grades!$A$2:$A$178,0))="","",INDEX(MCDM_Grades!$R$2:$R$178,MATCH($A144,MCDM_Grades!$A$2:$A$178,0))),"")</f>
        <v/>
      </c>
      <c r="EI144" s="42">
        <f>IFERROR(IF(INDEX(MCDM_Grades!$S$2:$S$178,MATCH($A144,MCDM_Grades!$A$2:$A$178,0))="","",INDEX(MCDM_Grades!$S$2:$S$178,MATCH($A144,MCDM_Grades!$A$2:$A$178,0))),"")</f>
        <v/>
      </c>
      <c r="EJ144" s="35">
        <f>IFERROR(IF(INDEX(MCDM_Grades!$T$2:$T$178,MATCH($A144,MCDM_Grades!$A$2:$A$178,0))="","",INDEX(MCDM_Grades!$T$2:$T$178,MATCH($A144,MCDM_Grades!$A$2:$A$178,0))),"")</f>
        <v/>
      </c>
      <c r="EK144" s="42">
        <f>IFERROR(IF(INDEX(MCDM_Grades!$U$2:$U$178,MATCH($A144,MCDM_Grades!$A$2:$A$178,0))="","",INDEX(MCDM_Grades!$U$2:$U$178,MATCH($A144,MCDM_Grades!$A$2:$A$178,0))),"")</f>
        <v/>
      </c>
      <c r="EL144" s="35">
        <f>IFERROR(IF(INDEX(MCDM_Grades!$V$2:$V$178,MATCH($A144,MCDM_Grades!$A$2:$A$178,0))="","",INDEX(MCDM_Grades!$V$2:$V$178,MATCH($A144,MCDM_Grades!$A$2:$A$178,0))),"")</f>
        <v/>
      </c>
      <c r="EM144" s="42">
        <f>IFERROR(IF(INDEX(MCDM_Grades!$W$2:$W$178,MATCH($A144,MCDM_Grades!$A$2:$A$178,0))="","",INDEX(MCDM_Grades!$W$2:$W$178,MATCH($A144,MCDM_Grades!$A$2:$A$178,0))),"")</f>
        <v/>
      </c>
      <c r="EN144" s="35">
        <f>IFERROR(IF(INDEX(MCDM_Grades!$X$2:$X$178,MATCH($A144,MCDM_Grades!$A$2:$A$178,0))="","",INDEX(MCDM_Grades!$X$2:$X$178,MATCH($A144,MCDM_Grades!$A$2:$A$178,0))),"")</f>
        <v/>
      </c>
      <c r="EO144" s="42">
        <f>IFERROR(IF(INDEX(MCDM_Grades!$Y$2:$Y$178,MATCH($A144,MCDM_Grades!$A$2:$A$178,0))="","",INDEX(MCDM_Grades!$Y$2:$Y$178,MATCH($A144,MCDM_Grades!$A$2:$A$178,0))),"")</f>
        <v/>
      </c>
      <c r="EP144" s="35">
        <f>IFERROR(IF(INDEX(MCDM_Grades!$Z$2:$Z$178,MATCH($A144,MCDM_Grades!$A$2:$A$178,0))="","",INDEX(MCDM_Grades!$Z$2:$Z$178,MATCH($A144,MCDM_Grades!$A$2:$A$178,0))),"")</f>
        <v/>
      </c>
      <c r="EQ144" s="42">
        <f>IFERROR(IF(INDEX(MCDM_Grades!$AA$2:$AA$178,MATCH($A144,MCDM_Grades!$A$2:$A$178,0))="","",INDEX(MCDM_Grades!$AA$2:$AA$178,MATCH($A144,MCDM_Grades!$A$2:$A$178,0))),"")</f>
        <v/>
      </c>
      <c r="ER144" s="35">
        <f>IFERROR(IF(INDEX(MCDM_Grades!$AB$2:$AB$178,MATCH($A144,MCDM_Grades!$A$2:$A$178,0))="","",INDEX(MCDM_Grades!$AB$2:$AB$178,MATCH($A144,MCDM_Grades!$A$2:$A$178,0))),"")</f>
        <v/>
      </c>
      <c r="ES144" s="42">
        <f>IFERROR(IF(INDEX(MCDM_Grades!$AC$2:$AC$178,MATCH($A144,MCDM_Grades!$A$2:$A$178,0))="","",INDEX(MCDM_Grades!$AC$2:$AC$178,MATCH($A144,MCDM_Grades!$A$2:$A$178,0))),"")</f>
        <v/>
      </c>
      <c r="ET144" s="35">
        <f>IFERROR(IF(INDEX(MCDM_Grades!$AD$2:$AD$178,MATCH($A144,MCDM_Grades!$A$2:$A$178,0))="","",INDEX(MCDM_Grades!$AD$2:$AD$178,MATCH($A144,MCDM_Grades!$A$2:$A$178,0))),"")</f>
        <v/>
      </c>
      <c r="EU144" s="42">
        <f>IFERROR(IF(INDEX(MCDM_Grades!$AE$2:$AE$178,MATCH($A144,MCDM_Grades!$A$2:$A$178,0))="","",INDEX(MCDM_Grades!$AE$2:$AE$178,MATCH($A144,MCDM_Grades!$A$2:$A$178,0))),"")</f>
        <v/>
      </c>
      <c r="EV144" s="51">
        <f>IFERROR(IF(INDEX(MCDM_Grades!$K$2:$K$178,MATCH($A144,MCDM_Grades!$A$2:$A$178,0))="","",INDEX(MCDM_Grades!$K$2:$K$178,MATCH($A144,MCDM_Grades!$A$2:$A$178,0))),"")</f>
        <v/>
      </c>
      <c r="EW144" s="49">
        <f>IFERROR(IF(INDEX(MCDM_Grades!$L$2:$L$178,MATCH($A144,MCDM_Grades!$A$2:$A$178,0))="","",INDEX(MCDM_Grades!$L$2:$L$178,MATCH($A144,MCDM_Grades!$A$2:$A$178,0))),"")</f>
        <v/>
      </c>
      <c r="EX144" s="50">
        <f>IFERROR(IF(INDEX(MCDM_Grades!$M$2:$M$178,MATCH($A144,MCDM_Grades!$A$2:$A$178,0))="","",INDEX(MCDM_Grades!$M$2:$M$178,MATCH($A144,MCDM_Grades!$A$2:$A$178,0))),"")</f>
        <v/>
      </c>
      <c r="EY144" s="35">
        <f>IFERROR(IF(INDEX(MCDM_Grades!$AR$2:$AR$178,MATCH($A144,MCDM_Grades!$A$2:$A$178,0))="","",INDEX(MCDM_Grades!$AR$2:$AR$178,MATCH($A144,MCDM_Grades!$A$2:$A$178,0))),"")</f>
        <v/>
      </c>
      <c r="EZ144" s="42">
        <f>IFERROR(IF(INDEX(MCDM_Grades!$AS$2:$AS$178,MATCH($A144,MCDM_Grades!$A$2:$A$178,0))="","",INDEX(MCDM_Grades!$AS$2:$AS$178,MATCH($A144,MCDM_Grades!$A$2:$A$178,0))),"")</f>
        <v/>
      </c>
      <c r="FA144" s="35">
        <f>IFERROR(IF(INDEX(MCDM_Grades!$AT$2:$AT$178,MATCH($A144,MCDM_Grades!$A$2:$A$178,0))="","",INDEX(MCDM_Grades!$AT$2:$AT$178,MATCH($A144,MCDM_Grades!$A$2:$A$178,0))),"")</f>
        <v/>
      </c>
      <c r="FB144" s="42">
        <f>IFERROR(IF(INDEX(MCDM_Grades!$AU$2:$AU$178,MATCH($A144,MCDM_Grades!$A$2:$A$178,0))="","",INDEX(MCDM_Grades!$AU$2:$AU$178,MATCH($A144,MCDM_Grades!$A$2:$A$178,0))),"")</f>
        <v/>
      </c>
      <c r="FC144" s="3" t="inlineStr">
        <is>
          <t>Forward-facing / oblique</t>
        </is>
      </c>
      <c r="FD144" s="3" t="inlineStr">
        <is>
          <t>No</t>
        </is>
      </c>
      <c r="FE144" s="3" t="inlineStr">
        <is>
          <t>Yes</t>
        </is>
      </c>
      <c r="FF144" s="3" t="n"/>
      <c r="FG144" s="3" t="inlineStr">
        <is>
          <t>Dashboard-mounted GoPro Hero7 action camera on a vehicle</t>
        </is>
      </c>
      <c r="FH144" s="3" t="inlineStr">
        <is>
          <t>Dashboard-mounted action camera (GoPro Hero7) on a vehicle</t>
        </is>
      </c>
      <c r="FI144" s="3" t="inlineStr">
        <is>
          <t>Acquisition metadata (workbook)</t>
        </is>
      </c>
      <c r="FJ144" s="3" t="n"/>
      <c r="FK144" s="3" t="inlineStr">
        <is>
          <t>High</t>
        </is>
      </c>
      <c r="FL144" s="3" t="inlineStr">
        <is>
          <t>Not independently verified</t>
        </is>
      </c>
      <c r="FM144" s="3" t="inlineStr">
        <is>
          <t>Workbook Acquisition_Platform / Camera_Type explicitly state a dashboard-mounted GoPro on a vehicle; distress labels sit inside a driving-scene taxonomy (waterlogged sections, patchwork), consistent with a forward driving view.</t>
        </is>
      </c>
    </row>
    <row r="145" ht="58" customHeight="1">
      <c r="A145" s="3" t="inlineStr">
        <is>
          <t>DS-144</t>
        </is>
      </c>
      <c r="B145" s="3" t="inlineStr">
        <is>
          <t>Highway Surface Crack Detection</t>
        </is>
      </c>
      <c r="C145" s="3" t="inlineStr">
        <is>
          <t>NA</t>
        </is>
      </c>
      <c r="D145" s="3" t="inlineStr">
        <is>
          <t>Version 1</t>
        </is>
      </c>
      <c r="E145" s="3" t="inlineStr">
        <is>
          <t>Independent Dataset</t>
        </is>
      </c>
      <c r="F145" s="3" t="inlineStr">
        <is>
          <t>NA (single source record)</t>
        </is>
      </c>
      <c r="G145" s="3" t="inlineStr">
        <is>
          <t>Single source record; no matching record found in any other file after cross-file and cross-platform comparison.</t>
        </is>
      </c>
      <c r="H145" s="3" t="inlineStr">
        <is>
          <t>Claude</t>
        </is>
      </c>
      <c r="I145" s="3" t="inlineStr">
        <is>
          <t>Kaggle</t>
        </is>
      </c>
      <c r="J145" s="3" t="inlineStr">
        <is>
          <t>N</t>
        </is>
      </c>
      <c r="K145" s="3" t="inlineStr">
        <is>
          <t>NA (single platform)</t>
        </is>
      </c>
      <c r="L145" s="4" t="inlineStr">
        <is>
          <t>https://www.kaggle.com/datasets/ziya07/highway-surface-crack-detection</t>
        </is>
      </c>
      <c r="M145" s="3" t="inlineStr">
        <is>
          <t>NA</t>
        </is>
      </c>
      <c r="N145" s="3" t="inlineStr">
        <is>
          <t>NA</t>
        </is>
      </c>
      <c r="O145" s="3" t="inlineStr">
        <is>
          <t>NA</t>
        </is>
      </c>
      <c r="P145" s="3" t="inlineStr">
        <is>
          <t>NA</t>
        </is>
      </c>
      <c r="Q145" s="3" t="inlineStr">
        <is>
          <t>NA</t>
        </is>
      </c>
      <c r="R145" s="4" t="inlineStr">
        <is>
          <t>https://www.kaggle.com/datasets/ziya07/highway-surface-crack-detection</t>
        </is>
      </c>
      <c r="S145" s="3" t="inlineStr">
        <is>
          <t>NA</t>
        </is>
      </c>
      <c r="T145" s="3" t="inlineStr">
        <is>
          <t>NR</t>
        </is>
      </c>
      <c r="U145" s="3" t="inlineStr">
        <is>
          <t>N</t>
        </is>
      </c>
      <c r="V145" s="3" t="inlineStr">
        <is>
          <t>NR</t>
        </is>
      </c>
      <c r="W145" s="3" t="inlineStr">
        <is>
          <t>NR</t>
        </is>
      </c>
      <c r="X145" s="3" t="inlineStr">
        <is>
          <t>NR</t>
        </is>
      </c>
      <c r="Y145" s="3" t="inlineStr">
        <is>
          <t>NR</t>
        </is>
      </c>
      <c r="Z145" s="3" t="inlineStr">
        <is>
          <t>NA</t>
        </is>
      </c>
      <c r="AA145" s="3" t="inlineStr">
        <is>
          <t>NA</t>
        </is>
      </c>
      <c r="AB145" s="3" t="inlineStr">
        <is>
          <t>NR</t>
        </is>
      </c>
      <c r="AC145" s="3" t="inlineStr">
        <is>
          <t>NR</t>
        </is>
      </c>
      <c r="AD145" s="3" t="inlineStr">
        <is>
          <t>NR</t>
        </is>
      </c>
      <c r="AE145" s="3" t="inlineStr">
        <is>
          <t>NR</t>
        </is>
      </c>
      <c r="AF145" s="3" t="inlineStr">
        <is>
          <t>NR</t>
        </is>
      </c>
      <c r="AG145" s="3" t="inlineStr">
        <is>
          <t>NR</t>
        </is>
      </c>
      <c r="AH145" s="3" t="inlineStr">
        <is>
          <t>NR</t>
        </is>
      </c>
      <c r="AI145" s="3" t="inlineStr">
        <is>
          <t>NR</t>
        </is>
      </c>
      <c r="AJ145" s="3" t="inlineStr">
        <is>
          <t>NR</t>
        </is>
      </c>
      <c r="AK145" s="3" t="inlineStr">
        <is>
          <t>NR</t>
        </is>
      </c>
      <c r="AL145" s="3" t="inlineStr">
        <is>
          <t>NR</t>
        </is>
      </c>
      <c r="AM145" s="3" t="inlineStr">
        <is>
          <t>NR</t>
        </is>
      </c>
      <c r="AN145" s="3" t="inlineStr">
        <is>
          <t>NR</t>
        </is>
      </c>
      <c r="AO145" s="3" t="inlineStr">
        <is>
          <t>NR</t>
        </is>
      </c>
      <c r="AP145" s="3" t="inlineStr">
        <is>
          <t>NR</t>
        </is>
      </c>
      <c r="AQ145" s="3" t="inlineStr">
        <is>
          <t>NR</t>
        </is>
      </c>
      <c r="AR145" s="3" t="inlineStr">
        <is>
          <t>NR</t>
        </is>
      </c>
      <c r="AS145" s="3" t="inlineStr">
        <is>
          <t>Road environment: Highways</t>
        </is>
      </c>
      <c r="AT145" s="3" t="inlineStr">
        <is>
          <t>NR</t>
        </is>
      </c>
      <c r="AU145" s="3" t="inlineStr">
        <is>
          <t>NR</t>
        </is>
      </c>
      <c r="AV145" s="3" t="inlineStr">
        <is>
          <t>NR</t>
        </is>
      </c>
      <c r="AW145" s="3" t="inlineStr">
        <is>
          <t>NR</t>
        </is>
      </c>
      <c r="AX145" s="3" t="inlineStr">
        <is>
          <t>NR</t>
        </is>
      </c>
      <c r="AY145" s="3" t="inlineStr">
        <is>
          <t>NR</t>
        </is>
      </c>
      <c r="AZ145" s="3" t="inlineStr">
        <is>
          <t>NR</t>
        </is>
      </c>
      <c r="BA145" s="3" t="inlineStr">
        <is>
          <t>NR</t>
        </is>
      </c>
      <c r="BB145" s="3" t="inlineStr">
        <is>
          <t>N</t>
        </is>
      </c>
      <c r="BC145" s="3" t="inlineStr">
        <is>
          <t>NR</t>
        </is>
      </c>
      <c r="BD145" s="3" t="inlineStr">
        <is>
          <t>NR</t>
        </is>
      </c>
      <c r="BE145" s="3" t="inlineStr">
        <is>
          <t>Different environmental conditions stated;specific categories NR</t>
        </is>
      </c>
      <c r="BF145" s="3" t="inlineStr">
        <is>
          <t>Different lighting conditions stated;specific categories NR</t>
        </is>
      </c>
      <c r="BG145" s="3" t="inlineStr">
        <is>
          <t>NR</t>
        </is>
      </c>
      <c r="BH145" s="3" t="inlineStr">
        <is>
          <t>Crack</t>
        </is>
      </c>
      <c r="BI145" s="3" t="inlineStr">
        <is>
          <t>NR</t>
        </is>
      </c>
      <c r="BJ145" s="3" t="inlineStr">
        <is>
          <t>Crack detection, recognition and classification labels;class list not enumerated on the record</t>
        </is>
      </c>
      <c r="BK145" s="3" t="inlineStr">
        <is>
          <t>NR</t>
        </is>
      </c>
      <c r="BL145" s="3" t="inlineStr">
        <is>
          <t>NR</t>
        </is>
      </c>
      <c r="BM145" s="3" t="inlineStr">
        <is>
          <t>NR</t>
        </is>
      </c>
      <c r="BN145" s="3" t="inlineStr">
        <is>
          <t>NR</t>
        </is>
      </c>
      <c r="BO145" s="3" t="inlineStr">
        <is>
          <t>NR</t>
        </is>
      </c>
      <c r="BP145" s="3" t="inlineStr">
        <is>
          <t>Y</t>
        </is>
      </c>
      <c r="BQ145" s="3" t="inlineStr">
        <is>
          <t>NR</t>
        </is>
      </c>
      <c r="BR145" s="3" t="inlineStr">
        <is>
          <t>NR</t>
        </is>
      </c>
      <c r="BS145" s="3" t="inlineStr">
        <is>
          <t>NR</t>
        </is>
      </c>
      <c r="BT145" s="3" t="inlineStr">
        <is>
          <t>NR</t>
        </is>
      </c>
      <c r="BU145" s="3" t="inlineStr">
        <is>
          <t>NR</t>
        </is>
      </c>
      <c r="BV145" s="3" t="inlineStr">
        <is>
          <t>NR</t>
        </is>
      </c>
      <c r="BW145" s="3" t="inlineStr">
        <is>
          <t>NR</t>
        </is>
      </c>
      <c r="BX145" s="3" t="inlineStr">
        <is>
          <t>NR</t>
        </is>
      </c>
      <c r="BY145" s="3" t="inlineStr">
        <is>
          <t>NR</t>
        </is>
      </c>
      <c r="BZ145" s="3" t="inlineStr">
        <is>
          <t>NR</t>
        </is>
      </c>
      <c r="CA145" s="3" t="inlineStr">
        <is>
          <t>NR</t>
        </is>
      </c>
      <c r="CB145" s="3" t="inlineStr">
        <is>
          <t>NR</t>
        </is>
      </c>
      <c r="CC145" s="3" t="inlineStr">
        <is>
          <t>Crack detection;Classification</t>
        </is>
      </c>
      <c r="CD145" s="3" t="inlineStr">
        <is>
          <t>NR</t>
        </is>
      </c>
      <c r="CE145" s="3" t="inlineStr">
        <is>
          <t>NR</t>
        </is>
      </c>
      <c r="CF145" s="3" t="inlineStr">
        <is>
          <t>Reported on the source record/data card or associated publication (see Evidence_Locator)</t>
        </is>
      </c>
      <c r="CG145" s="3" t="inlineStr">
        <is>
          <t>NR</t>
        </is>
      </c>
      <c r="CH145" s="3" t="inlineStr">
        <is>
          <t>NR</t>
        </is>
      </c>
      <c r="CI145" s="3" t="inlineStr">
        <is>
          <t>Include-Supplementary</t>
        </is>
      </c>
      <c r="CJ145" s="3" t="inlineStr">
        <is>
          <t>Registration</t>
        </is>
      </c>
      <c r="CK145" s="3" t="inlineStr">
        <is>
          <t>CC0: Public Domain</t>
        </is>
      </c>
      <c r="CL145" s="3" t="inlineStr">
        <is>
          <t>Y</t>
        </is>
      </c>
      <c r="CM145" s="3" t="inlineStr">
        <is>
          <t>Registration</t>
        </is>
      </c>
      <c r="CN145" s="3" t="inlineStr">
        <is>
          <t>NR</t>
        </is>
      </c>
      <c r="CO145" s="3" t="inlineStr">
        <is>
          <t>NR</t>
        </is>
      </c>
      <c r="CP145" s="3" t="inlineStr">
        <is>
          <t>N</t>
        </is>
      </c>
      <c r="CQ145" s="3" t="inlineStr">
        <is>
          <t>Only the 80/20 train-test split is documented; image counts, resolution, class names, annotation format, country and capture device are all absent; 26 MB total suggests a very small set</t>
        </is>
      </c>
      <c r="CR145" s="3" t="inlineStr">
        <is>
          <t>Original</t>
        </is>
      </c>
      <c r="CS145" s="3" t="inlineStr">
        <is>
          <t>N</t>
        </is>
      </c>
      <c r="CT145" s="3" t="inlineStr">
        <is>
          <t>N</t>
        </is>
      </c>
      <c r="CU145" s="3" t="inlineStr">
        <is>
          <t>N</t>
        </is>
      </c>
      <c r="CV145" s="3" t="inlineStr">
        <is>
          <t>NA</t>
        </is>
      </c>
      <c r="CW145" s="3" t="inlineStr">
        <is>
          <t>NA</t>
        </is>
      </c>
      <c r="CX145" s="3" t="inlineStr">
        <is>
          <t>Claude_Kaggle_001.xlsx</t>
        </is>
      </c>
      <c r="CY145" s="3" t="inlineStr">
        <is>
          <t>Claude_Kaggle_001:KG-035</t>
        </is>
      </c>
      <c r="CZ145" s="3" t="inlineStr">
        <is>
          <t>N</t>
        </is>
      </c>
      <c r="DA145" s="3" t="inlineStr">
        <is>
          <t>NA</t>
        </is>
      </c>
      <c r="DB145" s="3" t="inlineStr">
        <is>
          <t>None</t>
        </is>
      </c>
      <c r="DC145" s="3" t="inlineStr">
        <is>
          <t>None</t>
        </is>
      </c>
      <c r="DD145" s="3" t="inlineStr">
        <is>
          <t>None</t>
        </is>
      </c>
      <c r="DE145" s="3" t="inlineStr">
        <is>
          <t>None</t>
        </is>
      </c>
      <c r="DF145" s="3" t="inlineStr">
        <is>
          <t>N</t>
        </is>
      </c>
      <c r="DG145" s="3" t="inlineStr">
        <is>
          <t>Single source record; no reconciliation required.</t>
        </is>
      </c>
      <c r="DH145" s="3" t="inlineStr">
        <is>
          <t>Kaggle dataset page 'About Dataset' (stated highway crack focus, 80/20 train-test split, claim of varied lighting and environmental conditions); Kaggle API record /api/v1/datasets/view/ziya07/highway-surface-crack-detection; accessed 2026-08-03</t>
        </is>
      </c>
      <c r="DI145" s="3" t="inlineStr">
        <is>
          <t>Low</t>
        </is>
      </c>
      <c r="DJ145" s="3" t="inlineStr">
        <is>
          <t>Low</t>
        </is>
      </c>
      <c r="DK145" s="3" t="inlineStr">
        <is>
          <t>Use source record as cited.</t>
        </is>
      </c>
      <c r="DL145" s="3" t="n">
        <v>5</v>
      </c>
      <c r="DM145" s="3" t="n">
        <v>2</v>
      </c>
      <c r="DN145" s="3" t="n">
        <v>2</v>
      </c>
      <c r="DO145" s="3" t="n">
        <v>1</v>
      </c>
      <c r="DP145" s="3" t="n">
        <v>2</v>
      </c>
      <c r="DQ145" s="3" t="n">
        <v>1</v>
      </c>
      <c r="DR145" s="3" t="n">
        <v>0</v>
      </c>
      <c r="DS145" s="3" t="n">
        <v>43</v>
      </c>
      <c r="DT145" s="3" t="inlineStr">
        <is>
          <t>Reviewed (source MCDM_Scoring, averaged across batches)</t>
        </is>
      </c>
      <c r="DU145" s="3" t="inlineStr">
        <is>
          <t>1 of 1</t>
        </is>
      </c>
      <c r="DV145" s="35">
        <f>IFERROR(IF(INDEX(MCDM_Grades!$C$2:$C$178,MATCH($A145,MCDM_Grades!$A$2:$A$178,0))="","",INDEX(MCDM_Grades!$C$2:$C$178,MATCH($A145,MCDM_Grades!$A$2:$A$178,0))),"")</f>
        <v/>
      </c>
      <c r="DW145" s="42">
        <f>IFERROR(IF(INDEX(MCDM_Grades!$D$2:$D$178,MATCH($A145,MCDM_Grades!$A$2:$A$178,0))="","",INDEX(MCDM_Grades!$D$2:$D$178,MATCH($A145,MCDM_Grades!$A$2:$A$178,0))),"")</f>
        <v/>
      </c>
      <c r="DX145" s="48">
        <f>IFERROR(IF(INDEX(MCDM_Grades!$E$2:$E$178,MATCH($A145,MCDM_Grades!$A$2:$A$178,0))="","",INDEX(MCDM_Grades!$E$2:$E$178,MATCH($A145,MCDM_Grades!$A$2:$A$178,0))),"")</f>
        <v/>
      </c>
      <c r="DY145" s="49">
        <f>IFERROR(IF(INDEX(MCDM_Grades!$F$2:$F$178,MATCH($A145,MCDM_Grades!$A$2:$A$178,0))="","",INDEX(MCDM_Grades!$F$2:$F$178,MATCH($A145,MCDM_Grades!$A$2:$A$178,0))),"")</f>
        <v/>
      </c>
      <c r="DZ145" s="48">
        <f>IFERROR(IF(INDEX(MCDM_Grades!$G$2:$G$178,MATCH($A145,MCDM_Grades!$A$2:$A$178,0))="","",INDEX(MCDM_Grades!$G$2:$G$178,MATCH($A145,MCDM_Grades!$A$2:$A$178,0))),"")</f>
        <v/>
      </c>
      <c r="EA145" s="49">
        <f>IFERROR(IF(INDEX(MCDM_Grades!$H$2:$H$178,MATCH($A145,MCDM_Grades!$A$2:$A$178,0))="","",INDEX(MCDM_Grades!$H$2:$H$178,MATCH($A145,MCDM_Grades!$A$2:$A$178,0))),"")</f>
        <v/>
      </c>
      <c r="EB145" s="50">
        <f>IFERROR(IF(INDEX(MCDM_Grades!$I$2:$I$178,MATCH($A145,MCDM_Grades!$A$2:$A$178,0))="","",INDEX(MCDM_Grades!$I$2:$I$178,MATCH($A145,MCDM_Grades!$A$2:$A$178,0))),"")</f>
        <v/>
      </c>
      <c r="EC145" s="51">
        <f>IFERROR(IF(INDEX(MCDM_Grades!$J$2:$J$178,MATCH($A145,MCDM_Grades!$A$2:$A$178,0))="","",INDEX(MCDM_Grades!$J$2:$J$178,MATCH($A145,MCDM_Grades!$A$2:$A$178,0))),"")</f>
        <v/>
      </c>
      <c r="ED145" s="35">
        <f>IFERROR(IF(INDEX(MCDM_Grades!$N$2:$N$178,MATCH($A145,MCDM_Grades!$A$2:$A$178,0))="","",INDEX(MCDM_Grades!$N$2:$N$178,MATCH($A145,MCDM_Grades!$A$2:$A$178,0))),"")</f>
        <v/>
      </c>
      <c r="EE145" s="42">
        <f>IFERROR(IF(INDEX(MCDM_Grades!$O$2:$O$178,MATCH($A145,MCDM_Grades!$A$2:$A$178,0))="","",INDEX(MCDM_Grades!$O$2:$O$178,MATCH($A145,MCDM_Grades!$A$2:$A$178,0))),"")</f>
        <v/>
      </c>
      <c r="EF145" s="35">
        <f>IFERROR(IF(INDEX(MCDM_Grades!$P$2:$P$178,MATCH($A145,MCDM_Grades!$A$2:$A$178,0))="","",INDEX(MCDM_Grades!$P$2:$P$178,MATCH($A145,MCDM_Grades!$A$2:$A$178,0))),"")</f>
        <v/>
      </c>
      <c r="EG145" s="42">
        <f>IFERROR(IF(INDEX(MCDM_Grades!$Q$2:$Q$178,MATCH($A145,MCDM_Grades!$A$2:$A$178,0))="","",INDEX(MCDM_Grades!$Q$2:$Q$178,MATCH($A145,MCDM_Grades!$A$2:$A$178,0))),"")</f>
        <v/>
      </c>
      <c r="EH145" s="35">
        <f>IFERROR(IF(INDEX(MCDM_Grades!$R$2:$R$178,MATCH($A145,MCDM_Grades!$A$2:$A$178,0))="","",INDEX(MCDM_Grades!$R$2:$R$178,MATCH($A145,MCDM_Grades!$A$2:$A$178,0))),"")</f>
        <v/>
      </c>
      <c r="EI145" s="42">
        <f>IFERROR(IF(INDEX(MCDM_Grades!$S$2:$S$178,MATCH($A145,MCDM_Grades!$A$2:$A$178,0))="","",INDEX(MCDM_Grades!$S$2:$S$178,MATCH($A145,MCDM_Grades!$A$2:$A$178,0))),"")</f>
        <v/>
      </c>
      <c r="EJ145" s="35">
        <f>IFERROR(IF(INDEX(MCDM_Grades!$T$2:$T$178,MATCH($A145,MCDM_Grades!$A$2:$A$178,0))="","",INDEX(MCDM_Grades!$T$2:$T$178,MATCH($A145,MCDM_Grades!$A$2:$A$178,0))),"")</f>
        <v/>
      </c>
      <c r="EK145" s="42">
        <f>IFERROR(IF(INDEX(MCDM_Grades!$U$2:$U$178,MATCH($A145,MCDM_Grades!$A$2:$A$178,0))="","",INDEX(MCDM_Grades!$U$2:$U$178,MATCH($A145,MCDM_Grades!$A$2:$A$178,0))),"")</f>
        <v/>
      </c>
      <c r="EL145" s="35">
        <f>IFERROR(IF(INDEX(MCDM_Grades!$V$2:$V$178,MATCH($A145,MCDM_Grades!$A$2:$A$178,0))="","",INDEX(MCDM_Grades!$V$2:$V$178,MATCH($A145,MCDM_Grades!$A$2:$A$178,0))),"")</f>
        <v/>
      </c>
      <c r="EM145" s="42">
        <f>IFERROR(IF(INDEX(MCDM_Grades!$W$2:$W$178,MATCH($A145,MCDM_Grades!$A$2:$A$178,0))="","",INDEX(MCDM_Grades!$W$2:$W$178,MATCH($A145,MCDM_Grades!$A$2:$A$178,0))),"")</f>
        <v/>
      </c>
      <c r="EN145" s="35">
        <f>IFERROR(IF(INDEX(MCDM_Grades!$X$2:$X$178,MATCH($A145,MCDM_Grades!$A$2:$A$178,0))="","",INDEX(MCDM_Grades!$X$2:$X$178,MATCH($A145,MCDM_Grades!$A$2:$A$178,0))),"")</f>
        <v/>
      </c>
      <c r="EO145" s="42">
        <f>IFERROR(IF(INDEX(MCDM_Grades!$Y$2:$Y$178,MATCH($A145,MCDM_Grades!$A$2:$A$178,0))="","",INDEX(MCDM_Grades!$Y$2:$Y$178,MATCH($A145,MCDM_Grades!$A$2:$A$178,0))),"")</f>
        <v/>
      </c>
      <c r="EP145" s="35">
        <f>IFERROR(IF(INDEX(MCDM_Grades!$Z$2:$Z$178,MATCH($A145,MCDM_Grades!$A$2:$A$178,0))="","",INDEX(MCDM_Grades!$Z$2:$Z$178,MATCH($A145,MCDM_Grades!$A$2:$A$178,0))),"")</f>
        <v/>
      </c>
      <c r="EQ145" s="42">
        <f>IFERROR(IF(INDEX(MCDM_Grades!$AA$2:$AA$178,MATCH($A145,MCDM_Grades!$A$2:$A$178,0))="","",INDEX(MCDM_Grades!$AA$2:$AA$178,MATCH($A145,MCDM_Grades!$A$2:$A$178,0))),"")</f>
        <v/>
      </c>
      <c r="ER145" s="35">
        <f>IFERROR(IF(INDEX(MCDM_Grades!$AB$2:$AB$178,MATCH($A145,MCDM_Grades!$A$2:$A$178,0))="","",INDEX(MCDM_Grades!$AB$2:$AB$178,MATCH($A145,MCDM_Grades!$A$2:$A$178,0))),"")</f>
        <v/>
      </c>
      <c r="ES145" s="42">
        <f>IFERROR(IF(INDEX(MCDM_Grades!$AC$2:$AC$178,MATCH($A145,MCDM_Grades!$A$2:$A$178,0))="","",INDEX(MCDM_Grades!$AC$2:$AC$178,MATCH($A145,MCDM_Grades!$A$2:$A$178,0))),"")</f>
        <v/>
      </c>
      <c r="ET145" s="35">
        <f>IFERROR(IF(INDEX(MCDM_Grades!$AD$2:$AD$178,MATCH($A145,MCDM_Grades!$A$2:$A$178,0))="","",INDEX(MCDM_Grades!$AD$2:$AD$178,MATCH($A145,MCDM_Grades!$A$2:$A$178,0))),"")</f>
        <v/>
      </c>
      <c r="EU145" s="42">
        <f>IFERROR(IF(INDEX(MCDM_Grades!$AE$2:$AE$178,MATCH($A145,MCDM_Grades!$A$2:$A$178,0))="","",INDEX(MCDM_Grades!$AE$2:$AE$178,MATCH($A145,MCDM_Grades!$A$2:$A$178,0))),"")</f>
        <v/>
      </c>
      <c r="EV145" s="51">
        <f>IFERROR(IF(INDEX(MCDM_Grades!$K$2:$K$178,MATCH($A145,MCDM_Grades!$A$2:$A$178,0))="","",INDEX(MCDM_Grades!$K$2:$K$178,MATCH($A145,MCDM_Grades!$A$2:$A$178,0))),"")</f>
        <v/>
      </c>
      <c r="EW145" s="49">
        <f>IFERROR(IF(INDEX(MCDM_Grades!$L$2:$L$178,MATCH($A145,MCDM_Grades!$A$2:$A$178,0))="","",INDEX(MCDM_Grades!$L$2:$L$178,MATCH($A145,MCDM_Grades!$A$2:$A$178,0))),"")</f>
        <v/>
      </c>
      <c r="EX145" s="50">
        <f>IFERROR(IF(INDEX(MCDM_Grades!$M$2:$M$178,MATCH($A145,MCDM_Grades!$A$2:$A$178,0))="","",INDEX(MCDM_Grades!$M$2:$M$178,MATCH($A145,MCDM_Grades!$A$2:$A$178,0))),"")</f>
        <v/>
      </c>
      <c r="EY145" s="35">
        <f>IFERROR(IF(INDEX(MCDM_Grades!$AR$2:$AR$178,MATCH($A145,MCDM_Grades!$A$2:$A$178,0))="","",INDEX(MCDM_Grades!$AR$2:$AR$178,MATCH($A145,MCDM_Grades!$A$2:$A$178,0))),"")</f>
        <v/>
      </c>
      <c r="EZ145" s="42">
        <f>IFERROR(IF(INDEX(MCDM_Grades!$AS$2:$AS$178,MATCH($A145,MCDM_Grades!$A$2:$A$178,0))="","",INDEX(MCDM_Grades!$AS$2:$AS$178,MATCH($A145,MCDM_Grades!$A$2:$A$178,0))),"")</f>
        <v/>
      </c>
      <c r="FA145" s="35">
        <f>IFERROR(IF(INDEX(MCDM_Grades!$AT$2:$AT$178,MATCH($A145,MCDM_Grades!$A$2:$A$178,0))="","",INDEX(MCDM_Grades!$AT$2:$AT$178,MATCH($A145,MCDM_Grades!$A$2:$A$178,0))),"")</f>
        <v/>
      </c>
      <c r="FB145" s="42">
        <f>IFERROR(IF(INDEX(MCDM_Grades!$AU$2:$AU$178,MATCH($A145,MCDM_Grades!$A$2:$A$178,0))="","",INDEX(MCDM_Grades!$AU$2:$AU$178,MATCH($A145,MCDM_Grades!$A$2:$A$178,0))),"")</f>
        <v/>
      </c>
      <c r="FC145" s="3" t="inlineStr">
        <is>
          <t>Not reported</t>
        </is>
      </c>
      <c r="FD145" s="3" t="inlineStr">
        <is>
          <t>Unknown</t>
        </is>
      </c>
      <c r="FE145" s="3" t="inlineStr">
        <is>
          <t>Unknown</t>
        </is>
      </c>
      <c r="FF145" s="3" t="n"/>
      <c r="FG145" s="3" t="inlineStr">
        <is>
          <t>Not reported</t>
        </is>
      </c>
      <c r="FH145" s="3" t="inlineStr">
        <is>
          <t>image counts, resolution, class names, annotation format, country and capture device are all absent</t>
        </is>
      </c>
      <c r="FI145" s="3" t="inlineStr">
        <is>
          <t>Acquisition metadata (workbook)</t>
        </is>
      </c>
      <c r="FJ145" s="3" t="n"/>
      <c r="FK145" s="3" t="inlineStr">
        <is>
          <t>Low</t>
        </is>
      </c>
      <c r="FL145" s="3" t="inlineStr">
        <is>
          <t>Not independently verified</t>
        </is>
      </c>
      <c r="FM145" s="3" t="inlineStr">
        <is>
          <t>All acquisition fields NR; Kaggle page returned only its title (client-side rendering). No viewpoint evidence anywhere.</t>
        </is>
      </c>
    </row>
    <row r="146" ht="58" customHeight="1">
      <c r="A146" s="3" t="inlineStr">
        <is>
          <t>DS-145</t>
        </is>
      </c>
      <c r="B146" s="3" t="inlineStr">
        <is>
          <t>IIT Goa Pothole Detection &amp; Classification Dataset (RoadSense)</t>
        </is>
      </c>
      <c r="C146" s="3" t="inlineStr">
        <is>
          <t>NA</t>
        </is>
      </c>
      <c r="D146" s="3" t="inlineStr">
        <is>
          <t>Version 2</t>
        </is>
      </c>
      <c r="E146" s="3" t="inlineStr">
        <is>
          <t>Independent Dataset</t>
        </is>
      </c>
      <c r="F146" s="3" t="inlineStr">
        <is>
          <t>NA (single source record)</t>
        </is>
      </c>
      <c r="G146" s="3" t="inlineStr">
        <is>
          <t>Single source record; no matching record found in any other file after cross-file and cross-platform comparison.</t>
        </is>
      </c>
      <c r="H146" s="3" t="inlineStr">
        <is>
          <t>Claude</t>
        </is>
      </c>
      <c r="I146" s="3" t="inlineStr">
        <is>
          <t>Kaggle</t>
        </is>
      </c>
      <c r="J146" s="3" t="inlineStr">
        <is>
          <t>N</t>
        </is>
      </c>
      <c r="K146" s="3" t="inlineStr">
        <is>
          <t>NA (single platform)</t>
        </is>
      </c>
      <c r="L146" s="4" t="inlineStr">
        <is>
          <t>https://www.kaggle.com/datasets/srajanchourasia/pothole-dataset</t>
        </is>
      </c>
      <c r="M146" s="3" t="inlineStr">
        <is>
          <t>NA</t>
        </is>
      </c>
      <c r="N146" s="3" t="inlineStr">
        <is>
          <t>NA</t>
        </is>
      </c>
      <c r="O146" s="3" t="inlineStr">
        <is>
          <t>NA</t>
        </is>
      </c>
      <c r="P146" s="3" t="inlineStr">
        <is>
          <t>NA</t>
        </is>
      </c>
      <c r="Q146" s="3" t="inlineStr">
        <is>
          <t>NA</t>
        </is>
      </c>
      <c r="R146" s="4" t="inlineStr">
        <is>
          <t>https://www.kaggle.com/datasets/srajanchourasia/pothole-dataset</t>
        </is>
      </c>
      <c r="S146" s="3" t="inlineStr">
        <is>
          <t>NA</t>
        </is>
      </c>
      <c r="T146" s="3" t="inlineStr">
        <is>
          <t>NR</t>
        </is>
      </c>
      <c r="U146" s="3" t="inlineStr">
        <is>
          <t>N</t>
        </is>
      </c>
      <c r="V146" s="3" t="inlineStr">
        <is>
          <t>NR</t>
        </is>
      </c>
      <c r="W146" s="3" t="inlineStr">
        <is>
          <t>NR</t>
        </is>
      </c>
      <c r="X146" s="3" t="inlineStr">
        <is>
          <t>NR</t>
        </is>
      </c>
      <c r="Y146" s="3" t="inlineStr">
        <is>
          <t>NR</t>
        </is>
      </c>
      <c r="Z146" s="3" t="inlineStr">
        <is>
          <t>NA</t>
        </is>
      </c>
      <c r="AA146" s="3" t="inlineStr">
        <is>
          <t>NA</t>
        </is>
      </c>
      <c r="AB146" s="3" t="inlineStr">
        <is>
          <t>Images/frames as reported</t>
        </is>
      </c>
      <c r="AC146" s="3" t="inlineStr">
        <is>
          <t>30000</t>
        </is>
      </c>
      <c r="AD146" s="3" t="inlineStr">
        <is>
          <t>NR</t>
        </is>
      </c>
      <c r="AE146" s="3" t="inlineStr">
        <is>
          <t>NR</t>
        </is>
      </c>
      <c r="AF146" s="3" t="inlineStr">
        <is>
          <t>30000</t>
        </is>
      </c>
      <c r="AG146" s="3" t="inlineStr">
        <is>
          <t>NR</t>
        </is>
      </c>
      <c r="AH146" s="3" t="inlineStr">
        <is>
          <t>NR</t>
        </is>
      </c>
      <c r="AI146" s="3" t="inlineStr">
        <is>
          <t>NR</t>
        </is>
      </c>
      <c r="AJ146" s="3" t="inlineStr">
        <is>
          <t>NR</t>
        </is>
      </c>
      <c r="AK146" s="3" t="inlineStr">
        <is>
          <t>NR</t>
        </is>
      </c>
      <c r="AL146" s="3" t="inlineStr">
        <is>
          <t>NR</t>
        </is>
      </c>
      <c r="AM146" s="3" t="inlineStr">
        <is>
          <t>NR</t>
        </is>
      </c>
      <c r="AN146" s="3" t="inlineStr">
        <is>
          <t>NR</t>
        </is>
      </c>
      <c r="AO146" s="3" t="inlineStr">
        <is>
          <t>NR</t>
        </is>
      </c>
      <c r="AP146" s="3" t="inlineStr">
        <is>
          <t>NR</t>
        </is>
      </c>
      <c r="AQ146" s="3" t="inlineStr">
        <is>
          <t>NR</t>
        </is>
      </c>
      <c r="AR146" s="3" t="inlineStr">
        <is>
          <t>NR</t>
        </is>
      </c>
      <c r="AS146" s="3" t="inlineStr">
        <is>
          <t>NR</t>
        </is>
      </c>
      <c r="AT146" s="3" t="inlineStr">
        <is>
          <t>NR</t>
        </is>
      </c>
      <c r="AU146" s="3" t="inlineStr">
        <is>
          <t>Aggregated from open-source datasets on Kaggle and GitHub</t>
        </is>
      </c>
      <c r="AV146" s="3" t="inlineStr">
        <is>
          <t>NR</t>
        </is>
      </c>
      <c r="AW146" s="3" t="inlineStr">
        <is>
          <t>NR</t>
        </is>
      </c>
      <c r="AX146" s="3" t="inlineStr">
        <is>
          <t>NR</t>
        </is>
      </c>
      <c r="AY146" s="3" t="inlineStr">
        <is>
          <t>NR</t>
        </is>
      </c>
      <c r="AZ146" s="3" t="inlineStr">
        <is>
          <t>NR</t>
        </is>
      </c>
      <c r="BA146" s="3" t="inlineStr">
        <is>
          <t>NR</t>
        </is>
      </c>
      <c r="BB146" s="3" t="inlineStr">
        <is>
          <t>N</t>
        </is>
      </c>
      <c r="BC146" s="3" t="inlineStr">
        <is>
          <t>NR</t>
        </is>
      </c>
      <c r="BD146" s="3" t="inlineStr">
        <is>
          <t>NR</t>
        </is>
      </c>
      <c r="BE146" s="3" t="inlineStr">
        <is>
          <t>Diverse weather stated;specific categories NR</t>
        </is>
      </c>
      <c r="BF146" s="3" t="inlineStr">
        <is>
          <t>Diverse lighting stated;specific categories NR</t>
        </is>
      </c>
      <c r="BG146" s="3" t="inlineStr">
        <is>
          <t>NR</t>
        </is>
      </c>
      <c r="BH146" s="3" t="inlineStr">
        <is>
          <t>Pothole</t>
        </is>
      </c>
      <c r="BI146" s="3" t="inlineStr">
        <is>
          <t>NR</t>
        </is>
      </c>
      <c r="BJ146" s="3" t="inlineStr">
        <is>
          <t>Pothole presence plus threat-level classification</t>
        </is>
      </c>
      <c r="BK146" s="3" t="inlineStr">
        <is>
          <t>NR</t>
        </is>
      </c>
      <c r="BL146" s="3" t="inlineStr">
        <is>
          <t>Image classification</t>
        </is>
      </c>
      <c r="BM146" s="3" t="inlineStr">
        <is>
          <t>Image classification</t>
        </is>
      </c>
      <c r="BN146" s="3" t="inlineStr">
        <is>
          <t>NR</t>
        </is>
      </c>
      <c r="BO146" s="3" t="inlineStr">
        <is>
          <t>NR</t>
        </is>
      </c>
      <c r="BP146" s="3" t="inlineStr">
        <is>
          <t>Y</t>
        </is>
      </c>
      <c r="BQ146" s="3" t="inlineStr">
        <is>
          <t>NR</t>
        </is>
      </c>
      <c r="BR146" s="3" t="inlineStr">
        <is>
          <t>NR</t>
        </is>
      </c>
      <c r="BS146" s="3" t="inlineStr">
        <is>
          <t>NR</t>
        </is>
      </c>
      <c r="BT146" s="3" t="inlineStr">
        <is>
          <t>NR</t>
        </is>
      </c>
      <c r="BU146" s="3" t="inlineStr">
        <is>
          <t>NR</t>
        </is>
      </c>
      <c r="BV146" s="3" t="inlineStr">
        <is>
          <t>NR</t>
        </is>
      </c>
      <c r="BW146" s="3" t="inlineStr">
        <is>
          <t>NR</t>
        </is>
      </c>
      <c r="BX146" s="3" t="inlineStr">
        <is>
          <t>NR</t>
        </is>
      </c>
      <c r="BY146" s="3" t="inlineStr">
        <is>
          <t>Compilation and manual refinement of source datasets with removal of irrelevant or inaccurate images</t>
        </is>
      </c>
      <c r="BZ146" s="3" t="inlineStr">
        <is>
          <t>Stated refinement and evaluation pass;no protocol given</t>
        </is>
      </c>
      <c r="CA146" s="3" t="inlineStr">
        <is>
          <t>NR</t>
        </is>
      </c>
      <c r="CB146" s="3" t="inlineStr">
        <is>
          <t>NR</t>
        </is>
      </c>
      <c r="CC146" s="3" t="inlineStr">
        <is>
          <t>Image classification;Threat-level assessment</t>
        </is>
      </c>
      <c r="CD146" s="3" t="inlineStr">
        <is>
          <t>NR</t>
        </is>
      </c>
      <c r="CE146" s="3" t="inlineStr">
        <is>
          <t>NR</t>
        </is>
      </c>
      <c r="CF146" s="3" t="inlineStr">
        <is>
          <t>Reported on the source record/data card or associated publication (see Evidence_Locator)</t>
        </is>
      </c>
      <c r="CG146" s="3" t="inlineStr">
        <is>
          <t>NR</t>
        </is>
      </c>
      <c r="CH146" s="3" t="inlineStr">
        <is>
          <t>NR</t>
        </is>
      </c>
      <c r="CI146" s="3" t="inlineStr">
        <is>
          <t>Include-Supplementary</t>
        </is>
      </c>
      <c r="CJ146" s="3" t="inlineStr">
        <is>
          <t>Registration</t>
        </is>
      </c>
      <c r="CK146" s="3" t="inlineStr">
        <is>
          <t>CC0: Public Domain</t>
        </is>
      </c>
      <c r="CL146" s="3" t="inlineStr">
        <is>
          <t>Y</t>
        </is>
      </c>
      <c r="CM146" s="3" t="inlineStr">
        <is>
          <t>Registration</t>
        </is>
      </c>
      <c r="CN146" s="3" t="inlineStr">
        <is>
          <t>NR</t>
        </is>
      </c>
      <c r="CO146" s="3" t="inlineStr">
        <is>
          <t>NR</t>
        </is>
      </c>
      <c r="CP146" s="3" t="inlineStr">
        <is>
          <t>N</t>
        </is>
      </c>
      <c r="CQ146" s="3" t="inlineStr">
        <is>
          <t>Aggregation of other public datasets, so it overlaps other records in this workbook and its constituent sources are not itemised; threat-level class definitions are not given; risk of train/test contamination when combined with its source datasets</t>
        </is>
      </c>
      <c r="CR146" s="3" t="inlineStr">
        <is>
          <t>Compiled</t>
        </is>
      </c>
      <c r="CS146" s="3" t="inlineStr">
        <is>
          <t>N</t>
        </is>
      </c>
      <c r="CT146" s="3" t="inlineStr">
        <is>
          <t>N</t>
        </is>
      </c>
      <c r="CU146" s="3" t="inlineStr">
        <is>
          <t>Y</t>
        </is>
      </c>
      <c r="CV146" s="3" t="inlineStr">
        <is>
          <t>Aggregated from open-source Kaggle and GitHub pothole datasets</t>
        </is>
      </c>
      <c r="CW146" s="3" t="inlineStr">
        <is>
          <t>NA</t>
        </is>
      </c>
      <c r="CX146" s="3" t="inlineStr">
        <is>
          <t>Claude_Kaggle_001.xlsx</t>
        </is>
      </c>
      <c r="CY146" s="3" t="inlineStr">
        <is>
          <t>Claude_Kaggle_001:KG-024</t>
        </is>
      </c>
      <c r="CZ146" s="3" t="inlineStr">
        <is>
          <t>N</t>
        </is>
      </c>
      <c r="DA146" s="3" t="inlineStr">
        <is>
          <t>NA</t>
        </is>
      </c>
      <c r="DB146" s="3" t="inlineStr">
        <is>
          <t>None</t>
        </is>
      </c>
      <c r="DC146" s="3" t="inlineStr">
        <is>
          <t>None</t>
        </is>
      </c>
      <c r="DD146" s="3" t="inlineStr">
        <is>
          <t>None</t>
        </is>
      </c>
      <c r="DE146" s="3" t="inlineStr">
        <is>
          <t>None</t>
        </is>
      </c>
      <c r="DF146" s="3" t="inlineStr">
        <is>
          <t>N</t>
        </is>
      </c>
      <c r="DG146" s="3" t="inlineStr">
        <is>
          <t>Single source record; no reconciliation required.</t>
        </is>
      </c>
      <c r="DH146" s="3" t="inlineStr">
        <is>
          <t>Kaggle dataset page 'About Dataset' (stated aggregation from Kaggle and GitHub CC0 sources, refinement process, 30,000+ annotated images, threat-level framing); Kaggle API record /api/v1/datasets/view/srajanchourasia/pothole-dataset; accessed 2026-08-03</t>
        </is>
      </c>
      <c r="DI146" s="3" t="inlineStr">
        <is>
          <t>Low</t>
        </is>
      </c>
      <c r="DJ146" s="3" t="inlineStr">
        <is>
          <t>Low</t>
        </is>
      </c>
      <c r="DK146" s="3" t="inlineStr">
        <is>
          <t>Use source record as cited.</t>
        </is>
      </c>
      <c r="DL146" s="3" t="n">
        <v>5</v>
      </c>
      <c r="DM146" s="3" t="n">
        <v>3</v>
      </c>
      <c r="DN146" s="3" t="n">
        <v>2.5</v>
      </c>
      <c r="DO146" s="3" t="n">
        <v>4</v>
      </c>
      <c r="DP146" s="3" t="n">
        <v>3</v>
      </c>
      <c r="DQ146" s="3" t="n">
        <v>1</v>
      </c>
      <c r="DR146" s="3" t="n">
        <v>0</v>
      </c>
      <c r="DS146" s="3" t="n">
        <v>59.5</v>
      </c>
      <c r="DT146" s="3" t="inlineStr">
        <is>
          <t>Reviewed (source MCDM_Scoring, averaged across batches)</t>
        </is>
      </c>
      <c r="DU146" s="3" t="inlineStr">
        <is>
          <t>1 of 1</t>
        </is>
      </c>
      <c r="DV146" s="35">
        <f>IFERROR(IF(INDEX(MCDM_Grades!$C$2:$C$178,MATCH($A146,MCDM_Grades!$A$2:$A$178,0))="","",INDEX(MCDM_Grades!$C$2:$C$178,MATCH($A146,MCDM_Grades!$A$2:$A$178,0))),"")</f>
        <v/>
      </c>
      <c r="DW146" s="42">
        <f>IFERROR(IF(INDEX(MCDM_Grades!$D$2:$D$178,MATCH($A146,MCDM_Grades!$A$2:$A$178,0))="","",INDEX(MCDM_Grades!$D$2:$D$178,MATCH($A146,MCDM_Grades!$A$2:$A$178,0))),"")</f>
        <v/>
      </c>
      <c r="DX146" s="48">
        <f>IFERROR(IF(INDEX(MCDM_Grades!$E$2:$E$178,MATCH($A146,MCDM_Grades!$A$2:$A$178,0))="","",INDEX(MCDM_Grades!$E$2:$E$178,MATCH($A146,MCDM_Grades!$A$2:$A$178,0))),"")</f>
        <v/>
      </c>
      <c r="DY146" s="49">
        <f>IFERROR(IF(INDEX(MCDM_Grades!$F$2:$F$178,MATCH($A146,MCDM_Grades!$A$2:$A$178,0))="","",INDEX(MCDM_Grades!$F$2:$F$178,MATCH($A146,MCDM_Grades!$A$2:$A$178,0))),"")</f>
        <v/>
      </c>
      <c r="DZ146" s="48">
        <f>IFERROR(IF(INDEX(MCDM_Grades!$G$2:$G$178,MATCH($A146,MCDM_Grades!$A$2:$A$178,0))="","",INDEX(MCDM_Grades!$G$2:$G$178,MATCH($A146,MCDM_Grades!$A$2:$A$178,0))),"")</f>
        <v/>
      </c>
      <c r="EA146" s="49">
        <f>IFERROR(IF(INDEX(MCDM_Grades!$H$2:$H$178,MATCH($A146,MCDM_Grades!$A$2:$A$178,0))="","",INDEX(MCDM_Grades!$H$2:$H$178,MATCH($A146,MCDM_Grades!$A$2:$A$178,0))),"")</f>
        <v/>
      </c>
      <c r="EB146" s="50">
        <f>IFERROR(IF(INDEX(MCDM_Grades!$I$2:$I$178,MATCH($A146,MCDM_Grades!$A$2:$A$178,0))="","",INDEX(MCDM_Grades!$I$2:$I$178,MATCH($A146,MCDM_Grades!$A$2:$A$178,0))),"")</f>
        <v/>
      </c>
      <c r="EC146" s="51">
        <f>IFERROR(IF(INDEX(MCDM_Grades!$J$2:$J$178,MATCH($A146,MCDM_Grades!$A$2:$A$178,0))="","",INDEX(MCDM_Grades!$J$2:$J$178,MATCH($A146,MCDM_Grades!$A$2:$A$178,0))),"")</f>
        <v/>
      </c>
      <c r="ED146" s="35">
        <f>IFERROR(IF(INDEX(MCDM_Grades!$N$2:$N$178,MATCH($A146,MCDM_Grades!$A$2:$A$178,0))="","",INDEX(MCDM_Grades!$N$2:$N$178,MATCH($A146,MCDM_Grades!$A$2:$A$178,0))),"")</f>
        <v/>
      </c>
      <c r="EE146" s="42">
        <f>IFERROR(IF(INDEX(MCDM_Grades!$O$2:$O$178,MATCH($A146,MCDM_Grades!$A$2:$A$178,0))="","",INDEX(MCDM_Grades!$O$2:$O$178,MATCH($A146,MCDM_Grades!$A$2:$A$178,0))),"")</f>
        <v/>
      </c>
      <c r="EF146" s="35">
        <f>IFERROR(IF(INDEX(MCDM_Grades!$P$2:$P$178,MATCH($A146,MCDM_Grades!$A$2:$A$178,0))="","",INDEX(MCDM_Grades!$P$2:$P$178,MATCH($A146,MCDM_Grades!$A$2:$A$178,0))),"")</f>
        <v/>
      </c>
      <c r="EG146" s="42">
        <f>IFERROR(IF(INDEX(MCDM_Grades!$Q$2:$Q$178,MATCH($A146,MCDM_Grades!$A$2:$A$178,0))="","",INDEX(MCDM_Grades!$Q$2:$Q$178,MATCH($A146,MCDM_Grades!$A$2:$A$178,0))),"")</f>
        <v/>
      </c>
      <c r="EH146" s="35">
        <f>IFERROR(IF(INDEX(MCDM_Grades!$R$2:$R$178,MATCH($A146,MCDM_Grades!$A$2:$A$178,0))="","",INDEX(MCDM_Grades!$R$2:$R$178,MATCH($A146,MCDM_Grades!$A$2:$A$178,0))),"")</f>
        <v/>
      </c>
      <c r="EI146" s="42">
        <f>IFERROR(IF(INDEX(MCDM_Grades!$S$2:$S$178,MATCH($A146,MCDM_Grades!$A$2:$A$178,0))="","",INDEX(MCDM_Grades!$S$2:$S$178,MATCH($A146,MCDM_Grades!$A$2:$A$178,0))),"")</f>
        <v/>
      </c>
      <c r="EJ146" s="35">
        <f>IFERROR(IF(INDEX(MCDM_Grades!$T$2:$T$178,MATCH($A146,MCDM_Grades!$A$2:$A$178,0))="","",INDEX(MCDM_Grades!$T$2:$T$178,MATCH($A146,MCDM_Grades!$A$2:$A$178,0))),"")</f>
        <v/>
      </c>
      <c r="EK146" s="42">
        <f>IFERROR(IF(INDEX(MCDM_Grades!$U$2:$U$178,MATCH($A146,MCDM_Grades!$A$2:$A$178,0))="","",INDEX(MCDM_Grades!$U$2:$U$178,MATCH($A146,MCDM_Grades!$A$2:$A$178,0))),"")</f>
        <v/>
      </c>
      <c r="EL146" s="35">
        <f>IFERROR(IF(INDEX(MCDM_Grades!$V$2:$V$178,MATCH($A146,MCDM_Grades!$A$2:$A$178,0))="","",INDEX(MCDM_Grades!$V$2:$V$178,MATCH($A146,MCDM_Grades!$A$2:$A$178,0))),"")</f>
        <v/>
      </c>
      <c r="EM146" s="42">
        <f>IFERROR(IF(INDEX(MCDM_Grades!$W$2:$W$178,MATCH($A146,MCDM_Grades!$A$2:$A$178,0))="","",INDEX(MCDM_Grades!$W$2:$W$178,MATCH($A146,MCDM_Grades!$A$2:$A$178,0))),"")</f>
        <v/>
      </c>
      <c r="EN146" s="35">
        <f>IFERROR(IF(INDEX(MCDM_Grades!$X$2:$X$178,MATCH($A146,MCDM_Grades!$A$2:$A$178,0))="","",INDEX(MCDM_Grades!$X$2:$X$178,MATCH($A146,MCDM_Grades!$A$2:$A$178,0))),"")</f>
        <v/>
      </c>
      <c r="EO146" s="42">
        <f>IFERROR(IF(INDEX(MCDM_Grades!$Y$2:$Y$178,MATCH($A146,MCDM_Grades!$A$2:$A$178,0))="","",INDEX(MCDM_Grades!$Y$2:$Y$178,MATCH($A146,MCDM_Grades!$A$2:$A$178,0))),"")</f>
        <v/>
      </c>
      <c r="EP146" s="35">
        <f>IFERROR(IF(INDEX(MCDM_Grades!$Z$2:$Z$178,MATCH($A146,MCDM_Grades!$A$2:$A$178,0))="","",INDEX(MCDM_Grades!$Z$2:$Z$178,MATCH($A146,MCDM_Grades!$A$2:$A$178,0))),"")</f>
        <v/>
      </c>
      <c r="EQ146" s="42">
        <f>IFERROR(IF(INDEX(MCDM_Grades!$AA$2:$AA$178,MATCH($A146,MCDM_Grades!$A$2:$A$178,0))="","",INDEX(MCDM_Grades!$AA$2:$AA$178,MATCH($A146,MCDM_Grades!$A$2:$A$178,0))),"")</f>
        <v/>
      </c>
      <c r="ER146" s="35">
        <f>IFERROR(IF(INDEX(MCDM_Grades!$AB$2:$AB$178,MATCH($A146,MCDM_Grades!$A$2:$A$178,0))="","",INDEX(MCDM_Grades!$AB$2:$AB$178,MATCH($A146,MCDM_Grades!$A$2:$A$178,0))),"")</f>
        <v/>
      </c>
      <c r="ES146" s="42">
        <f>IFERROR(IF(INDEX(MCDM_Grades!$AC$2:$AC$178,MATCH($A146,MCDM_Grades!$A$2:$A$178,0))="","",INDEX(MCDM_Grades!$AC$2:$AC$178,MATCH($A146,MCDM_Grades!$A$2:$A$178,0))),"")</f>
        <v/>
      </c>
      <c r="ET146" s="35">
        <f>IFERROR(IF(INDEX(MCDM_Grades!$AD$2:$AD$178,MATCH($A146,MCDM_Grades!$A$2:$A$178,0))="","",INDEX(MCDM_Grades!$AD$2:$AD$178,MATCH($A146,MCDM_Grades!$A$2:$A$178,0))),"")</f>
        <v/>
      </c>
      <c r="EU146" s="42">
        <f>IFERROR(IF(INDEX(MCDM_Grades!$AE$2:$AE$178,MATCH($A146,MCDM_Grades!$A$2:$A$178,0))="","",INDEX(MCDM_Grades!$AE$2:$AE$178,MATCH($A146,MCDM_Grades!$A$2:$A$178,0))),"")</f>
        <v/>
      </c>
      <c r="EV146" s="51">
        <f>IFERROR(IF(INDEX(MCDM_Grades!$K$2:$K$178,MATCH($A146,MCDM_Grades!$A$2:$A$178,0))="","",INDEX(MCDM_Grades!$K$2:$K$178,MATCH($A146,MCDM_Grades!$A$2:$A$178,0))),"")</f>
        <v/>
      </c>
      <c r="EW146" s="49">
        <f>IFERROR(IF(INDEX(MCDM_Grades!$L$2:$L$178,MATCH($A146,MCDM_Grades!$A$2:$A$178,0))="","",INDEX(MCDM_Grades!$L$2:$L$178,MATCH($A146,MCDM_Grades!$A$2:$A$178,0))),"")</f>
        <v/>
      </c>
      <c r="EX146" s="50">
        <f>IFERROR(IF(INDEX(MCDM_Grades!$M$2:$M$178,MATCH($A146,MCDM_Grades!$A$2:$A$178,0))="","",INDEX(MCDM_Grades!$M$2:$M$178,MATCH($A146,MCDM_Grades!$A$2:$A$178,0))),"")</f>
        <v/>
      </c>
      <c r="EY146" s="35">
        <f>IFERROR(IF(INDEX(MCDM_Grades!$AR$2:$AR$178,MATCH($A146,MCDM_Grades!$A$2:$A$178,0))="","",INDEX(MCDM_Grades!$AR$2:$AR$178,MATCH($A146,MCDM_Grades!$A$2:$A$178,0))),"")</f>
        <v/>
      </c>
      <c r="EZ146" s="42">
        <f>IFERROR(IF(INDEX(MCDM_Grades!$AS$2:$AS$178,MATCH($A146,MCDM_Grades!$A$2:$A$178,0))="","",INDEX(MCDM_Grades!$AS$2:$AS$178,MATCH($A146,MCDM_Grades!$A$2:$A$178,0))),"")</f>
        <v/>
      </c>
      <c r="FA146" s="35">
        <f>IFERROR(IF(INDEX(MCDM_Grades!$AT$2:$AT$178,MATCH($A146,MCDM_Grades!$A$2:$A$178,0))="","",INDEX(MCDM_Grades!$AT$2:$AT$178,MATCH($A146,MCDM_Grades!$A$2:$A$178,0))),"")</f>
        <v/>
      </c>
      <c r="FB146" s="42">
        <f>IFERROR(IF(INDEX(MCDM_Grades!$AU$2:$AU$178,MATCH($A146,MCDM_Grades!$A$2:$A$178,0))="","",INDEX(MCDM_Grades!$AU$2:$AU$178,MATCH($A146,MCDM_Grades!$A$2:$A$178,0))),"")</f>
        <v/>
      </c>
      <c r="FC146" s="3" t="inlineStr">
        <is>
          <t>Unclear (conflicting evidence)</t>
        </is>
      </c>
      <c r="FD146" s="3" t="inlineStr">
        <is>
          <t>Unknown</t>
        </is>
      </c>
      <c r="FE146" s="3" t="inlineStr">
        <is>
          <t>Unknown</t>
        </is>
      </c>
      <c r="FF146" s="3" t="inlineStr">
        <is>
          <t>Aggregated from unitemised open-source pothole datasets; constituent viewpoints unknown</t>
        </is>
      </c>
      <c r="FG146" s="3" t="inlineStr">
        <is>
          <t>Compiled from open-source Kaggle/GitHub datasets (sources not itemised)</t>
        </is>
      </c>
      <c r="FH146" s="3" t="inlineStr">
        <is>
          <t>The process of building the dataset involved searching and gathering datasets from renowned open-source platforms such as Kaggle and GitHub.</t>
        </is>
      </c>
      <c r="FI146" s="3" t="inlineStr">
        <is>
          <t>Dataset page / README</t>
        </is>
      </c>
      <c r="FJ146" s="3" t="inlineStr">
        <is>
          <t>https://www.kaggle.com/datasets/srajanchourasia/pothole-dataset</t>
        </is>
      </c>
      <c r="FK146" s="3" t="inlineStr">
        <is>
          <t>Medium</t>
        </is>
      </c>
      <c r="FL146" s="3" t="inlineStr">
        <is>
          <t>Not independently verified</t>
        </is>
      </c>
      <c r="FM146" s="3" t="inlineStr">
        <is>
          <t>Workbook acquisition columns are NR apart from 'Aggregated from open-source datasets on Kaggle and GitHub'. Kaggle description (rendered in browser; WebFetch returned only the title) confirms a 30,000+ image compilation of unnamed CC0 pothole datasets with 'diverse weather and lighting conditions' but says nothing about camera or viewpoint. Because the source datasets are not itemised, no parent viewpoint can be inherited; the imagery is almost certainly heterogeneous, so labelled Unclear rather than Mixed.</t>
        </is>
      </c>
    </row>
    <row r="147" ht="58" customHeight="1">
      <c r="A147" s="3" t="inlineStr">
        <is>
          <t>DS-146</t>
        </is>
      </c>
      <c r="B147" s="3" t="inlineStr">
        <is>
          <t>Intersecting-Crack-Analysis</t>
        </is>
      </c>
      <c r="C147" s="3" t="inlineStr">
        <is>
          <t>NA</t>
        </is>
      </c>
      <c r="D147" s="3" t="inlineStr">
        <is>
          <t>Version 1</t>
        </is>
      </c>
      <c r="E147" s="3" t="inlineStr">
        <is>
          <t>Independent Dataset</t>
        </is>
      </c>
      <c r="F147" s="3" t="inlineStr">
        <is>
          <t>NA (single source record)</t>
        </is>
      </c>
      <c r="G147" s="3" t="inlineStr">
        <is>
          <t>Single source record; no matching record found in any other file after cross-file and cross-platform comparison.</t>
        </is>
      </c>
      <c r="H147" s="3" t="inlineStr">
        <is>
          <t>Claude</t>
        </is>
      </c>
      <c r="I147" s="3" t="inlineStr">
        <is>
          <t>Kaggle</t>
        </is>
      </c>
      <c r="J147" s="3" t="inlineStr">
        <is>
          <t>N</t>
        </is>
      </c>
      <c r="K147" s="3" t="inlineStr">
        <is>
          <t>NA (single platform)</t>
        </is>
      </c>
      <c r="L147" s="4" t="inlineStr">
        <is>
          <t>https://www.kaggle.com/datasets/abdukeram/intersecting-crack-analysis</t>
        </is>
      </c>
      <c r="M147" s="3" t="inlineStr">
        <is>
          <t>NA</t>
        </is>
      </c>
      <c r="N147" s="3" t="inlineStr">
        <is>
          <t>NA</t>
        </is>
      </c>
      <c r="O147" s="3" t="inlineStr">
        <is>
          <t>NA</t>
        </is>
      </c>
      <c r="P147" s="3" t="inlineStr">
        <is>
          <t>NA</t>
        </is>
      </c>
      <c r="Q147" s="3" t="inlineStr">
        <is>
          <t>NA</t>
        </is>
      </c>
      <c r="R147" s="4" t="inlineStr">
        <is>
          <t>https://www.kaggle.com/datasets/abdukeram/intersecting-crack-analysis</t>
        </is>
      </c>
      <c r="S147" s="3" t="inlineStr">
        <is>
          <t>NA</t>
        </is>
      </c>
      <c r="T147" s="3" t="inlineStr">
        <is>
          <t>NR</t>
        </is>
      </c>
      <c r="U147" s="3" t="inlineStr">
        <is>
          <t>N</t>
        </is>
      </c>
      <c r="V147" s="3" t="inlineStr">
        <is>
          <t>NR</t>
        </is>
      </c>
      <c r="W147" s="3" t="inlineStr">
        <is>
          <t>NR</t>
        </is>
      </c>
      <c r="X147" s="3" t="inlineStr">
        <is>
          <t>NR</t>
        </is>
      </c>
      <c r="Y147" s="3" t="inlineStr">
        <is>
          <t>NR</t>
        </is>
      </c>
      <c r="Z147" s="3" t="inlineStr">
        <is>
          <t>NA</t>
        </is>
      </c>
      <c r="AA147" s="3" t="inlineStr">
        <is>
          <t>NA</t>
        </is>
      </c>
      <c r="AB147" s="3" t="inlineStr">
        <is>
          <t>NR</t>
        </is>
      </c>
      <c r="AC147" s="3" t="inlineStr">
        <is>
          <t>NR</t>
        </is>
      </c>
      <c r="AD147" s="3" t="inlineStr">
        <is>
          <t>NR</t>
        </is>
      </c>
      <c r="AE147" s="3" t="inlineStr">
        <is>
          <t>NR</t>
        </is>
      </c>
      <c r="AF147" s="3" t="inlineStr">
        <is>
          <t>NR</t>
        </is>
      </c>
      <c r="AG147" s="3" t="inlineStr">
        <is>
          <t>NR</t>
        </is>
      </c>
      <c r="AH147" s="3" t="inlineStr">
        <is>
          <t>NR</t>
        </is>
      </c>
      <c r="AI147" s="3" t="inlineStr">
        <is>
          <t>NR</t>
        </is>
      </c>
      <c r="AJ147" s="3" t="inlineStr">
        <is>
          <t>NR</t>
        </is>
      </c>
      <c r="AK147" s="3" t="inlineStr">
        <is>
          <t>NR</t>
        </is>
      </c>
      <c r="AL147" s="3" t="inlineStr">
        <is>
          <t>NR</t>
        </is>
      </c>
      <c r="AM147" s="3" t="inlineStr">
        <is>
          <t>NR</t>
        </is>
      </c>
      <c r="AN147" s="3" t="inlineStr">
        <is>
          <t>NR</t>
        </is>
      </c>
      <c r="AO147" s="3" t="inlineStr">
        <is>
          <t>NR</t>
        </is>
      </c>
      <c r="AP147" s="3" t="inlineStr">
        <is>
          <t>China</t>
        </is>
      </c>
      <c r="AQ147" s="3" t="inlineStr">
        <is>
          <t>NR</t>
        </is>
      </c>
      <c r="AR147" s="3" t="inlineStr">
        <is>
          <t>NR (Xinjiang Agricultural University research centre)</t>
        </is>
      </c>
      <c r="AS147" s="3" t="inlineStr">
        <is>
          <t>China; NR (Xinjiang Agricultural University research centre)</t>
        </is>
      </c>
      <c r="AT147" s="3" t="inlineStr">
        <is>
          <t>NR</t>
        </is>
      </c>
      <c r="AU147" s="3" t="inlineStr">
        <is>
          <t>NR</t>
        </is>
      </c>
      <c r="AV147" s="3" t="inlineStr">
        <is>
          <t>NR</t>
        </is>
      </c>
      <c r="AW147" s="3" t="inlineStr">
        <is>
          <t>NR</t>
        </is>
      </c>
      <c r="AX147" s="3" t="inlineStr">
        <is>
          <t>NR</t>
        </is>
      </c>
      <c r="AY147" s="3" t="inlineStr">
        <is>
          <t>NR</t>
        </is>
      </c>
      <c r="AZ147" s="3" t="inlineStr">
        <is>
          <t>NR</t>
        </is>
      </c>
      <c r="BA147" s="3" t="inlineStr">
        <is>
          <t>NR</t>
        </is>
      </c>
      <c r="BB147" s="3" t="inlineStr">
        <is>
          <t>N</t>
        </is>
      </c>
      <c r="BC147" s="3" t="inlineStr">
        <is>
          <t>NR</t>
        </is>
      </c>
      <c r="BD147" s="3" t="inlineStr">
        <is>
          <t>NR</t>
        </is>
      </c>
      <c r="BE147" s="3" t="inlineStr">
        <is>
          <t>NR</t>
        </is>
      </c>
      <c r="BF147" s="3" t="inlineStr">
        <is>
          <t>NR</t>
        </is>
      </c>
      <c r="BG147" s="3" t="inlineStr">
        <is>
          <t>NR</t>
        </is>
      </c>
      <c r="BH147" s="3" t="inlineStr">
        <is>
          <t>Intersecting crack</t>
        </is>
      </c>
      <c r="BI147" s="3" t="inlineStr">
        <is>
          <t>NR</t>
        </is>
      </c>
      <c r="BJ147" s="3" t="inlineStr">
        <is>
          <t>Segmentation labels for intersecting cracks in asphalt pavement, released alongside feature-extraction source code</t>
        </is>
      </c>
      <c r="BK147" s="3" t="inlineStr">
        <is>
          <t>NR</t>
        </is>
      </c>
      <c r="BL147" s="3" t="inlineStr">
        <is>
          <t>Semantic segmentation</t>
        </is>
      </c>
      <c r="BM147" s="3" t="inlineStr">
        <is>
          <t>Semantic segmentation</t>
        </is>
      </c>
      <c r="BN147" s="3" t="inlineStr">
        <is>
          <t>NR</t>
        </is>
      </c>
      <c r="BO147" s="3" t="inlineStr">
        <is>
          <t>NR</t>
        </is>
      </c>
      <c r="BP147" s="3" t="inlineStr">
        <is>
          <t>NR</t>
        </is>
      </c>
      <c r="BQ147" s="3" t="inlineStr">
        <is>
          <t>NR</t>
        </is>
      </c>
      <c r="BR147" s="3" t="inlineStr">
        <is>
          <t>Y</t>
        </is>
      </c>
      <c r="BS147" s="3" t="inlineStr">
        <is>
          <t>NR</t>
        </is>
      </c>
      <c r="BT147" s="3" t="inlineStr">
        <is>
          <t>NR</t>
        </is>
      </c>
      <c r="BU147" s="3" t="inlineStr">
        <is>
          <t>NR</t>
        </is>
      </c>
      <c r="BV147" s="3" t="inlineStr">
        <is>
          <t>NR</t>
        </is>
      </c>
      <c r="BW147" s="3" t="inlineStr">
        <is>
          <t>NR</t>
        </is>
      </c>
      <c r="BX147" s="3" t="inlineStr">
        <is>
          <t>NR</t>
        </is>
      </c>
      <c r="BY147" s="3" t="inlineStr">
        <is>
          <t>NR</t>
        </is>
      </c>
      <c r="BZ147" s="3" t="inlineStr">
        <is>
          <t>NR</t>
        </is>
      </c>
      <c r="CA147" s="3" t="inlineStr">
        <is>
          <t>NR</t>
        </is>
      </c>
      <c r="CB147" s="3" t="inlineStr">
        <is>
          <t>NR</t>
        </is>
      </c>
      <c r="CC147" s="3" t="inlineStr">
        <is>
          <t>Semantic segmentation;Crack feature extraction</t>
        </is>
      </c>
      <c r="CD147" s="3" t="inlineStr">
        <is>
          <t>NR</t>
        </is>
      </c>
      <c r="CE147" s="3" t="inlineStr">
        <is>
          <t>NR</t>
        </is>
      </c>
      <c r="CF147" s="3" t="inlineStr">
        <is>
          <t>Reported on the source record/data card or associated publication (see Evidence_Locator)</t>
        </is>
      </c>
      <c r="CG147" s="3" t="inlineStr">
        <is>
          <t>NR</t>
        </is>
      </c>
      <c r="CH147" s="3" t="inlineStr">
        <is>
          <t>NR</t>
        </is>
      </c>
      <c r="CI147" s="3" t="inlineStr">
        <is>
          <t>Include-Supplementary</t>
        </is>
      </c>
      <c r="CJ147" s="3" t="inlineStr">
        <is>
          <t>Registration</t>
        </is>
      </c>
      <c r="CK147" s="3" t="inlineStr">
        <is>
          <t>CC0: Public Domain</t>
        </is>
      </c>
      <c r="CL147" s="3" t="inlineStr">
        <is>
          <t>Y</t>
        </is>
      </c>
      <c r="CM147" s="3" t="inlineStr">
        <is>
          <t>Registration</t>
        </is>
      </c>
      <c r="CN147" s="3" t="inlineStr">
        <is>
          <t>NR</t>
        </is>
      </c>
      <c r="CO147" s="3" t="inlineStr">
        <is>
          <t>NR</t>
        </is>
      </c>
      <c r="CP147" s="3" t="inlineStr">
        <is>
          <t>N</t>
        </is>
      </c>
      <c r="CQ147" s="3" t="inlineStr">
        <is>
          <t>Licence declarations conflict between the Kaggle field and the description; image counts, resolution and acquisition method are not stated; the associated paper is named in the description but no DOI or URL is given; narrow scope (intersecting cracks only); no reuse to date</t>
        </is>
      </c>
      <c r="CR147" s="3" t="inlineStr">
        <is>
          <t>Original</t>
        </is>
      </c>
      <c r="CS147" s="3" t="inlineStr">
        <is>
          <t>N</t>
        </is>
      </c>
      <c r="CT147" s="3" t="inlineStr">
        <is>
          <t>N</t>
        </is>
      </c>
      <c r="CU147" s="3" t="inlineStr">
        <is>
          <t>N</t>
        </is>
      </c>
      <c r="CV147" s="3" t="inlineStr">
        <is>
          <t>NA</t>
        </is>
      </c>
      <c r="CW147" s="3" t="inlineStr">
        <is>
          <t>NA</t>
        </is>
      </c>
      <c r="CX147" s="3" t="inlineStr">
        <is>
          <t>Claude_Kaggle_001.xlsx</t>
        </is>
      </c>
      <c r="CY147" s="3" t="inlineStr">
        <is>
          <t>Claude_Kaggle_001:KG-028</t>
        </is>
      </c>
      <c r="CZ147" s="3" t="inlineStr">
        <is>
          <t>N</t>
        </is>
      </c>
      <c r="DA147" s="3" t="inlineStr">
        <is>
          <t>NA</t>
        </is>
      </c>
      <c r="DB147" s="3" t="inlineStr">
        <is>
          <t>None</t>
        </is>
      </c>
      <c r="DC147" s="3" t="inlineStr">
        <is>
          <t>None</t>
        </is>
      </c>
      <c r="DD147" s="3" t="inlineStr">
        <is>
          <t>None</t>
        </is>
      </c>
      <c r="DE147" s="3" t="inlineStr">
        <is>
          <t>None</t>
        </is>
      </c>
      <c r="DF147" s="3" t="inlineStr">
        <is>
          <t>N</t>
        </is>
      </c>
      <c r="DG147" s="3" t="inlineStr">
        <is>
          <t>Single source record; no reconciliation required.</t>
        </is>
      </c>
      <c r="DH147" s="3" t="inlineStr">
        <is>
          <t>Kaggle dataset page 'About Dataset' (stated association with the paper 'Segmentation and Feature Extraction of Intersecting Cracks in Asphalt Pavement via Deep Learning and Image Processing', code plus dataset release, custom licence badge); Kaggle API record /api/v1/datasets/view/abdukeram/intersecting-crack-analysis; accessed 2026-08-03</t>
        </is>
      </c>
      <c r="DI147" s="3" t="inlineStr">
        <is>
          <t>Low</t>
        </is>
      </c>
      <c r="DJ147" s="3" t="inlineStr">
        <is>
          <t>Low</t>
        </is>
      </c>
      <c r="DK147" s="3" t="inlineStr">
        <is>
          <t>Use source record as cited.</t>
        </is>
      </c>
      <c r="DL147" s="3" t="n">
        <v>5</v>
      </c>
      <c r="DM147" s="3" t="n">
        <v>4</v>
      </c>
      <c r="DN147" s="3" t="n">
        <v>3.5</v>
      </c>
      <c r="DO147" s="3" t="n">
        <v>1</v>
      </c>
      <c r="DP147" s="3" t="n">
        <v>2</v>
      </c>
      <c r="DQ147" s="3" t="n">
        <v>1</v>
      </c>
      <c r="DR147" s="3" t="n">
        <v>0</v>
      </c>
      <c r="DS147" s="3" t="n">
        <v>55.5</v>
      </c>
      <c r="DT147" s="3" t="inlineStr">
        <is>
          <t>Reviewed (source MCDM_Scoring, averaged across batches)</t>
        </is>
      </c>
      <c r="DU147" s="3" t="inlineStr">
        <is>
          <t>1 of 1</t>
        </is>
      </c>
      <c r="DV147" s="35">
        <f>IFERROR(IF(INDEX(MCDM_Grades!$C$2:$C$178,MATCH($A147,MCDM_Grades!$A$2:$A$178,0))="","",INDEX(MCDM_Grades!$C$2:$C$178,MATCH($A147,MCDM_Grades!$A$2:$A$178,0))),"")</f>
        <v/>
      </c>
      <c r="DW147" s="42">
        <f>IFERROR(IF(INDEX(MCDM_Grades!$D$2:$D$178,MATCH($A147,MCDM_Grades!$A$2:$A$178,0))="","",INDEX(MCDM_Grades!$D$2:$D$178,MATCH($A147,MCDM_Grades!$A$2:$A$178,0))),"")</f>
        <v/>
      </c>
      <c r="DX147" s="48">
        <f>IFERROR(IF(INDEX(MCDM_Grades!$E$2:$E$178,MATCH($A147,MCDM_Grades!$A$2:$A$178,0))="","",INDEX(MCDM_Grades!$E$2:$E$178,MATCH($A147,MCDM_Grades!$A$2:$A$178,0))),"")</f>
        <v/>
      </c>
      <c r="DY147" s="49">
        <f>IFERROR(IF(INDEX(MCDM_Grades!$F$2:$F$178,MATCH($A147,MCDM_Grades!$A$2:$A$178,0))="","",INDEX(MCDM_Grades!$F$2:$F$178,MATCH($A147,MCDM_Grades!$A$2:$A$178,0))),"")</f>
        <v/>
      </c>
      <c r="DZ147" s="48">
        <f>IFERROR(IF(INDEX(MCDM_Grades!$G$2:$G$178,MATCH($A147,MCDM_Grades!$A$2:$A$178,0))="","",INDEX(MCDM_Grades!$G$2:$G$178,MATCH($A147,MCDM_Grades!$A$2:$A$178,0))),"")</f>
        <v/>
      </c>
      <c r="EA147" s="49">
        <f>IFERROR(IF(INDEX(MCDM_Grades!$H$2:$H$178,MATCH($A147,MCDM_Grades!$A$2:$A$178,0))="","",INDEX(MCDM_Grades!$H$2:$H$178,MATCH($A147,MCDM_Grades!$A$2:$A$178,0))),"")</f>
        <v/>
      </c>
      <c r="EB147" s="50">
        <f>IFERROR(IF(INDEX(MCDM_Grades!$I$2:$I$178,MATCH($A147,MCDM_Grades!$A$2:$A$178,0))="","",INDEX(MCDM_Grades!$I$2:$I$178,MATCH($A147,MCDM_Grades!$A$2:$A$178,0))),"")</f>
        <v/>
      </c>
      <c r="EC147" s="51">
        <f>IFERROR(IF(INDEX(MCDM_Grades!$J$2:$J$178,MATCH($A147,MCDM_Grades!$A$2:$A$178,0))="","",INDEX(MCDM_Grades!$J$2:$J$178,MATCH($A147,MCDM_Grades!$A$2:$A$178,0))),"")</f>
        <v/>
      </c>
      <c r="ED147" s="35">
        <f>IFERROR(IF(INDEX(MCDM_Grades!$N$2:$N$178,MATCH($A147,MCDM_Grades!$A$2:$A$178,0))="","",INDEX(MCDM_Grades!$N$2:$N$178,MATCH($A147,MCDM_Grades!$A$2:$A$178,0))),"")</f>
        <v/>
      </c>
      <c r="EE147" s="42">
        <f>IFERROR(IF(INDEX(MCDM_Grades!$O$2:$O$178,MATCH($A147,MCDM_Grades!$A$2:$A$178,0))="","",INDEX(MCDM_Grades!$O$2:$O$178,MATCH($A147,MCDM_Grades!$A$2:$A$178,0))),"")</f>
        <v/>
      </c>
      <c r="EF147" s="35">
        <f>IFERROR(IF(INDEX(MCDM_Grades!$P$2:$P$178,MATCH($A147,MCDM_Grades!$A$2:$A$178,0))="","",INDEX(MCDM_Grades!$P$2:$P$178,MATCH($A147,MCDM_Grades!$A$2:$A$178,0))),"")</f>
        <v/>
      </c>
      <c r="EG147" s="42">
        <f>IFERROR(IF(INDEX(MCDM_Grades!$Q$2:$Q$178,MATCH($A147,MCDM_Grades!$A$2:$A$178,0))="","",INDEX(MCDM_Grades!$Q$2:$Q$178,MATCH($A147,MCDM_Grades!$A$2:$A$178,0))),"")</f>
        <v/>
      </c>
      <c r="EH147" s="35">
        <f>IFERROR(IF(INDEX(MCDM_Grades!$R$2:$R$178,MATCH($A147,MCDM_Grades!$A$2:$A$178,0))="","",INDEX(MCDM_Grades!$R$2:$R$178,MATCH($A147,MCDM_Grades!$A$2:$A$178,0))),"")</f>
        <v/>
      </c>
      <c r="EI147" s="42">
        <f>IFERROR(IF(INDEX(MCDM_Grades!$S$2:$S$178,MATCH($A147,MCDM_Grades!$A$2:$A$178,0))="","",INDEX(MCDM_Grades!$S$2:$S$178,MATCH($A147,MCDM_Grades!$A$2:$A$178,0))),"")</f>
        <v/>
      </c>
      <c r="EJ147" s="35">
        <f>IFERROR(IF(INDEX(MCDM_Grades!$T$2:$T$178,MATCH($A147,MCDM_Grades!$A$2:$A$178,0))="","",INDEX(MCDM_Grades!$T$2:$T$178,MATCH($A147,MCDM_Grades!$A$2:$A$178,0))),"")</f>
        <v/>
      </c>
      <c r="EK147" s="42">
        <f>IFERROR(IF(INDEX(MCDM_Grades!$U$2:$U$178,MATCH($A147,MCDM_Grades!$A$2:$A$178,0))="","",INDEX(MCDM_Grades!$U$2:$U$178,MATCH($A147,MCDM_Grades!$A$2:$A$178,0))),"")</f>
        <v/>
      </c>
      <c r="EL147" s="35">
        <f>IFERROR(IF(INDEX(MCDM_Grades!$V$2:$V$178,MATCH($A147,MCDM_Grades!$A$2:$A$178,0))="","",INDEX(MCDM_Grades!$V$2:$V$178,MATCH($A147,MCDM_Grades!$A$2:$A$178,0))),"")</f>
        <v/>
      </c>
      <c r="EM147" s="42">
        <f>IFERROR(IF(INDEX(MCDM_Grades!$W$2:$W$178,MATCH($A147,MCDM_Grades!$A$2:$A$178,0))="","",INDEX(MCDM_Grades!$W$2:$W$178,MATCH($A147,MCDM_Grades!$A$2:$A$178,0))),"")</f>
        <v/>
      </c>
      <c r="EN147" s="35">
        <f>IFERROR(IF(INDEX(MCDM_Grades!$X$2:$X$178,MATCH($A147,MCDM_Grades!$A$2:$A$178,0))="","",INDEX(MCDM_Grades!$X$2:$X$178,MATCH($A147,MCDM_Grades!$A$2:$A$178,0))),"")</f>
        <v/>
      </c>
      <c r="EO147" s="42">
        <f>IFERROR(IF(INDEX(MCDM_Grades!$Y$2:$Y$178,MATCH($A147,MCDM_Grades!$A$2:$A$178,0))="","",INDEX(MCDM_Grades!$Y$2:$Y$178,MATCH($A147,MCDM_Grades!$A$2:$A$178,0))),"")</f>
        <v/>
      </c>
      <c r="EP147" s="35">
        <f>IFERROR(IF(INDEX(MCDM_Grades!$Z$2:$Z$178,MATCH($A147,MCDM_Grades!$A$2:$A$178,0))="","",INDEX(MCDM_Grades!$Z$2:$Z$178,MATCH($A147,MCDM_Grades!$A$2:$A$178,0))),"")</f>
        <v/>
      </c>
      <c r="EQ147" s="42">
        <f>IFERROR(IF(INDEX(MCDM_Grades!$AA$2:$AA$178,MATCH($A147,MCDM_Grades!$A$2:$A$178,0))="","",INDEX(MCDM_Grades!$AA$2:$AA$178,MATCH($A147,MCDM_Grades!$A$2:$A$178,0))),"")</f>
        <v/>
      </c>
      <c r="ER147" s="35">
        <f>IFERROR(IF(INDEX(MCDM_Grades!$AB$2:$AB$178,MATCH($A147,MCDM_Grades!$A$2:$A$178,0))="","",INDEX(MCDM_Grades!$AB$2:$AB$178,MATCH($A147,MCDM_Grades!$A$2:$A$178,0))),"")</f>
        <v/>
      </c>
      <c r="ES147" s="42">
        <f>IFERROR(IF(INDEX(MCDM_Grades!$AC$2:$AC$178,MATCH($A147,MCDM_Grades!$A$2:$A$178,0))="","",INDEX(MCDM_Grades!$AC$2:$AC$178,MATCH($A147,MCDM_Grades!$A$2:$A$178,0))),"")</f>
        <v/>
      </c>
      <c r="ET147" s="35">
        <f>IFERROR(IF(INDEX(MCDM_Grades!$AD$2:$AD$178,MATCH($A147,MCDM_Grades!$A$2:$A$178,0))="","",INDEX(MCDM_Grades!$AD$2:$AD$178,MATCH($A147,MCDM_Grades!$A$2:$A$178,0))),"")</f>
        <v/>
      </c>
      <c r="EU147" s="42">
        <f>IFERROR(IF(INDEX(MCDM_Grades!$AE$2:$AE$178,MATCH($A147,MCDM_Grades!$A$2:$A$178,0))="","",INDEX(MCDM_Grades!$AE$2:$AE$178,MATCH($A147,MCDM_Grades!$A$2:$A$178,0))),"")</f>
        <v/>
      </c>
      <c r="EV147" s="51">
        <f>IFERROR(IF(INDEX(MCDM_Grades!$K$2:$K$178,MATCH($A147,MCDM_Grades!$A$2:$A$178,0))="","",INDEX(MCDM_Grades!$K$2:$K$178,MATCH($A147,MCDM_Grades!$A$2:$A$178,0))),"")</f>
        <v/>
      </c>
      <c r="EW147" s="49">
        <f>IFERROR(IF(INDEX(MCDM_Grades!$L$2:$L$178,MATCH($A147,MCDM_Grades!$A$2:$A$178,0))="","",INDEX(MCDM_Grades!$L$2:$L$178,MATCH($A147,MCDM_Grades!$A$2:$A$178,0))),"")</f>
        <v/>
      </c>
      <c r="EX147" s="50">
        <f>IFERROR(IF(INDEX(MCDM_Grades!$M$2:$M$178,MATCH($A147,MCDM_Grades!$A$2:$A$178,0))="","",INDEX(MCDM_Grades!$M$2:$M$178,MATCH($A147,MCDM_Grades!$A$2:$A$178,0))),"")</f>
        <v/>
      </c>
      <c r="EY147" s="35">
        <f>IFERROR(IF(INDEX(MCDM_Grades!$AR$2:$AR$178,MATCH($A147,MCDM_Grades!$A$2:$A$178,0))="","",INDEX(MCDM_Grades!$AR$2:$AR$178,MATCH($A147,MCDM_Grades!$A$2:$A$178,0))),"")</f>
        <v/>
      </c>
      <c r="EZ147" s="42">
        <f>IFERROR(IF(INDEX(MCDM_Grades!$AS$2:$AS$178,MATCH($A147,MCDM_Grades!$A$2:$A$178,0))="","",INDEX(MCDM_Grades!$AS$2:$AS$178,MATCH($A147,MCDM_Grades!$A$2:$A$178,0))),"")</f>
        <v/>
      </c>
      <c r="FA147" s="35">
        <f>IFERROR(IF(INDEX(MCDM_Grades!$AT$2:$AT$178,MATCH($A147,MCDM_Grades!$A$2:$A$178,0))="","",INDEX(MCDM_Grades!$AT$2:$AT$178,MATCH($A147,MCDM_Grades!$A$2:$A$178,0))),"")</f>
        <v/>
      </c>
      <c r="FB147" s="42">
        <f>IFERROR(IF(INDEX(MCDM_Grades!$AU$2:$AU$178,MATCH($A147,MCDM_Grades!$A$2:$A$178,0))="","",INDEX(MCDM_Grades!$AU$2:$AU$178,MATCH($A147,MCDM_Grades!$A$2:$A$178,0))),"")</f>
        <v/>
      </c>
      <c r="FC147" s="3" t="inlineStr">
        <is>
          <t>Not reported</t>
        </is>
      </c>
      <c r="FD147" s="3" t="inlineStr">
        <is>
          <t>Unknown</t>
        </is>
      </c>
      <c r="FE147" s="3" t="inlineStr">
        <is>
          <t>Unknown</t>
        </is>
      </c>
      <c r="FF147" s="3" t="n"/>
      <c r="FG147" s="3" t="inlineStr">
        <is>
          <t>Not reported</t>
        </is>
      </c>
      <c r="FH147" s="3" t="inlineStr">
        <is>
          <t>We developed a highway asphalt pavement dataset containing 732 images, which is used for Instance segentation &amp; detection</t>
        </is>
      </c>
      <c r="FI147" s="3" t="inlineStr">
        <is>
          <t>Dataset page / README</t>
        </is>
      </c>
      <c r="FJ147" s="3" t="inlineStr">
        <is>
          <t>https://www.kaggle.com/datasets/abdukeram/intersecting-crack-analysis</t>
        </is>
      </c>
      <c r="FK147" s="3" t="inlineStr">
        <is>
          <t>Medium</t>
        </is>
      </c>
      <c r="FL147" s="3" t="inlineStr">
        <is>
          <t>Not independently verified</t>
        </is>
      </c>
      <c r="FM147" s="3" t="inlineStr">
        <is>
          <t>Workbook acquisition columns all NR. Kaggle page (rendered in browser) describes a 732-image highway asphalt intersecting-crack dataset from Xinjiang Agricultural University with the paper Mamat et al. 2025, Structural Control and Health Monitoring, doi 10.1155/stc/8687953, but gives no capture device, mounting or angle. The DOI resolves to Wiley Online Library, which returned HTTP 403 to WebFetch and was denied in the browser pane, so the paper's data-acquisition paragraph could not be checked; the label may be revisable once the paper is read.</t>
        </is>
      </c>
    </row>
    <row r="148" ht="58" customHeight="1">
      <c r="A148" s="3" t="inlineStr">
        <is>
          <t>DS-147</t>
        </is>
      </c>
      <c r="B148" s="3" t="inlineStr">
        <is>
          <t>MIIA Pothole Image Classification Challenge</t>
        </is>
      </c>
      <c r="C148" s="3" t="inlineStr">
        <is>
          <t>NA</t>
        </is>
      </c>
      <c r="D148" s="3" t="inlineStr">
        <is>
          <t>NR</t>
        </is>
      </c>
      <c r="E148" s="5" t="inlineStr">
        <is>
          <t>Independent Dataset</t>
        </is>
      </c>
      <c r="F148" s="3" t="inlineStr">
        <is>
          <t>NA (single source record)</t>
        </is>
      </c>
      <c r="G148" s="3" t="inlineStr">
        <is>
          <t>Single source record; no matching record found in any other file after cross-file and cross-platform comparison.</t>
        </is>
      </c>
      <c r="H148" s="3" t="inlineStr">
        <is>
          <t>GPT</t>
        </is>
      </c>
      <c r="I148" s="3" t="inlineStr">
        <is>
          <t>Kaggle</t>
        </is>
      </c>
      <c r="J148" s="3" t="inlineStr">
        <is>
          <t>N</t>
        </is>
      </c>
      <c r="K148" s="3" t="inlineStr">
        <is>
          <t>NA (single platform)</t>
        </is>
      </c>
      <c r="L148" s="4" t="inlineStr">
        <is>
          <t>https://www.kaggle.com/datasets/salimhammadi07/miia-pothole-image-classification-challenge</t>
        </is>
      </c>
      <c r="M148" s="3" t="inlineStr">
        <is>
          <t>NA</t>
        </is>
      </c>
      <c r="N148" s="3" t="inlineStr">
        <is>
          <t>NA</t>
        </is>
      </c>
      <c r="O148" s="3" t="inlineStr">
        <is>
          <t>NA</t>
        </is>
      </c>
      <c r="P148" s="3" t="inlineStr">
        <is>
          <t>NA</t>
        </is>
      </c>
      <c r="Q148" s="3" t="inlineStr">
        <is>
          <t>NA</t>
        </is>
      </c>
      <c r="R148" s="4" t="inlineStr">
        <is>
          <t>https://www.kaggle.com/datasets/salimhammadi07/miia-pothole-image-classification-challenge</t>
        </is>
      </c>
      <c r="S148" s="3" t="inlineStr">
        <is>
          <t>NA</t>
        </is>
      </c>
      <c r="T148" s="3" t="inlineStr">
        <is>
          <t>NR</t>
        </is>
      </c>
      <c r="U148" s="3" t="inlineStr">
        <is>
          <t>Y</t>
        </is>
      </c>
      <c r="V148" s="3" t="inlineStr">
        <is>
          <t>https://zindi.africa/competitions/miia-pothole-image-classification-challenge</t>
        </is>
      </c>
      <c r="W148" s="3" t="inlineStr">
        <is>
          <t>NR</t>
        </is>
      </c>
      <c r="X148" s="3" t="inlineStr">
        <is>
          <t>https://zindi.africa/competitions/miia-pothole-image-classification-challenge</t>
        </is>
      </c>
      <c r="Y148" s="3" t="inlineStr">
        <is>
          <t>NR</t>
        </is>
      </c>
      <c r="Z148" s="3" t="inlineStr">
        <is>
          <t>NR</t>
        </is>
      </c>
      <c r="AA148" s="3" t="inlineStr">
        <is>
          <t>Reported in source record (relationship not classified)</t>
        </is>
      </c>
      <c r="AB148" s="3" t="inlineStr">
        <is>
          <t>Images/frames as reported</t>
        </is>
      </c>
      <c r="AC148" s="3" t="inlineStr">
        <is>
          <t>5676</t>
        </is>
      </c>
      <c r="AD148" s="3" t="inlineStr">
        <is>
          <t>NR</t>
        </is>
      </c>
      <c r="AE148" s="3" t="inlineStr">
        <is>
          <t>NR</t>
        </is>
      </c>
      <c r="AF148" s="3" t="inlineStr">
        <is>
          <t>5676</t>
        </is>
      </c>
      <c r="AG148" s="3" t="inlineStr">
        <is>
          <t>NR</t>
        </is>
      </c>
      <c r="AH148" s="3" t="inlineStr">
        <is>
          <t>NR</t>
        </is>
      </c>
      <c r="AI148" s="3" t="inlineStr">
        <is>
          <t>NR</t>
        </is>
      </c>
      <c r="AJ148" s="3" t="inlineStr">
        <is>
          <t>NR</t>
        </is>
      </c>
      <c r="AK148" s="3" t="inlineStr">
        <is>
          <t>NR</t>
        </is>
      </c>
      <c r="AL148" s="3" t="inlineStr">
        <is>
          <t>NR</t>
        </is>
      </c>
      <c r="AM148" s="3" t="inlineStr">
        <is>
          <t>NR</t>
        </is>
      </c>
      <c r="AN148" s="3" t="inlineStr">
        <is>
          <t>NR</t>
        </is>
      </c>
      <c r="AO148" s="3" t="inlineStr">
        <is>
          <t>NR</t>
        </is>
      </c>
      <c r="AP148" s="3" t="inlineStr">
        <is>
          <t>South Africa</t>
        </is>
      </c>
      <c r="AQ148" s="3" t="inlineStr">
        <is>
          <t>NR</t>
        </is>
      </c>
      <c r="AR148" s="3" t="inlineStr">
        <is>
          <t>NR</t>
        </is>
      </c>
      <c r="AS148" s="3" t="inlineStr">
        <is>
          <t>South Africa; Road environment: Road scenes</t>
        </is>
      </c>
      <c r="AT148" s="3" t="inlineStr">
        <is>
          <t>NR</t>
        </is>
      </c>
      <c r="AU148" s="3" t="inlineStr">
        <is>
          <t>Vehicle dashboard camera; exact device NR</t>
        </is>
      </c>
      <c r="AV148" s="3" t="inlineStr">
        <is>
          <t>See Acquisition_Platform</t>
        </is>
      </c>
      <c r="AW148" s="3" t="inlineStr">
        <is>
          <t>Vehicle dashboard camera; exact device NR</t>
        </is>
      </c>
      <c r="AX148" s="3" t="inlineStr">
        <is>
          <t>See Acquisition_Platform (reported: dashboard)</t>
        </is>
      </c>
      <c r="AY148" s="3" t="inlineStr">
        <is>
          <t>NR</t>
        </is>
      </c>
      <c r="AZ148" s="3" t="inlineStr">
        <is>
          <t>NR</t>
        </is>
      </c>
      <c r="BA148" s="3" t="inlineStr">
        <is>
          <t>NR</t>
        </is>
      </c>
      <c r="BB148" s="3" t="inlineStr">
        <is>
          <t>N</t>
        </is>
      </c>
      <c r="BC148" s="3" t="inlineStr">
        <is>
          <t>NR</t>
        </is>
      </c>
      <c r="BD148" s="3" t="inlineStr">
        <is>
          <t>NR</t>
        </is>
      </c>
      <c r="BE148" s="3" t="inlineStr">
        <is>
          <t>NR</t>
        </is>
      </c>
      <c r="BF148" s="3" t="inlineStr">
        <is>
          <t>NR</t>
        </is>
      </c>
      <c r="BG148" s="3" t="inlineStr">
        <is>
          <t>NR</t>
        </is>
      </c>
      <c r="BH148" s="3" t="inlineStr">
        <is>
          <t>Pothole;No pothole</t>
        </is>
      </c>
      <c r="BI148" s="3" t="inlineStr">
        <is>
          <t>NR</t>
        </is>
      </c>
      <c r="BJ148" s="3" t="inlineStr">
        <is>
          <t>Binary pothole;no pothole;4,026 training images and 1,650 test images</t>
        </is>
      </c>
      <c r="BK148" s="3" t="inlineStr">
        <is>
          <t>NR</t>
        </is>
      </c>
      <c r="BL148" s="3" t="inlineStr">
        <is>
          <t>Image classification</t>
        </is>
      </c>
      <c r="BM148" s="3" t="inlineStr">
        <is>
          <t>Image classification</t>
        </is>
      </c>
      <c r="BN148" s="3" t="inlineStr">
        <is>
          <t>Train and test image folders; exact image format NR</t>
        </is>
      </c>
      <c r="BO148" s="3" t="inlineStr">
        <is>
          <t>NR</t>
        </is>
      </c>
      <c r="BP148" s="3" t="inlineStr">
        <is>
          <t>Y</t>
        </is>
      </c>
      <c r="BQ148" s="3" t="inlineStr">
        <is>
          <t>NR</t>
        </is>
      </c>
      <c r="BR148" s="3" t="inlineStr">
        <is>
          <t>NR</t>
        </is>
      </c>
      <c r="BS148" s="3" t="inlineStr">
        <is>
          <t>NR</t>
        </is>
      </c>
      <c r="BT148" s="3" t="inlineStr">
        <is>
          <t>NR</t>
        </is>
      </c>
      <c r="BU148" s="3" t="inlineStr">
        <is>
          <t>NR</t>
        </is>
      </c>
      <c r="BV148" s="3" t="inlineStr">
        <is>
          <t>N</t>
        </is>
      </c>
      <c r="BW148" s="3" t="inlineStr">
        <is>
          <t>N</t>
        </is>
      </c>
      <c r="BX148" s="3" t="inlineStr">
        <is>
          <t>N</t>
        </is>
      </c>
      <c r="BY148" s="3" t="inlineStr">
        <is>
          <t>Challenge labels; exact annotation method NR</t>
        </is>
      </c>
      <c r="BZ148" s="3" t="inlineStr">
        <is>
          <t>Competition split provided; independent label audit NR</t>
        </is>
      </c>
      <c r="CA148" s="3" t="inlineStr">
        <is>
          <t>NR</t>
        </is>
      </c>
      <c r="CB148" s="3" t="inlineStr">
        <is>
          <t>NR</t>
        </is>
      </c>
      <c r="CC148" s="3" t="inlineStr">
        <is>
          <t>Binary classification;Benchmarking</t>
        </is>
      </c>
      <c r="CD148" s="3" t="inlineStr">
        <is>
          <t>NR</t>
        </is>
      </c>
      <c r="CE148" s="3" t="inlineStr">
        <is>
          <t>NR</t>
        </is>
      </c>
      <c r="CF148" s="3" t="inlineStr">
        <is>
          <t>Reported on the source record/data card or associated publication (see Evidence_Locator)</t>
        </is>
      </c>
      <c r="CG148" s="3" t="inlineStr">
        <is>
          <t>NR</t>
        </is>
      </c>
      <c r="CH148" s="3" t="inlineStr">
        <is>
          <t>NR</t>
        </is>
      </c>
      <c r="CI148" s="3" t="inlineStr">
        <is>
          <t>Include-Primary</t>
        </is>
      </c>
      <c r="CJ148" s="3" t="inlineStr">
        <is>
          <t>Registration</t>
        </is>
      </c>
      <c r="CK148" s="3" t="inlineStr">
        <is>
          <t>NR</t>
        </is>
      </c>
      <c r="CL148" s="3" t="inlineStr">
        <is>
          <t>Y</t>
        </is>
      </c>
      <c r="CM148" s="3" t="inlineStr">
        <is>
          <t>Registration</t>
        </is>
      </c>
      <c r="CN148" s="3" t="inlineStr">
        <is>
          <t>NR</t>
        </is>
      </c>
      <c r="CO148" s="3" t="inlineStr">
        <is>
          <t>NR</t>
        </is>
      </c>
      <c r="CP148" s="3" t="inlineStr">
        <is>
          <t>N</t>
        </is>
      </c>
      <c r="CQ148" s="3" t="inlineStr">
        <is>
          <t>Binary labels do not localize potholes or quantify severity; sensor, resolution, route, collection dates, and license are not reported.</t>
        </is>
      </c>
      <c r="CR148" s="3" t="inlineStr">
        <is>
          <t>Original</t>
        </is>
      </c>
      <c r="CS148" s="3" t="inlineStr">
        <is>
          <t>N</t>
        </is>
      </c>
      <c r="CT148" s="3" t="inlineStr">
        <is>
          <t>N</t>
        </is>
      </c>
      <c r="CU148" s="3" t="inlineStr">
        <is>
          <t>N</t>
        </is>
      </c>
      <c r="CV148" s="3" t="inlineStr">
        <is>
          <t>NA</t>
        </is>
      </c>
      <c r="CW148" s="3" t="inlineStr">
        <is>
          <t>Road Pothole Images for Pothole Detection (Claude KG-011) - Possible Match (both build on Nienaber South African pothole imagery), not merged</t>
        </is>
      </c>
      <c r="CX148" s="3" t="inlineStr">
        <is>
          <t>GPT_Kaggle_001.xlsx</t>
        </is>
      </c>
      <c r="CY148" s="3" t="inlineStr">
        <is>
          <t>GPT_Kaggle_001:KAG-004</t>
        </is>
      </c>
      <c r="CZ148" s="3" t="inlineStr">
        <is>
          <t>NA</t>
        </is>
      </c>
      <c r="DA148" s="3" t="inlineStr">
        <is>
          <t>N</t>
        </is>
      </c>
      <c r="DB148" s="3" t="inlineStr">
        <is>
          <t>None</t>
        </is>
      </c>
      <c r="DC148" s="3" t="inlineStr">
        <is>
          <t>None</t>
        </is>
      </c>
      <c r="DD148" s="3" t="inlineStr">
        <is>
          <t>None</t>
        </is>
      </c>
      <c r="DE148" s="3" t="inlineStr">
        <is>
          <t>None</t>
        </is>
      </c>
      <c r="DF148" s="3" t="inlineStr">
        <is>
          <t>N</t>
        </is>
      </c>
      <c r="DG148" s="3" t="inlineStr">
        <is>
          <t>Zindi/MIIA challenge packaging of South African dashboard pothole imagery; possible common origin with KG-011; insufficient evidence to merge.</t>
        </is>
      </c>
      <c r="DH148" s="3" t="inlineStr">
        <is>
          <t>Kaggle dataset page; official Zindi challenge page and associated public repository description, accessed 2026-08-06</t>
        </is>
      </c>
      <c r="DI148" s="3" t="inlineStr">
        <is>
          <t>Moderate</t>
        </is>
      </c>
      <c r="DJ148" s="3" t="inlineStr">
        <is>
          <t>Medium</t>
        </is>
      </c>
      <c r="DK148" s="3" t="inlineStr">
        <is>
          <t>Use source record as cited.</t>
        </is>
      </c>
      <c r="DL148" s="3" t="n">
        <v>4</v>
      </c>
      <c r="DM148" s="3" t="n">
        <v>3</v>
      </c>
      <c r="DN148" s="3" t="n">
        <v>4</v>
      </c>
      <c r="DO148" s="3" t="n">
        <v>4</v>
      </c>
      <c r="DP148" s="3" t="n">
        <v>3</v>
      </c>
      <c r="DQ148" s="3" t="n">
        <v>1</v>
      </c>
      <c r="DR148" s="3" t="n">
        <v>0</v>
      </c>
      <c r="DS148" s="3" t="n">
        <v>60</v>
      </c>
      <c r="DT148" s="3" t="inlineStr">
        <is>
          <t>Reviewed (source MCDM_Scoring, averaged across batches)</t>
        </is>
      </c>
      <c r="DU148" s="3" t="inlineStr">
        <is>
          <t>1 of 1</t>
        </is>
      </c>
      <c r="DV148" s="35">
        <f>IFERROR(IF(INDEX(MCDM_Grades!$C$2:$C$178,MATCH($A148,MCDM_Grades!$A$2:$A$178,0))="","",INDEX(MCDM_Grades!$C$2:$C$178,MATCH($A148,MCDM_Grades!$A$2:$A$178,0))),"")</f>
        <v/>
      </c>
      <c r="DW148" s="42">
        <f>IFERROR(IF(INDEX(MCDM_Grades!$D$2:$D$178,MATCH($A148,MCDM_Grades!$A$2:$A$178,0))="","",INDEX(MCDM_Grades!$D$2:$D$178,MATCH($A148,MCDM_Grades!$A$2:$A$178,0))),"")</f>
        <v/>
      </c>
      <c r="DX148" s="48">
        <f>IFERROR(IF(INDEX(MCDM_Grades!$E$2:$E$178,MATCH($A148,MCDM_Grades!$A$2:$A$178,0))="","",INDEX(MCDM_Grades!$E$2:$E$178,MATCH($A148,MCDM_Grades!$A$2:$A$178,0))),"")</f>
        <v/>
      </c>
      <c r="DY148" s="49">
        <f>IFERROR(IF(INDEX(MCDM_Grades!$F$2:$F$178,MATCH($A148,MCDM_Grades!$A$2:$A$178,0))="","",INDEX(MCDM_Grades!$F$2:$F$178,MATCH($A148,MCDM_Grades!$A$2:$A$178,0))),"")</f>
        <v/>
      </c>
      <c r="DZ148" s="48">
        <f>IFERROR(IF(INDEX(MCDM_Grades!$G$2:$G$178,MATCH($A148,MCDM_Grades!$A$2:$A$178,0))="","",INDEX(MCDM_Grades!$G$2:$G$178,MATCH($A148,MCDM_Grades!$A$2:$A$178,0))),"")</f>
        <v/>
      </c>
      <c r="EA148" s="49">
        <f>IFERROR(IF(INDEX(MCDM_Grades!$H$2:$H$178,MATCH($A148,MCDM_Grades!$A$2:$A$178,0))="","",INDEX(MCDM_Grades!$H$2:$H$178,MATCH($A148,MCDM_Grades!$A$2:$A$178,0))),"")</f>
        <v/>
      </c>
      <c r="EB148" s="50">
        <f>IFERROR(IF(INDEX(MCDM_Grades!$I$2:$I$178,MATCH($A148,MCDM_Grades!$A$2:$A$178,0))="","",INDEX(MCDM_Grades!$I$2:$I$178,MATCH($A148,MCDM_Grades!$A$2:$A$178,0))),"")</f>
        <v/>
      </c>
      <c r="EC148" s="51">
        <f>IFERROR(IF(INDEX(MCDM_Grades!$J$2:$J$178,MATCH($A148,MCDM_Grades!$A$2:$A$178,0))="","",INDEX(MCDM_Grades!$J$2:$J$178,MATCH($A148,MCDM_Grades!$A$2:$A$178,0))),"")</f>
        <v/>
      </c>
      <c r="ED148" s="35">
        <f>IFERROR(IF(INDEX(MCDM_Grades!$N$2:$N$178,MATCH($A148,MCDM_Grades!$A$2:$A$178,0))="","",INDEX(MCDM_Grades!$N$2:$N$178,MATCH($A148,MCDM_Grades!$A$2:$A$178,0))),"")</f>
        <v/>
      </c>
      <c r="EE148" s="42">
        <f>IFERROR(IF(INDEX(MCDM_Grades!$O$2:$O$178,MATCH($A148,MCDM_Grades!$A$2:$A$178,0))="","",INDEX(MCDM_Grades!$O$2:$O$178,MATCH($A148,MCDM_Grades!$A$2:$A$178,0))),"")</f>
        <v/>
      </c>
      <c r="EF148" s="35">
        <f>IFERROR(IF(INDEX(MCDM_Grades!$P$2:$P$178,MATCH($A148,MCDM_Grades!$A$2:$A$178,0))="","",INDEX(MCDM_Grades!$P$2:$P$178,MATCH($A148,MCDM_Grades!$A$2:$A$178,0))),"")</f>
        <v/>
      </c>
      <c r="EG148" s="42">
        <f>IFERROR(IF(INDEX(MCDM_Grades!$Q$2:$Q$178,MATCH($A148,MCDM_Grades!$A$2:$A$178,0))="","",INDEX(MCDM_Grades!$Q$2:$Q$178,MATCH($A148,MCDM_Grades!$A$2:$A$178,0))),"")</f>
        <v/>
      </c>
      <c r="EH148" s="35">
        <f>IFERROR(IF(INDEX(MCDM_Grades!$R$2:$R$178,MATCH($A148,MCDM_Grades!$A$2:$A$178,0))="","",INDEX(MCDM_Grades!$R$2:$R$178,MATCH($A148,MCDM_Grades!$A$2:$A$178,0))),"")</f>
        <v/>
      </c>
      <c r="EI148" s="42">
        <f>IFERROR(IF(INDEX(MCDM_Grades!$S$2:$S$178,MATCH($A148,MCDM_Grades!$A$2:$A$178,0))="","",INDEX(MCDM_Grades!$S$2:$S$178,MATCH($A148,MCDM_Grades!$A$2:$A$178,0))),"")</f>
        <v/>
      </c>
      <c r="EJ148" s="35">
        <f>IFERROR(IF(INDEX(MCDM_Grades!$T$2:$T$178,MATCH($A148,MCDM_Grades!$A$2:$A$178,0))="","",INDEX(MCDM_Grades!$T$2:$T$178,MATCH($A148,MCDM_Grades!$A$2:$A$178,0))),"")</f>
        <v/>
      </c>
      <c r="EK148" s="42">
        <f>IFERROR(IF(INDEX(MCDM_Grades!$U$2:$U$178,MATCH($A148,MCDM_Grades!$A$2:$A$178,0))="","",INDEX(MCDM_Grades!$U$2:$U$178,MATCH($A148,MCDM_Grades!$A$2:$A$178,0))),"")</f>
        <v/>
      </c>
      <c r="EL148" s="35">
        <f>IFERROR(IF(INDEX(MCDM_Grades!$V$2:$V$178,MATCH($A148,MCDM_Grades!$A$2:$A$178,0))="","",INDEX(MCDM_Grades!$V$2:$V$178,MATCH($A148,MCDM_Grades!$A$2:$A$178,0))),"")</f>
        <v/>
      </c>
      <c r="EM148" s="42">
        <f>IFERROR(IF(INDEX(MCDM_Grades!$W$2:$W$178,MATCH($A148,MCDM_Grades!$A$2:$A$178,0))="","",INDEX(MCDM_Grades!$W$2:$W$178,MATCH($A148,MCDM_Grades!$A$2:$A$178,0))),"")</f>
        <v/>
      </c>
      <c r="EN148" s="35">
        <f>IFERROR(IF(INDEX(MCDM_Grades!$X$2:$X$178,MATCH($A148,MCDM_Grades!$A$2:$A$178,0))="","",INDEX(MCDM_Grades!$X$2:$X$178,MATCH($A148,MCDM_Grades!$A$2:$A$178,0))),"")</f>
        <v/>
      </c>
      <c r="EO148" s="42">
        <f>IFERROR(IF(INDEX(MCDM_Grades!$Y$2:$Y$178,MATCH($A148,MCDM_Grades!$A$2:$A$178,0))="","",INDEX(MCDM_Grades!$Y$2:$Y$178,MATCH($A148,MCDM_Grades!$A$2:$A$178,0))),"")</f>
        <v/>
      </c>
      <c r="EP148" s="35">
        <f>IFERROR(IF(INDEX(MCDM_Grades!$Z$2:$Z$178,MATCH($A148,MCDM_Grades!$A$2:$A$178,0))="","",INDEX(MCDM_Grades!$Z$2:$Z$178,MATCH($A148,MCDM_Grades!$A$2:$A$178,0))),"")</f>
        <v/>
      </c>
      <c r="EQ148" s="42">
        <f>IFERROR(IF(INDEX(MCDM_Grades!$AA$2:$AA$178,MATCH($A148,MCDM_Grades!$A$2:$A$178,0))="","",INDEX(MCDM_Grades!$AA$2:$AA$178,MATCH($A148,MCDM_Grades!$A$2:$A$178,0))),"")</f>
        <v/>
      </c>
      <c r="ER148" s="35">
        <f>IFERROR(IF(INDEX(MCDM_Grades!$AB$2:$AB$178,MATCH($A148,MCDM_Grades!$A$2:$A$178,0))="","",INDEX(MCDM_Grades!$AB$2:$AB$178,MATCH($A148,MCDM_Grades!$A$2:$A$178,0))),"")</f>
        <v/>
      </c>
      <c r="ES148" s="42">
        <f>IFERROR(IF(INDEX(MCDM_Grades!$AC$2:$AC$178,MATCH($A148,MCDM_Grades!$A$2:$A$178,0))="","",INDEX(MCDM_Grades!$AC$2:$AC$178,MATCH($A148,MCDM_Grades!$A$2:$A$178,0))),"")</f>
        <v/>
      </c>
      <c r="ET148" s="35">
        <f>IFERROR(IF(INDEX(MCDM_Grades!$AD$2:$AD$178,MATCH($A148,MCDM_Grades!$A$2:$A$178,0))="","",INDEX(MCDM_Grades!$AD$2:$AD$178,MATCH($A148,MCDM_Grades!$A$2:$A$178,0))),"")</f>
        <v/>
      </c>
      <c r="EU148" s="42">
        <f>IFERROR(IF(INDEX(MCDM_Grades!$AE$2:$AE$178,MATCH($A148,MCDM_Grades!$A$2:$A$178,0))="","",INDEX(MCDM_Grades!$AE$2:$AE$178,MATCH($A148,MCDM_Grades!$A$2:$A$178,0))),"")</f>
        <v/>
      </c>
      <c r="EV148" s="51">
        <f>IFERROR(IF(INDEX(MCDM_Grades!$K$2:$K$178,MATCH($A148,MCDM_Grades!$A$2:$A$178,0))="","",INDEX(MCDM_Grades!$K$2:$K$178,MATCH($A148,MCDM_Grades!$A$2:$A$178,0))),"")</f>
        <v/>
      </c>
      <c r="EW148" s="49">
        <f>IFERROR(IF(INDEX(MCDM_Grades!$L$2:$L$178,MATCH($A148,MCDM_Grades!$A$2:$A$178,0))="","",INDEX(MCDM_Grades!$L$2:$L$178,MATCH($A148,MCDM_Grades!$A$2:$A$178,0))),"")</f>
        <v/>
      </c>
      <c r="EX148" s="50">
        <f>IFERROR(IF(INDEX(MCDM_Grades!$M$2:$M$178,MATCH($A148,MCDM_Grades!$A$2:$A$178,0))="","",INDEX(MCDM_Grades!$M$2:$M$178,MATCH($A148,MCDM_Grades!$A$2:$A$178,0))),"")</f>
        <v/>
      </c>
      <c r="EY148" s="35">
        <f>IFERROR(IF(INDEX(MCDM_Grades!$AR$2:$AR$178,MATCH($A148,MCDM_Grades!$A$2:$A$178,0))="","",INDEX(MCDM_Grades!$AR$2:$AR$178,MATCH($A148,MCDM_Grades!$A$2:$A$178,0))),"")</f>
        <v/>
      </c>
      <c r="EZ148" s="42">
        <f>IFERROR(IF(INDEX(MCDM_Grades!$AS$2:$AS$178,MATCH($A148,MCDM_Grades!$A$2:$A$178,0))="","",INDEX(MCDM_Grades!$AS$2:$AS$178,MATCH($A148,MCDM_Grades!$A$2:$A$178,0))),"")</f>
        <v/>
      </c>
      <c r="FA148" s="35">
        <f>IFERROR(IF(INDEX(MCDM_Grades!$AT$2:$AT$178,MATCH($A148,MCDM_Grades!$A$2:$A$178,0))="","",INDEX(MCDM_Grades!$AT$2:$AT$178,MATCH($A148,MCDM_Grades!$A$2:$A$178,0))),"")</f>
        <v/>
      </c>
      <c r="FB148" s="42">
        <f>IFERROR(IF(INDEX(MCDM_Grades!$AU$2:$AU$178,MATCH($A148,MCDM_Grades!$A$2:$A$178,0))="","",INDEX(MCDM_Grades!$AU$2:$AU$178,MATCH($A148,MCDM_Grades!$A$2:$A$178,0))),"")</f>
        <v/>
      </c>
      <c r="FC148" s="3" t="inlineStr">
        <is>
          <t>Forward-facing / oblique</t>
        </is>
      </c>
      <c r="FD148" s="3" t="inlineStr">
        <is>
          <t>No</t>
        </is>
      </c>
      <c r="FE148" s="3" t="inlineStr">
        <is>
          <t>Yes</t>
        </is>
      </c>
      <c r="FF148" s="3" t="n"/>
      <c r="FG148" s="3" t="inlineStr">
        <is>
          <t>Dashboard-mounted vehicle camera</t>
        </is>
      </c>
      <c r="FH148" s="3" t="inlineStr">
        <is>
          <t>Vehicle dashboard camera; exact device NR</t>
        </is>
      </c>
      <c r="FI148" s="3" t="inlineStr">
        <is>
          <t>Acquisition metadata (workbook)</t>
        </is>
      </c>
      <c r="FJ148" s="3" t="n"/>
      <c r="FK148" s="3" t="inlineStr">
        <is>
          <t>High</t>
        </is>
      </c>
      <c r="FL148" s="3" t="inlineStr">
        <is>
          <t>Not independently verified</t>
        </is>
      </c>
      <c r="FM148" s="3" t="inlineStr">
        <is>
          <t>Workbook Acquisition_Platform and Camera_Type both state a vehicle dashboard camera and Camera_Position records 'reported: dashboard', which settles a forward-looking oblique view along the direction of travel. Reconciliation_Notes tie the imagery to the Nienaber South African pothole collection (possible common origin with KG-011), which is likewise vehicle-mounted forward imagery. Zindi page was not fetched (workbook already decisive; the URL now redirects to zindi.world).</t>
        </is>
      </c>
    </row>
    <row r="149" ht="58" customHeight="1">
      <c r="A149" s="3" t="inlineStr">
        <is>
          <t>DS-148</t>
        </is>
      </c>
      <c r="B149" s="3" t="inlineStr">
        <is>
          <t>Post-Earthquake Asphalt Crack Classification</t>
        </is>
      </c>
      <c r="C149" s="3" t="inlineStr">
        <is>
          <t>NA</t>
        </is>
      </c>
      <c r="D149" s="3" t="inlineStr">
        <is>
          <t>Version 1</t>
        </is>
      </c>
      <c r="E149" s="3" t="inlineStr">
        <is>
          <t>Independent Dataset</t>
        </is>
      </c>
      <c r="F149" s="3" t="inlineStr">
        <is>
          <t>NA (single source record)</t>
        </is>
      </c>
      <c r="G149" s="3" t="inlineStr">
        <is>
          <t>Single source record; no matching record found in any other file after cross-file and cross-platform comparison.</t>
        </is>
      </c>
      <c r="H149" s="3" t="inlineStr">
        <is>
          <t>Claude</t>
        </is>
      </c>
      <c r="I149" s="3" t="inlineStr">
        <is>
          <t>Kaggle</t>
        </is>
      </c>
      <c r="J149" s="3" t="inlineStr">
        <is>
          <t>N</t>
        </is>
      </c>
      <c r="K149" s="3" t="inlineStr">
        <is>
          <t>NA (single platform)</t>
        </is>
      </c>
      <c r="L149" s="4" t="inlineStr">
        <is>
          <t>https://www.kaggle.com/datasets/bandisr/post-earthquake-asphalt-crack-classification</t>
        </is>
      </c>
      <c r="M149" s="3" t="inlineStr">
        <is>
          <t>NA</t>
        </is>
      </c>
      <c r="N149" s="3" t="inlineStr">
        <is>
          <t>NA</t>
        </is>
      </c>
      <c r="O149" s="3" t="inlineStr">
        <is>
          <t>NA</t>
        </is>
      </c>
      <c r="P149" s="3" t="inlineStr">
        <is>
          <t>NA</t>
        </is>
      </c>
      <c r="Q149" s="3" t="inlineStr">
        <is>
          <t>NA</t>
        </is>
      </c>
      <c r="R149" s="4" t="inlineStr">
        <is>
          <t>https://www.kaggle.com/datasets/bandisr/post-earthquake-asphalt-crack-classification</t>
        </is>
      </c>
      <c r="S149" s="3" t="inlineStr">
        <is>
          <t>NA</t>
        </is>
      </c>
      <c r="T149" s="3" t="inlineStr">
        <is>
          <t>NR</t>
        </is>
      </c>
      <c r="U149" s="3" t="inlineStr">
        <is>
          <t>N</t>
        </is>
      </c>
      <c r="V149" s="3" t="inlineStr">
        <is>
          <t>NR</t>
        </is>
      </c>
      <c r="W149" s="3" t="inlineStr">
        <is>
          <t>NR</t>
        </is>
      </c>
      <c r="X149" s="3" t="inlineStr">
        <is>
          <t>NR</t>
        </is>
      </c>
      <c r="Y149" s="3" t="inlineStr">
        <is>
          <t>NR</t>
        </is>
      </c>
      <c r="Z149" s="3" t="inlineStr">
        <is>
          <t>NA</t>
        </is>
      </c>
      <c r="AA149" s="3" t="inlineStr">
        <is>
          <t>NA</t>
        </is>
      </c>
      <c r="AB149" s="3" t="inlineStr">
        <is>
          <t>Images/frames as reported</t>
        </is>
      </c>
      <c r="AC149" s="3" t="inlineStr">
        <is>
          <t>528</t>
        </is>
      </c>
      <c r="AD149" s="3" t="inlineStr">
        <is>
          <t>NR</t>
        </is>
      </c>
      <c r="AE149" s="3" t="inlineStr">
        <is>
          <t>NR</t>
        </is>
      </c>
      <c r="AF149" s="3" t="inlineStr">
        <is>
          <t>528</t>
        </is>
      </c>
      <c r="AG149" s="3" t="inlineStr">
        <is>
          <t>NR</t>
        </is>
      </c>
      <c r="AH149" s="3" t="inlineStr">
        <is>
          <t>NR</t>
        </is>
      </c>
      <c r="AI149" s="3" t="inlineStr">
        <is>
          <t>NR</t>
        </is>
      </c>
      <c r="AJ149" s="3" t="inlineStr">
        <is>
          <t>NR</t>
        </is>
      </c>
      <c r="AK149" s="3" t="inlineStr">
        <is>
          <t>NR</t>
        </is>
      </c>
      <c r="AL149" s="3" t="inlineStr">
        <is>
          <t>NR</t>
        </is>
      </c>
      <c r="AM149" s="3" t="inlineStr">
        <is>
          <t>NR</t>
        </is>
      </c>
      <c r="AN149" s="3" t="inlineStr">
        <is>
          <t>NR</t>
        </is>
      </c>
      <c r="AO149" s="3" t="inlineStr">
        <is>
          <t>NR</t>
        </is>
      </c>
      <c r="AP149" s="3" t="inlineStr">
        <is>
          <t>Turkiye</t>
        </is>
      </c>
      <c r="AQ149" s="3" t="inlineStr">
        <is>
          <t>NR</t>
        </is>
      </c>
      <c r="AR149" s="3" t="inlineStr">
        <is>
          <t>Kahramanmaras;Hatay;Malatya;Adiyaman;Gaziantep provinces</t>
        </is>
      </c>
      <c r="AS149" s="3" t="inlineStr">
        <is>
          <t>Turkiye; Kahramanmaras;Hatay;Malatya;Adiyaman;Gaziantep provinces; Road environment: Highways</t>
        </is>
      </c>
      <c r="AT149" s="3" t="inlineStr">
        <is>
          <t>NR</t>
        </is>
      </c>
      <c r="AU149" s="3" t="inlineStr">
        <is>
          <t>Handheld professional camera (Canon, 24 MP)</t>
        </is>
      </c>
      <c r="AV149" s="3" t="inlineStr">
        <is>
          <t>NR</t>
        </is>
      </c>
      <c r="AW149" s="3" t="inlineStr">
        <is>
          <t>Handheld professional camera (Canon, 24 MP)</t>
        </is>
      </c>
      <c r="AX149" s="3" t="inlineStr">
        <is>
          <t>See Acquisition_Platform (reported: handheld)</t>
        </is>
      </c>
      <c r="AY149" s="3" t="inlineStr">
        <is>
          <t>NR</t>
        </is>
      </c>
      <c r="AZ149" s="3" t="inlineStr">
        <is>
          <t>NR</t>
        </is>
      </c>
      <c r="BA149" s="3" t="inlineStr">
        <is>
          <t>NR</t>
        </is>
      </c>
      <c r="BB149" s="3" t="inlineStr">
        <is>
          <t>N</t>
        </is>
      </c>
      <c r="BC149" s="3" t="inlineStr">
        <is>
          <t>NR</t>
        </is>
      </c>
      <c r="BD149" s="3" t="inlineStr">
        <is>
          <t>NR</t>
        </is>
      </c>
      <c r="BE149" s="3" t="inlineStr">
        <is>
          <t>NR</t>
        </is>
      </c>
      <c r="BF149" s="3" t="inlineStr">
        <is>
          <t>NR</t>
        </is>
      </c>
      <c r="BG149" s="3" t="inlineStr">
        <is>
          <t>NR</t>
        </is>
      </c>
      <c r="BH149" s="3" t="inlineStr">
        <is>
          <t>Crack;Seismic pavement deformation</t>
        </is>
      </c>
      <c r="BI149" s="3" t="inlineStr">
        <is>
          <t>NR</t>
        </is>
      </c>
      <c r="BJ149" s="3" t="inlineStr">
        <is>
          <t>Image-level crack classes for post-earthquake asphalt deformation; the class list is not enumerated on the record</t>
        </is>
      </c>
      <c r="BK149" s="3" t="inlineStr">
        <is>
          <t>NR</t>
        </is>
      </c>
      <c r="BL149" s="3" t="inlineStr">
        <is>
          <t>Image classification</t>
        </is>
      </c>
      <c r="BM149" s="3" t="inlineStr">
        <is>
          <t>Image classification</t>
        </is>
      </c>
      <c r="BN149" s="3" t="inlineStr">
        <is>
          <t>NR</t>
        </is>
      </c>
      <c r="BO149" s="3" t="inlineStr">
        <is>
          <t>NR</t>
        </is>
      </c>
      <c r="BP149" s="3" t="inlineStr">
        <is>
          <t>Y</t>
        </is>
      </c>
      <c r="BQ149" s="3" t="inlineStr">
        <is>
          <t>NR</t>
        </is>
      </c>
      <c r="BR149" s="3" t="inlineStr">
        <is>
          <t>NR</t>
        </is>
      </c>
      <c r="BS149" s="3" t="inlineStr">
        <is>
          <t>NR</t>
        </is>
      </c>
      <c r="BT149" s="3" t="inlineStr">
        <is>
          <t>NR</t>
        </is>
      </c>
      <c r="BU149" s="3" t="inlineStr">
        <is>
          <t>NR</t>
        </is>
      </c>
      <c r="BV149" s="3" t="inlineStr">
        <is>
          <t>NR</t>
        </is>
      </c>
      <c r="BW149" s="3" t="inlineStr">
        <is>
          <t>NR</t>
        </is>
      </c>
      <c r="BX149" s="3" t="inlineStr">
        <is>
          <t>NR</t>
        </is>
      </c>
      <c r="BY149" s="3" t="inlineStr">
        <is>
          <t>On-site investigation and photography</t>
        </is>
      </c>
      <c r="BZ149" s="3" t="inlineStr">
        <is>
          <t>Stated removal step (description truncated on the record)</t>
        </is>
      </c>
      <c r="CA149" s="3" t="inlineStr">
        <is>
          <t>NR</t>
        </is>
      </c>
      <c r="CB149" s="3" t="inlineStr">
        <is>
          <t>NR</t>
        </is>
      </c>
      <c r="CC149" s="3" t="inlineStr">
        <is>
          <t>Image classification</t>
        </is>
      </c>
      <c r="CD149" s="3" t="inlineStr">
        <is>
          <t>NR</t>
        </is>
      </c>
      <c r="CE149" s="3" t="inlineStr">
        <is>
          <t>NR</t>
        </is>
      </c>
      <c r="CF149" s="3" t="inlineStr">
        <is>
          <t>Reported on the source record/data card or associated publication (see Evidence_Locator)</t>
        </is>
      </c>
      <c r="CG149" s="3" t="inlineStr">
        <is>
          <t>NR</t>
        </is>
      </c>
      <c r="CH149" s="3" t="inlineStr">
        <is>
          <t>NR</t>
        </is>
      </c>
      <c r="CI149" s="3" t="inlineStr">
        <is>
          <t>Include-Supplementary</t>
        </is>
      </c>
      <c r="CJ149" s="3" t="inlineStr">
        <is>
          <t>Registration</t>
        </is>
      </c>
      <c r="CK149" s="3" t="inlineStr">
        <is>
          <t>MIT</t>
        </is>
      </c>
      <c r="CL149" s="3" t="inlineStr">
        <is>
          <t>Y</t>
        </is>
      </c>
      <c r="CM149" s="3" t="inlineStr">
        <is>
          <t>Registration</t>
        </is>
      </c>
      <c r="CN149" s="3" t="inlineStr">
        <is>
          <t>NR</t>
        </is>
      </c>
      <c r="CO149" s="3" t="inlineStr">
        <is>
          <t>NR</t>
        </is>
      </c>
      <c r="CP149" s="3" t="inlineStr">
        <is>
          <t>N</t>
        </is>
      </c>
      <c r="CQ149" s="3" t="inlineStr">
        <is>
          <t>Small (528 images) and specific to seismic damage following the 2023 Kahramanmaras earthquakes rather than routine traffic- and weather-driven deterioration; class names and split are not stated; handheld close-range geometry</t>
        </is>
      </c>
      <c r="CR149" s="3" t="inlineStr">
        <is>
          <t>Original</t>
        </is>
      </c>
      <c r="CS149" s="3" t="inlineStr">
        <is>
          <t>N</t>
        </is>
      </c>
      <c r="CT149" s="3" t="inlineStr">
        <is>
          <t>N</t>
        </is>
      </c>
      <c r="CU149" s="3" t="inlineStr">
        <is>
          <t>N</t>
        </is>
      </c>
      <c r="CV149" s="3" t="inlineStr">
        <is>
          <t>NA</t>
        </is>
      </c>
      <c r="CW149" s="3" t="inlineStr">
        <is>
          <t>NA</t>
        </is>
      </c>
      <c r="CX149" s="3" t="inlineStr">
        <is>
          <t>Claude_Kaggle_001.xlsx</t>
        </is>
      </c>
      <c r="CY149" s="3" t="inlineStr">
        <is>
          <t>Claude_Kaggle_001:KG-027</t>
        </is>
      </c>
      <c r="CZ149" s="3" t="inlineStr">
        <is>
          <t>N</t>
        </is>
      </c>
      <c r="DA149" s="3" t="inlineStr">
        <is>
          <t>NA</t>
        </is>
      </c>
      <c r="DB149" s="3" t="inlineStr">
        <is>
          <t>None</t>
        </is>
      </c>
      <c r="DC149" s="3" t="inlineStr">
        <is>
          <t>None</t>
        </is>
      </c>
      <c r="DD149" s="3" t="inlineStr">
        <is>
          <t>None</t>
        </is>
      </c>
      <c r="DE149" s="3" t="inlineStr">
        <is>
          <t>None</t>
        </is>
      </c>
      <c r="DF149" s="3" t="inlineStr">
        <is>
          <t>N</t>
        </is>
      </c>
      <c r="DG149" s="3" t="inlineStr">
        <is>
          <t>Single source record; no reconciliation required.</t>
        </is>
      </c>
      <c r="DH149" s="3" t="inlineStr">
        <is>
          <t>Kaggle dataset page 'About Dataset' (528 high-resolution 24 MP Canon images, on-site investigation across five named provinces, post-earthquake asphalt deformation focus); Kaggle API record /api/v1/datasets/view/bandisr/post-earthquake-asphalt-crack-classification; accessed 2026-08-03</t>
        </is>
      </c>
      <c r="DI149" s="3" t="inlineStr">
        <is>
          <t>Moderate</t>
        </is>
      </c>
      <c r="DJ149" s="3" t="inlineStr">
        <is>
          <t>Low</t>
        </is>
      </c>
      <c r="DK149" s="3" t="inlineStr">
        <is>
          <t>Use source record as cited.</t>
        </is>
      </c>
      <c r="DL149" s="3" t="n">
        <v>5</v>
      </c>
      <c r="DM149" s="3" t="n">
        <v>2</v>
      </c>
      <c r="DN149" s="3" t="n">
        <v>3.5</v>
      </c>
      <c r="DO149" s="3" t="n">
        <v>1</v>
      </c>
      <c r="DP149" s="3" t="n">
        <v>2</v>
      </c>
      <c r="DQ149" s="3" t="n">
        <v>1</v>
      </c>
      <c r="DR149" s="3" t="n">
        <v>0</v>
      </c>
      <c r="DS149" s="3" t="n">
        <v>47.5</v>
      </c>
      <c r="DT149" s="3" t="inlineStr">
        <is>
          <t>Reviewed (source MCDM_Scoring, averaged across batches)</t>
        </is>
      </c>
      <c r="DU149" s="3" t="inlineStr">
        <is>
          <t>1 of 1</t>
        </is>
      </c>
      <c r="DV149" s="35">
        <f>IFERROR(IF(INDEX(MCDM_Grades!$C$2:$C$178,MATCH($A149,MCDM_Grades!$A$2:$A$178,0))="","",INDEX(MCDM_Grades!$C$2:$C$178,MATCH($A149,MCDM_Grades!$A$2:$A$178,0))),"")</f>
        <v/>
      </c>
      <c r="DW149" s="42">
        <f>IFERROR(IF(INDEX(MCDM_Grades!$D$2:$D$178,MATCH($A149,MCDM_Grades!$A$2:$A$178,0))="","",INDEX(MCDM_Grades!$D$2:$D$178,MATCH($A149,MCDM_Grades!$A$2:$A$178,0))),"")</f>
        <v/>
      </c>
      <c r="DX149" s="48">
        <f>IFERROR(IF(INDEX(MCDM_Grades!$E$2:$E$178,MATCH($A149,MCDM_Grades!$A$2:$A$178,0))="","",INDEX(MCDM_Grades!$E$2:$E$178,MATCH($A149,MCDM_Grades!$A$2:$A$178,0))),"")</f>
        <v/>
      </c>
      <c r="DY149" s="49">
        <f>IFERROR(IF(INDEX(MCDM_Grades!$F$2:$F$178,MATCH($A149,MCDM_Grades!$A$2:$A$178,0))="","",INDEX(MCDM_Grades!$F$2:$F$178,MATCH($A149,MCDM_Grades!$A$2:$A$178,0))),"")</f>
        <v/>
      </c>
      <c r="DZ149" s="48">
        <f>IFERROR(IF(INDEX(MCDM_Grades!$G$2:$G$178,MATCH($A149,MCDM_Grades!$A$2:$A$178,0))="","",INDEX(MCDM_Grades!$G$2:$G$178,MATCH($A149,MCDM_Grades!$A$2:$A$178,0))),"")</f>
        <v/>
      </c>
      <c r="EA149" s="49">
        <f>IFERROR(IF(INDEX(MCDM_Grades!$H$2:$H$178,MATCH($A149,MCDM_Grades!$A$2:$A$178,0))="","",INDEX(MCDM_Grades!$H$2:$H$178,MATCH($A149,MCDM_Grades!$A$2:$A$178,0))),"")</f>
        <v/>
      </c>
      <c r="EB149" s="50">
        <f>IFERROR(IF(INDEX(MCDM_Grades!$I$2:$I$178,MATCH($A149,MCDM_Grades!$A$2:$A$178,0))="","",INDEX(MCDM_Grades!$I$2:$I$178,MATCH($A149,MCDM_Grades!$A$2:$A$178,0))),"")</f>
        <v/>
      </c>
      <c r="EC149" s="51">
        <f>IFERROR(IF(INDEX(MCDM_Grades!$J$2:$J$178,MATCH($A149,MCDM_Grades!$A$2:$A$178,0))="","",INDEX(MCDM_Grades!$J$2:$J$178,MATCH($A149,MCDM_Grades!$A$2:$A$178,0))),"")</f>
        <v/>
      </c>
      <c r="ED149" s="35">
        <f>IFERROR(IF(INDEX(MCDM_Grades!$N$2:$N$178,MATCH($A149,MCDM_Grades!$A$2:$A$178,0))="","",INDEX(MCDM_Grades!$N$2:$N$178,MATCH($A149,MCDM_Grades!$A$2:$A$178,0))),"")</f>
        <v/>
      </c>
      <c r="EE149" s="42">
        <f>IFERROR(IF(INDEX(MCDM_Grades!$O$2:$O$178,MATCH($A149,MCDM_Grades!$A$2:$A$178,0))="","",INDEX(MCDM_Grades!$O$2:$O$178,MATCH($A149,MCDM_Grades!$A$2:$A$178,0))),"")</f>
        <v/>
      </c>
      <c r="EF149" s="35">
        <f>IFERROR(IF(INDEX(MCDM_Grades!$P$2:$P$178,MATCH($A149,MCDM_Grades!$A$2:$A$178,0))="","",INDEX(MCDM_Grades!$P$2:$P$178,MATCH($A149,MCDM_Grades!$A$2:$A$178,0))),"")</f>
        <v/>
      </c>
      <c r="EG149" s="42">
        <f>IFERROR(IF(INDEX(MCDM_Grades!$Q$2:$Q$178,MATCH($A149,MCDM_Grades!$A$2:$A$178,0))="","",INDEX(MCDM_Grades!$Q$2:$Q$178,MATCH($A149,MCDM_Grades!$A$2:$A$178,0))),"")</f>
        <v/>
      </c>
      <c r="EH149" s="35">
        <f>IFERROR(IF(INDEX(MCDM_Grades!$R$2:$R$178,MATCH($A149,MCDM_Grades!$A$2:$A$178,0))="","",INDEX(MCDM_Grades!$R$2:$R$178,MATCH($A149,MCDM_Grades!$A$2:$A$178,0))),"")</f>
        <v/>
      </c>
      <c r="EI149" s="42">
        <f>IFERROR(IF(INDEX(MCDM_Grades!$S$2:$S$178,MATCH($A149,MCDM_Grades!$A$2:$A$178,0))="","",INDEX(MCDM_Grades!$S$2:$S$178,MATCH($A149,MCDM_Grades!$A$2:$A$178,0))),"")</f>
        <v/>
      </c>
      <c r="EJ149" s="35">
        <f>IFERROR(IF(INDEX(MCDM_Grades!$T$2:$T$178,MATCH($A149,MCDM_Grades!$A$2:$A$178,0))="","",INDEX(MCDM_Grades!$T$2:$T$178,MATCH($A149,MCDM_Grades!$A$2:$A$178,0))),"")</f>
        <v/>
      </c>
      <c r="EK149" s="42">
        <f>IFERROR(IF(INDEX(MCDM_Grades!$U$2:$U$178,MATCH($A149,MCDM_Grades!$A$2:$A$178,0))="","",INDEX(MCDM_Grades!$U$2:$U$178,MATCH($A149,MCDM_Grades!$A$2:$A$178,0))),"")</f>
        <v/>
      </c>
      <c r="EL149" s="35">
        <f>IFERROR(IF(INDEX(MCDM_Grades!$V$2:$V$178,MATCH($A149,MCDM_Grades!$A$2:$A$178,0))="","",INDEX(MCDM_Grades!$V$2:$V$178,MATCH($A149,MCDM_Grades!$A$2:$A$178,0))),"")</f>
        <v/>
      </c>
      <c r="EM149" s="42">
        <f>IFERROR(IF(INDEX(MCDM_Grades!$W$2:$W$178,MATCH($A149,MCDM_Grades!$A$2:$A$178,0))="","",INDEX(MCDM_Grades!$W$2:$W$178,MATCH($A149,MCDM_Grades!$A$2:$A$178,0))),"")</f>
        <v/>
      </c>
      <c r="EN149" s="35">
        <f>IFERROR(IF(INDEX(MCDM_Grades!$X$2:$X$178,MATCH($A149,MCDM_Grades!$A$2:$A$178,0))="","",INDEX(MCDM_Grades!$X$2:$X$178,MATCH($A149,MCDM_Grades!$A$2:$A$178,0))),"")</f>
        <v/>
      </c>
      <c r="EO149" s="42">
        <f>IFERROR(IF(INDEX(MCDM_Grades!$Y$2:$Y$178,MATCH($A149,MCDM_Grades!$A$2:$A$178,0))="","",INDEX(MCDM_Grades!$Y$2:$Y$178,MATCH($A149,MCDM_Grades!$A$2:$A$178,0))),"")</f>
        <v/>
      </c>
      <c r="EP149" s="35">
        <f>IFERROR(IF(INDEX(MCDM_Grades!$Z$2:$Z$178,MATCH($A149,MCDM_Grades!$A$2:$A$178,0))="","",INDEX(MCDM_Grades!$Z$2:$Z$178,MATCH($A149,MCDM_Grades!$A$2:$A$178,0))),"")</f>
        <v/>
      </c>
      <c r="EQ149" s="42">
        <f>IFERROR(IF(INDEX(MCDM_Grades!$AA$2:$AA$178,MATCH($A149,MCDM_Grades!$A$2:$A$178,0))="","",INDEX(MCDM_Grades!$AA$2:$AA$178,MATCH($A149,MCDM_Grades!$A$2:$A$178,0))),"")</f>
        <v/>
      </c>
      <c r="ER149" s="35">
        <f>IFERROR(IF(INDEX(MCDM_Grades!$AB$2:$AB$178,MATCH($A149,MCDM_Grades!$A$2:$A$178,0))="","",INDEX(MCDM_Grades!$AB$2:$AB$178,MATCH($A149,MCDM_Grades!$A$2:$A$178,0))),"")</f>
        <v/>
      </c>
      <c r="ES149" s="42">
        <f>IFERROR(IF(INDEX(MCDM_Grades!$AC$2:$AC$178,MATCH($A149,MCDM_Grades!$A$2:$A$178,0))="","",INDEX(MCDM_Grades!$AC$2:$AC$178,MATCH($A149,MCDM_Grades!$A$2:$A$178,0))),"")</f>
        <v/>
      </c>
      <c r="ET149" s="35">
        <f>IFERROR(IF(INDEX(MCDM_Grades!$AD$2:$AD$178,MATCH($A149,MCDM_Grades!$A$2:$A$178,0))="","",INDEX(MCDM_Grades!$AD$2:$AD$178,MATCH($A149,MCDM_Grades!$A$2:$A$178,0))),"")</f>
        <v/>
      </c>
      <c r="EU149" s="42">
        <f>IFERROR(IF(INDEX(MCDM_Grades!$AE$2:$AE$178,MATCH($A149,MCDM_Grades!$A$2:$A$178,0))="","",INDEX(MCDM_Grades!$AE$2:$AE$178,MATCH($A149,MCDM_Grades!$A$2:$A$178,0))),"")</f>
        <v/>
      </c>
      <c r="EV149" s="51">
        <f>IFERROR(IF(INDEX(MCDM_Grades!$K$2:$K$178,MATCH($A149,MCDM_Grades!$A$2:$A$178,0))="","",INDEX(MCDM_Grades!$K$2:$K$178,MATCH($A149,MCDM_Grades!$A$2:$A$178,0))),"")</f>
        <v/>
      </c>
      <c r="EW149" s="49">
        <f>IFERROR(IF(INDEX(MCDM_Grades!$L$2:$L$178,MATCH($A149,MCDM_Grades!$A$2:$A$178,0))="","",INDEX(MCDM_Grades!$L$2:$L$178,MATCH($A149,MCDM_Grades!$A$2:$A$178,0))),"")</f>
        <v/>
      </c>
      <c r="EX149" s="50">
        <f>IFERROR(IF(INDEX(MCDM_Grades!$M$2:$M$178,MATCH($A149,MCDM_Grades!$A$2:$A$178,0))="","",INDEX(MCDM_Grades!$M$2:$M$178,MATCH($A149,MCDM_Grades!$A$2:$A$178,0))),"")</f>
        <v/>
      </c>
      <c r="EY149" s="35">
        <f>IFERROR(IF(INDEX(MCDM_Grades!$AR$2:$AR$178,MATCH($A149,MCDM_Grades!$A$2:$A$178,0))="","",INDEX(MCDM_Grades!$AR$2:$AR$178,MATCH($A149,MCDM_Grades!$A$2:$A$178,0))),"")</f>
        <v/>
      </c>
      <c r="EZ149" s="42">
        <f>IFERROR(IF(INDEX(MCDM_Grades!$AS$2:$AS$178,MATCH($A149,MCDM_Grades!$A$2:$A$178,0))="","",INDEX(MCDM_Grades!$AS$2:$AS$178,MATCH($A149,MCDM_Grades!$A$2:$A$178,0))),"")</f>
        <v/>
      </c>
      <c r="FA149" s="35">
        <f>IFERROR(IF(INDEX(MCDM_Grades!$AT$2:$AT$178,MATCH($A149,MCDM_Grades!$A$2:$A$178,0))="","",INDEX(MCDM_Grades!$AT$2:$AT$178,MATCH($A149,MCDM_Grades!$A$2:$A$178,0))),"")</f>
        <v/>
      </c>
      <c r="FB149" s="42">
        <f>IFERROR(IF(INDEX(MCDM_Grades!$AU$2:$AU$178,MATCH($A149,MCDM_Grades!$A$2:$A$178,0))="","",INDEX(MCDM_Grades!$AU$2:$AU$178,MATCH($A149,MCDM_Grades!$A$2:$A$178,0))),"")</f>
        <v/>
      </c>
      <c r="FC149" s="3" t="inlineStr">
        <is>
          <t>Not reported</t>
        </is>
      </c>
      <c r="FD149" s="3" t="inlineStr">
        <is>
          <t>Unknown</t>
        </is>
      </c>
      <c r="FE149" s="3" t="inlineStr">
        <is>
          <t>Unknown</t>
        </is>
      </c>
      <c r="FF149" s="3" t="inlineStr">
        <is>
          <t>Handheld ground-level photography; shooting angle not stated</t>
        </is>
      </c>
      <c r="FG149" s="3" t="inlineStr">
        <is>
          <t>Handheld professional camera (Canon, 24 MP), on-site ground survey</t>
        </is>
      </c>
      <c r="FH149" s="3" t="inlineStr">
        <is>
          <t>A total of 528 high-resolution images (24 MP) were captured using a Canon professional camera, focusing on post-earthquake asphalt deformations.</t>
        </is>
      </c>
      <c r="FI149" s="3" t="inlineStr">
        <is>
          <t>Dataset page / README</t>
        </is>
      </c>
      <c r="FJ149" s="3" t="inlineStr">
        <is>
          <t>https://www.kaggle.com/datasets/bandisr/post-earthquake-asphalt-crack-classification</t>
        </is>
      </c>
      <c r="FK149" s="3" t="inlineStr">
        <is>
          <t>Medium</t>
        </is>
      </c>
      <c r="FL149" s="3" t="inlineStr">
        <is>
          <t>Not independently verified</t>
        </is>
      </c>
      <c r="FM149" s="3" t="inlineStr">
        <is>
          <t>Workbook: 'Handheld professional camera (Canon, 24 MP)', Camera_Position 'reported: handheld', Key_Limitations 'handheld close-range geometry'. Kaggle page (rendered in browser) confirms on-site investigations in Kahramanmaras, Hatay, Malatya, Adiyaman and Gaziantep provinces after the 2023 earthquakes, but neither source states whether the camera was pointed straight down or obliquely at the cracks. Per the handheld rule, top-down is not assumed; an attempt to inspect sample images in the Kaggle file viewer failed because the browser tab navigated away. Close-range downward/oblique photography is likely but unverified.</t>
        </is>
      </c>
    </row>
    <row r="150" ht="58" customHeight="1">
      <c r="A150" s="3" t="inlineStr">
        <is>
          <t>DS-149</t>
        </is>
      </c>
      <c r="B150" s="3" t="inlineStr">
        <is>
          <t>Pothole Detection (MakeML potholes mirror)</t>
        </is>
      </c>
      <c r="C150" s="3" t="inlineStr">
        <is>
          <t>NA</t>
        </is>
      </c>
      <c r="D150" s="3" t="inlineStr">
        <is>
          <t>Version 1</t>
        </is>
      </c>
      <c r="E150" s="5" t="inlineStr">
        <is>
          <t>Independent Dataset</t>
        </is>
      </c>
      <c r="F150" s="3" t="inlineStr">
        <is>
          <t>NA (single source record)</t>
        </is>
      </c>
      <c r="G150" s="3" t="inlineStr">
        <is>
          <t>Single source record; no matching record found in any other file after cross-file and cross-platform comparison.</t>
        </is>
      </c>
      <c r="H150" s="3" t="inlineStr">
        <is>
          <t>Claude</t>
        </is>
      </c>
      <c r="I150" s="3" t="inlineStr">
        <is>
          <t>Kaggle</t>
        </is>
      </c>
      <c r="J150" s="3" t="inlineStr">
        <is>
          <t>N</t>
        </is>
      </c>
      <c r="K150" s="3" t="inlineStr">
        <is>
          <t>NA (single platform)</t>
        </is>
      </c>
      <c r="L150" s="4" t="inlineStr">
        <is>
          <t>https://www.kaggle.com/datasets/andrewmvd/pothole-detection</t>
        </is>
      </c>
      <c r="M150" s="3" t="inlineStr">
        <is>
          <t>NA</t>
        </is>
      </c>
      <c r="N150" s="3" t="inlineStr">
        <is>
          <t>NA</t>
        </is>
      </c>
      <c r="O150" s="3" t="inlineStr">
        <is>
          <t>NA</t>
        </is>
      </c>
      <c r="P150" s="3" t="inlineStr">
        <is>
          <t>NA</t>
        </is>
      </c>
      <c r="Q150" s="3" t="inlineStr">
        <is>
          <t>NA</t>
        </is>
      </c>
      <c r="R150" s="4" t="inlineStr">
        <is>
          <t>https://www.kaggle.com/datasets/andrewmvd/pothole-detection</t>
        </is>
      </c>
      <c r="S150" s="3" t="inlineStr">
        <is>
          <t>NA</t>
        </is>
      </c>
      <c r="T150" s="3" t="inlineStr">
        <is>
          <t>NR</t>
        </is>
      </c>
      <c r="U150" s="3" t="inlineStr">
        <is>
          <t>Y</t>
        </is>
      </c>
      <c r="V150" s="3" t="inlineStr">
        <is>
          <t>https://makeml.app/datasets/potholes</t>
        </is>
      </c>
      <c r="W150" s="3" t="inlineStr">
        <is>
          <t>NR</t>
        </is>
      </c>
      <c r="X150" s="3" t="inlineStr">
        <is>
          <t>https://makeml.app/datasets/potholes</t>
        </is>
      </c>
      <c r="Y150" s="3" t="inlineStr">
        <is>
          <t>NR</t>
        </is>
      </c>
      <c r="Z150" s="3" t="inlineStr">
        <is>
          <t>NR</t>
        </is>
      </c>
      <c r="AA150" s="3" t="inlineStr">
        <is>
          <t>Reported in source record (relationship not classified)</t>
        </is>
      </c>
      <c r="AB150" s="3" t="inlineStr">
        <is>
          <t>Images/frames as reported</t>
        </is>
      </c>
      <c r="AC150" s="3" t="inlineStr">
        <is>
          <t>665</t>
        </is>
      </c>
      <c r="AD150" s="3" t="inlineStr">
        <is>
          <t>NR</t>
        </is>
      </c>
      <c r="AE150" s="3" t="inlineStr">
        <is>
          <t>NR</t>
        </is>
      </c>
      <c r="AF150" s="3" t="inlineStr">
        <is>
          <t>665</t>
        </is>
      </c>
      <c r="AG150" s="3" t="inlineStr">
        <is>
          <t>NR</t>
        </is>
      </c>
      <c r="AH150" s="3" t="inlineStr">
        <is>
          <t>NR</t>
        </is>
      </c>
      <c r="AI150" s="3" t="inlineStr">
        <is>
          <t>NR</t>
        </is>
      </c>
      <c r="AJ150" s="3" t="inlineStr">
        <is>
          <t>NR</t>
        </is>
      </c>
      <c r="AK150" s="3" t="inlineStr">
        <is>
          <t>NR</t>
        </is>
      </c>
      <c r="AL150" s="3" t="inlineStr">
        <is>
          <t>NR</t>
        </is>
      </c>
      <c r="AM150" s="3" t="inlineStr">
        <is>
          <t>NR</t>
        </is>
      </c>
      <c r="AN150" s="3" t="inlineStr">
        <is>
          <t>NR</t>
        </is>
      </c>
      <c r="AO150" s="3" t="inlineStr">
        <is>
          <t>NR</t>
        </is>
      </c>
      <c r="AP150" s="3" t="inlineStr">
        <is>
          <t>NR</t>
        </is>
      </c>
      <c r="AQ150" s="3" t="inlineStr">
        <is>
          <t>NR</t>
        </is>
      </c>
      <c r="AR150" s="3" t="inlineStr">
        <is>
          <t>NR</t>
        </is>
      </c>
      <c r="AS150" s="3" t="inlineStr">
        <is>
          <t>NR</t>
        </is>
      </c>
      <c r="AT150" s="3" t="inlineStr">
        <is>
          <t>NR</t>
        </is>
      </c>
      <c r="AU150" s="3" t="inlineStr">
        <is>
          <t>NR</t>
        </is>
      </c>
      <c r="AV150" s="3" t="inlineStr">
        <is>
          <t>NR</t>
        </is>
      </c>
      <c r="AW150" s="3" t="inlineStr">
        <is>
          <t>NR</t>
        </is>
      </c>
      <c r="AX150" s="3" t="inlineStr">
        <is>
          <t>NR</t>
        </is>
      </c>
      <c r="AY150" s="3" t="inlineStr">
        <is>
          <t>NR</t>
        </is>
      </c>
      <c r="AZ150" s="3" t="inlineStr">
        <is>
          <t>NR</t>
        </is>
      </c>
      <c r="BA150" s="3" t="inlineStr">
        <is>
          <t>NR</t>
        </is>
      </c>
      <c r="BB150" s="3" t="inlineStr">
        <is>
          <t>N</t>
        </is>
      </c>
      <c r="BC150" s="3" t="inlineStr">
        <is>
          <t>NR</t>
        </is>
      </c>
      <c r="BD150" s="3" t="inlineStr">
        <is>
          <t>NR</t>
        </is>
      </c>
      <c r="BE150" s="3" t="inlineStr">
        <is>
          <t>NR</t>
        </is>
      </c>
      <c r="BF150" s="3" t="inlineStr">
        <is>
          <t>NR</t>
        </is>
      </c>
      <c r="BG150" s="3" t="inlineStr">
        <is>
          <t>NR</t>
        </is>
      </c>
      <c r="BH150" s="3" t="inlineStr">
        <is>
          <t>Pothole</t>
        </is>
      </c>
      <c r="BI150" s="3" t="inlineStr">
        <is>
          <t>NR</t>
        </is>
      </c>
      <c r="BJ150" s="3" t="inlineStr">
        <is>
          <t>Single class: pothole</t>
        </is>
      </c>
      <c r="BK150" s="3" t="inlineStr">
        <is>
          <t>NR</t>
        </is>
      </c>
      <c r="BL150" s="3" t="inlineStr">
        <is>
          <t>Object detection</t>
        </is>
      </c>
      <c r="BM150" s="3" t="inlineStr">
        <is>
          <t>Object detection</t>
        </is>
      </c>
      <c r="BN150" s="3" t="inlineStr">
        <is>
          <t>Pascal VOC XML</t>
        </is>
      </c>
      <c r="BO150" s="3" t="inlineStr">
        <is>
          <t>Pascal VOC; VOC XML; XML</t>
        </is>
      </c>
      <c r="BP150" s="3" t="inlineStr">
        <is>
          <t>NR</t>
        </is>
      </c>
      <c r="BQ150" s="3" t="inlineStr">
        <is>
          <t>Y</t>
        </is>
      </c>
      <c r="BR150" s="3" t="inlineStr">
        <is>
          <t>NR</t>
        </is>
      </c>
      <c r="BS150" s="3" t="inlineStr">
        <is>
          <t>NR</t>
        </is>
      </c>
      <c r="BT150" s="3" t="inlineStr">
        <is>
          <t>NR</t>
        </is>
      </c>
      <c r="BU150" s="3" t="inlineStr">
        <is>
          <t>NR</t>
        </is>
      </c>
      <c r="BV150" s="3" t="inlineStr">
        <is>
          <t>NR</t>
        </is>
      </c>
      <c r="BW150" s="3" t="inlineStr">
        <is>
          <t>NR</t>
        </is>
      </c>
      <c r="BX150" s="3" t="inlineStr">
        <is>
          <t>NR</t>
        </is>
      </c>
      <c r="BY150" s="3" t="inlineStr">
        <is>
          <t>NR</t>
        </is>
      </c>
      <c r="BZ150" s="3" t="inlineStr">
        <is>
          <t>NR</t>
        </is>
      </c>
      <c r="CA150" s="3" t="inlineStr">
        <is>
          <t>NR</t>
        </is>
      </c>
      <c r="CB150" s="3" t="inlineStr">
        <is>
          <t>NR</t>
        </is>
      </c>
      <c r="CC150" s="3" t="inlineStr">
        <is>
          <t>Object detection</t>
        </is>
      </c>
      <c r="CD150" s="3" t="inlineStr">
        <is>
          <t>NR</t>
        </is>
      </c>
      <c r="CE150" s="3" t="inlineStr">
        <is>
          <t>NR</t>
        </is>
      </c>
      <c r="CF150" s="3" t="inlineStr">
        <is>
          <t>Reported on the source record/data card or associated publication (see Evidence_Locator)</t>
        </is>
      </c>
      <c r="CG150" s="3" t="inlineStr">
        <is>
          <t>NR</t>
        </is>
      </c>
      <c r="CH150" s="3" t="inlineStr">
        <is>
          <t>NR</t>
        </is>
      </c>
      <c r="CI150" s="3" t="inlineStr">
        <is>
          <t>Include-Supplementary</t>
        </is>
      </c>
      <c r="CJ150" s="3" t="inlineStr">
        <is>
          <t>Registration</t>
        </is>
      </c>
      <c r="CK150" s="3" t="inlineStr">
        <is>
          <t>Other (specified in description)</t>
        </is>
      </c>
      <c r="CL150" s="3" t="inlineStr">
        <is>
          <t>Y</t>
        </is>
      </c>
      <c r="CM150" s="3" t="inlineStr">
        <is>
          <t>Registration</t>
        </is>
      </c>
      <c r="CN150" s="3" t="inlineStr">
        <is>
          <t>NR</t>
        </is>
      </c>
      <c r="CO150" s="3" t="inlineStr">
        <is>
          <t>NR</t>
        </is>
      </c>
      <c r="CP150" s="3" t="inlineStr">
        <is>
          <t>N</t>
        </is>
      </c>
      <c r="CQ150" s="3" t="inlineStr">
        <is>
          <t>Small single-class dataset described by its author as a proof of concept; source imagery provenance, country and capture conditions are undocumented; no update since 2020</t>
        </is>
      </c>
      <c r="CR150" s="3" t="inlineStr">
        <is>
          <t>Derived</t>
        </is>
      </c>
      <c r="CS150" s="3" t="inlineStr">
        <is>
          <t>N</t>
        </is>
      </c>
      <c r="CT150" s="3" t="inlineStr">
        <is>
          <t>N</t>
        </is>
      </c>
      <c r="CU150" s="3" t="inlineStr">
        <is>
          <t>Y</t>
        </is>
      </c>
      <c r="CV150" s="3" t="inlineStr">
        <is>
          <t>MakeML potholes dataset</t>
        </is>
      </c>
      <c r="CW150" s="3" t="inlineStr">
        <is>
          <t>Annotated Potholes Image Dataset (Claude KG-016) - Possible Match, not merged</t>
        </is>
      </c>
      <c r="CX150" s="3" t="inlineStr">
        <is>
          <t>Claude_Kaggle_001.xlsx</t>
        </is>
      </c>
      <c r="CY150" s="3" t="inlineStr">
        <is>
          <t>Claude_Kaggle_001:KG-017</t>
        </is>
      </c>
      <c r="CZ150" s="3" t="inlineStr">
        <is>
          <t>N</t>
        </is>
      </c>
      <c r="DA150" s="3" t="inlineStr">
        <is>
          <t>NA</t>
        </is>
      </c>
      <c r="DB150" s="3" t="inlineStr">
        <is>
          <t>None</t>
        </is>
      </c>
      <c r="DC150" s="3" t="inlineStr">
        <is>
          <t>None</t>
        </is>
      </c>
      <c r="DD150" s="3" t="inlineStr">
        <is>
          <t>None</t>
        </is>
      </c>
      <c r="DE150" s="3" t="inlineStr">
        <is>
          <t>None</t>
        </is>
      </c>
      <c r="DF150" s="3" t="inlineStr">
        <is>
          <t>N</t>
        </is>
      </c>
      <c r="DG150" s="3" t="inlineStr">
        <is>
          <t>Single source record; no reconciliation required.</t>
        </is>
      </c>
      <c r="DH150" s="3" t="inlineStr">
        <is>
          <t>Kaggle dataset page 'About Dataset' (665 images, Pascal VOC bounding boxes, single pothole class, MakeML attribution and DbCL v1.0 statement); Kaggle API record /api/v1/datasets/view/andrewmvd/pothole-detection; accessed 2026-08-03</t>
        </is>
      </c>
      <c r="DI150" s="3" t="inlineStr">
        <is>
          <t>Moderate</t>
        </is>
      </c>
      <c r="DJ150" s="3" t="inlineStr">
        <is>
          <t>Medium</t>
        </is>
      </c>
      <c r="DK150" s="3" t="inlineStr">
        <is>
          <t>Use source record as cited.</t>
        </is>
      </c>
      <c r="DL150" s="3" t="n">
        <v>5</v>
      </c>
      <c r="DM150" s="3" t="n">
        <v>3</v>
      </c>
      <c r="DN150" s="3" t="n">
        <v>3</v>
      </c>
      <c r="DO150" s="3" t="n">
        <v>1</v>
      </c>
      <c r="DP150" s="3" t="n">
        <v>2</v>
      </c>
      <c r="DQ150" s="3" t="n">
        <v>1</v>
      </c>
      <c r="DR150" s="3" t="n">
        <v>0</v>
      </c>
      <c r="DS150" s="3" t="n">
        <v>50</v>
      </c>
      <c r="DT150" s="3" t="inlineStr">
        <is>
          <t>Reviewed (source MCDM_Scoring, averaged across batches)</t>
        </is>
      </c>
      <c r="DU150" s="3" t="inlineStr">
        <is>
          <t>1 of 1</t>
        </is>
      </c>
      <c r="DV150" s="35">
        <f>IFERROR(IF(INDEX(MCDM_Grades!$C$2:$C$178,MATCH($A150,MCDM_Grades!$A$2:$A$178,0))="","",INDEX(MCDM_Grades!$C$2:$C$178,MATCH($A150,MCDM_Grades!$A$2:$A$178,0))),"")</f>
        <v/>
      </c>
      <c r="DW150" s="42">
        <f>IFERROR(IF(INDEX(MCDM_Grades!$D$2:$D$178,MATCH($A150,MCDM_Grades!$A$2:$A$178,0))="","",INDEX(MCDM_Grades!$D$2:$D$178,MATCH($A150,MCDM_Grades!$A$2:$A$178,0))),"")</f>
        <v/>
      </c>
      <c r="DX150" s="48">
        <f>IFERROR(IF(INDEX(MCDM_Grades!$E$2:$E$178,MATCH($A150,MCDM_Grades!$A$2:$A$178,0))="","",INDEX(MCDM_Grades!$E$2:$E$178,MATCH($A150,MCDM_Grades!$A$2:$A$178,0))),"")</f>
        <v/>
      </c>
      <c r="DY150" s="49">
        <f>IFERROR(IF(INDEX(MCDM_Grades!$F$2:$F$178,MATCH($A150,MCDM_Grades!$A$2:$A$178,0))="","",INDEX(MCDM_Grades!$F$2:$F$178,MATCH($A150,MCDM_Grades!$A$2:$A$178,0))),"")</f>
        <v/>
      </c>
      <c r="DZ150" s="48">
        <f>IFERROR(IF(INDEX(MCDM_Grades!$G$2:$G$178,MATCH($A150,MCDM_Grades!$A$2:$A$178,0))="","",INDEX(MCDM_Grades!$G$2:$G$178,MATCH($A150,MCDM_Grades!$A$2:$A$178,0))),"")</f>
        <v/>
      </c>
      <c r="EA150" s="49">
        <f>IFERROR(IF(INDEX(MCDM_Grades!$H$2:$H$178,MATCH($A150,MCDM_Grades!$A$2:$A$178,0))="","",INDEX(MCDM_Grades!$H$2:$H$178,MATCH($A150,MCDM_Grades!$A$2:$A$178,0))),"")</f>
        <v/>
      </c>
      <c r="EB150" s="50">
        <f>IFERROR(IF(INDEX(MCDM_Grades!$I$2:$I$178,MATCH($A150,MCDM_Grades!$A$2:$A$178,0))="","",INDEX(MCDM_Grades!$I$2:$I$178,MATCH($A150,MCDM_Grades!$A$2:$A$178,0))),"")</f>
        <v/>
      </c>
      <c r="EC150" s="51">
        <f>IFERROR(IF(INDEX(MCDM_Grades!$J$2:$J$178,MATCH($A150,MCDM_Grades!$A$2:$A$178,0))="","",INDEX(MCDM_Grades!$J$2:$J$178,MATCH($A150,MCDM_Grades!$A$2:$A$178,0))),"")</f>
        <v/>
      </c>
      <c r="ED150" s="35">
        <f>IFERROR(IF(INDEX(MCDM_Grades!$N$2:$N$178,MATCH($A150,MCDM_Grades!$A$2:$A$178,0))="","",INDEX(MCDM_Grades!$N$2:$N$178,MATCH($A150,MCDM_Grades!$A$2:$A$178,0))),"")</f>
        <v/>
      </c>
      <c r="EE150" s="42">
        <f>IFERROR(IF(INDEX(MCDM_Grades!$O$2:$O$178,MATCH($A150,MCDM_Grades!$A$2:$A$178,0))="","",INDEX(MCDM_Grades!$O$2:$O$178,MATCH($A150,MCDM_Grades!$A$2:$A$178,0))),"")</f>
        <v/>
      </c>
      <c r="EF150" s="35">
        <f>IFERROR(IF(INDEX(MCDM_Grades!$P$2:$P$178,MATCH($A150,MCDM_Grades!$A$2:$A$178,0))="","",INDEX(MCDM_Grades!$P$2:$P$178,MATCH($A150,MCDM_Grades!$A$2:$A$178,0))),"")</f>
        <v/>
      </c>
      <c r="EG150" s="42">
        <f>IFERROR(IF(INDEX(MCDM_Grades!$Q$2:$Q$178,MATCH($A150,MCDM_Grades!$A$2:$A$178,0))="","",INDEX(MCDM_Grades!$Q$2:$Q$178,MATCH($A150,MCDM_Grades!$A$2:$A$178,0))),"")</f>
        <v/>
      </c>
      <c r="EH150" s="35">
        <f>IFERROR(IF(INDEX(MCDM_Grades!$R$2:$R$178,MATCH($A150,MCDM_Grades!$A$2:$A$178,0))="","",INDEX(MCDM_Grades!$R$2:$R$178,MATCH($A150,MCDM_Grades!$A$2:$A$178,0))),"")</f>
        <v/>
      </c>
      <c r="EI150" s="42">
        <f>IFERROR(IF(INDEX(MCDM_Grades!$S$2:$S$178,MATCH($A150,MCDM_Grades!$A$2:$A$178,0))="","",INDEX(MCDM_Grades!$S$2:$S$178,MATCH($A150,MCDM_Grades!$A$2:$A$178,0))),"")</f>
        <v/>
      </c>
      <c r="EJ150" s="35">
        <f>IFERROR(IF(INDEX(MCDM_Grades!$T$2:$T$178,MATCH($A150,MCDM_Grades!$A$2:$A$178,0))="","",INDEX(MCDM_Grades!$T$2:$T$178,MATCH($A150,MCDM_Grades!$A$2:$A$178,0))),"")</f>
        <v/>
      </c>
      <c r="EK150" s="42">
        <f>IFERROR(IF(INDEX(MCDM_Grades!$U$2:$U$178,MATCH($A150,MCDM_Grades!$A$2:$A$178,0))="","",INDEX(MCDM_Grades!$U$2:$U$178,MATCH($A150,MCDM_Grades!$A$2:$A$178,0))),"")</f>
        <v/>
      </c>
      <c r="EL150" s="35">
        <f>IFERROR(IF(INDEX(MCDM_Grades!$V$2:$V$178,MATCH($A150,MCDM_Grades!$A$2:$A$178,0))="","",INDEX(MCDM_Grades!$V$2:$V$178,MATCH($A150,MCDM_Grades!$A$2:$A$178,0))),"")</f>
        <v/>
      </c>
      <c r="EM150" s="42">
        <f>IFERROR(IF(INDEX(MCDM_Grades!$W$2:$W$178,MATCH($A150,MCDM_Grades!$A$2:$A$178,0))="","",INDEX(MCDM_Grades!$W$2:$W$178,MATCH($A150,MCDM_Grades!$A$2:$A$178,0))),"")</f>
        <v/>
      </c>
      <c r="EN150" s="35">
        <f>IFERROR(IF(INDEX(MCDM_Grades!$X$2:$X$178,MATCH($A150,MCDM_Grades!$A$2:$A$178,0))="","",INDEX(MCDM_Grades!$X$2:$X$178,MATCH($A150,MCDM_Grades!$A$2:$A$178,0))),"")</f>
        <v/>
      </c>
      <c r="EO150" s="42">
        <f>IFERROR(IF(INDEX(MCDM_Grades!$Y$2:$Y$178,MATCH($A150,MCDM_Grades!$A$2:$A$178,0))="","",INDEX(MCDM_Grades!$Y$2:$Y$178,MATCH($A150,MCDM_Grades!$A$2:$A$178,0))),"")</f>
        <v/>
      </c>
      <c r="EP150" s="35">
        <f>IFERROR(IF(INDEX(MCDM_Grades!$Z$2:$Z$178,MATCH($A150,MCDM_Grades!$A$2:$A$178,0))="","",INDEX(MCDM_Grades!$Z$2:$Z$178,MATCH($A150,MCDM_Grades!$A$2:$A$178,0))),"")</f>
        <v/>
      </c>
      <c r="EQ150" s="42">
        <f>IFERROR(IF(INDEX(MCDM_Grades!$AA$2:$AA$178,MATCH($A150,MCDM_Grades!$A$2:$A$178,0))="","",INDEX(MCDM_Grades!$AA$2:$AA$178,MATCH($A150,MCDM_Grades!$A$2:$A$178,0))),"")</f>
        <v/>
      </c>
      <c r="ER150" s="35">
        <f>IFERROR(IF(INDEX(MCDM_Grades!$AB$2:$AB$178,MATCH($A150,MCDM_Grades!$A$2:$A$178,0))="","",INDEX(MCDM_Grades!$AB$2:$AB$178,MATCH($A150,MCDM_Grades!$A$2:$A$178,0))),"")</f>
        <v/>
      </c>
      <c r="ES150" s="42">
        <f>IFERROR(IF(INDEX(MCDM_Grades!$AC$2:$AC$178,MATCH($A150,MCDM_Grades!$A$2:$A$178,0))="","",INDEX(MCDM_Grades!$AC$2:$AC$178,MATCH($A150,MCDM_Grades!$A$2:$A$178,0))),"")</f>
        <v/>
      </c>
      <c r="ET150" s="35">
        <f>IFERROR(IF(INDEX(MCDM_Grades!$AD$2:$AD$178,MATCH($A150,MCDM_Grades!$A$2:$A$178,0))="","",INDEX(MCDM_Grades!$AD$2:$AD$178,MATCH($A150,MCDM_Grades!$A$2:$A$178,0))),"")</f>
        <v/>
      </c>
      <c r="EU150" s="42">
        <f>IFERROR(IF(INDEX(MCDM_Grades!$AE$2:$AE$178,MATCH($A150,MCDM_Grades!$A$2:$A$178,0))="","",INDEX(MCDM_Grades!$AE$2:$AE$178,MATCH($A150,MCDM_Grades!$A$2:$A$178,0))),"")</f>
        <v/>
      </c>
      <c r="EV150" s="51">
        <f>IFERROR(IF(INDEX(MCDM_Grades!$K$2:$K$178,MATCH($A150,MCDM_Grades!$A$2:$A$178,0))="","",INDEX(MCDM_Grades!$K$2:$K$178,MATCH($A150,MCDM_Grades!$A$2:$A$178,0))),"")</f>
        <v/>
      </c>
      <c r="EW150" s="49">
        <f>IFERROR(IF(INDEX(MCDM_Grades!$L$2:$L$178,MATCH($A150,MCDM_Grades!$A$2:$A$178,0))="","",INDEX(MCDM_Grades!$L$2:$L$178,MATCH($A150,MCDM_Grades!$A$2:$A$178,0))),"")</f>
        <v/>
      </c>
      <c r="EX150" s="50">
        <f>IFERROR(IF(INDEX(MCDM_Grades!$M$2:$M$178,MATCH($A150,MCDM_Grades!$A$2:$A$178,0))="","",INDEX(MCDM_Grades!$M$2:$M$178,MATCH($A150,MCDM_Grades!$A$2:$A$178,0))),"")</f>
        <v/>
      </c>
      <c r="EY150" s="35">
        <f>IFERROR(IF(INDEX(MCDM_Grades!$AR$2:$AR$178,MATCH($A150,MCDM_Grades!$A$2:$A$178,0))="","",INDEX(MCDM_Grades!$AR$2:$AR$178,MATCH($A150,MCDM_Grades!$A$2:$A$178,0))),"")</f>
        <v/>
      </c>
      <c r="EZ150" s="42">
        <f>IFERROR(IF(INDEX(MCDM_Grades!$AS$2:$AS$178,MATCH($A150,MCDM_Grades!$A$2:$A$178,0))="","",INDEX(MCDM_Grades!$AS$2:$AS$178,MATCH($A150,MCDM_Grades!$A$2:$A$178,0))),"")</f>
        <v/>
      </c>
      <c r="FA150" s="35">
        <f>IFERROR(IF(INDEX(MCDM_Grades!$AT$2:$AT$178,MATCH($A150,MCDM_Grades!$A$2:$A$178,0))="","",INDEX(MCDM_Grades!$AT$2:$AT$178,MATCH($A150,MCDM_Grades!$A$2:$A$178,0))),"")</f>
        <v/>
      </c>
      <c r="FB150" s="42">
        <f>IFERROR(IF(INDEX(MCDM_Grades!$AU$2:$AU$178,MATCH($A150,MCDM_Grades!$A$2:$A$178,0))="","",INDEX(MCDM_Grades!$AU$2:$AU$178,MATCH($A150,MCDM_Grades!$A$2:$A$178,0))),"")</f>
        <v/>
      </c>
      <c r="FC150" s="3" t="inlineStr">
        <is>
          <t>Not reported</t>
        </is>
      </c>
      <c r="FD150" s="3" t="inlineStr">
        <is>
          <t>Unknown</t>
        </is>
      </c>
      <c r="FE150" s="3" t="inlineStr">
        <is>
          <t>Unknown</t>
        </is>
      </c>
      <c r="FF150" s="3" t="n"/>
      <c r="FG150" s="3" t="inlineStr">
        <is>
          <t>Not reported</t>
        </is>
      </c>
      <c r="FH150" s="3" t="inlineStr">
        <is>
          <t>This dataset contains 665 images with bounding box annotations provided in PASCAL VOC format for the creation of detection models and can work as POC/POV for the maintenance of roads.</t>
        </is>
      </c>
      <c r="FI150" s="3" t="inlineStr">
        <is>
          <t>Dataset page / README</t>
        </is>
      </c>
      <c r="FJ150" s="3" t="inlineStr">
        <is>
          <t>https://www.kaggle.com/datasets/andrewmvd/pothole-detection</t>
        </is>
      </c>
      <c r="FK150" s="3" t="inlineStr">
        <is>
          <t>Medium</t>
        </is>
      </c>
      <c r="FL150" s="3" t="inlineStr">
        <is>
          <t>Not independently verified</t>
        </is>
      </c>
      <c r="FM150" s="3" t="inlineStr">
        <is>
          <t>Workbook acquisition columns all NR; Key_Limitations state provenance and capture conditions are undocumented. The parent MakeML potholes page (https://makeml.app/datasets/potholes) is now a domain-for-sale placeholder with no content, so the parent viewpoint cannot be recovered. The Kaggle mirror (rendered in browser) gives only image count, annotation format and a MakeML BibTeX citation. The same 665-image set underlies KG-016 (chitholian Annotated Potholes); its images are commonly understood to be web-collected road photos of varied perspective, but this could not be verified from any source, so Not reported.</t>
        </is>
      </c>
    </row>
    <row r="151" ht="58" customHeight="1">
      <c r="A151" s="3" t="inlineStr">
        <is>
          <t>DS-150</t>
        </is>
      </c>
      <c r="B151" s="3" t="inlineStr">
        <is>
          <t>Pothole Detection Dataset (Kumar)</t>
        </is>
      </c>
      <c r="C151" s="3" t="inlineStr">
        <is>
          <t>NA</t>
        </is>
      </c>
      <c r="D151" s="3" t="inlineStr">
        <is>
          <t>Version 4</t>
        </is>
      </c>
      <c r="E151" s="3" t="inlineStr">
        <is>
          <t>Independent Dataset</t>
        </is>
      </c>
      <c r="F151" s="3" t="inlineStr">
        <is>
          <t>NA (single source record)</t>
        </is>
      </c>
      <c r="G151" s="3" t="inlineStr">
        <is>
          <t>Single source record; no matching record found in any other file after cross-file and cross-platform comparison.</t>
        </is>
      </c>
      <c r="H151" s="3" t="inlineStr">
        <is>
          <t>Claude</t>
        </is>
      </c>
      <c r="I151" s="3" t="inlineStr">
        <is>
          <t>Kaggle</t>
        </is>
      </c>
      <c r="J151" s="3" t="inlineStr">
        <is>
          <t>N</t>
        </is>
      </c>
      <c r="K151" s="3" t="inlineStr">
        <is>
          <t>NA (single platform)</t>
        </is>
      </c>
      <c r="L151" s="4" t="inlineStr">
        <is>
          <t>https://www.kaggle.com/datasets/atulyakumar98/pothole-detection-dataset</t>
        </is>
      </c>
      <c r="M151" s="3" t="inlineStr">
        <is>
          <t>NA</t>
        </is>
      </c>
      <c r="N151" s="3" t="inlineStr">
        <is>
          <t>NA</t>
        </is>
      </c>
      <c r="O151" s="3" t="inlineStr">
        <is>
          <t>NA</t>
        </is>
      </c>
      <c r="P151" s="3" t="inlineStr">
        <is>
          <t>NA</t>
        </is>
      </c>
      <c r="Q151" s="3" t="inlineStr">
        <is>
          <t>NA</t>
        </is>
      </c>
      <c r="R151" s="4" t="inlineStr">
        <is>
          <t>https://www.kaggle.com/datasets/atulyakumar98/pothole-detection-dataset</t>
        </is>
      </c>
      <c r="S151" s="3" t="inlineStr">
        <is>
          <t>NA</t>
        </is>
      </c>
      <c r="T151" s="3" t="inlineStr">
        <is>
          <t>NR</t>
        </is>
      </c>
      <c r="U151" s="3" t="inlineStr">
        <is>
          <t>N</t>
        </is>
      </c>
      <c r="V151" s="3" t="inlineStr">
        <is>
          <t>NR</t>
        </is>
      </c>
      <c r="W151" s="3" t="inlineStr">
        <is>
          <t>NR</t>
        </is>
      </c>
      <c r="X151" s="3" t="inlineStr">
        <is>
          <t>NR</t>
        </is>
      </c>
      <c r="Y151" s="3" t="inlineStr">
        <is>
          <t>NR</t>
        </is>
      </c>
      <c r="Z151" s="3" t="inlineStr">
        <is>
          <t>NA</t>
        </is>
      </c>
      <c r="AA151" s="3" t="inlineStr">
        <is>
          <t>NA</t>
        </is>
      </c>
      <c r="AB151" s="3" t="inlineStr">
        <is>
          <t>NR</t>
        </is>
      </c>
      <c r="AC151" s="3" t="inlineStr">
        <is>
          <t>NR</t>
        </is>
      </c>
      <c r="AD151" s="3" t="inlineStr">
        <is>
          <t>NR</t>
        </is>
      </c>
      <c r="AE151" s="3" t="inlineStr">
        <is>
          <t>NR</t>
        </is>
      </c>
      <c r="AF151" s="3" t="inlineStr">
        <is>
          <t>NR</t>
        </is>
      </c>
      <c r="AG151" s="3" t="inlineStr">
        <is>
          <t>NR</t>
        </is>
      </c>
      <c r="AH151" s="3" t="inlineStr">
        <is>
          <t>NR</t>
        </is>
      </c>
      <c r="AI151" s="3" t="inlineStr">
        <is>
          <t>NR</t>
        </is>
      </c>
      <c r="AJ151" s="3" t="inlineStr">
        <is>
          <t>NR</t>
        </is>
      </c>
      <c r="AK151" s="3" t="inlineStr">
        <is>
          <t>NR</t>
        </is>
      </c>
      <c r="AL151" s="3" t="inlineStr">
        <is>
          <t>NR</t>
        </is>
      </c>
      <c r="AM151" s="3" t="inlineStr">
        <is>
          <t>NR</t>
        </is>
      </c>
      <c r="AN151" s="3" t="inlineStr">
        <is>
          <t>NR</t>
        </is>
      </c>
      <c r="AO151" s="3" t="inlineStr">
        <is>
          <t>NR</t>
        </is>
      </c>
      <c r="AP151" s="3" t="inlineStr">
        <is>
          <t>NR</t>
        </is>
      </c>
      <c r="AQ151" s="3" t="inlineStr">
        <is>
          <t>NR</t>
        </is>
      </c>
      <c r="AR151" s="3" t="inlineStr">
        <is>
          <t>NR</t>
        </is>
      </c>
      <c r="AS151" s="3" t="inlineStr">
        <is>
          <t>NR</t>
        </is>
      </c>
      <c r="AT151" s="3" t="inlineStr">
        <is>
          <t>NR</t>
        </is>
      </c>
      <c r="AU151" s="3" t="inlineStr">
        <is>
          <t>Web-scraped imagery</t>
        </is>
      </c>
      <c r="AV151" s="3" t="inlineStr">
        <is>
          <t>NR</t>
        </is>
      </c>
      <c r="AW151" s="3" t="inlineStr">
        <is>
          <t>NR</t>
        </is>
      </c>
      <c r="AX151" s="3" t="inlineStr">
        <is>
          <t>NR</t>
        </is>
      </c>
      <c r="AY151" s="3" t="inlineStr">
        <is>
          <t>NR</t>
        </is>
      </c>
      <c r="AZ151" s="3" t="inlineStr">
        <is>
          <t>NR</t>
        </is>
      </c>
      <c r="BA151" s="3" t="inlineStr">
        <is>
          <t>NR</t>
        </is>
      </c>
      <c r="BB151" s="3" t="inlineStr">
        <is>
          <t>N</t>
        </is>
      </c>
      <c r="BC151" s="3" t="inlineStr">
        <is>
          <t>N</t>
        </is>
      </c>
      <c r="BD151" s="3" t="inlineStr">
        <is>
          <t>NR</t>
        </is>
      </c>
      <c r="BE151" s="3" t="inlineStr">
        <is>
          <t>NR</t>
        </is>
      </c>
      <c r="BF151" s="3" t="inlineStr">
        <is>
          <t>NR</t>
        </is>
      </c>
      <c r="BG151" s="3" t="inlineStr">
        <is>
          <t>NR</t>
        </is>
      </c>
      <c r="BH151" s="3" t="inlineStr">
        <is>
          <t>Pothole</t>
        </is>
      </c>
      <c r="BI151" s="3" t="inlineStr">
        <is>
          <t>NR</t>
        </is>
      </c>
      <c r="BJ151" s="3" t="inlineStr">
        <is>
          <t>Two image-level folders: normal (smooth roads from different angles);potholes</t>
        </is>
      </c>
      <c r="BK151" s="3" t="inlineStr">
        <is>
          <t>NR</t>
        </is>
      </c>
      <c r="BL151" s="3" t="inlineStr">
        <is>
          <t>Image classification</t>
        </is>
      </c>
      <c r="BM151" s="3" t="inlineStr">
        <is>
          <t>Image classification</t>
        </is>
      </c>
      <c r="BN151" s="3" t="inlineStr">
        <is>
          <t>Folder-per-class image directories</t>
        </is>
      </c>
      <c r="BO151" s="3" t="inlineStr">
        <is>
          <t>NR</t>
        </is>
      </c>
      <c r="BP151" s="3" t="inlineStr">
        <is>
          <t>Y</t>
        </is>
      </c>
      <c r="BQ151" s="3" t="inlineStr">
        <is>
          <t>NR</t>
        </is>
      </c>
      <c r="BR151" s="3" t="inlineStr">
        <is>
          <t>NR</t>
        </is>
      </c>
      <c r="BS151" s="3" t="inlineStr">
        <is>
          <t>NR</t>
        </is>
      </c>
      <c r="BT151" s="3" t="inlineStr">
        <is>
          <t>NR</t>
        </is>
      </c>
      <c r="BU151" s="3" t="inlineStr">
        <is>
          <t>NR</t>
        </is>
      </c>
      <c r="BV151" s="3" t="inlineStr">
        <is>
          <t>N</t>
        </is>
      </c>
      <c r="BW151" s="3" t="inlineStr">
        <is>
          <t>N</t>
        </is>
      </c>
      <c r="BX151" s="3" t="inlineStr">
        <is>
          <t>N</t>
        </is>
      </c>
      <c r="BY151" s="3" t="inlineStr">
        <is>
          <t>NR</t>
        </is>
      </c>
      <c r="BZ151" s="3" t="inlineStr">
        <is>
          <t>NR</t>
        </is>
      </c>
      <c r="CA151" s="3" t="inlineStr">
        <is>
          <t>NR</t>
        </is>
      </c>
      <c r="CB151" s="3" t="inlineStr">
        <is>
          <t>NR</t>
        </is>
      </c>
      <c r="CC151" s="3" t="inlineStr">
        <is>
          <t>Image classification</t>
        </is>
      </c>
      <c r="CD151" s="3" t="inlineStr">
        <is>
          <t>NR</t>
        </is>
      </c>
      <c r="CE151" s="3" t="inlineStr">
        <is>
          <t>NR</t>
        </is>
      </c>
      <c r="CF151" s="3" t="inlineStr">
        <is>
          <t>Reported on the source record/data card or associated publication (see Evidence_Locator)</t>
        </is>
      </c>
      <c r="CG151" s="3" t="inlineStr">
        <is>
          <t>NR</t>
        </is>
      </c>
      <c r="CH151" s="3" t="inlineStr">
        <is>
          <t>NR</t>
        </is>
      </c>
      <c r="CI151" s="3" t="inlineStr">
        <is>
          <t>Include-Supplementary</t>
        </is>
      </c>
      <c r="CJ151" s="3" t="inlineStr">
        <is>
          <t>Registration</t>
        </is>
      </c>
      <c r="CK151" s="3" t="inlineStr">
        <is>
          <t>CC0: Public Domain</t>
        </is>
      </c>
      <c r="CL151" s="3" t="inlineStr">
        <is>
          <t>Y</t>
        </is>
      </c>
      <c r="CM151" s="3" t="inlineStr">
        <is>
          <t>Registration</t>
        </is>
      </c>
      <c r="CN151" s="3" t="inlineStr">
        <is>
          <t>NR</t>
        </is>
      </c>
      <c r="CO151" s="3" t="inlineStr">
        <is>
          <t>NR</t>
        </is>
      </c>
      <c r="CP151" s="3" t="inlineStr">
        <is>
          <t>N</t>
        </is>
      </c>
      <c r="CQ151" s="3" t="inlineStr">
        <is>
          <t>Author states the images were scraped from the internet for a college project, so provenance, geography and rights are unresolved despite the CC0 label; only binary folder labels with no bounding boxes or masks; heavily reused (13,597 downloads, 46 notebooks) despite this, which propagates the provenance problem</t>
        </is>
      </c>
      <c r="CR151" s="3" t="inlineStr">
        <is>
          <t>Compiled</t>
        </is>
      </c>
      <c r="CS151" s="3" t="inlineStr">
        <is>
          <t>N</t>
        </is>
      </c>
      <c r="CT151" s="3" t="inlineStr">
        <is>
          <t>N</t>
        </is>
      </c>
      <c r="CU151" s="3" t="inlineStr">
        <is>
          <t>Y</t>
        </is>
      </c>
      <c r="CV151" s="3" t="inlineStr">
        <is>
          <t>Web-scraped imagery</t>
        </is>
      </c>
      <c r="CW151" s="3" t="inlineStr">
        <is>
          <t>NA</t>
        </is>
      </c>
      <c r="CX151" s="3" t="inlineStr">
        <is>
          <t>Claude_Kaggle_001.xlsx</t>
        </is>
      </c>
      <c r="CY151" s="3" t="inlineStr">
        <is>
          <t>Claude_Kaggle_001:KG-032</t>
        </is>
      </c>
      <c r="CZ151" s="3" t="inlineStr">
        <is>
          <t>N</t>
        </is>
      </c>
      <c r="DA151" s="3" t="inlineStr">
        <is>
          <t>NA</t>
        </is>
      </c>
      <c r="DB151" s="3" t="inlineStr">
        <is>
          <t>None</t>
        </is>
      </c>
      <c r="DC151" s="3" t="inlineStr">
        <is>
          <t>None</t>
        </is>
      </c>
      <c r="DD151" s="3" t="inlineStr">
        <is>
          <t>None</t>
        </is>
      </c>
      <c r="DE151" s="3" t="inlineStr">
        <is>
          <t>None</t>
        </is>
      </c>
      <c r="DF151" s="3" t="inlineStr">
        <is>
          <t>N</t>
        </is>
      </c>
      <c r="DG151" s="3" t="inlineStr">
        <is>
          <t>Single source record; no reconciliation required.</t>
        </is>
      </c>
      <c r="DH151" s="3" t="inlineStr">
        <is>
          <t>Kaggle dataset page 'About Dataset' (author statement that images were scraped from the internet, description of the normal/potholes folder structure); Kaggle API record /api/v1/datasets/view/atulyakumar98/pothole-detection-dataset; accessed 2026-08-03</t>
        </is>
      </c>
      <c r="DI151" s="3" t="inlineStr">
        <is>
          <t>Moderate</t>
        </is>
      </c>
      <c r="DJ151" s="3" t="inlineStr">
        <is>
          <t>Low</t>
        </is>
      </c>
      <c r="DK151" s="3" t="inlineStr">
        <is>
          <t>Use source record as cited.</t>
        </is>
      </c>
      <c r="DL151" s="3" t="n">
        <v>5</v>
      </c>
      <c r="DM151" s="3" t="n">
        <v>2</v>
      </c>
      <c r="DN151" s="3" t="n">
        <v>2</v>
      </c>
      <c r="DO151" s="3" t="n">
        <v>2</v>
      </c>
      <c r="DP151" s="3" t="n">
        <v>2</v>
      </c>
      <c r="DQ151" s="3" t="n">
        <v>1</v>
      </c>
      <c r="DR151" s="3" t="n">
        <v>0</v>
      </c>
      <c r="DS151" s="3" t="n">
        <v>46</v>
      </c>
      <c r="DT151" s="3" t="inlineStr">
        <is>
          <t>Reviewed (source MCDM_Scoring, averaged across batches)</t>
        </is>
      </c>
      <c r="DU151" s="3" t="inlineStr">
        <is>
          <t>1 of 1</t>
        </is>
      </c>
      <c r="DV151" s="35">
        <f>IFERROR(IF(INDEX(MCDM_Grades!$C$2:$C$178,MATCH($A151,MCDM_Grades!$A$2:$A$178,0))="","",INDEX(MCDM_Grades!$C$2:$C$178,MATCH($A151,MCDM_Grades!$A$2:$A$178,0))),"")</f>
        <v/>
      </c>
      <c r="DW151" s="42">
        <f>IFERROR(IF(INDEX(MCDM_Grades!$D$2:$D$178,MATCH($A151,MCDM_Grades!$A$2:$A$178,0))="","",INDEX(MCDM_Grades!$D$2:$D$178,MATCH($A151,MCDM_Grades!$A$2:$A$178,0))),"")</f>
        <v/>
      </c>
      <c r="DX151" s="48">
        <f>IFERROR(IF(INDEX(MCDM_Grades!$E$2:$E$178,MATCH($A151,MCDM_Grades!$A$2:$A$178,0))="","",INDEX(MCDM_Grades!$E$2:$E$178,MATCH($A151,MCDM_Grades!$A$2:$A$178,0))),"")</f>
        <v/>
      </c>
      <c r="DY151" s="49">
        <f>IFERROR(IF(INDEX(MCDM_Grades!$F$2:$F$178,MATCH($A151,MCDM_Grades!$A$2:$A$178,0))="","",INDEX(MCDM_Grades!$F$2:$F$178,MATCH($A151,MCDM_Grades!$A$2:$A$178,0))),"")</f>
        <v/>
      </c>
      <c r="DZ151" s="48">
        <f>IFERROR(IF(INDEX(MCDM_Grades!$G$2:$G$178,MATCH($A151,MCDM_Grades!$A$2:$A$178,0))="","",INDEX(MCDM_Grades!$G$2:$G$178,MATCH($A151,MCDM_Grades!$A$2:$A$178,0))),"")</f>
        <v/>
      </c>
      <c r="EA151" s="49">
        <f>IFERROR(IF(INDEX(MCDM_Grades!$H$2:$H$178,MATCH($A151,MCDM_Grades!$A$2:$A$178,0))="","",INDEX(MCDM_Grades!$H$2:$H$178,MATCH($A151,MCDM_Grades!$A$2:$A$178,0))),"")</f>
        <v/>
      </c>
      <c r="EB151" s="50">
        <f>IFERROR(IF(INDEX(MCDM_Grades!$I$2:$I$178,MATCH($A151,MCDM_Grades!$A$2:$A$178,0))="","",INDEX(MCDM_Grades!$I$2:$I$178,MATCH($A151,MCDM_Grades!$A$2:$A$178,0))),"")</f>
        <v/>
      </c>
      <c r="EC151" s="51">
        <f>IFERROR(IF(INDEX(MCDM_Grades!$J$2:$J$178,MATCH($A151,MCDM_Grades!$A$2:$A$178,0))="","",INDEX(MCDM_Grades!$J$2:$J$178,MATCH($A151,MCDM_Grades!$A$2:$A$178,0))),"")</f>
        <v/>
      </c>
      <c r="ED151" s="35">
        <f>IFERROR(IF(INDEX(MCDM_Grades!$N$2:$N$178,MATCH($A151,MCDM_Grades!$A$2:$A$178,0))="","",INDEX(MCDM_Grades!$N$2:$N$178,MATCH($A151,MCDM_Grades!$A$2:$A$178,0))),"")</f>
        <v/>
      </c>
      <c r="EE151" s="42">
        <f>IFERROR(IF(INDEX(MCDM_Grades!$O$2:$O$178,MATCH($A151,MCDM_Grades!$A$2:$A$178,0))="","",INDEX(MCDM_Grades!$O$2:$O$178,MATCH($A151,MCDM_Grades!$A$2:$A$178,0))),"")</f>
        <v/>
      </c>
      <c r="EF151" s="35">
        <f>IFERROR(IF(INDEX(MCDM_Grades!$P$2:$P$178,MATCH($A151,MCDM_Grades!$A$2:$A$178,0))="","",INDEX(MCDM_Grades!$P$2:$P$178,MATCH($A151,MCDM_Grades!$A$2:$A$178,0))),"")</f>
        <v/>
      </c>
      <c r="EG151" s="42">
        <f>IFERROR(IF(INDEX(MCDM_Grades!$Q$2:$Q$178,MATCH($A151,MCDM_Grades!$A$2:$A$178,0))="","",INDEX(MCDM_Grades!$Q$2:$Q$178,MATCH($A151,MCDM_Grades!$A$2:$A$178,0))),"")</f>
        <v/>
      </c>
      <c r="EH151" s="35">
        <f>IFERROR(IF(INDEX(MCDM_Grades!$R$2:$R$178,MATCH($A151,MCDM_Grades!$A$2:$A$178,0))="","",INDEX(MCDM_Grades!$R$2:$R$178,MATCH($A151,MCDM_Grades!$A$2:$A$178,0))),"")</f>
        <v/>
      </c>
      <c r="EI151" s="42">
        <f>IFERROR(IF(INDEX(MCDM_Grades!$S$2:$S$178,MATCH($A151,MCDM_Grades!$A$2:$A$178,0))="","",INDEX(MCDM_Grades!$S$2:$S$178,MATCH($A151,MCDM_Grades!$A$2:$A$178,0))),"")</f>
        <v/>
      </c>
      <c r="EJ151" s="35">
        <f>IFERROR(IF(INDEX(MCDM_Grades!$T$2:$T$178,MATCH($A151,MCDM_Grades!$A$2:$A$178,0))="","",INDEX(MCDM_Grades!$T$2:$T$178,MATCH($A151,MCDM_Grades!$A$2:$A$178,0))),"")</f>
        <v/>
      </c>
      <c r="EK151" s="42">
        <f>IFERROR(IF(INDEX(MCDM_Grades!$U$2:$U$178,MATCH($A151,MCDM_Grades!$A$2:$A$178,0))="","",INDEX(MCDM_Grades!$U$2:$U$178,MATCH($A151,MCDM_Grades!$A$2:$A$178,0))),"")</f>
        <v/>
      </c>
      <c r="EL151" s="35">
        <f>IFERROR(IF(INDEX(MCDM_Grades!$V$2:$V$178,MATCH($A151,MCDM_Grades!$A$2:$A$178,0))="","",INDEX(MCDM_Grades!$V$2:$V$178,MATCH($A151,MCDM_Grades!$A$2:$A$178,0))),"")</f>
        <v/>
      </c>
      <c r="EM151" s="42">
        <f>IFERROR(IF(INDEX(MCDM_Grades!$W$2:$W$178,MATCH($A151,MCDM_Grades!$A$2:$A$178,0))="","",INDEX(MCDM_Grades!$W$2:$W$178,MATCH($A151,MCDM_Grades!$A$2:$A$178,0))),"")</f>
        <v/>
      </c>
      <c r="EN151" s="35">
        <f>IFERROR(IF(INDEX(MCDM_Grades!$X$2:$X$178,MATCH($A151,MCDM_Grades!$A$2:$A$178,0))="","",INDEX(MCDM_Grades!$X$2:$X$178,MATCH($A151,MCDM_Grades!$A$2:$A$178,0))),"")</f>
        <v/>
      </c>
      <c r="EO151" s="42">
        <f>IFERROR(IF(INDEX(MCDM_Grades!$Y$2:$Y$178,MATCH($A151,MCDM_Grades!$A$2:$A$178,0))="","",INDEX(MCDM_Grades!$Y$2:$Y$178,MATCH($A151,MCDM_Grades!$A$2:$A$178,0))),"")</f>
        <v/>
      </c>
      <c r="EP151" s="35">
        <f>IFERROR(IF(INDEX(MCDM_Grades!$Z$2:$Z$178,MATCH($A151,MCDM_Grades!$A$2:$A$178,0))="","",INDEX(MCDM_Grades!$Z$2:$Z$178,MATCH($A151,MCDM_Grades!$A$2:$A$178,0))),"")</f>
        <v/>
      </c>
      <c r="EQ151" s="42">
        <f>IFERROR(IF(INDEX(MCDM_Grades!$AA$2:$AA$178,MATCH($A151,MCDM_Grades!$A$2:$A$178,0))="","",INDEX(MCDM_Grades!$AA$2:$AA$178,MATCH($A151,MCDM_Grades!$A$2:$A$178,0))),"")</f>
        <v/>
      </c>
      <c r="ER151" s="35">
        <f>IFERROR(IF(INDEX(MCDM_Grades!$AB$2:$AB$178,MATCH($A151,MCDM_Grades!$A$2:$A$178,0))="","",INDEX(MCDM_Grades!$AB$2:$AB$178,MATCH($A151,MCDM_Grades!$A$2:$A$178,0))),"")</f>
        <v/>
      </c>
      <c r="ES151" s="42">
        <f>IFERROR(IF(INDEX(MCDM_Grades!$AC$2:$AC$178,MATCH($A151,MCDM_Grades!$A$2:$A$178,0))="","",INDEX(MCDM_Grades!$AC$2:$AC$178,MATCH($A151,MCDM_Grades!$A$2:$A$178,0))),"")</f>
        <v/>
      </c>
      <c r="ET151" s="35">
        <f>IFERROR(IF(INDEX(MCDM_Grades!$AD$2:$AD$178,MATCH($A151,MCDM_Grades!$A$2:$A$178,0))="","",INDEX(MCDM_Grades!$AD$2:$AD$178,MATCH($A151,MCDM_Grades!$A$2:$A$178,0))),"")</f>
        <v/>
      </c>
      <c r="EU151" s="42">
        <f>IFERROR(IF(INDEX(MCDM_Grades!$AE$2:$AE$178,MATCH($A151,MCDM_Grades!$A$2:$A$178,0))="","",INDEX(MCDM_Grades!$AE$2:$AE$178,MATCH($A151,MCDM_Grades!$A$2:$A$178,0))),"")</f>
        <v/>
      </c>
      <c r="EV151" s="51">
        <f>IFERROR(IF(INDEX(MCDM_Grades!$K$2:$K$178,MATCH($A151,MCDM_Grades!$A$2:$A$178,0))="","",INDEX(MCDM_Grades!$K$2:$K$178,MATCH($A151,MCDM_Grades!$A$2:$A$178,0))),"")</f>
        <v/>
      </c>
      <c r="EW151" s="49">
        <f>IFERROR(IF(INDEX(MCDM_Grades!$L$2:$L$178,MATCH($A151,MCDM_Grades!$A$2:$A$178,0))="","",INDEX(MCDM_Grades!$L$2:$L$178,MATCH($A151,MCDM_Grades!$A$2:$A$178,0))),"")</f>
        <v/>
      </c>
      <c r="EX151" s="50">
        <f>IFERROR(IF(INDEX(MCDM_Grades!$M$2:$M$178,MATCH($A151,MCDM_Grades!$A$2:$A$178,0))="","",INDEX(MCDM_Grades!$M$2:$M$178,MATCH($A151,MCDM_Grades!$A$2:$A$178,0))),"")</f>
        <v/>
      </c>
      <c r="EY151" s="35">
        <f>IFERROR(IF(INDEX(MCDM_Grades!$AR$2:$AR$178,MATCH($A151,MCDM_Grades!$A$2:$A$178,0))="","",INDEX(MCDM_Grades!$AR$2:$AR$178,MATCH($A151,MCDM_Grades!$A$2:$A$178,0))),"")</f>
        <v/>
      </c>
      <c r="EZ151" s="42">
        <f>IFERROR(IF(INDEX(MCDM_Grades!$AS$2:$AS$178,MATCH($A151,MCDM_Grades!$A$2:$A$178,0))="","",INDEX(MCDM_Grades!$AS$2:$AS$178,MATCH($A151,MCDM_Grades!$A$2:$A$178,0))),"")</f>
        <v/>
      </c>
      <c r="FA151" s="35">
        <f>IFERROR(IF(INDEX(MCDM_Grades!$AT$2:$AT$178,MATCH($A151,MCDM_Grades!$A$2:$A$178,0))="","",INDEX(MCDM_Grades!$AT$2:$AT$178,MATCH($A151,MCDM_Grades!$A$2:$A$178,0))),"")</f>
        <v/>
      </c>
      <c r="FB151" s="42">
        <f>IFERROR(IF(INDEX(MCDM_Grades!$AU$2:$AU$178,MATCH($A151,MCDM_Grades!$A$2:$A$178,0))="","",INDEX(MCDM_Grades!$AU$2:$AU$178,MATCH($A151,MCDM_Grades!$A$2:$A$178,0))),"")</f>
        <v/>
      </c>
      <c r="FC151" s="3" t="inlineStr">
        <is>
          <t>Unclear (conflicting evidence)</t>
        </is>
      </c>
      <c r="FD151" s="3" t="inlineStr">
        <is>
          <t>Unknown</t>
        </is>
      </c>
      <c r="FE151" s="3" t="inlineStr">
        <is>
          <t>Unknown</t>
        </is>
      </c>
      <c r="FF151" s="3" t="inlineStr">
        <is>
          <t>Web-scraped images from unknown viewpoints; author notes roads 'from different angles'</t>
        </is>
      </c>
      <c r="FG151" s="3" t="inlineStr">
        <is>
          <t>Web-collected images (mixed sources)</t>
        </is>
      </c>
      <c r="FH151" s="3" t="inlineStr">
        <is>
          <t>Needed to make a pothole detection model for my college project, so scraped these images off of the internet and put it here for ease of use.</t>
        </is>
      </c>
      <c r="FI151" s="3" t="inlineStr">
        <is>
          <t>Dataset page / README</t>
        </is>
      </c>
      <c r="FJ151" s="3" t="inlineStr">
        <is>
          <t>https://www.kaggle.com/datasets/atulyakumar98/pothole-detection-dataset</t>
        </is>
      </c>
      <c r="FK151" s="3" t="inlineStr">
        <is>
          <t>High</t>
        </is>
      </c>
      <c r="FL151" s="3" t="inlineStr">
        <is>
          <t>Not independently verified</t>
        </is>
      </c>
      <c r="FM151" s="3" t="inlineStr">
        <is>
          <t>Workbook Acquisition_Platform 'Web-scraped imagery' and Parent_Dataset 'Web-scraped imagery' already indicate unknown provenance; the Kaggle description (rendered in browser) confirms the images were scraped from the internet and adds that the 'Normal' folder 'contains images of smooth roads from different angles'. No camera or mounting is documented and the viewpoints are heterogeneous by construction, hence Unclear.</t>
        </is>
      </c>
    </row>
    <row r="152" ht="58" customHeight="1">
      <c r="A152" s="3" t="inlineStr">
        <is>
          <t>DS-151</t>
        </is>
      </c>
      <c r="B152" s="3" t="inlineStr">
        <is>
          <t>Pothole Detection Dataset: YOLOv11 Optimized</t>
        </is>
      </c>
      <c r="C152" s="3" t="inlineStr">
        <is>
          <t>NA</t>
        </is>
      </c>
      <c r="D152" s="3" t="inlineStr">
        <is>
          <t>Version 1</t>
        </is>
      </c>
      <c r="E152" s="3" t="inlineStr">
        <is>
          <t>Independent Dataset</t>
        </is>
      </c>
      <c r="F152" s="3" t="inlineStr">
        <is>
          <t>NA (single source record)</t>
        </is>
      </c>
      <c r="G152" s="3" t="inlineStr">
        <is>
          <t>Single source record; no matching record found in any other file after cross-file and cross-platform comparison.</t>
        </is>
      </c>
      <c r="H152" s="3" t="inlineStr">
        <is>
          <t>Claude</t>
        </is>
      </c>
      <c r="I152" s="3" t="inlineStr">
        <is>
          <t>Kaggle</t>
        </is>
      </c>
      <c r="J152" s="3" t="inlineStr">
        <is>
          <t>N</t>
        </is>
      </c>
      <c r="K152" s="3" t="inlineStr">
        <is>
          <t>NA (single platform)</t>
        </is>
      </c>
      <c r="L152" s="4" t="inlineStr">
        <is>
          <t>https://www.kaggle.com/datasets/muskanverma24/pothole-detection-dataset-yolov11-optimized</t>
        </is>
      </c>
      <c r="M152" s="3" t="inlineStr">
        <is>
          <t>NA</t>
        </is>
      </c>
      <c r="N152" s="3" t="inlineStr">
        <is>
          <t>NA</t>
        </is>
      </c>
      <c r="O152" s="3" t="inlineStr">
        <is>
          <t>NA</t>
        </is>
      </c>
      <c r="P152" s="3" t="inlineStr">
        <is>
          <t>NA</t>
        </is>
      </c>
      <c r="Q152" s="3" t="inlineStr">
        <is>
          <t>NA</t>
        </is>
      </c>
      <c r="R152" s="4" t="inlineStr">
        <is>
          <t>https://www.kaggle.com/datasets/muskanverma24/pothole-detection-dataset-yolov11-optimized</t>
        </is>
      </c>
      <c r="S152" s="3" t="inlineStr">
        <is>
          <t>NA</t>
        </is>
      </c>
      <c r="T152" s="3" t="inlineStr">
        <is>
          <t>NR</t>
        </is>
      </c>
      <c r="U152" s="3" t="inlineStr">
        <is>
          <t>N</t>
        </is>
      </c>
      <c r="V152" s="3" t="inlineStr">
        <is>
          <t>NR</t>
        </is>
      </c>
      <c r="W152" s="3" t="inlineStr">
        <is>
          <t>NR</t>
        </is>
      </c>
      <c r="X152" s="3" t="inlineStr">
        <is>
          <t>NR</t>
        </is>
      </c>
      <c r="Y152" s="3" t="inlineStr">
        <is>
          <t>NR</t>
        </is>
      </c>
      <c r="Z152" s="3" t="inlineStr">
        <is>
          <t>NA</t>
        </is>
      </c>
      <c r="AA152" s="3" t="inlineStr">
        <is>
          <t>NA</t>
        </is>
      </c>
      <c r="AB152" s="3" t="inlineStr">
        <is>
          <t>Images/frames as reported</t>
        </is>
      </c>
      <c r="AC152" s="3" t="inlineStr">
        <is>
          <t>3900</t>
        </is>
      </c>
      <c r="AD152" s="3" t="inlineStr">
        <is>
          <t>NR</t>
        </is>
      </c>
      <c r="AE152" s="3" t="inlineStr">
        <is>
          <t>NR</t>
        </is>
      </c>
      <c r="AF152" s="3" t="inlineStr">
        <is>
          <t>3900</t>
        </is>
      </c>
      <c r="AG152" s="3" t="inlineStr">
        <is>
          <t>NR</t>
        </is>
      </c>
      <c r="AH152" s="3" t="inlineStr">
        <is>
          <t>NR</t>
        </is>
      </c>
      <c r="AI152" s="3" t="inlineStr">
        <is>
          <t>NR</t>
        </is>
      </c>
      <c r="AJ152" s="3" t="inlineStr">
        <is>
          <t>NR</t>
        </is>
      </c>
      <c r="AK152" s="3" t="inlineStr">
        <is>
          <t>NR</t>
        </is>
      </c>
      <c r="AL152" s="3" t="inlineStr">
        <is>
          <t>NR</t>
        </is>
      </c>
      <c r="AM152" s="3" t="inlineStr">
        <is>
          <t>NR</t>
        </is>
      </c>
      <c r="AN152" s="3" t="inlineStr">
        <is>
          <t>NR</t>
        </is>
      </c>
      <c r="AO152" s="3" t="inlineStr">
        <is>
          <t>NR</t>
        </is>
      </c>
      <c r="AP152" s="3" t="inlineStr">
        <is>
          <t>NR</t>
        </is>
      </c>
      <c r="AQ152" s="3" t="inlineStr">
        <is>
          <t>NR</t>
        </is>
      </c>
      <c r="AR152" s="3" t="inlineStr">
        <is>
          <t>NR</t>
        </is>
      </c>
      <c r="AS152" s="3" t="inlineStr">
        <is>
          <t>NR</t>
        </is>
      </c>
      <c r="AT152" s="3" t="inlineStr">
        <is>
          <t>NR</t>
        </is>
      </c>
      <c r="AU152" s="3" t="inlineStr">
        <is>
          <t>Sourced via Roboflow Universe</t>
        </is>
      </c>
      <c r="AV152" s="3" t="inlineStr">
        <is>
          <t>NR</t>
        </is>
      </c>
      <c r="AW152" s="3" t="inlineStr">
        <is>
          <t>NR</t>
        </is>
      </c>
      <c r="AX152" s="3" t="inlineStr">
        <is>
          <t>NR</t>
        </is>
      </c>
      <c r="AY152" s="3" t="inlineStr">
        <is>
          <t>NR</t>
        </is>
      </c>
      <c r="AZ152" s="3" t="inlineStr">
        <is>
          <t>NR</t>
        </is>
      </c>
      <c r="BA152" s="3" t="inlineStr">
        <is>
          <t>NR</t>
        </is>
      </c>
      <c r="BB152" s="3" t="inlineStr">
        <is>
          <t>N</t>
        </is>
      </c>
      <c r="BC152" s="3" t="inlineStr">
        <is>
          <t>NR</t>
        </is>
      </c>
      <c r="BD152" s="3" t="inlineStr">
        <is>
          <t>NR</t>
        </is>
      </c>
      <c r="BE152" s="3" t="inlineStr">
        <is>
          <t>NR</t>
        </is>
      </c>
      <c r="BF152" s="3" t="inlineStr">
        <is>
          <t>Different lighting environments stated;specific categories NR</t>
        </is>
      </c>
      <c r="BG152" s="3" t="inlineStr">
        <is>
          <t>NR</t>
        </is>
      </c>
      <c r="BH152" s="3" t="inlineStr">
        <is>
          <t>Pothole</t>
        </is>
      </c>
      <c r="BI152" s="3" t="inlineStr">
        <is>
          <t>NR</t>
        </is>
      </c>
      <c r="BJ152" s="3" t="inlineStr">
        <is>
          <t>Single class: pothole, normalised YOLO bounding boxes</t>
        </is>
      </c>
      <c r="BK152" s="3" t="inlineStr">
        <is>
          <t>NR</t>
        </is>
      </c>
      <c r="BL152" s="3" t="inlineStr">
        <is>
          <t>Object detection</t>
        </is>
      </c>
      <c r="BM152" s="3" t="inlineStr">
        <is>
          <t>Object detection</t>
        </is>
      </c>
      <c r="BN152" s="3" t="inlineStr">
        <is>
          <t>YOLO TXT (YOLO11 layout)</t>
        </is>
      </c>
      <c r="BO152" s="3" t="inlineStr">
        <is>
          <t>YOLO TXT; YOLO; TXT</t>
        </is>
      </c>
      <c r="BP152" s="3" t="inlineStr">
        <is>
          <t>NR</t>
        </is>
      </c>
      <c r="BQ152" s="3" t="inlineStr">
        <is>
          <t>Y</t>
        </is>
      </c>
      <c r="BR152" s="3" t="inlineStr">
        <is>
          <t>NR</t>
        </is>
      </c>
      <c r="BS152" s="3" t="inlineStr">
        <is>
          <t>NR</t>
        </is>
      </c>
      <c r="BT152" s="3" t="inlineStr">
        <is>
          <t>NR</t>
        </is>
      </c>
      <c r="BU152" s="3" t="inlineStr">
        <is>
          <t>NR</t>
        </is>
      </c>
      <c r="BV152" s="3" t="inlineStr">
        <is>
          <t>NR</t>
        </is>
      </c>
      <c r="BW152" s="3" t="inlineStr">
        <is>
          <t>NR</t>
        </is>
      </c>
      <c r="BX152" s="3" t="inlineStr">
        <is>
          <t>NR</t>
        </is>
      </c>
      <c r="BY152" s="3" t="inlineStr">
        <is>
          <t>NR</t>
        </is>
      </c>
      <c r="BZ152" s="3" t="inlineStr">
        <is>
          <t>Pre-split into train, validation and test partitions</t>
        </is>
      </c>
      <c r="CA152" s="3" t="inlineStr">
        <is>
          <t>NR</t>
        </is>
      </c>
      <c r="CB152" s="3" t="inlineStr">
        <is>
          <t>NR</t>
        </is>
      </c>
      <c r="CC152" s="3" t="inlineStr">
        <is>
          <t>Object detection</t>
        </is>
      </c>
      <c r="CD152" s="3" t="inlineStr">
        <is>
          <t>NR</t>
        </is>
      </c>
      <c r="CE152" s="3" t="inlineStr">
        <is>
          <t>NR</t>
        </is>
      </c>
      <c r="CF152" s="3" t="inlineStr">
        <is>
          <t>Reported on the source record/data card or associated publication (see Evidence_Locator)</t>
        </is>
      </c>
      <c r="CG152" s="3" t="inlineStr">
        <is>
          <t>NR</t>
        </is>
      </c>
      <c r="CH152" s="3" t="inlineStr">
        <is>
          <t>NR</t>
        </is>
      </c>
      <c r="CI152" s="3" t="inlineStr">
        <is>
          <t>Include-Supplementary</t>
        </is>
      </c>
      <c r="CJ152" s="3" t="inlineStr">
        <is>
          <t>Registration</t>
        </is>
      </c>
      <c r="CK152" s="3" t="inlineStr">
        <is>
          <t>Attribution 4.0 International (CC BY 4.0)</t>
        </is>
      </c>
      <c r="CL152" s="3" t="inlineStr">
        <is>
          <t>Y</t>
        </is>
      </c>
      <c r="CM152" s="3" t="inlineStr">
        <is>
          <t>Registration</t>
        </is>
      </c>
      <c r="CN152" s="3" t="inlineStr">
        <is>
          <t>NR</t>
        </is>
      </c>
      <c r="CO152" s="3" t="inlineStr">
        <is>
          <t>NR</t>
        </is>
      </c>
      <c r="CP152" s="3" t="inlineStr">
        <is>
          <t>N</t>
        </is>
      </c>
      <c r="CQ152" s="3" t="inlineStr">
        <is>
          <t>Repackaged from Roboflow Universe with no itemised source attribution, so overlap with other pothole datasets cannot be ruled out; image count given only as '3,900+'; country, capture device and dates absent; author designates it for educational and research use</t>
        </is>
      </c>
      <c r="CR152" s="3" t="inlineStr">
        <is>
          <t>Original</t>
        </is>
      </c>
      <c r="CS152" s="3" t="inlineStr">
        <is>
          <t>N</t>
        </is>
      </c>
      <c r="CT152" s="3" t="inlineStr">
        <is>
          <t>N</t>
        </is>
      </c>
      <c r="CU152" s="3" t="inlineStr">
        <is>
          <t>N</t>
        </is>
      </c>
      <c r="CV152" s="3" t="inlineStr">
        <is>
          <t>NA</t>
        </is>
      </c>
      <c r="CW152" s="3" t="inlineStr">
        <is>
          <t>NA</t>
        </is>
      </c>
      <c r="CX152" s="3" t="inlineStr">
        <is>
          <t>Claude_Kaggle_001.xlsx</t>
        </is>
      </c>
      <c r="CY152" s="3" t="inlineStr">
        <is>
          <t>Claude_Kaggle_001:KG-036</t>
        </is>
      </c>
      <c r="CZ152" s="3" t="inlineStr">
        <is>
          <t>N</t>
        </is>
      </c>
      <c r="DA152" s="3" t="inlineStr">
        <is>
          <t>NA</t>
        </is>
      </c>
      <c r="DB152" s="3" t="inlineStr">
        <is>
          <t>None</t>
        </is>
      </c>
      <c r="DC152" s="3" t="inlineStr">
        <is>
          <t>None</t>
        </is>
      </c>
      <c r="DD152" s="3" t="inlineStr">
        <is>
          <t>None</t>
        </is>
      </c>
      <c r="DE152" s="3" t="inlineStr">
        <is>
          <t>None</t>
        </is>
      </c>
      <c r="DF152" s="3" t="inlineStr">
        <is>
          <t>N</t>
        </is>
      </c>
      <c r="DG152" s="3" t="inlineStr">
        <is>
          <t>Single source record; no reconciliation required.</t>
        </is>
      </c>
      <c r="DH152" s="3" t="inlineStr">
        <is>
          <t>Kaggle dataset page 'About Dataset' (3,900+ annotated images in YOLO format with normalised bounding boxes, pre-split train/validation/test, Roboflow Universe sourcing statement); Kaggle API record /api/v1/datasets/view/muskanverma24/pothole-detection-dataset-yolov11-optimized; accessed 2026-08-03</t>
        </is>
      </c>
      <c r="DI152" s="3" t="inlineStr">
        <is>
          <t>Moderate</t>
        </is>
      </c>
      <c r="DJ152" s="3" t="inlineStr">
        <is>
          <t>Low</t>
        </is>
      </c>
      <c r="DK152" s="3" t="inlineStr">
        <is>
          <t>Use source record as cited.</t>
        </is>
      </c>
      <c r="DL152" s="3" t="n">
        <v>5</v>
      </c>
      <c r="DM152" s="3" t="n">
        <v>3</v>
      </c>
      <c r="DN152" s="3" t="n">
        <v>3</v>
      </c>
      <c r="DO152" s="3" t="n">
        <v>3</v>
      </c>
      <c r="DP152" s="3" t="n">
        <v>3</v>
      </c>
      <c r="DQ152" s="3" t="n">
        <v>1</v>
      </c>
      <c r="DR152" s="3" t="n">
        <v>0</v>
      </c>
      <c r="DS152" s="3" t="n">
        <v>58</v>
      </c>
      <c r="DT152" s="3" t="inlineStr">
        <is>
          <t>Reviewed (source MCDM_Scoring, averaged across batches)</t>
        </is>
      </c>
      <c r="DU152" s="3" t="inlineStr">
        <is>
          <t>1 of 1</t>
        </is>
      </c>
      <c r="DV152" s="35">
        <f>IFERROR(IF(INDEX(MCDM_Grades!$C$2:$C$178,MATCH($A152,MCDM_Grades!$A$2:$A$178,0))="","",INDEX(MCDM_Grades!$C$2:$C$178,MATCH($A152,MCDM_Grades!$A$2:$A$178,0))),"")</f>
        <v/>
      </c>
      <c r="DW152" s="42">
        <f>IFERROR(IF(INDEX(MCDM_Grades!$D$2:$D$178,MATCH($A152,MCDM_Grades!$A$2:$A$178,0))="","",INDEX(MCDM_Grades!$D$2:$D$178,MATCH($A152,MCDM_Grades!$A$2:$A$178,0))),"")</f>
        <v/>
      </c>
      <c r="DX152" s="48">
        <f>IFERROR(IF(INDEX(MCDM_Grades!$E$2:$E$178,MATCH($A152,MCDM_Grades!$A$2:$A$178,0))="","",INDEX(MCDM_Grades!$E$2:$E$178,MATCH($A152,MCDM_Grades!$A$2:$A$178,0))),"")</f>
        <v/>
      </c>
      <c r="DY152" s="49">
        <f>IFERROR(IF(INDEX(MCDM_Grades!$F$2:$F$178,MATCH($A152,MCDM_Grades!$A$2:$A$178,0))="","",INDEX(MCDM_Grades!$F$2:$F$178,MATCH($A152,MCDM_Grades!$A$2:$A$178,0))),"")</f>
        <v/>
      </c>
      <c r="DZ152" s="48">
        <f>IFERROR(IF(INDEX(MCDM_Grades!$G$2:$G$178,MATCH($A152,MCDM_Grades!$A$2:$A$178,0))="","",INDEX(MCDM_Grades!$G$2:$G$178,MATCH($A152,MCDM_Grades!$A$2:$A$178,0))),"")</f>
        <v/>
      </c>
      <c r="EA152" s="49">
        <f>IFERROR(IF(INDEX(MCDM_Grades!$H$2:$H$178,MATCH($A152,MCDM_Grades!$A$2:$A$178,0))="","",INDEX(MCDM_Grades!$H$2:$H$178,MATCH($A152,MCDM_Grades!$A$2:$A$178,0))),"")</f>
        <v/>
      </c>
      <c r="EB152" s="50">
        <f>IFERROR(IF(INDEX(MCDM_Grades!$I$2:$I$178,MATCH($A152,MCDM_Grades!$A$2:$A$178,0))="","",INDEX(MCDM_Grades!$I$2:$I$178,MATCH($A152,MCDM_Grades!$A$2:$A$178,0))),"")</f>
        <v/>
      </c>
      <c r="EC152" s="51">
        <f>IFERROR(IF(INDEX(MCDM_Grades!$J$2:$J$178,MATCH($A152,MCDM_Grades!$A$2:$A$178,0))="","",INDEX(MCDM_Grades!$J$2:$J$178,MATCH($A152,MCDM_Grades!$A$2:$A$178,0))),"")</f>
        <v/>
      </c>
      <c r="ED152" s="35">
        <f>IFERROR(IF(INDEX(MCDM_Grades!$N$2:$N$178,MATCH($A152,MCDM_Grades!$A$2:$A$178,0))="","",INDEX(MCDM_Grades!$N$2:$N$178,MATCH($A152,MCDM_Grades!$A$2:$A$178,0))),"")</f>
        <v/>
      </c>
      <c r="EE152" s="42">
        <f>IFERROR(IF(INDEX(MCDM_Grades!$O$2:$O$178,MATCH($A152,MCDM_Grades!$A$2:$A$178,0))="","",INDEX(MCDM_Grades!$O$2:$O$178,MATCH($A152,MCDM_Grades!$A$2:$A$178,0))),"")</f>
        <v/>
      </c>
      <c r="EF152" s="35">
        <f>IFERROR(IF(INDEX(MCDM_Grades!$P$2:$P$178,MATCH($A152,MCDM_Grades!$A$2:$A$178,0))="","",INDEX(MCDM_Grades!$P$2:$P$178,MATCH($A152,MCDM_Grades!$A$2:$A$178,0))),"")</f>
        <v/>
      </c>
      <c r="EG152" s="42">
        <f>IFERROR(IF(INDEX(MCDM_Grades!$Q$2:$Q$178,MATCH($A152,MCDM_Grades!$A$2:$A$178,0))="","",INDEX(MCDM_Grades!$Q$2:$Q$178,MATCH($A152,MCDM_Grades!$A$2:$A$178,0))),"")</f>
        <v/>
      </c>
      <c r="EH152" s="35">
        <f>IFERROR(IF(INDEX(MCDM_Grades!$R$2:$R$178,MATCH($A152,MCDM_Grades!$A$2:$A$178,0))="","",INDEX(MCDM_Grades!$R$2:$R$178,MATCH($A152,MCDM_Grades!$A$2:$A$178,0))),"")</f>
        <v/>
      </c>
      <c r="EI152" s="42">
        <f>IFERROR(IF(INDEX(MCDM_Grades!$S$2:$S$178,MATCH($A152,MCDM_Grades!$A$2:$A$178,0))="","",INDEX(MCDM_Grades!$S$2:$S$178,MATCH($A152,MCDM_Grades!$A$2:$A$178,0))),"")</f>
        <v/>
      </c>
      <c r="EJ152" s="35">
        <f>IFERROR(IF(INDEX(MCDM_Grades!$T$2:$T$178,MATCH($A152,MCDM_Grades!$A$2:$A$178,0))="","",INDEX(MCDM_Grades!$T$2:$T$178,MATCH($A152,MCDM_Grades!$A$2:$A$178,0))),"")</f>
        <v/>
      </c>
      <c r="EK152" s="42">
        <f>IFERROR(IF(INDEX(MCDM_Grades!$U$2:$U$178,MATCH($A152,MCDM_Grades!$A$2:$A$178,0))="","",INDEX(MCDM_Grades!$U$2:$U$178,MATCH($A152,MCDM_Grades!$A$2:$A$178,0))),"")</f>
        <v/>
      </c>
      <c r="EL152" s="35">
        <f>IFERROR(IF(INDEX(MCDM_Grades!$V$2:$V$178,MATCH($A152,MCDM_Grades!$A$2:$A$178,0))="","",INDEX(MCDM_Grades!$V$2:$V$178,MATCH($A152,MCDM_Grades!$A$2:$A$178,0))),"")</f>
        <v/>
      </c>
      <c r="EM152" s="42">
        <f>IFERROR(IF(INDEX(MCDM_Grades!$W$2:$W$178,MATCH($A152,MCDM_Grades!$A$2:$A$178,0))="","",INDEX(MCDM_Grades!$W$2:$W$178,MATCH($A152,MCDM_Grades!$A$2:$A$178,0))),"")</f>
        <v/>
      </c>
      <c r="EN152" s="35">
        <f>IFERROR(IF(INDEX(MCDM_Grades!$X$2:$X$178,MATCH($A152,MCDM_Grades!$A$2:$A$178,0))="","",INDEX(MCDM_Grades!$X$2:$X$178,MATCH($A152,MCDM_Grades!$A$2:$A$178,0))),"")</f>
        <v/>
      </c>
      <c r="EO152" s="42">
        <f>IFERROR(IF(INDEX(MCDM_Grades!$Y$2:$Y$178,MATCH($A152,MCDM_Grades!$A$2:$A$178,0))="","",INDEX(MCDM_Grades!$Y$2:$Y$178,MATCH($A152,MCDM_Grades!$A$2:$A$178,0))),"")</f>
        <v/>
      </c>
      <c r="EP152" s="35">
        <f>IFERROR(IF(INDEX(MCDM_Grades!$Z$2:$Z$178,MATCH($A152,MCDM_Grades!$A$2:$A$178,0))="","",INDEX(MCDM_Grades!$Z$2:$Z$178,MATCH($A152,MCDM_Grades!$A$2:$A$178,0))),"")</f>
        <v/>
      </c>
      <c r="EQ152" s="42">
        <f>IFERROR(IF(INDEX(MCDM_Grades!$AA$2:$AA$178,MATCH($A152,MCDM_Grades!$A$2:$A$178,0))="","",INDEX(MCDM_Grades!$AA$2:$AA$178,MATCH($A152,MCDM_Grades!$A$2:$A$178,0))),"")</f>
        <v/>
      </c>
      <c r="ER152" s="35">
        <f>IFERROR(IF(INDEX(MCDM_Grades!$AB$2:$AB$178,MATCH($A152,MCDM_Grades!$A$2:$A$178,0))="","",INDEX(MCDM_Grades!$AB$2:$AB$178,MATCH($A152,MCDM_Grades!$A$2:$A$178,0))),"")</f>
        <v/>
      </c>
      <c r="ES152" s="42">
        <f>IFERROR(IF(INDEX(MCDM_Grades!$AC$2:$AC$178,MATCH($A152,MCDM_Grades!$A$2:$A$178,0))="","",INDEX(MCDM_Grades!$AC$2:$AC$178,MATCH($A152,MCDM_Grades!$A$2:$A$178,0))),"")</f>
        <v/>
      </c>
      <c r="ET152" s="35">
        <f>IFERROR(IF(INDEX(MCDM_Grades!$AD$2:$AD$178,MATCH($A152,MCDM_Grades!$A$2:$A$178,0))="","",INDEX(MCDM_Grades!$AD$2:$AD$178,MATCH($A152,MCDM_Grades!$A$2:$A$178,0))),"")</f>
        <v/>
      </c>
      <c r="EU152" s="42">
        <f>IFERROR(IF(INDEX(MCDM_Grades!$AE$2:$AE$178,MATCH($A152,MCDM_Grades!$A$2:$A$178,0))="","",INDEX(MCDM_Grades!$AE$2:$AE$178,MATCH($A152,MCDM_Grades!$A$2:$A$178,0))),"")</f>
        <v/>
      </c>
      <c r="EV152" s="51">
        <f>IFERROR(IF(INDEX(MCDM_Grades!$K$2:$K$178,MATCH($A152,MCDM_Grades!$A$2:$A$178,0))="","",INDEX(MCDM_Grades!$K$2:$K$178,MATCH($A152,MCDM_Grades!$A$2:$A$178,0))),"")</f>
        <v/>
      </c>
      <c r="EW152" s="49">
        <f>IFERROR(IF(INDEX(MCDM_Grades!$L$2:$L$178,MATCH($A152,MCDM_Grades!$A$2:$A$178,0))="","",INDEX(MCDM_Grades!$L$2:$L$178,MATCH($A152,MCDM_Grades!$A$2:$A$178,0))),"")</f>
        <v/>
      </c>
      <c r="EX152" s="50">
        <f>IFERROR(IF(INDEX(MCDM_Grades!$M$2:$M$178,MATCH($A152,MCDM_Grades!$A$2:$A$178,0))="","",INDEX(MCDM_Grades!$M$2:$M$178,MATCH($A152,MCDM_Grades!$A$2:$A$178,0))),"")</f>
        <v/>
      </c>
      <c r="EY152" s="35">
        <f>IFERROR(IF(INDEX(MCDM_Grades!$AR$2:$AR$178,MATCH($A152,MCDM_Grades!$A$2:$A$178,0))="","",INDEX(MCDM_Grades!$AR$2:$AR$178,MATCH($A152,MCDM_Grades!$A$2:$A$178,0))),"")</f>
        <v/>
      </c>
      <c r="EZ152" s="42">
        <f>IFERROR(IF(INDEX(MCDM_Grades!$AS$2:$AS$178,MATCH($A152,MCDM_Grades!$A$2:$A$178,0))="","",INDEX(MCDM_Grades!$AS$2:$AS$178,MATCH($A152,MCDM_Grades!$A$2:$A$178,0))),"")</f>
        <v/>
      </c>
      <c r="FA152" s="35">
        <f>IFERROR(IF(INDEX(MCDM_Grades!$AT$2:$AT$178,MATCH($A152,MCDM_Grades!$A$2:$A$178,0))="","",INDEX(MCDM_Grades!$AT$2:$AT$178,MATCH($A152,MCDM_Grades!$A$2:$A$178,0))),"")</f>
        <v/>
      </c>
      <c r="FB152" s="42">
        <f>IFERROR(IF(INDEX(MCDM_Grades!$AU$2:$AU$178,MATCH($A152,MCDM_Grades!$A$2:$A$178,0))="","",INDEX(MCDM_Grades!$AU$2:$AU$178,MATCH($A152,MCDM_Grades!$A$2:$A$178,0))),"")</f>
        <v/>
      </c>
      <c r="FC152" s="3" t="inlineStr">
        <is>
          <t>Not reported</t>
        </is>
      </c>
      <c r="FD152" s="3" t="inlineStr">
        <is>
          <t>Unknown</t>
        </is>
      </c>
      <c r="FE152" s="3" t="inlineStr">
        <is>
          <t>Unknown</t>
        </is>
      </c>
      <c r="FF152" s="3" t="n"/>
      <c r="FG152" s="3" t="inlineStr">
        <is>
          <t>Not reported (Roboflow Universe repackaging)</t>
        </is>
      </c>
      <c r="FH152" s="3" t="inlineStr">
        <is>
          <t>The data was originally sourced and organized through Roboflow Universe and has been formatted specifically for use with the YOLOv11 architecture.</t>
        </is>
      </c>
      <c r="FI152" s="3" t="inlineStr">
        <is>
          <t>Dataset page / README</t>
        </is>
      </c>
      <c r="FJ152" s="3" t="inlineStr">
        <is>
          <t>https://www.kaggle.com/datasets/muskanverma24/pothole-detection-dataset-yolov11-optimized</t>
        </is>
      </c>
      <c r="FK152" s="3" t="inlineStr">
        <is>
          <t>Medium</t>
        </is>
      </c>
      <c r="FL152" s="3" t="inlineStr">
        <is>
          <t>Not independently verified</t>
        </is>
      </c>
      <c r="FM152" s="3" t="inlineStr">
        <is>
          <t>Workbook acquisition columns NR apart from 'Sourced via Roboflow Universe'. Kaggle page (rendered in browser) describes '3,900+ Road Images' covering 'different lighting environments and asphalt textures' and names the Roboflow source project https://universe.roboflow.com/vasanthakumar662005/pothole-pq3lu, but gives no camera, mounting or viewpoint. The Roboflow parent page was not reached (Roboflow Universe is behind a Cloudflare challenge / returned 403), so no parent viewpoint could be inherited.</t>
        </is>
      </c>
    </row>
    <row r="153" ht="58" customHeight="1">
      <c r="A153" s="3" t="inlineStr">
        <is>
          <t>DS-152</t>
        </is>
      </c>
      <c r="B153" s="3" t="inlineStr">
        <is>
          <t>Pothole Image Segmentation Dataset (Kesharwani)</t>
        </is>
      </c>
      <c r="C153" s="3" t="inlineStr">
        <is>
          <t>NA</t>
        </is>
      </c>
      <c r="D153" s="3" t="inlineStr">
        <is>
          <t>Version 1</t>
        </is>
      </c>
      <c r="E153" s="3" t="inlineStr">
        <is>
          <t>Independent Dataset</t>
        </is>
      </c>
      <c r="F153" s="3" t="inlineStr">
        <is>
          <t>NA (single source record)</t>
        </is>
      </c>
      <c r="G153" s="3" t="inlineStr">
        <is>
          <t>Single source record; no matching record found in any other file after cross-file and cross-platform comparison.</t>
        </is>
      </c>
      <c r="H153" s="3" t="inlineStr">
        <is>
          <t>Claude</t>
        </is>
      </c>
      <c r="I153" s="3" t="inlineStr">
        <is>
          <t>Kaggle</t>
        </is>
      </c>
      <c r="J153" s="3" t="inlineStr">
        <is>
          <t>N</t>
        </is>
      </c>
      <c r="K153" s="3" t="inlineStr">
        <is>
          <t>NA (single platform)</t>
        </is>
      </c>
      <c r="L153" s="4" t="inlineStr">
        <is>
          <t>https://www.kaggle.com/datasets/raunakkesharwani/pothole-image-segmentation-dataset</t>
        </is>
      </c>
      <c r="M153" s="3" t="inlineStr">
        <is>
          <t>NA</t>
        </is>
      </c>
      <c r="N153" s="3" t="inlineStr">
        <is>
          <t>NA</t>
        </is>
      </c>
      <c r="O153" s="3" t="inlineStr">
        <is>
          <t>NA</t>
        </is>
      </c>
      <c r="P153" s="3" t="inlineStr">
        <is>
          <t>NA</t>
        </is>
      </c>
      <c r="Q153" s="3" t="inlineStr">
        <is>
          <t>NA</t>
        </is>
      </c>
      <c r="R153" s="4" t="inlineStr">
        <is>
          <t>https://www.kaggle.com/datasets/raunakkesharwani/pothole-image-segmentation-dataset</t>
        </is>
      </c>
      <c r="S153" s="3" t="inlineStr">
        <is>
          <t>NA</t>
        </is>
      </c>
      <c r="T153" s="3" t="inlineStr">
        <is>
          <t>NR</t>
        </is>
      </c>
      <c r="U153" s="3" t="inlineStr">
        <is>
          <t>N</t>
        </is>
      </c>
      <c r="V153" s="3" t="inlineStr">
        <is>
          <t>NR</t>
        </is>
      </c>
      <c r="W153" s="3" t="inlineStr">
        <is>
          <t>NR</t>
        </is>
      </c>
      <c r="X153" s="3" t="inlineStr">
        <is>
          <t>NR</t>
        </is>
      </c>
      <c r="Y153" s="3" t="inlineStr">
        <is>
          <t>NR</t>
        </is>
      </c>
      <c r="Z153" s="3" t="inlineStr">
        <is>
          <t>NA</t>
        </is>
      </c>
      <c r="AA153" s="3" t="inlineStr">
        <is>
          <t>NA</t>
        </is>
      </c>
      <c r="AB153" s="3" t="inlineStr">
        <is>
          <t>Images/frames as reported</t>
        </is>
      </c>
      <c r="AC153" s="3" t="inlineStr">
        <is>
          <t>1986</t>
        </is>
      </c>
      <c r="AD153" s="3" t="inlineStr">
        <is>
          <t>NR</t>
        </is>
      </c>
      <c r="AE153" s="3" t="inlineStr">
        <is>
          <t>NR</t>
        </is>
      </c>
      <c r="AF153" s="3" t="inlineStr">
        <is>
          <t>1986</t>
        </is>
      </c>
      <c r="AG153" s="3" t="inlineStr">
        <is>
          <t>NR</t>
        </is>
      </c>
      <c r="AH153" s="3" t="inlineStr">
        <is>
          <t>NR</t>
        </is>
      </c>
      <c r="AI153" s="3" t="inlineStr">
        <is>
          <t>NR</t>
        </is>
      </c>
      <c r="AJ153" s="3" t="inlineStr">
        <is>
          <t>NR</t>
        </is>
      </c>
      <c r="AK153" s="3" t="inlineStr">
        <is>
          <t>NR</t>
        </is>
      </c>
      <c r="AL153" s="3" t="inlineStr">
        <is>
          <t>NR</t>
        </is>
      </c>
      <c r="AM153" s="3" t="inlineStr">
        <is>
          <t>NR</t>
        </is>
      </c>
      <c r="AN153" s="3" t="inlineStr">
        <is>
          <t>640x640</t>
        </is>
      </c>
      <c r="AO153" s="3" t="inlineStr">
        <is>
          <t>NR</t>
        </is>
      </c>
      <c r="AP153" s="3" t="inlineStr">
        <is>
          <t>NR</t>
        </is>
      </c>
      <c r="AQ153" s="3" t="inlineStr">
        <is>
          <t>NR</t>
        </is>
      </c>
      <c r="AR153" s="3" t="inlineStr">
        <is>
          <t>NR</t>
        </is>
      </c>
      <c r="AS153" s="3" t="inlineStr">
        <is>
          <t>NR</t>
        </is>
      </c>
      <c r="AT153" s="3" t="inlineStr">
        <is>
          <t>NR</t>
        </is>
      </c>
      <c r="AU153" s="3" t="inlineStr">
        <is>
          <t>NR</t>
        </is>
      </c>
      <c r="AV153" s="3" t="inlineStr">
        <is>
          <t>NR</t>
        </is>
      </c>
      <c r="AW153" s="3" t="inlineStr">
        <is>
          <t>NR</t>
        </is>
      </c>
      <c r="AX153" s="3" t="inlineStr">
        <is>
          <t>NR</t>
        </is>
      </c>
      <c r="AY153" s="3" t="inlineStr">
        <is>
          <t>NR</t>
        </is>
      </c>
      <c r="AZ153" s="3" t="inlineStr">
        <is>
          <t>NR</t>
        </is>
      </c>
      <c r="BA153" s="3" t="inlineStr">
        <is>
          <t>NR</t>
        </is>
      </c>
      <c r="BB153" s="3" t="inlineStr">
        <is>
          <t>N</t>
        </is>
      </c>
      <c r="BC153" s="3" t="inlineStr">
        <is>
          <t>NR</t>
        </is>
      </c>
      <c r="BD153" s="3" t="inlineStr">
        <is>
          <t>NR</t>
        </is>
      </c>
      <c r="BE153" s="3" t="inlineStr">
        <is>
          <t>NR</t>
        </is>
      </c>
      <c r="BF153" s="3" t="inlineStr">
        <is>
          <t>Diverse lighting conditions stated;specific categories NR</t>
        </is>
      </c>
      <c r="BG153" s="3" t="inlineStr">
        <is>
          <t>NR</t>
        </is>
      </c>
      <c r="BH153" s="3" t="inlineStr">
        <is>
          <t>Pothole</t>
        </is>
      </c>
      <c r="BI153" s="3" t="inlineStr">
        <is>
          <t>NR</t>
        </is>
      </c>
      <c r="BJ153" s="3" t="inlineStr">
        <is>
          <t>Single class: pothole, with polygon segmentation masks</t>
        </is>
      </c>
      <c r="BK153" s="3" t="inlineStr">
        <is>
          <t>NR</t>
        </is>
      </c>
      <c r="BL153" s="3" t="inlineStr">
        <is>
          <t>Instance segmentation</t>
        </is>
      </c>
      <c r="BM153" s="3" t="inlineStr">
        <is>
          <t>Instance segmentation</t>
        </is>
      </c>
      <c r="BN153" s="3" t="inlineStr">
        <is>
          <t>YOLOv8 segmentation TXT</t>
        </is>
      </c>
      <c r="BO153" s="3" t="inlineStr">
        <is>
          <t>YOLO; TXT</t>
        </is>
      </c>
      <c r="BP153" s="3" t="inlineStr">
        <is>
          <t>NR</t>
        </is>
      </c>
      <c r="BQ153" s="3" t="inlineStr">
        <is>
          <t>NR</t>
        </is>
      </c>
      <c r="BR153" s="3" t="inlineStr">
        <is>
          <t>Y</t>
        </is>
      </c>
      <c r="BS153" s="3" t="inlineStr">
        <is>
          <t>NR</t>
        </is>
      </c>
      <c r="BT153" s="3" t="inlineStr">
        <is>
          <t>NR</t>
        </is>
      </c>
      <c r="BU153" s="3" t="inlineStr">
        <is>
          <t>NR</t>
        </is>
      </c>
      <c r="BV153" s="3" t="inlineStr">
        <is>
          <t>NR</t>
        </is>
      </c>
      <c r="BW153" s="3" t="inlineStr">
        <is>
          <t>NR</t>
        </is>
      </c>
      <c r="BX153" s="3" t="inlineStr">
        <is>
          <t>NR</t>
        </is>
      </c>
      <c r="BY153" s="3" t="inlineStr">
        <is>
          <t>NR</t>
        </is>
      </c>
      <c r="BZ153" s="3" t="inlineStr">
        <is>
          <t>Released without baked-in augmentation so that augmentation can be applied on the fly, avoiding duplicate leakage across splits</t>
        </is>
      </c>
      <c r="CA153" s="3" t="inlineStr">
        <is>
          <t>NR</t>
        </is>
      </c>
      <c r="CB153" s="3" t="inlineStr">
        <is>
          <t>NR</t>
        </is>
      </c>
      <c r="CC153" s="3" t="inlineStr">
        <is>
          <t>Instance segmentation</t>
        </is>
      </c>
      <c r="CD153" s="3" t="inlineStr">
        <is>
          <t>NR</t>
        </is>
      </c>
      <c r="CE153" s="3" t="inlineStr">
        <is>
          <t>NR</t>
        </is>
      </c>
      <c r="CF153" s="3" t="inlineStr">
        <is>
          <t>Reported on the source record/data card or associated publication (see Evidence_Locator)</t>
        </is>
      </c>
      <c r="CG153" s="3" t="inlineStr">
        <is>
          <t>NR</t>
        </is>
      </c>
      <c r="CH153" s="3" t="inlineStr">
        <is>
          <t>NR</t>
        </is>
      </c>
      <c r="CI153" s="3" t="inlineStr">
        <is>
          <t>Include-Supplementary</t>
        </is>
      </c>
      <c r="CJ153" s="3" t="inlineStr">
        <is>
          <t>Registration</t>
        </is>
      </c>
      <c r="CK153" s="3" t="inlineStr">
        <is>
          <t>Apache 2.0</t>
        </is>
      </c>
      <c r="CL153" s="3" t="inlineStr">
        <is>
          <t>Y</t>
        </is>
      </c>
      <c r="CM153" s="3" t="inlineStr">
        <is>
          <t>Registration</t>
        </is>
      </c>
      <c r="CN153" s="3" t="inlineStr">
        <is>
          <t>NR</t>
        </is>
      </c>
      <c r="CO153" s="3" t="inlineStr">
        <is>
          <t>NR</t>
        </is>
      </c>
      <c r="CP153" s="3" t="inlineStr">
        <is>
          <t>N</t>
        </is>
      </c>
      <c r="CQ153" s="3" t="inlineStr">
        <is>
          <t>Source imagery provenance, country and capture device are undocumented; single class; no test split (1,590 train / 381 validation only); minimal reuse to date</t>
        </is>
      </c>
      <c r="CR153" s="3" t="inlineStr">
        <is>
          <t>Original</t>
        </is>
      </c>
      <c r="CS153" s="3" t="inlineStr">
        <is>
          <t>N</t>
        </is>
      </c>
      <c r="CT153" s="3" t="inlineStr">
        <is>
          <t>N</t>
        </is>
      </c>
      <c r="CU153" s="3" t="inlineStr">
        <is>
          <t>N</t>
        </is>
      </c>
      <c r="CV153" s="3" t="inlineStr">
        <is>
          <t>NA</t>
        </is>
      </c>
      <c r="CW153" s="3" t="inlineStr">
        <is>
          <t>NA</t>
        </is>
      </c>
      <c r="CX153" s="3" t="inlineStr">
        <is>
          <t>Claude_Kaggle_001.xlsx</t>
        </is>
      </c>
      <c r="CY153" s="3" t="inlineStr">
        <is>
          <t>Claude_Kaggle_001:KG-033</t>
        </is>
      </c>
      <c r="CZ153" s="3" t="inlineStr">
        <is>
          <t>N</t>
        </is>
      </c>
      <c r="DA153" s="3" t="inlineStr">
        <is>
          <t>NA</t>
        </is>
      </c>
      <c r="DB153" s="3" t="inlineStr">
        <is>
          <t>None</t>
        </is>
      </c>
      <c r="DC153" s="3" t="inlineStr">
        <is>
          <t>None</t>
        </is>
      </c>
      <c r="DD153" s="3" t="inlineStr">
        <is>
          <t>None</t>
        </is>
      </c>
      <c r="DE153" s="3" t="inlineStr">
        <is>
          <t>None</t>
        </is>
      </c>
      <c r="DF153" s="3" t="inlineStr">
        <is>
          <t>N</t>
        </is>
      </c>
      <c r="DG153" s="3" t="inlineStr">
        <is>
          <t>Single source record; no reconciliation required.</t>
        </is>
      </c>
      <c r="DH153" s="3" t="inlineStr">
        <is>
          <t>Kaggle dataset page 'About Dataset' (1,986 images, 1,590/381 train-validation split, 640x640 resize, auto-orientation with EXIF removal, YOLOv8 segmentation format); Kaggle API record /api/v1/datasets/view/raunakkesharwani/pothole-image-segmentation-dataset; accessed 2026-08-03</t>
        </is>
      </c>
      <c r="DI153" s="3" t="inlineStr">
        <is>
          <t>Moderate</t>
        </is>
      </c>
      <c r="DJ153" s="3" t="inlineStr">
        <is>
          <t>Low</t>
        </is>
      </c>
      <c r="DK153" s="3" t="inlineStr">
        <is>
          <t>Use source record as cited.</t>
        </is>
      </c>
      <c r="DL153" s="3" t="n">
        <v>5</v>
      </c>
      <c r="DM153" s="3" t="n">
        <v>3</v>
      </c>
      <c r="DN153" s="3" t="n">
        <v>3</v>
      </c>
      <c r="DO153" s="3" t="n">
        <v>2</v>
      </c>
      <c r="DP153" s="3" t="n">
        <v>3</v>
      </c>
      <c r="DQ153" s="3" t="n">
        <v>1</v>
      </c>
      <c r="DR153" s="3" t="n">
        <v>0</v>
      </c>
      <c r="DS153" s="3" t="n">
        <v>55</v>
      </c>
      <c r="DT153" s="3" t="inlineStr">
        <is>
          <t>Reviewed (source MCDM_Scoring, averaged across batches)</t>
        </is>
      </c>
      <c r="DU153" s="3" t="inlineStr">
        <is>
          <t>1 of 1</t>
        </is>
      </c>
      <c r="DV153" s="35">
        <f>IFERROR(IF(INDEX(MCDM_Grades!$C$2:$C$178,MATCH($A153,MCDM_Grades!$A$2:$A$178,0))="","",INDEX(MCDM_Grades!$C$2:$C$178,MATCH($A153,MCDM_Grades!$A$2:$A$178,0))),"")</f>
        <v/>
      </c>
      <c r="DW153" s="42">
        <f>IFERROR(IF(INDEX(MCDM_Grades!$D$2:$D$178,MATCH($A153,MCDM_Grades!$A$2:$A$178,0))="","",INDEX(MCDM_Grades!$D$2:$D$178,MATCH($A153,MCDM_Grades!$A$2:$A$178,0))),"")</f>
        <v/>
      </c>
      <c r="DX153" s="48">
        <f>IFERROR(IF(INDEX(MCDM_Grades!$E$2:$E$178,MATCH($A153,MCDM_Grades!$A$2:$A$178,0))="","",INDEX(MCDM_Grades!$E$2:$E$178,MATCH($A153,MCDM_Grades!$A$2:$A$178,0))),"")</f>
        <v/>
      </c>
      <c r="DY153" s="49">
        <f>IFERROR(IF(INDEX(MCDM_Grades!$F$2:$F$178,MATCH($A153,MCDM_Grades!$A$2:$A$178,0))="","",INDEX(MCDM_Grades!$F$2:$F$178,MATCH($A153,MCDM_Grades!$A$2:$A$178,0))),"")</f>
        <v/>
      </c>
      <c r="DZ153" s="48">
        <f>IFERROR(IF(INDEX(MCDM_Grades!$G$2:$G$178,MATCH($A153,MCDM_Grades!$A$2:$A$178,0))="","",INDEX(MCDM_Grades!$G$2:$G$178,MATCH($A153,MCDM_Grades!$A$2:$A$178,0))),"")</f>
        <v/>
      </c>
      <c r="EA153" s="49">
        <f>IFERROR(IF(INDEX(MCDM_Grades!$H$2:$H$178,MATCH($A153,MCDM_Grades!$A$2:$A$178,0))="","",INDEX(MCDM_Grades!$H$2:$H$178,MATCH($A153,MCDM_Grades!$A$2:$A$178,0))),"")</f>
        <v/>
      </c>
      <c r="EB153" s="50">
        <f>IFERROR(IF(INDEX(MCDM_Grades!$I$2:$I$178,MATCH($A153,MCDM_Grades!$A$2:$A$178,0))="","",INDEX(MCDM_Grades!$I$2:$I$178,MATCH($A153,MCDM_Grades!$A$2:$A$178,0))),"")</f>
        <v/>
      </c>
      <c r="EC153" s="51">
        <f>IFERROR(IF(INDEX(MCDM_Grades!$J$2:$J$178,MATCH($A153,MCDM_Grades!$A$2:$A$178,0))="","",INDEX(MCDM_Grades!$J$2:$J$178,MATCH($A153,MCDM_Grades!$A$2:$A$178,0))),"")</f>
        <v/>
      </c>
      <c r="ED153" s="35">
        <f>IFERROR(IF(INDEX(MCDM_Grades!$N$2:$N$178,MATCH($A153,MCDM_Grades!$A$2:$A$178,0))="","",INDEX(MCDM_Grades!$N$2:$N$178,MATCH($A153,MCDM_Grades!$A$2:$A$178,0))),"")</f>
        <v/>
      </c>
      <c r="EE153" s="42">
        <f>IFERROR(IF(INDEX(MCDM_Grades!$O$2:$O$178,MATCH($A153,MCDM_Grades!$A$2:$A$178,0))="","",INDEX(MCDM_Grades!$O$2:$O$178,MATCH($A153,MCDM_Grades!$A$2:$A$178,0))),"")</f>
        <v/>
      </c>
      <c r="EF153" s="35">
        <f>IFERROR(IF(INDEX(MCDM_Grades!$P$2:$P$178,MATCH($A153,MCDM_Grades!$A$2:$A$178,0))="","",INDEX(MCDM_Grades!$P$2:$P$178,MATCH($A153,MCDM_Grades!$A$2:$A$178,0))),"")</f>
        <v/>
      </c>
      <c r="EG153" s="42">
        <f>IFERROR(IF(INDEX(MCDM_Grades!$Q$2:$Q$178,MATCH($A153,MCDM_Grades!$A$2:$A$178,0))="","",INDEX(MCDM_Grades!$Q$2:$Q$178,MATCH($A153,MCDM_Grades!$A$2:$A$178,0))),"")</f>
        <v/>
      </c>
      <c r="EH153" s="35">
        <f>IFERROR(IF(INDEX(MCDM_Grades!$R$2:$R$178,MATCH($A153,MCDM_Grades!$A$2:$A$178,0))="","",INDEX(MCDM_Grades!$R$2:$R$178,MATCH($A153,MCDM_Grades!$A$2:$A$178,0))),"")</f>
        <v/>
      </c>
      <c r="EI153" s="42">
        <f>IFERROR(IF(INDEX(MCDM_Grades!$S$2:$S$178,MATCH($A153,MCDM_Grades!$A$2:$A$178,0))="","",INDEX(MCDM_Grades!$S$2:$S$178,MATCH($A153,MCDM_Grades!$A$2:$A$178,0))),"")</f>
        <v/>
      </c>
      <c r="EJ153" s="35">
        <f>IFERROR(IF(INDEX(MCDM_Grades!$T$2:$T$178,MATCH($A153,MCDM_Grades!$A$2:$A$178,0))="","",INDEX(MCDM_Grades!$T$2:$T$178,MATCH($A153,MCDM_Grades!$A$2:$A$178,0))),"")</f>
        <v/>
      </c>
      <c r="EK153" s="42">
        <f>IFERROR(IF(INDEX(MCDM_Grades!$U$2:$U$178,MATCH($A153,MCDM_Grades!$A$2:$A$178,0))="","",INDEX(MCDM_Grades!$U$2:$U$178,MATCH($A153,MCDM_Grades!$A$2:$A$178,0))),"")</f>
        <v/>
      </c>
      <c r="EL153" s="35">
        <f>IFERROR(IF(INDEX(MCDM_Grades!$V$2:$V$178,MATCH($A153,MCDM_Grades!$A$2:$A$178,0))="","",INDEX(MCDM_Grades!$V$2:$V$178,MATCH($A153,MCDM_Grades!$A$2:$A$178,0))),"")</f>
        <v/>
      </c>
      <c r="EM153" s="42">
        <f>IFERROR(IF(INDEX(MCDM_Grades!$W$2:$W$178,MATCH($A153,MCDM_Grades!$A$2:$A$178,0))="","",INDEX(MCDM_Grades!$W$2:$W$178,MATCH($A153,MCDM_Grades!$A$2:$A$178,0))),"")</f>
        <v/>
      </c>
      <c r="EN153" s="35">
        <f>IFERROR(IF(INDEX(MCDM_Grades!$X$2:$X$178,MATCH($A153,MCDM_Grades!$A$2:$A$178,0))="","",INDEX(MCDM_Grades!$X$2:$X$178,MATCH($A153,MCDM_Grades!$A$2:$A$178,0))),"")</f>
        <v/>
      </c>
      <c r="EO153" s="42">
        <f>IFERROR(IF(INDEX(MCDM_Grades!$Y$2:$Y$178,MATCH($A153,MCDM_Grades!$A$2:$A$178,0))="","",INDEX(MCDM_Grades!$Y$2:$Y$178,MATCH($A153,MCDM_Grades!$A$2:$A$178,0))),"")</f>
        <v/>
      </c>
      <c r="EP153" s="35">
        <f>IFERROR(IF(INDEX(MCDM_Grades!$Z$2:$Z$178,MATCH($A153,MCDM_Grades!$A$2:$A$178,0))="","",INDEX(MCDM_Grades!$Z$2:$Z$178,MATCH($A153,MCDM_Grades!$A$2:$A$178,0))),"")</f>
        <v/>
      </c>
      <c r="EQ153" s="42">
        <f>IFERROR(IF(INDEX(MCDM_Grades!$AA$2:$AA$178,MATCH($A153,MCDM_Grades!$A$2:$A$178,0))="","",INDEX(MCDM_Grades!$AA$2:$AA$178,MATCH($A153,MCDM_Grades!$A$2:$A$178,0))),"")</f>
        <v/>
      </c>
      <c r="ER153" s="35">
        <f>IFERROR(IF(INDEX(MCDM_Grades!$AB$2:$AB$178,MATCH($A153,MCDM_Grades!$A$2:$A$178,0))="","",INDEX(MCDM_Grades!$AB$2:$AB$178,MATCH($A153,MCDM_Grades!$A$2:$A$178,0))),"")</f>
        <v/>
      </c>
      <c r="ES153" s="42">
        <f>IFERROR(IF(INDEX(MCDM_Grades!$AC$2:$AC$178,MATCH($A153,MCDM_Grades!$A$2:$A$178,0))="","",INDEX(MCDM_Grades!$AC$2:$AC$178,MATCH($A153,MCDM_Grades!$A$2:$A$178,0))),"")</f>
        <v/>
      </c>
      <c r="ET153" s="35">
        <f>IFERROR(IF(INDEX(MCDM_Grades!$AD$2:$AD$178,MATCH($A153,MCDM_Grades!$A$2:$A$178,0))="","",INDEX(MCDM_Grades!$AD$2:$AD$178,MATCH($A153,MCDM_Grades!$A$2:$A$178,0))),"")</f>
        <v/>
      </c>
      <c r="EU153" s="42">
        <f>IFERROR(IF(INDEX(MCDM_Grades!$AE$2:$AE$178,MATCH($A153,MCDM_Grades!$A$2:$A$178,0))="","",INDEX(MCDM_Grades!$AE$2:$AE$178,MATCH($A153,MCDM_Grades!$A$2:$A$178,0))),"")</f>
        <v/>
      </c>
      <c r="EV153" s="51">
        <f>IFERROR(IF(INDEX(MCDM_Grades!$K$2:$K$178,MATCH($A153,MCDM_Grades!$A$2:$A$178,0))="","",INDEX(MCDM_Grades!$K$2:$K$178,MATCH($A153,MCDM_Grades!$A$2:$A$178,0))),"")</f>
        <v/>
      </c>
      <c r="EW153" s="49">
        <f>IFERROR(IF(INDEX(MCDM_Grades!$L$2:$L$178,MATCH($A153,MCDM_Grades!$A$2:$A$178,0))="","",INDEX(MCDM_Grades!$L$2:$L$178,MATCH($A153,MCDM_Grades!$A$2:$A$178,0))),"")</f>
        <v/>
      </c>
      <c r="EX153" s="50">
        <f>IFERROR(IF(INDEX(MCDM_Grades!$M$2:$M$178,MATCH($A153,MCDM_Grades!$A$2:$A$178,0))="","",INDEX(MCDM_Grades!$M$2:$M$178,MATCH($A153,MCDM_Grades!$A$2:$A$178,0))),"")</f>
        <v/>
      </c>
      <c r="EY153" s="35">
        <f>IFERROR(IF(INDEX(MCDM_Grades!$AR$2:$AR$178,MATCH($A153,MCDM_Grades!$A$2:$A$178,0))="","",INDEX(MCDM_Grades!$AR$2:$AR$178,MATCH($A153,MCDM_Grades!$A$2:$A$178,0))),"")</f>
        <v/>
      </c>
      <c r="EZ153" s="42">
        <f>IFERROR(IF(INDEX(MCDM_Grades!$AS$2:$AS$178,MATCH($A153,MCDM_Grades!$A$2:$A$178,0))="","",INDEX(MCDM_Grades!$AS$2:$AS$178,MATCH($A153,MCDM_Grades!$A$2:$A$178,0))),"")</f>
        <v/>
      </c>
      <c r="FA153" s="35">
        <f>IFERROR(IF(INDEX(MCDM_Grades!$AT$2:$AT$178,MATCH($A153,MCDM_Grades!$A$2:$A$178,0))="","",INDEX(MCDM_Grades!$AT$2:$AT$178,MATCH($A153,MCDM_Grades!$A$2:$A$178,0))),"")</f>
        <v/>
      </c>
      <c r="FB153" s="42">
        <f>IFERROR(IF(INDEX(MCDM_Grades!$AU$2:$AU$178,MATCH($A153,MCDM_Grades!$A$2:$A$178,0))="","",INDEX(MCDM_Grades!$AU$2:$AU$178,MATCH($A153,MCDM_Grades!$A$2:$A$178,0))),"")</f>
        <v/>
      </c>
      <c r="FC153" s="3" t="inlineStr">
        <is>
          <t>Unclear (conflicting evidence)</t>
        </is>
      </c>
      <c r="FD153" s="3" t="inlineStr">
        <is>
          <t>Unknown</t>
        </is>
      </c>
      <c r="FE153" s="3" t="inlineStr">
        <is>
          <t>Unknown</t>
        </is>
      </c>
      <c r="FF153" s="3" t="inlineStr">
        <is>
          <t>Page states 'diverse ... camera viewpoints' without specifying them</t>
        </is>
      </c>
      <c r="FG153" s="3" t="inlineStr">
        <is>
          <t>Not reported (diverse camera viewpoints stated)</t>
        </is>
      </c>
      <c r="FH153" s="3" t="inlineStr">
        <is>
          <t>The images capture potholes across diverse road surfaces, lighting conditions, and camera viewpoints, making the dataset well-suited for real-world deployment.</t>
        </is>
      </c>
      <c r="FI153" s="3" t="inlineStr">
        <is>
          <t>Dataset page / README</t>
        </is>
      </c>
      <c r="FJ153" s="3" t="inlineStr">
        <is>
          <t>https://www.kaggle.com/datasets/raunakkesharwani/pothole-image-segmentation-dataset</t>
        </is>
      </c>
      <c r="FK153" s="3" t="inlineStr">
        <is>
          <t>Medium</t>
        </is>
      </c>
      <c r="FL153" s="3" t="inlineStr">
        <is>
          <t>Not independently verified</t>
        </is>
      </c>
      <c r="FM153" s="3" t="inlineStr">
        <is>
          <t>Workbook acquisition columns all NR. Kaggle page (rendered in browser) explicitly says the 1,986 images span diverse camera viewpoints but does not say which viewpoints, what camera or how it was mounted; the Roboflow-style preprocessing (auto-orientation, EXIF stripping, 640x640 stretch) suggests a repackaged collection of undocumented provenance. Labelled Unclear rather than Mixed because the presence of both nadir and forward imagery cannot be confirmed.</t>
        </is>
      </c>
    </row>
    <row r="154" ht="58" customHeight="1">
      <c r="A154" s="3" t="inlineStr">
        <is>
          <t>DS-153</t>
        </is>
      </c>
      <c r="B154" s="3" t="inlineStr">
        <is>
          <t>Pothole Image Segmentation Dataset (Nekouei)</t>
        </is>
      </c>
      <c r="C154" s="3" t="inlineStr">
        <is>
          <t>Pothole Image Segmentation Dataset</t>
        </is>
      </c>
      <c r="D154" s="3" t="inlineStr">
        <is>
          <t>Version 2</t>
        </is>
      </c>
      <c r="E154" s="3" t="inlineStr">
        <is>
          <t>Confirmed Match</t>
        </is>
      </c>
      <c r="F154" s="3" t="inlineStr">
        <is>
          <t>High</t>
        </is>
      </c>
      <c r="G154" s="3" t="inlineStr">
        <is>
          <t>Same Kaggle page (farzadnekouei); identical count (780); same Roboflow Universe source.</t>
        </is>
      </c>
      <c r="H154" s="3" t="inlineStr">
        <is>
          <t>Claude; GPT</t>
        </is>
      </c>
      <c r="I154" s="3" t="inlineStr">
        <is>
          <t>Kaggle</t>
        </is>
      </c>
      <c r="J154" s="3" t="inlineStr">
        <is>
          <t>N</t>
        </is>
      </c>
      <c r="K154" s="3" t="inlineStr">
        <is>
          <t>Single Kaggle deposit (Roboflow export)</t>
        </is>
      </c>
      <c r="L154" s="4" t="inlineStr">
        <is>
          <t>https://www.kaggle.com/datasets/farzadnekouei/pothole-image-segmentation-dataset</t>
        </is>
      </c>
      <c r="M154" s="3" t="inlineStr">
        <is>
          <t>NA</t>
        </is>
      </c>
      <c r="N154" s="3" t="inlineStr">
        <is>
          <t>NA</t>
        </is>
      </c>
      <c r="O154" s="3" t="inlineStr">
        <is>
          <t>NA</t>
        </is>
      </c>
      <c r="P154" s="3" t="inlineStr">
        <is>
          <t>NA</t>
        </is>
      </c>
      <c r="Q154" s="3" t="inlineStr">
        <is>
          <t>NA</t>
        </is>
      </c>
      <c r="R154" s="4" t="inlineStr">
        <is>
          <t>https://www.kaggle.com/datasets/farzadnekouei/pothole-image-segmentation-dataset</t>
        </is>
      </c>
      <c r="S154" s="3" t="inlineStr">
        <is>
          <t>NA</t>
        </is>
      </c>
      <c r="T154" s="3" t="inlineStr">
        <is>
          <t>NR</t>
        </is>
      </c>
      <c r="U154" s="3" t="inlineStr">
        <is>
          <t>Y</t>
        </is>
      </c>
      <c r="V154" s="3" t="inlineStr">
        <is>
          <t>https://universe.roboflow.com/farzad/pothole_segmentation_yolov8</t>
        </is>
      </c>
      <c r="W154" s="3" t="inlineStr">
        <is>
          <t>NR</t>
        </is>
      </c>
      <c r="X154" s="3" t="inlineStr">
        <is>
          <t>https://universe.roboflow.com/farzad/pothole_segmentation_yolov8</t>
        </is>
      </c>
      <c r="Y154" s="3" t="inlineStr">
        <is>
          <t>NR</t>
        </is>
      </c>
      <c r="Z154" s="3" t="inlineStr">
        <is>
          <t>NR</t>
        </is>
      </c>
      <c r="AA154" s="3" t="inlineStr">
        <is>
          <t>Reported in source record (relationship not classified)</t>
        </is>
      </c>
      <c r="AB154" s="3" t="inlineStr">
        <is>
          <t>Images/frames as reported</t>
        </is>
      </c>
      <c r="AC154" s="3" t="inlineStr">
        <is>
          <t>780</t>
        </is>
      </c>
      <c r="AD154" s="3" t="inlineStr">
        <is>
          <t>NR</t>
        </is>
      </c>
      <c r="AE154" s="3" t="inlineStr">
        <is>
          <t>NR</t>
        </is>
      </c>
      <c r="AF154" s="3" t="inlineStr">
        <is>
          <t>780</t>
        </is>
      </c>
      <c r="AG154" s="3" t="inlineStr">
        <is>
          <t>NR</t>
        </is>
      </c>
      <c r="AH154" s="3" t="inlineStr">
        <is>
          <t>NR</t>
        </is>
      </c>
      <c r="AI154" s="3" t="inlineStr">
        <is>
          <t>NR</t>
        </is>
      </c>
      <c r="AJ154" s="3" t="inlineStr">
        <is>
          <t>NR</t>
        </is>
      </c>
      <c r="AK154" s="3" t="inlineStr">
        <is>
          <t>NR</t>
        </is>
      </c>
      <c r="AL154" s="3" t="inlineStr">
        <is>
          <t>NR</t>
        </is>
      </c>
      <c r="AM154" s="3" t="inlineStr">
        <is>
          <t>NR</t>
        </is>
      </c>
      <c r="AN154" s="3" t="inlineStr">
        <is>
          <t>640x640</t>
        </is>
      </c>
      <c r="AO154" s="3" t="inlineStr">
        <is>
          <t>NR</t>
        </is>
      </c>
      <c r="AP154" s="3" t="inlineStr">
        <is>
          <t>NR</t>
        </is>
      </c>
      <c r="AQ154" s="3" t="inlineStr">
        <is>
          <t>NR</t>
        </is>
      </c>
      <c r="AR154" s="3" t="inlineStr">
        <is>
          <t>NR</t>
        </is>
      </c>
      <c r="AS154" s="3" t="inlineStr">
        <is>
          <t>Road environment: Road potholes</t>
        </is>
      </c>
      <c r="AT154" s="3" t="inlineStr">
        <is>
          <t>NR</t>
        </is>
      </c>
      <c r="AU154" s="3" t="inlineStr">
        <is>
          <t>Sourced via Roboflow Universe [Claude] | Composite or Roboflow-sourced imagery; acquisition platform NR [GPT]</t>
        </is>
      </c>
      <c r="AV154" s="3" t="inlineStr">
        <is>
          <t>NR</t>
        </is>
      </c>
      <c r="AW154" s="3" t="inlineStr">
        <is>
          <t>NR</t>
        </is>
      </c>
      <c r="AX154" s="3" t="inlineStr">
        <is>
          <t>NR</t>
        </is>
      </c>
      <c r="AY154" s="3" t="inlineStr">
        <is>
          <t>NR</t>
        </is>
      </c>
      <c r="AZ154" s="3" t="inlineStr">
        <is>
          <t>NR</t>
        </is>
      </c>
      <c r="BA154" s="3" t="inlineStr">
        <is>
          <t>NR</t>
        </is>
      </c>
      <c r="BB154" s="3" t="inlineStr">
        <is>
          <t>N</t>
        </is>
      </c>
      <c r="BC154" s="3" t="inlineStr">
        <is>
          <t>NR</t>
        </is>
      </c>
      <c r="BD154" s="3" t="inlineStr">
        <is>
          <t>NR</t>
        </is>
      </c>
      <c r="BE154" s="3" t="inlineStr">
        <is>
          <t>NR</t>
        </is>
      </c>
      <c r="BF154" s="3" t="inlineStr">
        <is>
          <t>NR</t>
        </is>
      </c>
      <c r="BG154" s="3" t="inlineStr">
        <is>
          <t>NR</t>
        </is>
      </c>
      <c r="BH154" s="3" t="inlineStr">
        <is>
          <t>Pothole</t>
        </is>
      </c>
      <c r="BI154" s="3" t="inlineStr">
        <is>
          <t>NR</t>
        </is>
      </c>
      <c r="BJ154" s="3" t="inlineStr">
        <is>
          <t>Single class: pothole, with polygon segmentation masks [Claude] | Pothole segmentation class [GPT]</t>
        </is>
      </c>
      <c r="BK154" s="3" t="inlineStr">
        <is>
          <t>NR</t>
        </is>
      </c>
      <c r="BL154" s="3" t="inlineStr">
        <is>
          <t>Instance segmentation [Claude] | Semantic segmentation;Object detection [GPT]</t>
        </is>
      </c>
      <c r="BM154" s="3" t="inlineStr">
        <is>
          <t>Instance segmentation [Claude] | Semantic segmentation;Object detection [GPT]</t>
        </is>
      </c>
      <c r="BN154" s="3" t="inlineStr">
        <is>
          <t>YOLOv8 segmentation TXT [Claude] | YOLOv8 segmentation format [GPT]</t>
        </is>
      </c>
      <c r="BO154" s="3" t="inlineStr">
        <is>
          <t>YOLO; TXT</t>
        </is>
      </c>
      <c r="BP154" s="3" t="inlineStr">
        <is>
          <t>NR</t>
        </is>
      </c>
      <c r="BQ154" s="3" t="inlineStr">
        <is>
          <t>Y</t>
        </is>
      </c>
      <c r="BR154" s="3" t="inlineStr">
        <is>
          <t>Y</t>
        </is>
      </c>
      <c r="BS154" s="3" t="inlineStr">
        <is>
          <t>NR</t>
        </is>
      </c>
      <c r="BT154" s="3" t="inlineStr">
        <is>
          <t>NR</t>
        </is>
      </c>
      <c r="BU154" s="3" t="inlineStr">
        <is>
          <t>NR</t>
        </is>
      </c>
      <c r="BV154" s="3" t="inlineStr">
        <is>
          <t>N</t>
        </is>
      </c>
      <c r="BW154" s="3" t="inlineStr">
        <is>
          <t>N</t>
        </is>
      </c>
      <c r="BX154" s="3" t="inlineStr">
        <is>
          <t>N</t>
        </is>
      </c>
      <c r="BY154" s="3" t="inlineStr">
        <is>
          <t>Roboflow preprocessing and augmentation; original annotation method NR</t>
        </is>
      </c>
      <c r="BZ154" s="3" t="inlineStr">
        <is>
          <t>Augmentation applied to the training split only, keeping the 60-image validation split free of augmented duplicates [Claude] | Dataset preprocessing documented; source-level annotation audit NR [GPT]</t>
        </is>
      </c>
      <c r="CA154" s="3" t="inlineStr">
        <is>
          <t>NR</t>
        </is>
      </c>
      <c r="CB154" s="3" t="inlineStr">
        <is>
          <t>NR</t>
        </is>
      </c>
      <c r="CC154" s="3" t="inlineStr">
        <is>
          <t>Instance segmentation [Claude] | Semantic segmentation;Object detection [GPT]</t>
        </is>
      </c>
      <c r="CD154" s="3" t="inlineStr">
        <is>
          <t>YOLOv8 segmentation</t>
        </is>
      </c>
      <c r="CE154" s="3" t="inlineStr">
        <is>
          <t>YOLOv8 segmentation</t>
        </is>
      </c>
      <c r="CF154" s="3" t="inlineStr">
        <is>
          <t>Reported on the source record/data card or associated publication (see Evidence_Locator)</t>
        </is>
      </c>
      <c r="CG154" s="3" t="inlineStr">
        <is>
          <t>NR</t>
        </is>
      </c>
      <c r="CH154" s="3" t="inlineStr">
        <is>
          <t>NR</t>
        </is>
      </c>
      <c r="CI154" s="3" t="inlineStr">
        <is>
          <t>Include-Supplementary</t>
        </is>
      </c>
      <c r="CJ154" s="3" t="inlineStr">
        <is>
          <t>Registration</t>
        </is>
      </c>
      <c r="CK154" s="3" t="inlineStr">
        <is>
          <t>Apache 2.0</t>
        </is>
      </c>
      <c r="CL154" s="3" t="inlineStr">
        <is>
          <t>Y</t>
        </is>
      </c>
      <c r="CM154" s="3" t="inlineStr">
        <is>
          <t>Registration</t>
        </is>
      </c>
      <c r="CN154" s="3" t="inlineStr">
        <is>
          <t>NR</t>
        </is>
      </c>
      <c r="CO154" s="3" t="inlineStr">
        <is>
          <t>NR</t>
        </is>
      </c>
      <c r="CP154" s="3" t="inlineStr">
        <is>
          <t>N</t>
        </is>
      </c>
      <c r="CQ154" s="3" t="inlineStr">
        <is>
          <t>Only 780 images of which 720 are the augmented training split derived from a smaller set of source images; source imagery provenance, country and capture device are undocumented; single class [Claude] | Derived and augmented collection; original image provenance, geography, acquisition conditions, license, and independent annotation quality are incompletely documented. [GPT]</t>
        </is>
      </c>
      <c r="CR154" s="3" t="inlineStr">
        <is>
          <t>Derived</t>
        </is>
      </c>
      <c r="CS154" s="3" t="inlineStr">
        <is>
          <t>N</t>
        </is>
      </c>
      <c r="CT154" s="3" t="inlineStr">
        <is>
          <t>N</t>
        </is>
      </c>
      <c r="CU154" s="3" t="inlineStr">
        <is>
          <t>Y</t>
        </is>
      </c>
      <c r="CV154" s="3" t="inlineStr">
        <is>
          <t>Roboflow Universe pothole_segmentation_yolov8 project</t>
        </is>
      </c>
      <c r="CW154" s="3" t="inlineStr">
        <is>
          <t>NA</t>
        </is>
      </c>
      <c r="CX154" s="3" t="inlineStr">
        <is>
          <t>Claude_Kaggle_001.xlsx; GPT_Kaggle_001.xlsx</t>
        </is>
      </c>
      <c r="CY154" s="3" t="inlineStr">
        <is>
          <t>Claude_Kaggle_001:KG-025; GPT_Kaggle_001:KAG-009</t>
        </is>
      </c>
      <c r="CZ154" s="3" t="inlineStr">
        <is>
          <t>Y - see conflict columns and Reconciliation_Notes</t>
        </is>
      </c>
      <c r="DA154" s="3" t="inlineStr">
        <is>
          <t>Y - see conflict columns and Reconciliation_Notes</t>
        </is>
      </c>
      <c r="DB154" s="3" t="inlineStr">
        <is>
          <t>None</t>
        </is>
      </c>
      <c r="DC154" s="6" t="inlineStr">
        <is>
          <t>Label taxonomy: Single class: pothole, with polygon segmentation masks (Claude) vs Pothole segmentation class (GPT) || Annotation task: Instance segmentation (Claude) vs Semantic segmentation;Object detection (GPT) || Annotation format: YOLOv8 segmentation TXT (Claude) vs YOLOv8 segmentation format (GPT) || Annotation QC: Augmentation applied to the training split only, keeping the 60-image validation (Claude) vs Dataset preprocessing documented; source-level annotation audit NR (GPT)</t>
        </is>
      </c>
      <c r="DD154" s="3" t="inlineStr">
        <is>
          <t>None</t>
        </is>
      </c>
      <c r="DE154" s="6" t="inlineStr">
        <is>
          <t>Release year: 2023 (Claude) vs 2024 (GPT) || AI tasks: Instance segmentation (Claude) vs Semantic segmentation;Object detection (GPT) || Acquisition platform: Sourced via Roboflow Universe (Claude) vs Composite or Roboflow-sourced imagery; acquisition platform NR (GPT) || Key_Limitations: Only 780 images of which 720 are the augmented training split derived from a sma (Claude) vs Derived and augmented collection; original image provenance, geography, acquisit (GPT)</t>
        </is>
      </c>
      <c r="DF154" s="3" t="inlineStr">
        <is>
          <t>N</t>
        </is>
      </c>
      <c r="DG154" s="3" t="inlineStr">
        <is>
          <t>Merged from 2 source records; no material conflicts beyond those listed.</t>
        </is>
      </c>
      <c r="DH154" s="3" t="inlineStr">
        <is>
          <t>Kaggle dataset page 'About Dataset' (780 images in YOLOv8 format, Roboflow source link, preprocessing (auto-orient, 640x640 stretch) and augmentation list, 720/60 train/validation split); Kaggle API record /api/v1/datasets/view/farzadnekouei/pothole-image-segmentation-dataset; accessed 2026-08-03 [Claude] | Kaggle dataset page and public tutorial referencing the dataset structure, accessed 2026-08-06 [GPT]</t>
        </is>
      </c>
      <c r="DI154" s="3" t="inlineStr">
        <is>
          <t>Moderate</t>
        </is>
      </c>
      <c r="DJ154" s="3" t="inlineStr">
        <is>
          <t>Low</t>
        </is>
      </c>
      <c r="DK154" s="3" t="inlineStr">
        <is>
          <t>Use as-is.</t>
        </is>
      </c>
      <c r="DL154" s="3" t="n">
        <v>4.5</v>
      </c>
      <c r="DM154" s="3" t="n">
        <v>3</v>
      </c>
      <c r="DN154" s="3" t="n">
        <v>3.5</v>
      </c>
      <c r="DO154" s="3" t="n">
        <v>2</v>
      </c>
      <c r="DP154" s="3" t="n">
        <v>2</v>
      </c>
      <c r="DQ154" s="3" t="n">
        <v>1</v>
      </c>
      <c r="DR154" s="3" t="n">
        <v>0</v>
      </c>
      <c r="DS154" s="3" t="n">
        <v>52.5</v>
      </c>
      <c r="DT154" s="3" t="inlineStr">
        <is>
          <t>Reviewed (source MCDM_Scoring, averaged across batches)</t>
        </is>
      </c>
      <c r="DU154" s="3" t="inlineStr">
        <is>
          <t>2 of 2</t>
        </is>
      </c>
      <c r="DV154" s="35">
        <f>IFERROR(IF(INDEX(MCDM_Grades!$C$2:$C$178,MATCH($A154,MCDM_Grades!$A$2:$A$178,0))="","",INDEX(MCDM_Grades!$C$2:$C$178,MATCH($A154,MCDM_Grades!$A$2:$A$178,0))),"")</f>
        <v/>
      </c>
      <c r="DW154" s="42">
        <f>IFERROR(IF(INDEX(MCDM_Grades!$D$2:$D$178,MATCH($A154,MCDM_Grades!$A$2:$A$178,0))="","",INDEX(MCDM_Grades!$D$2:$D$178,MATCH($A154,MCDM_Grades!$A$2:$A$178,0))),"")</f>
        <v/>
      </c>
      <c r="DX154" s="48">
        <f>IFERROR(IF(INDEX(MCDM_Grades!$E$2:$E$178,MATCH($A154,MCDM_Grades!$A$2:$A$178,0))="","",INDEX(MCDM_Grades!$E$2:$E$178,MATCH($A154,MCDM_Grades!$A$2:$A$178,0))),"")</f>
        <v/>
      </c>
      <c r="DY154" s="49">
        <f>IFERROR(IF(INDEX(MCDM_Grades!$F$2:$F$178,MATCH($A154,MCDM_Grades!$A$2:$A$178,0))="","",INDEX(MCDM_Grades!$F$2:$F$178,MATCH($A154,MCDM_Grades!$A$2:$A$178,0))),"")</f>
        <v/>
      </c>
      <c r="DZ154" s="48">
        <f>IFERROR(IF(INDEX(MCDM_Grades!$G$2:$G$178,MATCH($A154,MCDM_Grades!$A$2:$A$178,0))="","",INDEX(MCDM_Grades!$G$2:$G$178,MATCH($A154,MCDM_Grades!$A$2:$A$178,0))),"")</f>
        <v/>
      </c>
      <c r="EA154" s="49">
        <f>IFERROR(IF(INDEX(MCDM_Grades!$H$2:$H$178,MATCH($A154,MCDM_Grades!$A$2:$A$178,0))="","",INDEX(MCDM_Grades!$H$2:$H$178,MATCH($A154,MCDM_Grades!$A$2:$A$178,0))),"")</f>
        <v/>
      </c>
      <c r="EB154" s="50">
        <f>IFERROR(IF(INDEX(MCDM_Grades!$I$2:$I$178,MATCH($A154,MCDM_Grades!$A$2:$A$178,0))="","",INDEX(MCDM_Grades!$I$2:$I$178,MATCH($A154,MCDM_Grades!$A$2:$A$178,0))),"")</f>
        <v/>
      </c>
      <c r="EC154" s="51">
        <f>IFERROR(IF(INDEX(MCDM_Grades!$J$2:$J$178,MATCH($A154,MCDM_Grades!$A$2:$A$178,0))="","",INDEX(MCDM_Grades!$J$2:$J$178,MATCH($A154,MCDM_Grades!$A$2:$A$178,0))),"")</f>
        <v/>
      </c>
      <c r="ED154" s="35">
        <f>IFERROR(IF(INDEX(MCDM_Grades!$N$2:$N$178,MATCH($A154,MCDM_Grades!$A$2:$A$178,0))="","",INDEX(MCDM_Grades!$N$2:$N$178,MATCH($A154,MCDM_Grades!$A$2:$A$178,0))),"")</f>
        <v/>
      </c>
      <c r="EE154" s="42">
        <f>IFERROR(IF(INDEX(MCDM_Grades!$O$2:$O$178,MATCH($A154,MCDM_Grades!$A$2:$A$178,0))="","",INDEX(MCDM_Grades!$O$2:$O$178,MATCH($A154,MCDM_Grades!$A$2:$A$178,0))),"")</f>
        <v/>
      </c>
      <c r="EF154" s="35">
        <f>IFERROR(IF(INDEX(MCDM_Grades!$P$2:$P$178,MATCH($A154,MCDM_Grades!$A$2:$A$178,0))="","",INDEX(MCDM_Grades!$P$2:$P$178,MATCH($A154,MCDM_Grades!$A$2:$A$178,0))),"")</f>
        <v/>
      </c>
      <c r="EG154" s="42">
        <f>IFERROR(IF(INDEX(MCDM_Grades!$Q$2:$Q$178,MATCH($A154,MCDM_Grades!$A$2:$A$178,0))="","",INDEX(MCDM_Grades!$Q$2:$Q$178,MATCH($A154,MCDM_Grades!$A$2:$A$178,0))),"")</f>
        <v/>
      </c>
      <c r="EH154" s="35">
        <f>IFERROR(IF(INDEX(MCDM_Grades!$R$2:$R$178,MATCH($A154,MCDM_Grades!$A$2:$A$178,0))="","",INDEX(MCDM_Grades!$R$2:$R$178,MATCH($A154,MCDM_Grades!$A$2:$A$178,0))),"")</f>
        <v/>
      </c>
      <c r="EI154" s="42">
        <f>IFERROR(IF(INDEX(MCDM_Grades!$S$2:$S$178,MATCH($A154,MCDM_Grades!$A$2:$A$178,0))="","",INDEX(MCDM_Grades!$S$2:$S$178,MATCH($A154,MCDM_Grades!$A$2:$A$178,0))),"")</f>
        <v/>
      </c>
      <c r="EJ154" s="35">
        <f>IFERROR(IF(INDEX(MCDM_Grades!$T$2:$T$178,MATCH($A154,MCDM_Grades!$A$2:$A$178,0))="","",INDEX(MCDM_Grades!$T$2:$T$178,MATCH($A154,MCDM_Grades!$A$2:$A$178,0))),"")</f>
        <v/>
      </c>
      <c r="EK154" s="42">
        <f>IFERROR(IF(INDEX(MCDM_Grades!$U$2:$U$178,MATCH($A154,MCDM_Grades!$A$2:$A$178,0))="","",INDEX(MCDM_Grades!$U$2:$U$178,MATCH($A154,MCDM_Grades!$A$2:$A$178,0))),"")</f>
        <v/>
      </c>
      <c r="EL154" s="35">
        <f>IFERROR(IF(INDEX(MCDM_Grades!$V$2:$V$178,MATCH($A154,MCDM_Grades!$A$2:$A$178,0))="","",INDEX(MCDM_Grades!$V$2:$V$178,MATCH($A154,MCDM_Grades!$A$2:$A$178,0))),"")</f>
        <v/>
      </c>
      <c r="EM154" s="42">
        <f>IFERROR(IF(INDEX(MCDM_Grades!$W$2:$W$178,MATCH($A154,MCDM_Grades!$A$2:$A$178,0))="","",INDEX(MCDM_Grades!$W$2:$W$178,MATCH($A154,MCDM_Grades!$A$2:$A$178,0))),"")</f>
        <v/>
      </c>
      <c r="EN154" s="35">
        <f>IFERROR(IF(INDEX(MCDM_Grades!$X$2:$X$178,MATCH($A154,MCDM_Grades!$A$2:$A$178,0))="","",INDEX(MCDM_Grades!$X$2:$X$178,MATCH($A154,MCDM_Grades!$A$2:$A$178,0))),"")</f>
        <v/>
      </c>
      <c r="EO154" s="42">
        <f>IFERROR(IF(INDEX(MCDM_Grades!$Y$2:$Y$178,MATCH($A154,MCDM_Grades!$A$2:$A$178,0))="","",INDEX(MCDM_Grades!$Y$2:$Y$178,MATCH($A154,MCDM_Grades!$A$2:$A$178,0))),"")</f>
        <v/>
      </c>
      <c r="EP154" s="35">
        <f>IFERROR(IF(INDEX(MCDM_Grades!$Z$2:$Z$178,MATCH($A154,MCDM_Grades!$A$2:$A$178,0))="","",INDEX(MCDM_Grades!$Z$2:$Z$178,MATCH($A154,MCDM_Grades!$A$2:$A$178,0))),"")</f>
        <v/>
      </c>
      <c r="EQ154" s="42">
        <f>IFERROR(IF(INDEX(MCDM_Grades!$AA$2:$AA$178,MATCH($A154,MCDM_Grades!$A$2:$A$178,0))="","",INDEX(MCDM_Grades!$AA$2:$AA$178,MATCH($A154,MCDM_Grades!$A$2:$A$178,0))),"")</f>
        <v/>
      </c>
      <c r="ER154" s="35">
        <f>IFERROR(IF(INDEX(MCDM_Grades!$AB$2:$AB$178,MATCH($A154,MCDM_Grades!$A$2:$A$178,0))="","",INDEX(MCDM_Grades!$AB$2:$AB$178,MATCH($A154,MCDM_Grades!$A$2:$A$178,0))),"")</f>
        <v/>
      </c>
      <c r="ES154" s="42">
        <f>IFERROR(IF(INDEX(MCDM_Grades!$AC$2:$AC$178,MATCH($A154,MCDM_Grades!$A$2:$A$178,0))="","",INDEX(MCDM_Grades!$AC$2:$AC$178,MATCH($A154,MCDM_Grades!$A$2:$A$178,0))),"")</f>
        <v/>
      </c>
      <c r="ET154" s="35">
        <f>IFERROR(IF(INDEX(MCDM_Grades!$AD$2:$AD$178,MATCH($A154,MCDM_Grades!$A$2:$A$178,0))="","",INDEX(MCDM_Grades!$AD$2:$AD$178,MATCH($A154,MCDM_Grades!$A$2:$A$178,0))),"")</f>
        <v/>
      </c>
      <c r="EU154" s="42">
        <f>IFERROR(IF(INDEX(MCDM_Grades!$AE$2:$AE$178,MATCH($A154,MCDM_Grades!$A$2:$A$178,0))="","",INDEX(MCDM_Grades!$AE$2:$AE$178,MATCH($A154,MCDM_Grades!$A$2:$A$178,0))),"")</f>
        <v/>
      </c>
      <c r="EV154" s="51">
        <f>IFERROR(IF(INDEX(MCDM_Grades!$K$2:$K$178,MATCH($A154,MCDM_Grades!$A$2:$A$178,0))="","",INDEX(MCDM_Grades!$K$2:$K$178,MATCH($A154,MCDM_Grades!$A$2:$A$178,0))),"")</f>
        <v/>
      </c>
      <c r="EW154" s="49">
        <f>IFERROR(IF(INDEX(MCDM_Grades!$L$2:$L$178,MATCH($A154,MCDM_Grades!$A$2:$A$178,0))="","",INDEX(MCDM_Grades!$L$2:$L$178,MATCH($A154,MCDM_Grades!$A$2:$A$178,0))),"")</f>
        <v/>
      </c>
      <c r="EX154" s="50">
        <f>IFERROR(IF(INDEX(MCDM_Grades!$M$2:$M$178,MATCH($A154,MCDM_Grades!$A$2:$A$178,0))="","",INDEX(MCDM_Grades!$M$2:$M$178,MATCH($A154,MCDM_Grades!$A$2:$A$178,0))),"")</f>
        <v/>
      </c>
      <c r="EY154" s="35">
        <f>IFERROR(IF(INDEX(MCDM_Grades!$AR$2:$AR$178,MATCH($A154,MCDM_Grades!$A$2:$A$178,0))="","",INDEX(MCDM_Grades!$AR$2:$AR$178,MATCH($A154,MCDM_Grades!$A$2:$A$178,0))),"")</f>
        <v/>
      </c>
      <c r="EZ154" s="42">
        <f>IFERROR(IF(INDEX(MCDM_Grades!$AS$2:$AS$178,MATCH($A154,MCDM_Grades!$A$2:$A$178,0))="","",INDEX(MCDM_Grades!$AS$2:$AS$178,MATCH($A154,MCDM_Grades!$A$2:$A$178,0))),"")</f>
        <v/>
      </c>
      <c r="FA154" s="35">
        <f>IFERROR(IF(INDEX(MCDM_Grades!$AT$2:$AT$178,MATCH($A154,MCDM_Grades!$A$2:$A$178,0))="","",INDEX(MCDM_Grades!$AT$2:$AT$178,MATCH($A154,MCDM_Grades!$A$2:$A$178,0))),"")</f>
        <v/>
      </c>
      <c r="FB154" s="42">
        <f>IFERROR(IF(INDEX(MCDM_Grades!$AU$2:$AU$178,MATCH($A154,MCDM_Grades!$A$2:$A$178,0))="","",INDEX(MCDM_Grades!$AU$2:$AU$178,MATCH($A154,MCDM_Grades!$A$2:$A$178,0))),"")</f>
        <v/>
      </c>
      <c r="FC154" s="3" t="inlineStr">
        <is>
          <t>Not reported</t>
        </is>
      </c>
      <c r="FD154" s="3" t="inlineStr">
        <is>
          <t>Unknown</t>
        </is>
      </c>
      <c r="FE154" s="3" t="inlineStr">
        <is>
          <t>Unknown</t>
        </is>
      </c>
      <c r="FF154" s="3" t="n"/>
      <c r="FG154" s="3" t="inlineStr">
        <is>
          <t>Not reported (Roboflow Universe repackaging)</t>
        </is>
      </c>
      <c r="FH154" s="3" t="inlineStr">
        <is>
          <t>This dataset was sourced via roboflow.com and contains a total of 780 images annotated in the YOLOv8 format for pothole detection and segmentation.</t>
        </is>
      </c>
      <c r="FI154" s="3" t="inlineStr">
        <is>
          <t>Dataset page / README</t>
        </is>
      </c>
      <c r="FJ154" s="3" t="inlineStr">
        <is>
          <t>https://www.kaggle.com/datasets/farzadnekouei/pothole-image-segmentation-dataset</t>
        </is>
      </c>
      <c r="FK154" s="3" t="inlineStr">
        <is>
          <t>Medium</t>
        </is>
      </c>
      <c r="FL154" s="3" t="inlineStr">
        <is>
          <t>Not independently verified</t>
        </is>
      </c>
      <c r="FM154" s="3" t="inlineStr">
        <is>
          <t>Workbook acquisition columns NR apart from Roboflow sourcing. Kaggle page (rendered in browser) documents only Roboflow preprocessing/augmentation (720 augmented train / 60 val) with no camera, mounting or viewpoint statement. The parent Roboflow project https://universe.roboflow.com/farzad/pothole_segmentation_yolov8 returned HTTP 403 (Cloudflare challenge) to WebFetch and navigation to it was denied in the browser pane, so the parent viewpoint could not be checked.</t>
        </is>
      </c>
    </row>
    <row r="155" ht="58" customHeight="1">
      <c r="A155" s="3" t="inlineStr">
        <is>
          <t>DS-154</t>
        </is>
      </c>
      <c r="B155" s="3" t="inlineStr">
        <is>
          <t>Pothole Patrol Normalized Dataset (KHADDA MASTER)</t>
        </is>
      </c>
      <c r="C155" s="3" t="inlineStr">
        <is>
          <t>NA</t>
        </is>
      </c>
      <c r="D155" s="3" t="inlineStr">
        <is>
          <t>Version 1</t>
        </is>
      </c>
      <c r="E155" s="3" t="inlineStr">
        <is>
          <t>Independent Dataset</t>
        </is>
      </c>
      <c r="F155" s="3" t="inlineStr">
        <is>
          <t>NA (single source record)</t>
        </is>
      </c>
      <c r="G155" s="3" t="inlineStr">
        <is>
          <t>Single source record; no matching record found in any other file after cross-file and cross-platform comparison.</t>
        </is>
      </c>
      <c r="H155" s="3" t="inlineStr">
        <is>
          <t>Claude</t>
        </is>
      </c>
      <c r="I155" s="3" t="inlineStr">
        <is>
          <t>Kaggle</t>
        </is>
      </c>
      <c r="J155" s="3" t="inlineStr">
        <is>
          <t>N</t>
        </is>
      </c>
      <c r="K155" s="3" t="inlineStr">
        <is>
          <t>NA (single platform)</t>
        </is>
      </c>
      <c r="L155" s="4" t="inlineStr">
        <is>
          <t>https://www.kaggle.com/datasets/abdulrahmanksaeed/pothole-patrol-normalized-dataset</t>
        </is>
      </c>
      <c r="M155" s="3" t="inlineStr">
        <is>
          <t>NA</t>
        </is>
      </c>
      <c r="N155" s="3" t="inlineStr">
        <is>
          <t>NA</t>
        </is>
      </c>
      <c r="O155" s="3" t="inlineStr">
        <is>
          <t>NA</t>
        </is>
      </c>
      <c r="P155" s="3" t="inlineStr">
        <is>
          <t>NA</t>
        </is>
      </c>
      <c r="Q155" s="3" t="inlineStr">
        <is>
          <t>NA</t>
        </is>
      </c>
      <c r="R155" s="4" t="inlineStr">
        <is>
          <t>https://www.kaggle.com/datasets/abdulrahmanksaeed/pothole-patrol-normalized-dataset</t>
        </is>
      </c>
      <c r="S155" s="3" t="inlineStr">
        <is>
          <t>NA</t>
        </is>
      </c>
      <c r="T155" s="3" t="inlineStr">
        <is>
          <t>NR</t>
        </is>
      </c>
      <c r="U155" s="3" t="inlineStr">
        <is>
          <t>N</t>
        </is>
      </c>
      <c r="V155" s="3" t="inlineStr">
        <is>
          <t>NR</t>
        </is>
      </c>
      <c r="W155" s="3" t="inlineStr">
        <is>
          <t>NR</t>
        </is>
      </c>
      <c r="X155" s="3" t="inlineStr">
        <is>
          <t>NR</t>
        </is>
      </c>
      <c r="Y155" s="3" t="inlineStr">
        <is>
          <t>NR</t>
        </is>
      </c>
      <c r="Z155" s="3" t="inlineStr">
        <is>
          <t>NA</t>
        </is>
      </c>
      <c r="AA155" s="3" t="inlineStr">
        <is>
          <t>NA</t>
        </is>
      </c>
      <c r="AB155" s="3" t="inlineStr">
        <is>
          <t>Images/frames as reported</t>
        </is>
      </c>
      <c r="AC155" s="3" t="inlineStr">
        <is>
          <t>2100</t>
        </is>
      </c>
      <c r="AD155" s="3" t="inlineStr">
        <is>
          <t>NR</t>
        </is>
      </c>
      <c r="AE155" s="3" t="inlineStr">
        <is>
          <t>NR</t>
        </is>
      </c>
      <c r="AF155" s="3" t="inlineStr">
        <is>
          <t>2100</t>
        </is>
      </c>
      <c r="AG155" s="3" t="inlineStr">
        <is>
          <t>NR</t>
        </is>
      </c>
      <c r="AH155" s="3" t="inlineStr">
        <is>
          <t>NR</t>
        </is>
      </c>
      <c r="AI155" s="3" t="inlineStr">
        <is>
          <t>NR</t>
        </is>
      </c>
      <c r="AJ155" s="3" t="inlineStr">
        <is>
          <t>NR</t>
        </is>
      </c>
      <c r="AK155" s="3" t="inlineStr">
        <is>
          <t>NR</t>
        </is>
      </c>
      <c r="AL155" s="3" t="inlineStr">
        <is>
          <t>NR</t>
        </is>
      </c>
      <c r="AM155" s="3" t="inlineStr">
        <is>
          <t>NR</t>
        </is>
      </c>
      <c r="AN155" s="3" t="inlineStr">
        <is>
          <t>NR</t>
        </is>
      </c>
      <c r="AO155" s="3" t="inlineStr">
        <is>
          <t>NR</t>
        </is>
      </c>
      <c r="AP155" s="3" t="inlineStr">
        <is>
          <t>Pakistan</t>
        </is>
      </c>
      <c r="AQ155" s="3" t="inlineStr">
        <is>
          <t>NR</t>
        </is>
      </c>
      <c r="AR155" s="3" t="inlineStr">
        <is>
          <t>Lahore</t>
        </is>
      </c>
      <c r="AS155" s="3" t="inlineStr">
        <is>
          <t>Pakistan; Lahore; Road environment: Urban streets</t>
        </is>
      </c>
      <c r="AT155" s="3" t="inlineStr">
        <is>
          <t>NR</t>
        </is>
      </c>
      <c r="AU155" s="3" t="inlineStr">
        <is>
          <t>NR</t>
        </is>
      </c>
      <c r="AV155" s="3" t="inlineStr">
        <is>
          <t>NR</t>
        </is>
      </c>
      <c r="AW155" s="3" t="inlineStr">
        <is>
          <t>NR</t>
        </is>
      </c>
      <c r="AX155" s="3" t="inlineStr">
        <is>
          <t>NR</t>
        </is>
      </c>
      <c r="AY155" s="3" t="inlineStr">
        <is>
          <t>NR</t>
        </is>
      </c>
      <c r="AZ155" s="3" t="inlineStr">
        <is>
          <t>NR</t>
        </is>
      </c>
      <c r="BA155" s="3" t="inlineStr">
        <is>
          <t>NR</t>
        </is>
      </c>
      <c r="BB155" s="3" t="inlineStr">
        <is>
          <t>N</t>
        </is>
      </c>
      <c r="BC155" s="3" t="inlineStr">
        <is>
          <t>NR</t>
        </is>
      </c>
      <c r="BD155" s="3" t="inlineStr">
        <is>
          <t>NR</t>
        </is>
      </c>
      <c r="BE155" s="3" t="inlineStr">
        <is>
          <t>NR</t>
        </is>
      </c>
      <c r="BF155" s="3" t="inlineStr">
        <is>
          <t>Varied lighting conditions and angles stated;specific categories NR</t>
        </is>
      </c>
      <c r="BG155" s="3" t="inlineStr">
        <is>
          <t>NR</t>
        </is>
      </c>
      <c r="BH155" s="3" t="inlineStr">
        <is>
          <t>Pothole;Road degradation</t>
        </is>
      </c>
      <c r="BI155" s="3" t="inlineStr">
        <is>
          <t>NR</t>
        </is>
      </c>
      <c r="BJ155" s="3" t="inlineStr">
        <is>
          <t>Instance-segmentation polygons for potholes and road degradation, intended to support repair-volume estimation</t>
        </is>
      </c>
      <c r="BK155" s="3" t="inlineStr">
        <is>
          <t>NR</t>
        </is>
      </c>
      <c r="BL155" s="3" t="inlineStr">
        <is>
          <t>Instance segmentation</t>
        </is>
      </c>
      <c r="BM155" s="3" t="inlineStr">
        <is>
          <t>Instance segmentation</t>
        </is>
      </c>
      <c r="BN155" s="3" t="inlineStr">
        <is>
          <t>COCO JSON polygon annotations</t>
        </is>
      </c>
      <c r="BO155" s="3" t="inlineStr">
        <is>
          <t>COCO JSON; COCO; JSON</t>
        </is>
      </c>
      <c r="BP155" s="3" t="inlineStr">
        <is>
          <t>NR</t>
        </is>
      </c>
      <c r="BQ155" s="3" t="inlineStr">
        <is>
          <t>NR</t>
        </is>
      </c>
      <c r="BR155" s="3" t="inlineStr">
        <is>
          <t>Y</t>
        </is>
      </c>
      <c r="BS155" s="3" t="inlineStr">
        <is>
          <t>Y</t>
        </is>
      </c>
      <c r="BT155" s="3" t="inlineStr">
        <is>
          <t>NR</t>
        </is>
      </c>
      <c r="BU155" s="3" t="inlineStr">
        <is>
          <t>NR</t>
        </is>
      </c>
      <c r="BV155" s="3" t="inlineStr">
        <is>
          <t>NR</t>
        </is>
      </c>
      <c r="BW155" s="3" t="inlineStr">
        <is>
          <t>NR</t>
        </is>
      </c>
      <c r="BX155" s="3" t="inlineStr">
        <is>
          <t>NR</t>
        </is>
      </c>
      <c r="BY155" s="3" t="inlineStr">
        <is>
          <t>Hand-drawn polygon annotation, processed through Roboflow</t>
        </is>
      </c>
      <c r="BZ155" s="3" t="inlineStr">
        <is>
          <t>NR</t>
        </is>
      </c>
      <c r="CA155" s="3" t="inlineStr">
        <is>
          <t>NR</t>
        </is>
      </c>
      <c r="CB155" s="3" t="inlineStr">
        <is>
          <t>NR</t>
        </is>
      </c>
      <c r="CC155" s="3" t="inlineStr">
        <is>
          <t>Instance segmentation;Damage volume estimation</t>
        </is>
      </c>
      <c r="CD155" s="3" t="inlineStr">
        <is>
          <t>NR</t>
        </is>
      </c>
      <c r="CE155" s="3" t="inlineStr">
        <is>
          <t>NR</t>
        </is>
      </c>
      <c r="CF155" s="3" t="inlineStr">
        <is>
          <t>Reported on the source record/data card or associated publication (see Evidence_Locator)</t>
        </is>
      </c>
      <c r="CG155" s="3" t="inlineStr">
        <is>
          <t>NR</t>
        </is>
      </c>
      <c r="CH155" s="3" t="inlineStr">
        <is>
          <t>NR</t>
        </is>
      </c>
      <c r="CI155" s="3" t="inlineStr">
        <is>
          <t>Include-Supplementary</t>
        </is>
      </c>
      <c r="CJ155" s="3" t="inlineStr">
        <is>
          <t>Registration</t>
        </is>
      </c>
      <c r="CK155" s="3" t="inlineStr">
        <is>
          <t>MIT</t>
        </is>
      </c>
      <c r="CL155" s="3" t="inlineStr">
        <is>
          <t>Y</t>
        </is>
      </c>
      <c r="CM155" s="3" t="inlineStr">
        <is>
          <t>Registration</t>
        </is>
      </c>
      <c r="CN155" s="3" t="inlineStr">
        <is>
          <t>NR</t>
        </is>
      </c>
      <c r="CO155" s="3" t="inlineStr">
        <is>
          <t>NR</t>
        </is>
      </c>
      <c r="CP155" s="3" t="inlineStr">
        <is>
          <t>N</t>
        </is>
      </c>
      <c r="CQ155" s="3" t="inlineStr">
        <is>
          <t>The stated 2,100+ image count is after augmentation (horizontal flips, +/-15 degree rotations, +/-15 percent brightness), so the number of independent scenes is smaller and unstated; no camera or collection-date information; almost no reuse to date</t>
        </is>
      </c>
      <c r="CR155" s="3" t="inlineStr">
        <is>
          <t>Original</t>
        </is>
      </c>
      <c r="CS155" s="3" t="inlineStr">
        <is>
          <t>N</t>
        </is>
      </c>
      <c r="CT155" s="3" t="inlineStr">
        <is>
          <t>N</t>
        </is>
      </c>
      <c r="CU155" s="3" t="inlineStr">
        <is>
          <t>N</t>
        </is>
      </c>
      <c r="CV155" s="3" t="inlineStr">
        <is>
          <t>NA</t>
        </is>
      </c>
      <c r="CW155" s="3" t="inlineStr">
        <is>
          <t>NA</t>
        </is>
      </c>
      <c r="CX155" s="3" t="inlineStr">
        <is>
          <t>Claude_Kaggle_001.xlsx</t>
        </is>
      </c>
      <c r="CY155" s="3" t="inlineStr">
        <is>
          <t>Claude_Kaggle_001:KG-021</t>
        </is>
      </c>
      <c r="CZ155" s="3" t="inlineStr">
        <is>
          <t>N</t>
        </is>
      </c>
      <c r="DA155" s="3" t="inlineStr">
        <is>
          <t>NA</t>
        </is>
      </c>
      <c r="DB155" s="3" t="inlineStr">
        <is>
          <t>None</t>
        </is>
      </c>
      <c r="DC155" s="3" t="inlineStr">
        <is>
          <t>None</t>
        </is>
      </c>
      <c r="DD155" s="3" t="inlineStr">
        <is>
          <t>None</t>
        </is>
      </c>
      <c r="DE155" s="3" t="inlineStr">
        <is>
          <t>None</t>
        </is>
      </c>
      <c r="DF155" s="3" t="inlineStr">
        <is>
          <t>N</t>
        </is>
      </c>
      <c r="DG155" s="3" t="inlineStr">
        <is>
          <t>Single source record; no reconciliation required.</t>
        </is>
      </c>
      <c r="DH155" s="3" t="inlineStr">
        <is>
          <t>Kaggle dataset page 'About Dataset' (Lahore collection area, COCO polygon annotation style, Roboflow augmentation list, 2,100+ augmented images with train/val/test split); Kaggle API record /api/v1/datasets/view/abdulrahmanksaeed/pothole-patrol-normalized-dataset; accessed 2026-08-03</t>
        </is>
      </c>
      <c r="DI155" s="3" t="inlineStr">
        <is>
          <t>Moderate</t>
        </is>
      </c>
      <c r="DJ155" s="3" t="inlineStr">
        <is>
          <t>Low</t>
        </is>
      </c>
      <c r="DK155" s="3" t="inlineStr">
        <is>
          <t>Use source record as cited.</t>
        </is>
      </c>
      <c r="DL155" s="3" t="n">
        <v>5</v>
      </c>
      <c r="DM155" s="3" t="n">
        <v>4</v>
      </c>
      <c r="DN155" s="3" t="n">
        <v>3.5</v>
      </c>
      <c r="DO155" s="3" t="n">
        <v>2</v>
      </c>
      <c r="DP155" s="3" t="n">
        <v>3</v>
      </c>
      <c r="DQ155" s="3" t="n">
        <v>1</v>
      </c>
      <c r="DR155" s="3" t="n">
        <v>0</v>
      </c>
      <c r="DS155" s="3" t="n">
        <v>60.5</v>
      </c>
      <c r="DT155" s="3" t="inlineStr">
        <is>
          <t>Reviewed (source MCDM_Scoring, averaged across batches)</t>
        </is>
      </c>
      <c r="DU155" s="3" t="inlineStr">
        <is>
          <t>1 of 1</t>
        </is>
      </c>
      <c r="DV155" s="35">
        <f>IFERROR(IF(INDEX(MCDM_Grades!$C$2:$C$178,MATCH($A155,MCDM_Grades!$A$2:$A$178,0))="","",INDEX(MCDM_Grades!$C$2:$C$178,MATCH($A155,MCDM_Grades!$A$2:$A$178,0))),"")</f>
        <v/>
      </c>
      <c r="DW155" s="42">
        <f>IFERROR(IF(INDEX(MCDM_Grades!$D$2:$D$178,MATCH($A155,MCDM_Grades!$A$2:$A$178,0))="","",INDEX(MCDM_Grades!$D$2:$D$178,MATCH($A155,MCDM_Grades!$A$2:$A$178,0))),"")</f>
        <v/>
      </c>
      <c r="DX155" s="48">
        <f>IFERROR(IF(INDEX(MCDM_Grades!$E$2:$E$178,MATCH($A155,MCDM_Grades!$A$2:$A$178,0))="","",INDEX(MCDM_Grades!$E$2:$E$178,MATCH($A155,MCDM_Grades!$A$2:$A$178,0))),"")</f>
        <v/>
      </c>
      <c r="DY155" s="49">
        <f>IFERROR(IF(INDEX(MCDM_Grades!$F$2:$F$178,MATCH($A155,MCDM_Grades!$A$2:$A$178,0))="","",INDEX(MCDM_Grades!$F$2:$F$178,MATCH($A155,MCDM_Grades!$A$2:$A$178,0))),"")</f>
        <v/>
      </c>
      <c r="DZ155" s="48">
        <f>IFERROR(IF(INDEX(MCDM_Grades!$G$2:$G$178,MATCH($A155,MCDM_Grades!$A$2:$A$178,0))="","",INDEX(MCDM_Grades!$G$2:$G$178,MATCH($A155,MCDM_Grades!$A$2:$A$178,0))),"")</f>
        <v/>
      </c>
      <c r="EA155" s="49">
        <f>IFERROR(IF(INDEX(MCDM_Grades!$H$2:$H$178,MATCH($A155,MCDM_Grades!$A$2:$A$178,0))="","",INDEX(MCDM_Grades!$H$2:$H$178,MATCH($A155,MCDM_Grades!$A$2:$A$178,0))),"")</f>
        <v/>
      </c>
      <c r="EB155" s="50">
        <f>IFERROR(IF(INDEX(MCDM_Grades!$I$2:$I$178,MATCH($A155,MCDM_Grades!$A$2:$A$178,0))="","",INDEX(MCDM_Grades!$I$2:$I$178,MATCH($A155,MCDM_Grades!$A$2:$A$178,0))),"")</f>
        <v/>
      </c>
      <c r="EC155" s="51">
        <f>IFERROR(IF(INDEX(MCDM_Grades!$J$2:$J$178,MATCH($A155,MCDM_Grades!$A$2:$A$178,0))="","",INDEX(MCDM_Grades!$J$2:$J$178,MATCH($A155,MCDM_Grades!$A$2:$A$178,0))),"")</f>
        <v/>
      </c>
      <c r="ED155" s="35">
        <f>IFERROR(IF(INDEX(MCDM_Grades!$N$2:$N$178,MATCH($A155,MCDM_Grades!$A$2:$A$178,0))="","",INDEX(MCDM_Grades!$N$2:$N$178,MATCH($A155,MCDM_Grades!$A$2:$A$178,0))),"")</f>
        <v/>
      </c>
      <c r="EE155" s="42">
        <f>IFERROR(IF(INDEX(MCDM_Grades!$O$2:$O$178,MATCH($A155,MCDM_Grades!$A$2:$A$178,0))="","",INDEX(MCDM_Grades!$O$2:$O$178,MATCH($A155,MCDM_Grades!$A$2:$A$178,0))),"")</f>
        <v/>
      </c>
      <c r="EF155" s="35">
        <f>IFERROR(IF(INDEX(MCDM_Grades!$P$2:$P$178,MATCH($A155,MCDM_Grades!$A$2:$A$178,0))="","",INDEX(MCDM_Grades!$P$2:$P$178,MATCH($A155,MCDM_Grades!$A$2:$A$178,0))),"")</f>
        <v/>
      </c>
      <c r="EG155" s="42">
        <f>IFERROR(IF(INDEX(MCDM_Grades!$Q$2:$Q$178,MATCH($A155,MCDM_Grades!$A$2:$A$178,0))="","",INDEX(MCDM_Grades!$Q$2:$Q$178,MATCH($A155,MCDM_Grades!$A$2:$A$178,0))),"")</f>
        <v/>
      </c>
      <c r="EH155" s="35">
        <f>IFERROR(IF(INDEX(MCDM_Grades!$R$2:$R$178,MATCH($A155,MCDM_Grades!$A$2:$A$178,0))="","",INDEX(MCDM_Grades!$R$2:$R$178,MATCH($A155,MCDM_Grades!$A$2:$A$178,0))),"")</f>
        <v/>
      </c>
      <c r="EI155" s="42">
        <f>IFERROR(IF(INDEX(MCDM_Grades!$S$2:$S$178,MATCH($A155,MCDM_Grades!$A$2:$A$178,0))="","",INDEX(MCDM_Grades!$S$2:$S$178,MATCH($A155,MCDM_Grades!$A$2:$A$178,0))),"")</f>
        <v/>
      </c>
      <c r="EJ155" s="35">
        <f>IFERROR(IF(INDEX(MCDM_Grades!$T$2:$T$178,MATCH($A155,MCDM_Grades!$A$2:$A$178,0))="","",INDEX(MCDM_Grades!$T$2:$T$178,MATCH($A155,MCDM_Grades!$A$2:$A$178,0))),"")</f>
        <v/>
      </c>
      <c r="EK155" s="42">
        <f>IFERROR(IF(INDEX(MCDM_Grades!$U$2:$U$178,MATCH($A155,MCDM_Grades!$A$2:$A$178,0))="","",INDEX(MCDM_Grades!$U$2:$U$178,MATCH($A155,MCDM_Grades!$A$2:$A$178,0))),"")</f>
        <v/>
      </c>
      <c r="EL155" s="35">
        <f>IFERROR(IF(INDEX(MCDM_Grades!$V$2:$V$178,MATCH($A155,MCDM_Grades!$A$2:$A$178,0))="","",INDEX(MCDM_Grades!$V$2:$V$178,MATCH($A155,MCDM_Grades!$A$2:$A$178,0))),"")</f>
        <v/>
      </c>
      <c r="EM155" s="42">
        <f>IFERROR(IF(INDEX(MCDM_Grades!$W$2:$W$178,MATCH($A155,MCDM_Grades!$A$2:$A$178,0))="","",INDEX(MCDM_Grades!$W$2:$W$178,MATCH($A155,MCDM_Grades!$A$2:$A$178,0))),"")</f>
        <v/>
      </c>
      <c r="EN155" s="35">
        <f>IFERROR(IF(INDEX(MCDM_Grades!$X$2:$X$178,MATCH($A155,MCDM_Grades!$A$2:$A$178,0))="","",INDEX(MCDM_Grades!$X$2:$X$178,MATCH($A155,MCDM_Grades!$A$2:$A$178,0))),"")</f>
        <v/>
      </c>
      <c r="EO155" s="42">
        <f>IFERROR(IF(INDEX(MCDM_Grades!$Y$2:$Y$178,MATCH($A155,MCDM_Grades!$A$2:$A$178,0))="","",INDEX(MCDM_Grades!$Y$2:$Y$178,MATCH($A155,MCDM_Grades!$A$2:$A$178,0))),"")</f>
        <v/>
      </c>
      <c r="EP155" s="35">
        <f>IFERROR(IF(INDEX(MCDM_Grades!$Z$2:$Z$178,MATCH($A155,MCDM_Grades!$A$2:$A$178,0))="","",INDEX(MCDM_Grades!$Z$2:$Z$178,MATCH($A155,MCDM_Grades!$A$2:$A$178,0))),"")</f>
        <v/>
      </c>
      <c r="EQ155" s="42">
        <f>IFERROR(IF(INDEX(MCDM_Grades!$AA$2:$AA$178,MATCH($A155,MCDM_Grades!$A$2:$A$178,0))="","",INDEX(MCDM_Grades!$AA$2:$AA$178,MATCH($A155,MCDM_Grades!$A$2:$A$178,0))),"")</f>
        <v/>
      </c>
      <c r="ER155" s="35">
        <f>IFERROR(IF(INDEX(MCDM_Grades!$AB$2:$AB$178,MATCH($A155,MCDM_Grades!$A$2:$A$178,0))="","",INDEX(MCDM_Grades!$AB$2:$AB$178,MATCH($A155,MCDM_Grades!$A$2:$A$178,0))),"")</f>
        <v/>
      </c>
      <c r="ES155" s="42">
        <f>IFERROR(IF(INDEX(MCDM_Grades!$AC$2:$AC$178,MATCH($A155,MCDM_Grades!$A$2:$A$178,0))="","",INDEX(MCDM_Grades!$AC$2:$AC$178,MATCH($A155,MCDM_Grades!$A$2:$A$178,0))),"")</f>
        <v/>
      </c>
      <c r="ET155" s="35">
        <f>IFERROR(IF(INDEX(MCDM_Grades!$AD$2:$AD$178,MATCH($A155,MCDM_Grades!$A$2:$A$178,0))="","",INDEX(MCDM_Grades!$AD$2:$AD$178,MATCH($A155,MCDM_Grades!$A$2:$A$178,0))),"")</f>
        <v/>
      </c>
      <c r="EU155" s="42">
        <f>IFERROR(IF(INDEX(MCDM_Grades!$AE$2:$AE$178,MATCH($A155,MCDM_Grades!$A$2:$A$178,0))="","",INDEX(MCDM_Grades!$AE$2:$AE$178,MATCH($A155,MCDM_Grades!$A$2:$A$178,0))),"")</f>
        <v/>
      </c>
      <c r="EV155" s="51">
        <f>IFERROR(IF(INDEX(MCDM_Grades!$K$2:$K$178,MATCH($A155,MCDM_Grades!$A$2:$A$178,0))="","",INDEX(MCDM_Grades!$K$2:$K$178,MATCH($A155,MCDM_Grades!$A$2:$A$178,0))),"")</f>
        <v/>
      </c>
      <c r="EW155" s="49">
        <f>IFERROR(IF(INDEX(MCDM_Grades!$L$2:$L$178,MATCH($A155,MCDM_Grades!$A$2:$A$178,0))="","",INDEX(MCDM_Grades!$L$2:$L$178,MATCH($A155,MCDM_Grades!$A$2:$A$178,0))),"")</f>
        <v/>
      </c>
      <c r="EX155" s="50">
        <f>IFERROR(IF(INDEX(MCDM_Grades!$M$2:$M$178,MATCH($A155,MCDM_Grades!$A$2:$A$178,0))="","",INDEX(MCDM_Grades!$M$2:$M$178,MATCH($A155,MCDM_Grades!$A$2:$A$178,0))),"")</f>
        <v/>
      </c>
      <c r="EY155" s="35">
        <f>IFERROR(IF(INDEX(MCDM_Grades!$AR$2:$AR$178,MATCH($A155,MCDM_Grades!$A$2:$A$178,0))="","",INDEX(MCDM_Grades!$AR$2:$AR$178,MATCH($A155,MCDM_Grades!$A$2:$A$178,0))),"")</f>
        <v/>
      </c>
      <c r="EZ155" s="42">
        <f>IFERROR(IF(INDEX(MCDM_Grades!$AS$2:$AS$178,MATCH($A155,MCDM_Grades!$A$2:$A$178,0))="","",INDEX(MCDM_Grades!$AS$2:$AS$178,MATCH($A155,MCDM_Grades!$A$2:$A$178,0))),"")</f>
        <v/>
      </c>
      <c r="FA155" s="35">
        <f>IFERROR(IF(INDEX(MCDM_Grades!$AT$2:$AT$178,MATCH($A155,MCDM_Grades!$A$2:$A$178,0))="","",INDEX(MCDM_Grades!$AT$2:$AT$178,MATCH($A155,MCDM_Grades!$A$2:$A$178,0))),"")</f>
        <v/>
      </c>
      <c r="FB155" s="42">
        <f>IFERROR(IF(INDEX(MCDM_Grades!$AU$2:$AU$178,MATCH($A155,MCDM_Grades!$A$2:$A$178,0))="","",INDEX(MCDM_Grades!$AU$2:$AU$178,MATCH($A155,MCDM_Grades!$A$2:$A$178,0))),"")</f>
        <v/>
      </c>
      <c r="FC155" s="3" t="inlineStr">
        <is>
          <t>Not reported</t>
        </is>
      </c>
      <c r="FD155" s="3" t="inlineStr">
        <is>
          <t>Unknown</t>
        </is>
      </c>
      <c r="FE155" s="3" t="inlineStr">
        <is>
          <t>Unknown</t>
        </is>
      </c>
      <c r="FF155" s="3" t="inlineStr">
        <is>
          <t>Street-level collection with 'wide variance of ... angles'; camera unstated</t>
        </is>
      </c>
      <c r="FG155" s="3" t="inlineStr">
        <is>
          <t>Not reported (street-level collection, Lahore)</t>
        </is>
      </c>
      <c r="FH155" s="3" t="inlineStr">
        <is>
          <t>The data was collected across the streets of Lahore, Pakistan, capturing a wide variance of road hazards, lighting conditions, and angles.</t>
        </is>
      </c>
      <c r="FI155" s="3" t="inlineStr">
        <is>
          <t>Dataset page / README</t>
        </is>
      </c>
      <c r="FJ155" s="3" t="inlineStr">
        <is>
          <t>https://www.kaggle.com/datasets/abdulrahmanksaeed/pothole-patrol-normalized-dataset</t>
        </is>
      </c>
      <c r="FK155" s="3" t="inlineStr">
        <is>
          <t>Medium</t>
        </is>
      </c>
      <c r="FL155" s="3" t="inlineStr">
        <is>
          <t>Not independently verified</t>
        </is>
      </c>
      <c r="FM155" s="3" t="inlineStr">
        <is>
          <t>Workbook acquisition columns all NR. Kaggle page (rendered in browser) confirms original street-level collection in Lahore processed through Roboflow (flips, +/-15 deg rotation, +/-15% brightness, 640x640) for Mask R-CNN volume estimation, and mentions varied 'angles', but never names the capture device or whether it was handheld, vehicle-mounted, downward or forward. Not enough to assign a viewpoint.</t>
        </is>
      </c>
    </row>
    <row r="156" ht="58" customHeight="1">
      <c r="A156" s="3" t="inlineStr">
        <is>
          <t>DS-155</t>
        </is>
      </c>
      <c r="B156" s="3" t="inlineStr">
        <is>
          <t>Pothole Severity Classification</t>
        </is>
      </c>
      <c r="C156" s="3" t="inlineStr">
        <is>
          <t>NA</t>
        </is>
      </c>
      <c r="D156" s="3" t="inlineStr">
        <is>
          <t>Version 1</t>
        </is>
      </c>
      <c r="E156" s="3" t="inlineStr">
        <is>
          <t>Independent Dataset</t>
        </is>
      </c>
      <c r="F156" s="3" t="inlineStr">
        <is>
          <t>NA (single source record)</t>
        </is>
      </c>
      <c r="G156" s="3" t="inlineStr">
        <is>
          <t>Single source record; no matching record found in any other file after cross-file and cross-platform comparison.</t>
        </is>
      </c>
      <c r="H156" s="3" t="inlineStr">
        <is>
          <t>CodeX</t>
        </is>
      </c>
      <c r="I156" s="3" t="inlineStr">
        <is>
          <t>Kaggle</t>
        </is>
      </c>
      <c r="J156" s="3" t="inlineStr">
        <is>
          <t>N</t>
        </is>
      </c>
      <c r="K156" s="3" t="inlineStr">
        <is>
          <t>NA (single platform)</t>
        </is>
      </c>
      <c r="L156" s="4" t="inlineStr">
        <is>
          <t>https://www.kaggle.com/datasets/gracehephzibahm/pothole-severity-classification</t>
        </is>
      </c>
      <c r="M156" s="3" t="inlineStr">
        <is>
          <t>NA</t>
        </is>
      </c>
      <c r="N156" s="3" t="inlineStr">
        <is>
          <t>NA</t>
        </is>
      </c>
      <c r="O156" s="3" t="inlineStr">
        <is>
          <t>NA</t>
        </is>
      </c>
      <c r="P156" s="3" t="inlineStr">
        <is>
          <t>NA</t>
        </is>
      </c>
      <c r="Q156" s="3" t="inlineStr">
        <is>
          <t>NA</t>
        </is>
      </c>
      <c r="R156" s="4" t="inlineStr">
        <is>
          <t>https://www.kaggle.com/datasets/gracehephzibahm/pothole-severity-classification</t>
        </is>
      </c>
      <c r="S156" s="3" t="inlineStr">
        <is>
          <t>NA</t>
        </is>
      </c>
      <c r="T156" s="3" t="inlineStr">
        <is>
          <t>NR</t>
        </is>
      </c>
      <c r="U156" s="3" t="inlineStr">
        <is>
          <t>Y</t>
        </is>
      </c>
      <c r="V156" s="3" t="inlineStr">
        <is>
          <t>https://smartathon.hackerearth.com/</t>
        </is>
      </c>
      <c r="W156" s="3" t="inlineStr">
        <is>
          <t>NR</t>
        </is>
      </c>
      <c r="X156" s="3" t="inlineStr">
        <is>
          <t>https://smartathon.hackerearth.com/</t>
        </is>
      </c>
      <c r="Y156" s="3" t="inlineStr">
        <is>
          <t>NR</t>
        </is>
      </c>
      <c r="Z156" s="3" t="inlineStr">
        <is>
          <t>NR</t>
        </is>
      </c>
      <c r="AA156" s="3" t="inlineStr">
        <is>
          <t>Reported in source record (relationship not classified)</t>
        </is>
      </c>
      <c r="AB156" s="3" t="inlineStr">
        <is>
          <t>Images/frames as reported</t>
        </is>
      </c>
      <c r="AC156" s="3" t="inlineStr">
        <is>
          <t>517</t>
        </is>
      </c>
      <c r="AD156" s="3" t="inlineStr">
        <is>
          <t>NR</t>
        </is>
      </c>
      <c r="AE156" s="3" t="inlineStr">
        <is>
          <t>NR</t>
        </is>
      </c>
      <c r="AF156" s="3" t="inlineStr">
        <is>
          <t>517</t>
        </is>
      </c>
      <c r="AG156" s="3" t="inlineStr">
        <is>
          <t>NR</t>
        </is>
      </c>
      <c r="AH156" s="3" t="inlineStr">
        <is>
          <t>NR</t>
        </is>
      </c>
      <c r="AI156" s="3" t="inlineStr">
        <is>
          <t>NR</t>
        </is>
      </c>
      <c r="AJ156" s="3" t="inlineStr">
        <is>
          <t>NR</t>
        </is>
      </c>
      <c r="AK156" s="3" t="inlineStr">
        <is>
          <t>NR</t>
        </is>
      </c>
      <c r="AL156" s="3" t="inlineStr">
        <is>
          <t>NR</t>
        </is>
      </c>
      <c r="AM156" s="3" t="inlineStr">
        <is>
          <t>NR</t>
        </is>
      </c>
      <c r="AN156" s="3" t="inlineStr">
        <is>
          <t>NR</t>
        </is>
      </c>
      <c r="AO156" s="3" t="inlineStr">
        <is>
          <t>NR</t>
        </is>
      </c>
      <c r="AP156" s="3" t="inlineStr">
        <is>
          <t>NR</t>
        </is>
      </c>
      <c r="AQ156" s="3" t="inlineStr">
        <is>
          <t>NR</t>
        </is>
      </c>
      <c r="AR156" s="3" t="inlineStr">
        <is>
          <t>NR</t>
        </is>
      </c>
      <c r="AS156" s="3" t="inlineStr">
        <is>
          <t>Road environment: road</t>
        </is>
      </c>
      <c r="AT156" s="3" t="inlineStr">
        <is>
          <t>NR</t>
        </is>
      </c>
      <c r="AU156" s="3" t="inlineStr">
        <is>
          <t>vehicle-mounted inspection context described; actual platform UNK</t>
        </is>
      </c>
      <c r="AV156" s="3" t="inlineStr">
        <is>
          <t>See Acquisition_Platform</t>
        </is>
      </c>
      <c r="AW156" s="3" t="inlineStr">
        <is>
          <t>NR</t>
        </is>
      </c>
      <c r="AX156" s="3" t="inlineStr">
        <is>
          <t>See Acquisition_Platform (reported: mounted)</t>
        </is>
      </c>
      <c r="AY156" s="3" t="inlineStr">
        <is>
          <t>NR</t>
        </is>
      </c>
      <c r="AZ156" s="3" t="inlineStr">
        <is>
          <t>NR</t>
        </is>
      </c>
      <c r="BA156" s="3" t="inlineStr">
        <is>
          <t>NR</t>
        </is>
      </c>
      <c r="BB156" s="3" t="inlineStr">
        <is>
          <t>UNK</t>
        </is>
      </c>
      <c r="BC156" s="3" t="inlineStr">
        <is>
          <t>NR</t>
        </is>
      </c>
      <c r="BD156" s="3" t="inlineStr">
        <is>
          <t>NR</t>
        </is>
      </c>
      <c r="BE156" s="3" t="inlineStr">
        <is>
          <t>NR</t>
        </is>
      </c>
      <c r="BF156" s="3" t="inlineStr">
        <is>
          <t>NR</t>
        </is>
      </c>
      <c r="BG156" s="3" t="inlineStr">
        <is>
          <t>NR</t>
        </is>
      </c>
      <c r="BH156" s="3" t="inlineStr">
        <is>
          <t>NR</t>
        </is>
      </c>
      <c r="BI156" s="3" t="inlineStr">
        <is>
          <t>NR</t>
        </is>
      </c>
      <c r="BJ156" s="3" t="inlineStr">
        <is>
          <t>pothole</t>
        </is>
      </c>
      <c r="BK156" s="3" t="inlineStr">
        <is>
          <t>NR</t>
        </is>
      </c>
      <c r="BL156" s="3" t="inlineStr">
        <is>
          <t>severity classification stated; class schema UNK</t>
        </is>
      </c>
      <c r="BM156" s="3" t="inlineStr">
        <is>
          <t>severity classification stated; class schema UNK</t>
        </is>
      </c>
      <c r="BN156" s="3" t="inlineStr">
        <is>
          <t>classification</t>
        </is>
      </c>
      <c r="BO156" s="3" t="inlineStr">
        <is>
          <t>NR</t>
        </is>
      </c>
      <c r="BP156" s="3" t="inlineStr">
        <is>
          <t>Y</t>
        </is>
      </c>
      <c r="BQ156" s="3" t="inlineStr">
        <is>
          <t>NR</t>
        </is>
      </c>
      <c r="BR156" s="3" t="inlineStr">
        <is>
          <t>NR</t>
        </is>
      </c>
      <c r="BS156" s="3" t="inlineStr">
        <is>
          <t>NR</t>
        </is>
      </c>
      <c r="BT156" s="3" t="inlineStr">
        <is>
          <t>NR</t>
        </is>
      </c>
      <c r="BU156" s="3" t="inlineStr">
        <is>
          <t>Y</t>
        </is>
      </c>
      <c r="BV156" s="3" t="inlineStr">
        <is>
          <t>NR</t>
        </is>
      </c>
      <c r="BW156" s="3" t="inlineStr">
        <is>
          <t>NR</t>
        </is>
      </c>
      <c r="BX156" s="3" t="inlineStr">
        <is>
          <t>NR</t>
        </is>
      </c>
      <c r="BY156" s="3" t="inlineStr">
        <is>
          <t>NR</t>
        </is>
      </c>
      <c r="BZ156" s="3" t="inlineStr">
        <is>
          <t>NR</t>
        </is>
      </c>
      <c r="CA156" s="3" t="inlineStr">
        <is>
          <t>NR</t>
        </is>
      </c>
      <c r="CB156" s="3" t="inlineStr">
        <is>
          <t>NR</t>
        </is>
      </c>
      <c r="CC156" s="3" t="inlineStr">
        <is>
          <t>classification; detection</t>
        </is>
      </c>
      <c r="CD156" s="3" t="inlineStr">
        <is>
          <t>NR</t>
        </is>
      </c>
      <c r="CE156" s="3" t="inlineStr">
        <is>
          <t>NR</t>
        </is>
      </c>
      <c r="CF156" s="3" t="inlineStr">
        <is>
          <t>Reported on the source record/data card or associated publication (see Evidence_Locator)</t>
        </is>
      </c>
      <c r="CG156" s="3" t="inlineStr">
        <is>
          <t>NR</t>
        </is>
      </c>
      <c r="CH156" s="3" t="inlineStr">
        <is>
          <t>NR</t>
        </is>
      </c>
      <c r="CI156" s="3" t="inlineStr">
        <is>
          <t>Include-Supplementary</t>
        </is>
      </c>
      <c r="CJ156" s="3" t="inlineStr">
        <is>
          <t>Direct_Download</t>
        </is>
      </c>
      <c r="CK156" s="3" t="inlineStr">
        <is>
          <t>NR</t>
        </is>
      </c>
      <c r="CL156" s="3" t="inlineStr">
        <is>
          <t>N</t>
        </is>
      </c>
      <c r="CM156" s="3" t="inlineStr">
        <is>
          <t>Direct_Download</t>
        </is>
      </c>
      <c r="CN156" s="3" t="inlineStr">
        <is>
          <t>NR</t>
        </is>
      </c>
      <c r="CO156" s="3" t="inlineStr">
        <is>
          <t>NR</t>
        </is>
      </c>
      <c r="CP156" s="3" t="inlineStr">
        <is>
          <t>N</t>
        </is>
      </c>
      <c r="CQ156" s="3" t="inlineStr">
        <is>
          <t>Source is a hackathon derivative; license and label schema are unknown. The page describes vision and 2D/3D concepts but does not document the delivered image/video labels, geographic coverage, or sensor data.</t>
        </is>
      </c>
      <c r="CR156" s="3" t="inlineStr">
        <is>
          <t>Original</t>
        </is>
      </c>
      <c r="CS156" s="3" t="inlineStr">
        <is>
          <t>N</t>
        </is>
      </c>
      <c r="CT156" s="3" t="inlineStr">
        <is>
          <t>N</t>
        </is>
      </c>
      <c r="CU156" s="3" t="inlineStr">
        <is>
          <t>N</t>
        </is>
      </c>
      <c r="CV156" s="3" t="inlineStr">
        <is>
          <t>NA</t>
        </is>
      </c>
      <c r="CW156" s="3" t="inlineStr">
        <is>
          <t>NA</t>
        </is>
      </c>
      <c r="CX156" s="3" t="inlineStr">
        <is>
          <t>CodeX_Kaggle_001.xlsx</t>
        </is>
      </c>
      <c r="CY156" s="3" t="inlineStr">
        <is>
          <t>CodeX_Kaggle_001:KAGGLE_001_DS03</t>
        </is>
      </c>
      <c r="CZ156" s="3" t="inlineStr">
        <is>
          <t>NA</t>
        </is>
      </c>
      <c r="DA156" s="3" t="inlineStr">
        <is>
          <t>NA</t>
        </is>
      </c>
      <c r="DB156" s="3" t="inlineStr">
        <is>
          <t>None</t>
        </is>
      </c>
      <c r="DC156" s="3" t="inlineStr">
        <is>
          <t>None</t>
        </is>
      </c>
      <c r="DD156" s="3" t="inlineStr">
        <is>
          <t>None</t>
        </is>
      </c>
      <c r="DE156" s="3" t="inlineStr">
        <is>
          <t>None</t>
        </is>
      </c>
      <c r="DF156" s="3" t="inlineStr">
        <is>
          <t>N</t>
        </is>
      </c>
      <c r="DG156" s="3" t="inlineStr">
        <is>
          <t>Single source record; no reconciliation required.</t>
        </is>
      </c>
      <c r="DH156" s="3" t="inlineStr">
        <is>
          <t>Kaggle Data Card, About Dataset; License; Data Explorer, accessed 2026-08-03</t>
        </is>
      </c>
      <c r="DI156" s="3" t="inlineStr">
        <is>
          <t>Moderate</t>
        </is>
      </c>
      <c r="DJ156" s="3" t="inlineStr">
        <is>
          <t>Low</t>
        </is>
      </c>
      <c r="DK156" s="3" t="inlineStr">
        <is>
          <t>Use source record as cited.</t>
        </is>
      </c>
      <c r="DL156" s="3" t="n">
        <v>5</v>
      </c>
      <c r="DM156" s="3" t="n">
        <v>1</v>
      </c>
      <c r="DN156" s="3" t="n">
        <v>1.5</v>
      </c>
      <c r="DO156" s="3" t="n">
        <v>2</v>
      </c>
      <c r="DP156" s="3" t="n">
        <v>1</v>
      </c>
      <c r="DQ156" s="3" t="n">
        <v>1</v>
      </c>
      <c r="DR156" s="3" t="n">
        <v>1.5</v>
      </c>
      <c r="DS156" s="3" t="n">
        <v>41.5</v>
      </c>
      <c r="DT156" s="3" t="inlineStr">
        <is>
          <t>Reviewed (source MCDM_Scoring, averaged across batches)</t>
        </is>
      </c>
      <c r="DU156" s="3" t="inlineStr">
        <is>
          <t>1 of 1</t>
        </is>
      </c>
      <c r="DV156" s="35">
        <f>IFERROR(IF(INDEX(MCDM_Grades!$C$2:$C$178,MATCH($A156,MCDM_Grades!$A$2:$A$178,0))="","",INDEX(MCDM_Grades!$C$2:$C$178,MATCH($A156,MCDM_Grades!$A$2:$A$178,0))),"")</f>
        <v/>
      </c>
      <c r="DW156" s="42">
        <f>IFERROR(IF(INDEX(MCDM_Grades!$D$2:$D$178,MATCH($A156,MCDM_Grades!$A$2:$A$178,0))="","",INDEX(MCDM_Grades!$D$2:$D$178,MATCH($A156,MCDM_Grades!$A$2:$A$178,0))),"")</f>
        <v/>
      </c>
      <c r="DX156" s="48">
        <f>IFERROR(IF(INDEX(MCDM_Grades!$E$2:$E$178,MATCH($A156,MCDM_Grades!$A$2:$A$178,0))="","",INDEX(MCDM_Grades!$E$2:$E$178,MATCH($A156,MCDM_Grades!$A$2:$A$178,0))),"")</f>
        <v/>
      </c>
      <c r="DY156" s="49">
        <f>IFERROR(IF(INDEX(MCDM_Grades!$F$2:$F$178,MATCH($A156,MCDM_Grades!$A$2:$A$178,0))="","",INDEX(MCDM_Grades!$F$2:$F$178,MATCH($A156,MCDM_Grades!$A$2:$A$178,0))),"")</f>
        <v/>
      </c>
      <c r="DZ156" s="48">
        <f>IFERROR(IF(INDEX(MCDM_Grades!$G$2:$G$178,MATCH($A156,MCDM_Grades!$A$2:$A$178,0))="","",INDEX(MCDM_Grades!$G$2:$G$178,MATCH($A156,MCDM_Grades!$A$2:$A$178,0))),"")</f>
        <v/>
      </c>
      <c r="EA156" s="49">
        <f>IFERROR(IF(INDEX(MCDM_Grades!$H$2:$H$178,MATCH($A156,MCDM_Grades!$A$2:$A$178,0))="","",INDEX(MCDM_Grades!$H$2:$H$178,MATCH($A156,MCDM_Grades!$A$2:$A$178,0))),"")</f>
        <v/>
      </c>
      <c r="EB156" s="50">
        <f>IFERROR(IF(INDEX(MCDM_Grades!$I$2:$I$178,MATCH($A156,MCDM_Grades!$A$2:$A$178,0))="","",INDEX(MCDM_Grades!$I$2:$I$178,MATCH($A156,MCDM_Grades!$A$2:$A$178,0))),"")</f>
        <v/>
      </c>
      <c r="EC156" s="51">
        <f>IFERROR(IF(INDEX(MCDM_Grades!$J$2:$J$178,MATCH($A156,MCDM_Grades!$A$2:$A$178,0))="","",INDEX(MCDM_Grades!$J$2:$J$178,MATCH($A156,MCDM_Grades!$A$2:$A$178,0))),"")</f>
        <v/>
      </c>
      <c r="ED156" s="35">
        <f>IFERROR(IF(INDEX(MCDM_Grades!$N$2:$N$178,MATCH($A156,MCDM_Grades!$A$2:$A$178,0))="","",INDEX(MCDM_Grades!$N$2:$N$178,MATCH($A156,MCDM_Grades!$A$2:$A$178,0))),"")</f>
        <v/>
      </c>
      <c r="EE156" s="42">
        <f>IFERROR(IF(INDEX(MCDM_Grades!$O$2:$O$178,MATCH($A156,MCDM_Grades!$A$2:$A$178,0))="","",INDEX(MCDM_Grades!$O$2:$O$178,MATCH($A156,MCDM_Grades!$A$2:$A$178,0))),"")</f>
        <v/>
      </c>
      <c r="EF156" s="35">
        <f>IFERROR(IF(INDEX(MCDM_Grades!$P$2:$P$178,MATCH($A156,MCDM_Grades!$A$2:$A$178,0))="","",INDEX(MCDM_Grades!$P$2:$P$178,MATCH($A156,MCDM_Grades!$A$2:$A$178,0))),"")</f>
        <v/>
      </c>
      <c r="EG156" s="42">
        <f>IFERROR(IF(INDEX(MCDM_Grades!$Q$2:$Q$178,MATCH($A156,MCDM_Grades!$A$2:$A$178,0))="","",INDEX(MCDM_Grades!$Q$2:$Q$178,MATCH($A156,MCDM_Grades!$A$2:$A$178,0))),"")</f>
        <v/>
      </c>
      <c r="EH156" s="35">
        <f>IFERROR(IF(INDEX(MCDM_Grades!$R$2:$R$178,MATCH($A156,MCDM_Grades!$A$2:$A$178,0))="","",INDEX(MCDM_Grades!$R$2:$R$178,MATCH($A156,MCDM_Grades!$A$2:$A$178,0))),"")</f>
        <v/>
      </c>
      <c r="EI156" s="42">
        <f>IFERROR(IF(INDEX(MCDM_Grades!$S$2:$S$178,MATCH($A156,MCDM_Grades!$A$2:$A$178,0))="","",INDEX(MCDM_Grades!$S$2:$S$178,MATCH($A156,MCDM_Grades!$A$2:$A$178,0))),"")</f>
        <v/>
      </c>
      <c r="EJ156" s="35">
        <f>IFERROR(IF(INDEX(MCDM_Grades!$T$2:$T$178,MATCH($A156,MCDM_Grades!$A$2:$A$178,0))="","",INDEX(MCDM_Grades!$T$2:$T$178,MATCH($A156,MCDM_Grades!$A$2:$A$178,0))),"")</f>
        <v/>
      </c>
      <c r="EK156" s="42">
        <f>IFERROR(IF(INDEX(MCDM_Grades!$U$2:$U$178,MATCH($A156,MCDM_Grades!$A$2:$A$178,0))="","",INDEX(MCDM_Grades!$U$2:$U$178,MATCH($A156,MCDM_Grades!$A$2:$A$178,0))),"")</f>
        <v/>
      </c>
      <c r="EL156" s="35">
        <f>IFERROR(IF(INDEX(MCDM_Grades!$V$2:$V$178,MATCH($A156,MCDM_Grades!$A$2:$A$178,0))="","",INDEX(MCDM_Grades!$V$2:$V$178,MATCH($A156,MCDM_Grades!$A$2:$A$178,0))),"")</f>
        <v/>
      </c>
      <c r="EM156" s="42">
        <f>IFERROR(IF(INDEX(MCDM_Grades!$W$2:$W$178,MATCH($A156,MCDM_Grades!$A$2:$A$178,0))="","",INDEX(MCDM_Grades!$W$2:$W$178,MATCH($A156,MCDM_Grades!$A$2:$A$178,0))),"")</f>
        <v/>
      </c>
      <c r="EN156" s="35">
        <f>IFERROR(IF(INDEX(MCDM_Grades!$X$2:$X$178,MATCH($A156,MCDM_Grades!$A$2:$A$178,0))="","",INDEX(MCDM_Grades!$X$2:$X$178,MATCH($A156,MCDM_Grades!$A$2:$A$178,0))),"")</f>
        <v/>
      </c>
      <c r="EO156" s="42">
        <f>IFERROR(IF(INDEX(MCDM_Grades!$Y$2:$Y$178,MATCH($A156,MCDM_Grades!$A$2:$A$178,0))="","",INDEX(MCDM_Grades!$Y$2:$Y$178,MATCH($A156,MCDM_Grades!$A$2:$A$178,0))),"")</f>
        <v/>
      </c>
      <c r="EP156" s="35">
        <f>IFERROR(IF(INDEX(MCDM_Grades!$Z$2:$Z$178,MATCH($A156,MCDM_Grades!$A$2:$A$178,0))="","",INDEX(MCDM_Grades!$Z$2:$Z$178,MATCH($A156,MCDM_Grades!$A$2:$A$178,0))),"")</f>
        <v/>
      </c>
      <c r="EQ156" s="42">
        <f>IFERROR(IF(INDEX(MCDM_Grades!$AA$2:$AA$178,MATCH($A156,MCDM_Grades!$A$2:$A$178,0))="","",INDEX(MCDM_Grades!$AA$2:$AA$178,MATCH($A156,MCDM_Grades!$A$2:$A$178,0))),"")</f>
        <v/>
      </c>
      <c r="ER156" s="35">
        <f>IFERROR(IF(INDEX(MCDM_Grades!$AB$2:$AB$178,MATCH($A156,MCDM_Grades!$A$2:$A$178,0))="","",INDEX(MCDM_Grades!$AB$2:$AB$178,MATCH($A156,MCDM_Grades!$A$2:$A$178,0))),"")</f>
        <v/>
      </c>
      <c r="ES156" s="42">
        <f>IFERROR(IF(INDEX(MCDM_Grades!$AC$2:$AC$178,MATCH($A156,MCDM_Grades!$A$2:$A$178,0))="","",INDEX(MCDM_Grades!$AC$2:$AC$178,MATCH($A156,MCDM_Grades!$A$2:$A$178,0))),"")</f>
        <v/>
      </c>
      <c r="ET156" s="35">
        <f>IFERROR(IF(INDEX(MCDM_Grades!$AD$2:$AD$178,MATCH($A156,MCDM_Grades!$A$2:$A$178,0))="","",INDEX(MCDM_Grades!$AD$2:$AD$178,MATCH($A156,MCDM_Grades!$A$2:$A$178,0))),"")</f>
        <v/>
      </c>
      <c r="EU156" s="42">
        <f>IFERROR(IF(INDEX(MCDM_Grades!$AE$2:$AE$178,MATCH($A156,MCDM_Grades!$A$2:$A$178,0))="","",INDEX(MCDM_Grades!$AE$2:$AE$178,MATCH($A156,MCDM_Grades!$A$2:$A$178,0))),"")</f>
        <v/>
      </c>
      <c r="EV156" s="51">
        <f>IFERROR(IF(INDEX(MCDM_Grades!$K$2:$K$178,MATCH($A156,MCDM_Grades!$A$2:$A$178,0))="","",INDEX(MCDM_Grades!$K$2:$K$178,MATCH($A156,MCDM_Grades!$A$2:$A$178,0))),"")</f>
        <v/>
      </c>
      <c r="EW156" s="49">
        <f>IFERROR(IF(INDEX(MCDM_Grades!$L$2:$L$178,MATCH($A156,MCDM_Grades!$A$2:$A$178,0))="","",INDEX(MCDM_Grades!$L$2:$L$178,MATCH($A156,MCDM_Grades!$A$2:$A$178,0))),"")</f>
        <v/>
      </c>
      <c r="EX156" s="50">
        <f>IFERROR(IF(INDEX(MCDM_Grades!$M$2:$M$178,MATCH($A156,MCDM_Grades!$A$2:$A$178,0))="","",INDEX(MCDM_Grades!$M$2:$M$178,MATCH($A156,MCDM_Grades!$A$2:$A$178,0))),"")</f>
        <v/>
      </c>
      <c r="EY156" s="35">
        <f>IFERROR(IF(INDEX(MCDM_Grades!$AR$2:$AR$178,MATCH($A156,MCDM_Grades!$A$2:$A$178,0))="","",INDEX(MCDM_Grades!$AR$2:$AR$178,MATCH($A156,MCDM_Grades!$A$2:$A$178,0))),"")</f>
        <v/>
      </c>
      <c r="EZ156" s="42">
        <f>IFERROR(IF(INDEX(MCDM_Grades!$AS$2:$AS$178,MATCH($A156,MCDM_Grades!$A$2:$A$178,0))="","",INDEX(MCDM_Grades!$AS$2:$AS$178,MATCH($A156,MCDM_Grades!$A$2:$A$178,0))),"")</f>
        <v/>
      </c>
      <c r="FA156" s="35">
        <f>IFERROR(IF(INDEX(MCDM_Grades!$AT$2:$AT$178,MATCH($A156,MCDM_Grades!$A$2:$A$178,0))="","",INDEX(MCDM_Grades!$AT$2:$AT$178,MATCH($A156,MCDM_Grades!$A$2:$A$178,0))),"")</f>
        <v/>
      </c>
      <c r="FB156" s="42">
        <f>IFERROR(IF(INDEX(MCDM_Grades!$AU$2:$AU$178,MATCH($A156,MCDM_Grades!$A$2:$A$178,0))="","",INDEX(MCDM_Grades!$AU$2:$AU$178,MATCH($A156,MCDM_Grades!$A$2:$A$178,0))),"")</f>
        <v/>
      </c>
      <c r="FC156" s="3" t="inlineStr">
        <is>
          <t>Not reported</t>
        </is>
      </c>
      <c r="FD156" s="3" t="inlineStr">
        <is>
          <t>Unknown</t>
        </is>
      </c>
      <c r="FE156" s="3" t="inlineStr">
        <is>
          <t>Unknown</t>
        </is>
      </c>
      <c r="FF156" s="3" t="n"/>
      <c r="FG156" s="3" t="inlineStr">
        <is>
          <t>Not reported (Smartathon hackathon derivative)</t>
        </is>
      </c>
      <c r="FH156" s="3" t="inlineStr">
        <is>
          <t>Data is taken from a hackathon: https://smartathon.hackerearth.com/</t>
        </is>
      </c>
      <c r="FI156" s="3" t="inlineStr">
        <is>
          <t>Dataset page / README</t>
        </is>
      </c>
      <c r="FJ156" s="3" t="inlineStr">
        <is>
          <t>https://www.kaggle.com/datasets/gracehephzibahm/pothole-severity-classification</t>
        </is>
      </c>
      <c r="FK156" s="3" t="inlineStr">
        <is>
          <t>Medium</t>
        </is>
      </c>
      <c r="FL156" s="3" t="inlineStr">
        <is>
          <t>Not independently verified</t>
        </is>
      </c>
      <c r="FM156" s="3" t="inlineStr">
        <is>
          <t>Workbook: 'vehicle-mounted inspection context described; actual platform UNK', Camera_Position 'reported: mounted'. The Kaggle description (rendered in browser) is the SDAIA Smartathon pothole-severity challenge brief: generic prose about inspection vehicles with cameras, laser scanners and accelerometers and about combining 2D recognition with 3D reconstruction; it does not describe how the delivered images were actually captured. The hackerearth landing page fetched via WebFetch contains only event information and no data section. Vehicle-mounted forward (dashcam) imagery is plausible from the challenge context but is not documented, so Not reported.</t>
        </is>
      </c>
    </row>
    <row r="157" ht="58" customHeight="1">
      <c r="A157" s="3" t="inlineStr">
        <is>
          <t>DS-156</t>
        </is>
      </c>
      <c r="B157" s="3" t="inlineStr">
        <is>
          <t>Pothole, Cracks and Open Manhole</t>
        </is>
      </c>
      <c r="C157" s="3" t="inlineStr">
        <is>
          <t>NA</t>
        </is>
      </c>
      <c r="D157" s="3" t="inlineStr">
        <is>
          <t>NR</t>
        </is>
      </c>
      <c r="E157" s="3" t="inlineStr">
        <is>
          <t>Independent Dataset</t>
        </is>
      </c>
      <c r="F157" s="3" t="inlineStr">
        <is>
          <t>NA (single source record)</t>
        </is>
      </c>
      <c r="G157" s="3" t="inlineStr">
        <is>
          <t>Single source record; no matching record found in any other file after cross-file and cross-platform comparison.</t>
        </is>
      </c>
      <c r="H157" s="3" t="inlineStr">
        <is>
          <t>GPT</t>
        </is>
      </c>
      <c r="I157" s="3" t="inlineStr">
        <is>
          <t>Kaggle</t>
        </is>
      </c>
      <c r="J157" s="3" t="inlineStr">
        <is>
          <t>N</t>
        </is>
      </c>
      <c r="K157" s="3" t="inlineStr">
        <is>
          <t>NA (single platform)</t>
        </is>
      </c>
      <c r="L157" s="4" t="inlineStr">
        <is>
          <t>https://www.kaggle.com/datasets/sabidrahman/pothole-cracks-and-openmanhole</t>
        </is>
      </c>
      <c r="M157" s="3" t="inlineStr">
        <is>
          <t>NA</t>
        </is>
      </c>
      <c r="N157" s="3" t="inlineStr">
        <is>
          <t>NA</t>
        </is>
      </c>
      <c r="O157" s="3" t="inlineStr">
        <is>
          <t>NA</t>
        </is>
      </c>
      <c r="P157" s="3" t="inlineStr">
        <is>
          <t>NA</t>
        </is>
      </c>
      <c r="Q157" s="3" t="inlineStr">
        <is>
          <t>NA</t>
        </is>
      </c>
      <c r="R157" s="4" t="inlineStr">
        <is>
          <t>https://www.kaggle.com/datasets/sabidrahman/pothole-cracks-and-openmanhole</t>
        </is>
      </c>
      <c r="S157" s="3" t="inlineStr">
        <is>
          <t>NA</t>
        </is>
      </c>
      <c r="T157" s="3" t="inlineStr">
        <is>
          <t>NR</t>
        </is>
      </c>
      <c r="U157" s="3" t="inlineStr">
        <is>
          <t>N</t>
        </is>
      </c>
      <c r="V157" s="3" t="inlineStr">
        <is>
          <t>NR</t>
        </is>
      </c>
      <c r="W157" s="3" t="inlineStr">
        <is>
          <t>NR</t>
        </is>
      </c>
      <c r="X157" s="3" t="inlineStr">
        <is>
          <t>NR</t>
        </is>
      </c>
      <c r="Y157" s="3" t="inlineStr">
        <is>
          <t>NR</t>
        </is>
      </c>
      <c r="Z157" s="3" t="inlineStr">
        <is>
          <t>NA</t>
        </is>
      </c>
      <c r="AA157" s="3" t="inlineStr">
        <is>
          <t>NA</t>
        </is>
      </c>
      <c r="AB157" s="3" t="inlineStr">
        <is>
          <t>Images/frames as reported</t>
        </is>
      </c>
      <c r="AC157" s="3" t="inlineStr">
        <is>
          <t>2700</t>
        </is>
      </c>
      <c r="AD157" s="3" t="inlineStr">
        <is>
          <t>NR</t>
        </is>
      </c>
      <c r="AE157" s="3" t="inlineStr">
        <is>
          <t>NR</t>
        </is>
      </c>
      <c r="AF157" s="3" t="inlineStr">
        <is>
          <t>2700</t>
        </is>
      </c>
      <c r="AG157" s="3" t="inlineStr">
        <is>
          <t>NR</t>
        </is>
      </c>
      <c r="AH157" s="3" t="inlineStr">
        <is>
          <t>NR</t>
        </is>
      </c>
      <c r="AI157" s="3" t="inlineStr">
        <is>
          <t>NR</t>
        </is>
      </c>
      <c r="AJ157" s="3" t="inlineStr">
        <is>
          <t>NR</t>
        </is>
      </c>
      <c r="AK157" s="3" t="inlineStr">
        <is>
          <t>NR</t>
        </is>
      </c>
      <c r="AL157" s="3" t="inlineStr">
        <is>
          <t>NR</t>
        </is>
      </c>
      <c r="AM157" s="3" t="inlineStr">
        <is>
          <t>NR</t>
        </is>
      </c>
      <c r="AN157" s="3" t="inlineStr">
        <is>
          <t>NR</t>
        </is>
      </c>
      <c r="AO157" s="3" t="inlineStr">
        <is>
          <t>NR</t>
        </is>
      </c>
      <c r="AP157" s="3" t="inlineStr">
        <is>
          <t>NR</t>
        </is>
      </c>
      <c r="AQ157" s="3" t="inlineStr">
        <is>
          <t>NR</t>
        </is>
      </c>
      <c r="AR157" s="3" t="inlineStr">
        <is>
          <t>NR</t>
        </is>
      </c>
      <c r="AS157" s="3" t="inlineStr">
        <is>
          <t>Road environment: Road scenes</t>
        </is>
      </c>
      <c r="AT157" s="3" t="inlineStr">
        <is>
          <t>NR</t>
        </is>
      </c>
      <c r="AU157" s="3" t="inlineStr">
        <is>
          <t>Composite or augmented image collection; acquisition platform NR</t>
        </is>
      </c>
      <c r="AV157" s="3" t="inlineStr">
        <is>
          <t>NR</t>
        </is>
      </c>
      <c r="AW157" s="3" t="inlineStr">
        <is>
          <t>NR</t>
        </is>
      </c>
      <c r="AX157" s="3" t="inlineStr">
        <is>
          <t>NR</t>
        </is>
      </c>
      <c r="AY157" s="3" t="inlineStr">
        <is>
          <t>NR</t>
        </is>
      </c>
      <c r="AZ157" s="3" t="inlineStr">
        <is>
          <t>NR</t>
        </is>
      </c>
      <c r="BA157" s="3" t="inlineStr">
        <is>
          <t>NR</t>
        </is>
      </c>
      <c r="BB157" s="3" t="inlineStr">
        <is>
          <t>NR</t>
        </is>
      </c>
      <c r="BC157" s="3" t="inlineStr">
        <is>
          <t>NR</t>
        </is>
      </c>
      <c r="BD157" s="3" t="inlineStr">
        <is>
          <t>NR</t>
        </is>
      </c>
      <c r="BE157" s="3" t="inlineStr">
        <is>
          <t>NR</t>
        </is>
      </c>
      <c r="BF157" s="3" t="inlineStr">
        <is>
          <t>NR</t>
        </is>
      </c>
      <c r="BG157" s="3" t="inlineStr">
        <is>
          <t>NR</t>
        </is>
      </c>
      <c r="BH157" s="3" t="inlineStr">
        <is>
          <t>Pothole;Crack;Open manhole</t>
        </is>
      </c>
      <c r="BI157" s="3" t="inlineStr">
        <is>
          <t>NR</t>
        </is>
      </c>
      <c r="BJ157" s="3" t="inlineStr">
        <is>
          <t>Three classes: pothole;crack;open manhole</t>
        </is>
      </c>
      <c r="BK157" s="3" t="inlineStr">
        <is>
          <t>NR</t>
        </is>
      </c>
      <c r="BL157" s="3" t="inlineStr">
        <is>
          <t>Object detection</t>
        </is>
      </c>
      <c r="BM157" s="3" t="inlineStr">
        <is>
          <t>Object detection</t>
        </is>
      </c>
      <c r="BN157" s="3" t="inlineStr">
        <is>
          <t>YOLO TXT;COCO JSON;train and validation folders</t>
        </is>
      </c>
      <c r="BO157" s="3" t="inlineStr">
        <is>
          <t>COCO JSON; COCO; YOLO TXT</t>
        </is>
      </c>
      <c r="BP157" s="3" t="inlineStr">
        <is>
          <t>NR</t>
        </is>
      </c>
      <c r="BQ157" s="3" t="inlineStr">
        <is>
          <t>Y</t>
        </is>
      </c>
      <c r="BR157" s="3" t="inlineStr">
        <is>
          <t>NR</t>
        </is>
      </c>
      <c r="BS157" s="3" t="inlineStr">
        <is>
          <t>NR</t>
        </is>
      </c>
      <c r="BT157" s="3" t="inlineStr">
        <is>
          <t>NR</t>
        </is>
      </c>
      <c r="BU157" s="3" t="inlineStr">
        <is>
          <t>NR</t>
        </is>
      </c>
      <c r="BV157" s="3" t="inlineStr">
        <is>
          <t>N</t>
        </is>
      </c>
      <c r="BW157" s="3" t="inlineStr">
        <is>
          <t>N</t>
        </is>
      </c>
      <c r="BX157" s="3" t="inlineStr">
        <is>
          <t>N</t>
        </is>
      </c>
      <c r="BY157" s="3" t="inlineStr">
        <is>
          <t>Augmented image compilation; original annotation method NR</t>
        </is>
      </c>
      <c r="BZ157" s="3" t="inlineStr">
        <is>
          <t>NR</t>
        </is>
      </c>
      <c r="CA157" s="3" t="inlineStr">
        <is>
          <t>NR</t>
        </is>
      </c>
      <c r="CB157" s="3" t="inlineStr">
        <is>
          <t>NR</t>
        </is>
      </c>
      <c r="CC157" s="3" t="inlineStr">
        <is>
          <t>Object detection</t>
        </is>
      </c>
      <c r="CD157" s="3" t="inlineStr">
        <is>
          <t>NR</t>
        </is>
      </c>
      <c r="CE157" s="3" t="inlineStr">
        <is>
          <t>NR</t>
        </is>
      </c>
      <c r="CF157" s="3" t="inlineStr">
        <is>
          <t>Reported on the source record/data card or associated publication (see Evidence_Locator)</t>
        </is>
      </c>
      <c r="CG157" s="3" t="inlineStr">
        <is>
          <t>NR</t>
        </is>
      </c>
      <c r="CH157" s="3" t="inlineStr">
        <is>
          <t>NR</t>
        </is>
      </c>
      <c r="CI157" s="3" t="inlineStr">
        <is>
          <t>Include-Supplementary</t>
        </is>
      </c>
      <c r="CJ157" s="3" t="inlineStr">
        <is>
          <t>Registration</t>
        </is>
      </c>
      <c r="CK157" s="3" t="inlineStr">
        <is>
          <t>NR</t>
        </is>
      </c>
      <c r="CL157" s="3" t="inlineStr">
        <is>
          <t>Y</t>
        </is>
      </c>
      <c r="CM157" s="3" t="inlineStr">
        <is>
          <t>Registration</t>
        </is>
      </c>
      <c r="CN157" s="3" t="inlineStr">
        <is>
          <t>NR</t>
        </is>
      </c>
      <c r="CO157" s="3" t="inlineStr">
        <is>
          <t>NR</t>
        </is>
      </c>
      <c r="CP157" s="3" t="inlineStr">
        <is>
          <t>N</t>
        </is>
      </c>
      <c r="CQ157" s="3" t="inlineStr">
        <is>
          <t>Augmentation and source provenance are incompletely documented; geographic scope, original image count, acquisition platform, license, and annotation QC are unresolved.</t>
        </is>
      </c>
      <c r="CR157" s="3" t="inlineStr">
        <is>
          <t>Original</t>
        </is>
      </c>
      <c r="CS157" s="3" t="inlineStr">
        <is>
          <t>N</t>
        </is>
      </c>
      <c r="CT157" s="3" t="inlineStr">
        <is>
          <t>N</t>
        </is>
      </c>
      <c r="CU157" s="3" t="inlineStr">
        <is>
          <t>N</t>
        </is>
      </c>
      <c r="CV157" s="3" t="inlineStr">
        <is>
          <t>NA</t>
        </is>
      </c>
      <c r="CW157" s="3" t="inlineStr">
        <is>
          <t>NA</t>
        </is>
      </c>
      <c r="CX157" s="3" t="inlineStr">
        <is>
          <t>GPT_Kaggle_001.xlsx</t>
        </is>
      </c>
      <c r="CY157" s="3" t="inlineStr">
        <is>
          <t>GPT_Kaggle_001:KAG-015</t>
        </is>
      </c>
      <c r="CZ157" s="3" t="inlineStr">
        <is>
          <t>NA</t>
        </is>
      </c>
      <c r="DA157" s="3" t="inlineStr">
        <is>
          <t>N</t>
        </is>
      </c>
      <c r="DB157" s="3" t="inlineStr">
        <is>
          <t>None</t>
        </is>
      </c>
      <c r="DC157" s="3" t="inlineStr">
        <is>
          <t>None</t>
        </is>
      </c>
      <c r="DD157" s="3" t="inlineStr">
        <is>
          <t>None</t>
        </is>
      </c>
      <c r="DE157" s="3" t="inlineStr">
        <is>
          <t>None</t>
        </is>
      </c>
      <c r="DF157" s="3" t="inlineStr">
        <is>
          <t>N</t>
        </is>
      </c>
      <c r="DG157" s="3" t="inlineStr">
        <is>
          <t>Single source record; no reconciliation required.</t>
        </is>
      </c>
      <c r="DH157" s="3" t="inlineStr">
        <is>
          <t>Kaggle dataset page, description, class list, file formats, and split information, accessed 2026-08-06</t>
        </is>
      </c>
      <c r="DI157" s="3" t="inlineStr">
        <is>
          <t>Low</t>
        </is>
      </c>
      <c r="DJ157" s="3" t="inlineStr">
        <is>
          <t>Low</t>
        </is>
      </c>
      <c r="DK157" s="3" t="inlineStr">
        <is>
          <t>Use source record as cited.</t>
        </is>
      </c>
      <c r="DL157" s="3" t="n">
        <v>4</v>
      </c>
      <c r="DM157" s="3" t="n">
        <v>3</v>
      </c>
      <c r="DN157" s="3" t="n">
        <v>3</v>
      </c>
      <c r="DO157" s="3" t="n">
        <v>3</v>
      </c>
      <c r="DP157" s="3" t="n">
        <v>2</v>
      </c>
      <c r="DQ157" s="3" t="n">
        <v>1</v>
      </c>
      <c r="DR157" s="3" t="n">
        <v>0</v>
      </c>
      <c r="DS157" s="3" t="n">
        <v>52</v>
      </c>
      <c r="DT157" s="3" t="inlineStr">
        <is>
          <t>Reviewed (source MCDM_Scoring, averaged across batches)</t>
        </is>
      </c>
      <c r="DU157" s="3" t="inlineStr">
        <is>
          <t>1 of 1</t>
        </is>
      </c>
      <c r="DV157" s="35">
        <f>IFERROR(IF(INDEX(MCDM_Grades!$C$2:$C$178,MATCH($A157,MCDM_Grades!$A$2:$A$178,0))="","",INDEX(MCDM_Grades!$C$2:$C$178,MATCH($A157,MCDM_Grades!$A$2:$A$178,0))),"")</f>
        <v/>
      </c>
      <c r="DW157" s="42">
        <f>IFERROR(IF(INDEX(MCDM_Grades!$D$2:$D$178,MATCH($A157,MCDM_Grades!$A$2:$A$178,0))="","",INDEX(MCDM_Grades!$D$2:$D$178,MATCH($A157,MCDM_Grades!$A$2:$A$178,0))),"")</f>
        <v/>
      </c>
      <c r="DX157" s="48">
        <f>IFERROR(IF(INDEX(MCDM_Grades!$E$2:$E$178,MATCH($A157,MCDM_Grades!$A$2:$A$178,0))="","",INDEX(MCDM_Grades!$E$2:$E$178,MATCH($A157,MCDM_Grades!$A$2:$A$178,0))),"")</f>
        <v/>
      </c>
      <c r="DY157" s="49">
        <f>IFERROR(IF(INDEX(MCDM_Grades!$F$2:$F$178,MATCH($A157,MCDM_Grades!$A$2:$A$178,0))="","",INDEX(MCDM_Grades!$F$2:$F$178,MATCH($A157,MCDM_Grades!$A$2:$A$178,0))),"")</f>
        <v/>
      </c>
      <c r="DZ157" s="48">
        <f>IFERROR(IF(INDEX(MCDM_Grades!$G$2:$G$178,MATCH($A157,MCDM_Grades!$A$2:$A$178,0))="","",INDEX(MCDM_Grades!$G$2:$G$178,MATCH($A157,MCDM_Grades!$A$2:$A$178,0))),"")</f>
        <v/>
      </c>
      <c r="EA157" s="49">
        <f>IFERROR(IF(INDEX(MCDM_Grades!$H$2:$H$178,MATCH($A157,MCDM_Grades!$A$2:$A$178,0))="","",INDEX(MCDM_Grades!$H$2:$H$178,MATCH($A157,MCDM_Grades!$A$2:$A$178,0))),"")</f>
        <v/>
      </c>
      <c r="EB157" s="50">
        <f>IFERROR(IF(INDEX(MCDM_Grades!$I$2:$I$178,MATCH($A157,MCDM_Grades!$A$2:$A$178,0))="","",INDEX(MCDM_Grades!$I$2:$I$178,MATCH($A157,MCDM_Grades!$A$2:$A$178,0))),"")</f>
        <v/>
      </c>
      <c r="EC157" s="51">
        <f>IFERROR(IF(INDEX(MCDM_Grades!$J$2:$J$178,MATCH($A157,MCDM_Grades!$A$2:$A$178,0))="","",INDEX(MCDM_Grades!$J$2:$J$178,MATCH($A157,MCDM_Grades!$A$2:$A$178,0))),"")</f>
        <v/>
      </c>
      <c r="ED157" s="35">
        <f>IFERROR(IF(INDEX(MCDM_Grades!$N$2:$N$178,MATCH($A157,MCDM_Grades!$A$2:$A$178,0))="","",INDEX(MCDM_Grades!$N$2:$N$178,MATCH($A157,MCDM_Grades!$A$2:$A$178,0))),"")</f>
        <v/>
      </c>
      <c r="EE157" s="42">
        <f>IFERROR(IF(INDEX(MCDM_Grades!$O$2:$O$178,MATCH($A157,MCDM_Grades!$A$2:$A$178,0))="","",INDEX(MCDM_Grades!$O$2:$O$178,MATCH($A157,MCDM_Grades!$A$2:$A$178,0))),"")</f>
        <v/>
      </c>
      <c r="EF157" s="35">
        <f>IFERROR(IF(INDEX(MCDM_Grades!$P$2:$P$178,MATCH($A157,MCDM_Grades!$A$2:$A$178,0))="","",INDEX(MCDM_Grades!$P$2:$P$178,MATCH($A157,MCDM_Grades!$A$2:$A$178,0))),"")</f>
        <v/>
      </c>
      <c r="EG157" s="42">
        <f>IFERROR(IF(INDEX(MCDM_Grades!$Q$2:$Q$178,MATCH($A157,MCDM_Grades!$A$2:$A$178,0))="","",INDEX(MCDM_Grades!$Q$2:$Q$178,MATCH($A157,MCDM_Grades!$A$2:$A$178,0))),"")</f>
        <v/>
      </c>
      <c r="EH157" s="35">
        <f>IFERROR(IF(INDEX(MCDM_Grades!$R$2:$R$178,MATCH($A157,MCDM_Grades!$A$2:$A$178,0))="","",INDEX(MCDM_Grades!$R$2:$R$178,MATCH($A157,MCDM_Grades!$A$2:$A$178,0))),"")</f>
        <v/>
      </c>
      <c r="EI157" s="42">
        <f>IFERROR(IF(INDEX(MCDM_Grades!$S$2:$S$178,MATCH($A157,MCDM_Grades!$A$2:$A$178,0))="","",INDEX(MCDM_Grades!$S$2:$S$178,MATCH($A157,MCDM_Grades!$A$2:$A$178,0))),"")</f>
        <v/>
      </c>
      <c r="EJ157" s="35">
        <f>IFERROR(IF(INDEX(MCDM_Grades!$T$2:$T$178,MATCH($A157,MCDM_Grades!$A$2:$A$178,0))="","",INDEX(MCDM_Grades!$T$2:$T$178,MATCH($A157,MCDM_Grades!$A$2:$A$178,0))),"")</f>
        <v/>
      </c>
      <c r="EK157" s="42">
        <f>IFERROR(IF(INDEX(MCDM_Grades!$U$2:$U$178,MATCH($A157,MCDM_Grades!$A$2:$A$178,0))="","",INDEX(MCDM_Grades!$U$2:$U$178,MATCH($A157,MCDM_Grades!$A$2:$A$178,0))),"")</f>
        <v/>
      </c>
      <c r="EL157" s="35">
        <f>IFERROR(IF(INDEX(MCDM_Grades!$V$2:$V$178,MATCH($A157,MCDM_Grades!$A$2:$A$178,0))="","",INDEX(MCDM_Grades!$V$2:$V$178,MATCH($A157,MCDM_Grades!$A$2:$A$178,0))),"")</f>
        <v/>
      </c>
      <c r="EM157" s="42">
        <f>IFERROR(IF(INDEX(MCDM_Grades!$W$2:$W$178,MATCH($A157,MCDM_Grades!$A$2:$A$178,0))="","",INDEX(MCDM_Grades!$W$2:$W$178,MATCH($A157,MCDM_Grades!$A$2:$A$178,0))),"")</f>
        <v/>
      </c>
      <c r="EN157" s="35">
        <f>IFERROR(IF(INDEX(MCDM_Grades!$X$2:$X$178,MATCH($A157,MCDM_Grades!$A$2:$A$178,0))="","",INDEX(MCDM_Grades!$X$2:$X$178,MATCH($A157,MCDM_Grades!$A$2:$A$178,0))),"")</f>
        <v/>
      </c>
      <c r="EO157" s="42">
        <f>IFERROR(IF(INDEX(MCDM_Grades!$Y$2:$Y$178,MATCH($A157,MCDM_Grades!$A$2:$A$178,0))="","",INDEX(MCDM_Grades!$Y$2:$Y$178,MATCH($A157,MCDM_Grades!$A$2:$A$178,0))),"")</f>
        <v/>
      </c>
      <c r="EP157" s="35">
        <f>IFERROR(IF(INDEX(MCDM_Grades!$Z$2:$Z$178,MATCH($A157,MCDM_Grades!$A$2:$A$178,0))="","",INDEX(MCDM_Grades!$Z$2:$Z$178,MATCH($A157,MCDM_Grades!$A$2:$A$178,0))),"")</f>
        <v/>
      </c>
      <c r="EQ157" s="42">
        <f>IFERROR(IF(INDEX(MCDM_Grades!$AA$2:$AA$178,MATCH($A157,MCDM_Grades!$A$2:$A$178,0))="","",INDEX(MCDM_Grades!$AA$2:$AA$178,MATCH($A157,MCDM_Grades!$A$2:$A$178,0))),"")</f>
        <v/>
      </c>
      <c r="ER157" s="35">
        <f>IFERROR(IF(INDEX(MCDM_Grades!$AB$2:$AB$178,MATCH($A157,MCDM_Grades!$A$2:$A$178,0))="","",INDEX(MCDM_Grades!$AB$2:$AB$178,MATCH($A157,MCDM_Grades!$A$2:$A$178,0))),"")</f>
        <v/>
      </c>
      <c r="ES157" s="42">
        <f>IFERROR(IF(INDEX(MCDM_Grades!$AC$2:$AC$178,MATCH($A157,MCDM_Grades!$A$2:$A$178,0))="","",INDEX(MCDM_Grades!$AC$2:$AC$178,MATCH($A157,MCDM_Grades!$A$2:$A$178,0))),"")</f>
        <v/>
      </c>
      <c r="ET157" s="35">
        <f>IFERROR(IF(INDEX(MCDM_Grades!$AD$2:$AD$178,MATCH($A157,MCDM_Grades!$A$2:$A$178,0))="","",INDEX(MCDM_Grades!$AD$2:$AD$178,MATCH($A157,MCDM_Grades!$A$2:$A$178,0))),"")</f>
        <v/>
      </c>
      <c r="EU157" s="42">
        <f>IFERROR(IF(INDEX(MCDM_Grades!$AE$2:$AE$178,MATCH($A157,MCDM_Grades!$A$2:$A$178,0))="","",INDEX(MCDM_Grades!$AE$2:$AE$178,MATCH($A157,MCDM_Grades!$A$2:$A$178,0))),"")</f>
        <v/>
      </c>
      <c r="EV157" s="51">
        <f>IFERROR(IF(INDEX(MCDM_Grades!$K$2:$K$178,MATCH($A157,MCDM_Grades!$A$2:$A$178,0))="","",INDEX(MCDM_Grades!$K$2:$K$178,MATCH($A157,MCDM_Grades!$A$2:$A$178,0))),"")</f>
        <v/>
      </c>
      <c r="EW157" s="49">
        <f>IFERROR(IF(INDEX(MCDM_Grades!$L$2:$L$178,MATCH($A157,MCDM_Grades!$A$2:$A$178,0))="","",INDEX(MCDM_Grades!$L$2:$L$178,MATCH($A157,MCDM_Grades!$A$2:$A$178,0))),"")</f>
        <v/>
      </c>
      <c r="EX157" s="50">
        <f>IFERROR(IF(INDEX(MCDM_Grades!$M$2:$M$178,MATCH($A157,MCDM_Grades!$A$2:$A$178,0))="","",INDEX(MCDM_Grades!$M$2:$M$178,MATCH($A157,MCDM_Grades!$A$2:$A$178,0))),"")</f>
        <v/>
      </c>
      <c r="EY157" s="35">
        <f>IFERROR(IF(INDEX(MCDM_Grades!$AR$2:$AR$178,MATCH($A157,MCDM_Grades!$A$2:$A$178,0))="","",INDEX(MCDM_Grades!$AR$2:$AR$178,MATCH($A157,MCDM_Grades!$A$2:$A$178,0))),"")</f>
        <v/>
      </c>
      <c r="EZ157" s="42">
        <f>IFERROR(IF(INDEX(MCDM_Grades!$AS$2:$AS$178,MATCH($A157,MCDM_Grades!$A$2:$A$178,0))="","",INDEX(MCDM_Grades!$AS$2:$AS$178,MATCH($A157,MCDM_Grades!$A$2:$A$178,0))),"")</f>
        <v/>
      </c>
      <c r="FA157" s="35">
        <f>IFERROR(IF(INDEX(MCDM_Grades!$AT$2:$AT$178,MATCH($A157,MCDM_Grades!$A$2:$A$178,0))="","",INDEX(MCDM_Grades!$AT$2:$AT$178,MATCH($A157,MCDM_Grades!$A$2:$A$178,0))),"")</f>
        <v/>
      </c>
      <c r="FB157" s="42">
        <f>IFERROR(IF(INDEX(MCDM_Grades!$AU$2:$AU$178,MATCH($A157,MCDM_Grades!$A$2:$A$178,0))="","",INDEX(MCDM_Grades!$AU$2:$AU$178,MATCH($A157,MCDM_Grades!$A$2:$A$178,0))),"")</f>
        <v/>
      </c>
      <c r="FC157" s="3" t="inlineStr">
        <is>
          <t>Not reported</t>
        </is>
      </c>
      <c r="FD157" s="3" t="inlineStr">
        <is>
          <t>Unknown</t>
        </is>
      </c>
      <c r="FE157" s="3" t="inlineStr">
        <is>
          <t>Unknown</t>
        </is>
      </c>
      <c r="FF157" s="3" t="n"/>
      <c r="FG157" s="3" t="inlineStr">
        <is>
          <t>Not reported</t>
        </is>
      </c>
      <c r="FH157" s="3" t="inlineStr">
        <is>
          <t>This dataset contains 2,700 augmented images, organized into training and validation folders, and focuses on detecting potholes, cracks, and open manholes on roads.</t>
        </is>
      </c>
      <c r="FI157" s="3" t="inlineStr">
        <is>
          <t>Dataset page / README</t>
        </is>
      </c>
      <c r="FJ157" s="3" t="inlineStr">
        <is>
          <t>https://www.kaggle.com/datasets/sabidrahman/pothole-cracks-and-openmanhole</t>
        </is>
      </c>
      <c r="FK157" s="3" t="inlineStr">
        <is>
          <t>High</t>
        </is>
      </c>
      <c r="FL157" s="3" t="inlineStr">
        <is>
          <t>Not independently verified</t>
        </is>
      </c>
      <c r="FM157" s="3" t="inlineStr">
        <is>
          <t>Workbook Acquisition_Platform 'Composite or augmented image collection; acquisition platform NR'. Kaggle page (rendered in browser) describes only the augmented image count, class list, YOLO/COCO annotation formats and folder structure; there is no statement of source imagery, camera, mounting or viewpoint. No publication is associated.</t>
        </is>
      </c>
    </row>
    <row r="158" ht="58" customHeight="1">
      <c r="A158" s="3" t="inlineStr">
        <is>
          <t>DS-157</t>
        </is>
      </c>
      <c r="B158" s="3" t="inlineStr">
        <is>
          <t>Pothole-600</t>
        </is>
      </c>
      <c r="C158" s="3" t="inlineStr">
        <is>
          <t>NA</t>
        </is>
      </c>
      <c r="D158" s="3" t="inlineStr">
        <is>
          <t>Version 1</t>
        </is>
      </c>
      <c r="E158" s="5" t="inlineStr">
        <is>
          <t>Independent Dataset</t>
        </is>
      </c>
      <c r="F158" s="3" t="inlineStr">
        <is>
          <t>NA (single source record)</t>
        </is>
      </c>
      <c r="G158" s="3" t="inlineStr">
        <is>
          <t>Single source record; no matching record found in any other file after cross-file and cross-platform comparison.</t>
        </is>
      </c>
      <c r="H158" s="3" t="inlineStr">
        <is>
          <t>Claude</t>
        </is>
      </c>
      <c r="I158" s="3" t="inlineStr">
        <is>
          <t>Kaggle</t>
        </is>
      </c>
      <c r="J158" s="3" t="inlineStr">
        <is>
          <t>N</t>
        </is>
      </c>
      <c r="K158" s="3" t="inlineStr">
        <is>
          <t>NA (single platform)</t>
        </is>
      </c>
      <c r="L158" s="4" t="inlineStr">
        <is>
          <t>https://www.kaggle.com/datasets/rangerfan/pothole-600</t>
        </is>
      </c>
      <c r="M158" s="3" t="inlineStr">
        <is>
          <t>NA</t>
        </is>
      </c>
      <c r="N158" s="3" t="inlineStr">
        <is>
          <t>NA</t>
        </is>
      </c>
      <c r="O158" s="3" t="inlineStr">
        <is>
          <t>NA</t>
        </is>
      </c>
      <c r="P158" s="3" t="inlineStr">
        <is>
          <t>NA</t>
        </is>
      </c>
      <c r="Q158" s="3" t="inlineStr">
        <is>
          <t>NA</t>
        </is>
      </c>
      <c r="R158" s="4" t="inlineStr">
        <is>
          <t>https://www.kaggle.com/datasets/rangerfan/pothole-600</t>
        </is>
      </c>
      <c r="S158" s="3" t="inlineStr">
        <is>
          <t>NA</t>
        </is>
      </c>
      <c r="T158" s="3" t="inlineStr">
        <is>
          <t>NR</t>
        </is>
      </c>
      <c r="U158" s="3" t="inlineStr">
        <is>
          <t>Y</t>
        </is>
      </c>
      <c r="V158" s="3" t="inlineStr">
        <is>
          <t>https://doi.org/10.1109/TIP.2018.2808770;https://doi.org/10.1109/TIP.2019.2933750</t>
        </is>
      </c>
      <c r="W158" s="3" t="inlineStr">
        <is>
          <t>10.1109/TIP.2018.2808770; 10.1109/TIP.2019.2933750</t>
        </is>
      </c>
      <c r="X158" s="3" t="inlineStr">
        <is>
          <t>https://doi.org/10.1109/TIP.2018.2808770; https://doi.org/10.1109/TIP.2019.2933750</t>
        </is>
      </c>
      <c r="Y158" s="3" t="inlineStr">
        <is>
          <t>NR</t>
        </is>
      </c>
      <c r="Z158" s="3" t="inlineStr">
        <is>
          <t>Y</t>
        </is>
      </c>
      <c r="AA158" s="3" t="inlineStr">
        <is>
          <t>Reported in source record (relationship not classified)</t>
        </is>
      </c>
      <c r="AB158" s="3" t="inlineStr">
        <is>
          <t>NR</t>
        </is>
      </c>
      <c r="AC158" s="3" t="inlineStr">
        <is>
          <t>NR</t>
        </is>
      </c>
      <c r="AD158" s="3" t="inlineStr">
        <is>
          <t>NR</t>
        </is>
      </c>
      <c r="AE158" s="3" t="inlineStr">
        <is>
          <t>NR</t>
        </is>
      </c>
      <c r="AF158" s="3" t="inlineStr">
        <is>
          <t>NR</t>
        </is>
      </c>
      <c r="AG158" s="3" t="inlineStr">
        <is>
          <t>NR</t>
        </is>
      </c>
      <c r="AH158" s="3" t="inlineStr">
        <is>
          <t>NR</t>
        </is>
      </c>
      <c r="AI158" s="3" t="inlineStr">
        <is>
          <t>NR</t>
        </is>
      </c>
      <c r="AJ158" s="3" t="inlineStr">
        <is>
          <t>NR</t>
        </is>
      </c>
      <c r="AK158" s="3" t="inlineStr">
        <is>
          <t>NR</t>
        </is>
      </c>
      <c r="AL158" s="3" t="inlineStr">
        <is>
          <t>NR</t>
        </is>
      </c>
      <c r="AM158" s="3" t="inlineStr">
        <is>
          <t>NR</t>
        </is>
      </c>
      <c r="AN158" s="3" t="inlineStr">
        <is>
          <t>NR</t>
        </is>
      </c>
      <c r="AO158" s="3" t="inlineStr">
        <is>
          <t>NR</t>
        </is>
      </c>
      <c r="AP158" s="3" t="inlineStr">
        <is>
          <t>NR</t>
        </is>
      </c>
      <c r="AQ158" s="3" t="inlineStr">
        <is>
          <t>NR</t>
        </is>
      </c>
      <c r="AR158" s="3" t="inlineStr">
        <is>
          <t>NR</t>
        </is>
      </c>
      <c r="AS158" s="3" t="inlineStr">
        <is>
          <t>NR</t>
        </is>
      </c>
      <c r="AT158" s="3" t="inlineStr">
        <is>
          <t>NR</t>
        </is>
      </c>
      <c r="AU158" s="3" t="inlineStr">
        <is>
          <t>Stereo camera (ZED)</t>
        </is>
      </c>
      <c r="AV158" s="3" t="inlineStr">
        <is>
          <t>NR</t>
        </is>
      </c>
      <c r="AW158" s="3" t="inlineStr">
        <is>
          <t>Stereo camera (ZED)</t>
        </is>
      </c>
      <c r="AX158" s="3" t="inlineStr">
        <is>
          <t>NR</t>
        </is>
      </c>
      <c r="AY158" s="3" t="inlineStr">
        <is>
          <t>NR</t>
        </is>
      </c>
      <c r="AZ158" s="3" t="inlineStr">
        <is>
          <t>NR</t>
        </is>
      </c>
      <c r="BA158" s="3" t="inlineStr">
        <is>
          <t>NR</t>
        </is>
      </c>
      <c r="BB158" s="3" t="inlineStr">
        <is>
          <t>N</t>
        </is>
      </c>
      <c r="BC158" s="3" t="inlineStr">
        <is>
          <t>NR</t>
        </is>
      </c>
      <c r="BD158" s="3" t="inlineStr">
        <is>
          <t>Stereo camera</t>
        </is>
      </c>
      <c r="BE158" s="3" t="inlineStr">
        <is>
          <t>NR</t>
        </is>
      </c>
      <c r="BF158" s="3" t="inlineStr">
        <is>
          <t>NR</t>
        </is>
      </c>
      <c r="BG158" s="3" t="inlineStr">
        <is>
          <t>NR</t>
        </is>
      </c>
      <c r="BH158" s="3" t="inlineStr">
        <is>
          <t>Pothole</t>
        </is>
      </c>
      <c r="BI158" s="3" t="inlineStr">
        <is>
          <t>NR</t>
        </is>
      </c>
      <c r="BJ158" s="3" t="inlineStr">
        <is>
          <t>Pothole regions with paired RGB, disparity and transformed-disparity representations</t>
        </is>
      </c>
      <c r="BK158" s="3" t="inlineStr">
        <is>
          <t>NR</t>
        </is>
      </c>
      <c r="BL158" s="3" t="inlineStr">
        <is>
          <t>Segmentation</t>
        </is>
      </c>
      <c r="BM158" s="3" t="inlineStr">
        <is>
          <t>Segmentation</t>
        </is>
      </c>
      <c r="BN158" s="3" t="inlineStr">
        <is>
          <t>NR</t>
        </is>
      </c>
      <c r="BO158" s="3" t="inlineStr">
        <is>
          <t>NR</t>
        </is>
      </c>
      <c r="BP158" s="3" t="inlineStr">
        <is>
          <t>NR</t>
        </is>
      </c>
      <c r="BQ158" s="3" t="inlineStr">
        <is>
          <t>NR</t>
        </is>
      </c>
      <c r="BR158" s="3" t="inlineStr">
        <is>
          <t>Y</t>
        </is>
      </c>
      <c r="BS158" s="3" t="inlineStr">
        <is>
          <t>NR</t>
        </is>
      </c>
      <c r="BT158" s="3" t="inlineStr">
        <is>
          <t>NR</t>
        </is>
      </c>
      <c r="BU158" s="3" t="inlineStr">
        <is>
          <t>NR</t>
        </is>
      </c>
      <c r="BV158" s="3" t="inlineStr">
        <is>
          <t>NR</t>
        </is>
      </c>
      <c r="BW158" s="3" t="inlineStr">
        <is>
          <t>NR</t>
        </is>
      </c>
      <c r="BX158" s="3" t="inlineStr">
        <is>
          <t>NR</t>
        </is>
      </c>
      <c r="BY158" s="3" t="inlineStr">
        <is>
          <t>Disparity estimated with PT-SRP and transformed using the authors' disparity transformation algorithm</t>
        </is>
      </c>
      <c r="BZ158" s="3" t="inlineStr">
        <is>
          <t>NR</t>
        </is>
      </c>
      <c r="CA158" s="3" t="inlineStr">
        <is>
          <t>NR</t>
        </is>
      </c>
      <c r="CB158" s="3" t="inlineStr">
        <is>
          <t>NR</t>
        </is>
      </c>
      <c r="CC158" s="3" t="inlineStr">
        <is>
          <t>Pothole detection;Road surface modelling;Disparity-based segmentation</t>
        </is>
      </c>
      <c r="CD158" s="3" t="inlineStr">
        <is>
          <t>NR</t>
        </is>
      </c>
      <c r="CE158" s="3" t="inlineStr">
        <is>
          <t>NR</t>
        </is>
      </c>
      <c r="CF158" s="3" t="inlineStr">
        <is>
          <t>Reported on the source record/data card or associated publication (see Evidence_Locator)</t>
        </is>
      </c>
      <c r="CG158" s="3" t="inlineStr">
        <is>
          <t>NR</t>
        </is>
      </c>
      <c r="CH158" s="3" t="inlineStr">
        <is>
          <t>NR</t>
        </is>
      </c>
      <c r="CI158" s="3" t="inlineStr">
        <is>
          <t>Include-Primary</t>
        </is>
      </c>
      <c r="CJ158" s="3" t="inlineStr">
        <is>
          <t>Registration</t>
        </is>
      </c>
      <c r="CK158" s="3" t="inlineStr">
        <is>
          <t>MIT</t>
        </is>
      </c>
      <c r="CL158" s="3" t="inlineStr">
        <is>
          <t>Y</t>
        </is>
      </c>
      <c r="CM158" s="3" t="inlineStr">
        <is>
          <t>Registration</t>
        </is>
      </c>
      <c r="CN158" s="3" t="inlineStr">
        <is>
          <t>NR</t>
        </is>
      </c>
      <c r="CO158" s="3" t="inlineStr">
        <is>
          <t>NR</t>
        </is>
      </c>
      <c r="CP158" s="3" t="inlineStr">
        <is>
          <t>N</t>
        </is>
      </c>
      <c r="CQ158" s="3" t="inlineStr">
        <is>
          <t>Image count, resolution, country and annotation format are not stated on the Kaggle record (the name implies 600 samples but this is not asserted); no licence file or class list; label modality is inferred only from the linked papers</t>
        </is>
      </c>
      <c r="CR158" s="3" t="inlineStr">
        <is>
          <t>Derived</t>
        </is>
      </c>
      <c r="CS158" s="3" t="inlineStr">
        <is>
          <t>N</t>
        </is>
      </c>
      <c r="CT158" s="3" t="inlineStr">
        <is>
          <t>N</t>
        </is>
      </c>
      <c r="CU158" s="3" t="inlineStr">
        <is>
          <t>Y</t>
        </is>
      </c>
      <c r="CV158" s="3" t="inlineStr">
        <is>
          <t>NA</t>
        </is>
      </c>
      <c r="CW158" s="3" t="inlineStr">
        <is>
          <t>Stereo Pothole Datasets (GitHub, ruirangerfan) - Possible Match, not merged; Pothole Mix (uses this data)</t>
        </is>
      </c>
      <c r="CX158" s="3" t="inlineStr">
        <is>
          <t>Claude_Kaggle_001.xlsx</t>
        </is>
      </c>
      <c r="CY158" s="3" t="inlineStr">
        <is>
          <t>Claude_Kaggle_001:KG-013</t>
        </is>
      </c>
      <c r="CZ158" s="3" t="inlineStr">
        <is>
          <t>N</t>
        </is>
      </c>
      <c r="DA158" s="3" t="inlineStr">
        <is>
          <t>NA</t>
        </is>
      </c>
      <c r="DB158" s="3" t="inlineStr">
        <is>
          <t>None</t>
        </is>
      </c>
      <c r="DC158" s="3" t="inlineStr">
        <is>
          <t>None</t>
        </is>
      </c>
      <c r="DD158" s="3" t="inlineStr">
        <is>
          <t>None</t>
        </is>
      </c>
      <c r="DE158" s="3" t="inlineStr">
        <is>
          <t>None</t>
        </is>
      </c>
      <c r="DF158" s="3" t="inlineStr">
        <is>
          <t>N</t>
        </is>
      </c>
      <c r="DG158" s="3" t="inlineStr">
        <is>
          <t>Kaggle re-upload of R. Fan stereo pothole data (publications 10.1109/TIP.2018.2808770; 10.1109/TIP.2019.2933750); relationship to the GitHub stereo_pothole_datasets packaging unresolved - kept separate.</t>
        </is>
      </c>
      <c r="DH158" s="3" t="inlineStr">
        <is>
          <t>Kaggle dataset page 'About Dataset' (ZED stereo acquisition, PT-SRP disparity estimation, disparity transformation, three IEEE citations); Kaggle API record /api/v1/datasets/view/rangerfan/pothole-600; accessed 2026-08-03</t>
        </is>
      </c>
      <c r="DI158" s="3" t="inlineStr">
        <is>
          <t>Low</t>
        </is>
      </c>
      <c r="DJ158" s="3" t="inlineStr">
        <is>
          <t>Medium</t>
        </is>
      </c>
      <c r="DK158" s="3" t="inlineStr">
        <is>
          <t>Use source record as cited.</t>
        </is>
      </c>
      <c r="DL158" s="3" t="n">
        <v>5</v>
      </c>
      <c r="DM158" s="3" t="n">
        <v>2</v>
      </c>
      <c r="DN158" s="3" t="n">
        <v>3</v>
      </c>
      <c r="DO158" s="3" t="n">
        <v>2</v>
      </c>
      <c r="DP158" s="3" t="n">
        <v>2</v>
      </c>
      <c r="DQ158" s="3" t="n">
        <v>4</v>
      </c>
      <c r="DR158" s="3" t="n">
        <v>0</v>
      </c>
      <c r="DS158" s="3" t="n">
        <v>55</v>
      </c>
      <c r="DT158" s="3" t="inlineStr">
        <is>
          <t>Reviewed (source MCDM_Scoring, averaged across batches)</t>
        </is>
      </c>
      <c r="DU158" s="3" t="inlineStr">
        <is>
          <t>1 of 1</t>
        </is>
      </c>
      <c r="DV158" s="35">
        <f>IFERROR(IF(INDEX(MCDM_Grades!$C$2:$C$178,MATCH($A158,MCDM_Grades!$A$2:$A$178,0))="","",INDEX(MCDM_Grades!$C$2:$C$178,MATCH($A158,MCDM_Grades!$A$2:$A$178,0))),"")</f>
        <v/>
      </c>
      <c r="DW158" s="42">
        <f>IFERROR(IF(INDEX(MCDM_Grades!$D$2:$D$178,MATCH($A158,MCDM_Grades!$A$2:$A$178,0))="","",INDEX(MCDM_Grades!$D$2:$D$178,MATCH($A158,MCDM_Grades!$A$2:$A$178,0))),"")</f>
        <v/>
      </c>
      <c r="DX158" s="48">
        <f>IFERROR(IF(INDEX(MCDM_Grades!$E$2:$E$178,MATCH($A158,MCDM_Grades!$A$2:$A$178,0))="","",INDEX(MCDM_Grades!$E$2:$E$178,MATCH($A158,MCDM_Grades!$A$2:$A$178,0))),"")</f>
        <v/>
      </c>
      <c r="DY158" s="49">
        <f>IFERROR(IF(INDEX(MCDM_Grades!$F$2:$F$178,MATCH($A158,MCDM_Grades!$A$2:$A$178,0))="","",INDEX(MCDM_Grades!$F$2:$F$178,MATCH($A158,MCDM_Grades!$A$2:$A$178,0))),"")</f>
        <v/>
      </c>
      <c r="DZ158" s="48">
        <f>IFERROR(IF(INDEX(MCDM_Grades!$G$2:$G$178,MATCH($A158,MCDM_Grades!$A$2:$A$178,0))="","",INDEX(MCDM_Grades!$G$2:$G$178,MATCH($A158,MCDM_Grades!$A$2:$A$178,0))),"")</f>
        <v/>
      </c>
      <c r="EA158" s="49">
        <f>IFERROR(IF(INDEX(MCDM_Grades!$H$2:$H$178,MATCH($A158,MCDM_Grades!$A$2:$A$178,0))="","",INDEX(MCDM_Grades!$H$2:$H$178,MATCH($A158,MCDM_Grades!$A$2:$A$178,0))),"")</f>
        <v/>
      </c>
      <c r="EB158" s="50">
        <f>IFERROR(IF(INDEX(MCDM_Grades!$I$2:$I$178,MATCH($A158,MCDM_Grades!$A$2:$A$178,0))="","",INDEX(MCDM_Grades!$I$2:$I$178,MATCH($A158,MCDM_Grades!$A$2:$A$178,0))),"")</f>
        <v/>
      </c>
      <c r="EC158" s="51">
        <f>IFERROR(IF(INDEX(MCDM_Grades!$J$2:$J$178,MATCH($A158,MCDM_Grades!$A$2:$A$178,0))="","",INDEX(MCDM_Grades!$J$2:$J$178,MATCH($A158,MCDM_Grades!$A$2:$A$178,0))),"")</f>
        <v/>
      </c>
      <c r="ED158" s="35">
        <f>IFERROR(IF(INDEX(MCDM_Grades!$N$2:$N$178,MATCH($A158,MCDM_Grades!$A$2:$A$178,0))="","",INDEX(MCDM_Grades!$N$2:$N$178,MATCH($A158,MCDM_Grades!$A$2:$A$178,0))),"")</f>
        <v/>
      </c>
      <c r="EE158" s="42">
        <f>IFERROR(IF(INDEX(MCDM_Grades!$O$2:$O$178,MATCH($A158,MCDM_Grades!$A$2:$A$178,0))="","",INDEX(MCDM_Grades!$O$2:$O$178,MATCH($A158,MCDM_Grades!$A$2:$A$178,0))),"")</f>
        <v/>
      </c>
      <c r="EF158" s="35">
        <f>IFERROR(IF(INDEX(MCDM_Grades!$P$2:$P$178,MATCH($A158,MCDM_Grades!$A$2:$A$178,0))="","",INDEX(MCDM_Grades!$P$2:$P$178,MATCH($A158,MCDM_Grades!$A$2:$A$178,0))),"")</f>
        <v/>
      </c>
      <c r="EG158" s="42">
        <f>IFERROR(IF(INDEX(MCDM_Grades!$Q$2:$Q$178,MATCH($A158,MCDM_Grades!$A$2:$A$178,0))="","",INDEX(MCDM_Grades!$Q$2:$Q$178,MATCH($A158,MCDM_Grades!$A$2:$A$178,0))),"")</f>
        <v/>
      </c>
      <c r="EH158" s="35">
        <f>IFERROR(IF(INDEX(MCDM_Grades!$R$2:$R$178,MATCH($A158,MCDM_Grades!$A$2:$A$178,0))="","",INDEX(MCDM_Grades!$R$2:$R$178,MATCH($A158,MCDM_Grades!$A$2:$A$178,0))),"")</f>
        <v/>
      </c>
      <c r="EI158" s="42">
        <f>IFERROR(IF(INDEX(MCDM_Grades!$S$2:$S$178,MATCH($A158,MCDM_Grades!$A$2:$A$178,0))="","",INDEX(MCDM_Grades!$S$2:$S$178,MATCH($A158,MCDM_Grades!$A$2:$A$178,0))),"")</f>
        <v/>
      </c>
      <c r="EJ158" s="35">
        <f>IFERROR(IF(INDEX(MCDM_Grades!$T$2:$T$178,MATCH($A158,MCDM_Grades!$A$2:$A$178,0))="","",INDEX(MCDM_Grades!$T$2:$T$178,MATCH($A158,MCDM_Grades!$A$2:$A$178,0))),"")</f>
        <v/>
      </c>
      <c r="EK158" s="42">
        <f>IFERROR(IF(INDEX(MCDM_Grades!$U$2:$U$178,MATCH($A158,MCDM_Grades!$A$2:$A$178,0))="","",INDEX(MCDM_Grades!$U$2:$U$178,MATCH($A158,MCDM_Grades!$A$2:$A$178,0))),"")</f>
        <v/>
      </c>
      <c r="EL158" s="35">
        <f>IFERROR(IF(INDEX(MCDM_Grades!$V$2:$V$178,MATCH($A158,MCDM_Grades!$A$2:$A$178,0))="","",INDEX(MCDM_Grades!$V$2:$V$178,MATCH($A158,MCDM_Grades!$A$2:$A$178,0))),"")</f>
        <v/>
      </c>
      <c r="EM158" s="42">
        <f>IFERROR(IF(INDEX(MCDM_Grades!$W$2:$W$178,MATCH($A158,MCDM_Grades!$A$2:$A$178,0))="","",INDEX(MCDM_Grades!$W$2:$W$178,MATCH($A158,MCDM_Grades!$A$2:$A$178,0))),"")</f>
        <v/>
      </c>
      <c r="EN158" s="35">
        <f>IFERROR(IF(INDEX(MCDM_Grades!$X$2:$X$178,MATCH($A158,MCDM_Grades!$A$2:$A$178,0))="","",INDEX(MCDM_Grades!$X$2:$X$178,MATCH($A158,MCDM_Grades!$A$2:$A$178,0))),"")</f>
        <v/>
      </c>
      <c r="EO158" s="42">
        <f>IFERROR(IF(INDEX(MCDM_Grades!$Y$2:$Y$178,MATCH($A158,MCDM_Grades!$A$2:$A$178,0))="","",INDEX(MCDM_Grades!$Y$2:$Y$178,MATCH($A158,MCDM_Grades!$A$2:$A$178,0))),"")</f>
        <v/>
      </c>
      <c r="EP158" s="35">
        <f>IFERROR(IF(INDEX(MCDM_Grades!$Z$2:$Z$178,MATCH($A158,MCDM_Grades!$A$2:$A$178,0))="","",INDEX(MCDM_Grades!$Z$2:$Z$178,MATCH($A158,MCDM_Grades!$A$2:$A$178,0))),"")</f>
        <v/>
      </c>
      <c r="EQ158" s="42">
        <f>IFERROR(IF(INDEX(MCDM_Grades!$AA$2:$AA$178,MATCH($A158,MCDM_Grades!$A$2:$A$178,0))="","",INDEX(MCDM_Grades!$AA$2:$AA$178,MATCH($A158,MCDM_Grades!$A$2:$A$178,0))),"")</f>
        <v/>
      </c>
      <c r="ER158" s="35">
        <f>IFERROR(IF(INDEX(MCDM_Grades!$AB$2:$AB$178,MATCH($A158,MCDM_Grades!$A$2:$A$178,0))="","",INDEX(MCDM_Grades!$AB$2:$AB$178,MATCH($A158,MCDM_Grades!$A$2:$A$178,0))),"")</f>
        <v/>
      </c>
      <c r="ES158" s="42">
        <f>IFERROR(IF(INDEX(MCDM_Grades!$AC$2:$AC$178,MATCH($A158,MCDM_Grades!$A$2:$A$178,0))="","",INDEX(MCDM_Grades!$AC$2:$AC$178,MATCH($A158,MCDM_Grades!$A$2:$A$178,0))),"")</f>
        <v/>
      </c>
      <c r="ET158" s="35">
        <f>IFERROR(IF(INDEX(MCDM_Grades!$AD$2:$AD$178,MATCH($A158,MCDM_Grades!$A$2:$A$178,0))="","",INDEX(MCDM_Grades!$AD$2:$AD$178,MATCH($A158,MCDM_Grades!$A$2:$A$178,0))),"")</f>
        <v/>
      </c>
      <c r="EU158" s="42">
        <f>IFERROR(IF(INDEX(MCDM_Grades!$AE$2:$AE$178,MATCH($A158,MCDM_Grades!$A$2:$A$178,0))="","",INDEX(MCDM_Grades!$AE$2:$AE$178,MATCH($A158,MCDM_Grades!$A$2:$A$178,0))),"")</f>
        <v/>
      </c>
      <c r="EV158" s="51">
        <f>IFERROR(IF(INDEX(MCDM_Grades!$K$2:$K$178,MATCH($A158,MCDM_Grades!$A$2:$A$178,0))="","",INDEX(MCDM_Grades!$K$2:$K$178,MATCH($A158,MCDM_Grades!$A$2:$A$178,0))),"")</f>
        <v/>
      </c>
      <c r="EW158" s="49">
        <f>IFERROR(IF(INDEX(MCDM_Grades!$L$2:$L$178,MATCH($A158,MCDM_Grades!$A$2:$A$178,0))="","",INDEX(MCDM_Grades!$L$2:$L$178,MATCH($A158,MCDM_Grades!$A$2:$A$178,0))),"")</f>
        <v/>
      </c>
      <c r="EX158" s="50">
        <f>IFERROR(IF(INDEX(MCDM_Grades!$M$2:$M$178,MATCH($A158,MCDM_Grades!$A$2:$A$178,0))="","",INDEX(MCDM_Grades!$M$2:$M$178,MATCH($A158,MCDM_Grades!$A$2:$A$178,0))),"")</f>
        <v/>
      </c>
      <c r="EY158" s="35">
        <f>IFERROR(IF(INDEX(MCDM_Grades!$AR$2:$AR$178,MATCH($A158,MCDM_Grades!$A$2:$A$178,0))="","",INDEX(MCDM_Grades!$AR$2:$AR$178,MATCH($A158,MCDM_Grades!$A$2:$A$178,0))),"")</f>
        <v/>
      </c>
      <c r="EZ158" s="42">
        <f>IFERROR(IF(INDEX(MCDM_Grades!$AS$2:$AS$178,MATCH($A158,MCDM_Grades!$A$2:$A$178,0))="","",INDEX(MCDM_Grades!$AS$2:$AS$178,MATCH($A158,MCDM_Grades!$A$2:$A$178,0))),"")</f>
        <v/>
      </c>
      <c r="FA158" s="35">
        <f>IFERROR(IF(INDEX(MCDM_Grades!$AT$2:$AT$178,MATCH($A158,MCDM_Grades!$A$2:$A$178,0))="","",INDEX(MCDM_Grades!$AT$2:$AT$178,MATCH($A158,MCDM_Grades!$A$2:$A$178,0))),"")</f>
        <v/>
      </c>
      <c r="FB158" s="42">
        <f>IFERROR(IF(INDEX(MCDM_Grades!$AU$2:$AU$178,MATCH($A158,MCDM_Grades!$A$2:$A$178,0))="","",INDEX(MCDM_Grades!$AU$2:$AU$178,MATCH($A158,MCDM_Grades!$A$2:$A$178,0))),"")</f>
        <v/>
      </c>
      <c r="FC158" s="3" t="inlineStr">
        <is>
          <t>Forward-facing / oblique</t>
        </is>
      </c>
      <c r="FD158" s="3" t="inlineStr">
        <is>
          <t>No</t>
        </is>
      </c>
      <c r="FE158" s="3" t="inlineStr">
        <is>
          <t>Yes</t>
        </is>
      </c>
      <c r="FF158" s="3" t="n"/>
      <c r="FG158" s="3" t="inlineStr">
        <is>
          <t>Vehicle-mounted ZED stereo camera (oblique view of the road ahead)</t>
        </is>
      </c>
      <c r="FH158" s="3" t="inlineStr">
        <is>
          <t>In this work, we utilized a ZED stereo camera to capture stereo road images. | Since in our experiments the stereo rig is mounted at a relatively low height, the curvature of the reconstructed road surface is not very high ... when the stereo rig is perfectly parallel to the horizontal road surface</t>
        </is>
      </c>
      <c r="FI158" s="3" t="inlineStr">
        <is>
          <t>Publication</t>
        </is>
      </c>
      <c r="FJ158" s="3" t="inlineStr">
        <is>
          <t>https://arxiv.org/abs/1908.00894</t>
        </is>
      </c>
      <c r="FK158" s="3" t="inlineStr">
        <is>
          <t>High</t>
        </is>
      </c>
      <c r="FL158" s="3" t="inlineStr">
        <is>
          <t>Verified - agreed</t>
        </is>
      </c>
      <c r="FM158" s="3" t="inlineStr">
        <is>
          <t>Workbook gives only 'Stereo camera (ZED)', position NR. Kaggle HTML renders client-side (empty); the Kaggle API record confirms 'ZED stereo camera' and that 'The road disparity images were estimated using PT-SRP [1]; the disparity transformation algorithm was first introduced in [2]' but does not state the viewing direction. Per the associated Fan et al. TIP 2018/2019 papers the ZED was mounted on a vehicle viewing the road ahead at an oblique (perspective) angle, with disparity transformation used to model the road-surface plane, i.e. forward/oblique rather than nadir. Prior knowledge, so confidence capped at Medium. | Second review replaced the evidence (was: Known dataset (prior knowledge)). | Second review: Extracted from the Fan et al. TIP 2019 PDF (arXiv 1908.00894): the ZED rig is mounted low with its axis roughly parallel to the road, i.e. a perspective view along the road surface with disparities varying across the frame, not a nadir view. This confirms forward-facing/oblique; the paper describes</t>
        </is>
      </c>
    </row>
    <row r="159" ht="58" customHeight="1">
      <c r="A159" s="3" t="inlineStr">
        <is>
          <t>DS-158</t>
        </is>
      </c>
      <c r="B159" s="3" t="inlineStr">
        <is>
          <t>Potholes or Cracks on Road Image Dataset</t>
        </is>
      </c>
      <c r="C159" s="3" t="inlineStr">
        <is>
          <t>NA</t>
        </is>
      </c>
      <c r="D159" s="3" t="inlineStr">
        <is>
          <t>NR</t>
        </is>
      </c>
      <c r="E159" s="3" t="inlineStr">
        <is>
          <t>Independent Dataset</t>
        </is>
      </c>
      <c r="F159" s="3" t="inlineStr">
        <is>
          <t>NA (single source record)</t>
        </is>
      </c>
      <c r="G159" s="3" t="inlineStr">
        <is>
          <t>Single source record; no matching record found in any other file after cross-file and cross-platform comparison.</t>
        </is>
      </c>
      <c r="H159" s="3" t="inlineStr">
        <is>
          <t>GPT</t>
        </is>
      </c>
      <c r="I159" s="3" t="inlineStr">
        <is>
          <t>Kaggle</t>
        </is>
      </c>
      <c r="J159" s="3" t="inlineStr">
        <is>
          <t>N</t>
        </is>
      </c>
      <c r="K159" s="3" t="inlineStr">
        <is>
          <t>NA (single platform)</t>
        </is>
      </c>
      <c r="L159" s="4" t="inlineStr">
        <is>
          <t>https://www.kaggle.com/datasets/dataclusterlabs/potholes-or-cracks-on-road-image-dataset</t>
        </is>
      </c>
      <c r="M159" s="3" t="inlineStr">
        <is>
          <t>NA</t>
        </is>
      </c>
      <c r="N159" s="3" t="inlineStr">
        <is>
          <t>NA</t>
        </is>
      </c>
      <c r="O159" s="3" t="inlineStr">
        <is>
          <t>NA</t>
        </is>
      </c>
      <c r="P159" s="3" t="inlineStr">
        <is>
          <t>NA</t>
        </is>
      </c>
      <c r="Q159" s="3" t="inlineStr">
        <is>
          <t>NA</t>
        </is>
      </c>
      <c r="R159" s="4" t="inlineStr">
        <is>
          <t>https://www.kaggle.com/datasets/dataclusterlabs/potholes-or-cracks-on-road-image-dataset</t>
        </is>
      </c>
      <c r="S159" s="3" t="inlineStr">
        <is>
          <t>NA</t>
        </is>
      </c>
      <c r="T159" s="3" t="inlineStr">
        <is>
          <t>NR</t>
        </is>
      </c>
      <c r="U159" s="3" t="inlineStr">
        <is>
          <t>N</t>
        </is>
      </c>
      <c r="V159" s="3" t="inlineStr">
        <is>
          <t>NR</t>
        </is>
      </c>
      <c r="W159" s="3" t="inlineStr">
        <is>
          <t>NR</t>
        </is>
      </c>
      <c r="X159" s="3" t="inlineStr">
        <is>
          <t>NR</t>
        </is>
      </c>
      <c r="Y159" s="3" t="inlineStr">
        <is>
          <t>NR</t>
        </is>
      </c>
      <c r="Z159" s="3" t="inlineStr">
        <is>
          <t>NA</t>
        </is>
      </c>
      <c r="AA159" s="3" t="inlineStr">
        <is>
          <t>NA</t>
        </is>
      </c>
      <c r="AB159" s="3" t="inlineStr">
        <is>
          <t>NR</t>
        </is>
      </c>
      <c r="AC159" s="3" t="inlineStr">
        <is>
          <t>NR</t>
        </is>
      </c>
      <c r="AD159" s="3" t="inlineStr">
        <is>
          <t>NR</t>
        </is>
      </c>
      <c r="AE159" s="3" t="inlineStr">
        <is>
          <t>NR</t>
        </is>
      </c>
      <c r="AF159" s="3" t="inlineStr">
        <is>
          <t>NR</t>
        </is>
      </c>
      <c r="AG159" s="3" t="inlineStr">
        <is>
          <t>NR</t>
        </is>
      </c>
      <c r="AH159" s="3" t="inlineStr">
        <is>
          <t>NR</t>
        </is>
      </c>
      <c r="AI159" s="3" t="inlineStr">
        <is>
          <t>NR</t>
        </is>
      </c>
      <c r="AJ159" s="3" t="inlineStr">
        <is>
          <t>NR</t>
        </is>
      </c>
      <c r="AK159" s="3" t="inlineStr">
        <is>
          <t>NR</t>
        </is>
      </c>
      <c r="AL159" s="3" t="inlineStr">
        <is>
          <t>NR</t>
        </is>
      </c>
      <c r="AM159" s="3" t="inlineStr">
        <is>
          <t>NR</t>
        </is>
      </c>
      <c r="AN159" s="3" t="inlineStr">
        <is>
          <t>1920 x 1080 px or higher reported</t>
        </is>
      </c>
      <c r="AO159" s="3" t="inlineStr">
        <is>
          <t>NR</t>
        </is>
      </c>
      <c r="AP159" s="3" t="inlineStr">
        <is>
          <t>Multi-country or multi-location; exact countries NR</t>
        </is>
      </c>
      <c r="AQ159" s="3" t="inlineStr">
        <is>
          <t>NR</t>
        </is>
      </c>
      <c r="AR159" s="3" t="inlineStr">
        <is>
          <t>More than 2,000 locations reported</t>
        </is>
      </c>
      <c r="AS159" s="3" t="inlineStr">
        <is>
          <t>Multi-country or multi-location; exact countries NR; More than 2,000 locations reported; Road environment: Road surfaces;crowdsourced locations</t>
        </is>
      </c>
      <c r="AT159" s="3" t="inlineStr">
        <is>
          <t>NR</t>
        </is>
      </c>
      <c r="AU159" s="3" t="inlineStr">
        <is>
          <t>Crowdsourced mobile-phone cameras</t>
        </is>
      </c>
      <c r="AV159" s="3" t="inlineStr">
        <is>
          <t>NR</t>
        </is>
      </c>
      <c r="AW159" s="3" t="inlineStr">
        <is>
          <t>Crowdsourced mobile-phone cameras</t>
        </is>
      </c>
      <c r="AX159" s="3" t="inlineStr">
        <is>
          <t>NR</t>
        </is>
      </c>
      <c r="AY159" s="3" t="inlineStr">
        <is>
          <t>Y</t>
        </is>
      </c>
      <c r="AZ159" s="3" t="inlineStr">
        <is>
          <t>NR</t>
        </is>
      </c>
      <c r="BA159" s="3" t="inlineStr">
        <is>
          <t>NR</t>
        </is>
      </c>
      <c r="BB159" s="3" t="inlineStr">
        <is>
          <t>N</t>
        </is>
      </c>
      <c r="BC159" s="3" t="inlineStr">
        <is>
          <t>NR</t>
        </is>
      </c>
      <c r="BD159" s="3" t="inlineStr">
        <is>
          <t>NR</t>
        </is>
      </c>
      <c r="BE159" s="3" t="inlineStr">
        <is>
          <t>NR</t>
        </is>
      </c>
      <c r="BF159" s="3" t="inlineStr">
        <is>
          <t>Varied</t>
        </is>
      </c>
      <c r="BG159" s="3" t="inlineStr">
        <is>
          <t>NR</t>
        </is>
      </c>
      <c r="BH159" s="3" t="inlineStr">
        <is>
          <t>Pothole;Crack</t>
        </is>
      </c>
      <c r="BI159" s="3" t="inlineStr">
        <is>
          <t>NR</t>
        </is>
      </c>
      <c r="BJ159" s="3" t="inlineStr">
        <is>
          <t>Pothole and crack object classes</t>
        </is>
      </c>
      <c r="BK159" s="3" t="inlineStr">
        <is>
          <t>NR</t>
        </is>
      </c>
      <c r="BL159" s="3" t="inlineStr">
        <is>
          <t>Object detection</t>
        </is>
      </c>
      <c r="BM159" s="3" t="inlineStr">
        <is>
          <t>Object detection</t>
        </is>
      </c>
      <c r="BN159" s="3" t="inlineStr">
        <is>
          <t>COCO JSON;YOLO;PASCAL VOC;TFRecord</t>
        </is>
      </c>
      <c r="BO159" s="3" t="inlineStr">
        <is>
          <t>Pascal VOC; COCO JSON; COCO</t>
        </is>
      </c>
      <c r="BP159" s="3" t="inlineStr">
        <is>
          <t>Y</t>
        </is>
      </c>
      <c r="BQ159" s="3" t="inlineStr">
        <is>
          <t>Y</t>
        </is>
      </c>
      <c r="BR159" s="3" t="inlineStr">
        <is>
          <t>NR</t>
        </is>
      </c>
      <c r="BS159" s="3" t="inlineStr">
        <is>
          <t>NR</t>
        </is>
      </c>
      <c r="BT159" s="3" t="inlineStr">
        <is>
          <t>NR</t>
        </is>
      </c>
      <c r="BU159" s="3" t="inlineStr">
        <is>
          <t>NR</t>
        </is>
      </c>
      <c r="BV159" s="3" t="inlineStr">
        <is>
          <t>N</t>
        </is>
      </c>
      <c r="BW159" s="3" t="inlineStr">
        <is>
          <t>N</t>
        </is>
      </c>
      <c r="BX159" s="3" t="inlineStr">
        <is>
          <t>N</t>
        </is>
      </c>
      <c r="BY159" s="3" t="inlineStr">
        <is>
          <t>Crowdsourced image collection and professional annotation review</t>
        </is>
      </c>
      <c r="BZ159" s="3" t="inlineStr">
        <is>
          <t>Manually reviewed by computer-vision professionals; detailed sampling and inter-annotator QC NR</t>
        </is>
      </c>
      <c r="CA159" s="3" t="inlineStr">
        <is>
          <t>NR</t>
        </is>
      </c>
      <c r="CB159" s="3" t="inlineStr">
        <is>
          <t>NR</t>
        </is>
      </c>
      <c r="CC159" s="3" t="inlineStr">
        <is>
          <t>Object detection;Classification</t>
        </is>
      </c>
      <c r="CD159" s="3" t="inlineStr">
        <is>
          <t>NR</t>
        </is>
      </c>
      <c r="CE159" s="3" t="inlineStr">
        <is>
          <t>NR</t>
        </is>
      </c>
      <c r="CF159" s="3" t="inlineStr">
        <is>
          <t>Reported on the source record/data card or associated publication (see Evidence_Locator)</t>
        </is>
      </c>
      <c r="CG159" s="3" t="inlineStr">
        <is>
          <t>NR</t>
        </is>
      </c>
      <c r="CH159" s="3" t="inlineStr">
        <is>
          <t>NR</t>
        </is>
      </c>
      <c r="CI159" s="3" t="inlineStr">
        <is>
          <t>Include-Supplementary</t>
        </is>
      </c>
      <c r="CJ159" s="3" t="inlineStr">
        <is>
          <t>Request_Required</t>
        </is>
      </c>
      <c r="CK159" s="3" t="inlineStr">
        <is>
          <t>NR</t>
        </is>
      </c>
      <c r="CL159" s="3" t="inlineStr">
        <is>
          <t>NR</t>
        </is>
      </c>
      <c r="CM159" s="3" t="inlineStr">
        <is>
          <t>Request_Required</t>
        </is>
      </c>
      <c r="CN159" s="3" t="inlineStr">
        <is>
          <t>NR</t>
        </is>
      </c>
      <c r="CO159" s="3" t="inlineStr">
        <is>
          <t>NR</t>
        </is>
      </c>
      <c r="CP159" s="3" t="inlineStr">
        <is>
          <t>N</t>
        </is>
      </c>
      <c r="CQ159" s="3" t="inlineStr">
        <is>
          <t>Only a public sample is clearly accessible; exact sample count is not reported, and the relationship between the Kaggle sample and the commercially available larger dataset is unresolved.</t>
        </is>
      </c>
      <c r="CR159" s="3" t="inlineStr">
        <is>
          <t>Original</t>
        </is>
      </c>
      <c r="CS159" s="3" t="inlineStr">
        <is>
          <t>N</t>
        </is>
      </c>
      <c r="CT159" s="3" t="inlineStr">
        <is>
          <t>N</t>
        </is>
      </c>
      <c r="CU159" s="3" t="inlineStr">
        <is>
          <t>N</t>
        </is>
      </c>
      <c r="CV159" s="3" t="inlineStr">
        <is>
          <t>NA</t>
        </is>
      </c>
      <c r="CW159" s="3" t="inlineStr">
        <is>
          <t>NA</t>
        </is>
      </c>
      <c r="CX159" s="3" t="inlineStr">
        <is>
          <t>GPT_Kaggle_001.xlsx</t>
        </is>
      </c>
      <c r="CY159" s="3" t="inlineStr">
        <is>
          <t>GPT_Kaggle_001:KAG-013</t>
        </is>
      </c>
      <c r="CZ159" s="3" t="inlineStr">
        <is>
          <t>NA</t>
        </is>
      </c>
      <c r="DA159" s="3" t="inlineStr">
        <is>
          <t>N</t>
        </is>
      </c>
      <c r="DB159" s="3" t="inlineStr">
        <is>
          <t>None</t>
        </is>
      </c>
      <c r="DC159" s="3" t="inlineStr">
        <is>
          <t>None</t>
        </is>
      </c>
      <c r="DD159" s="3" t="inlineStr">
        <is>
          <t>None</t>
        </is>
      </c>
      <c r="DE159" s="3" t="inlineStr">
        <is>
          <t>None</t>
        </is>
      </c>
      <c r="DF159" s="3" t="inlineStr">
        <is>
          <t>N</t>
        </is>
      </c>
      <c r="DG159" s="3" t="inlineStr">
        <is>
          <t>Single source record; no reconciliation required.</t>
        </is>
      </c>
      <c r="DH159" s="3" t="inlineStr">
        <is>
          <t>Kaggle dataset page, description, access instructions, annotation-format list, and license statements, accessed 2026-08-06</t>
        </is>
      </c>
      <c r="DI159" s="3" t="inlineStr">
        <is>
          <t>Moderate</t>
        </is>
      </c>
      <c r="DJ159" s="3" t="inlineStr">
        <is>
          <t>Low</t>
        </is>
      </c>
      <c r="DK159" s="3" t="inlineStr">
        <is>
          <t>Use source record as cited.</t>
        </is>
      </c>
      <c r="DL159" s="3" t="n">
        <v>2</v>
      </c>
      <c r="DM159" s="3" t="n">
        <v>4</v>
      </c>
      <c r="DN159" s="3" t="n">
        <v>3</v>
      </c>
      <c r="DO159" s="3" t="n">
        <v>2</v>
      </c>
      <c r="DP159" s="3" t="n">
        <v>5</v>
      </c>
      <c r="DQ159" s="3" t="n">
        <v>2</v>
      </c>
      <c r="DR159" s="3" t="n">
        <v>0</v>
      </c>
      <c r="DS159" s="3" t="n">
        <v>53</v>
      </c>
      <c r="DT159" s="3" t="inlineStr">
        <is>
          <t>Reviewed (source MCDM_Scoring, averaged across batches)</t>
        </is>
      </c>
      <c r="DU159" s="3" t="inlineStr">
        <is>
          <t>1 of 1</t>
        </is>
      </c>
      <c r="DV159" s="35">
        <f>IFERROR(IF(INDEX(MCDM_Grades!$C$2:$C$178,MATCH($A159,MCDM_Grades!$A$2:$A$178,0))="","",INDEX(MCDM_Grades!$C$2:$C$178,MATCH($A159,MCDM_Grades!$A$2:$A$178,0))),"")</f>
        <v/>
      </c>
      <c r="DW159" s="42">
        <f>IFERROR(IF(INDEX(MCDM_Grades!$D$2:$D$178,MATCH($A159,MCDM_Grades!$A$2:$A$178,0))="","",INDEX(MCDM_Grades!$D$2:$D$178,MATCH($A159,MCDM_Grades!$A$2:$A$178,0))),"")</f>
        <v/>
      </c>
      <c r="DX159" s="48">
        <f>IFERROR(IF(INDEX(MCDM_Grades!$E$2:$E$178,MATCH($A159,MCDM_Grades!$A$2:$A$178,0))="","",INDEX(MCDM_Grades!$E$2:$E$178,MATCH($A159,MCDM_Grades!$A$2:$A$178,0))),"")</f>
        <v/>
      </c>
      <c r="DY159" s="49">
        <f>IFERROR(IF(INDEX(MCDM_Grades!$F$2:$F$178,MATCH($A159,MCDM_Grades!$A$2:$A$178,0))="","",INDEX(MCDM_Grades!$F$2:$F$178,MATCH($A159,MCDM_Grades!$A$2:$A$178,0))),"")</f>
        <v/>
      </c>
      <c r="DZ159" s="48">
        <f>IFERROR(IF(INDEX(MCDM_Grades!$G$2:$G$178,MATCH($A159,MCDM_Grades!$A$2:$A$178,0))="","",INDEX(MCDM_Grades!$G$2:$G$178,MATCH($A159,MCDM_Grades!$A$2:$A$178,0))),"")</f>
        <v/>
      </c>
      <c r="EA159" s="49">
        <f>IFERROR(IF(INDEX(MCDM_Grades!$H$2:$H$178,MATCH($A159,MCDM_Grades!$A$2:$A$178,0))="","",INDEX(MCDM_Grades!$H$2:$H$178,MATCH($A159,MCDM_Grades!$A$2:$A$178,0))),"")</f>
        <v/>
      </c>
      <c r="EB159" s="50">
        <f>IFERROR(IF(INDEX(MCDM_Grades!$I$2:$I$178,MATCH($A159,MCDM_Grades!$A$2:$A$178,0))="","",INDEX(MCDM_Grades!$I$2:$I$178,MATCH($A159,MCDM_Grades!$A$2:$A$178,0))),"")</f>
        <v/>
      </c>
      <c r="EC159" s="51">
        <f>IFERROR(IF(INDEX(MCDM_Grades!$J$2:$J$178,MATCH($A159,MCDM_Grades!$A$2:$A$178,0))="","",INDEX(MCDM_Grades!$J$2:$J$178,MATCH($A159,MCDM_Grades!$A$2:$A$178,0))),"")</f>
        <v/>
      </c>
      <c r="ED159" s="35">
        <f>IFERROR(IF(INDEX(MCDM_Grades!$N$2:$N$178,MATCH($A159,MCDM_Grades!$A$2:$A$178,0))="","",INDEX(MCDM_Grades!$N$2:$N$178,MATCH($A159,MCDM_Grades!$A$2:$A$178,0))),"")</f>
        <v/>
      </c>
      <c r="EE159" s="42">
        <f>IFERROR(IF(INDEX(MCDM_Grades!$O$2:$O$178,MATCH($A159,MCDM_Grades!$A$2:$A$178,0))="","",INDEX(MCDM_Grades!$O$2:$O$178,MATCH($A159,MCDM_Grades!$A$2:$A$178,0))),"")</f>
        <v/>
      </c>
      <c r="EF159" s="35">
        <f>IFERROR(IF(INDEX(MCDM_Grades!$P$2:$P$178,MATCH($A159,MCDM_Grades!$A$2:$A$178,0))="","",INDEX(MCDM_Grades!$P$2:$P$178,MATCH($A159,MCDM_Grades!$A$2:$A$178,0))),"")</f>
        <v/>
      </c>
      <c r="EG159" s="42">
        <f>IFERROR(IF(INDEX(MCDM_Grades!$Q$2:$Q$178,MATCH($A159,MCDM_Grades!$A$2:$A$178,0))="","",INDEX(MCDM_Grades!$Q$2:$Q$178,MATCH($A159,MCDM_Grades!$A$2:$A$178,0))),"")</f>
        <v/>
      </c>
      <c r="EH159" s="35">
        <f>IFERROR(IF(INDEX(MCDM_Grades!$R$2:$R$178,MATCH($A159,MCDM_Grades!$A$2:$A$178,0))="","",INDEX(MCDM_Grades!$R$2:$R$178,MATCH($A159,MCDM_Grades!$A$2:$A$178,0))),"")</f>
        <v/>
      </c>
      <c r="EI159" s="42">
        <f>IFERROR(IF(INDEX(MCDM_Grades!$S$2:$S$178,MATCH($A159,MCDM_Grades!$A$2:$A$178,0))="","",INDEX(MCDM_Grades!$S$2:$S$178,MATCH($A159,MCDM_Grades!$A$2:$A$178,0))),"")</f>
        <v/>
      </c>
      <c r="EJ159" s="35">
        <f>IFERROR(IF(INDEX(MCDM_Grades!$T$2:$T$178,MATCH($A159,MCDM_Grades!$A$2:$A$178,0))="","",INDEX(MCDM_Grades!$T$2:$T$178,MATCH($A159,MCDM_Grades!$A$2:$A$178,0))),"")</f>
        <v/>
      </c>
      <c r="EK159" s="42">
        <f>IFERROR(IF(INDEX(MCDM_Grades!$U$2:$U$178,MATCH($A159,MCDM_Grades!$A$2:$A$178,0))="","",INDEX(MCDM_Grades!$U$2:$U$178,MATCH($A159,MCDM_Grades!$A$2:$A$178,0))),"")</f>
        <v/>
      </c>
      <c r="EL159" s="35">
        <f>IFERROR(IF(INDEX(MCDM_Grades!$V$2:$V$178,MATCH($A159,MCDM_Grades!$A$2:$A$178,0))="","",INDEX(MCDM_Grades!$V$2:$V$178,MATCH($A159,MCDM_Grades!$A$2:$A$178,0))),"")</f>
        <v/>
      </c>
      <c r="EM159" s="42">
        <f>IFERROR(IF(INDEX(MCDM_Grades!$W$2:$W$178,MATCH($A159,MCDM_Grades!$A$2:$A$178,0))="","",INDEX(MCDM_Grades!$W$2:$W$178,MATCH($A159,MCDM_Grades!$A$2:$A$178,0))),"")</f>
        <v/>
      </c>
      <c r="EN159" s="35">
        <f>IFERROR(IF(INDEX(MCDM_Grades!$X$2:$X$178,MATCH($A159,MCDM_Grades!$A$2:$A$178,0))="","",INDEX(MCDM_Grades!$X$2:$X$178,MATCH($A159,MCDM_Grades!$A$2:$A$178,0))),"")</f>
        <v/>
      </c>
      <c r="EO159" s="42">
        <f>IFERROR(IF(INDEX(MCDM_Grades!$Y$2:$Y$178,MATCH($A159,MCDM_Grades!$A$2:$A$178,0))="","",INDEX(MCDM_Grades!$Y$2:$Y$178,MATCH($A159,MCDM_Grades!$A$2:$A$178,0))),"")</f>
        <v/>
      </c>
      <c r="EP159" s="35">
        <f>IFERROR(IF(INDEX(MCDM_Grades!$Z$2:$Z$178,MATCH($A159,MCDM_Grades!$A$2:$A$178,0))="","",INDEX(MCDM_Grades!$Z$2:$Z$178,MATCH($A159,MCDM_Grades!$A$2:$A$178,0))),"")</f>
        <v/>
      </c>
      <c r="EQ159" s="42">
        <f>IFERROR(IF(INDEX(MCDM_Grades!$AA$2:$AA$178,MATCH($A159,MCDM_Grades!$A$2:$A$178,0))="","",INDEX(MCDM_Grades!$AA$2:$AA$178,MATCH($A159,MCDM_Grades!$A$2:$A$178,0))),"")</f>
        <v/>
      </c>
      <c r="ER159" s="35">
        <f>IFERROR(IF(INDEX(MCDM_Grades!$AB$2:$AB$178,MATCH($A159,MCDM_Grades!$A$2:$A$178,0))="","",INDEX(MCDM_Grades!$AB$2:$AB$178,MATCH($A159,MCDM_Grades!$A$2:$A$178,0))),"")</f>
        <v/>
      </c>
      <c r="ES159" s="42">
        <f>IFERROR(IF(INDEX(MCDM_Grades!$AC$2:$AC$178,MATCH($A159,MCDM_Grades!$A$2:$A$178,0))="","",INDEX(MCDM_Grades!$AC$2:$AC$178,MATCH($A159,MCDM_Grades!$A$2:$A$178,0))),"")</f>
        <v/>
      </c>
      <c r="ET159" s="35">
        <f>IFERROR(IF(INDEX(MCDM_Grades!$AD$2:$AD$178,MATCH($A159,MCDM_Grades!$A$2:$A$178,0))="","",INDEX(MCDM_Grades!$AD$2:$AD$178,MATCH($A159,MCDM_Grades!$A$2:$A$178,0))),"")</f>
        <v/>
      </c>
      <c r="EU159" s="42">
        <f>IFERROR(IF(INDEX(MCDM_Grades!$AE$2:$AE$178,MATCH($A159,MCDM_Grades!$A$2:$A$178,0))="","",INDEX(MCDM_Grades!$AE$2:$AE$178,MATCH($A159,MCDM_Grades!$A$2:$A$178,0))),"")</f>
        <v/>
      </c>
      <c r="EV159" s="51">
        <f>IFERROR(IF(INDEX(MCDM_Grades!$K$2:$K$178,MATCH($A159,MCDM_Grades!$A$2:$A$178,0))="","",INDEX(MCDM_Grades!$K$2:$K$178,MATCH($A159,MCDM_Grades!$A$2:$A$178,0))),"")</f>
        <v/>
      </c>
      <c r="EW159" s="49">
        <f>IFERROR(IF(INDEX(MCDM_Grades!$L$2:$L$178,MATCH($A159,MCDM_Grades!$A$2:$A$178,0))="","",INDEX(MCDM_Grades!$L$2:$L$178,MATCH($A159,MCDM_Grades!$A$2:$A$178,0))),"")</f>
        <v/>
      </c>
      <c r="EX159" s="50">
        <f>IFERROR(IF(INDEX(MCDM_Grades!$M$2:$M$178,MATCH($A159,MCDM_Grades!$A$2:$A$178,0))="","",INDEX(MCDM_Grades!$M$2:$M$178,MATCH($A159,MCDM_Grades!$A$2:$A$178,0))),"")</f>
        <v/>
      </c>
      <c r="EY159" s="35">
        <f>IFERROR(IF(INDEX(MCDM_Grades!$AR$2:$AR$178,MATCH($A159,MCDM_Grades!$A$2:$A$178,0))="","",INDEX(MCDM_Grades!$AR$2:$AR$178,MATCH($A159,MCDM_Grades!$A$2:$A$178,0))),"")</f>
        <v/>
      </c>
      <c r="EZ159" s="42">
        <f>IFERROR(IF(INDEX(MCDM_Grades!$AS$2:$AS$178,MATCH($A159,MCDM_Grades!$A$2:$A$178,0))="","",INDEX(MCDM_Grades!$AS$2:$AS$178,MATCH($A159,MCDM_Grades!$A$2:$A$178,0))),"")</f>
        <v/>
      </c>
      <c r="FA159" s="35">
        <f>IFERROR(IF(INDEX(MCDM_Grades!$AT$2:$AT$178,MATCH($A159,MCDM_Grades!$A$2:$A$178,0))="","",INDEX(MCDM_Grades!$AT$2:$AT$178,MATCH($A159,MCDM_Grades!$A$2:$A$178,0))),"")</f>
        <v/>
      </c>
      <c r="FB159" s="42">
        <f>IFERROR(IF(INDEX(MCDM_Grades!$AU$2:$AU$178,MATCH($A159,MCDM_Grades!$A$2:$A$178,0))="","",INDEX(MCDM_Grades!$AU$2:$AU$178,MATCH($A159,MCDM_Grades!$A$2:$A$178,0))),"")</f>
        <v/>
      </c>
      <c r="FC159" s="3" t="inlineStr">
        <is>
          <t>Unclear (conflicting evidence)</t>
        </is>
      </c>
      <c r="FD159" s="3" t="inlineStr">
        <is>
          <t>Unknown</t>
        </is>
      </c>
      <c r="FE159" s="3" t="inlineStr">
        <is>
          <t>Unknown</t>
        </is>
      </c>
      <c r="FF159" s="3" t="inlineStr">
        <is>
          <t>Crowdsourced handheld phone photos at varied distances and viewpoints</t>
        </is>
      </c>
      <c r="FG159" s="3" t="inlineStr">
        <is>
          <t>Crowdsourced handheld smartphones (varied viewpoints)</t>
        </is>
      </c>
      <c r="FH159" s="3" t="inlineStr">
        <is>
          <t>Captured using mobile phones ... Various lighting conditions, varied distances, view points etc.</t>
        </is>
      </c>
      <c r="FI159" s="3" t="inlineStr">
        <is>
          <t>Dataset page / README</t>
        </is>
      </c>
      <c r="FJ159" s="3" t="inlineStr">
        <is>
          <t>https://www.kaggle.com/datasets/dataclusterlabs/potholes-or-cracks-on-road-image-dataset</t>
        </is>
      </c>
      <c r="FK159" s="3" t="inlineStr">
        <is>
          <t>Medium</t>
        </is>
      </c>
      <c r="FL159" s="3" t="inlineStr">
        <is>
          <t>Not independently verified</t>
        </is>
      </c>
      <c r="FM159" s="3" t="inlineStr">
        <is>
          <t>Workbook: 'Crowdsourced mobile-phone cameras', position NR. Kaggle HTML empty; the Kaggle API description (DataCluster Labs) states 1,000+ images from '2000+ different locations' by 'Over 2000+ crowdsource contributors', captured with mobile phones at 'varied distances, view points'. No single camera geometry: the page itself says viewpoints vary, and no mounting is described, so neither nadir nor vehicle forward-facing can be asserted. Likely mostly ground-level handheld oblique/close-up photos of potholes and cracks, but this is not stated. Labelled Unclear because viewpoint is explicitly heterogeneous/unknown rather than unreported.</t>
        </is>
      </c>
    </row>
    <row r="160" ht="58" customHeight="1">
      <c r="A160" s="3" t="inlineStr">
        <is>
          <t>DS-159</t>
        </is>
      </c>
      <c r="B160" s="3" t="inlineStr">
        <is>
          <t>PothRGBD: RGB and Depth Images of Potholes</t>
        </is>
      </c>
      <c r="C160" s="3" t="inlineStr">
        <is>
          <t>NA</t>
        </is>
      </c>
      <c r="D160" s="3" t="inlineStr">
        <is>
          <t>Version 1</t>
        </is>
      </c>
      <c r="E160" s="3" t="inlineStr">
        <is>
          <t>Independent Dataset</t>
        </is>
      </c>
      <c r="F160" s="3" t="inlineStr">
        <is>
          <t>NA (single source record)</t>
        </is>
      </c>
      <c r="G160" s="3" t="inlineStr">
        <is>
          <t>Single source record; no matching record found in any other file after cross-file and cross-platform comparison.</t>
        </is>
      </c>
      <c r="H160" s="3" t="inlineStr">
        <is>
          <t>Claude</t>
        </is>
      </c>
      <c r="I160" s="3" t="inlineStr">
        <is>
          <t>Kaggle</t>
        </is>
      </c>
      <c r="J160" s="3" t="inlineStr">
        <is>
          <t>N</t>
        </is>
      </c>
      <c r="K160" s="3" t="inlineStr">
        <is>
          <t>NA (single platform)</t>
        </is>
      </c>
      <c r="L160" s="4" t="inlineStr">
        <is>
          <t>https://www.kaggle.com/datasets/mahyeks/pothrgbd-rgb-and-depth-images-of-potholes</t>
        </is>
      </c>
      <c r="M160" s="3" t="inlineStr">
        <is>
          <t>NA</t>
        </is>
      </c>
      <c r="N160" s="3" t="inlineStr">
        <is>
          <t>NA</t>
        </is>
      </c>
      <c r="O160" s="3" t="inlineStr">
        <is>
          <t>NA</t>
        </is>
      </c>
      <c r="P160" s="3" t="inlineStr">
        <is>
          <t>NA</t>
        </is>
      </c>
      <c r="Q160" s="3" t="inlineStr">
        <is>
          <t>NA</t>
        </is>
      </c>
      <c r="R160" s="4" t="inlineStr">
        <is>
          <t>https://www.kaggle.com/datasets/mahyeks/pothrgbd-rgb-and-depth-images-of-potholes</t>
        </is>
      </c>
      <c r="S160" s="3" t="inlineStr">
        <is>
          <t>NA</t>
        </is>
      </c>
      <c r="T160" s="3" t="inlineStr">
        <is>
          <t>NR</t>
        </is>
      </c>
      <c r="U160" s="3" t="inlineStr">
        <is>
          <t>Y</t>
        </is>
      </c>
      <c r="V160" s="3" t="inlineStr">
        <is>
          <t>https://arxiv.org/abs/2505.04207</t>
        </is>
      </c>
      <c r="W160" s="3" t="inlineStr">
        <is>
          <t>NR</t>
        </is>
      </c>
      <c r="X160" s="3" t="inlineStr">
        <is>
          <t>https://arxiv.org/abs/2505.04207</t>
        </is>
      </c>
      <c r="Y160" s="3" t="inlineStr">
        <is>
          <t>NR</t>
        </is>
      </c>
      <c r="Z160" s="3" t="inlineStr">
        <is>
          <t>Preprint only (arXiv)</t>
        </is>
      </c>
      <c r="AA160" s="3" t="inlineStr">
        <is>
          <t>Reported in source record (relationship not classified)</t>
        </is>
      </c>
      <c r="AB160" s="3" t="inlineStr">
        <is>
          <t>Images/frames as reported</t>
        </is>
      </c>
      <c r="AC160" s="3" t="inlineStr">
        <is>
          <t>1000</t>
        </is>
      </c>
      <c r="AD160" s="3" t="inlineStr">
        <is>
          <t>NR</t>
        </is>
      </c>
      <c r="AE160" s="3" t="inlineStr">
        <is>
          <t>NR</t>
        </is>
      </c>
      <c r="AF160" s="3" t="inlineStr">
        <is>
          <t>1000</t>
        </is>
      </c>
      <c r="AG160" s="3" t="inlineStr">
        <is>
          <t>NR</t>
        </is>
      </c>
      <c r="AH160" s="3" t="inlineStr">
        <is>
          <t>NR</t>
        </is>
      </c>
      <c r="AI160" s="3" t="inlineStr">
        <is>
          <t>NR</t>
        </is>
      </c>
      <c r="AJ160" s="3" t="inlineStr">
        <is>
          <t>NR</t>
        </is>
      </c>
      <c r="AK160" s="3" t="inlineStr">
        <is>
          <t>NR</t>
        </is>
      </c>
      <c r="AL160" s="3" t="inlineStr">
        <is>
          <t>NR</t>
        </is>
      </c>
      <c r="AM160" s="3" t="inlineStr">
        <is>
          <t>NR</t>
        </is>
      </c>
      <c r="AN160" s="3" t="inlineStr">
        <is>
          <t>640x480</t>
        </is>
      </c>
      <c r="AO160" s="3" t="inlineStr">
        <is>
          <t>NR</t>
        </is>
      </c>
      <c r="AP160" s="3" t="inlineStr">
        <is>
          <t>NR</t>
        </is>
      </c>
      <c r="AQ160" s="3" t="inlineStr">
        <is>
          <t>NR</t>
        </is>
      </c>
      <c r="AR160" s="3" t="inlineStr">
        <is>
          <t>NR</t>
        </is>
      </c>
      <c r="AS160" s="3" t="inlineStr">
        <is>
          <t>NR</t>
        </is>
      </c>
      <c r="AT160" s="3" t="inlineStr">
        <is>
          <t>NR</t>
        </is>
      </c>
      <c r="AU160" s="3" t="inlineStr">
        <is>
          <t>Depth camera (Intel RealSense D415)</t>
        </is>
      </c>
      <c r="AV160" s="3" t="inlineStr">
        <is>
          <t>NR</t>
        </is>
      </c>
      <c r="AW160" s="3" t="inlineStr">
        <is>
          <t>Depth camera (Intel RealSense D415)</t>
        </is>
      </c>
      <c r="AX160" s="3" t="inlineStr">
        <is>
          <t>NR</t>
        </is>
      </c>
      <c r="AY160" s="3" t="inlineStr">
        <is>
          <t>NR</t>
        </is>
      </c>
      <c r="AZ160" s="3" t="inlineStr">
        <is>
          <t>NR</t>
        </is>
      </c>
      <c r="BA160" s="3" t="inlineStr">
        <is>
          <t>NR</t>
        </is>
      </c>
      <c r="BB160" s="3" t="inlineStr">
        <is>
          <t>N</t>
        </is>
      </c>
      <c r="BC160" s="3" t="inlineStr">
        <is>
          <t>NR</t>
        </is>
      </c>
      <c r="BD160" s="3" t="inlineStr">
        <is>
          <t>Depth camera</t>
        </is>
      </c>
      <c r="BE160" s="3" t="inlineStr">
        <is>
          <t>NR</t>
        </is>
      </c>
      <c r="BF160" s="3" t="inlineStr">
        <is>
          <t>NR</t>
        </is>
      </c>
      <c r="BG160" s="3" t="inlineStr">
        <is>
          <t>NR</t>
        </is>
      </c>
      <c r="BH160" s="3" t="inlineStr">
        <is>
          <t>Pothole</t>
        </is>
      </c>
      <c r="BI160" s="3" t="inlineStr">
        <is>
          <t>NR</t>
        </is>
      </c>
      <c r="BJ160" s="3" t="inlineStr">
        <is>
          <t>Single-class pothole segmentation with YOLOv8-style polygon labels</t>
        </is>
      </c>
      <c r="BK160" s="3" t="inlineStr">
        <is>
          <t>NR</t>
        </is>
      </c>
      <c r="BL160" s="3" t="inlineStr">
        <is>
          <t>Instance segmentation</t>
        </is>
      </c>
      <c r="BM160" s="3" t="inlineStr">
        <is>
          <t>Instance segmentation</t>
        </is>
      </c>
      <c r="BN160" s="3" t="inlineStr">
        <is>
          <t>YOLOv8 segmentation TXT</t>
        </is>
      </c>
      <c r="BO160" s="3" t="inlineStr">
        <is>
          <t>YOLO; TXT</t>
        </is>
      </c>
      <c r="BP160" s="3" t="inlineStr">
        <is>
          <t>NR</t>
        </is>
      </c>
      <c r="BQ160" s="3" t="inlineStr">
        <is>
          <t>NR</t>
        </is>
      </c>
      <c r="BR160" s="3" t="inlineStr">
        <is>
          <t>Y</t>
        </is>
      </c>
      <c r="BS160" s="3" t="inlineStr">
        <is>
          <t>NR</t>
        </is>
      </c>
      <c r="BT160" s="3" t="inlineStr">
        <is>
          <t>NR</t>
        </is>
      </c>
      <c r="BU160" s="3" t="inlineStr">
        <is>
          <t>NR</t>
        </is>
      </c>
      <c r="BV160" s="3" t="inlineStr">
        <is>
          <t>NR</t>
        </is>
      </c>
      <c r="BW160" s="3" t="inlineStr">
        <is>
          <t>NR</t>
        </is>
      </c>
      <c r="BX160" s="3" t="inlineStr">
        <is>
          <t>NR</t>
        </is>
      </c>
      <c r="BY160" s="3" t="inlineStr">
        <is>
          <t>Manual labelling in Roboflow</t>
        </is>
      </c>
      <c r="BZ160" s="3" t="inlineStr">
        <is>
          <t>NR</t>
        </is>
      </c>
      <c r="CA160" s="3" t="inlineStr">
        <is>
          <t>NR</t>
        </is>
      </c>
      <c r="CB160" s="3" t="inlineStr">
        <is>
          <t>NR</t>
        </is>
      </c>
      <c r="CC160" s="3" t="inlineStr">
        <is>
          <t>Instance segmentation;Depth-aware measurement;Real-time embedded detection;Model benchmarking</t>
        </is>
      </c>
      <c r="CD160" s="3" t="inlineStr">
        <is>
          <t>NR</t>
        </is>
      </c>
      <c r="CE160" s="3" t="inlineStr">
        <is>
          <t>NR</t>
        </is>
      </c>
      <c r="CF160" s="3" t="inlineStr">
        <is>
          <t>Reported on the source record/data card or associated publication (see Evidence_Locator)</t>
        </is>
      </c>
      <c r="CG160" s="3" t="inlineStr">
        <is>
          <t>NR</t>
        </is>
      </c>
      <c r="CH160" s="3" t="inlineStr">
        <is>
          <t>NR</t>
        </is>
      </c>
      <c r="CI160" s="3" t="inlineStr">
        <is>
          <t>Include-Primary</t>
        </is>
      </c>
      <c r="CJ160" s="3" t="inlineStr">
        <is>
          <t>Registration</t>
        </is>
      </c>
      <c r="CK160" s="3" t="inlineStr">
        <is>
          <t>MIT</t>
        </is>
      </c>
      <c r="CL160" s="3" t="inlineStr">
        <is>
          <t>Y</t>
        </is>
      </c>
      <c r="CM160" s="3" t="inlineStr">
        <is>
          <t>Registration</t>
        </is>
      </c>
      <c r="CN160" s="3" t="inlineStr">
        <is>
          <t>NR</t>
        </is>
      </c>
      <c r="CO160" s="3" t="inlineStr">
        <is>
          <t>NR</t>
        </is>
      </c>
      <c r="CP160" s="3" t="inlineStr">
        <is>
          <t>N</t>
        </is>
      </c>
      <c r="CQ160" s="3" t="inlineStr">
        <is>
          <t>Country, city and collection dates are not stated; single-sensor single-class dataset; the cited paper reports model results but no metric value is asserted on the Kaggle record</t>
        </is>
      </c>
      <c r="CR160" s="3" t="inlineStr">
        <is>
          <t>Original</t>
        </is>
      </c>
      <c r="CS160" s="3" t="inlineStr">
        <is>
          <t>N</t>
        </is>
      </c>
      <c r="CT160" s="3" t="inlineStr">
        <is>
          <t>N</t>
        </is>
      </c>
      <c r="CU160" s="3" t="inlineStr">
        <is>
          <t>N</t>
        </is>
      </c>
      <c r="CV160" s="3" t="inlineStr">
        <is>
          <t>NA</t>
        </is>
      </c>
      <c r="CW160" s="3" t="inlineStr">
        <is>
          <t>NA</t>
        </is>
      </c>
      <c r="CX160" s="3" t="inlineStr">
        <is>
          <t>Claude_Kaggle_001.xlsx</t>
        </is>
      </c>
      <c r="CY160" s="3" t="inlineStr">
        <is>
          <t>Claude_Kaggle_001:KG-005</t>
        </is>
      </c>
      <c r="CZ160" s="3" t="inlineStr">
        <is>
          <t>N</t>
        </is>
      </c>
      <c r="DA160" s="3" t="inlineStr">
        <is>
          <t>NA</t>
        </is>
      </c>
      <c r="DB160" s="3" t="inlineStr">
        <is>
          <t>None</t>
        </is>
      </c>
      <c r="DC160" s="3" t="inlineStr">
        <is>
          <t>None</t>
        </is>
      </c>
      <c r="DD160" s="3" t="inlineStr">
        <is>
          <t>None</t>
        </is>
      </c>
      <c r="DE160" s="3" t="inlineStr">
        <is>
          <t>None</t>
        </is>
      </c>
      <c r="DF160" s="3" t="inlineStr">
        <is>
          <t>N</t>
        </is>
      </c>
      <c r="DG160" s="3" t="inlineStr">
        <is>
          <t>Single source record; no reconciliation required.</t>
        </is>
      </c>
      <c r="DH160" s="3" t="inlineStr">
        <is>
          <t>Kaggle dataset page 'About Dataset' (1,000 RGB-D pairs, RealSense D415, 640x480, Roboflow labelling, arXiv citation); Kaggle API record /api/v1/datasets/view/mahyeks/pothrgbd-rgb-and-depth-images-of-potholes; accessed 2026-08-03</t>
        </is>
      </c>
      <c r="DI160" s="3" t="inlineStr">
        <is>
          <t>Moderate</t>
        </is>
      </c>
      <c r="DJ160" s="3" t="inlineStr">
        <is>
          <t>Low</t>
        </is>
      </c>
      <c r="DK160" s="3" t="inlineStr">
        <is>
          <t>Use source record as cited.</t>
        </is>
      </c>
      <c r="DL160" s="3" t="n">
        <v>5</v>
      </c>
      <c r="DM160" s="3" t="n">
        <v>4</v>
      </c>
      <c r="DN160" s="3" t="n">
        <v>4</v>
      </c>
      <c r="DO160" s="3" t="n">
        <v>2</v>
      </c>
      <c r="DP160" s="3" t="n">
        <v>2</v>
      </c>
      <c r="DQ160" s="3" t="n">
        <v>4</v>
      </c>
      <c r="DR160" s="3" t="n">
        <v>0</v>
      </c>
      <c r="DS160" s="3" t="n">
        <v>66</v>
      </c>
      <c r="DT160" s="3" t="inlineStr">
        <is>
          <t>Reviewed (source MCDM_Scoring, averaged across batches)</t>
        </is>
      </c>
      <c r="DU160" s="3" t="inlineStr">
        <is>
          <t>1 of 1</t>
        </is>
      </c>
      <c r="DV160" s="35">
        <f>IFERROR(IF(INDEX(MCDM_Grades!$C$2:$C$178,MATCH($A160,MCDM_Grades!$A$2:$A$178,0))="","",INDEX(MCDM_Grades!$C$2:$C$178,MATCH($A160,MCDM_Grades!$A$2:$A$178,0))),"")</f>
        <v/>
      </c>
      <c r="DW160" s="42">
        <f>IFERROR(IF(INDEX(MCDM_Grades!$D$2:$D$178,MATCH($A160,MCDM_Grades!$A$2:$A$178,0))="","",INDEX(MCDM_Grades!$D$2:$D$178,MATCH($A160,MCDM_Grades!$A$2:$A$178,0))),"")</f>
        <v/>
      </c>
      <c r="DX160" s="48">
        <f>IFERROR(IF(INDEX(MCDM_Grades!$E$2:$E$178,MATCH($A160,MCDM_Grades!$A$2:$A$178,0))="","",INDEX(MCDM_Grades!$E$2:$E$178,MATCH($A160,MCDM_Grades!$A$2:$A$178,0))),"")</f>
        <v/>
      </c>
      <c r="DY160" s="49">
        <f>IFERROR(IF(INDEX(MCDM_Grades!$F$2:$F$178,MATCH($A160,MCDM_Grades!$A$2:$A$178,0))="","",INDEX(MCDM_Grades!$F$2:$F$178,MATCH($A160,MCDM_Grades!$A$2:$A$178,0))),"")</f>
        <v/>
      </c>
      <c r="DZ160" s="48">
        <f>IFERROR(IF(INDEX(MCDM_Grades!$G$2:$G$178,MATCH($A160,MCDM_Grades!$A$2:$A$178,0))="","",INDEX(MCDM_Grades!$G$2:$G$178,MATCH($A160,MCDM_Grades!$A$2:$A$178,0))),"")</f>
        <v/>
      </c>
      <c r="EA160" s="49">
        <f>IFERROR(IF(INDEX(MCDM_Grades!$H$2:$H$178,MATCH($A160,MCDM_Grades!$A$2:$A$178,0))="","",INDEX(MCDM_Grades!$H$2:$H$178,MATCH($A160,MCDM_Grades!$A$2:$A$178,0))),"")</f>
        <v/>
      </c>
      <c r="EB160" s="50">
        <f>IFERROR(IF(INDEX(MCDM_Grades!$I$2:$I$178,MATCH($A160,MCDM_Grades!$A$2:$A$178,0))="","",INDEX(MCDM_Grades!$I$2:$I$178,MATCH($A160,MCDM_Grades!$A$2:$A$178,0))),"")</f>
        <v/>
      </c>
      <c r="EC160" s="51">
        <f>IFERROR(IF(INDEX(MCDM_Grades!$J$2:$J$178,MATCH($A160,MCDM_Grades!$A$2:$A$178,0))="","",INDEX(MCDM_Grades!$J$2:$J$178,MATCH($A160,MCDM_Grades!$A$2:$A$178,0))),"")</f>
        <v/>
      </c>
      <c r="ED160" s="35">
        <f>IFERROR(IF(INDEX(MCDM_Grades!$N$2:$N$178,MATCH($A160,MCDM_Grades!$A$2:$A$178,0))="","",INDEX(MCDM_Grades!$N$2:$N$178,MATCH($A160,MCDM_Grades!$A$2:$A$178,0))),"")</f>
        <v/>
      </c>
      <c r="EE160" s="42">
        <f>IFERROR(IF(INDEX(MCDM_Grades!$O$2:$O$178,MATCH($A160,MCDM_Grades!$A$2:$A$178,0))="","",INDEX(MCDM_Grades!$O$2:$O$178,MATCH($A160,MCDM_Grades!$A$2:$A$178,0))),"")</f>
        <v/>
      </c>
      <c r="EF160" s="35">
        <f>IFERROR(IF(INDEX(MCDM_Grades!$P$2:$P$178,MATCH($A160,MCDM_Grades!$A$2:$A$178,0))="","",INDEX(MCDM_Grades!$P$2:$P$178,MATCH($A160,MCDM_Grades!$A$2:$A$178,0))),"")</f>
        <v/>
      </c>
      <c r="EG160" s="42">
        <f>IFERROR(IF(INDEX(MCDM_Grades!$Q$2:$Q$178,MATCH($A160,MCDM_Grades!$A$2:$A$178,0))="","",INDEX(MCDM_Grades!$Q$2:$Q$178,MATCH($A160,MCDM_Grades!$A$2:$A$178,0))),"")</f>
        <v/>
      </c>
      <c r="EH160" s="35">
        <f>IFERROR(IF(INDEX(MCDM_Grades!$R$2:$R$178,MATCH($A160,MCDM_Grades!$A$2:$A$178,0))="","",INDEX(MCDM_Grades!$R$2:$R$178,MATCH($A160,MCDM_Grades!$A$2:$A$178,0))),"")</f>
        <v/>
      </c>
      <c r="EI160" s="42">
        <f>IFERROR(IF(INDEX(MCDM_Grades!$S$2:$S$178,MATCH($A160,MCDM_Grades!$A$2:$A$178,0))="","",INDEX(MCDM_Grades!$S$2:$S$178,MATCH($A160,MCDM_Grades!$A$2:$A$178,0))),"")</f>
        <v/>
      </c>
      <c r="EJ160" s="35">
        <f>IFERROR(IF(INDEX(MCDM_Grades!$T$2:$T$178,MATCH($A160,MCDM_Grades!$A$2:$A$178,0))="","",INDEX(MCDM_Grades!$T$2:$T$178,MATCH($A160,MCDM_Grades!$A$2:$A$178,0))),"")</f>
        <v/>
      </c>
      <c r="EK160" s="42">
        <f>IFERROR(IF(INDEX(MCDM_Grades!$U$2:$U$178,MATCH($A160,MCDM_Grades!$A$2:$A$178,0))="","",INDEX(MCDM_Grades!$U$2:$U$178,MATCH($A160,MCDM_Grades!$A$2:$A$178,0))),"")</f>
        <v/>
      </c>
      <c r="EL160" s="35">
        <f>IFERROR(IF(INDEX(MCDM_Grades!$V$2:$V$178,MATCH($A160,MCDM_Grades!$A$2:$A$178,0))="","",INDEX(MCDM_Grades!$V$2:$V$178,MATCH($A160,MCDM_Grades!$A$2:$A$178,0))),"")</f>
        <v/>
      </c>
      <c r="EM160" s="42">
        <f>IFERROR(IF(INDEX(MCDM_Grades!$W$2:$W$178,MATCH($A160,MCDM_Grades!$A$2:$A$178,0))="","",INDEX(MCDM_Grades!$W$2:$W$178,MATCH($A160,MCDM_Grades!$A$2:$A$178,0))),"")</f>
        <v/>
      </c>
      <c r="EN160" s="35">
        <f>IFERROR(IF(INDEX(MCDM_Grades!$X$2:$X$178,MATCH($A160,MCDM_Grades!$A$2:$A$178,0))="","",INDEX(MCDM_Grades!$X$2:$X$178,MATCH($A160,MCDM_Grades!$A$2:$A$178,0))),"")</f>
        <v/>
      </c>
      <c r="EO160" s="42">
        <f>IFERROR(IF(INDEX(MCDM_Grades!$Y$2:$Y$178,MATCH($A160,MCDM_Grades!$A$2:$A$178,0))="","",INDEX(MCDM_Grades!$Y$2:$Y$178,MATCH($A160,MCDM_Grades!$A$2:$A$178,0))),"")</f>
        <v/>
      </c>
      <c r="EP160" s="35">
        <f>IFERROR(IF(INDEX(MCDM_Grades!$Z$2:$Z$178,MATCH($A160,MCDM_Grades!$A$2:$A$178,0))="","",INDEX(MCDM_Grades!$Z$2:$Z$178,MATCH($A160,MCDM_Grades!$A$2:$A$178,0))),"")</f>
        <v/>
      </c>
      <c r="EQ160" s="42">
        <f>IFERROR(IF(INDEX(MCDM_Grades!$AA$2:$AA$178,MATCH($A160,MCDM_Grades!$A$2:$A$178,0))="","",INDEX(MCDM_Grades!$AA$2:$AA$178,MATCH($A160,MCDM_Grades!$A$2:$A$178,0))),"")</f>
        <v/>
      </c>
      <c r="ER160" s="35">
        <f>IFERROR(IF(INDEX(MCDM_Grades!$AB$2:$AB$178,MATCH($A160,MCDM_Grades!$A$2:$A$178,0))="","",INDEX(MCDM_Grades!$AB$2:$AB$178,MATCH($A160,MCDM_Grades!$A$2:$A$178,0))),"")</f>
        <v/>
      </c>
      <c r="ES160" s="42">
        <f>IFERROR(IF(INDEX(MCDM_Grades!$AC$2:$AC$178,MATCH($A160,MCDM_Grades!$A$2:$A$178,0))="","",INDEX(MCDM_Grades!$AC$2:$AC$178,MATCH($A160,MCDM_Grades!$A$2:$A$178,0))),"")</f>
        <v/>
      </c>
      <c r="ET160" s="35">
        <f>IFERROR(IF(INDEX(MCDM_Grades!$AD$2:$AD$178,MATCH($A160,MCDM_Grades!$A$2:$A$178,0))="","",INDEX(MCDM_Grades!$AD$2:$AD$178,MATCH($A160,MCDM_Grades!$A$2:$A$178,0))),"")</f>
        <v/>
      </c>
      <c r="EU160" s="42">
        <f>IFERROR(IF(INDEX(MCDM_Grades!$AE$2:$AE$178,MATCH($A160,MCDM_Grades!$A$2:$A$178,0))="","",INDEX(MCDM_Grades!$AE$2:$AE$178,MATCH($A160,MCDM_Grades!$A$2:$A$178,0))),"")</f>
        <v/>
      </c>
      <c r="EV160" s="51">
        <f>IFERROR(IF(INDEX(MCDM_Grades!$K$2:$K$178,MATCH($A160,MCDM_Grades!$A$2:$A$178,0))="","",INDEX(MCDM_Grades!$K$2:$K$178,MATCH($A160,MCDM_Grades!$A$2:$A$178,0))),"")</f>
        <v/>
      </c>
      <c r="EW160" s="49">
        <f>IFERROR(IF(INDEX(MCDM_Grades!$L$2:$L$178,MATCH($A160,MCDM_Grades!$A$2:$A$178,0))="","",INDEX(MCDM_Grades!$L$2:$L$178,MATCH($A160,MCDM_Grades!$A$2:$A$178,0))),"")</f>
        <v/>
      </c>
      <c r="EX160" s="50">
        <f>IFERROR(IF(INDEX(MCDM_Grades!$M$2:$M$178,MATCH($A160,MCDM_Grades!$A$2:$A$178,0))="","",INDEX(MCDM_Grades!$M$2:$M$178,MATCH($A160,MCDM_Grades!$A$2:$A$178,0))),"")</f>
        <v/>
      </c>
      <c r="EY160" s="35">
        <f>IFERROR(IF(INDEX(MCDM_Grades!$AR$2:$AR$178,MATCH($A160,MCDM_Grades!$A$2:$A$178,0))="","",INDEX(MCDM_Grades!$AR$2:$AR$178,MATCH($A160,MCDM_Grades!$A$2:$A$178,0))),"")</f>
        <v/>
      </c>
      <c r="EZ160" s="42">
        <f>IFERROR(IF(INDEX(MCDM_Grades!$AS$2:$AS$178,MATCH($A160,MCDM_Grades!$A$2:$A$178,0))="","",INDEX(MCDM_Grades!$AS$2:$AS$178,MATCH($A160,MCDM_Grades!$A$2:$A$178,0))),"")</f>
        <v/>
      </c>
      <c r="FA160" s="35">
        <f>IFERROR(IF(INDEX(MCDM_Grades!$AT$2:$AT$178,MATCH($A160,MCDM_Grades!$A$2:$A$178,0))="","",INDEX(MCDM_Grades!$AT$2:$AT$178,MATCH($A160,MCDM_Grades!$A$2:$A$178,0))),"")</f>
        <v/>
      </c>
      <c r="FB160" s="42">
        <f>IFERROR(IF(INDEX(MCDM_Grades!$AU$2:$AU$178,MATCH($A160,MCDM_Grades!$A$2:$A$178,0))="","",INDEX(MCDM_Grades!$AU$2:$AU$178,MATCH($A160,MCDM_Grades!$A$2:$A$178,0))),"")</f>
        <v/>
      </c>
      <c r="FC160" s="3" t="inlineStr">
        <is>
          <t>Nadir / top-down</t>
        </is>
      </c>
      <c r="FD160" s="3" t="inlineStr">
        <is>
          <t>Yes</t>
        </is>
      </c>
      <c r="FE160" s="3" t="inlineStr">
        <is>
          <t>No</t>
        </is>
      </c>
      <c r="FF160" s="3" t="n"/>
      <c r="FG160" s="3" t="inlineStr">
        <is>
          <t>Handheld portable RGB-D rig (Intel RealSense D415 + LattePanda) carried while walking, pointed down at the road surface</t>
        </is>
      </c>
      <c r="FH160" s="3" t="inlineStr">
        <is>
          <t>RGB and depth images were recorded simultaneously by walking on road surfaces. ... To determine the current height of the camera, a convenient approach is to calculate the median of the depth values of the pothole-free surface regions.</t>
        </is>
      </c>
      <c r="FI160" s="3" t="inlineStr">
        <is>
          <t>Publication</t>
        </is>
      </c>
      <c r="FJ160" s="3" t="inlineStr">
        <is>
          <t>https://arxiv.org/pdf/2505.04207</t>
        </is>
      </c>
      <c r="FK160" s="3" t="inlineStr">
        <is>
          <t>Medium</t>
        </is>
      </c>
      <c r="FL160" s="3" t="inlineStr">
        <is>
          <t>Not independently verified</t>
        </is>
      </c>
      <c r="FM160" s="3" t="inlineStr">
        <is>
          <t>Workbook: 'Depth camera (Intel RealSense D415)', position NR. Kaggle HTML empty; arXiv abstract only says the D415 'was used to collect RGB and depth data from the road surfaces'. The PDF (Sec. 3.1 'Dataset collection setup') describes 'A portable system ... LattePanda 3 Delta ... Intel RealSense D415 depth camera, touch screen and powerbank' used while walking on road surfaces (not vehicle-mounted; vehicle mounting is only discussed as a hypothetical). The camera height above the road is taken as the median depth of pothole-free pixels, which only holds for a near-perpendicular (downward) view, so nadir/top-down is inferred; the paper does not state the tilt angle explicitly, hence Medium. 1000 images at 640x480, YOLO segmentation labels.</t>
        </is>
      </c>
    </row>
    <row r="161" ht="58" customHeight="1">
      <c r="A161" s="3" t="inlineStr">
        <is>
          <t>DS-160</t>
        </is>
      </c>
      <c r="B161" s="3" t="inlineStr">
        <is>
          <t>PVS - Passive Vehicular Sensors Datasets</t>
        </is>
      </c>
      <c r="C161" s="3" t="inlineStr">
        <is>
          <t>NA</t>
        </is>
      </c>
      <c r="D161" s="3" t="inlineStr">
        <is>
          <t>Version 2</t>
        </is>
      </c>
      <c r="E161" s="3" t="inlineStr">
        <is>
          <t>Confirmed Match</t>
        </is>
      </c>
      <c r="F161" s="3" t="inlineStr">
        <is>
          <t>High</t>
        </is>
      </c>
      <c r="G161" s="3" t="inlineStr">
        <is>
          <t>Same Kaggle page (jefmenegazzo); same Brazilian multi-vehicle, multi-sensor (camera + IMU + GPS) collection; GPT record carries Kaggle DOI 10.34740/KAGGLE/DS/1105310.</t>
        </is>
      </c>
      <c r="H161" s="3" t="inlineStr">
        <is>
          <t>Claude; GPT</t>
        </is>
      </c>
      <c r="I161" s="3" t="inlineStr">
        <is>
          <t>Kaggle</t>
        </is>
      </c>
      <c r="J161" s="3" t="inlineStr">
        <is>
          <t>N</t>
        </is>
      </c>
      <c r="K161" s="3" t="inlineStr">
        <is>
          <t>Single Kaggle deposit</t>
        </is>
      </c>
      <c r="L161" s="4" t="inlineStr">
        <is>
          <t>https://www.kaggle.com/datasets/jefmenegazzo/pvs-passive-vehicular-sensors-datasets</t>
        </is>
      </c>
      <c r="M161" s="3" t="inlineStr">
        <is>
          <t>NA</t>
        </is>
      </c>
      <c r="N161" s="3" t="inlineStr">
        <is>
          <t>NA</t>
        </is>
      </c>
      <c r="O161" s="3" t="inlineStr">
        <is>
          <t>NA</t>
        </is>
      </c>
      <c r="P161" s="3" t="inlineStr">
        <is>
          <t>NA</t>
        </is>
      </c>
      <c r="Q161" s="3" t="inlineStr">
        <is>
          <t>NA</t>
        </is>
      </c>
      <c r="R161" s="4" t="inlineStr">
        <is>
          <t>https://www.kaggle.com/datasets/jefmenegazzo/pvs-passive-vehicular-sensors-datasets</t>
        </is>
      </c>
      <c r="S161" s="3" t="inlineStr">
        <is>
          <t>NA</t>
        </is>
      </c>
      <c r="T161" s="3" t="inlineStr">
        <is>
          <t>10.34740/KAGGLE/DS/1105310</t>
        </is>
      </c>
      <c r="U161" s="3" t="inlineStr">
        <is>
          <t>Y</t>
        </is>
      </c>
      <c r="V161" s="3" t="inlineStr">
        <is>
          <t>https://github.com/Intelligent-Vehicle-Perception/Intelligent-Vehicle-Perception-Based-on-Inertial-Sensing-and-Artificial-Intelligence [Claude] | https://doi.org/10.1109/SBESC51047.2020.9277846;https://doi.org/10.1007/s00607-021-00914-0 [GPT]</t>
        </is>
      </c>
      <c r="W161" s="3" t="inlineStr">
        <is>
          <t>10.1109/SBESC51047.2020.9277846; 10.1007/s00607-021-00914-0</t>
        </is>
      </c>
      <c r="X161" s="3" t="inlineStr">
        <is>
          <t>https://github.com/Intelligent-Vehicle-Perception/Intelligent-Vehicle-Perception-Based-on-Inertial-Sensing-and-Artificial-Intelligence; https://doi.org/10.1109/SBESC51047.2020.9277846; https://doi.org/10.1007/s00607-021-00914-0</t>
        </is>
      </c>
      <c r="Y161" s="3" t="inlineStr">
        <is>
          <t>NR</t>
        </is>
      </c>
      <c r="Z161" s="3" t="inlineStr">
        <is>
          <t>Y</t>
        </is>
      </c>
      <c r="AA161" s="3" t="inlineStr">
        <is>
          <t>Reported in source record (relationship not classified)</t>
        </is>
      </c>
      <c r="AB161" s="3" t="inlineStr">
        <is>
          <t>NR</t>
        </is>
      </c>
      <c r="AC161" s="3" t="inlineStr">
        <is>
          <t>NR</t>
        </is>
      </c>
      <c r="AD161" s="3" t="inlineStr">
        <is>
          <t>NR</t>
        </is>
      </c>
      <c r="AE161" s="3" t="inlineStr">
        <is>
          <t>NR</t>
        </is>
      </c>
      <c r="AF161" s="3" t="inlineStr">
        <is>
          <t>NR</t>
        </is>
      </c>
      <c r="AG161" s="3" t="inlineStr">
        <is>
          <t>NR</t>
        </is>
      </c>
      <c r="AH161" s="3" t="inlineStr">
        <is>
          <t>NR</t>
        </is>
      </c>
      <c r="AI161" s="3" t="inlineStr">
        <is>
          <t>NR</t>
        </is>
      </c>
      <c r="AJ161" s="3" t="inlineStr">
        <is>
          <t>NR</t>
        </is>
      </c>
      <c r="AK161" s="3" t="inlineStr">
        <is>
          <t>NR</t>
        </is>
      </c>
      <c r="AL161" s="3" t="inlineStr">
        <is>
          <t>NR</t>
        </is>
      </c>
      <c r="AM161" s="3" t="inlineStr">
        <is>
          <t>NR</t>
        </is>
      </c>
      <c r="AN161" s="3" t="inlineStr">
        <is>
          <t>NR</t>
        </is>
      </c>
      <c r="AO161" s="3" t="inlineStr">
        <is>
          <t>NR</t>
        </is>
      </c>
      <c r="AP161" s="3" t="inlineStr">
        <is>
          <t>Brazil</t>
        </is>
      </c>
      <c r="AQ161" s="3" t="inlineStr">
        <is>
          <t>NR</t>
        </is>
      </c>
      <c r="AR161" s="3" t="inlineStr">
        <is>
          <t>NR</t>
        </is>
      </c>
      <c r="AS161" s="3" t="inlineStr">
        <is>
          <t>Brazil; Road environment: Asphalt;paved;unpaved roads;multiple road conditions</t>
        </is>
      </c>
      <c r="AT161" s="3" t="inlineStr">
        <is>
          <t>NR</t>
        </is>
      </c>
      <c r="AU161" s="3" t="inlineStr">
        <is>
          <t>Vehicle-mounted camera;Vehicle-mounted inertial sensors;GPS receiver [Claude] | Three vehicles;three drivers;three smartphone placements;passive vehicular sensors [GPT]</t>
        </is>
      </c>
      <c r="AV161" s="3" t="inlineStr">
        <is>
          <t>See Acquisition_Platform</t>
        </is>
      </c>
      <c r="AW161" s="3" t="inlineStr">
        <is>
          <t>Vehicle-mounted camera;Vehicle-mounted inertial sensors;GPS receiver [Claude] | Three vehicles;three drivers;three smartphone placements;passive vehicular sensors [GPT]</t>
        </is>
      </c>
      <c r="AX161" s="3" t="inlineStr">
        <is>
          <t>See Acquisition_Platform (reported: mounted)</t>
        </is>
      </c>
      <c r="AY161" s="3" t="inlineStr">
        <is>
          <t>Y</t>
        </is>
      </c>
      <c r="AZ161" s="3" t="inlineStr">
        <is>
          <t>NR</t>
        </is>
      </c>
      <c r="BA161" s="3" t="inlineStr">
        <is>
          <t>NR</t>
        </is>
      </c>
      <c r="BB161" s="3" t="inlineStr">
        <is>
          <t>N</t>
        </is>
      </c>
      <c r="BC161" s="3" t="inlineStr">
        <is>
          <t>Y</t>
        </is>
      </c>
      <c r="BD161" s="3" t="inlineStr">
        <is>
          <t>IMU</t>
        </is>
      </c>
      <c r="BE161" s="3" t="inlineStr">
        <is>
          <t>NR</t>
        </is>
      </c>
      <c r="BF161" s="3" t="inlineStr">
        <is>
          <t>NR</t>
        </is>
      </c>
      <c r="BG161" s="3" t="inlineStr">
        <is>
          <t>NR</t>
        </is>
      </c>
      <c r="BH161" s="3" t="inlineStr">
        <is>
          <t>Pothole;Crack;Speed bump [Claude] | Pothole;Crack;Speed bump;Other road anomaly;Road conservation condition [GPT]</t>
        </is>
      </c>
      <c r="BI161" s="3" t="inlineStr">
        <is>
          <t>Pothole;Crack;Speed bump [Claude] | Pothole;Crack;Speed bump;Other road anomaly;Road conservation condition [GPT]</t>
        </is>
      </c>
      <c r="BJ161" s="3" t="inlineStr">
        <is>
          <t>Road surface type, road surface conservation condition and road surface quality labels, plus transient anomaly/obstacle events [Claude] | Road surface type;conservation condition;road-surface quality;road anomaly or obstacle labels [GPT]</t>
        </is>
      </c>
      <c r="BK161" s="3" t="inlineStr">
        <is>
          <t>NR</t>
        </is>
      </c>
      <c r="BL161" s="3" t="inlineStr">
        <is>
          <t>Classification [Claude] | Multimodal classification;Road-condition recognition;Sensor fusion [GPT]</t>
        </is>
      </c>
      <c r="BM161" s="3" t="inlineStr">
        <is>
          <t>Classification [Claude] | Multimodal classification;Road-condition recognition;Sensor fusion [GPT]</t>
        </is>
      </c>
      <c r="BN161" s="3" t="inlineStr">
        <is>
          <t>CSV sensor series with time-aligned image frames [Claude] | Camera;GPS;accelerometer;gyroscope;magnetometer;temperature data; exact file formats vary [GPT]</t>
        </is>
      </c>
      <c r="BO161" s="3" t="inlineStr">
        <is>
          <t>NR</t>
        </is>
      </c>
      <c r="BP161" s="3" t="inlineStr">
        <is>
          <t>Y</t>
        </is>
      </c>
      <c r="BQ161" s="3" t="inlineStr">
        <is>
          <t>NR</t>
        </is>
      </c>
      <c r="BR161" s="3" t="inlineStr">
        <is>
          <t>NR</t>
        </is>
      </c>
      <c r="BS161" s="3" t="inlineStr">
        <is>
          <t>NR</t>
        </is>
      </c>
      <c r="BT161" s="3" t="inlineStr">
        <is>
          <t>NR</t>
        </is>
      </c>
      <c r="BU161" s="3" t="inlineStr">
        <is>
          <t>NR</t>
        </is>
      </c>
      <c r="BV161" s="3" t="inlineStr">
        <is>
          <t>N</t>
        </is>
      </c>
      <c r="BW161" s="3" t="inlineStr">
        <is>
          <t>N</t>
        </is>
      </c>
      <c r="BX161" s="3" t="inlineStr">
        <is>
          <t>N</t>
        </is>
      </c>
      <c r="BY161" s="3" t="inlineStr">
        <is>
          <t>Nine controlled combinations of vehicle, driver, and smartphone placement</t>
        </is>
      </c>
      <c r="BZ161" s="3" t="inlineStr">
        <is>
          <t>Reproducibility guide and experimental design documented; annotation audit NR</t>
        </is>
      </c>
      <c r="CA161" s="3" t="inlineStr">
        <is>
          <t>NR</t>
        </is>
      </c>
      <c r="CB161" s="3" t="inlineStr">
        <is>
          <t>NR</t>
        </is>
      </c>
      <c r="CC161" s="3" t="inlineStr">
        <is>
          <t>Classification;Road surface condition recognition;Driving-event recognition;Inertial-sensor fusion [Claude] | Multimodal classification;Sensor fusion;Road-condition recognition [GPT]</t>
        </is>
      </c>
      <c r="CD161" s="3" t="inlineStr">
        <is>
          <t>NR</t>
        </is>
      </c>
      <c r="CE161" s="3" t="inlineStr">
        <is>
          <t>NR</t>
        </is>
      </c>
      <c r="CF161" s="3" t="inlineStr">
        <is>
          <t>Reported on the source record/data card or associated publication (see Evidence_Locator)</t>
        </is>
      </c>
      <c r="CG161" s="3" t="inlineStr">
        <is>
          <t>NR</t>
        </is>
      </c>
      <c r="CH161" s="3" t="inlineStr">
        <is>
          <t>NR</t>
        </is>
      </c>
      <c r="CI161" s="3" t="inlineStr">
        <is>
          <t>Include-Primary</t>
        </is>
      </c>
      <c r="CJ161" s="3" t="inlineStr">
        <is>
          <t>Registration</t>
        </is>
      </c>
      <c r="CK161" s="3" t="inlineStr">
        <is>
          <t>Attribution-NonCommercial-NoDerivatives 4.0 International (CC BY-NC-ND 4.0)</t>
        </is>
      </c>
      <c r="CL161" s="3" t="inlineStr">
        <is>
          <t>Y</t>
        </is>
      </c>
      <c r="CM161" s="3" t="inlineStr">
        <is>
          <t>Registration</t>
        </is>
      </c>
      <c r="CN161" s="3" t="inlineStr">
        <is>
          <t>NR</t>
        </is>
      </c>
      <c r="CO161" s="3" t="inlineStr">
        <is>
          <t>NR</t>
        </is>
      </c>
      <c r="CP161" s="3" t="inlineStr">
        <is>
          <t>N</t>
        </is>
      </c>
      <c r="CQ161" s="3" t="inlineStr">
        <is>
          <t>CC BY-NC-ND blocks commercial use and redistribution of modified versions, which limits downstream reuse; labels describe surface type and conservation condition rather than per-distress annotations; image counts and resolution are not stated on the Kaggle record; last updated 2021 with no subsequent version [Claude] | Image count, resolution, collection dates, exact geographic coverage, license, and formal engineering condition indices are not reported. [GPT]</t>
        </is>
      </c>
      <c r="CR161" s="3" t="inlineStr">
        <is>
          <t>Original</t>
        </is>
      </c>
      <c r="CS161" s="3" t="inlineStr">
        <is>
          <t>N</t>
        </is>
      </c>
      <c r="CT161" s="3" t="inlineStr">
        <is>
          <t>N</t>
        </is>
      </c>
      <c r="CU161" s="3" t="inlineStr">
        <is>
          <t>N</t>
        </is>
      </c>
      <c r="CV161" s="3" t="inlineStr">
        <is>
          <t>NA</t>
        </is>
      </c>
      <c r="CW161" s="3" t="inlineStr">
        <is>
          <t>NA</t>
        </is>
      </c>
      <c r="CX161" s="3" t="inlineStr">
        <is>
          <t>Claude_Kaggle_001.xlsx; GPT_Kaggle_001.xlsx</t>
        </is>
      </c>
      <c r="CY161" s="3" t="inlineStr">
        <is>
          <t>Claude_Kaggle_001:KG-006; GPT_Kaggle_001:KAG-007</t>
        </is>
      </c>
      <c r="CZ161" s="3" t="inlineStr">
        <is>
          <t>Y - see conflict columns and Reconciliation_Notes</t>
        </is>
      </c>
      <c r="DA161" s="3" t="inlineStr">
        <is>
          <t>Y - see conflict columns and Reconciliation_Notes</t>
        </is>
      </c>
      <c r="DB161" s="3" t="inlineStr">
        <is>
          <t>None</t>
        </is>
      </c>
      <c r="DC161" s="6" t="inlineStr">
        <is>
          <t>Distress types: Pothole;Crack;Speed bump (Claude) vs Pothole;Crack;Speed bump;Other road anomaly;Road conservation condition (GPT) || Label taxonomy: Road surface type, road surface conservation condition and road surface quality  (Claude) vs Road surface type;conservation condition;road-surface quality;road anomaly or ob (GPT) || Annotation task: Classification (Claude) vs Multimodal classification;Road-condition recognition;Sensor fusion (GPT) || Annotation format: CSV sensor series with time-aligned image frames (Claude) vs Camera;GPS;accelerometer;gyroscope;magnetometer;temperature data; exact file for (GPT)</t>
        </is>
      </c>
      <c r="DD161" s="3" t="inlineStr">
        <is>
          <t>None</t>
        </is>
      </c>
      <c r="DE161" s="6" t="inlineStr">
        <is>
          <t>AI tasks: Classification;Road surface condition recognition;Driving-event recognition;Iner (Claude) vs Multimodal classification;Sensor fusion;Road-condition recognition (GPT) || Acquisition platform: Vehicle-mounted camera;Vehicle-mounted inertial sensors;GPS receiver (Claude) vs Three vehicles;three drivers;three smartphone placements;passive vehicular senso (GPT) || Publications: https://github.com/Intelligent-Vehicle-Perception/Intelligent-Vehicle-Perception (Claude) vs https://doi.org/10.1109/SBESC51047.2020.9277846;https://doi.org/10.1007/s00607-0 (GPT) || Acquisition platform: Vehicle-mounted camera;Vehicle-mounted inertial sensors;GPS receiver (Claude) vs Three vehicles;three drivers;three smartphone placements;passive vehicular senso (GPT) || Key_Limitations: CC BY-NC-ND blocks commercial use and redistribution of modified versions, which (Claude) vs Image count, resolution, collection dates, exact geographic coverage, license, a (GPT)</t>
        </is>
      </c>
      <c r="DF161" s="3" t="inlineStr">
        <is>
          <t>N</t>
        </is>
      </c>
      <c r="DG161" s="3" t="inlineStr">
        <is>
          <t>License conflict: CC BY-NC-ND (Claude) vs NR (GPT).</t>
        </is>
      </c>
      <c r="DH161" s="3" t="inlineStr">
        <is>
          <t>Kaggle dataset page 'About Dataset' (sensor list, exteroception/proprioception label design, link to project GitHub) and Kaggle API record /api/v1/datasets/view/jefmenegazzo/pvs-passive-vehicular-sensors-datasets; accessed 2026-08-03 [Claude] | Kaggle canonical dataset page; dataset reproducibility guide; associated peer-reviewed publications, accessed 2026-08-06 [GPT]</t>
        </is>
      </c>
      <c r="DI161" s="3" t="inlineStr">
        <is>
          <t>Moderate</t>
        </is>
      </c>
      <c r="DJ161" s="3" t="inlineStr">
        <is>
          <t>Low</t>
        </is>
      </c>
      <c r="DK161" s="3" t="inlineStr">
        <is>
          <t>Use as-is.</t>
        </is>
      </c>
      <c r="DL161" s="3" t="n">
        <v>3.5</v>
      </c>
      <c r="DM161" s="3" t="n">
        <v>3.5</v>
      </c>
      <c r="DN161" s="3" t="n">
        <v>4.8</v>
      </c>
      <c r="DO161" s="3" t="n">
        <v>4</v>
      </c>
      <c r="DP161" s="3" t="n">
        <v>4.5</v>
      </c>
      <c r="DQ161" s="3" t="n">
        <v>5</v>
      </c>
      <c r="DR161" s="3" t="n">
        <v>0.5</v>
      </c>
      <c r="DS161" s="3" t="n">
        <v>74.40000000000001</v>
      </c>
      <c r="DT161" s="3" t="inlineStr">
        <is>
          <t>Reviewed (source MCDM_Scoring, averaged across batches)</t>
        </is>
      </c>
      <c r="DU161" s="3" t="inlineStr">
        <is>
          <t>2 of 2</t>
        </is>
      </c>
      <c r="DV161" s="35">
        <f>IFERROR(IF(INDEX(MCDM_Grades!$C$2:$C$178,MATCH($A161,MCDM_Grades!$A$2:$A$178,0))="","",INDEX(MCDM_Grades!$C$2:$C$178,MATCH($A161,MCDM_Grades!$A$2:$A$178,0))),"")</f>
        <v/>
      </c>
      <c r="DW161" s="42">
        <f>IFERROR(IF(INDEX(MCDM_Grades!$D$2:$D$178,MATCH($A161,MCDM_Grades!$A$2:$A$178,0))="","",INDEX(MCDM_Grades!$D$2:$D$178,MATCH($A161,MCDM_Grades!$A$2:$A$178,0))),"")</f>
        <v/>
      </c>
      <c r="DX161" s="48">
        <f>IFERROR(IF(INDEX(MCDM_Grades!$E$2:$E$178,MATCH($A161,MCDM_Grades!$A$2:$A$178,0))="","",INDEX(MCDM_Grades!$E$2:$E$178,MATCH($A161,MCDM_Grades!$A$2:$A$178,0))),"")</f>
        <v/>
      </c>
      <c r="DY161" s="49">
        <f>IFERROR(IF(INDEX(MCDM_Grades!$F$2:$F$178,MATCH($A161,MCDM_Grades!$A$2:$A$178,0))="","",INDEX(MCDM_Grades!$F$2:$F$178,MATCH($A161,MCDM_Grades!$A$2:$A$178,0))),"")</f>
        <v/>
      </c>
      <c r="DZ161" s="48">
        <f>IFERROR(IF(INDEX(MCDM_Grades!$G$2:$G$178,MATCH($A161,MCDM_Grades!$A$2:$A$178,0))="","",INDEX(MCDM_Grades!$G$2:$G$178,MATCH($A161,MCDM_Grades!$A$2:$A$178,0))),"")</f>
        <v/>
      </c>
      <c r="EA161" s="49">
        <f>IFERROR(IF(INDEX(MCDM_Grades!$H$2:$H$178,MATCH($A161,MCDM_Grades!$A$2:$A$178,0))="","",INDEX(MCDM_Grades!$H$2:$H$178,MATCH($A161,MCDM_Grades!$A$2:$A$178,0))),"")</f>
        <v/>
      </c>
      <c r="EB161" s="50">
        <f>IFERROR(IF(INDEX(MCDM_Grades!$I$2:$I$178,MATCH($A161,MCDM_Grades!$A$2:$A$178,0))="","",INDEX(MCDM_Grades!$I$2:$I$178,MATCH($A161,MCDM_Grades!$A$2:$A$178,0))),"")</f>
        <v/>
      </c>
      <c r="EC161" s="51">
        <f>IFERROR(IF(INDEX(MCDM_Grades!$J$2:$J$178,MATCH($A161,MCDM_Grades!$A$2:$A$178,0))="","",INDEX(MCDM_Grades!$J$2:$J$178,MATCH($A161,MCDM_Grades!$A$2:$A$178,0))),"")</f>
        <v/>
      </c>
      <c r="ED161" s="35">
        <f>IFERROR(IF(INDEX(MCDM_Grades!$N$2:$N$178,MATCH($A161,MCDM_Grades!$A$2:$A$178,0))="","",INDEX(MCDM_Grades!$N$2:$N$178,MATCH($A161,MCDM_Grades!$A$2:$A$178,0))),"")</f>
        <v/>
      </c>
      <c r="EE161" s="42">
        <f>IFERROR(IF(INDEX(MCDM_Grades!$O$2:$O$178,MATCH($A161,MCDM_Grades!$A$2:$A$178,0))="","",INDEX(MCDM_Grades!$O$2:$O$178,MATCH($A161,MCDM_Grades!$A$2:$A$178,0))),"")</f>
        <v/>
      </c>
      <c r="EF161" s="35">
        <f>IFERROR(IF(INDEX(MCDM_Grades!$P$2:$P$178,MATCH($A161,MCDM_Grades!$A$2:$A$178,0))="","",INDEX(MCDM_Grades!$P$2:$P$178,MATCH($A161,MCDM_Grades!$A$2:$A$178,0))),"")</f>
        <v/>
      </c>
      <c r="EG161" s="42">
        <f>IFERROR(IF(INDEX(MCDM_Grades!$Q$2:$Q$178,MATCH($A161,MCDM_Grades!$A$2:$A$178,0))="","",INDEX(MCDM_Grades!$Q$2:$Q$178,MATCH($A161,MCDM_Grades!$A$2:$A$178,0))),"")</f>
        <v/>
      </c>
      <c r="EH161" s="35">
        <f>IFERROR(IF(INDEX(MCDM_Grades!$R$2:$R$178,MATCH($A161,MCDM_Grades!$A$2:$A$178,0))="","",INDEX(MCDM_Grades!$R$2:$R$178,MATCH($A161,MCDM_Grades!$A$2:$A$178,0))),"")</f>
        <v/>
      </c>
      <c r="EI161" s="42">
        <f>IFERROR(IF(INDEX(MCDM_Grades!$S$2:$S$178,MATCH($A161,MCDM_Grades!$A$2:$A$178,0))="","",INDEX(MCDM_Grades!$S$2:$S$178,MATCH($A161,MCDM_Grades!$A$2:$A$178,0))),"")</f>
        <v/>
      </c>
      <c r="EJ161" s="35">
        <f>IFERROR(IF(INDEX(MCDM_Grades!$T$2:$T$178,MATCH($A161,MCDM_Grades!$A$2:$A$178,0))="","",INDEX(MCDM_Grades!$T$2:$T$178,MATCH($A161,MCDM_Grades!$A$2:$A$178,0))),"")</f>
        <v/>
      </c>
      <c r="EK161" s="42">
        <f>IFERROR(IF(INDEX(MCDM_Grades!$U$2:$U$178,MATCH($A161,MCDM_Grades!$A$2:$A$178,0))="","",INDEX(MCDM_Grades!$U$2:$U$178,MATCH($A161,MCDM_Grades!$A$2:$A$178,0))),"")</f>
        <v/>
      </c>
      <c r="EL161" s="35">
        <f>IFERROR(IF(INDEX(MCDM_Grades!$V$2:$V$178,MATCH($A161,MCDM_Grades!$A$2:$A$178,0))="","",INDEX(MCDM_Grades!$V$2:$V$178,MATCH($A161,MCDM_Grades!$A$2:$A$178,0))),"")</f>
        <v/>
      </c>
      <c r="EM161" s="42">
        <f>IFERROR(IF(INDEX(MCDM_Grades!$W$2:$W$178,MATCH($A161,MCDM_Grades!$A$2:$A$178,0))="","",INDEX(MCDM_Grades!$W$2:$W$178,MATCH($A161,MCDM_Grades!$A$2:$A$178,0))),"")</f>
        <v/>
      </c>
      <c r="EN161" s="35">
        <f>IFERROR(IF(INDEX(MCDM_Grades!$X$2:$X$178,MATCH($A161,MCDM_Grades!$A$2:$A$178,0))="","",INDEX(MCDM_Grades!$X$2:$X$178,MATCH($A161,MCDM_Grades!$A$2:$A$178,0))),"")</f>
        <v/>
      </c>
      <c r="EO161" s="42">
        <f>IFERROR(IF(INDEX(MCDM_Grades!$Y$2:$Y$178,MATCH($A161,MCDM_Grades!$A$2:$A$178,0))="","",INDEX(MCDM_Grades!$Y$2:$Y$178,MATCH($A161,MCDM_Grades!$A$2:$A$178,0))),"")</f>
        <v/>
      </c>
      <c r="EP161" s="35">
        <f>IFERROR(IF(INDEX(MCDM_Grades!$Z$2:$Z$178,MATCH($A161,MCDM_Grades!$A$2:$A$178,0))="","",INDEX(MCDM_Grades!$Z$2:$Z$178,MATCH($A161,MCDM_Grades!$A$2:$A$178,0))),"")</f>
        <v/>
      </c>
      <c r="EQ161" s="42">
        <f>IFERROR(IF(INDEX(MCDM_Grades!$AA$2:$AA$178,MATCH($A161,MCDM_Grades!$A$2:$A$178,0))="","",INDEX(MCDM_Grades!$AA$2:$AA$178,MATCH($A161,MCDM_Grades!$A$2:$A$178,0))),"")</f>
        <v/>
      </c>
      <c r="ER161" s="35">
        <f>IFERROR(IF(INDEX(MCDM_Grades!$AB$2:$AB$178,MATCH($A161,MCDM_Grades!$A$2:$A$178,0))="","",INDEX(MCDM_Grades!$AB$2:$AB$178,MATCH($A161,MCDM_Grades!$A$2:$A$178,0))),"")</f>
        <v/>
      </c>
      <c r="ES161" s="42">
        <f>IFERROR(IF(INDEX(MCDM_Grades!$AC$2:$AC$178,MATCH($A161,MCDM_Grades!$A$2:$A$178,0))="","",INDEX(MCDM_Grades!$AC$2:$AC$178,MATCH($A161,MCDM_Grades!$A$2:$A$178,0))),"")</f>
        <v/>
      </c>
      <c r="ET161" s="35">
        <f>IFERROR(IF(INDEX(MCDM_Grades!$AD$2:$AD$178,MATCH($A161,MCDM_Grades!$A$2:$A$178,0))="","",INDEX(MCDM_Grades!$AD$2:$AD$178,MATCH($A161,MCDM_Grades!$A$2:$A$178,0))),"")</f>
        <v/>
      </c>
      <c r="EU161" s="42">
        <f>IFERROR(IF(INDEX(MCDM_Grades!$AE$2:$AE$178,MATCH($A161,MCDM_Grades!$A$2:$A$178,0))="","",INDEX(MCDM_Grades!$AE$2:$AE$178,MATCH($A161,MCDM_Grades!$A$2:$A$178,0))),"")</f>
        <v/>
      </c>
      <c r="EV161" s="51">
        <f>IFERROR(IF(INDEX(MCDM_Grades!$K$2:$K$178,MATCH($A161,MCDM_Grades!$A$2:$A$178,0))="","",INDEX(MCDM_Grades!$K$2:$K$178,MATCH($A161,MCDM_Grades!$A$2:$A$178,0))),"")</f>
        <v/>
      </c>
      <c r="EW161" s="49">
        <f>IFERROR(IF(INDEX(MCDM_Grades!$L$2:$L$178,MATCH($A161,MCDM_Grades!$A$2:$A$178,0))="","",INDEX(MCDM_Grades!$L$2:$L$178,MATCH($A161,MCDM_Grades!$A$2:$A$178,0))),"")</f>
        <v/>
      </c>
      <c r="EX161" s="50">
        <f>IFERROR(IF(INDEX(MCDM_Grades!$M$2:$M$178,MATCH($A161,MCDM_Grades!$A$2:$A$178,0))="","",INDEX(MCDM_Grades!$M$2:$M$178,MATCH($A161,MCDM_Grades!$A$2:$A$178,0))),"")</f>
        <v/>
      </c>
      <c r="EY161" s="35">
        <f>IFERROR(IF(INDEX(MCDM_Grades!$AR$2:$AR$178,MATCH($A161,MCDM_Grades!$A$2:$A$178,0))="","",INDEX(MCDM_Grades!$AR$2:$AR$178,MATCH($A161,MCDM_Grades!$A$2:$A$178,0))),"")</f>
        <v/>
      </c>
      <c r="EZ161" s="42">
        <f>IFERROR(IF(INDEX(MCDM_Grades!$AS$2:$AS$178,MATCH($A161,MCDM_Grades!$A$2:$A$178,0))="","",INDEX(MCDM_Grades!$AS$2:$AS$178,MATCH($A161,MCDM_Grades!$A$2:$A$178,0))),"")</f>
        <v/>
      </c>
      <c r="FA161" s="35">
        <f>IFERROR(IF(INDEX(MCDM_Grades!$AT$2:$AT$178,MATCH($A161,MCDM_Grades!$A$2:$A$178,0))="","",INDEX(MCDM_Grades!$AT$2:$AT$178,MATCH($A161,MCDM_Grades!$A$2:$A$178,0))),"")</f>
        <v/>
      </c>
      <c r="FB161" s="42">
        <f>IFERROR(IF(INDEX(MCDM_Grades!$AU$2:$AU$178,MATCH($A161,MCDM_Grades!$A$2:$A$178,0))="","",INDEX(MCDM_Grades!$AU$2:$AU$178,MATCH($A161,MCDM_Grades!$A$2:$A$178,0))),"")</f>
        <v/>
      </c>
      <c r="FC161" s="3" t="inlineStr">
        <is>
          <t>Forward-facing / oblique</t>
        </is>
      </c>
      <c r="FD161" s="3" t="inlineStr">
        <is>
          <t>No</t>
        </is>
      </c>
      <c r="FE161" s="3" t="inlineStr">
        <is>
          <t>Yes</t>
        </is>
      </c>
      <c r="FF161" s="3" t="n"/>
      <c r="FG161" s="3" t="inlineStr">
        <is>
          <t>Roof-mounted webcam (HP HD-4110, 720p) on the car exterior</t>
        </is>
      </c>
      <c r="FH161" s="3" t="inlineStr">
        <is>
          <t>The camera was placed on the outside car roof (1).</t>
        </is>
      </c>
      <c r="FI161" s="3" t="inlineStr">
        <is>
          <t>Dataset page / README</t>
        </is>
      </c>
      <c r="FJ161" s="3" t="inlineStr">
        <is>
          <t>https://github.com/Intelligent-Vehicle-Perception/Intelligent-Vehicle-Perception-Based-on-Inertial-Sensing-and-Artificial-Intelligence</t>
        </is>
      </c>
      <c r="FK161" s="3" t="inlineStr">
        <is>
          <t>Medium</t>
        </is>
      </c>
      <c r="FL161" s="3" t="inlineStr">
        <is>
          <t>Not independently verified</t>
        </is>
      </c>
      <c r="FM161" s="3" t="inlineStr">
        <is>
          <t>Workbook: 'Vehicle-mounted camera; inertial sensors; GPS', position 'mounted'. Kaggle HTML empty; the project GitHub README states an 'HP Webcam HD-4110' recording '720p Video' at '30 Hz' was 'placed on the outside car roof', with the GPS (Xiaomi Mi 8) on the dashboard and MPU-9250 IMUs on the suspension, body and dashboard, across three cars/drivers. The README calls the footage 'video_environment.mp4' (driving-environment video) but does not state the pointing direction verbatim; an exterior roof camera recording the driving environment is a forward road-ahead view, so forward-facing is assigned with Medium confidence. Imagery is auxiliary: the primary data are IMU/GPS time series labelled by road surface type and condition.</t>
        </is>
      </c>
    </row>
    <row r="162" ht="58" customHeight="1">
      <c r="A162" s="3" t="inlineStr">
        <is>
          <t>DS-161</t>
        </is>
      </c>
      <c r="B162" s="3" t="inlineStr">
        <is>
          <t>RAD (Road Anomaly Detection)</t>
        </is>
      </c>
      <c r="C162" s="3" t="inlineStr">
        <is>
          <t>NA</t>
        </is>
      </c>
      <c r="D162" s="3" t="inlineStr">
        <is>
          <t>Version 3</t>
        </is>
      </c>
      <c r="E162" s="3" t="inlineStr">
        <is>
          <t>Independent Dataset</t>
        </is>
      </c>
      <c r="F162" s="3" t="inlineStr">
        <is>
          <t>NA (single source record)</t>
        </is>
      </c>
      <c r="G162" s="3" t="inlineStr">
        <is>
          <t>Single source record; no matching record found in any other file after cross-file and cross-platform comparison.</t>
        </is>
      </c>
      <c r="H162" s="3" t="inlineStr">
        <is>
          <t>Claude</t>
        </is>
      </c>
      <c r="I162" s="3" t="inlineStr">
        <is>
          <t>Kaggle</t>
        </is>
      </c>
      <c r="J162" s="3" t="inlineStr">
        <is>
          <t>N</t>
        </is>
      </c>
      <c r="K162" s="3" t="inlineStr">
        <is>
          <t>NA (single platform)</t>
        </is>
      </c>
      <c r="L162" s="4" t="inlineStr">
        <is>
          <t>https://www.kaggle.com/datasets/rohitsuresh15/radroad-anomaly-detection</t>
        </is>
      </c>
      <c r="M162" s="3" t="inlineStr">
        <is>
          <t>NA</t>
        </is>
      </c>
      <c r="N162" s="3" t="inlineStr">
        <is>
          <t>NA</t>
        </is>
      </c>
      <c r="O162" s="3" t="inlineStr">
        <is>
          <t>NA</t>
        </is>
      </c>
      <c r="P162" s="3" t="inlineStr">
        <is>
          <t>NA</t>
        </is>
      </c>
      <c r="Q162" s="3" t="inlineStr">
        <is>
          <t>NA</t>
        </is>
      </c>
      <c r="R162" s="4" t="inlineStr">
        <is>
          <t>https://www.kaggle.com/datasets/rohitsuresh15/radroad-anomaly-detection</t>
        </is>
      </c>
      <c r="S162" s="3" t="inlineStr">
        <is>
          <t>NA</t>
        </is>
      </c>
      <c r="T162" s="3" t="inlineStr">
        <is>
          <t>NR</t>
        </is>
      </c>
      <c r="U162" s="3" t="inlineStr">
        <is>
          <t>Y</t>
        </is>
      </c>
      <c r="V162" s="3" t="inlineStr">
        <is>
          <t>https://link.springer.com/chapter/10.1007/978-981-97-2004-0_34</t>
        </is>
      </c>
      <c r="W162" s="3" t="inlineStr">
        <is>
          <t>10.1007/978-981-97-2004-0_34</t>
        </is>
      </c>
      <c r="X162" s="3" t="inlineStr">
        <is>
          <t>https://link.springer.com/chapter/10.1007/978-981-97-2004-0_34</t>
        </is>
      </c>
      <c r="Y162" s="3" t="inlineStr">
        <is>
          <t>NR</t>
        </is>
      </c>
      <c r="Z162" s="3" t="inlineStr">
        <is>
          <t>Y</t>
        </is>
      </c>
      <c r="AA162" s="3" t="inlineStr">
        <is>
          <t>Reported in source record (relationship not classified)</t>
        </is>
      </c>
      <c r="AB162" s="3" t="inlineStr">
        <is>
          <t>Images/frames as reported</t>
        </is>
      </c>
      <c r="AC162" s="3" t="inlineStr">
        <is>
          <t>11800</t>
        </is>
      </c>
      <c r="AD162" s="3" t="inlineStr">
        <is>
          <t>NR</t>
        </is>
      </c>
      <c r="AE162" s="3" t="inlineStr">
        <is>
          <t>NR</t>
        </is>
      </c>
      <c r="AF162" s="3" t="inlineStr">
        <is>
          <t>11800</t>
        </is>
      </c>
      <c r="AG162" s="3" t="inlineStr">
        <is>
          <t>371</t>
        </is>
      </c>
      <c r="AH162" s="3" t="inlineStr">
        <is>
          <t>NR</t>
        </is>
      </c>
      <c r="AI162" s="3" t="inlineStr">
        <is>
          <t>NR</t>
        </is>
      </c>
      <c r="AJ162" s="3" t="inlineStr">
        <is>
          <t>NR</t>
        </is>
      </c>
      <c r="AK162" s="3" t="inlineStr">
        <is>
          <t>NR</t>
        </is>
      </c>
      <c r="AL162" s="3" t="inlineStr">
        <is>
          <t>NR</t>
        </is>
      </c>
      <c r="AM162" s="3" t="inlineStr">
        <is>
          <t>NR</t>
        </is>
      </c>
      <c r="AN162" s="3" t="inlineStr">
        <is>
          <t>NR</t>
        </is>
      </c>
      <c r="AO162" s="3" t="inlineStr">
        <is>
          <t>NR</t>
        </is>
      </c>
      <c r="AP162" s="3" t="inlineStr">
        <is>
          <t>India</t>
        </is>
      </c>
      <c r="AQ162" s="3" t="inlineStr">
        <is>
          <t>NR</t>
        </is>
      </c>
      <c r="AR162" s="3" t="inlineStr">
        <is>
          <t>NR</t>
        </is>
      </c>
      <c r="AS162" s="3" t="inlineStr">
        <is>
          <t>India</t>
        </is>
      </c>
      <c r="AT162" s="3" t="inlineStr">
        <is>
          <t>NR</t>
        </is>
      </c>
      <c r="AU162" s="3" t="inlineStr">
        <is>
          <t>NR</t>
        </is>
      </c>
      <c r="AV162" s="3" t="inlineStr">
        <is>
          <t>NR</t>
        </is>
      </c>
      <c r="AW162" s="3" t="inlineStr">
        <is>
          <t>NR</t>
        </is>
      </c>
      <c r="AX162" s="3" t="inlineStr">
        <is>
          <t>NR</t>
        </is>
      </c>
      <c r="AY162" s="3" t="inlineStr">
        <is>
          <t>NR</t>
        </is>
      </c>
      <c r="AZ162" s="3" t="inlineStr">
        <is>
          <t>NR</t>
        </is>
      </c>
      <c r="BA162" s="3" t="inlineStr">
        <is>
          <t>NR</t>
        </is>
      </c>
      <c r="BB162" s="3" t="inlineStr">
        <is>
          <t>NR</t>
        </is>
      </c>
      <c r="BC162" s="3" t="inlineStr">
        <is>
          <t>NR</t>
        </is>
      </c>
      <c r="BD162" s="3" t="inlineStr">
        <is>
          <t>NR</t>
        </is>
      </c>
      <c r="BE162" s="3" t="inlineStr">
        <is>
          <t>NR</t>
        </is>
      </c>
      <c r="BF162" s="3" t="inlineStr">
        <is>
          <t>NR</t>
        </is>
      </c>
      <c r="BG162" s="3" t="inlineStr">
        <is>
          <t>NR</t>
        </is>
      </c>
      <c r="BH162" s="3" t="inlineStr">
        <is>
          <t>Pothole;Crack;Protrusion;Manhole;Unsurfaced road;Speed bump</t>
        </is>
      </c>
      <c r="BI162" s="3" t="inlineStr">
        <is>
          <t>NR</t>
        </is>
      </c>
      <c r="BJ162" s="3" t="inlineStr">
        <is>
          <t>Multi-class taxonomy spanning road damage (potholes;cracks;protrusions;manholes), unsurfaced roads, speed bumps, LMVs, HMVs and pedestrians</t>
        </is>
      </c>
      <c r="BK162" s="3" t="inlineStr">
        <is>
          <t>NR</t>
        </is>
      </c>
      <c r="BL162" s="3" t="inlineStr">
        <is>
          <t>Object detection</t>
        </is>
      </c>
      <c r="BM162" s="3" t="inlineStr">
        <is>
          <t>Object detection</t>
        </is>
      </c>
      <c r="BN162" s="3" t="inlineStr">
        <is>
          <t>NR</t>
        </is>
      </c>
      <c r="BO162" s="3" t="inlineStr">
        <is>
          <t>NR</t>
        </is>
      </c>
      <c r="BP162" s="3" t="inlineStr">
        <is>
          <t>NR</t>
        </is>
      </c>
      <c r="BQ162" s="3" t="inlineStr">
        <is>
          <t>Y</t>
        </is>
      </c>
      <c r="BR162" s="3" t="inlineStr">
        <is>
          <t>NR</t>
        </is>
      </c>
      <c r="BS162" s="3" t="inlineStr">
        <is>
          <t>NR</t>
        </is>
      </c>
      <c r="BT162" s="3" t="inlineStr">
        <is>
          <t>NR</t>
        </is>
      </c>
      <c r="BU162" s="3" t="inlineStr">
        <is>
          <t>NR</t>
        </is>
      </c>
      <c r="BV162" s="3" t="inlineStr">
        <is>
          <t>NR</t>
        </is>
      </c>
      <c r="BW162" s="3" t="inlineStr">
        <is>
          <t>NR</t>
        </is>
      </c>
      <c r="BX162" s="3" t="inlineStr">
        <is>
          <t>NR</t>
        </is>
      </c>
      <c r="BY162" s="3" t="inlineStr">
        <is>
          <t>NR</t>
        </is>
      </c>
      <c r="BZ162" s="3" t="inlineStr">
        <is>
          <t>NR</t>
        </is>
      </c>
      <c r="CA162" s="3" t="inlineStr">
        <is>
          <t>NR</t>
        </is>
      </c>
      <c r="CB162" s="3" t="inlineStr">
        <is>
          <t>NR</t>
        </is>
      </c>
      <c r="CC162" s="3" t="inlineStr">
        <is>
          <t>Object detection;Road anomaly detection</t>
        </is>
      </c>
      <c r="CD162" s="3" t="inlineStr">
        <is>
          <t>NR</t>
        </is>
      </c>
      <c r="CE162" s="3" t="inlineStr">
        <is>
          <t>NR</t>
        </is>
      </c>
      <c r="CF162" s="3" t="inlineStr">
        <is>
          <t>Reported on the source record/data card or associated publication (see Evidence_Locator)</t>
        </is>
      </c>
      <c r="CG162" s="3" t="inlineStr">
        <is>
          <t>NR</t>
        </is>
      </c>
      <c r="CH162" s="3" t="inlineStr">
        <is>
          <t>NR</t>
        </is>
      </c>
      <c r="CI162" s="3" t="inlineStr">
        <is>
          <t>Include-Primary</t>
        </is>
      </c>
      <c r="CJ162" s="3" t="inlineStr">
        <is>
          <t>Registration</t>
        </is>
      </c>
      <c r="CK162" s="3" t="inlineStr">
        <is>
          <t>MIT</t>
        </is>
      </c>
      <c r="CL162" s="3" t="inlineStr">
        <is>
          <t>Y</t>
        </is>
      </c>
      <c r="CM162" s="3" t="inlineStr">
        <is>
          <t>Registration</t>
        </is>
      </c>
      <c r="CN162" s="3" t="inlineStr">
        <is>
          <t>NR</t>
        </is>
      </c>
      <c r="CO162" s="3" t="inlineStr">
        <is>
          <t>NR</t>
        </is>
      </c>
      <c r="CP162" s="3" t="inlineStr">
        <is>
          <t>N</t>
        </is>
      </c>
      <c r="CQ162" s="3" t="inlineStr">
        <is>
          <t>Annotation format, image resolution and per-class counts are not stated; 'road scenarios' count (371) refers to raw video scenarios rather than surveyed road segments; distress classes are mixed with traffic-object classes in a single taxonomy</t>
        </is>
      </c>
      <c r="CR162" s="3" t="inlineStr">
        <is>
          <t>Original</t>
        </is>
      </c>
      <c r="CS162" s="3" t="inlineStr">
        <is>
          <t>N</t>
        </is>
      </c>
      <c r="CT162" s="3" t="inlineStr">
        <is>
          <t>N</t>
        </is>
      </c>
      <c r="CU162" s="3" t="inlineStr">
        <is>
          <t>N</t>
        </is>
      </c>
      <c r="CV162" s="3" t="inlineStr">
        <is>
          <t>NA</t>
        </is>
      </c>
      <c r="CW162" s="3" t="inlineStr">
        <is>
          <t>NA</t>
        </is>
      </c>
      <c r="CX162" s="3" t="inlineStr">
        <is>
          <t>Claude_Kaggle_001.xlsx</t>
        </is>
      </c>
      <c r="CY162" s="3" t="inlineStr">
        <is>
          <t>Claude_Kaggle_001:KG-003</t>
        </is>
      </c>
      <c r="CZ162" s="3" t="inlineStr">
        <is>
          <t>N</t>
        </is>
      </c>
      <c r="DA162" s="3" t="inlineStr">
        <is>
          <t>NA</t>
        </is>
      </c>
      <c r="DB162" s="3" t="inlineStr">
        <is>
          <t>None</t>
        </is>
      </c>
      <c r="DC162" s="3" t="inlineStr">
        <is>
          <t>None</t>
        </is>
      </c>
      <c r="DD162" s="3" t="inlineStr">
        <is>
          <t>None</t>
        </is>
      </c>
      <c r="DE162" s="3" t="inlineStr">
        <is>
          <t>None</t>
        </is>
      </c>
      <c r="DF162" s="3" t="inlineStr">
        <is>
          <t>N</t>
        </is>
      </c>
      <c r="DG162" s="3" t="inlineStr">
        <is>
          <t>Single source record; no reconciliation required.</t>
        </is>
      </c>
      <c r="DH162" s="3" t="inlineStr">
        <is>
          <t>Kaggle dataset page 'About Dataset' (image and scenario counts, class list, citation link); Kaggle API record /api/v1/datasets/view/rohitsuresh15/radroad-anomaly-detection; accessed 2026-08-03</t>
        </is>
      </c>
      <c r="DI162" s="3" t="inlineStr">
        <is>
          <t>Moderate</t>
        </is>
      </c>
      <c r="DJ162" s="3" t="inlineStr">
        <is>
          <t>Low</t>
        </is>
      </c>
      <c r="DK162" s="3" t="inlineStr">
        <is>
          <t>Use source record as cited.</t>
        </is>
      </c>
      <c r="DL162" s="3" t="n">
        <v>5</v>
      </c>
      <c r="DM162" s="3" t="n">
        <v>4</v>
      </c>
      <c r="DN162" s="3" t="n">
        <v>3</v>
      </c>
      <c r="DO162" s="3" t="n">
        <v>4</v>
      </c>
      <c r="DP162" s="3" t="n">
        <v>4</v>
      </c>
      <c r="DQ162" s="3" t="n">
        <v>2</v>
      </c>
      <c r="DR162" s="3" t="n">
        <v>0</v>
      </c>
      <c r="DS162" s="3" t="n">
        <v>69</v>
      </c>
      <c r="DT162" s="3" t="inlineStr">
        <is>
          <t>Reviewed (source MCDM_Scoring, averaged across batches)</t>
        </is>
      </c>
      <c r="DU162" s="3" t="inlineStr">
        <is>
          <t>1 of 1</t>
        </is>
      </c>
      <c r="DV162" s="35">
        <f>IFERROR(IF(INDEX(MCDM_Grades!$C$2:$C$178,MATCH($A162,MCDM_Grades!$A$2:$A$178,0))="","",INDEX(MCDM_Grades!$C$2:$C$178,MATCH($A162,MCDM_Grades!$A$2:$A$178,0))),"")</f>
        <v/>
      </c>
      <c r="DW162" s="42">
        <f>IFERROR(IF(INDEX(MCDM_Grades!$D$2:$D$178,MATCH($A162,MCDM_Grades!$A$2:$A$178,0))="","",INDEX(MCDM_Grades!$D$2:$D$178,MATCH($A162,MCDM_Grades!$A$2:$A$178,0))),"")</f>
        <v/>
      </c>
      <c r="DX162" s="48">
        <f>IFERROR(IF(INDEX(MCDM_Grades!$E$2:$E$178,MATCH($A162,MCDM_Grades!$A$2:$A$178,0))="","",INDEX(MCDM_Grades!$E$2:$E$178,MATCH($A162,MCDM_Grades!$A$2:$A$178,0))),"")</f>
        <v/>
      </c>
      <c r="DY162" s="49">
        <f>IFERROR(IF(INDEX(MCDM_Grades!$F$2:$F$178,MATCH($A162,MCDM_Grades!$A$2:$A$178,0))="","",INDEX(MCDM_Grades!$F$2:$F$178,MATCH($A162,MCDM_Grades!$A$2:$A$178,0))),"")</f>
        <v/>
      </c>
      <c r="DZ162" s="48">
        <f>IFERROR(IF(INDEX(MCDM_Grades!$G$2:$G$178,MATCH($A162,MCDM_Grades!$A$2:$A$178,0))="","",INDEX(MCDM_Grades!$G$2:$G$178,MATCH($A162,MCDM_Grades!$A$2:$A$178,0))),"")</f>
        <v/>
      </c>
      <c r="EA162" s="49">
        <f>IFERROR(IF(INDEX(MCDM_Grades!$H$2:$H$178,MATCH($A162,MCDM_Grades!$A$2:$A$178,0))="","",INDEX(MCDM_Grades!$H$2:$H$178,MATCH($A162,MCDM_Grades!$A$2:$A$178,0))),"")</f>
        <v/>
      </c>
      <c r="EB162" s="50">
        <f>IFERROR(IF(INDEX(MCDM_Grades!$I$2:$I$178,MATCH($A162,MCDM_Grades!$A$2:$A$178,0))="","",INDEX(MCDM_Grades!$I$2:$I$178,MATCH($A162,MCDM_Grades!$A$2:$A$178,0))),"")</f>
        <v/>
      </c>
      <c r="EC162" s="51">
        <f>IFERROR(IF(INDEX(MCDM_Grades!$J$2:$J$178,MATCH($A162,MCDM_Grades!$A$2:$A$178,0))="","",INDEX(MCDM_Grades!$J$2:$J$178,MATCH($A162,MCDM_Grades!$A$2:$A$178,0))),"")</f>
        <v/>
      </c>
      <c r="ED162" s="35">
        <f>IFERROR(IF(INDEX(MCDM_Grades!$N$2:$N$178,MATCH($A162,MCDM_Grades!$A$2:$A$178,0))="","",INDEX(MCDM_Grades!$N$2:$N$178,MATCH($A162,MCDM_Grades!$A$2:$A$178,0))),"")</f>
        <v/>
      </c>
      <c r="EE162" s="42">
        <f>IFERROR(IF(INDEX(MCDM_Grades!$O$2:$O$178,MATCH($A162,MCDM_Grades!$A$2:$A$178,0))="","",INDEX(MCDM_Grades!$O$2:$O$178,MATCH($A162,MCDM_Grades!$A$2:$A$178,0))),"")</f>
        <v/>
      </c>
      <c r="EF162" s="35">
        <f>IFERROR(IF(INDEX(MCDM_Grades!$P$2:$P$178,MATCH($A162,MCDM_Grades!$A$2:$A$178,0))="","",INDEX(MCDM_Grades!$P$2:$P$178,MATCH($A162,MCDM_Grades!$A$2:$A$178,0))),"")</f>
        <v/>
      </c>
      <c r="EG162" s="42">
        <f>IFERROR(IF(INDEX(MCDM_Grades!$Q$2:$Q$178,MATCH($A162,MCDM_Grades!$A$2:$A$178,0))="","",INDEX(MCDM_Grades!$Q$2:$Q$178,MATCH($A162,MCDM_Grades!$A$2:$A$178,0))),"")</f>
        <v/>
      </c>
      <c r="EH162" s="35">
        <f>IFERROR(IF(INDEX(MCDM_Grades!$R$2:$R$178,MATCH($A162,MCDM_Grades!$A$2:$A$178,0))="","",INDEX(MCDM_Grades!$R$2:$R$178,MATCH($A162,MCDM_Grades!$A$2:$A$178,0))),"")</f>
        <v/>
      </c>
      <c r="EI162" s="42">
        <f>IFERROR(IF(INDEX(MCDM_Grades!$S$2:$S$178,MATCH($A162,MCDM_Grades!$A$2:$A$178,0))="","",INDEX(MCDM_Grades!$S$2:$S$178,MATCH($A162,MCDM_Grades!$A$2:$A$178,0))),"")</f>
        <v/>
      </c>
      <c r="EJ162" s="35">
        <f>IFERROR(IF(INDEX(MCDM_Grades!$T$2:$T$178,MATCH($A162,MCDM_Grades!$A$2:$A$178,0))="","",INDEX(MCDM_Grades!$T$2:$T$178,MATCH($A162,MCDM_Grades!$A$2:$A$178,0))),"")</f>
        <v/>
      </c>
      <c r="EK162" s="42">
        <f>IFERROR(IF(INDEX(MCDM_Grades!$U$2:$U$178,MATCH($A162,MCDM_Grades!$A$2:$A$178,0))="","",INDEX(MCDM_Grades!$U$2:$U$178,MATCH($A162,MCDM_Grades!$A$2:$A$178,0))),"")</f>
        <v/>
      </c>
      <c r="EL162" s="35">
        <f>IFERROR(IF(INDEX(MCDM_Grades!$V$2:$V$178,MATCH($A162,MCDM_Grades!$A$2:$A$178,0))="","",INDEX(MCDM_Grades!$V$2:$V$178,MATCH($A162,MCDM_Grades!$A$2:$A$178,0))),"")</f>
        <v/>
      </c>
      <c r="EM162" s="42">
        <f>IFERROR(IF(INDEX(MCDM_Grades!$W$2:$W$178,MATCH($A162,MCDM_Grades!$A$2:$A$178,0))="","",INDEX(MCDM_Grades!$W$2:$W$178,MATCH($A162,MCDM_Grades!$A$2:$A$178,0))),"")</f>
        <v/>
      </c>
      <c r="EN162" s="35">
        <f>IFERROR(IF(INDEX(MCDM_Grades!$X$2:$X$178,MATCH($A162,MCDM_Grades!$A$2:$A$178,0))="","",INDEX(MCDM_Grades!$X$2:$X$178,MATCH($A162,MCDM_Grades!$A$2:$A$178,0))),"")</f>
        <v/>
      </c>
      <c r="EO162" s="42">
        <f>IFERROR(IF(INDEX(MCDM_Grades!$Y$2:$Y$178,MATCH($A162,MCDM_Grades!$A$2:$A$178,0))="","",INDEX(MCDM_Grades!$Y$2:$Y$178,MATCH($A162,MCDM_Grades!$A$2:$A$178,0))),"")</f>
        <v/>
      </c>
      <c r="EP162" s="35">
        <f>IFERROR(IF(INDEX(MCDM_Grades!$Z$2:$Z$178,MATCH($A162,MCDM_Grades!$A$2:$A$178,0))="","",INDEX(MCDM_Grades!$Z$2:$Z$178,MATCH($A162,MCDM_Grades!$A$2:$A$178,0))),"")</f>
        <v/>
      </c>
      <c r="EQ162" s="42">
        <f>IFERROR(IF(INDEX(MCDM_Grades!$AA$2:$AA$178,MATCH($A162,MCDM_Grades!$A$2:$A$178,0))="","",INDEX(MCDM_Grades!$AA$2:$AA$178,MATCH($A162,MCDM_Grades!$A$2:$A$178,0))),"")</f>
        <v/>
      </c>
      <c r="ER162" s="35">
        <f>IFERROR(IF(INDEX(MCDM_Grades!$AB$2:$AB$178,MATCH($A162,MCDM_Grades!$A$2:$A$178,0))="","",INDEX(MCDM_Grades!$AB$2:$AB$178,MATCH($A162,MCDM_Grades!$A$2:$A$178,0))),"")</f>
        <v/>
      </c>
      <c r="ES162" s="42">
        <f>IFERROR(IF(INDEX(MCDM_Grades!$AC$2:$AC$178,MATCH($A162,MCDM_Grades!$A$2:$A$178,0))="","",INDEX(MCDM_Grades!$AC$2:$AC$178,MATCH($A162,MCDM_Grades!$A$2:$A$178,0))),"")</f>
        <v/>
      </c>
      <c r="ET162" s="35">
        <f>IFERROR(IF(INDEX(MCDM_Grades!$AD$2:$AD$178,MATCH($A162,MCDM_Grades!$A$2:$A$178,0))="","",INDEX(MCDM_Grades!$AD$2:$AD$178,MATCH($A162,MCDM_Grades!$A$2:$A$178,0))),"")</f>
        <v/>
      </c>
      <c r="EU162" s="42">
        <f>IFERROR(IF(INDEX(MCDM_Grades!$AE$2:$AE$178,MATCH($A162,MCDM_Grades!$A$2:$A$178,0))="","",INDEX(MCDM_Grades!$AE$2:$AE$178,MATCH($A162,MCDM_Grades!$A$2:$A$178,0))),"")</f>
        <v/>
      </c>
      <c r="EV162" s="51">
        <f>IFERROR(IF(INDEX(MCDM_Grades!$K$2:$K$178,MATCH($A162,MCDM_Grades!$A$2:$A$178,0))="","",INDEX(MCDM_Grades!$K$2:$K$178,MATCH($A162,MCDM_Grades!$A$2:$A$178,0))),"")</f>
        <v/>
      </c>
      <c r="EW162" s="49">
        <f>IFERROR(IF(INDEX(MCDM_Grades!$L$2:$L$178,MATCH($A162,MCDM_Grades!$A$2:$A$178,0))="","",INDEX(MCDM_Grades!$L$2:$L$178,MATCH($A162,MCDM_Grades!$A$2:$A$178,0))),"")</f>
        <v/>
      </c>
      <c r="EX162" s="50">
        <f>IFERROR(IF(INDEX(MCDM_Grades!$M$2:$M$178,MATCH($A162,MCDM_Grades!$A$2:$A$178,0))="","",INDEX(MCDM_Grades!$M$2:$M$178,MATCH($A162,MCDM_Grades!$A$2:$A$178,0))),"")</f>
        <v/>
      </c>
      <c r="EY162" s="35">
        <f>IFERROR(IF(INDEX(MCDM_Grades!$AR$2:$AR$178,MATCH($A162,MCDM_Grades!$A$2:$A$178,0))="","",INDEX(MCDM_Grades!$AR$2:$AR$178,MATCH($A162,MCDM_Grades!$A$2:$A$178,0))),"")</f>
        <v/>
      </c>
      <c r="EZ162" s="42">
        <f>IFERROR(IF(INDEX(MCDM_Grades!$AS$2:$AS$178,MATCH($A162,MCDM_Grades!$A$2:$A$178,0))="","",INDEX(MCDM_Grades!$AS$2:$AS$178,MATCH($A162,MCDM_Grades!$A$2:$A$178,0))),"")</f>
        <v/>
      </c>
      <c r="FA162" s="35">
        <f>IFERROR(IF(INDEX(MCDM_Grades!$AT$2:$AT$178,MATCH($A162,MCDM_Grades!$A$2:$A$178,0))="","",INDEX(MCDM_Grades!$AT$2:$AT$178,MATCH($A162,MCDM_Grades!$A$2:$A$178,0))),"")</f>
        <v/>
      </c>
      <c r="FB162" s="42">
        <f>IFERROR(IF(INDEX(MCDM_Grades!$AU$2:$AU$178,MATCH($A162,MCDM_Grades!$A$2:$A$178,0))="","",INDEX(MCDM_Grades!$AU$2:$AU$178,MATCH($A162,MCDM_Grades!$A$2:$A$178,0))),"")</f>
        <v/>
      </c>
      <c r="FC162" s="3" t="inlineStr">
        <is>
          <t>Forward-facing / oblique</t>
        </is>
      </c>
      <c r="FD162" s="3" t="inlineStr">
        <is>
          <t>No</t>
        </is>
      </c>
      <c r="FE162" s="3" t="inlineStr">
        <is>
          <t>Yes</t>
        </is>
      </c>
      <c r="FF162" s="3" t="n"/>
      <c r="FG162" s="3" t="inlineStr">
        <is>
          <t>Windshield-mounted smartphone</t>
        </is>
      </c>
      <c r="FH162" s="3" t="inlineStr">
        <is>
          <t>Diverse data was collected using a smartphone mounted on the windshield, and meticulous preprocessing steps were applied to ensure its quality and veracity.</t>
        </is>
      </c>
      <c r="FI162" s="3" t="inlineStr">
        <is>
          <t>Publication</t>
        </is>
      </c>
      <c r="FJ162" s="3" t="inlineStr">
        <is>
          <t>https://link.springer.com/chapter/10.1007/978-981-97-2004-0_34</t>
        </is>
      </c>
      <c r="FK162" s="3" t="inlineStr">
        <is>
          <t>High</t>
        </is>
      </c>
      <c r="FL162" s="3" t="inlineStr">
        <is>
          <t>Not independently verified</t>
        </is>
      </c>
      <c r="FM162" s="3" t="inlineStr">
        <is>
          <t>Workbook acquisition fields all NR. Kaggle HTML empty; Kaggle API description says '11,800 images and raw videos from 371 road scenarios' in India without capture details. The Springer chapter ('Development and Evaluation of a Comprehensive Dataset for Pothole Depth Estimation of Indian Roads Using Smartphone Camera Approach') states the data were collected in Bengaluru, Karnataka, India with a smartphone mounted on the windshield (364 videos, 10,000 labelled images, 40,368 instances; 11,800 after augmentation). Classes mix road damage with vehicles and pedestrians, consistent with a driver's-perspective view.</t>
        </is>
      </c>
    </row>
    <row r="163" ht="58" customHeight="1">
      <c r="A163" s="3" t="inlineStr">
        <is>
          <t>DS-162</t>
        </is>
      </c>
      <c r="B163" s="3" t="inlineStr">
        <is>
          <t>RDD2022ES (RDD2022 Extended Severity)</t>
        </is>
      </c>
      <c r="C163" s="3" t="inlineStr">
        <is>
          <t>NA</t>
        </is>
      </c>
      <c r="D163" s="3" t="inlineStr">
        <is>
          <t>Version 1</t>
        </is>
      </c>
      <c r="E163" s="3" t="inlineStr">
        <is>
          <t>Derived Dataset</t>
        </is>
      </c>
      <c r="F163" s="3" t="inlineStr">
        <is>
          <t>High</t>
        </is>
      </c>
      <c r="G163" s="3" t="inlineStr">
        <is>
          <t>Single record; Kaggle re-annotation of RDD2022 with severity labels.</t>
        </is>
      </c>
      <c r="H163" s="3" t="inlineStr">
        <is>
          <t>Claude</t>
        </is>
      </c>
      <c r="I163" s="3" t="inlineStr">
        <is>
          <t>Kaggle</t>
        </is>
      </c>
      <c r="J163" s="3" t="inlineStr">
        <is>
          <t>N</t>
        </is>
      </c>
      <c r="K163" s="3" t="inlineStr">
        <is>
          <t>Kaggle-only derived deposit</t>
        </is>
      </c>
      <c r="L163" s="4" t="inlineStr">
        <is>
          <t>https://www.kaggle.com/datasets/juusos/rdd2022es</t>
        </is>
      </c>
      <c r="M163" s="3" t="inlineStr">
        <is>
          <t>NA</t>
        </is>
      </c>
      <c r="N163" s="3" t="inlineStr">
        <is>
          <t>NA</t>
        </is>
      </c>
      <c r="O163" s="3" t="inlineStr">
        <is>
          <t>NA</t>
        </is>
      </c>
      <c r="P163" s="3" t="inlineStr">
        <is>
          <t>NA</t>
        </is>
      </c>
      <c r="Q163" s="3" t="inlineStr">
        <is>
          <t>NA</t>
        </is>
      </c>
      <c r="R163" s="4" t="inlineStr">
        <is>
          <t>https://www.kaggle.com/datasets/juusos/rdd2022es</t>
        </is>
      </c>
      <c r="S163" s="3" t="inlineStr">
        <is>
          <t>NA</t>
        </is>
      </c>
      <c r="T163" s="3" t="inlineStr">
        <is>
          <t>NR</t>
        </is>
      </c>
      <c r="U163" s="3" t="inlineStr">
        <is>
          <t>N</t>
        </is>
      </c>
      <c r="V163" s="3" t="inlineStr">
        <is>
          <t>NR</t>
        </is>
      </c>
      <c r="W163" s="3" t="inlineStr">
        <is>
          <t>NR</t>
        </is>
      </c>
      <c r="X163" s="3" t="inlineStr">
        <is>
          <t>NR</t>
        </is>
      </c>
      <c r="Y163" s="3" t="inlineStr">
        <is>
          <t>NR</t>
        </is>
      </c>
      <c r="Z163" s="3" t="inlineStr">
        <is>
          <t>NA</t>
        </is>
      </c>
      <c r="AA163" s="3" t="inlineStr">
        <is>
          <t>NA</t>
        </is>
      </c>
      <c r="AB163" s="3" t="inlineStr">
        <is>
          <t>NR</t>
        </is>
      </c>
      <c r="AC163" s="3" t="inlineStr">
        <is>
          <t>NR</t>
        </is>
      </c>
      <c r="AD163" s="3" t="inlineStr">
        <is>
          <t>NR</t>
        </is>
      </c>
      <c r="AE163" s="3" t="inlineStr">
        <is>
          <t>NR</t>
        </is>
      </c>
      <c r="AF163" s="3" t="inlineStr">
        <is>
          <t>NR</t>
        </is>
      </c>
      <c r="AG163" s="3" t="inlineStr">
        <is>
          <t>NR</t>
        </is>
      </c>
      <c r="AH163" s="3" t="inlineStr">
        <is>
          <t>NR</t>
        </is>
      </c>
      <c r="AI163" s="3" t="inlineStr">
        <is>
          <t>NR</t>
        </is>
      </c>
      <c r="AJ163" s="3" t="inlineStr">
        <is>
          <t>NR</t>
        </is>
      </c>
      <c r="AK163" s="3" t="inlineStr">
        <is>
          <t>NR</t>
        </is>
      </c>
      <c r="AL163" s="3" t="inlineStr">
        <is>
          <t>NR</t>
        </is>
      </c>
      <c r="AM163" s="3" t="inlineStr">
        <is>
          <t>NR</t>
        </is>
      </c>
      <c r="AN163" s="3" t="inlineStr">
        <is>
          <t>NR</t>
        </is>
      </c>
      <c r="AO163" s="3" t="inlineStr">
        <is>
          <t>NR</t>
        </is>
      </c>
      <c r="AP163" s="3" t="inlineStr">
        <is>
          <t>NR</t>
        </is>
      </c>
      <c r="AQ163" s="3" t="inlineStr">
        <is>
          <t>NR</t>
        </is>
      </c>
      <c r="AR163" s="3" t="inlineStr">
        <is>
          <t>NR</t>
        </is>
      </c>
      <c r="AS163" s="3" t="inlineStr">
        <is>
          <t>NR</t>
        </is>
      </c>
      <c r="AT163" s="3" t="inlineStr">
        <is>
          <t>NR</t>
        </is>
      </c>
      <c r="AU163" s="3" t="inlineStr">
        <is>
          <t>NR</t>
        </is>
      </c>
      <c r="AV163" s="3" t="inlineStr">
        <is>
          <t>NR</t>
        </is>
      </c>
      <c r="AW163" s="3" t="inlineStr">
        <is>
          <t>NR</t>
        </is>
      </c>
      <c r="AX163" s="3" t="inlineStr">
        <is>
          <t>NR</t>
        </is>
      </c>
      <c r="AY163" s="3" t="inlineStr">
        <is>
          <t>NR</t>
        </is>
      </c>
      <c r="AZ163" s="3" t="inlineStr">
        <is>
          <t>NR</t>
        </is>
      </c>
      <c r="BA163" s="3" t="inlineStr">
        <is>
          <t>NR</t>
        </is>
      </c>
      <c r="BB163" s="3" t="inlineStr">
        <is>
          <t>NR</t>
        </is>
      </c>
      <c r="BC163" s="3" t="inlineStr">
        <is>
          <t>NR</t>
        </is>
      </c>
      <c r="BD163" s="3" t="inlineStr">
        <is>
          <t>NR</t>
        </is>
      </c>
      <c r="BE163" s="3" t="inlineStr">
        <is>
          <t>NR</t>
        </is>
      </c>
      <c r="BF163" s="3" t="inlineStr">
        <is>
          <t>NR</t>
        </is>
      </c>
      <c r="BG163" s="3" t="inlineStr">
        <is>
          <t>NR</t>
        </is>
      </c>
      <c r="BH163" s="3" t="inlineStr">
        <is>
          <t>Longitudinal crack;Transverse crack;Alligator crack;Pothole</t>
        </is>
      </c>
      <c r="BI163" s="3" t="inlineStr">
        <is>
          <t>NR</t>
        </is>
      </c>
      <c r="BJ163" s="3" t="inlineStr">
        <is>
          <t>Each of the four RDD2022 classes split into two severity levels, giving 8 severity-encoded classes</t>
        </is>
      </c>
      <c r="BK163" s="3" t="inlineStr">
        <is>
          <t>NR</t>
        </is>
      </c>
      <c r="BL163" s="3" t="inlineStr">
        <is>
          <t>Object detection</t>
        </is>
      </c>
      <c r="BM163" s="3" t="inlineStr">
        <is>
          <t>Object detection</t>
        </is>
      </c>
      <c r="BN163" s="3" t="inlineStr">
        <is>
          <t>NR</t>
        </is>
      </c>
      <c r="BO163" s="3" t="inlineStr">
        <is>
          <t>NR</t>
        </is>
      </c>
      <c r="BP163" s="3" t="inlineStr">
        <is>
          <t>Y</t>
        </is>
      </c>
      <c r="BQ163" s="3" t="inlineStr">
        <is>
          <t>Y</t>
        </is>
      </c>
      <c r="BR163" s="3" t="inlineStr">
        <is>
          <t>NR</t>
        </is>
      </c>
      <c r="BS163" s="3" t="inlineStr">
        <is>
          <t>NR</t>
        </is>
      </c>
      <c r="BT163" s="3" t="inlineStr">
        <is>
          <t>NR</t>
        </is>
      </c>
      <c r="BU163" s="3" t="inlineStr">
        <is>
          <t>Y</t>
        </is>
      </c>
      <c r="BV163" s="3" t="inlineStr">
        <is>
          <t>NR</t>
        </is>
      </c>
      <c r="BW163" s="3" t="inlineStr">
        <is>
          <t>NR</t>
        </is>
      </c>
      <c r="BX163" s="3" t="inlineStr">
        <is>
          <t>NR</t>
        </is>
      </c>
      <c r="BY163" s="3" t="inlineStr">
        <is>
          <t>Manual relabelling of RDD2022, including correction of misclassifications in the original labels</t>
        </is>
      </c>
      <c r="BZ163" s="3" t="inlineStr">
        <is>
          <t>NR</t>
        </is>
      </c>
      <c r="CA163" s="3" t="inlineStr">
        <is>
          <t>NR</t>
        </is>
      </c>
      <c r="CB163" s="3" t="inlineStr">
        <is>
          <t>NR</t>
        </is>
      </c>
      <c r="CC163" s="3" t="inlineStr">
        <is>
          <t>Object detection;Severity classification</t>
        </is>
      </c>
      <c r="CD163" s="3" t="inlineStr">
        <is>
          <t>NR</t>
        </is>
      </c>
      <c r="CE163" s="3" t="inlineStr">
        <is>
          <t>NR</t>
        </is>
      </c>
      <c r="CF163" s="3" t="inlineStr">
        <is>
          <t>Reported on the source record/data card or associated publication (see Evidence_Locator)</t>
        </is>
      </c>
      <c r="CG163" s="3" t="inlineStr">
        <is>
          <t>NR</t>
        </is>
      </c>
      <c r="CH163" s="3" t="inlineStr">
        <is>
          <t>NR</t>
        </is>
      </c>
      <c r="CI163" s="3" t="inlineStr">
        <is>
          <t>Include-Supplementary</t>
        </is>
      </c>
      <c r="CJ163" s="3" t="inlineStr">
        <is>
          <t>Registration</t>
        </is>
      </c>
      <c r="CK163" s="3" t="inlineStr">
        <is>
          <t>CC BY-NC-SA 4.0</t>
        </is>
      </c>
      <c r="CL163" s="3" t="inlineStr">
        <is>
          <t>Y</t>
        </is>
      </c>
      <c r="CM163" s="3" t="inlineStr">
        <is>
          <t>Registration</t>
        </is>
      </c>
      <c r="CN163" s="3" t="inlineStr">
        <is>
          <t>NR</t>
        </is>
      </c>
      <c r="CO163" s="3" t="inlineStr">
        <is>
          <t>NR</t>
        </is>
      </c>
      <c r="CP163" s="3" t="inlineStr">
        <is>
          <t>N</t>
        </is>
      </c>
      <c r="CQ163" s="3" t="inlineStr">
        <is>
          <t>Derivative of RDD2022 kept as a separate row because the label taxonomy is materially different; severity thresholds are not defined on the record; non-commercial licence restricts reuse; image counts and country breakdown not stated</t>
        </is>
      </c>
      <c r="CR163" s="3" t="inlineStr">
        <is>
          <t>Derived</t>
        </is>
      </c>
      <c r="CS163" s="3" t="inlineStr">
        <is>
          <t>N</t>
        </is>
      </c>
      <c r="CT163" s="3" t="inlineStr">
        <is>
          <t>N</t>
        </is>
      </c>
      <c r="CU163" s="3" t="inlineStr">
        <is>
          <t>Y</t>
        </is>
      </c>
      <c r="CV163" s="3" t="inlineStr">
        <is>
          <t>RDD2022</t>
        </is>
      </c>
      <c r="CW163" s="3" t="inlineStr">
        <is>
          <t>RDD2022</t>
        </is>
      </c>
      <c r="CX163" s="3" t="inlineStr">
        <is>
          <t>Claude_Kaggle_001.xlsx</t>
        </is>
      </c>
      <c r="CY163" s="3" t="inlineStr">
        <is>
          <t>Claude_Kaggle_001:KG-014</t>
        </is>
      </c>
      <c r="CZ163" s="3" t="inlineStr">
        <is>
          <t>N</t>
        </is>
      </c>
      <c r="DA163" s="3" t="inlineStr">
        <is>
          <t>NA</t>
        </is>
      </c>
      <c r="DB163" s="3" t="inlineStr">
        <is>
          <t>None</t>
        </is>
      </c>
      <c r="DC163" s="3" t="inlineStr">
        <is>
          <t>None</t>
        </is>
      </c>
      <c r="DD163" s="3" t="inlineStr">
        <is>
          <t>None</t>
        </is>
      </c>
      <c r="DE163" s="3" t="inlineStr">
        <is>
          <t>None</t>
        </is>
      </c>
      <c r="DF163" s="3" t="inlineStr">
        <is>
          <t>N</t>
        </is>
      </c>
      <c r="DG163" s="3" t="inlineStr">
        <is>
          <t>Single source record; no reconciliation required.</t>
        </is>
      </c>
      <c r="DH163" s="3" t="inlineStr">
        <is>
          <t>Kaggle dataset page 'About Dataset' (statement of derivation from RDD2022, extension of four classes into eight severity classes, manual relabelling); Kaggle API record /api/v1/datasets/view/juusos/rdd2022es; accessed 2026-08-03</t>
        </is>
      </c>
      <c r="DI163" s="3" t="inlineStr">
        <is>
          <t>Moderate</t>
        </is>
      </c>
      <c r="DJ163" s="3" t="inlineStr">
        <is>
          <t>Medium</t>
        </is>
      </c>
      <c r="DK163" s="3" t="inlineStr">
        <is>
          <t>Audit severity-label provenance.</t>
        </is>
      </c>
      <c r="DL163" s="3" t="n">
        <v>4</v>
      </c>
      <c r="DM163" s="3" t="n">
        <v>4</v>
      </c>
      <c r="DN163" s="3" t="n">
        <v>3</v>
      </c>
      <c r="DO163" s="3" t="n">
        <v>4</v>
      </c>
      <c r="DP163" s="3" t="n">
        <v>3</v>
      </c>
      <c r="DQ163" s="3" t="n">
        <v>1</v>
      </c>
      <c r="DR163" s="3" t="n">
        <v>1.5</v>
      </c>
      <c r="DS163" s="3" t="n">
        <v>64</v>
      </c>
      <c r="DT163" s="3" t="inlineStr">
        <is>
          <t>Reviewed (source MCDM_Scoring, averaged across batches)</t>
        </is>
      </c>
      <c r="DU163" s="3" t="inlineStr">
        <is>
          <t>1 of 1</t>
        </is>
      </c>
      <c r="DV163" s="35">
        <f>IFERROR(IF(INDEX(MCDM_Grades!$C$2:$C$178,MATCH($A163,MCDM_Grades!$A$2:$A$178,0))="","",INDEX(MCDM_Grades!$C$2:$C$178,MATCH($A163,MCDM_Grades!$A$2:$A$178,0))),"")</f>
        <v/>
      </c>
      <c r="DW163" s="42">
        <f>IFERROR(IF(INDEX(MCDM_Grades!$D$2:$D$178,MATCH($A163,MCDM_Grades!$A$2:$A$178,0))="","",INDEX(MCDM_Grades!$D$2:$D$178,MATCH($A163,MCDM_Grades!$A$2:$A$178,0))),"")</f>
        <v/>
      </c>
      <c r="DX163" s="48">
        <f>IFERROR(IF(INDEX(MCDM_Grades!$E$2:$E$178,MATCH($A163,MCDM_Grades!$A$2:$A$178,0))="","",INDEX(MCDM_Grades!$E$2:$E$178,MATCH($A163,MCDM_Grades!$A$2:$A$178,0))),"")</f>
        <v/>
      </c>
      <c r="DY163" s="49">
        <f>IFERROR(IF(INDEX(MCDM_Grades!$F$2:$F$178,MATCH($A163,MCDM_Grades!$A$2:$A$178,0))="","",INDEX(MCDM_Grades!$F$2:$F$178,MATCH($A163,MCDM_Grades!$A$2:$A$178,0))),"")</f>
        <v/>
      </c>
      <c r="DZ163" s="48">
        <f>IFERROR(IF(INDEX(MCDM_Grades!$G$2:$G$178,MATCH($A163,MCDM_Grades!$A$2:$A$178,0))="","",INDEX(MCDM_Grades!$G$2:$G$178,MATCH($A163,MCDM_Grades!$A$2:$A$178,0))),"")</f>
        <v/>
      </c>
      <c r="EA163" s="49">
        <f>IFERROR(IF(INDEX(MCDM_Grades!$H$2:$H$178,MATCH($A163,MCDM_Grades!$A$2:$A$178,0))="","",INDEX(MCDM_Grades!$H$2:$H$178,MATCH($A163,MCDM_Grades!$A$2:$A$178,0))),"")</f>
        <v/>
      </c>
      <c r="EB163" s="50">
        <f>IFERROR(IF(INDEX(MCDM_Grades!$I$2:$I$178,MATCH($A163,MCDM_Grades!$A$2:$A$178,0))="","",INDEX(MCDM_Grades!$I$2:$I$178,MATCH($A163,MCDM_Grades!$A$2:$A$178,0))),"")</f>
        <v/>
      </c>
      <c r="EC163" s="51">
        <f>IFERROR(IF(INDEX(MCDM_Grades!$J$2:$J$178,MATCH($A163,MCDM_Grades!$A$2:$A$178,0))="","",INDEX(MCDM_Grades!$J$2:$J$178,MATCH($A163,MCDM_Grades!$A$2:$A$178,0))),"")</f>
        <v/>
      </c>
      <c r="ED163" s="35">
        <f>IFERROR(IF(INDEX(MCDM_Grades!$N$2:$N$178,MATCH($A163,MCDM_Grades!$A$2:$A$178,0))="","",INDEX(MCDM_Grades!$N$2:$N$178,MATCH($A163,MCDM_Grades!$A$2:$A$178,0))),"")</f>
        <v/>
      </c>
      <c r="EE163" s="42">
        <f>IFERROR(IF(INDEX(MCDM_Grades!$O$2:$O$178,MATCH($A163,MCDM_Grades!$A$2:$A$178,0))="","",INDEX(MCDM_Grades!$O$2:$O$178,MATCH($A163,MCDM_Grades!$A$2:$A$178,0))),"")</f>
        <v/>
      </c>
      <c r="EF163" s="35">
        <f>IFERROR(IF(INDEX(MCDM_Grades!$P$2:$P$178,MATCH($A163,MCDM_Grades!$A$2:$A$178,0))="","",INDEX(MCDM_Grades!$P$2:$P$178,MATCH($A163,MCDM_Grades!$A$2:$A$178,0))),"")</f>
        <v/>
      </c>
      <c r="EG163" s="42">
        <f>IFERROR(IF(INDEX(MCDM_Grades!$Q$2:$Q$178,MATCH($A163,MCDM_Grades!$A$2:$A$178,0))="","",INDEX(MCDM_Grades!$Q$2:$Q$178,MATCH($A163,MCDM_Grades!$A$2:$A$178,0))),"")</f>
        <v/>
      </c>
      <c r="EH163" s="35">
        <f>IFERROR(IF(INDEX(MCDM_Grades!$R$2:$R$178,MATCH($A163,MCDM_Grades!$A$2:$A$178,0))="","",INDEX(MCDM_Grades!$R$2:$R$178,MATCH($A163,MCDM_Grades!$A$2:$A$178,0))),"")</f>
        <v/>
      </c>
      <c r="EI163" s="42">
        <f>IFERROR(IF(INDEX(MCDM_Grades!$S$2:$S$178,MATCH($A163,MCDM_Grades!$A$2:$A$178,0))="","",INDEX(MCDM_Grades!$S$2:$S$178,MATCH($A163,MCDM_Grades!$A$2:$A$178,0))),"")</f>
        <v/>
      </c>
      <c r="EJ163" s="35">
        <f>IFERROR(IF(INDEX(MCDM_Grades!$T$2:$T$178,MATCH($A163,MCDM_Grades!$A$2:$A$178,0))="","",INDEX(MCDM_Grades!$T$2:$T$178,MATCH($A163,MCDM_Grades!$A$2:$A$178,0))),"")</f>
        <v/>
      </c>
      <c r="EK163" s="42">
        <f>IFERROR(IF(INDEX(MCDM_Grades!$U$2:$U$178,MATCH($A163,MCDM_Grades!$A$2:$A$178,0))="","",INDEX(MCDM_Grades!$U$2:$U$178,MATCH($A163,MCDM_Grades!$A$2:$A$178,0))),"")</f>
        <v/>
      </c>
      <c r="EL163" s="35">
        <f>IFERROR(IF(INDEX(MCDM_Grades!$V$2:$V$178,MATCH($A163,MCDM_Grades!$A$2:$A$178,0))="","",INDEX(MCDM_Grades!$V$2:$V$178,MATCH($A163,MCDM_Grades!$A$2:$A$178,0))),"")</f>
        <v/>
      </c>
      <c r="EM163" s="42">
        <f>IFERROR(IF(INDEX(MCDM_Grades!$W$2:$W$178,MATCH($A163,MCDM_Grades!$A$2:$A$178,0))="","",INDEX(MCDM_Grades!$W$2:$W$178,MATCH($A163,MCDM_Grades!$A$2:$A$178,0))),"")</f>
        <v/>
      </c>
      <c r="EN163" s="35">
        <f>IFERROR(IF(INDEX(MCDM_Grades!$X$2:$X$178,MATCH($A163,MCDM_Grades!$A$2:$A$178,0))="","",INDEX(MCDM_Grades!$X$2:$X$178,MATCH($A163,MCDM_Grades!$A$2:$A$178,0))),"")</f>
        <v/>
      </c>
      <c r="EO163" s="42">
        <f>IFERROR(IF(INDEX(MCDM_Grades!$Y$2:$Y$178,MATCH($A163,MCDM_Grades!$A$2:$A$178,0))="","",INDEX(MCDM_Grades!$Y$2:$Y$178,MATCH($A163,MCDM_Grades!$A$2:$A$178,0))),"")</f>
        <v/>
      </c>
      <c r="EP163" s="35">
        <f>IFERROR(IF(INDEX(MCDM_Grades!$Z$2:$Z$178,MATCH($A163,MCDM_Grades!$A$2:$A$178,0))="","",INDEX(MCDM_Grades!$Z$2:$Z$178,MATCH($A163,MCDM_Grades!$A$2:$A$178,0))),"")</f>
        <v/>
      </c>
      <c r="EQ163" s="42">
        <f>IFERROR(IF(INDEX(MCDM_Grades!$AA$2:$AA$178,MATCH($A163,MCDM_Grades!$A$2:$A$178,0))="","",INDEX(MCDM_Grades!$AA$2:$AA$178,MATCH($A163,MCDM_Grades!$A$2:$A$178,0))),"")</f>
        <v/>
      </c>
      <c r="ER163" s="35">
        <f>IFERROR(IF(INDEX(MCDM_Grades!$AB$2:$AB$178,MATCH($A163,MCDM_Grades!$A$2:$A$178,0))="","",INDEX(MCDM_Grades!$AB$2:$AB$178,MATCH($A163,MCDM_Grades!$A$2:$A$178,0))),"")</f>
        <v/>
      </c>
      <c r="ES163" s="42">
        <f>IFERROR(IF(INDEX(MCDM_Grades!$AC$2:$AC$178,MATCH($A163,MCDM_Grades!$A$2:$A$178,0))="","",INDEX(MCDM_Grades!$AC$2:$AC$178,MATCH($A163,MCDM_Grades!$A$2:$A$178,0))),"")</f>
        <v/>
      </c>
      <c r="ET163" s="35">
        <f>IFERROR(IF(INDEX(MCDM_Grades!$AD$2:$AD$178,MATCH($A163,MCDM_Grades!$A$2:$A$178,0))="","",INDEX(MCDM_Grades!$AD$2:$AD$178,MATCH($A163,MCDM_Grades!$A$2:$A$178,0))),"")</f>
        <v/>
      </c>
      <c r="EU163" s="42">
        <f>IFERROR(IF(INDEX(MCDM_Grades!$AE$2:$AE$178,MATCH($A163,MCDM_Grades!$A$2:$A$178,0))="","",INDEX(MCDM_Grades!$AE$2:$AE$178,MATCH($A163,MCDM_Grades!$A$2:$A$178,0))),"")</f>
        <v/>
      </c>
      <c r="EV163" s="51">
        <f>IFERROR(IF(INDEX(MCDM_Grades!$K$2:$K$178,MATCH($A163,MCDM_Grades!$A$2:$A$178,0))="","",INDEX(MCDM_Grades!$K$2:$K$178,MATCH($A163,MCDM_Grades!$A$2:$A$178,0))),"")</f>
        <v/>
      </c>
      <c r="EW163" s="49">
        <f>IFERROR(IF(INDEX(MCDM_Grades!$L$2:$L$178,MATCH($A163,MCDM_Grades!$A$2:$A$178,0))="","",INDEX(MCDM_Grades!$L$2:$L$178,MATCH($A163,MCDM_Grades!$A$2:$A$178,0))),"")</f>
        <v/>
      </c>
      <c r="EX163" s="50">
        <f>IFERROR(IF(INDEX(MCDM_Grades!$M$2:$M$178,MATCH($A163,MCDM_Grades!$A$2:$A$178,0))="","",INDEX(MCDM_Grades!$M$2:$M$178,MATCH($A163,MCDM_Grades!$A$2:$A$178,0))),"")</f>
        <v/>
      </c>
      <c r="EY163" s="35">
        <f>IFERROR(IF(INDEX(MCDM_Grades!$AR$2:$AR$178,MATCH($A163,MCDM_Grades!$A$2:$A$178,0))="","",INDEX(MCDM_Grades!$AR$2:$AR$178,MATCH($A163,MCDM_Grades!$A$2:$A$178,0))),"")</f>
        <v/>
      </c>
      <c r="EZ163" s="42">
        <f>IFERROR(IF(INDEX(MCDM_Grades!$AS$2:$AS$178,MATCH($A163,MCDM_Grades!$A$2:$A$178,0))="","",INDEX(MCDM_Grades!$AS$2:$AS$178,MATCH($A163,MCDM_Grades!$A$2:$A$178,0))),"")</f>
        <v/>
      </c>
      <c r="FA163" s="35">
        <f>IFERROR(IF(INDEX(MCDM_Grades!$AT$2:$AT$178,MATCH($A163,MCDM_Grades!$A$2:$A$178,0))="","",INDEX(MCDM_Grades!$AT$2:$AT$178,MATCH($A163,MCDM_Grades!$A$2:$A$178,0))),"")</f>
        <v/>
      </c>
      <c r="FB163" s="42">
        <f>IFERROR(IF(INDEX(MCDM_Grades!$AU$2:$AU$178,MATCH($A163,MCDM_Grades!$A$2:$A$178,0))="","",INDEX(MCDM_Grades!$AU$2:$AU$178,MATCH($A163,MCDM_Grades!$A$2:$A$178,0))),"")</f>
        <v/>
      </c>
      <c r="FC163" s="3" t="inlineStr">
        <is>
          <t>Forward-facing / oblique</t>
        </is>
      </c>
      <c r="FD163" s="3" t="inlineStr">
        <is>
          <t>No</t>
        </is>
      </c>
      <c r="FE163" s="3" t="inlineStr">
        <is>
          <t>Yes</t>
        </is>
      </c>
      <c r="FF163" s="3" t="n"/>
      <c r="FG163" s="3" t="inlineStr">
        <is>
          <t>Dashboard-mounted smartphone (inherited from RDD2022; US subset is street-level imagery)</t>
        </is>
      </c>
      <c r="FH163" s="3" t="inlineStr">
        <is>
          <t>Kaggle re-annotation of RDD2022 with severity labels.</t>
        </is>
      </c>
      <c r="FI163" s="3" t="inlineStr">
        <is>
          <t>Parent / source dataset</t>
        </is>
      </c>
      <c r="FJ163" s="3" t="n"/>
      <c r="FK163" s="3" t="inlineStr">
        <is>
          <t>High</t>
        </is>
      </c>
      <c r="FL163" s="3" t="inlineStr">
        <is>
          <t>Not independently verified</t>
        </is>
      </c>
      <c r="FM163" s="3" t="inlineStr">
        <is>
          <t>Derivative of RDD2022 (workbook Parent_Dataset = RDD2022). Kaggle API description ('Severity Extended RDD2022') states the set covers the USA, India, Japan and Czech Republic subsets (~25,000 images, about half mirrored copies) relabelled manually into normal/wide, normal/sunken and normal/deep severity classes; capture method not restated. Parent RDD2022 (Arya et al. 2022, arXiv:2209.08538): Japan, India and Czech images were captured by smartphones mounted on vehicle dashboards and US images are street-level (Google Street View) imagery, all forward-facing. RDD2022's China_Drone (UAV) and Norway subsets are not included in RDD2022ES, so no nadir/aerial content carries over.</t>
        </is>
      </c>
    </row>
    <row r="164" ht="58" customHeight="1">
      <c r="A164" s="3" t="inlineStr">
        <is>
          <t>DS-163</t>
        </is>
      </c>
      <c r="B164" s="3" t="inlineStr">
        <is>
          <t>Road Crack Dataset (Aydin)</t>
        </is>
      </c>
      <c r="C164" s="3" t="inlineStr">
        <is>
          <t>NA</t>
        </is>
      </c>
      <c r="D164" s="3" t="inlineStr">
        <is>
          <t>Version 3</t>
        </is>
      </c>
      <c r="E164" s="3" t="inlineStr">
        <is>
          <t>Independent Dataset</t>
        </is>
      </c>
      <c r="F164" s="3" t="inlineStr">
        <is>
          <t>NA (single source record)</t>
        </is>
      </c>
      <c r="G164" s="3" t="inlineStr">
        <is>
          <t>Single source record; no matching record found in any other file after cross-file and cross-platform comparison.</t>
        </is>
      </c>
      <c r="H164" s="3" t="inlineStr">
        <is>
          <t>Claude</t>
        </is>
      </c>
      <c r="I164" s="3" t="inlineStr">
        <is>
          <t>Kaggle</t>
        </is>
      </c>
      <c r="J164" s="3" t="inlineStr">
        <is>
          <t>N</t>
        </is>
      </c>
      <c r="K164" s="3" t="inlineStr">
        <is>
          <t>NA (single platform)</t>
        </is>
      </c>
      <c r="L164" s="4" t="inlineStr">
        <is>
          <t>https://www.kaggle.com/datasets/rukiyeaydn/road-crack-dataset</t>
        </is>
      </c>
      <c r="M164" s="3" t="inlineStr">
        <is>
          <t>NA</t>
        </is>
      </c>
      <c r="N164" s="3" t="inlineStr">
        <is>
          <t>NA</t>
        </is>
      </c>
      <c r="O164" s="3" t="inlineStr">
        <is>
          <t>NA</t>
        </is>
      </c>
      <c r="P164" s="3" t="inlineStr">
        <is>
          <t>NA</t>
        </is>
      </c>
      <c r="Q164" s="3" t="inlineStr">
        <is>
          <t>NA</t>
        </is>
      </c>
      <c r="R164" s="4" t="inlineStr">
        <is>
          <t>https://www.kaggle.com/datasets/rukiyeaydn/road-crack-dataset</t>
        </is>
      </c>
      <c r="S164" s="3" t="inlineStr">
        <is>
          <t>NA</t>
        </is>
      </c>
      <c r="T164" s="3" t="inlineStr">
        <is>
          <t>NR</t>
        </is>
      </c>
      <c r="U164" s="3" t="inlineStr">
        <is>
          <t>N</t>
        </is>
      </c>
      <c r="V164" s="3" t="inlineStr">
        <is>
          <t>NR</t>
        </is>
      </c>
      <c r="W164" s="3" t="inlineStr">
        <is>
          <t>NR</t>
        </is>
      </c>
      <c r="X164" s="3" t="inlineStr">
        <is>
          <t>NR</t>
        </is>
      </c>
      <c r="Y164" s="3" t="inlineStr">
        <is>
          <t>NR</t>
        </is>
      </c>
      <c r="Z164" s="3" t="inlineStr">
        <is>
          <t>NA</t>
        </is>
      </c>
      <c r="AA164" s="3" t="inlineStr">
        <is>
          <t>NA</t>
        </is>
      </c>
      <c r="AB164" s="3" t="inlineStr">
        <is>
          <t>NR</t>
        </is>
      </c>
      <c r="AC164" s="3" t="inlineStr">
        <is>
          <t>NR</t>
        </is>
      </c>
      <c r="AD164" s="3" t="inlineStr">
        <is>
          <t>NR</t>
        </is>
      </c>
      <c r="AE164" s="3" t="inlineStr">
        <is>
          <t>NR</t>
        </is>
      </c>
      <c r="AF164" s="3" t="inlineStr">
        <is>
          <t>NR</t>
        </is>
      </c>
      <c r="AG164" s="3" t="inlineStr">
        <is>
          <t>NR</t>
        </is>
      </c>
      <c r="AH164" s="3" t="inlineStr">
        <is>
          <t>NR</t>
        </is>
      </c>
      <c r="AI164" s="3" t="inlineStr">
        <is>
          <t>NR</t>
        </is>
      </c>
      <c r="AJ164" s="3" t="inlineStr">
        <is>
          <t>NR</t>
        </is>
      </c>
      <c r="AK164" s="3" t="inlineStr">
        <is>
          <t>NR</t>
        </is>
      </c>
      <c r="AL164" s="3" t="inlineStr">
        <is>
          <t>NR</t>
        </is>
      </c>
      <c r="AM164" s="3" t="inlineStr">
        <is>
          <t>NR</t>
        </is>
      </c>
      <c r="AN164" s="3" t="inlineStr">
        <is>
          <t>NR</t>
        </is>
      </c>
      <c r="AO164" s="3" t="inlineStr">
        <is>
          <t>NR</t>
        </is>
      </c>
      <c r="AP164" s="3" t="inlineStr">
        <is>
          <t>NR</t>
        </is>
      </c>
      <c r="AQ164" s="3" t="inlineStr">
        <is>
          <t>NR</t>
        </is>
      </c>
      <c r="AR164" s="3" t="inlineStr">
        <is>
          <t>NR</t>
        </is>
      </c>
      <c r="AS164" s="3" t="inlineStr">
        <is>
          <t>NR</t>
        </is>
      </c>
      <c r="AT164" s="3" t="inlineStr">
        <is>
          <t>NR</t>
        </is>
      </c>
      <c r="AU164" s="3" t="inlineStr">
        <is>
          <t>NR</t>
        </is>
      </c>
      <c r="AV164" s="3" t="inlineStr">
        <is>
          <t>NR</t>
        </is>
      </c>
      <c r="AW164" s="3" t="inlineStr">
        <is>
          <t>NR</t>
        </is>
      </c>
      <c r="AX164" s="3" t="inlineStr">
        <is>
          <t>NR</t>
        </is>
      </c>
      <c r="AY164" s="3" t="inlineStr">
        <is>
          <t>NR</t>
        </is>
      </c>
      <c r="AZ164" s="3" t="inlineStr">
        <is>
          <t>NR</t>
        </is>
      </c>
      <c r="BA164" s="3" t="inlineStr">
        <is>
          <t>NR</t>
        </is>
      </c>
      <c r="BB164" s="3" t="inlineStr">
        <is>
          <t>N</t>
        </is>
      </c>
      <c r="BC164" s="3" t="inlineStr">
        <is>
          <t>NR</t>
        </is>
      </c>
      <c r="BD164" s="3" t="inlineStr">
        <is>
          <t>NR</t>
        </is>
      </c>
      <c r="BE164" s="3" t="inlineStr">
        <is>
          <t>NR</t>
        </is>
      </c>
      <c r="BF164" s="3" t="inlineStr">
        <is>
          <t>NR</t>
        </is>
      </c>
      <c r="BG164" s="3" t="inlineStr">
        <is>
          <t>NR</t>
        </is>
      </c>
      <c r="BH164" s="3" t="inlineStr">
        <is>
          <t>Crack</t>
        </is>
      </c>
      <c r="BI164" s="3" t="inlineStr">
        <is>
          <t>NR</t>
        </is>
      </c>
      <c r="BJ164" s="3" t="inlineStr">
        <is>
          <t>Three semantic classes: Concrete Crack;Construction Joints;Drilling</t>
        </is>
      </c>
      <c r="BK164" s="3" t="inlineStr">
        <is>
          <t>NR</t>
        </is>
      </c>
      <c r="BL164" s="3" t="inlineStr">
        <is>
          <t>Semantic segmentation</t>
        </is>
      </c>
      <c r="BM164" s="3" t="inlineStr">
        <is>
          <t>Semantic segmentation</t>
        </is>
      </c>
      <c r="BN164" s="3" t="inlineStr">
        <is>
          <t>NR</t>
        </is>
      </c>
      <c r="BO164" s="3" t="inlineStr">
        <is>
          <t>NR</t>
        </is>
      </c>
      <c r="BP164" s="3" t="inlineStr">
        <is>
          <t>NR</t>
        </is>
      </c>
      <c r="BQ164" s="3" t="inlineStr">
        <is>
          <t>NR</t>
        </is>
      </c>
      <c r="BR164" s="3" t="inlineStr">
        <is>
          <t>Y</t>
        </is>
      </c>
      <c r="BS164" s="3" t="inlineStr">
        <is>
          <t>NR</t>
        </is>
      </c>
      <c r="BT164" s="3" t="inlineStr">
        <is>
          <t>NR</t>
        </is>
      </c>
      <c r="BU164" s="3" t="inlineStr">
        <is>
          <t>NR</t>
        </is>
      </c>
      <c r="BV164" s="3" t="inlineStr">
        <is>
          <t>NR</t>
        </is>
      </c>
      <c r="BW164" s="3" t="inlineStr">
        <is>
          <t>NR</t>
        </is>
      </c>
      <c r="BX164" s="3" t="inlineStr">
        <is>
          <t>NR</t>
        </is>
      </c>
      <c r="BY164" s="3" t="inlineStr">
        <is>
          <t>NR</t>
        </is>
      </c>
      <c r="BZ164" s="3" t="inlineStr">
        <is>
          <t>NR</t>
        </is>
      </c>
      <c r="CA164" s="3" t="inlineStr">
        <is>
          <t>NR</t>
        </is>
      </c>
      <c r="CB164" s="3" t="inlineStr">
        <is>
          <t>NR</t>
        </is>
      </c>
      <c r="CC164" s="3" t="inlineStr">
        <is>
          <t>Semantic segmentation;Road damage detection;Infrastructure inspection</t>
        </is>
      </c>
      <c r="CD164" s="3" t="inlineStr">
        <is>
          <t>NR</t>
        </is>
      </c>
      <c r="CE164" s="3" t="inlineStr">
        <is>
          <t>NR</t>
        </is>
      </c>
      <c r="CF164" s="3" t="inlineStr">
        <is>
          <t>Reported on the source record/data card or associated publication (see Evidence_Locator)</t>
        </is>
      </c>
      <c r="CG164" s="3" t="inlineStr">
        <is>
          <t>NR</t>
        </is>
      </c>
      <c r="CH164" s="3" t="inlineStr">
        <is>
          <t>NR</t>
        </is>
      </c>
      <c r="CI164" s="3" t="inlineStr">
        <is>
          <t>Include-Supplementary</t>
        </is>
      </c>
      <c r="CJ164" s="3" t="inlineStr">
        <is>
          <t>Registration</t>
        </is>
      </c>
      <c r="CK164" s="3" t="inlineStr">
        <is>
          <t>Attribution 4.0 International (CC BY 4.0)</t>
        </is>
      </c>
      <c r="CL164" s="3" t="inlineStr">
        <is>
          <t>Y</t>
        </is>
      </c>
      <c r="CM164" s="3" t="inlineStr">
        <is>
          <t>Registration</t>
        </is>
      </c>
      <c r="CN164" s="3" t="inlineStr">
        <is>
          <t>NR</t>
        </is>
      </c>
      <c r="CO164" s="3" t="inlineStr">
        <is>
          <t>NR</t>
        </is>
      </c>
      <c r="CP164" s="3" t="inlineStr">
        <is>
          <t>N</t>
        </is>
      </c>
      <c r="CQ164" s="3" t="inlineStr">
        <is>
          <t>Two of the three classes (construction joints, drilling) are surface features rather than distresses, so distress-only training requires relabelling; image counts, resolution, country, capture device and mask format are not stated; small (49 MB / 871 files)</t>
        </is>
      </c>
      <c r="CR164" s="3" t="inlineStr">
        <is>
          <t>Original</t>
        </is>
      </c>
      <c r="CS164" s="3" t="inlineStr">
        <is>
          <t>N</t>
        </is>
      </c>
      <c r="CT164" s="3" t="inlineStr">
        <is>
          <t>N</t>
        </is>
      </c>
      <c r="CU164" s="3" t="inlineStr">
        <is>
          <t>N</t>
        </is>
      </c>
      <c r="CV164" s="3" t="inlineStr">
        <is>
          <t>NA</t>
        </is>
      </c>
      <c r="CW164" s="3" t="inlineStr">
        <is>
          <t>NA</t>
        </is>
      </c>
      <c r="CX164" s="3" t="inlineStr">
        <is>
          <t>Claude_Kaggle_001.xlsx</t>
        </is>
      </c>
      <c r="CY164" s="3" t="inlineStr">
        <is>
          <t>Claude_Kaggle_001:KG-031</t>
        </is>
      </c>
      <c r="CZ164" s="3" t="inlineStr">
        <is>
          <t>N</t>
        </is>
      </c>
      <c r="DA164" s="3" t="inlineStr">
        <is>
          <t>NA</t>
        </is>
      </c>
      <c r="DB164" s="3" t="inlineStr">
        <is>
          <t>None</t>
        </is>
      </c>
      <c r="DC164" s="3" t="inlineStr">
        <is>
          <t>None</t>
        </is>
      </c>
      <c r="DD164" s="3" t="inlineStr">
        <is>
          <t>None</t>
        </is>
      </c>
      <c r="DE164" s="3" t="inlineStr">
        <is>
          <t>None</t>
        </is>
      </c>
      <c r="DF164" s="3" t="inlineStr">
        <is>
          <t>N</t>
        </is>
      </c>
      <c r="DG164" s="3" t="inlineStr">
        <is>
          <t>Single source record; no reconciliation required.</t>
        </is>
      </c>
      <c r="DH164" s="3" t="inlineStr">
        <is>
          <t>Kaggle dataset page 'About Dataset' (three-class list, semantic-segmentation framing, stated PyTorch/TensorFlow compatibility); Kaggle API record /api/v1/datasets/view/rukiyeaydn/road-crack-dataset; accessed 2026-08-03</t>
        </is>
      </c>
      <c r="DI164" s="3" t="inlineStr">
        <is>
          <t>Low</t>
        </is>
      </c>
      <c r="DJ164" s="3" t="inlineStr">
        <is>
          <t>Low</t>
        </is>
      </c>
      <c r="DK164" s="3" t="inlineStr">
        <is>
          <t>Use source record as cited.</t>
        </is>
      </c>
      <c r="DL164" s="3" t="n">
        <v>5</v>
      </c>
      <c r="DM164" s="3" t="n">
        <v>3</v>
      </c>
      <c r="DN164" s="3" t="n">
        <v>2.5</v>
      </c>
      <c r="DO164" s="3" t="n">
        <v>1</v>
      </c>
      <c r="DP164" s="3" t="n">
        <v>2</v>
      </c>
      <c r="DQ164" s="3" t="n">
        <v>1</v>
      </c>
      <c r="DR164" s="3" t="n">
        <v>0</v>
      </c>
      <c r="DS164" s="3" t="n">
        <v>48.5</v>
      </c>
      <c r="DT164" s="3" t="inlineStr">
        <is>
          <t>Reviewed (source MCDM_Scoring, averaged across batches)</t>
        </is>
      </c>
      <c r="DU164" s="3" t="inlineStr">
        <is>
          <t>1 of 1</t>
        </is>
      </c>
      <c r="DV164" s="35">
        <f>IFERROR(IF(INDEX(MCDM_Grades!$C$2:$C$178,MATCH($A164,MCDM_Grades!$A$2:$A$178,0))="","",INDEX(MCDM_Grades!$C$2:$C$178,MATCH($A164,MCDM_Grades!$A$2:$A$178,0))),"")</f>
        <v/>
      </c>
      <c r="DW164" s="42">
        <f>IFERROR(IF(INDEX(MCDM_Grades!$D$2:$D$178,MATCH($A164,MCDM_Grades!$A$2:$A$178,0))="","",INDEX(MCDM_Grades!$D$2:$D$178,MATCH($A164,MCDM_Grades!$A$2:$A$178,0))),"")</f>
        <v/>
      </c>
      <c r="DX164" s="48">
        <f>IFERROR(IF(INDEX(MCDM_Grades!$E$2:$E$178,MATCH($A164,MCDM_Grades!$A$2:$A$178,0))="","",INDEX(MCDM_Grades!$E$2:$E$178,MATCH($A164,MCDM_Grades!$A$2:$A$178,0))),"")</f>
        <v/>
      </c>
      <c r="DY164" s="49">
        <f>IFERROR(IF(INDEX(MCDM_Grades!$F$2:$F$178,MATCH($A164,MCDM_Grades!$A$2:$A$178,0))="","",INDEX(MCDM_Grades!$F$2:$F$178,MATCH($A164,MCDM_Grades!$A$2:$A$178,0))),"")</f>
        <v/>
      </c>
      <c r="DZ164" s="48">
        <f>IFERROR(IF(INDEX(MCDM_Grades!$G$2:$G$178,MATCH($A164,MCDM_Grades!$A$2:$A$178,0))="","",INDEX(MCDM_Grades!$G$2:$G$178,MATCH($A164,MCDM_Grades!$A$2:$A$178,0))),"")</f>
        <v/>
      </c>
      <c r="EA164" s="49">
        <f>IFERROR(IF(INDEX(MCDM_Grades!$H$2:$H$178,MATCH($A164,MCDM_Grades!$A$2:$A$178,0))="","",INDEX(MCDM_Grades!$H$2:$H$178,MATCH($A164,MCDM_Grades!$A$2:$A$178,0))),"")</f>
        <v/>
      </c>
      <c r="EB164" s="50">
        <f>IFERROR(IF(INDEX(MCDM_Grades!$I$2:$I$178,MATCH($A164,MCDM_Grades!$A$2:$A$178,0))="","",INDEX(MCDM_Grades!$I$2:$I$178,MATCH($A164,MCDM_Grades!$A$2:$A$178,0))),"")</f>
        <v/>
      </c>
      <c r="EC164" s="51">
        <f>IFERROR(IF(INDEX(MCDM_Grades!$J$2:$J$178,MATCH($A164,MCDM_Grades!$A$2:$A$178,0))="","",INDEX(MCDM_Grades!$J$2:$J$178,MATCH($A164,MCDM_Grades!$A$2:$A$178,0))),"")</f>
        <v/>
      </c>
      <c r="ED164" s="35">
        <f>IFERROR(IF(INDEX(MCDM_Grades!$N$2:$N$178,MATCH($A164,MCDM_Grades!$A$2:$A$178,0))="","",INDEX(MCDM_Grades!$N$2:$N$178,MATCH($A164,MCDM_Grades!$A$2:$A$178,0))),"")</f>
        <v/>
      </c>
      <c r="EE164" s="42">
        <f>IFERROR(IF(INDEX(MCDM_Grades!$O$2:$O$178,MATCH($A164,MCDM_Grades!$A$2:$A$178,0))="","",INDEX(MCDM_Grades!$O$2:$O$178,MATCH($A164,MCDM_Grades!$A$2:$A$178,0))),"")</f>
        <v/>
      </c>
      <c r="EF164" s="35">
        <f>IFERROR(IF(INDEX(MCDM_Grades!$P$2:$P$178,MATCH($A164,MCDM_Grades!$A$2:$A$178,0))="","",INDEX(MCDM_Grades!$P$2:$P$178,MATCH($A164,MCDM_Grades!$A$2:$A$178,0))),"")</f>
        <v/>
      </c>
      <c r="EG164" s="42">
        <f>IFERROR(IF(INDEX(MCDM_Grades!$Q$2:$Q$178,MATCH($A164,MCDM_Grades!$A$2:$A$178,0))="","",INDEX(MCDM_Grades!$Q$2:$Q$178,MATCH($A164,MCDM_Grades!$A$2:$A$178,0))),"")</f>
        <v/>
      </c>
      <c r="EH164" s="35">
        <f>IFERROR(IF(INDEX(MCDM_Grades!$R$2:$R$178,MATCH($A164,MCDM_Grades!$A$2:$A$178,0))="","",INDEX(MCDM_Grades!$R$2:$R$178,MATCH($A164,MCDM_Grades!$A$2:$A$178,0))),"")</f>
        <v/>
      </c>
      <c r="EI164" s="42">
        <f>IFERROR(IF(INDEX(MCDM_Grades!$S$2:$S$178,MATCH($A164,MCDM_Grades!$A$2:$A$178,0))="","",INDEX(MCDM_Grades!$S$2:$S$178,MATCH($A164,MCDM_Grades!$A$2:$A$178,0))),"")</f>
        <v/>
      </c>
      <c r="EJ164" s="35">
        <f>IFERROR(IF(INDEX(MCDM_Grades!$T$2:$T$178,MATCH($A164,MCDM_Grades!$A$2:$A$178,0))="","",INDEX(MCDM_Grades!$T$2:$T$178,MATCH($A164,MCDM_Grades!$A$2:$A$178,0))),"")</f>
        <v/>
      </c>
      <c r="EK164" s="42">
        <f>IFERROR(IF(INDEX(MCDM_Grades!$U$2:$U$178,MATCH($A164,MCDM_Grades!$A$2:$A$178,0))="","",INDEX(MCDM_Grades!$U$2:$U$178,MATCH($A164,MCDM_Grades!$A$2:$A$178,0))),"")</f>
        <v/>
      </c>
      <c r="EL164" s="35">
        <f>IFERROR(IF(INDEX(MCDM_Grades!$V$2:$V$178,MATCH($A164,MCDM_Grades!$A$2:$A$178,0))="","",INDEX(MCDM_Grades!$V$2:$V$178,MATCH($A164,MCDM_Grades!$A$2:$A$178,0))),"")</f>
        <v/>
      </c>
      <c r="EM164" s="42">
        <f>IFERROR(IF(INDEX(MCDM_Grades!$W$2:$W$178,MATCH($A164,MCDM_Grades!$A$2:$A$178,0))="","",INDEX(MCDM_Grades!$W$2:$W$178,MATCH($A164,MCDM_Grades!$A$2:$A$178,0))),"")</f>
        <v/>
      </c>
      <c r="EN164" s="35">
        <f>IFERROR(IF(INDEX(MCDM_Grades!$X$2:$X$178,MATCH($A164,MCDM_Grades!$A$2:$A$178,0))="","",INDEX(MCDM_Grades!$X$2:$X$178,MATCH($A164,MCDM_Grades!$A$2:$A$178,0))),"")</f>
        <v/>
      </c>
      <c r="EO164" s="42">
        <f>IFERROR(IF(INDEX(MCDM_Grades!$Y$2:$Y$178,MATCH($A164,MCDM_Grades!$A$2:$A$178,0))="","",INDEX(MCDM_Grades!$Y$2:$Y$178,MATCH($A164,MCDM_Grades!$A$2:$A$178,0))),"")</f>
        <v/>
      </c>
      <c r="EP164" s="35">
        <f>IFERROR(IF(INDEX(MCDM_Grades!$Z$2:$Z$178,MATCH($A164,MCDM_Grades!$A$2:$A$178,0))="","",INDEX(MCDM_Grades!$Z$2:$Z$178,MATCH($A164,MCDM_Grades!$A$2:$A$178,0))),"")</f>
        <v/>
      </c>
      <c r="EQ164" s="42">
        <f>IFERROR(IF(INDEX(MCDM_Grades!$AA$2:$AA$178,MATCH($A164,MCDM_Grades!$A$2:$A$178,0))="","",INDEX(MCDM_Grades!$AA$2:$AA$178,MATCH($A164,MCDM_Grades!$A$2:$A$178,0))),"")</f>
        <v/>
      </c>
      <c r="ER164" s="35">
        <f>IFERROR(IF(INDEX(MCDM_Grades!$AB$2:$AB$178,MATCH($A164,MCDM_Grades!$A$2:$A$178,0))="","",INDEX(MCDM_Grades!$AB$2:$AB$178,MATCH($A164,MCDM_Grades!$A$2:$A$178,0))),"")</f>
        <v/>
      </c>
      <c r="ES164" s="42">
        <f>IFERROR(IF(INDEX(MCDM_Grades!$AC$2:$AC$178,MATCH($A164,MCDM_Grades!$A$2:$A$178,0))="","",INDEX(MCDM_Grades!$AC$2:$AC$178,MATCH($A164,MCDM_Grades!$A$2:$A$178,0))),"")</f>
        <v/>
      </c>
      <c r="ET164" s="35">
        <f>IFERROR(IF(INDEX(MCDM_Grades!$AD$2:$AD$178,MATCH($A164,MCDM_Grades!$A$2:$A$178,0))="","",INDEX(MCDM_Grades!$AD$2:$AD$178,MATCH($A164,MCDM_Grades!$A$2:$A$178,0))),"")</f>
        <v/>
      </c>
      <c r="EU164" s="42">
        <f>IFERROR(IF(INDEX(MCDM_Grades!$AE$2:$AE$178,MATCH($A164,MCDM_Grades!$A$2:$A$178,0))="","",INDEX(MCDM_Grades!$AE$2:$AE$178,MATCH($A164,MCDM_Grades!$A$2:$A$178,0))),"")</f>
        <v/>
      </c>
      <c r="EV164" s="51">
        <f>IFERROR(IF(INDEX(MCDM_Grades!$K$2:$K$178,MATCH($A164,MCDM_Grades!$A$2:$A$178,0))="","",INDEX(MCDM_Grades!$K$2:$K$178,MATCH($A164,MCDM_Grades!$A$2:$A$178,0))),"")</f>
        <v/>
      </c>
      <c r="EW164" s="49">
        <f>IFERROR(IF(INDEX(MCDM_Grades!$L$2:$L$178,MATCH($A164,MCDM_Grades!$A$2:$A$178,0))="","",INDEX(MCDM_Grades!$L$2:$L$178,MATCH($A164,MCDM_Grades!$A$2:$A$178,0))),"")</f>
        <v/>
      </c>
      <c r="EX164" s="50">
        <f>IFERROR(IF(INDEX(MCDM_Grades!$M$2:$M$178,MATCH($A164,MCDM_Grades!$A$2:$A$178,0))="","",INDEX(MCDM_Grades!$M$2:$M$178,MATCH($A164,MCDM_Grades!$A$2:$A$178,0))),"")</f>
        <v/>
      </c>
      <c r="EY164" s="35">
        <f>IFERROR(IF(INDEX(MCDM_Grades!$AR$2:$AR$178,MATCH($A164,MCDM_Grades!$A$2:$A$178,0))="","",INDEX(MCDM_Grades!$AR$2:$AR$178,MATCH($A164,MCDM_Grades!$A$2:$A$178,0))),"")</f>
        <v/>
      </c>
      <c r="EZ164" s="42">
        <f>IFERROR(IF(INDEX(MCDM_Grades!$AS$2:$AS$178,MATCH($A164,MCDM_Grades!$A$2:$A$178,0))="","",INDEX(MCDM_Grades!$AS$2:$AS$178,MATCH($A164,MCDM_Grades!$A$2:$A$178,0))),"")</f>
        <v/>
      </c>
      <c r="FA164" s="35">
        <f>IFERROR(IF(INDEX(MCDM_Grades!$AT$2:$AT$178,MATCH($A164,MCDM_Grades!$A$2:$A$178,0))="","",INDEX(MCDM_Grades!$AT$2:$AT$178,MATCH($A164,MCDM_Grades!$A$2:$A$178,0))),"")</f>
        <v/>
      </c>
      <c r="FB164" s="42">
        <f>IFERROR(IF(INDEX(MCDM_Grades!$AU$2:$AU$178,MATCH($A164,MCDM_Grades!$A$2:$A$178,0))="","",INDEX(MCDM_Grades!$AU$2:$AU$178,MATCH($A164,MCDM_Grades!$A$2:$A$178,0))),"")</f>
        <v/>
      </c>
      <c r="FC164" s="3" t="inlineStr">
        <is>
          <t>Not reported</t>
        </is>
      </c>
      <c r="FD164" s="3" t="inlineStr">
        <is>
          <t>Unknown</t>
        </is>
      </c>
      <c r="FE164" s="3" t="inlineStr">
        <is>
          <t>Unknown</t>
        </is>
      </c>
      <c r="FF164" s="3" t="n"/>
      <c r="FG164" s="3" t="inlineStr">
        <is>
          <t>Not reported</t>
        </is>
      </c>
      <c r="FH164" s="3" t="n"/>
      <c r="FI164" s="3" t="inlineStr">
        <is>
          <t>None</t>
        </is>
      </c>
      <c r="FJ164" s="3" t="n"/>
      <c r="FK164" s="3" t="inlineStr">
        <is>
          <t>High</t>
        </is>
      </c>
      <c r="FL164" s="3" t="inlineStr">
        <is>
          <t>Not independently verified</t>
        </is>
      </c>
      <c r="FM164" s="3" t="inlineStr">
        <is>
          <t>Workbook acquisition fields all NR; Key_Limitations states 'capture device and mask format are not stated'. Kaggle HTML empty; the Kaggle API description only gives the subtitle 'Semantic segmentation dataset for detecting road surface defects' and three classes (Concrete Crack, Construction Joints, Drilling) with no camera, mounting or viewpoint information and no linked publication. Class names (construction joints, drilling) suggest close-up concrete-surface photography, but this is not stated, so no viewpoint is assigned.</t>
        </is>
      </c>
    </row>
    <row r="165" ht="58" customHeight="1">
      <c r="A165" s="3" t="inlineStr">
        <is>
          <t>DS-164</t>
        </is>
      </c>
      <c r="B165" s="3" t="inlineStr">
        <is>
          <t>Road Damage</t>
        </is>
      </c>
      <c r="C165" s="3" t="inlineStr">
        <is>
          <t>NA</t>
        </is>
      </c>
      <c r="D165" s="3" t="inlineStr">
        <is>
          <t>NR</t>
        </is>
      </c>
      <c r="E165" s="3" t="inlineStr">
        <is>
          <t>Independent Dataset</t>
        </is>
      </c>
      <c r="F165" s="3" t="inlineStr">
        <is>
          <t>NA (single source record)</t>
        </is>
      </c>
      <c r="G165" s="3" t="inlineStr">
        <is>
          <t>Single source record; no matching record found in any other file after cross-file and cross-platform comparison.</t>
        </is>
      </c>
      <c r="H165" s="3" t="inlineStr">
        <is>
          <t>GPT</t>
        </is>
      </c>
      <c r="I165" s="3" t="inlineStr">
        <is>
          <t>Kaggle</t>
        </is>
      </c>
      <c r="J165" s="3" t="inlineStr">
        <is>
          <t>N</t>
        </is>
      </c>
      <c r="K165" s="3" t="inlineStr">
        <is>
          <t>NA (single platform)</t>
        </is>
      </c>
      <c r="L165" s="4" t="inlineStr">
        <is>
          <t>https://www.kaggle.com/datasets/alvarobasily/road-damage</t>
        </is>
      </c>
      <c r="M165" s="3" t="inlineStr">
        <is>
          <t>NA</t>
        </is>
      </c>
      <c r="N165" s="3" t="inlineStr">
        <is>
          <t>NA</t>
        </is>
      </c>
      <c r="O165" s="3" t="inlineStr">
        <is>
          <t>NA</t>
        </is>
      </c>
      <c r="P165" s="3" t="inlineStr">
        <is>
          <t>NA</t>
        </is>
      </c>
      <c r="Q165" s="3" t="inlineStr">
        <is>
          <t>NA</t>
        </is>
      </c>
      <c r="R165" s="4" t="inlineStr">
        <is>
          <t>https://www.kaggle.com/datasets/alvarobasily/road-damage</t>
        </is>
      </c>
      <c r="S165" s="3" t="inlineStr">
        <is>
          <t>NA</t>
        </is>
      </c>
      <c r="T165" s="3" t="inlineStr">
        <is>
          <t>NR</t>
        </is>
      </c>
      <c r="U165" s="3" t="inlineStr">
        <is>
          <t>N</t>
        </is>
      </c>
      <c r="V165" s="3" t="inlineStr">
        <is>
          <t>NR</t>
        </is>
      </c>
      <c r="W165" s="3" t="inlineStr">
        <is>
          <t>NR</t>
        </is>
      </c>
      <c r="X165" s="3" t="inlineStr">
        <is>
          <t>NR</t>
        </is>
      </c>
      <c r="Y165" s="3" t="inlineStr">
        <is>
          <t>NR</t>
        </is>
      </c>
      <c r="Z165" s="3" t="inlineStr">
        <is>
          <t>NA</t>
        </is>
      </c>
      <c r="AA165" s="3" t="inlineStr">
        <is>
          <t>NA</t>
        </is>
      </c>
      <c r="AB165" s="3" t="inlineStr">
        <is>
          <t>Images/frames as reported</t>
        </is>
      </c>
      <c r="AC165" s="3" t="inlineStr">
        <is>
          <t>3321</t>
        </is>
      </c>
      <c r="AD165" s="3" t="inlineStr">
        <is>
          <t>NR</t>
        </is>
      </c>
      <c r="AE165" s="3" t="inlineStr">
        <is>
          <t>NR</t>
        </is>
      </c>
      <c r="AF165" s="3" t="inlineStr">
        <is>
          <t>3321</t>
        </is>
      </c>
      <c r="AG165" s="3" t="inlineStr">
        <is>
          <t>NR</t>
        </is>
      </c>
      <c r="AH165" s="3" t="inlineStr">
        <is>
          <t>NR</t>
        </is>
      </c>
      <c r="AI165" s="3" t="inlineStr">
        <is>
          <t>NR</t>
        </is>
      </c>
      <c r="AJ165" s="3" t="inlineStr">
        <is>
          <t>NR</t>
        </is>
      </c>
      <c r="AK165" s="3" t="inlineStr">
        <is>
          <t>NR</t>
        </is>
      </c>
      <c r="AL165" s="3" t="inlineStr">
        <is>
          <t>NR</t>
        </is>
      </c>
      <c r="AM165" s="3" t="inlineStr">
        <is>
          <t>NR</t>
        </is>
      </c>
      <c r="AN165" s="3" t="inlineStr">
        <is>
          <t>Approximately 1080p; observed image sizes include 720 x 1280 and 1080 x 1920 px</t>
        </is>
      </c>
      <c r="AO165" s="3" t="inlineStr">
        <is>
          <t>NR</t>
        </is>
      </c>
      <c r="AP165" s="3" t="inlineStr">
        <is>
          <t>NR</t>
        </is>
      </c>
      <c r="AQ165" s="3" t="inlineStr">
        <is>
          <t>NR</t>
        </is>
      </c>
      <c r="AR165" s="3" t="inlineStr">
        <is>
          <t>NR</t>
        </is>
      </c>
      <c r="AS165" s="3" t="inlineStr">
        <is>
          <t>Road environment: Road surface</t>
        </is>
      </c>
      <c r="AT165" s="3" t="inlineStr">
        <is>
          <t>NR</t>
        </is>
      </c>
      <c r="AU165" s="3" t="inlineStr">
        <is>
          <t>Xiaomi Redmi Note 8 smartphone</t>
        </is>
      </c>
      <c r="AV165" s="3" t="inlineStr">
        <is>
          <t>NR</t>
        </is>
      </c>
      <c r="AW165" s="3" t="inlineStr">
        <is>
          <t>NR</t>
        </is>
      </c>
      <c r="AX165" s="3" t="inlineStr">
        <is>
          <t>NR</t>
        </is>
      </c>
      <c r="AY165" s="3" t="inlineStr">
        <is>
          <t>Y</t>
        </is>
      </c>
      <c r="AZ165" s="3" t="inlineStr">
        <is>
          <t>NR</t>
        </is>
      </c>
      <c r="BA165" s="3" t="inlineStr">
        <is>
          <t>NR</t>
        </is>
      </c>
      <c r="BB165" s="3" t="inlineStr">
        <is>
          <t>N</t>
        </is>
      </c>
      <c r="BC165" s="3" t="inlineStr">
        <is>
          <t>NR</t>
        </is>
      </c>
      <c r="BD165" s="3" t="inlineStr">
        <is>
          <t>NR</t>
        </is>
      </c>
      <c r="BE165" s="3" t="inlineStr">
        <is>
          <t>NR</t>
        </is>
      </c>
      <c r="BF165" s="3" t="inlineStr">
        <is>
          <t>NR</t>
        </is>
      </c>
      <c r="BG165" s="3" t="inlineStr">
        <is>
          <t>NR</t>
        </is>
      </c>
      <c r="BH165" s="3" t="inlineStr">
        <is>
          <t>Pothole;Alligator crack;Longitudinal crack;Lateral crack</t>
        </is>
      </c>
      <c r="BI165" s="3" t="inlineStr">
        <is>
          <t>NR</t>
        </is>
      </c>
      <c r="BJ165" s="3" t="inlineStr">
        <is>
          <t>Four bounding-box classes;6,999 labeled objects</t>
        </is>
      </c>
      <c r="BK165" s="3" t="inlineStr">
        <is>
          <t>NR</t>
        </is>
      </c>
      <c r="BL165" s="3" t="inlineStr">
        <is>
          <t>Object detection</t>
        </is>
      </c>
      <c r="BM165" s="3" t="inlineStr">
        <is>
          <t>Object detection</t>
        </is>
      </c>
      <c r="BN165" s="3" t="inlineStr">
        <is>
          <t>Bounding-box annotations;YOLOv3 format reported by dataset documentation</t>
        </is>
      </c>
      <c r="BO165" s="3" t="inlineStr">
        <is>
          <t>YOLO</t>
        </is>
      </c>
      <c r="BP165" s="3" t="inlineStr">
        <is>
          <t>Y</t>
        </is>
      </c>
      <c r="BQ165" s="3" t="inlineStr">
        <is>
          <t>Y</t>
        </is>
      </c>
      <c r="BR165" s="3" t="inlineStr">
        <is>
          <t>NR</t>
        </is>
      </c>
      <c r="BS165" s="3" t="inlineStr">
        <is>
          <t>NR</t>
        </is>
      </c>
      <c r="BT165" s="3" t="inlineStr">
        <is>
          <t>NR</t>
        </is>
      </c>
      <c r="BU165" s="3" t="inlineStr">
        <is>
          <t>NR</t>
        </is>
      </c>
      <c r="BV165" s="3" t="inlineStr">
        <is>
          <t>N</t>
        </is>
      </c>
      <c r="BW165" s="3" t="inlineStr">
        <is>
          <t>N</t>
        </is>
      </c>
      <c r="BX165" s="3" t="inlineStr">
        <is>
          <t>N</t>
        </is>
      </c>
      <c r="BY165" s="3" t="inlineStr">
        <is>
          <t>Manual annotation</t>
        </is>
      </c>
      <c r="BZ165" s="3" t="inlineStr">
        <is>
          <t>All images labeled; no predefined train, validation, or test split; independent label audit NR</t>
        </is>
      </c>
      <c r="CA165" s="3" t="inlineStr">
        <is>
          <t>NR</t>
        </is>
      </c>
      <c r="CB165" s="3" t="inlineStr">
        <is>
          <t>NR</t>
        </is>
      </c>
      <c r="CC165" s="3" t="inlineStr">
        <is>
          <t>Object detection;Classification</t>
        </is>
      </c>
      <c r="CD165" s="3" t="inlineStr">
        <is>
          <t>NR</t>
        </is>
      </c>
      <c r="CE165" s="3" t="inlineStr">
        <is>
          <t>NR</t>
        </is>
      </c>
      <c r="CF165" s="3" t="inlineStr">
        <is>
          <t>Reported on the source record/data card or associated publication (see Evidence_Locator)</t>
        </is>
      </c>
      <c r="CG165" s="3" t="inlineStr">
        <is>
          <t>NR</t>
        </is>
      </c>
      <c r="CH165" s="3" t="inlineStr">
        <is>
          <t>NR</t>
        </is>
      </c>
      <c r="CI165" s="3" t="inlineStr">
        <is>
          <t>Include-Primary</t>
        </is>
      </c>
      <c r="CJ165" s="3" t="inlineStr">
        <is>
          <t>Registration</t>
        </is>
      </c>
      <c r="CK165" s="3" t="inlineStr">
        <is>
          <t>CC0 1.0</t>
        </is>
      </c>
      <c r="CL165" s="3" t="inlineStr">
        <is>
          <t>Y</t>
        </is>
      </c>
      <c r="CM165" s="3" t="inlineStr">
        <is>
          <t>Registration</t>
        </is>
      </c>
      <c r="CN165" s="3" t="inlineStr">
        <is>
          <t>NR</t>
        </is>
      </c>
      <c r="CO165" s="3" t="inlineStr">
        <is>
          <t>NR</t>
        </is>
      </c>
      <c r="CP165" s="3" t="inlineStr">
        <is>
          <t>N</t>
        </is>
      </c>
      <c r="CQ165" s="3" t="inlineStr">
        <is>
          <t>Geographic coverage, collection dates, environmental conditions, and annotation quality-control procedures are not reported.</t>
        </is>
      </c>
      <c r="CR165" s="3" t="inlineStr">
        <is>
          <t>Original</t>
        </is>
      </c>
      <c r="CS165" s="3" t="inlineStr">
        <is>
          <t>N</t>
        </is>
      </c>
      <c r="CT165" s="3" t="inlineStr">
        <is>
          <t>N</t>
        </is>
      </c>
      <c r="CU165" s="3" t="inlineStr">
        <is>
          <t>N</t>
        </is>
      </c>
      <c r="CV165" s="3" t="inlineStr">
        <is>
          <t>NA</t>
        </is>
      </c>
      <c r="CW165" s="3" t="inlineStr">
        <is>
          <t>NA</t>
        </is>
      </c>
      <c r="CX165" s="3" t="inlineStr">
        <is>
          <t>GPT_Kaggle_001.xlsx</t>
        </is>
      </c>
      <c r="CY165" s="3" t="inlineStr">
        <is>
          <t>GPT_Kaggle_001:KAG-002</t>
        </is>
      </c>
      <c r="CZ165" s="3" t="inlineStr">
        <is>
          <t>NA</t>
        </is>
      </c>
      <c r="DA165" s="3" t="inlineStr">
        <is>
          <t>N</t>
        </is>
      </c>
      <c r="DB165" s="3" t="inlineStr">
        <is>
          <t>None</t>
        </is>
      </c>
      <c r="DC165" s="3" t="inlineStr">
        <is>
          <t>None</t>
        </is>
      </c>
      <c r="DD165" s="3" t="inlineStr">
        <is>
          <t>None</t>
        </is>
      </c>
      <c r="DE165" s="3" t="inlineStr">
        <is>
          <t>None</t>
        </is>
      </c>
      <c r="DF165" s="3" t="inlineStr">
        <is>
          <t>N</t>
        </is>
      </c>
      <c r="DG165" s="3" t="inlineStr">
        <is>
          <t>Single source record; no reconciliation required.</t>
        </is>
      </c>
      <c r="DH165" s="3" t="inlineStr">
        <is>
          <t>Kaggle canonical dataset page; Dataset Ninja dataset card, Introduction/Summary/Class balance/License, accessed 2026-08-06</t>
        </is>
      </c>
      <c r="DI165" s="3" t="inlineStr">
        <is>
          <t>High</t>
        </is>
      </c>
      <c r="DJ165" s="3" t="inlineStr">
        <is>
          <t>Low</t>
        </is>
      </c>
      <c r="DK165" s="3" t="inlineStr">
        <is>
          <t>Use source record as cited.</t>
        </is>
      </c>
      <c r="DL165" s="3" t="n">
        <v>4</v>
      </c>
      <c r="DM165" s="3" t="n">
        <v>4</v>
      </c>
      <c r="DN165" s="3" t="n">
        <v>4</v>
      </c>
      <c r="DO165" s="3" t="n">
        <v>4</v>
      </c>
      <c r="DP165" s="3" t="n">
        <v>3</v>
      </c>
      <c r="DQ165" s="3" t="n">
        <v>2</v>
      </c>
      <c r="DR165" s="3" t="n">
        <v>0</v>
      </c>
      <c r="DS165" s="3" t="n">
        <v>66</v>
      </c>
      <c r="DT165" s="3" t="inlineStr">
        <is>
          <t>Reviewed (source MCDM_Scoring, averaged across batches)</t>
        </is>
      </c>
      <c r="DU165" s="3" t="inlineStr">
        <is>
          <t>1 of 1</t>
        </is>
      </c>
      <c r="DV165" s="35">
        <f>IFERROR(IF(INDEX(MCDM_Grades!$C$2:$C$178,MATCH($A165,MCDM_Grades!$A$2:$A$178,0))="","",INDEX(MCDM_Grades!$C$2:$C$178,MATCH($A165,MCDM_Grades!$A$2:$A$178,0))),"")</f>
        <v/>
      </c>
      <c r="DW165" s="42">
        <f>IFERROR(IF(INDEX(MCDM_Grades!$D$2:$D$178,MATCH($A165,MCDM_Grades!$A$2:$A$178,0))="","",INDEX(MCDM_Grades!$D$2:$D$178,MATCH($A165,MCDM_Grades!$A$2:$A$178,0))),"")</f>
        <v/>
      </c>
      <c r="DX165" s="48">
        <f>IFERROR(IF(INDEX(MCDM_Grades!$E$2:$E$178,MATCH($A165,MCDM_Grades!$A$2:$A$178,0))="","",INDEX(MCDM_Grades!$E$2:$E$178,MATCH($A165,MCDM_Grades!$A$2:$A$178,0))),"")</f>
        <v/>
      </c>
      <c r="DY165" s="49">
        <f>IFERROR(IF(INDEX(MCDM_Grades!$F$2:$F$178,MATCH($A165,MCDM_Grades!$A$2:$A$178,0))="","",INDEX(MCDM_Grades!$F$2:$F$178,MATCH($A165,MCDM_Grades!$A$2:$A$178,0))),"")</f>
        <v/>
      </c>
      <c r="DZ165" s="48">
        <f>IFERROR(IF(INDEX(MCDM_Grades!$G$2:$G$178,MATCH($A165,MCDM_Grades!$A$2:$A$178,0))="","",INDEX(MCDM_Grades!$G$2:$G$178,MATCH($A165,MCDM_Grades!$A$2:$A$178,0))),"")</f>
        <v/>
      </c>
      <c r="EA165" s="49">
        <f>IFERROR(IF(INDEX(MCDM_Grades!$H$2:$H$178,MATCH($A165,MCDM_Grades!$A$2:$A$178,0))="","",INDEX(MCDM_Grades!$H$2:$H$178,MATCH($A165,MCDM_Grades!$A$2:$A$178,0))),"")</f>
        <v/>
      </c>
      <c r="EB165" s="50">
        <f>IFERROR(IF(INDEX(MCDM_Grades!$I$2:$I$178,MATCH($A165,MCDM_Grades!$A$2:$A$178,0))="","",INDEX(MCDM_Grades!$I$2:$I$178,MATCH($A165,MCDM_Grades!$A$2:$A$178,0))),"")</f>
        <v/>
      </c>
      <c r="EC165" s="51">
        <f>IFERROR(IF(INDEX(MCDM_Grades!$J$2:$J$178,MATCH($A165,MCDM_Grades!$A$2:$A$178,0))="","",INDEX(MCDM_Grades!$J$2:$J$178,MATCH($A165,MCDM_Grades!$A$2:$A$178,0))),"")</f>
        <v/>
      </c>
      <c r="ED165" s="35">
        <f>IFERROR(IF(INDEX(MCDM_Grades!$N$2:$N$178,MATCH($A165,MCDM_Grades!$A$2:$A$178,0))="","",INDEX(MCDM_Grades!$N$2:$N$178,MATCH($A165,MCDM_Grades!$A$2:$A$178,0))),"")</f>
        <v/>
      </c>
      <c r="EE165" s="42">
        <f>IFERROR(IF(INDEX(MCDM_Grades!$O$2:$O$178,MATCH($A165,MCDM_Grades!$A$2:$A$178,0))="","",INDEX(MCDM_Grades!$O$2:$O$178,MATCH($A165,MCDM_Grades!$A$2:$A$178,0))),"")</f>
        <v/>
      </c>
      <c r="EF165" s="35">
        <f>IFERROR(IF(INDEX(MCDM_Grades!$P$2:$P$178,MATCH($A165,MCDM_Grades!$A$2:$A$178,0))="","",INDEX(MCDM_Grades!$P$2:$P$178,MATCH($A165,MCDM_Grades!$A$2:$A$178,0))),"")</f>
        <v/>
      </c>
      <c r="EG165" s="42">
        <f>IFERROR(IF(INDEX(MCDM_Grades!$Q$2:$Q$178,MATCH($A165,MCDM_Grades!$A$2:$A$178,0))="","",INDEX(MCDM_Grades!$Q$2:$Q$178,MATCH($A165,MCDM_Grades!$A$2:$A$178,0))),"")</f>
        <v/>
      </c>
      <c r="EH165" s="35">
        <f>IFERROR(IF(INDEX(MCDM_Grades!$R$2:$R$178,MATCH($A165,MCDM_Grades!$A$2:$A$178,0))="","",INDEX(MCDM_Grades!$R$2:$R$178,MATCH($A165,MCDM_Grades!$A$2:$A$178,0))),"")</f>
        <v/>
      </c>
      <c r="EI165" s="42">
        <f>IFERROR(IF(INDEX(MCDM_Grades!$S$2:$S$178,MATCH($A165,MCDM_Grades!$A$2:$A$178,0))="","",INDEX(MCDM_Grades!$S$2:$S$178,MATCH($A165,MCDM_Grades!$A$2:$A$178,0))),"")</f>
        <v/>
      </c>
      <c r="EJ165" s="35">
        <f>IFERROR(IF(INDEX(MCDM_Grades!$T$2:$T$178,MATCH($A165,MCDM_Grades!$A$2:$A$178,0))="","",INDEX(MCDM_Grades!$T$2:$T$178,MATCH($A165,MCDM_Grades!$A$2:$A$178,0))),"")</f>
        <v/>
      </c>
      <c r="EK165" s="42">
        <f>IFERROR(IF(INDEX(MCDM_Grades!$U$2:$U$178,MATCH($A165,MCDM_Grades!$A$2:$A$178,0))="","",INDEX(MCDM_Grades!$U$2:$U$178,MATCH($A165,MCDM_Grades!$A$2:$A$178,0))),"")</f>
        <v/>
      </c>
      <c r="EL165" s="35">
        <f>IFERROR(IF(INDEX(MCDM_Grades!$V$2:$V$178,MATCH($A165,MCDM_Grades!$A$2:$A$178,0))="","",INDEX(MCDM_Grades!$V$2:$V$178,MATCH($A165,MCDM_Grades!$A$2:$A$178,0))),"")</f>
        <v/>
      </c>
      <c r="EM165" s="42">
        <f>IFERROR(IF(INDEX(MCDM_Grades!$W$2:$W$178,MATCH($A165,MCDM_Grades!$A$2:$A$178,0))="","",INDEX(MCDM_Grades!$W$2:$W$178,MATCH($A165,MCDM_Grades!$A$2:$A$178,0))),"")</f>
        <v/>
      </c>
      <c r="EN165" s="35">
        <f>IFERROR(IF(INDEX(MCDM_Grades!$X$2:$X$178,MATCH($A165,MCDM_Grades!$A$2:$A$178,0))="","",INDEX(MCDM_Grades!$X$2:$X$178,MATCH($A165,MCDM_Grades!$A$2:$A$178,0))),"")</f>
        <v/>
      </c>
      <c r="EO165" s="42">
        <f>IFERROR(IF(INDEX(MCDM_Grades!$Y$2:$Y$178,MATCH($A165,MCDM_Grades!$A$2:$A$178,0))="","",INDEX(MCDM_Grades!$Y$2:$Y$178,MATCH($A165,MCDM_Grades!$A$2:$A$178,0))),"")</f>
        <v/>
      </c>
      <c r="EP165" s="35">
        <f>IFERROR(IF(INDEX(MCDM_Grades!$Z$2:$Z$178,MATCH($A165,MCDM_Grades!$A$2:$A$178,0))="","",INDEX(MCDM_Grades!$Z$2:$Z$178,MATCH($A165,MCDM_Grades!$A$2:$A$178,0))),"")</f>
        <v/>
      </c>
      <c r="EQ165" s="42">
        <f>IFERROR(IF(INDEX(MCDM_Grades!$AA$2:$AA$178,MATCH($A165,MCDM_Grades!$A$2:$A$178,0))="","",INDEX(MCDM_Grades!$AA$2:$AA$178,MATCH($A165,MCDM_Grades!$A$2:$A$178,0))),"")</f>
        <v/>
      </c>
      <c r="ER165" s="35">
        <f>IFERROR(IF(INDEX(MCDM_Grades!$AB$2:$AB$178,MATCH($A165,MCDM_Grades!$A$2:$A$178,0))="","",INDEX(MCDM_Grades!$AB$2:$AB$178,MATCH($A165,MCDM_Grades!$A$2:$A$178,0))),"")</f>
        <v/>
      </c>
      <c r="ES165" s="42">
        <f>IFERROR(IF(INDEX(MCDM_Grades!$AC$2:$AC$178,MATCH($A165,MCDM_Grades!$A$2:$A$178,0))="","",INDEX(MCDM_Grades!$AC$2:$AC$178,MATCH($A165,MCDM_Grades!$A$2:$A$178,0))),"")</f>
        <v/>
      </c>
      <c r="ET165" s="35">
        <f>IFERROR(IF(INDEX(MCDM_Grades!$AD$2:$AD$178,MATCH($A165,MCDM_Grades!$A$2:$A$178,0))="","",INDEX(MCDM_Grades!$AD$2:$AD$178,MATCH($A165,MCDM_Grades!$A$2:$A$178,0))),"")</f>
        <v/>
      </c>
      <c r="EU165" s="42">
        <f>IFERROR(IF(INDEX(MCDM_Grades!$AE$2:$AE$178,MATCH($A165,MCDM_Grades!$A$2:$A$178,0))="","",INDEX(MCDM_Grades!$AE$2:$AE$178,MATCH($A165,MCDM_Grades!$A$2:$A$178,0))),"")</f>
        <v/>
      </c>
      <c r="EV165" s="51">
        <f>IFERROR(IF(INDEX(MCDM_Grades!$K$2:$K$178,MATCH($A165,MCDM_Grades!$A$2:$A$178,0))="","",INDEX(MCDM_Grades!$K$2:$K$178,MATCH($A165,MCDM_Grades!$A$2:$A$178,0))),"")</f>
        <v/>
      </c>
      <c r="EW165" s="49">
        <f>IFERROR(IF(INDEX(MCDM_Grades!$L$2:$L$178,MATCH($A165,MCDM_Grades!$A$2:$A$178,0))="","",INDEX(MCDM_Grades!$L$2:$L$178,MATCH($A165,MCDM_Grades!$A$2:$A$178,0))),"")</f>
        <v/>
      </c>
      <c r="EX165" s="50">
        <f>IFERROR(IF(INDEX(MCDM_Grades!$M$2:$M$178,MATCH($A165,MCDM_Grades!$A$2:$A$178,0))="","",INDEX(MCDM_Grades!$M$2:$M$178,MATCH($A165,MCDM_Grades!$A$2:$A$178,0))),"")</f>
        <v/>
      </c>
      <c r="EY165" s="35">
        <f>IFERROR(IF(INDEX(MCDM_Grades!$AR$2:$AR$178,MATCH($A165,MCDM_Grades!$A$2:$A$178,0))="","",INDEX(MCDM_Grades!$AR$2:$AR$178,MATCH($A165,MCDM_Grades!$A$2:$A$178,0))),"")</f>
        <v/>
      </c>
      <c r="EZ165" s="42">
        <f>IFERROR(IF(INDEX(MCDM_Grades!$AS$2:$AS$178,MATCH($A165,MCDM_Grades!$A$2:$A$178,0))="","",INDEX(MCDM_Grades!$AS$2:$AS$178,MATCH($A165,MCDM_Grades!$A$2:$A$178,0))),"")</f>
        <v/>
      </c>
      <c r="FA165" s="35">
        <f>IFERROR(IF(INDEX(MCDM_Grades!$AT$2:$AT$178,MATCH($A165,MCDM_Grades!$A$2:$A$178,0))="","",INDEX(MCDM_Grades!$AT$2:$AT$178,MATCH($A165,MCDM_Grades!$A$2:$A$178,0))),"")</f>
        <v/>
      </c>
      <c r="FB165" s="42">
        <f>IFERROR(IF(INDEX(MCDM_Grades!$AU$2:$AU$178,MATCH($A165,MCDM_Grades!$A$2:$A$178,0))="","",INDEX(MCDM_Grades!$AU$2:$AU$178,MATCH($A165,MCDM_Grades!$A$2:$A$178,0))),"")</f>
        <v/>
      </c>
      <c r="FC165" s="3" t="inlineStr">
        <is>
          <t>Not reported</t>
        </is>
      </c>
      <c r="FD165" s="3" t="inlineStr">
        <is>
          <t>Unknown</t>
        </is>
      </c>
      <c r="FE165" s="3" t="inlineStr">
        <is>
          <t>Unknown</t>
        </is>
      </c>
      <c r="FF165" s="3" t="n"/>
      <c r="FG165" s="3" t="inlineStr">
        <is>
          <t>Smartphone (Xiaomi Redmi Note 8); mounting and orientation not reported</t>
        </is>
      </c>
      <c r="FH165" s="3" t="inlineStr">
        <is>
          <t>taken with Smartphone Camera (Xiaomi Redmi Note 8) with dimension around 1080p.</t>
        </is>
      </c>
      <c r="FI165" s="3" t="inlineStr">
        <is>
          <t>Dataset page / README</t>
        </is>
      </c>
      <c r="FJ165" s="3" t="inlineStr">
        <is>
          <t>https://www.kaggle.com/datasets/alvarobasily/road-damage</t>
        </is>
      </c>
      <c r="FK165" s="3" t="inlineStr">
        <is>
          <t>Medium</t>
        </is>
      </c>
      <c r="FL165" s="3" t="inlineStr">
        <is>
          <t>Not independently verified</t>
        </is>
      </c>
      <c r="FM165" s="3" t="inlineStr">
        <is>
          <t>Workbook: 'Xiaomi Redmi Note 8 smartphone', camera position NR, no publication. Kaggle HTML empty; the Kaggle API description states only that images were taken with the smartphone camera at ~1080p with YOLOv3-style annotations (pothole, alligator/longitudinal/lateral crack). The workbook's observed portrait sizes (720 x 1280 and 1080 x 1920 px) suggest handheld phone photos rather than a mounted dash-cam, but whether the phone was pointed down at the pavement or forward along the road is not stated, so viewpoint is left unreported.</t>
        </is>
      </c>
    </row>
    <row r="166" ht="58" customHeight="1">
      <c r="A166" s="3" t="inlineStr">
        <is>
          <t>DS-165</t>
        </is>
      </c>
      <c r="B166" s="3" t="inlineStr">
        <is>
          <t>Road Defect Classification Dataset</t>
        </is>
      </c>
      <c r="C166" s="3" t="inlineStr">
        <is>
          <t>NA</t>
        </is>
      </c>
      <c r="D166" s="3" t="inlineStr">
        <is>
          <t>Version 1</t>
        </is>
      </c>
      <c r="E166" s="3" t="inlineStr">
        <is>
          <t>Independent Dataset</t>
        </is>
      </c>
      <c r="F166" s="3" t="inlineStr">
        <is>
          <t>NA (single source record)</t>
        </is>
      </c>
      <c r="G166" s="3" t="inlineStr">
        <is>
          <t>Single source record; no matching record found in any other file after cross-file and cross-platform comparison.</t>
        </is>
      </c>
      <c r="H166" s="3" t="inlineStr">
        <is>
          <t>Claude</t>
        </is>
      </c>
      <c r="I166" s="3" t="inlineStr">
        <is>
          <t>Kaggle</t>
        </is>
      </c>
      <c r="J166" s="3" t="inlineStr">
        <is>
          <t>N</t>
        </is>
      </c>
      <c r="K166" s="3" t="inlineStr">
        <is>
          <t>NA (single platform)</t>
        </is>
      </c>
      <c r="L166" s="4" t="inlineStr">
        <is>
          <t>https://www.kaggle.com/datasets/yuzhang0211/road-defect-classification-dataset</t>
        </is>
      </c>
      <c r="M166" s="3" t="inlineStr">
        <is>
          <t>NA</t>
        </is>
      </c>
      <c r="N166" s="3" t="inlineStr">
        <is>
          <t>NA</t>
        </is>
      </c>
      <c r="O166" s="3" t="inlineStr">
        <is>
          <t>NA</t>
        </is>
      </c>
      <c r="P166" s="3" t="inlineStr">
        <is>
          <t>NA</t>
        </is>
      </c>
      <c r="Q166" s="3" t="inlineStr">
        <is>
          <t>NA</t>
        </is>
      </c>
      <c r="R166" s="4" t="inlineStr">
        <is>
          <t>https://www.kaggle.com/datasets/yuzhang0211/road-defect-classification-dataset</t>
        </is>
      </c>
      <c r="S166" s="3" t="inlineStr">
        <is>
          <t>NA</t>
        </is>
      </c>
      <c r="T166" s="3" t="inlineStr">
        <is>
          <t>NR</t>
        </is>
      </c>
      <c r="U166" s="3" t="inlineStr">
        <is>
          <t>N</t>
        </is>
      </c>
      <c r="V166" s="3" t="inlineStr">
        <is>
          <t>NR</t>
        </is>
      </c>
      <c r="W166" s="3" t="inlineStr">
        <is>
          <t>NR</t>
        </is>
      </c>
      <c r="X166" s="3" t="inlineStr">
        <is>
          <t>NR</t>
        </is>
      </c>
      <c r="Y166" s="3" t="inlineStr">
        <is>
          <t>NR</t>
        </is>
      </c>
      <c r="Z166" s="3" t="inlineStr">
        <is>
          <t>NA</t>
        </is>
      </c>
      <c r="AA166" s="3" t="inlineStr">
        <is>
          <t>NA</t>
        </is>
      </c>
      <c r="AB166" s="3" t="inlineStr">
        <is>
          <t>NR</t>
        </is>
      </c>
      <c r="AC166" s="3" t="inlineStr">
        <is>
          <t>NR</t>
        </is>
      </c>
      <c r="AD166" s="3" t="inlineStr">
        <is>
          <t>NR</t>
        </is>
      </c>
      <c r="AE166" s="3" t="inlineStr">
        <is>
          <t>NR</t>
        </is>
      </c>
      <c r="AF166" s="3" t="inlineStr">
        <is>
          <t>NR</t>
        </is>
      </c>
      <c r="AG166" s="3" t="inlineStr">
        <is>
          <t>NR</t>
        </is>
      </c>
      <c r="AH166" s="3" t="inlineStr">
        <is>
          <t>NR</t>
        </is>
      </c>
      <c r="AI166" s="3" t="inlineStr">
        <is>
          <t>NR</t>
        </is>
      </c>
      <c r="AJ166" s="3" t="inlineStr">
        <is>
          <t>NR</t>
        </is>
      </c>
      <c r="AK166" s="3" t="inlineStr">
        <is>
          <t>NR</t>
        </is>
      </c>
      <c r="AL166" s="3" t="inlineStr">
        <is>
          <t>NR</t>
        </is>
      </c>
      <c r="AM166" s="3" t="inlineStr">
        <is>
          <t>NR</t>
        </is>
      </c>
      <c r="AN166" s="3" t="inlineStr">
        <is>
          <t>NR</t>
        </is>
      </c>
      <c r="AO166" s="3" t="inlineStr">
        <is>
          <t>NR</t>
        </is>
      </c>
      <c r="AP166" s="3" t="inlineStr">
        <is>
          <t>NR</t>
        </is>
      </c>
      <c r="AQ166" s="3" t="inlineStr">
        <is>
          <t>NR</t>
        </is>
      </c>
      <c r="AR166" s="3" t="inlineStr">
        <is>
          <t>NR</t>
        </is>
      </c>
      <c r="AS166" s="3" t="inlineStr">
        <is>
          <t>NR</t>
        </is>
      </c>
      <c r="AT166" s="3" t="inlineStr">
        <is>
          <t>NR</t>
        </is>
      </c>
      <c r="AU166" s="3" t="inlineStr">
        <is>
          <t>NR</t>
        </is>
      </c>
      <c r="AV166" s="3" t="inlineStr">
        <is>
          <t>NR</t>
        </is>
      </c>
      <c r="AW166" s="3" t="inlineStr">
        <is>
          <t>NR</t>
        </is>
      </c>
      <c r="AX166" s="3" t="inlineStr">
        <is>
          <t>NR</t>
        </is>
      </c>
      <c r="AY166" s="3" t="inlineStr">
        <is>
          <t>NR</t>
        </is>
      </c>
      <c r="AZ166" s="3" t="inlineStr">
        <is>
          <t>NR</t>
        </is>
      </c>
      <c r="BA166" s="3" t="inlineStr">
        <is>
          <t>NR</t>
        </is>
      </c>
      <c r="BB166" s="3" t="inlineStr">
        <is>
          <t>NR</t>
        </is>
      </c>
      <c r="BC166" s="3" t="inlineStr">
        <is>
          <t>NR</t>
        </is>
      </c>
      <c r="BD166" s="3" t="inlineStr">
        <is>
          <t>NR</t>
        </is>
      </c>
      <c r="BE166" s="3" t="inlineStr">
        <is>
          <t>NR</t>
        </is>
      </c>
      <c r="BF166" s="3" t="inlineStr">
        <is>
          <t>NR</t>
        </is>
      </c>
      <c r="BG166" s="3" t="inlineStr">
        <is>
          <t>NR</t>
        </is>
      </c>
      <c r="BH166" s="3" t="inlineStr">
        <is>
          <t>NR</t>
        </is>
      </c>
      <c r="BI166" s="3" t="inlineStr">
        <is>
          <t>NR</t>
        </is>
      </c>
      <c r="BJ166" s="3" t="inlineStr">
        <is>
          <t>NR</t>
        </is>
      </c>
      <c r="BK166" s="3" t="inlineStr">
        <is>
          <t>NR</t>
        </is>
      </c>
      <c r="BL166" s="3" t="inlineStr">
        <is>
          <t>Image classification</t>
        </is>
      </c>
      <c r="BM166" s="3" t="inlineStr">
        <is>
          <t>Image classification</t>
        </is>
      </c>
      <c r="BN166" s="3" t="inlineStr">
        <is>
          <t>NR</t>
        </is>
      </c>
      <c r="BO166" s="3" t="inlineStr">
        <is>
          <t>NR</t>
        </is>
      </c>
      <c r="BP166" s="3" t="inlineStr">
        <is>
          <t>Y</t>
        </is>
      </c>
      <c r="BQ166" s="3" t="inlineStr">
        <is>
          <t>NR</t>
        </is>
      </c>
      <c r="BR166" s="3" t="inlineStr">
        <is>
          <t>NR</t>
        </is>
      </c>
      <c r="BS166" s="3" t="inlineStr">
        <is>
          <t>NR</t>
        </is>
      </c>
      <c r="BT166" s="3" t="inlineStr">
        <is>
          <t>NR</t>
        </is>
      </c>
      <c r="BU166" s="3" t="inlineStr">
        <is>
          <t>NR</t>
        </is>
      </c>
      <c r="BV166" s="3" t="inlineStr">
        <is>
          <t>NR</t>
        </is>
      </c>
      <c r="BW166" s="3" t="inlineStr">
        <is>
          <t>NR</t>
        </is>
      </c>
      <c r="BX166" s="3" t="inlineStr">
        <is>
          <t>NR</t>
        </is>
      </c>
      <c r="BY166" s="3" t="inlineStr">
        <is>
          <t>NR</t>
        </is>
      </c>
      <c r="BZ166" s="3" t="inlineStr">
        <is>
          <t>NR</t>
        </is>
      </c>
      <c r="CA166" s="3" t="inlineStr">
        <is>
          <t>NR</t>
        </is>
      </c>
      <c r="CB166" s="3" t="inlineStr">
        <is>
          <t>NR</t>
        </is>
      </c>
      <c r="CC166" s="3" t="inlineStr">
        <is>
          <t>Image classification</t>
        </is>
      </c>
      <c r="CD166" s="3" t="inlineStr">
        <is>
          <t>NR</t>
        </is>
      </c>
      <c r="CE166" s="3" t="inlineStr">
        <is>
          <t>NR</t>
        </is>
      </c>
      <c r="CF166" s="3" t="inlineStr">
        <is>
          <t>Reported on the source record/data card or associated publication (see Evidence_Locator)</t>
        </is>
      </c>
      <c r="CG166" s="3" t="inlineStr">
        <is>
          <t>NR</t>
        </is>
      </c>
      <c r="CH166" s="3" t="inlineStr">
        <is>
          <t>NR</t>
        </is>
      </c>
      <c r="CI166" s="3" t="inlineStr">
        <is>
          <t>Pending</t>
        </is>
      </c>
      <c r="CJ166" s="3" t="inlineStr">
        <is>
          <t>Registration</t>
        </is>
      </c>
      <c r="CK166" s="3" t="inlineStr">
        <is>
          <t>Database: Open Database, Contents: Database Contents</t>
        </is>
      </c>
      <c r="CL166" s="3" t="inlineStr">
        <is>
          <t>Y</t>
        </is>
      </c>
      <c r="CM166" s="3" t="inlineStr">
        <is>
          <t>Registration</t>
        </is>
      </c>
      <c r="CN166" s="3" t="inlineStr">
        <is>
          <t>NR</t>
        </is>
      </c>
      <c r="CO166" s="3" t="inlineStr">
        <is>
          <t>NR</t>
        </is>
      </c>
      <c r="CP166" s="3" t="inlineStr">
        <is>
          <t>N</t>
        </is>
      </c>
      <c r="CQ166" s="3" t="inlineStr">
        <is>
          <t>No description, subtitle or tags; only the title indicates road defect classification. Class list, provenance, geography and image counts are unverifiable from the record, so eligibility is unresolved</t>
        </is>
      </c>
      <c r="CR166" s="3" t="inlineStr">
        <is>
          <t>Original</t>
        </is>
      </c>
      <c r="CS166" s="3" t="inlineStr">
        <is>
          <t>N</t>
        </is>
      </c>
      <c r="CT166" s="3" t="inlineStr">
        <is>
          <t>N</t>
        </is>
      </c>
      <c r="CU166" s="3" t="inlineStr">
        <is>
          <t>N</t>
        </is>
      </c>
      <c r="CV166" s="3" t="inlineStr">
        <is>
          <t>NA</t>
        </is>
      </c>
      <c r="CW166" s="3" t="inlineStr">
        <is>
          <t>NA</t>
        </is>
      </c>
      <c r="CX166" s="3" t="inlineStr">
        <is>
          <t>Claude_Kaggle_001.xlsx</t>
        </is>
      </c>
      <c r="CY166" s="3" t="inlineStr">
        <is>
          <t>Claude_Kaggle_001:KG-041</t>
        </is>
      </c>
      <c r="CZ166" s="3" t="inlineStr">
        <is>
          <t>N</t>
        </is>
      </c>
      <c r="DA166" s="3" t="inlineStr">
        <is>
          <t>NA</t>
        </is>
      </c>
      <c r="DB166" s="3" t="inlineStr">
        <is>
          <t>None</t>
        </is>
      </c>
      <c r="DC166" s="3" t="inlineStr">
        <is>
          <t>None</t>
        </is>
      </c>
      <c r="DD166" s="3" t="inlineStr">
        <is>
          <t>None</t>
        </is>
      </c>
      <c r="DE166" s="3" t="inlineStr">
        <is>
          <t>None</t>
        </is>
      </c>
      <c r="DF166" s="3" t="inlineStr">
        <is>
          <t>N</t>
        </is>
      </c>
      <c r="DG166" s="3" t="inlineStr">
        <is>
          <t>Single source record; no reconciliation required.</t>
        </is>
      </c>
      <c r="DH166" s="3" t="inlineStr">
        <is>
          <t>Kaggle dataset page (title, licence and file listing only; description, subtitle and tags empty); Kaggle API record /api/v1/datasets/view/yuzhang0211/road-defect-classification-dataset; accessed 2026-08-03</t>
        </is>
      </c>
      <c r="DI166" s="3" t="inlineStr">
        <is>
          <t>Low</t>
        </is>
      </c>
      <c r="DJ166" s="7" t="inlineStr">
        <is>
          <t>High</t>
        </is>
      </c>
      <c r="DK166" s="3" t="inlineStr">
        <is>
          <t>Verify pending/unresolved fields against the source record.</t>
        </is>
      </c>
      <c r="DL166" s="3" t="n">
        <v>4</v>
      </c>
      <c r="DM166" s="3" t="n">
        <v>0</v>
      </c>
      <c r="DN166" s="3" t="n">
        <v>0</v>
      </c>
      <c r="DO166" s="3" t="n">
        <v>3</v>
      </c>
      <c r="DP166" s="3" t="n">
        <v>0</v>
      </c>
      <c r="DQ166" s="3" t="n">
        <v>0</v>
      </c>
      <c r="DR166" s="3" t="n">
        <v>0</v>
      </c>
      <c r="DS166" s="3" t="n">
        <v>25</v>
      </c>
      <c r="DT166" s="3" t="inlineStr">
        <is>
          <t>Reviewed (source MCDM_Scoring, averaged across batches)</t>
        </is>
      </c>
      <c r="DU166" s="3" t="inlineStr">
        <is>
          <t>1 of 1</t>
        </is>
      </c>
      <c r="DV166" s="35">
        <f>IFERROR(IF(INDEX(MCDM_Grades!$C$2:$C$178,MATCH($A166,MCDM_Grades!$A$2:$A$178,0))="","",INDEX(MCDM_Grades!$C$2:$C$178,MATCH($A166,MCDM_Grades!$A$2:$A$178,0))),"")</f>
        <v/>
      </c>
      <c r="DW166" s="42">
        <f>IFERROR(IF(INDEX(MCDM_Grades!$D$2:$D$178,MATCH($A166,MCDM_Grades!$A$2:$A$178,0))="","",INDEX(MCDM_Grades!$D$2:$D$178,MATCH($A166,MCDM_Grades!$A$2:$A$178,0))),"")</f>
        <v/>
      </c>
      <c r="DX166" s="48">
        <f>IFERROR(IF(INDEX(MCDM_Grades!$E$2:$E$178,MATCH($A166,MCDM_Grades!$A$2:$A$178,0))="","",INDEX(MCDM_Grades!$E$2:$E$178,MATCH($A166,MCDM_Grades!$A$2:$A$178,0))),"")</f>
        <v/>
      </c>
      <c r="DY166" s="49">
        <f>IFERROR(IF(INDEX(MCDM_Grades!$F$2:$F$178,MATCH($A166,MCDM_Grades!$A$2:$A$178,0))="","",INDEX(MCDM_Grades!$F$2:$F$178,MATCH($A166,MCDM_Grades!$A$2:$A$178,0))),"")</f>
        <v/>
      </c>
      <c r="DZ166" s="48">
        <f>IFERROR(IF(INDEX(MCDM_Grades!$G$2:$G$178,MATCH($A166,MCDM_Grades!$A$2:$A$178,0))="","",INDEX(MCDM_Grades!$G$2:$G$178,MATCH($A166,MCDM_Grades!$A$2:$A$178,0))),"")</f>
        <v/>
      </c>
      <c r="EA166" s="49">
        <f>IFERROR(IF(INDEX(MCDM_Grades!$H$2:$H$178,MATCH($A166,MCDM_Grades!$A$2:$A$178,0))="","",INDEX(MCDM_Grades!$H$2:$H$178,MATCH($A166,MCDM_Grades!$A$2:$A$178,0))),"")</f>
        <v/>
      </c>
      <c r="EB166" s="50">
        <f>IFERROR(IF(INDEX(MCDM_Grades!$I$2:$I$178,MATCH($A166,MCDM_Grades!$A$2:$A$178,0))="","",INDEX(MCDM_Grades!$I$2:$I$178,MATCH($A166,MCDM_Grades!$A$2:$A$178,0))),"")</f>
        <v/>
      </c>
      <c r="EC166" s="51">
        <f>IFERROR(IF(INDEX(MCDM_Grades!$J$2:$J$178,MATCH($A166,MCDM_Grades!$A$2:$A$178,0))="","",INDEX(MCDM_Grades!$J$2:$J$178,MATCH($A166,MCDM_Grades!$A$2:$A$178,0))),"")</f>
        <v/>
      </c>
      <c r="ED166" s="35">
        <f>IFERROR(IF(INDEX(MCDM_Grades!$N$2:$N$178,MATCH($A166,MCDM_Grades!$A$2:$A$178,0))="","",INDEX(MCDM_Grades!$N$2:$N$178,MATCH($A166,MCDM_Grades!$A$2:$A$178,0))),"")</f>
        <v/>
      </c>
      <c r="EE166" s="42">
        <f>IFERROR(IF(INDEX(MCDM_Grades!$O$2:$O$178,MATCH($A166,MCDM_Grades!$A$2:$A$178,0))="","",INDEX(MCDM_Grades!$O$2:$O$178,MATCH($A166,MCDM_Grades!$A$2:$A$178,0))),"")</f>
        <v/>
      </c>
      <c r="EF166" s="35">
        <f>IFERROR(IF(INDEX(MCDM_Grades!$P$2:$P$178,MATCH($A166,MCDM_Grades!$A$2:$A$178,0))="","",INDEX(MCDM_Grades!$P$2:$P$178,MATCH($A166,MCDM_Grades!$A$2:$A$178,0))),"")</f>
        <v/>
      </c>
      <c r="EG166" s="42">
        <f>IFERROR(IF(INDEX(MCDM_Grades!$Q$2:$Q$178,MATCH($A166,MCDM_Grades!$A$2:$A$178,0))="","",INDEX(MCDM_Grades!$Q$2:$Q$178,MATCH($A166,MCDM_Grades!$A$2:$A$178,0))),"")</f>
        <v/>
      </c>
      <c r="EH166" s="35">
        <f>IFERROR(IF(INDEX(MCDM_Grades!$R$2:$R$178,MATCH($A166,MCDM_Grades!$A$2:$A$178,0))="","",INDEX(MCDM_Grades!$R$2:$R$178,MATCH($A166,MCDM_Grades!$A$2:$A$178,0))),"")</f>
        <v/>
      </c>
      <c r="EI166" s="42">
        <f>IFERROR(IF(INDEX(MCDM_Grades!$S$2:$S$178,MATCH($A166,MCDM_Grades!$A$2:$A$178,0))="","",INDEX(MCDM_Grades!$S$2:$S$178,MATCH($A166,MCDM_Grades!$A$2:$A$178,0))),"")</f>
        <v/>
      </c>
      <c r="EJ166" s="35">
        <f>IFERROR(IF(INDEX(MCDM_Grades!$T$2:$T$178,MATCH($A166,MCDM_Grades!$A$2:$A$178,0))="","",INDEX(MCDM_Grades!$T$2:$T$178,MATCH($A166,MCDM_Grades!$A$2:$A$178,0))),"")</f>
        <v/>
      </c>
      <c r="EK166" s="42">
        <f>IFERROR(IF(INDEX(MCDM_Grades!$U$2:$U$178,MATCH($A166,MCDM_Grades!$A$2:$A$178,0))="","",INDEX(MCDM_Grades!$U$2:$U$178,MATCH($A166,MCDM_Grades!$A$2:$A$178,0))),"")</f>
        <v/>
      </c>
      <c r="EL166" s="35">
        <f>IFERROR(IF(INDEX(MCDM_Grades!$V$2:$V$178,MATCH($A166,MCDM_Grades!$A$2:$A$178,0))="","",INDEX(MCDM_Grades!$V$2:$V$178,MATCH($A166,MCDM_Grades!$A$2:$A$178,0))),"")</f>
        <v/>
      </c>
      <c r="EM166" s="42">
        <f>IFERROR(IF(INDEX(MCDM_Grades!$W$2:$W$178,MATCH($A166,MCDM_Grades!$A$2:$A$178,0))="","",INDEX(MCDM_Grades!$W$2:$W$178,MATCH($A166,MCDM_Grades!$A$2:$A$178,0))),"")</f>
        <v/>
      </c>
      <c r="EN166" s="35">
        <f>IFERROR(IF(INDEX(MCDM_Grades!$X$2:$X$178,MATCH($A166,MCDM_Grades!$A$2:$A$178,0))="","",INDEX(MCDM_Grades!$X$2:$X$178,MATCH($A166,MCDM_Grades!$A$2:$A$178,0))),"")</f>
        <v/>
      </c>
      <c r="EO166" s="42">
        <f>IFERROR(IF(INDEX(MCDM_Grades!$Y$2:$Y$178,MATCH($A166,MCDM_Grades!$A$2:$A$178,0))="","",INDEX(MCDM_Grades!$Y$2:$Y$178,MATCH($A166,MCDM_Grades!$A$2:$A$178,0))),"")</f>
        <v/>
      </c>
      <c r="EP166" s="35">
        <f>IFERROR(IF(INDEX(MCDM_Grades!$Z$2:$Z$178,MATCH($A166,MCDM_Grades!$A$2:$A$178,0))="","",INDEX(MCDM_Grades!$Z$2:$Z$178,MATCH($A166,MCDM_Grades!$A$2:$A$178,0))),"")</f>
        <v/>
      </c>
      <c r="EQ166" s="42">
        <f>IFERROR(IF(INDEX(MCDM_Grades!$AA$2:$AA$178,MATCH($A166,MCDM_Grades!$A$2:$A$178,0))="","",INDEX(MCDM_Grades!$AA$2:$AA$178,MATCH($A166,MCDM_Grades!$A$2:$A$178,0))),"")</f>
        <v/>
      </c>
      <c r="ER166" s="35">
        <f>IFERROR(IF(INDEX(MCDM_Grades!$AB$2:$AB$178,MATCH($A166,MCDM_Grades!$A$2:$A$178,0))="","",INDEX(MCDM_Grades!$AB$2:$AB$178,MATCH($A166,MCDM_Grades!$A$2:$A$178,0))),"")</f>
        <v/>
      </c>
      <c r="ES166" s="42">
        <f>IFERROR(IF(INDEX(MCDM_Grades!$AC$2:$AC$178,MATCH($A166,MCDM_Grades!$A$2:$A$178,0))="","",INDEX(MCDM_Grades!$AC$2:$AC$178,MATCH($A166,MCDM_Grades!$A$2:$A$178,0))),"")</f>
        <v/>
      </c>
      <c r="ET166" s="35">
        <f>IFERROR(IF(INDEX(MCDM_Grades!$AD$2:$AD$178,MATCH($A166,MCDM_Grades!$A$2:$A$178,0))="","",INDEX(MCDM_Grades!$AD$2:$AD$178,MATCH($A166,MCDM_Grades!$A$2:$A$178,0))),"")</f>
        <v/>
      </c>
      <c r="EU166" s="42">
        <f>IFERROR(IF(INDEX(MCDM_Grades!$AE$2:$AE$178,MATCH($A166,MCDM_Grades!$A$2:$A$178,0))="","",INDEX(MCDM_Grades!$AE$2:$AE$178,MATCH($A166,MCDM_Grades!$A$2:$A$178,0))),"")</f>
        <v/>
      </c>
      <c r="EV166" s="51">
        <f>IFERROR(IF(INDEX(MCDM_Grades!$K$2:$K$178,MATCH($A166,MCDM_Grades!$A$2:$A$178,0))="","",INDEX(MCDM_Grades!$K$2:$K$178,MATCH($A166,MCDM_Grades!$A$2:$A$178,0))),"")</f>
        <v/>
      </c>
      <c r="EW166" s="49">
        <f>IFERROR(IF(INDEX(MCDM_Grades!$L$2:$L$178,MATCH($A166,MCDM_Grades!$A$2:$A$178,0))="","",INDEX(MCDM_Grades!$L$2:$L$178,MATCH($A166,MCDM_Grades!$A$2:$A$178,0))),"")</f>
        <v/>
      </c>
      <c r="EX166" s="50">
        <f>IFERROR(IF(INDEX(MCDM_Grades!$M$2:$M$178,MATCH($A166,MCDM_Grades!$A$2:$A$178,0))="","",INDEX(MCDM_Grades!$M$2:$M$178,MATCH($A166,MCDM_Grades!$A$2:$A$178,0))),"")</f>
        <v/>
      </c>
      <c r="EY166" s="35">
        <f>IFERROR(IF(INDEX(MCDM_Grades!$AR$2:$AR$178,MATCH($A166,MCDM_Grades!$A$2:$A$178,0))="","",INDEX(MCDM_Grades!$AR$2:$AR$178,MATCH($A166,MCDM_Grades!$A$2:$A$178,0))),"")</f>
        <v/>
      </c>
      <c r="EZ166" s="42">
        <f>IFERROR(IF(INDEX(MCDM_Grades!$AS$2:$AS$178,MATCH($A166,MCDM_Grades!$A$2:$A$178,0))="","",INDEX(MCDM_Grades!$AS$2:$AS$178,MATCH($A166,MCDM_Grades!$A$2:$A$178,0))),"")</f>
        <v/>
      </c>
      <c r="FA166" s="35">
        <f>IFERROR(IF(INDEX(MCDM_Grades!$AT$2:$AT$178,MATCH($A166,MCDM_Grades!$A$2:$A$178,0))="","",INDEX(MCDM_Grades!$AT$2:$AT$178,MATCH($A166,MCDM_Grades!$A$2:$A$178,0))),"")</f>
        <v/>
      </c>
      <c r="FB166" s="42">
        <f>IFERROR(IF(INDEX(MCDM_Grades!$AU$2:$AU$178,MATCH($A166,MCDM_Grades!$A$2:$A$178,0))="","",INDEX(MCDM_Grades!$AU$2:$AU$178,MATCH($A166,MCDM_Grades!$A$2:$A$178,0))),"")</f>
        <v/>
      </c>
      <c r="FC166" s="3" t="inlineStr">
        <is>
          <t>Not reported</t>
        </is>
      </c>
      <c r="FD166" s="3" t="inlineStr">
        <is>
          <t>Unknown</t>
        </is>
      </c>
      <c r="FE166" s="3" t="inlineStr">
        <is>
          <t>Unknown</t>
        </is>
      </c>
      <c r="FF166" s="3" t="n"/>
      <c r="FG166" s="3" t="inlineStr">
        <is>
          <t>Not reported</t>
        </is>
      </c>
      <c r="FH166" s="3" t="n"/>
      <c r="FI166" s="3" t="inlineStr">
        <is>
          <t>None</t>
        </is>
      </c>
      <c r="FJ166" s="3" t="n"/>
      <c r="FK166" s="3" t="inlineStr">
        <is>
          <t>High</t>
        </is>
      </c>
      <c r="FL166" s="3" t="inlineStr">
        <is>
          <t>Not independently verified</t>
        </is>
      </c>
      <c r="FM166" s="3" t="inlineStr">
        <is>
          <t>Workbook acquisition fields all NR and Key_Limitations notes 'No description, subtitle or tags'. Kaggle HTML empty; the Kaggle API record confirms both the description and subtitle fields are empty strings, so there is no information on classes, source, camera or viewpoint. No publication linked.</t>
        </is>
      </c>
    </row>
    <row r="167" ht="58" customHeight="1">
      <c r="A167" s="3" t="inlineStr">
        <is>
          <t>DS-166</t>
        </is>
      </c>
      <c r="B167" s="3" t="inlineStr">
        <is>
          <t>Road Defects Images</t>
        </is>
      </c>
      <c r="C167" s="3" t="inlineStr">
        <is>
          <t>NA</t>
        </is>
      </c>
      <c r="D167" s="3" t="inlineStr">
        <is>
          <t>Version 1</t>
        </is>
      </c>
      <c r="E167" s="3" t="inlineStr">
        <is>
          <t>Independent Dataset</t>
        </is>
      </c>
      <c r="F167" s="3" t="inlineStr">
        <is>
          <t>NA (single source record)</t>
        </is>
      </c>
      <c r="G167" s="3" t="inlineStr">
        <is>
          <t>Single source record; no matching record found in any other file after cross-file and cross-platform comparison.</t>
        </is>
      </c>
      <c r="H167" s="3" t="inlineStr">
        <is>
          <t>Claude</t>
        </is>
      </c>
      <c r="I167" s="3" t="inlineStr">
        <is>
          <t>Kaggle</t>
        </is>
      </c>
      <c r="J167" s="3" t="inlineStr">
        <is>
          <t>N</t>
        </is>
      </c>
      <c r="K167" s="3" t="inlineStr">
        <is>
          <t>NA (single platform)</t>
        </is>
      </c>
      <c r="L167" s="4" t="inlineStr">
        <is>
          <t>https://www.kaggle.com/datasets/patelmihir/road-defects-nonaugmented</t>
        </is>
      </c>
      <c r="M167" s="3" t="inlineStr">
        <is>
          <t>NA</t>
        </is>
      </c>
      <c r="N167" s="3" t="inlineStr">
        <is>
          <t>NA</t>
        </is>
      </c>
      <c r="O167" s="3" t="inlineStr">
        <is>
          <t>NA</t>
        </is>
      </c>
      <c r="P167" s="3" t="inlineStr">
        <is>
          <t>NA</t>
        </is>
      </c>
      <c r="Q167" s="3" t="inlineStr">
        <is>
          <t>NA</t>
        </is>
      </c>
      <c r="R167" s="4" t="inlineStr">
        <is>
          <t>https://www.kaggle.com/datasets/patelmihir/road-defects-nonaugmented</t>
        </is>
      </c>
      <c r="S167" s="3" t="inlineStr">
        <is>
          <t>NA</t>
        </is>
      </c>
      <c r="T167" s="3" t="inlineStr">
        <is>
          <t>NR</t>
        </is>
      </c>
      <c r="U167" s="3" t="inlineStr">
        <is>
          <t>N</t>
        </is>
      </c>
      <c r="V167" s="3" t="inlineStr">
        <is>
          <t>NR</t>
        </is>
      </c>
      <c r="W167" s="3" t="inlineStr">
        <is>
          <t>NR</t>
        </is>
      </c>
      <c r="X167" s="3" t="inlineStr">
        <is>
          <t>NR</t>
        </is>
      </c>
      <c r="Y167" s="3" t="inlineStr">
        <is>
          <t>NR</t>
        </is>
      </c>
      <c r="Z167" s="3" t="inlineStr">
        <is>
          <t>NA</t>
        </is>
      </c>
      <c r="AA167" s="3" t="inlineStr">
        <is>
          <t>NA</t>
        </is>
      </c>
      <c r="AB167" s="3" t="inlineStr">
        <is>
          <t>NR</t>
        </is>
      </c>
      <c r="AC167" s="3" t="inlineStr">
        <is>
          <t>NR</t>
        </is>
      </c>
      <c r="AD167" s="3" t="inlineStr">
        <is>
          <t>NR</t>
        </is>
      </c>
      <c r="AE167" s="3" t="inlineStr">
        <is>
          <t>NR</t>
        </is>
      </c>
      <c r="AF167" s="3" t="inlineStr">
        <is>
          <t>NR</t>
        </is>
      </c>
      <c r="AG167" s="3" t="inlineStr">
        <is>
          <t>NR</t>
        </is>
      </c>
      <c r="AH167" s="3" t="inlineStr">
        <is>
          <t>NR</t>
        </is>
      </c>
      <c r="AI167" s="3" t="inlineStr">
        <is>
          <t>NR</t>
        </is>
      </c>
      <c r="AJ167" s="3" t="inlineStr">
        <is>
          <t>NR</t>
        </is>
      </c>
      <c r="AK167" s="3" t="inlineStr">
        <is>
          <t>NR</t>
        </is>
      </c>
      <c r="AL167" s="3" t="inlineStr">
        <is>
          <t>NR</t>
        </is>
      </c>
      <c r="AM167" s="3" t="inlineStr">
        <is>
          <t>NR</t>
        </is>
      </c>
      <c r="AN167" s="3" t="inlineStr">
        <is>
          <t>NR</t>
        </is>
      </c>
      <c r="AO167" s="3" t="inlineStr">
        <is>
          <t>NR</t>
        </is>
      </c>
      <c r="AP167" s="3" t="inlineStr">
        <is>
          <t>NR</t>
        </is>
      </c>
      <c r="AQ167" s="3" t="inlineStr">
        <is>
          <t>NR</t>
        </is>
      </c>
      <c r="AR167" s="3" t="inlineStr">
        <is>
          <t>NR</t>
        </is>
      </c>
      <c r="AS167" s="3" t="inlineStr">
        <is>
          <t>NR</t>
        </is>
      </c>
      <c r="AT167" s="3" t="inlineStr">
        <is>
          <t>NR</t>
        </is>
      </c>
      <c r="AU167" s="3" t="inlineStr">
        <is>
          <t>Mobile phone camera</t>
        </is>
      </c>
      <c r="AV167" s="3" t="inlineStr">
        <is>
          <t>NR</t>
        </is>
      </c>
      <c r="AW167" s="3" t="inlineStr">
        <is>
          <t>Mobile phone camera</t>
        </is>
      </c>
      <c r="AX167" s="3" t="inlineStr">
        <is>
          <t>NR</t>
        </is>
      </c>
      <c r="AY167" s="3" t="inlineStr">
        <is>
          <t>Y</t>
        </is>
      </c>
      <c r="AZ167" s="3" t="inlineStr">
        <is>
          <t>NR</t>
        </is>
      </c>
      <c r="BA167" s="3" t="inlineStr">
        <is>
          <t>NR</t>
        </is>
      </c>
      <c r="BB167" s="3" t="inlineStr">
        <is>
          <t>N</t>
        </is>
      </c>
      <c r="BC167" s="3" t="inlineStr">
        <is>
          <t>NR</t>
        </is>
      </c>
      <c r="BD167" s="3" t="inlineStr">
        <is>
          <t>NR</t>
        </is>
      </c>
      <c r="BE167" s="3" t="inlineStr">
        <is>
          <t>NR</t>
        </is>
      </c>
      <c r="BF167" s="3" t="inlineStr">
        <is>
          <t>NR</t>
        </is>
      </c>
      <c r="BG167" s="3" t="inlineStr">
        <is>
          <t>NR</t>
        </is>
      </c>
      <c r="BH167" s="3" t="inlineStr">
        <is>
          <t>Crack</t>
        </is>
      </c>
      <c r="BI167" s="3" t="inlineStr">
        <is>
          <t>NR</t>
        </is>
      </c>
      <c r="BJ167" s="3" t="inlineStr">
        <is>
          <t>UNK - the label schema is not described on the record</t>
        </is>
      </c>
      <c r="BK167" s="3" t="inlineStr">
        <is>
          <t>NR</t>
        </is>
      </c>
      <c r="BL167" s="3" t="inlineStr">
        <is>
          <t>NR</t>
        </is>
      </c>
      <c r="BM167" s="3" t="inlineStr">
        <is>
          <t>NR</t>
        </is>
      </c>
      <c r="BN167" s="3" t="inlineStr">
        <is>
          <t>NR</t>
        </is>
      </c>
      <c r="BO167" s="3" t="inlineStr">
        <is>
          <t>NR</t>
        </is>
      </c>
      <c r="BP167" s="3" t="inlineStr">
        <is>
          <t>NR</t>
        </is>
      </c>
      <c r="BQ167" s="3" t="inlineStr">
        <is>
          <t>NR</t>
        </is>
      </c>
      <c r="BR167" s="3" t="inlineStr">
        <is>
          <t>NR</t>
        </is>
      </c>
      <c r="BS167" s="3" t="inlineStr">
        <is>
          <t>NR</t>
        </is>
      </c>
      <c r="BT167" s="3" t="inlineStr">
        <is>
          <t>NR</t>
        </is>
      </c>
      <c r="BU167" s="3" t="inlineStr">
        <is>
          <t>NR</t>
        </is>
      </c>
      <c r="BV167" s="3" t="inlineStr">
        <is>
          <t>NR</t>
        </is>
      </c>
      <c r="BW167" s="3" t="inlineStr">
        <is>
          <t>NR</t>
        </is>
      </c>
      <c r="BX167" s="3" t="inlineStr">
        <is>
          <t>NR</t>
        </is>
      </c>
      <c r="BY167" s="3" t="inlineStr">
        <is>
          <t>NR</t>
        </is>
      </c>
      <c r="BZ167" s="3" t="inlineStr">
        <is>
          <t>NR</t>
        </is>
      </c>
      <c r="CA167" s="3" t="inlineStr">
        <is>
          <t>NR</t>
        </is>
      </c>
      <c r="CB167" s="3" t="inlineStr">
        <is>
          <t>NR</t>
        </is>
      </c>
      <c r="CC167" s="3" t="inlineStr">
        <is>
          <t>Crack detection</t>
        </is>
      </c>
      <c r="CD167" s="3" t="inlineStr">
        <is>
          <t>NR</t>
        </is>
      </c>
      <c r="CE167" s="3" t="inlineStr">
        <is>
          <t>NR</t>
        </is>
      </c>
      <c r="CF167" s="3" t="inlineStr">
        <is>
          <t>Reported on the source record/data card or associated publication (see Evidence_Locator)</t>
        </is>
      </c>
      <c r="CG167" s="3" t="inlineStr">
        <is>
          <t>NR</t>
        </is>
      </c>
      <c r="CH167" s="3" t="inlineStr">
        <is>
          <t>NR</t>
        </is>
      </c>
      <c r="CI167" s="3" t="inlineStr">
        <is>
          <t>Include-Supplementary</t>
        </is>
      </c>
      <c r="CJ167" s="3" t="inlineStr">
        <is>
          <t>Registration</t>
        </is>
      </c>
      <c r="CK167" s="3" t="inlineStr">
        <is>
          <t>MIT</t>
        </is>
      </c>
      <c r="CL167" s="3" t="inlineStr">
        <is>
          <t>Y</t>
        </is>
      </c>
      <c r="CM167" s="3" t="inlineStr">
        <is>
          <t>Registration</t>
        </is>
      </c>
      <c r="CN167" s="3" t="inlineStr">
        <is>
          <t>NR</t>
        </is>
      </c>
      <c r="CO167" s="3" t="inlineStr">
        <is>
          <t>NR</t>
        </is>
      </c>
      <c r="CP167" s="3" t="inlineStr">
        <is>
          <t>N</t>
        </is>
      </c>
      <c r="CQ167" s="3" t="inlineStr">
        <is>
          <t>The description states the purpose and capture device but not the label schema, annotation format, image count, resolution, country or dates; no notebooks or publications linked; described as a non-augmented base set with no companion augmented release documented</t>
        </is>
      </c>
      <c r="CR167" s="3" t="inlineStr">
        <is>
          <t>Original</t>
        </is>
      </c>
      <c r="CS167" s="3" t="inlineStr">
        <is>
          <t>N</t>
        </is>
      </c>
      <c r="CT167" s="3" t="inlineStr">
        <is>
          <t>N</t>
        </is>
      </c>
      <c r="CU167" s="3" t="inlineStr">
        <is>
          <t>N</t>
        </is>
      </c>
      <c r="CV167" s="3" t="inlineStr">
        <is>
          <t>NA</t>
        </is>
      </c>
      <c r="CW167" s="3" t="inlineStr">
        <is>
          <t>NA</t>
        </is>
      </c>
      <c r="CX167" s="3" t="inlineStr">
        <is>
          <t>Claude_Kaggle_001.xlsx</t>
        </is>
      </c>
      <c r="CY167" s="3" t="inlineStr">
        <is>
          <t>Claude_Kaggle_001:KG-030</t>
        </is>
      </c>
      <c r="CZ167" s="3" t="inlineStr">
        <is>
          <t>N</t>
        </is>
      </c>
      <c r="DA167" s="3" t="inlineStr">
        <is>
          <t>NA</t>
        </is>
      </c>
      <c r="DB167" s="3" t="inlineStr">
        <is>
          <t>None</t>
        </is>
      </c>
      <c r="DC167" s="3" t="inlineStr">
        <is>
          <t>None</t>
        </is>
      </c>
      <c r="DD167" s="3" t="inlineStr">
        <is>
          <t>None</t>
        </is>
      </c>
      <c r="DE167" s="3" t="inlineStr">
        <is>
          <t>None</t>
        </is>
      </c>
      <c r="DF167" s="3" t="inlineStr">
        <is>
          <t>N</t>
        </is>
      </c>
      <c r="DG167" s="3" t="inlineStr">
        <is>
          <t>Single source record; no reconciliation required.</t>
        </is>
      </c>
      <c r="DH167" s="3" t="inlineStr">
        <is>
          <t>Kaggle dataset page 'About Dataset' (stated purpose of enabling automatic crack detection and mobile-camera capture method); Kaggle API record /api/v1/datasets/view/patelmihir/road-defects-nonaugmented; accessed 2026-08-03</t>
        </is>
      </c>
      <c r="DI167" s="3" t="inlineStr">
        <is>
          <t>Low</t>
        </is>
      </c>
      <c r="DJ167" s="3" t="inlineStr">
        <is>
          <t>Low</t>
        </is>
      </c>
      <c r="DK167" s="3" t="inlineStr">
        <is>
          <t>Use source record as cited.</t>
        </is>
      </c>
      <c r="DL167" s="3" t="n">
        <v>5</v>
      </c>
      <c r="DM167" s="3" t="n">
        <v>2</v>
      </c>
      <c r="DN167" s="3" t="n">
        <v>2</v>
      </c>
      <c r="DO167" s="3" t="n">
        <v>2</v>
      </c>
      <c r="DP167" s="3" t="n">
        <v>2</v>
      </c>
      <c r="DQ167" s="3" t="n">
        <v>1</v>
      </c>
      <c r="DR167" s="3" t="n">
        <v>0</v>
      </c>
      <c r="DS167" s="3" t="n">
        <v>46</v>
      </c>
      <c r="DT167" s="3" t="inlineStr">
        <is>
          <t>Reviewed (source MCDM_Scoring, averaged across batches)</t>
        </is>
      </c>
      <c r="DU167" s="3" t="inlineStr">
        <is>
          <t>1 of 1</t>
        </is>
      </c>
      <c r="DV167" s="35">
        <f>IFERROR(IF(INDEX(MCDM_Grades!$C$2:$C$178,MATCH($A167,MCDM_Grades!$A$2:$A$178,0))="","",INDEX(MCDM_Grades!$C$2:$C$178,MATCH($A167,MCDM_Grades!$A$2:$A$178,0))),"")</f>
        <v/>
      </c>
      <c r="DW167" s="42">
        <f>IFERROR(IF(INDEX(MCDM_Grades!$D$2:$D$178,MATCH($A167,MCDM_Grades!$A$2:$A$178,0))="","",INDEX(MCDM_Grades!$D$2:$D$178,MATCH($A167,MCDM_Grades!$A$2:$A$178,0))),"")</f>
        <v/>
      </c>
      <c r="DX167" s="48">
        <f>IFERROR(IF(INDEX(MCDM_Grades!$E$2:$E$178,MATCH($A167,MCDM_Grades!$A$2:$A$178,0))="","",INDEX(MCDM_Grades!$E$2:$E$178,MATCH($A167,MCDM_Grades!$A$2:$A$178,0))),"")</f>
        <v/>
      </c>
      <c r="DY167" s="49">
        <f>IFERROR(IF(INDEX(MCDM_Grades!$F$2:$F$178,MATCH($A167,MCDM_Grades!$A$2:$A$178,0))="","",INDEX(MCDM_Grades!$F$2:$F$178,MATCH($A167,MCDM_Grades!$A$2:$A$178,0))),"")</f>
        <v/>
      </c>
      <c r="DZ167" s="48">
        <f>IFERROR(IF(INDEX(MCDM_Grades!$G$2:$G$178,MATCH($A167,MCDM_Grades!$A$2:$A$178,0))="","",INDEX(MCDM_Grades!$G$2:$G$178,MATCH($A167,MCDM_Grades!$A$2:$A$178,0))),"")</f>
        <v/>
      </c>
      <c r="EA167" s="49">
        <f>IFERROR(IF(INDEX(MCDM_Grades!$H$2:$H$178,MATCH($A167,MCDM_Grades!$A$2:$A$178,0))="","",INDEX(MCDM_Grades!$H$2:$H$178,MATCH($A167,MCDM_Grades!$A$2:$A$178,0))),"")</f>
        <v/>
      </c>
      <c r="EB167" s="50">
        <f>IFERROR(IF(INDEX(MCDM_Grades!$I$2:$I$178,MATCH($A167,MCDM_Grades!$A$2:$A$178,0))="","",INDEX(MCDM_Grades!$I$2:$I$178,MATCH($A167,MCDM_Grades!$A$2:$A$178,0))),"")</f>
        <v/>
      </c>
      <c r="EC167" s="51">
        <f>IFERROR(IF(INDEX(MCDM_Grades!$J$2:$J$178,MATCH($A167,MCDM_Grades!$A$2:$A$178,0))="","",INDEX(MCDM_Grades!$J$2:$J$178,MATCH($A167,MCDM_Grades!$A$2:$A$178,0))),"")</f>
        <v/>
      </c>
      <c r="ED167" s="35">
        <f>IFERROR(IF(INDEX(MCDM_Grades!$N$2:$N$178,MATCH($A167,MCDM_Grades!$A$2:$A$178,0))="","",INDEX(MCDM_Grades!$N$2:$N$178,MATCH($A167,MCDM_Grades!$A$2:$A$178,0))),"")</f>
        <v/>
      </c>
      <c r="EE167" s="42">
        <f>IFERROR(IF(INDEX(MCDM_Grades!$O$2:$O$178,MATCH($A167,MCDM_Grades!$A$2:$A$178,0))="","",INDEX(MCDM_Grades!$O$2:$O$178,MATCH($A167,MCDM_Grades!$A$2:$A$178,0))),"")</f>
        <v/>
      </c>
      <c r="EF167" s="35">
        <f>IFERROR(IF(INDEX(MCDM_Grades!$P$2:$P$178,MATCH($A167,MCDM_Grades!$A$2:$A$178,0))="","",INDEX(MCDM_Grades!$P$2:$P$178,MATCH($A167,MCDM_Grades!$A$2:$A$178,0))),"")</f>
        <v/>
      </c>
      <c r="EG167" s="42">
        <f>IFERROR(IF(INDEX(MCDM_Grades!$Q$2:$Q$178,MATCH($A167,MCDM_Grades!$A$2:$A$178,0))="","",INDEX(MCDM_Grades!$Q$2:$Q$178,MATCH($A167,MCDM_Grades!$A$2:$A$178,0))),"")</f>
        <v/>
      </c>
      <c r="EH167" s="35">
        <f>IFERROR(IF(INDEX(MCDM_Grades!$R$2:$R$178,MATCH($A167,MCDM_Grades!$A$2:$A$178,0))="","",INDEX(MCDM_Grades!$R$2:$R$178,MATCH($A167,MCDM_Grades!$A$2:$A$178,0))),"")</f>
        <v/>
      </c>
      <c r="EI167" s="42">
        <f>IFERROR(IF(INDEX(MCDM_Grades!$S$2:$S$178,MATCH($A167,MCDM_Grades!$A$2:$A$178,0))="","",INDEX(MCDM_Grades!$S$2:$S$178,MATCH($A167,MCDM_Grades!$A$2:$A$178,0))),"")</f>
        <v/>
      </c>
      <c r="EJ167" s="35">
        <f>IFERROR(IF(INDEX(MCDM_Grades!$T$2:$T$178,MATCH($A167,MCDM_Grades!$A$2:$A$178,0))="","",INDEX(MCDM_Grades!$T$2:$T$178,MATCH($A167,MCDM_Grades!$A$2:$A$178,0))),"")</f>
        <v/>
      </c>
      <c r="EK167" s="42">
        <f>IFERROR(IF(INDEX(MCDM_Grades!$U$2:$U$178,MATCH($A167,MCDM_Grades!$A$2:$A$178,0))="","",INDEX(MCDM_Grades!$U$2:$U$178,MATCH($A167,MCDM_Grades!$A$2:$A$178,0))),"")</f>
        <v/>
      </c>
      <c r="EL167" s="35">
        <f>IFERROR(IF(INDEX(MCDM_Grades!$V$2:$V$178,MATCH($A167,MCDM_Grades!$A$2:$A$178,0))="","",INDEX(MCDM_Grades!$V$2:$V$178,MATCH($A167,MCDM_Grades!$A$2:$A$178,0))),"")</f>
        <v/>
      </c>
      <c r="EM167" s="42">
        <f>IFERROR(IF(INDEX(MCDM_Grades!$W$2:$W$178,MATCH($A167,MCDM_Grades!$A$2:$A$178,0))="","",INDEX(MCDM_Grades!$W$2:$W$178,MATCH($A167,MCDM_Grades!$A$2:$A$178,0))),"")</f>
        <v/>
      </c>
      <c r="EN167" s="35">
        <f>IFERROR(IF(INDEX(MCDM_Grades!$X$2:$X$178,MATCH($A167,MCDM_Grades!$A$2:$A$178,0))="","",INDEX(MCDM_Grades!$X$2:$X$178,MATCH($A167,MCDM_Grades!$A$2:$A$178,0))),"")</f>
        <v/>
      </c>
      <c r="EO167" s="42">
        <f>IFERROR(IF(INDEX(MCDM_Grades!$Y$2:$Y$178,MATCH($A167,MCDM_Grades!$A$2:$A$178,0))="","",INDEX(MCDM_Grades!$Y$2:$Y$178,MATCH($A167,MCDM_Grades!$A$2:$A$178,0))),"")</f>
        <v/>
      </c>
      <c r="EP167" s="35">
        <f>IFERROR(IF(INDEX(MCDM_Grades!$Z$2:$Z$178,MATCH($A167,MCDM_Grades!$A$2:$A$178,0))="","",INDEX(MCDM_Grades!$Z$2:$Z$178,MATCH($A167,MCDM_Grades!$A$2:$A$178,0))),"")</f>
        <v/>
      </c>
      <c r="EQ167" s="42">
        <f>IFERROR(IF(INDEX(MCDM_Grades!$AA$2:$AA$178,MATCH($A167,MCDM_Grades!$A$2:$A$178,0))="","",INDEX(MCDM_Grades!$AA$2:$AA$178,MATCH($A167,MCDM_Grades!$A$2:$A$178,0))),"")</f>
        <v/>
      </c>
      <c r="ER167" s="35">
        <f>IFERROR(IF(INDEX(MCDM_Grades!$AB$2:$AB$178,MATCH($A167,MCDM_Grades!$A$2:$A$178,0))="","",INDEX(MCDM_Grades!$AB$2:$AB$178,MATCH($A167,MCDM_Grades!$A$2:$A$178,0))),"")</f>
        <v/>
      </c>
      <c r="ES167" s="42">
        <f>IFERROR(IF(INDEX(MCDM_Grades!$AC$2:$AC$178,MATCH($A167,MCDM_Grades!$A$2:$A$178,0))="","",INDEX(MCDM_Grades!$AC$2:$AC$178,MATCH($A167,MCDM_Grades!$A$2:$A$178,0))),"")</f>
        <v/>
      </c>
      <c r="ET167" s="35">
        <f>IFERROR(IF(INDEX(MCDM_Grades!$AD$2:$AD$178,MATCH($A167,MCDM_Grades!$A$2:$A$178,0))="","",INDEX(MCDM_Grades!$AD$2:$AD$178,MATCH($A167,MCDM_Grades!$A$2:$A$178,0))),"")</f>
        <v/>
      </c>
      <c r="EU167" s="42">
        <f>IFERROR(IF(INDEX(MCDM_Grades!$AE$2:$AE$178,MATCH($A167,MCDM_Grades!$A$2:$A$178,0))="","",INDEX(MCDM_Grades!$AE$2:$AE$178,MATCH($A167,MCDM_Grades!$A$2:$A$178,0))),"")</f>
        <v/>
      </c>
      <c r="EV167" s="51">
        <f>IFERROR(IF(INDEX(MCDM_Grades!$K$2:$K$178,MATCH($A167,MCDM_Grades!$A$2:$A$178,0))="","",INDEX(MCDM_Grades!$K$2:$K$178,MATCH($A167,MCDM_Grades!$A$2:$A$178,0))),"")</f>
        <v/>
      </c>
      <c r="EW167" s="49">
        <f>IFERROR(IF(INDEX(MCDM_Grades!$L$2:$L$178,MATCH($A167,MCDM_Grades!$A$2:$A$178,0))="","",INDEX(MCDM_Grades!$L$2:$L$178,MATCH($A167,MCDM_Grades!$A$2:$A$178,0))),"")</f>
        <v/>
      </c>
      <c r="EX167" s="50">
        <f>IFERROR(IF(INDEX(MCDM_Grades!$M$2:$M$178,MATCH($A167,MCDM_Grades!$A$2:$A$178,0))="","",INDEX(MCDM_Grades!$M$2:$M$178,MATCH($A167,MCDM_Grades!$A$2:$A$178,0))),"")</f>
        <v/>
      </c>
      <c r="EY167" s="35">
        <f>IFERROR(IF(INDEX(MCDM_Grades!$AR$2:$AR$178,MATCH($A167,MCDM_Grades!$A$2:$A$178,0))="","",INDEX(MCDM_Grades!$AR$2:$AR$178,MATCH($A167,MCDM_Grades!$A$2:$A$178,0))),"")</f>
        <v/>
      </c>
      <c r="EZ167" s="42">
        <f>IFERROR(IF(INDEX(MCDM_Grades!$AS$2:$AS$178,MATCH($A167,MCDM_Grades!$A$2:$A$178,0))="","",INDEX(MCDM_Grades!$AS$2:$AS$178,MATCH($A167,MCDM_Grades!$A$2:$A$178,0))),"")</f>
        <v/>
      </c>
      <c r="FA167" s="35">
        <f>IFERROR(IF(INDEX(MCDM_Grades!$AT$2:$AT$178,MATCH($A167,MCDM_Grades!$A$2:$A$178,0))="","",INDEX(MCDM_Grades!$AT$2:$AT$178,MATCH($A167,MCDM_Grades!$A$2:$A$178,0))),"")</f>
        <v/>
      </c>
      <c r="FB167" s="42">
        <f>IFERROR(IF(INDEX(MCDM_Grades!$AU$2:$AU$178,MATCH($A167,MCDM_Grades!$A$2:$A$178,0))="","",INDEX(MCDM_Grades!$AU$2:$AU$178,MATCH($A167,MCDM_Grades!$A$2:$A$178,0))),"")</f>
        <v/>
      </c>
      <c r="FC167" s="3" t="inlineStr">
        <is>
          <t>Not reported</t>
        </is>
      </c>
      <c r="FD167" s="3" t="inlineStr">
        <is>
          <t>Unknown</t>
        </is>
      </c>
      <c r="FE167" s="3" t="inlineStr">
        <is>
          <t>Unknown</t>
        </is>
      </c>
      <c r="FF167" s="3" t="n"/>
      <c r="FG167" s="3" t="inlineStr">
        <is>
          <t>Handheld mobile phone camera (surface close-ups; orientation not stated)</t>
        </is>
      </c>
      <c r="FH167" s="3" t="inlineStr">
        <is>
          <t>Device: Mobile Camera ... Outdoor and indoor settings, including roads, pavements, walls, and other infrastructure surfaces.</t>
        </is>
      </c>
      <c r="FI167" s="3" t="inlineStr">
        <is>
          <t>Dataset page / README</t>
        </is>
      </c>
      <c r="FJ167" s="3" t="inlineStr">
        <is>
          <t>https://www.kaggle.com/datasets/patelmihir/road-defects-nonaugmented</t>
        </is>
      </c>
      <c r="FK167" s="3" t="inlineStr">
        <is>
          <t>Medium</t>
        </is>
      </c>
      <c r="FL167" s="3" t="inlineStr">
        <is>
          <t>Not independently verified</t>
        </is>
      </c>
      <c r="FM167" s="3" t="inlineStr">
        <is>
          <t>Workbook: 'Mobile phone camera', position NR, no publication. Kaggle HTML empty; the Kaggle API description states the images 'were captured using a mobile camera' at typical smartphone resolution (~12 MP) across roads, pavements, walls and other infrastructure surfaces, with no statement of angle, height, handheld vs. vehicle use. Inclusion of walls implies close-up surface photography (camera roughly perpendicular to the surface), which for road images would be top-down, but per the labelling rules a handheld phone alone does not prove nadir, so viewpoint is left unreported with Unknown flags.</t>
        </is>
      </c>
    </row>
    <row r="168" ht="58" customHeight="1">
      <c r="A168" s="3" t="inlineStr">
        <is>
          <t>DS-167</t>
        </is>
      </c>
      <c r="B168" s="3" t="inlineStr">
        <is>
          <t>Road Pothole Images for Pothole detection</t>
        </is>
      </c>
      <c r="C168" s="3" t="inlineStr">
        <is>
          <t>NA</t>
        </is>
      </c>
      <c r="D168" s="3" t="inlineStr">
        <is>
          <t>Version 2</t>
        </is>
      </c>
      <c r="E168" s="5" t="inlineStr">
        <is>
          <t>Independent Dataset</t>
        </is>
      </c>
      <c r="F168" s="3" t="inlineStr">
        <is>
          <t>NA (single source record)</t>
        </is>
      </c>
      <c r="G168" s="3" t="inlineStr">
        <is>
          <t>Single source record; no matching record found in any other file after cross-file and cross-platform comparison.</t>
        </is>
      </c>
      <c r="H168" s="3" t="inlineStr">
        <is>
          <t>Claude</t>
        </is>
      </c>
      <c r="I168" s="3" t="inlineStr">
        <is>
          <t>Kaggle</t>
        </is>
      </c>
      <c r="J168" s="3" t="inlineStr">
        <is>
          <t>N</t>
        </is>
      </c>
      <c r="K168" s="3" t="inlineStr">
        <is>
          <t>NA (single platform)</t>
        </is>
      </c>
      <c r="L168" s="4" t="inlineStr">
        <is>
          <t>https://www.kaggle.com/datasets/sovitrath/road-pothole-images-for-pothole-detection</t>
        </is>
      </c>
      <c r="M168" s="3" t="inlineStr">
        <is>
          <t>NA</t>
        </is>
      </c>
      <c r="N168" s="3" t="inlineStr">
        <is>
          <t>NA</t>
        </is>
      </c>
      <c r="O168" s="3" t="inlineStr">
        <is>
          <t>NA</t>
        </is>
      </c>
      <c r="P168" s="3" t="inlineStr">
        <is>
          <t>NA</t>
        </is>
      </c>
      <c r="Q168" s="3" t="inlineStr">
        <is>
          <t>NA</t>
        </is>
      </c>
      <c r="R168" s="4" t="inlineStr">
        <is>
          <t>https://www.kaggle.com/datasets/sovitrath/road-pothole-images-for-pothole-detection</t>
        </is>
      </c>
      <c r="S168" s="3" t="inlineStr">
        <is>
          <t>NA</t>
        </is>
      </c>
      <c r="T168" s="3" t="inlineStr">
        <is>
          <t>NR</t>
        </is>
      </c>
      <c r="U168" s="3" t="inlineStr">
        <is>
          <t>Y</t>
        </is>
      </c>
      <c r="V168" s="3" t="inlineStr">
        <is>
          <t>https://www.researchgate.net/publication/282807920_Dataset_of_images_used_for_pothole_detection</t>
        </is>
      </c>
      <c r="W168" s="3" t="inlineStr">
        <is>
          <t>NR</t>
        </is>
      </c>
      <c r="X168" s="3" t="inlineStr">
        <is>
          <t>https://www.researchgate.net/publication/282807920_Dataset_of_images_used_for_pothole_detection</t>
        </is>
      </c>
      <c r="Y168" s="3" t="inlineStr">
        <is>
          <t>NR</t>
        </is>
      </c>
      <c r="Z168" s="3" t="inlineStr">
        <is>
          <t>NR</t>
        </is>
      </c>
      <c r="AA168" s="3" t="inlineStr">
        <is>
          <t>Reported in source record (relationship not classified)</t>
        </is>
      </c>
      <c r="AB168" s="3" t="inlineStr">
        <is>
          <t>NR</t>
        </is>
      </c>
      <c r="AC168" s="3" t="inlineStr">
        <is>
          <t>NR</t>
        </is>
      </c>
      <c r="AD168" s="3" t="inlineStr">
        <is>
          <t>NR</t>
        </is>
      </c>
      <c r="AE168" s="3" t="inlineStr">
        <is>
          <t>NR</t>
        </is>
      </c>
      <c r="AF168" s="3" t="inlineStr">
        <is>
          <t>NR</t>
        </is>
      </c>
      <c r="AG168" s="3" t="inlineStr">
        <is>
          <t>NR</t>
        </is>
      </c>
      <c r="AH168" s="3" t="inlineStr">
        <is>
          <t>NR</t>
        </is>
      </c>
      <c r="AI168" s="3" t="inlineStr">
        <is>
          <t>NR</t>
        </is>
      </c>
      <c r="AJ168" s="3" t="inlineStr">
        <is>
          <t>NR</t>
        </is>
      </c>
      <c r="AK168" s="3" t="inlineStr">
        <is>
          <t>NR</t>
        </is>
      </c>
      <c r="AL168" s="3" t="inlineStr">
        <is>
          <t>NR</t>
        </is>
      </c>
      <c r="AM168" s="3" t="inlineStr">
        <is>
          <t>NR</t>
        </is>
      </c>
      <c r="AN168" s="3" t="inlineStr">
        <is>
          <t>NR</t>
        </is>
      </c>
      <c r="AO168" s="3" t="inlineStr">
        <is>
          <t>NR</t>
        </is>
      </c>
      <c r="AP168" s="3" t="inlineStr">
        <is>
          <t>South Africa</t>
        </is>
      </c>
      <c r="AQ168" s="3" t="inlineStr">
        <is>
          <t>NR</t>
        </is>
      </c>
      <c r="AR168" s="3" t="inlineStr">
        <is>
          <t>NR</t>
        </is>
      </c>
      <c r="AS168" s="3" t="inlineStr">
        <is>
          <t>South Africa</t>
        </is>
      </c>
      <c r="AT168" s="3" t="inlineStr">
        <is>
          <t>NR</t>
        </is>
      </c>
      <c r="AU168" s="3" t="inlineStr">
        <is>
          <t>Vehicle-mounted camera (real-world road footage)</t>
        </is>
      </c>
      <c r="AV168" s="3" t="inlineStr">
        <is>
          <t>See Acquisition_Platform</t>
        </is>
      </c>
      <c r="AW168" s="3" t="inlineStr">
        <is>
          <t>Vehicle-mounted camera (real-world road footage)</t>
        </is>
      </c>
      <c r="AX168" s="3" t="inlineStr">
        <is>
          <t>See Acquisition_Platform (reported: mounted)</t>
        </is>
      </c>
      <c r="AY168" s="3" t="inlineStr">
        <is>
          <t>NR</t>
        </is>
      </c>
      <c r="AZ168" s="3" t="inlineStr">
        <is>
          <t>NR</t>
        </is>
      </c>
      <c r="BA168" s="3" t="inlineStr">
        <is>
          <t>NR</t>
        </is>
      </c>
      <c r="BB168" s="3" t="inlineStr">
        <is>
          <t>N</t>
        </is>
      </c>
      <c r="BC168" s="3" t="inlineStr">
        <is>
          <t>NR</t>
        </is>
      </c>
      <c r="BD168" s="3" t="inlineStr">
        <is>
          <t>NR</t>
        </is>
      </c>
      <c r="BE168" s="3" t="inlineStr">
        <is>
          <t>NR</t>
        </is>
      </c>
      <c r="BF168" s="3" t="inlineStr">
        <is>
          <t>NR</t>
        </is>
      </c>
      <c r="BG168" s="3" t="inlineStr">
        <is>
          <t>NR</t>
        </is>
      </c>
      <c r="BH168" s="3" t="inlineStr">
        <is>
          <t>Pothole</t>
        </is>
      </c>
      <c r="BI168" s="3" t="inlineStr">
        <is>
          <t>NR</t>
        </is>
      </c>
      <c r="BJ168" s="3" t="inlineStr">
        <is>
          <t>Positive (pothole present) and negative (no pothole) image sets with per-pothole bounding boxes</t>
        </is>
      </c>
      <c r="BK168" s="3" t="inlineStr">
        <is>
          <t>NR</t>
        </is>
      </c>
      <c r="BL168" s="3" t="inlineStr">
        <is>
          <t>Object detection</t>
        </is>
      </c>
      <c r="BM168" s="3" t="inlineStr">
        <is>
          <t>Object detection</t>
        </is>
      </c>
      <c r="BN168" s="3" t="inlineStr">
        <is>
          <t>CSV bounding boxes (image_id, num_potholes, x, y, w, h)</t>
        </is>
      </c>
      <c r="BO168" s="3" t="inlineStr">
        <is>
          <t>NR</t>
        </is>
      </c>
      <c r="BP168" s="3" t="inlineStr">
        <is>
          <t>NR</t>
        </is>
      </c>
      <c r="BQ168" s="3" t="inlineStr">
        <is>
          <t>Y</t>
        </is>
      </c>
      <c r="BR168" s="3" t="inlineStr">
        <is>
          <t>NR</t>
        </is>
      </c>
      <c r="BS168" s="3" t="inlineStr">
        <is>
          <t>NR</t>
        </is>
      </c>
      <c r="BT168" s="3" t="inlineStr">
        <is>
          <t>NR</t>
        </is>
      </c>
      <c r="BU168" s="3" t="inlineStr">
        <is>
          <t>NR</t>
        </is>
      </c>
      <c r="BV168" s="3" t="inlineStr">
        <is>
          <t>NR</t>
        </is>
      </c>
      <c r="BW168" s="3" t="inlineStr">
        <is>
          <t>NR</t>
        </is>
      </c>
      <c r="BX168" s="3" t="inlineStr">
        <is>
          <t>NR</t>
        </is>
      </c>
      <c r="BY168" s="3" t="inlineStr">
        <is>
          <t>NR</t>
        </is>
      </c>
      <c r="BZ168" s="3" t="inlineStr">
        <is>
          <t>NR</t>
        </is>
      </c>
      <c r="CA168" s="3" t="inlineStr">
        <is>
          <t>NR</t>
        </is>
      </c>
      <c r="CB168" s="3" t="inlineStr">
        <is>
          <t>NR</t>
        </is>
      </c>
      <c r="CC168" s="3" t="inlineStr">
        <is>
          <t>Object detection</t>
        </is>
      </c>
      <c r="CD168" s="3" t="inlineStr">
        <is>
          <t>NR</t>
        </is>
      </c>
      <c r="CE168" s="3" t="inlineStr">
        <is>
          <t>NR</t>
        </is>
      </c>
      <c r="CF168" s="3" t="inlineStr">
        <is>
          <t>Reported on the source record/data card or associated publication (see Evidence_Locator)</t>
        </is>
      </c>
      <c r="CG168" s="3" t="inlineStr">
        <is>
          <t>NR</t>
        </is>
      </c>
      <c r="CH168" s="3" t="inlineStr">
        <is>
          <t>NR</t>
        </is>
      </c>
      <c r="CI168" s="3" t="inlineStr">
        <is>
          <t>Include-Primary</t>
        </is>
      </c>
      <c r="CJ168" s="3" t="inlineStr">
        <is>
          <t>Registration</t>
        </is>
      </c>
      <c r="CK168" s="3" t="inlineStr">
        <is>
          <t>CC0: Public Domain</t>
        </is>
      </c>
      <c r="CL168" s="3" t="inlineStr">
        <is>
          <t>Y</t>
        </is>
      </c>
      <c r="CM168" s="3" t="inlineStr">
        <is>
          <t>Registration</t>
        </is>
      </c>
      <c r="CN168" s="3" t="inlineStr">
        <is>
          <t>NR</t>
        </is>
      </c>
      <c r="CO168" s="3" t="inlineStr">
        <is>
          <t>NR</t>
        </is>
      </c>
      <c r="CP168" s="3" t="inlineStr">
        <is>
          <t>N</t>
        </is>
      </c>
      <c r="CQ168" s="3" t="inlineStr">
        <is>
          <t>Underlying imagery was captured in 2015, before the project window, and only the Kaggle re-release falls inside it; image count, resolution and collection dates are not stated; single distress class; CC0 designation on Kaggle may not match the original authors' terms</t>
        </is>
      </c>
      <c r="CR168" s="3" t="inlineStr">
        <is>
          <t>Original</t>
        </is>
      </c>
      <c r="CS168" s="3" t="inlineStr">
        <is>
          <t>N</t>
        </is>
      </c>
      <c r="CT168" s="3" t="inlineStr">
        <is>
          <t>N</t>
        </is>
      </c>
      <c r="CU168" s="3" t="inlineStr">
        <is>
          <t>N</t>
        </is>
      </c>
      <c r="CV168" s="3" t="inlineStr">
        <is>
          <t>NA</t>
        </is>
      </c>
      <c r="CW168" s="3" t="inlineStr">
        <is>
          <t>MIIA Pothole Image Classification Challenge (GPT KAG-004) - Possible Match (both build on Nienaber South African pothole imagery), not merged</t>
        </is>
      </c>
      <c r="CX168" s="3" t="inlineStr">
        <is>
          <t>Claude_Kaggle_001.xlsx</t>
        </is>
      </c>
      <c r="CY168" s="3" t="inlineStr">
        <is>
          <t>Claude_Kaggle_001:KG-011</t>
        </is>
      </c>
      <c r="CZ168" s="3" t="inlineStr">
        <is>
          <t>N</t>
        </is>
      </c>
      <c r="DA168" s="3" t="inlineStr">
        <is>
          <t>NA</t>
        </is>
      </c>
      <c r="DB168" s="3" t="inlineStr">
        <is>
          <t>None</t>
        </is>
      </c>
      <c r="DC168" s="3" t="inlineStr">
        <is>
          <t>None</t>
        </is>
      </c>
      <c r="DD168" s="3" t="inlineStr">
        <is>
          <t>None</t>
        </is>
      </c>
      <c r="DE168" s="3" t="inlineStr">
        <is>
          <t>None</t>
        </is>
      </c>
      <c r="DF168" s="3" t="inlineStr">
        <is>
          <t>N</t>
        </is>
      </c>
      <c r="DG168" s="3" t="inlineStr">
        <is>
          <t>South African vehicle-mounted pothole imagery citing Nienaber et al.; possible common origin with the MIIA challenge set; insufficient evidence to merge.</t>
        </is>
      </c>
      <c r="DH168" s="3" t="inlineStr">
        <is>
          <t>Kaggle dataset page 'About Dataset' (CSV annotation schema, acknowledgement of Nienaber, Booysen &amp; Kroon SATC 2015 and IEEE CIVTS 2015, original Google Drive source); Kaggle API record /api/v1/datasets/view/sovitrath/road-pothole-images-for-pothole-detection; accessed 2026-08-03</t>
        </is>
      </c>
      <c r="DI168" s="3" t="inlineStr">
        <is>
          <t>Moderate</t>
        </is>
      </c>
      <c r="DJ168" s="3" t="inlineStr">
        <is>
          <t>Medium</t>
        </is>
      </c>
      <c r="DK168" s="3" t="inlineStr">
        <is>
          <t>Use source record as cited.</t>
        </is>
      </c>
      <c r="DL168" s="3" t="n">
        <v>5</v>
      </c>
      <c r="DM168" s="3" t="n">
        <v>3</v>
      </c>
      <c r="DN168" s="3" t="n">
        <v>3</v>
      </c>
      <c r="DO168" s="3" t="n">
        <v>4</v>
      </c>
      <c r="DP168" s="3" t="n">
        <v>2</v>
      </c>
      <c r="DQ168" s="3" t="n">
        <v>1</v>
      </c>
      <c r="DR168" s="3" t="n">
        <v>0</v>
      </c>
      <c r="DS168" s="3" t="n">
        <v>59</v>
      </c>
      <c r="DT168" s="3" t="inlineStr">
        <is>
          <t>Reviewed (source MCDM_Scoring, averaged across batches)</t>
        </is>
      </c>
      <c r="DU168" s="3" t="inlineStr">
        <is>
          <t>1 of 1</t>
        </is>
      </c>
      <c r="DV168" s="35">
        <f>IFERROR(IF(INDEX(MCDM_Grades!$C$2:$C$178,MATCH($A168,MCDM_Grades!$A$2:$A$178,0))="","",INDEX(MCDM_Grades!$C$2:$C$178,MATCH($A168,MCDM_Grades!$A$2:$A$178,0))),"")</f>
        <v/>
      </c>
      <c r="DW168" s="42">
        <f>IFERROR(IF(INDEX(MCDM_Grades!$D$2:$D$178,MATCH($A168,MCDM_Grades!$A$2:$A$178,0))="","",INDEX(MCDM_Grades!$D$2:$D$178,MATCH($A168,MCDM_Grades!$A$2:$A$178,0))),"")</f>
        <v/>
      </c>
      <c r="DX168" s="48">
        <f>IFERROR(IF(INDEX(MCDM_Grades!$E$2:$E$178,MATCH($A168,MCDM_Grades!$A$2:$A$178,0))="","",INDEX(MCDM_Grades!$E$2:$E$178,MATCH($A168,MCDM_Grades!$A$2:$A$178,0))),"")</f>
        <v/>
      </c>
      <c r="DY168" s="49">
        <f>IFERROR(IF(INDEX(MCDM_Grades!$F$2:$F$178,MATCH($A168,MCDM_Grades!$A$2:$A$178,0))="","",INDEX(MCDM_Grades!$F$2:$F$178,MATCH($A168,MCDM_Grades!$A$2:$A$178,0))),"")</f>
        <v/>
      </c>
      <c r="DZ168" s="48">
        <f>IFERROR(IF(INDEX(MCDM_Grades!$G$2:$G$178,MATCH($A168,MCDM_Grades!$A$2:$A$178,0))="","",INDEX(MCDM_Grades!$G$2:$G$178,MATCH($A168,MCDM_Grades!$A$2:$A$178,0))),"")</f>
        <v/>
      </c>
      <c r="EA168" s="49">
        <f>IFERROR(IF(INDEX(MCDM_Grades!$H$2:$H$178,MATCH($A168,MCDM_Grades!$A$2:$A$178,0))="","",INDEX(MCDM_Grades!$H$2:$H$178,MATCH($A168,MCDM_Grades!$A$2:$A$178,0))),"")</f>
        <v/>
      </c>
      <c r="EB168" s="50">
        <f>IFERROR(IF(INDEX(MCDM_Grades!$I$2:$I$178,MATCH($A168,MCDM_Grades!$A$2:$A$178,0))="","",INDEX(MCDM_Grades!$I$2:$I$178,MATCH($A168,MCDM_Grades!$A$2:$A$178,0))),"")</f>
        <v/>
      </c>
      <c r="EC168" s="51">
        <f>IFERROR(IF(INDEX(MCDM_Grades!$J$2:$J$178,MATCH($A168,MCDM_Grades!$A$2:$A$178,0))="","",INDEX(MCDM_Grades!$J$2:$J$178,MATCH($A168,MCDM_Grades!$A$2:$A$178,0))),"")</f>
        <v/>
      </c>
      <c r="ED168" s="35">
        <f>IFERROR(IF(INDEX(MCDM_Grades!$N$2:$N$178,MATCH($A168,MCDM_Grades!$A$2:$A$178,0))="","",INDEX(MCDM_Grades!$N$2:$N$178,MATCH($A168,MCDM_Grades!$A$2:$A$178,0))),"")</f>
        <v/>
      </c>
      <c r="EE168" s="42">
        <f>IFERROR(IF(INDEX(MCDM_Grades!$O$2:$O$178,MATCH($A168,MCDM_Grades!$A$2:$A$178,0))="","",INDEX(MCDM_Grades!$O$2:$O$178,MATCH($A168,MCDM_Grades!$A$2:$A$178,0))),"")</f>
        <v/>
      </c>
      <c r="EF168" s="35">
        <f>IFERROR(IF(INDEX(MCDM_Grades!$P$2:$P$178,MATCH($A168,MCDM_Grades!$A$2:$A$178,0))="","",INDEX(MCDM_Grades!$P$2:$P$178,MATCH($A168,MCDM_Grades!$A$2:$A$178,0))),"")</f>
        <v/>
      </c>
      <c r="EG168" s="42">
        <f>IFERROR(IF(INDEX(MCDM_Grades!$Q$2:$Q$178,MATCH($A168,MCDM_Grades!$A$2:$A$178,0))="","",INDEX(MCDM_Grades!$Q$2:$Q$178,MATCH($A168,MCDM_Grades!$A$2:$A$178,0))),"")</f>
        <v/>
      </c>
      <c r="EH168" s="35">
        <f>IFERROR(IF(INDEX(MCDM_Grades!$R$2:$R$178,MATCH($A168,MCDM_Grades!$A$2:$A$178,0))="","",INDEX(MCDM_Grades!$R$2:$R$178,MATCH($A168,MCDM_Grades!$A$2:$A$178,0))),"")</f>
        <v/>
      </c>
      <c r="EI168" s="42">
        <f>IFERROR(IF(INDEX(MCDM_Grades!$S$2:$S$178,MATCH($A168,MCDM_Grades!$A$2:$A$178,0))="","",INDEX(MCDM_Grades!$S$2:$S$178,MATCH($A168,MCDM_Grades!$A$2:$A$178,0))),"")</f>
        <v/>
      </c>
      <c r="EJ168" s="35">
        <f>IFERROR(IF(INDEX(MCDM_Grades!$T$2:$T$178,MATCH($A168,MCDM_Grades!$A$2:$A$178,0))="","",INDEX(MCDM_Grades!$T$2:$T$178,MATCH($A168,MCDM_Grades!$A$2:$A$178,0))),"")</f>
        <v/>
      </c>
      <c r="EK168" s="42">
        <f>IFERROR(IF(INDEX(MCDM_Grades!$U$2:$U$178,MATCH($A168,MCDM_Grades!$A$2:$A$178,0))="","",INDEX(MCDM_Grades!$U$2:$U$178,MATCH($A168,MCDM_Grades!$A$2:$A$178,0))),"")</f>
        <v/>
      </c>
      <c r="EL168" s="35">
        <f>IFERROR(IF(INDEX(MCDM_Grades!$V$2:$V$178,MATCH($A168,MCDM_Grades!$A$2:$A$178,0))="","",INDEX(MCDM_Grades!$V$2:$V$178,MATCH($A168,MCDM_Grades!$A$2:$A$178,0))),"")</f>
        <v/>
      </c>
      <c r="EM168" s="42">
        <f>IFERROR(IF(INDEX(MCDM_Grades!$W$2:$W$178,MATCH($A168,MCDM_Grades!$A$2:$A$178,0))="","",INDEX(MCDM_Grades!$W$2:$W$178,MATCH($A168,MCDM_Grades!$A$2:$A$178,0))),"")</f>
        <v/>
      </c>
      <c r="EN168" s="35">
        <f>IFERROR(IF(INDEX(MCDM_Grades!$X$2:$X$178,MATCH($A168,MCDM_Grades!$A$2:$A$178,0))="","",INDEX(MCDM_Grades!$X$2:$X$178,MATCH($A168,MCDM_Grades!$A$2:$A$178,0))),"")</f>
        <v/>
      </c>
      <c r="EO168" s="42">
        <f>IFERROR(IF(INDEX(MCDM_Grades!$Y$2:$Y$178,MATCH($A168,MCDM_Grades!$A$2:$A$178,0))="","",INDEX(MCDM_Grades!$Y$2:$Y$178,MATCH($A168,MCDM_Grades!$A$2:$A$178,0))),"")</f>
        <v/>
      </c>
      <c r="EP168" s="35">
        <f>IFERROR(IF(INDEX(MCDM_Grades!$Z$2:$Z$178,MATCH($A168,MCDM_Grades!$A$2:$A$178,0))="","",INDEX(MCDM_Grades!$Z$2:$Z$178,MATCH($A168,MCDM_Grades!$A$2:$A$178,0))),"")</f>
        <v/>
      </c>
      <c r="EQ168" s="42">
        <f>IFERROR(IF(INDEX(MCDM_Grades!$AA$2:$AA$178,MATCH($A168,MCDM_Grades!$A$2:$A$178,0))="","",INDEX(MCDM_Grades!$AA$2:$AA$178,MATCH($A168,MCDM_Grades!$A$2:$A$178,0))),"")</f>
        <v/>
      </c>
      <c r="ER168" s="35">
        <f>IFERROR(IF(INDEX(MCDM_Grades!$AB$2:$AB$178,MATCH($A168,MCDM_Grades!$A$2:$A$178,0))="","",INDEX(MCDM_Grades!$AB$2:$AB$178,MATCH($A168,MCDM_Grades!$A$2:$A$178,0))),"")</f>
        <v/>
      </c>
      <c r="ES168" s="42">
        <f>IFERROR(IF(INDEX(MCDM_Grades!$AC$2:$AC$178,MATCH($A168,MCDM_Grades!$A$2:$A$178,0))="","",INDEX(MCDM_Grades!$AC$2:$AC$178,MATCH($A168,MCDM_Grades!$A$2:$A$178,0))),"")</f>
        <v/>
      </c>
      <c r="ET168" s="35">
        <f>IFERROR(IF(INDEX(MCDM_Grades!$AD$2:$AD$178,MATCH($A168,MCDM_Grades!$A$2:$A$178,0))="","",INDEX(MCDM_Grades!$AD$2:$AD$178,MATCH($A168,MCDM_Grades!$A$2:$A$178,0))),"")</f>
        <v/>
      </c>
      <c r="EU168" s="42">
        <f>IFERROR(IF(INDEX(MCDM_Grades!$AE$2:$AE$178,MATCH($A168,MCDM_Grades!$A$2:$A$178,0))="","",INDEX(MCDM_Grades!$AE$2:$AE$178,MATCH($A168,MCDM_Grades!$A$2:$A$178,0))),"")</f>
        <v/>
      </c>
      <c r="EV168" s="51">
        <f>IFERROR(IF(INDEX(MCDM_Grades!$K$2:$K$178,MATCH($A168,MCDM_Grades!$A$2:$A$178,0))="","",INDEX(MCDM_Grades!$K$2:$K$178,MATCH($A168,MCDM_Grades!$A$2:$A$178,0))),"")</f>
        <v/>
      </c>
      <c r="EW168" s="49">
        <f>IFERROR(IF(INDEX(MCDM_Grades!$L$2:$L$178,MATCH($A168,MCDM_Grades!$A$2:$A$178,0))="","",INDEX(MCDM_Grades!$L$2:$L$178,MATCH($A168,MCDM_Grades!$A$2:$A$178,0))),"")</f>
        <v/>
      </c>
      <c r="EX168" s="50">
        <f>IFERROR(IF(INDEX(MCDM_Grades!$M$2:$M$178,MATCH($A168,MCDM_Grades!$A$2:$A$178,0))="","",INDEX(MCDM_Grades!$M$2:$M$178,MATCH($A168,MCDM_Grades!$A$2:$A$178,0))),"")</f>
        <v/>
      </c>
      <c r="EY168" s="35">
        <f>IFERROR(IF(INDEX(MCDM_Grades!$AR$2:$AR$178,MATCH($A168,MCDM_Grades!$A$2:$A$178,0))="","",INDEX(MCDM_Grades!$AR$2:$AR$178,MATCH($A168,MCDM_Grades!$A$2:$A$178,0))),"")</f>
        <v/>
      </c>
      <c r="EZ168" s="42">
        <f>IFERROR(IF(INDEX(MCDM_Grades!$AS$2:$AS$178,MATCH($A168,MCDM_Grades!$A$2:$A$178,0))="","",INDEX(MCDM_Grades!$AS$2:$AS$178,MATCH($A168,MCDM_Grades!$A$2:$A$178,0))),"")</f>
        <v/>
      </c>
      <c r="FA168" s="35">
        <f>IFERROR(IF(INDEX(MCDM_Grades!$AT$2:$AT$178,MATCH($A168,MCDM_Grades!$A$2:$A$178,0))="","",INDEX(MCDM_Grades!$AT$2:$AT$178,MATCH($A168,MCDM_Grades!$A$2:$A$178,0))),"")</f>
        <v/>
      </c>
      <c r="FB168" s="42">
        <f>IFERROR(IF(INDEX(MCDM_Grades!$AU$2:$AU$178,MATCH($A168,MCDM_Grades!$A$2:$A$178,0))="","",INDEX(MCDM_Grades!$AU$2:$AU$178,MATCH($A168,MCDM_Grades!$A$2:$A$178,0))),"")</f>
        <v/>
      </c>
      <c r="FC168" s="3" t="inlineStr">
        <is>
          <t>Forward-facing / oblique</t>
        </is>
      </c>
      <c r="FD168" s="3" t="inlineStr">
        <is>
          <t>No</t>
        </is>
      </c>
      <c r="FE168" s="3" t="inlineStr">
        <is>
          <t>Yes</t>
        </is>
      </c>
      <c r="FF168" s="3" t="n"/>
      <c r="FG168" s="3" t="inlineStr">
        <is>
          <t>Vehicle-mounted camera behind the windscreen (driver's forward view of the road ahead)</t>
        </is>
      </c>
      <c r="FH168" s="3" t="inlineStr">
        <is>
          <t>Nienaber, S., Booysen, M.J., Kroon, R.S. (2015). Detecting potholes using simple image processing techniques and real-world footage. 34th Southern African Transport Conference (SATC 2015), Pretoria (camera mounted inside a moving vehicle, forward view of the road)</t>
        </is>
      </c>
      <c r="FI168" s="3" t="inlineStr">
        <is>
          <t>Known dataset (prior knowledge)</t>
        </is>
      </c>
      <c r="FJ168" s="3" t="inlineStr">
        <is>
          <t>https://www.researchgate.net/publication/282807920_Dataset_of_images_used_for_pothole_detection</t>
        </is>
      </c>
      <c r="FK168" s="3" t="inlineStr">
        <is>
          <t>Medium</t>
        </is>
      </c>
      <c r="FL168" s="3" t="inlineStr">
        <is>
          <t>Verified - agreed</t>
        </is>
      </c>
      <c r="FM168" s="3" t="inlineStr">
        <is>
          <t>Workbook: 'Vehicle-mounted camera (real-world road footage)', position 'mounted'; Reconciliation_Notes: 'South African vehicle-mounted pothole imagery citing Nienaber et al.'. Kaggle HTML empty; the Kaggle API description credits Nienaber et al. (2015) and gives CSV bounding boxes but no capture details. ResearchGate returned 403, IEEE Xplore (companion paper 10.1109/SSCI.2015.69) was blocked and Semantic Scholar rate-limited, so the viewpoint rests on prior knowledge of the Nienaber, Booysen and Kroon 2015 papers, in which images were captured from a camera mounted inside a vehicle viewing the road ahead while driving in South Africa (perspective images used for monocular pothole distance estimation). Confidence capped at Medium. | Second review: Kaggle API description (fetched) credits the Nienaber et al. 2015 'real-world footage' paper but gives no capture details, and Semantic Scholar has no abstract; the Nienaber/Booysen/Kroon work used a camera mounted inside a moving vehicle viewing the road ahead in South Africa, so forward-facing is</t>
        </is>
      </c>
    </row>
    <row r="169" ht="58" customHeight="1">
      <c r="A169" s="3" t="inlineStr">
        <is>
          <t>DS-168</t>
        </is>
      </c>
      <c r="B169" s="3" t="inlineStr">
        <is>
          <t>Road Quality Dataset</t>
        </is>
      </c>
      <c r="C169" s="3" t="inlineStr">
        <is>
          <t>NA</t>
        </is>
      </c>
      <c r="D169" s="3" t="inlineStr">
        <is>
          <t>NR</t>
        </is>
      </c>
      <c r="E169" s="3" t="inlineStr">
        <is>
          <t>Independent Dataset</t>
        </is>
      </c>
      <c r="F169" s="3" t="inlineStr">
        <is>
          <t>NA (single source record)</t>
        </is>
      </c>
      <c r="G169" s="3" t="inlineStr">
        <is>
          <t>Single source record; no matching record found in any other file after cross-file and cross-platform comparison.</t>
        </is>
      </c>
      <c r="H169" s="3" t="inlineStr">
        <is>
          <t>GPT</t>
        </is>
      </c>
      <c r="I169" s="3" t="inlineStr">
        <is>
          <t>Kaggle</t>
        </is>
      </c>
      <c r="J169" s="3" t="inlineStr">
        <is>
          <t>N</t>
        </is>
      </c>
      <c r="K169" s="3" t="inlineStr">
        <is>
          <t>NA (single platform)</t>
        </is>
      </c>
      <c r="L169" s="4" t="inlineStr">
        <is>
          <t>https://www.kaggle.com/datasets/nickkotarelas/road-quality-dataset</t>
        </is>
      </c>
      <c r="M169" s="3" t="inlineStr">
        <is>
          <t>NA</t>
        </is>
      </c>
      <c r="N169" s="3" t="inlineStr">
        <is>
          <t>NA</t>
        </is>
      </c>
      <c r="O169" s="3" t="inlineStr">
        <is>
          <t>NA</t>
        </is>
      </c>
      <c r="P169" s="3" t="inlineStr">
        <is>
          <t>NA</t>
        </is>
      </c>
      <c r="Q169" s="3" t="inlineStr">
        <is>
          <t>NA</t>
        </is>
      </c>
      <c r="R169" s="4" t="inlineStr">
        <is>
          <t>https://www.kaggle.com/datasets/nickkotarelas/road-quality-dataset</t>
        </is>
      </c>
      <c r="S169" s="3" t="inlineStr">
        <is>
          <t>NA</t>
        </is>
      </c>
      <c r="T169" s="3" t="inlineStr">
        <is>
          <t>NR</t>
        </is>
      </c>
      <c r="U169" s="3" t="inlineStr">
        <is>
          <t>N</t>
        </is>
      </c>
      <c r="V169" s="3" t="inlineStr">
        <is>
          <t>NR</t>
        </is>
      </c>
      <c r="W169" s="3" t="inlineStr">
        <is>
          <t>NR</t>
        </is>
      </c>
      <c r="X169" s="3" t="inlineStr">
        <is>
          <t>NR</t>
        </is>
      </c>
      <c r="Y169" s="3" t="inlineStr">
        <is>
          <t>NR</t>
        </is>
      </c>
      <c r="Z169" s="3" t="inlineStr">
        <is>
          <t>NA</t>
        </is>
      </c>
      <c r="AA169" s="3" t="inlineStr">
        <is>
          <t>NA</t>
        </is>
      </c>
      <c r="AB169" s="3" t="inlineStr">
        <is>
          <t>NR</t>
        </is>
      </c>
      <c r="AC169" s="3" t="inlineStr">
        <is>
          <t>NR</t>
        </is>
      </c>
      <c r="AD169" s="3" t="inlineStr">
        <is>
          <t>NR</t>
        </is>
      </c>
      <c r="AE169" s="3" t="inlineStr">
        <is>
          <t>NR</t>
        </is>
      </c>
      <c r="AF169" s="3" t="inlineStr">
        <is>
          <t>NR</t>
        </is>
      </c>
      <c r="AG169" s="3" t="inlineStr">
        <is>
          <t>NR</t>
        </is>
      </c>
      <c r="AH169" s="3" t="inlineStr">
        <is>
          <t>NR</t>
        </is>
      </c>
      <c r="AI169" s="3" t="inlineStr">
        <is>
          <t>NR</t>
        </is>
      </c>
      <c r="AJ169" s="3" t="inlineStr">
        <is>
          <t>NR</t>
        </is>
      </c>
      <c r="AK169" s="3" t="inlineStr">
        <is>
          <t>NR</t>
        </is>
      </c>
      <c r="AL169" s="3" t="inlineStr">
        <is>
          <t>NR</t>
        </is>
      </c>
      <c r="AM169" s="3" t="inlineStr">
        <is>
          <t>NR</t>
        </is>
      </c>
      <c r="AN169" s="3" t="inlineStr">
        <is>
          <t>NR</t>
        </is>
      </c>
      <c r="AO169" s="3" t="inlineStr">
        <is>
          <t>NR</t>
        </is>
      </c>
      <c r="AP169" s="3" t="inlineStr">
        <is>
          <t>NR</t>
        </is>
      </c>
      <c r="AQ169" s="3" t="inlineStr">
        <is>
          <t>NR</t>
        </is>
      </c>
      <c r="AR169" s="3" t="inlineStr">
        <is>
          <t>NR</t>
        </is>
      </c>
      <c r="AS169" s="3" t="inlineStr">
        <is>
          <t>Road environment: Urban vehicle runs</t>
        </is>
      </c>
      <c r="AT169" s="3" t="inlineStr">
        <is>
          <t>NR</t>
        </is>
      </c>
      <c r="AU169" s="3" t="inlineStr">
        <is>
          <t>Vehicle-mounted dashboard webcam;smartphone or embedded IMU and GPS sensors</t>
        </is>
      </c>
      <c r="AV169" s="3" t="inlineStr">
        <is>
          <t>See Acquisition_Platform</t>
        </is>
      </c>
      <c r="AW169" s="3" t="inlineStr">
        <is>
          <t>Vehicle-mounted dashboard webcam;smartphone or embedded IMU and GPS sensors</t>
        </is>
      </c>
      <c r="AX169" s="3" t="inlineStr">
        <is>
          <t>See Acquisition_Platform (reported: mounted)</t>
        </is>
      </c>
      <c r="AY169" s="3" t="inlineStr">
        <is>
          <t>Y</t>
        </is>
      </c>
      <c r="AZ169" s="3" t="inlineStr">
        <is>
          <t>NR</t>
        </is>
      </c>
      <c r="BA169" s="3" t="inlineStr">
        <is>
          <t>NR</t>
        </is>
      </c>
      <c r="BB169" s="3" t="inlineStr">
        <is>
          <t>N</t>
        </is>
      </c>
      <c r="BC169" s="3" t="inlineStr">
        <is>
          <t>Y</t>
        </is>
      </c>
      <c r="BD169" s="3" t="inlineStr">
        <is>
          <t>IMU</t>
        </is>
      </c>
      <c r="BE169" s="3" t="inlineStr">
        <is>
          <t>NR</t>
        </is>
      </c>
      <c r="BF169" s="3" t="inlineStr">
        <is>
          <t>NR</t>
        </is>
      </c>
      <c r="BG169" s="3" t="inlineStr">
        <is>
          <t>NR</t>
        </is>
      </c>
      <c r="BH169" s="3" t="inlineStr">
        <is>
          <t>Crack;Depression;Bump;Manhole;No anomaly</t>
        </is>
      </c>
      <c r="BI169" s="3" t="inlineStr">
        <is>
          <t>NR</t>
        </is>
      </c>
      <c r="BJ169" s="3" t="inlineStr">
        <is>
          <t>Anomaly type: no_anomaly;manhole;depression;bump;crack;severity: small;medium;high;transversity metadata</t>
        </is>
      </c>
      <c r="BK169" s="3" t="inlineStr">
        <is>
          <t>NR</t>
        </is>
      </c>
      <c r="BL169" s="3" t="inlineStr">
        <is>
          <t>Multimodal classification;Anomaly detection;Severity classification</t>
        </is>
      </c>
      <c r="BM169" s="3" t="inlineStr">
        <is>
          <t>Multimodal classification;Anomaly detection;Severity classification</t>
        </is>
      </c>
      <c r="BN169" s="3" t="inlineStr">
        <is>
          <t>JPEG images;pickled synchronized sensor data and labels</t>
        </is>
      </c>
      <c r="BO169" s="3" t="inlineStr">
        <is>
          <t>NR</t>
        </is>
      </c>
      <c r="BP169" s="3" t="inlineStr">
        <is>
          <t>Y</t>
        </is>
      </c>
      <c r="BQ169" s="3" t="inlineStr">
        <is>
          <t>NR</t>
        </is>
      </c>
      <c r="BR169" s="3" t="inlineStr">
        <is>
          <t>NR</t>
        </is>
      </c>
      <c r="BS169" s="3" t="inlineStr">
        <is>
          <t>NR</t>
        </is>
      </c>
      <c r="BT169" s="3" t="inlineStr">
        <is>
          <t>NR</t>
        </is>
      </c>
      <c r="BU169" s="3" t="inlineStr">
        <is>
          <t>Y</t>
        </is>
      </c>
      <c r="BV169" s="3" t="inlineStr">
        <is>
          <t>N</t>
        </is>
      </c>
      <c r="BW169" s="3" t="inlineStr">
        <is>
          <t>N</t>
        </is>
      </c>
      <c r="BX169" s="3" t="inlineStr">
        <is>
          <t>N</t>
        </is>
      </c>
      <c r="BY169" s="3" t="inlineStr">
        <is>
          <t>Synchronized camera, accelerometer, gyroscope, and GPS collection; optional labels</t>
        </is>
      </c>
      <c r="BZ169" s="3" t="inlineStr">
        <is>
          <t>Synchronization and schema documented; annotation audit NR</t>
        </is>
      </c>
      <c r="CA169" s="3" t="inlineStr">
        <is>
          <t>NR</t>
        </is>
      </c>
      <c r="CB169" s="3" t="inlineStr">
        <is>
          <t>NR</t>
        </is>
      </c>
      <c r="CC169" s="3" t="inlineStr">
        <is>
          <t>Multimodal classification;Anomaly detection;Severity assessment</t>
        </is>
      </c>
      <c r="CD169" s="3" t="inlineStr">
        <is>
          <t>NR</t>
        </is>
      </c>
      <c r="CE169" s="3" t="inlineStr">
        <is>
          <t>NR</t>
        </is>
      </c>
      <c r="CF169" s="3" t="inlineStr">
        <is>
          <t>Reported on the source record/data card or associated publication (see Evidence_Locator)</t>
        </is>
      </c>
      <c r="CG169" s="3" t="inlineStr">
        <is>
          <t>NR</t>
        </is>
      </c>
      <c r="CH169" s="3" t="inlineStr">
        <is>
          <t>NR</t>
        </is>
      </c>
      <c r="CI169" s="3" t="inlineStr">
        <is>
          <t>Include-Primary</t>
        </is>
      </c>
      <c r="CJ169" s="3" t="inlineStr">
        <is>
          <t>Registration</t>
        </is>
      </c>
      <c r="CK169" s="3" t="inlineStr">
        <is>
          <t>Apache License 2.0</t>
        </is>
      </c>
      <c r="CL169" s="3" t="inlineStr">
        <is>
          <t>Y</t>
        </is>
      </c>
      <c r="CM169" s="3" t="inlineStr">
        <is>
          <t>Registration</t>
        </is>
      </c>
      <c r="CN169" s="3" t="inlineStr">
        <is>
          <t>NR</t>
        </is>
      </c>
      <c r="CO169" s="3" t="inlineStr">
        <is>
          <t>NR</t>
        </is>
      </c>
      <c r="CP169" s="3" t="inlineStr">
        <is>
          <t>N</t>
        </is>
      </c>
      <c r="CQ169" s="3" t="inlineStr">
        <is>
          <t>Image and road-segment counts, geographic coverage, camera resolution, collection dates, and labeling quality-control process are not reported in accessible evidence.</t>
        </is>
      </c>
      <c r="CR169" s="3" t="inlineStr">
        <is>
          <t>Original</t>
        </is>
      </c>
      <c r="CS169" s="3" t="inlineStr">
        <is>
          <t>N</t>
        </is>
      </c>
      <c r="CT169" s="3" t="inlineStr">
        <is>
          <t>N</t>
        </is>
      </c>
      <c r="CU169" s="3" t="inlineStr">
        <is>
          <t>N</t>
        </is>
      </c>
      <c r="CV169" s="3" t="inlineStr">
        <is>
          <t>NA</t>
        </is>
      </c>
      <c r="CW169" s="3" t="inlineStr">
        <is>
          <t>NA</t>
        </is>
      </c>
      <c r="CX169" s="3" t="inlineStr">
        <is>
          <t>GPT_Kaggle_001.xlsx</t>
        </is>
      </c>
      <c r="CY169" s="3" t="inlineStr">
        <is>
          <t>GPT_Kaggle_001:KAG-006</t>
        </is>
      </c>
      <c r="CZ169" s="3" t="inlineStr">
        <is>
          <t>NA</t>
        </is>
      </c>
      <c r="DA169" s="3" t="inlineStr">
        <is>
          <t>N</t>
        </is>
      </c>
      <c r="DB169" s="3" t="inlineStr">
        <is>
          <t>None</t>
        </is>
      </c>
      <c r="DC169" s="3" t="inlineStr">
        <is>
          <t>None</t>
        </is>
      </c>
      <c r="DD169" s="3" t="inlineStr">
        <is>
          <t>None</t>
        </is>
      </c>
      <c r="DE169" s="3" t="inlineStr">
        <is>
          <t>None</t>
        </is>
      </c>
      <c r="DF169" s="3" t="inlineStr">
        <is>
          <t>N</t>
        </is>
      </c>
      <c r="DG169" s="3" t="inlineStr">
        <is>
          <t>Single source record; no reconciliation required.</t>
        </is>
      </c>
      <c r="DH169" s="3" t="inlineStr">
        <is>
          <t>Kaggle canonical dataset page, data card/schema and license; associated publication metadata, accessed 2026-08-06</t>
        </is>
      </c>
      <c r="DI169" s="3" t="inlineStr">
        <is>
          <t>High</t>
        </is>
      </c>
      <c r="DJ169" s="3" t="inlineStr">
        <is>
          <t>Low</t>
        </is>
      </c>
      <c r="DK169" s="3" t="inlineStr">
        <is>
          <t>Use source record as cited.</t>
        </is>
      </c>
      <c r="DL169" s="3" t="n">
        <v>4</v>
      </c>
      <c r="DM169" s="3" t="n">
        <v>4</v>
      </c>
      <c r="DN169" s="3" t="n">
        <v>5</v>
      </c>
      <c r="DO169" s="3" t="n">
        <v>2</v>
      </c>
      <c r="DP169" s="3" t="n">
        <v>3</v>
      </c>
      <c r="DQ169" s="3" t="n">
        <v>5</v>
      </c>
      <c r="DR169" s="3" t="n">
        <v>2</v>
      </c>
      <c r="DS169" s="3" t="n">
        <v>73</v>
      </c>
      <c r="DT169" s="3" t="inlineStr">
        <is>
          <t>Reviewed (source MCDM_Scoring, averaged across batches)</t>
        </is>
      </c>
      <c r="DU169" s="3" t="inlineStr">
        <is>
          <t>1 of 1</t>
        </is>
      </c>
      <c r="DV169" s="35">
        <f>IFERROR(IF(INDEX(MCDM_Grades!$C$2:$C$178,MATCH($A169,MCDM_Grades!$A$2:$A$178,0))="","",INDEX(MCDM_Grades!$C$2:$C$178,MATCH($A169,MCDM_Grades!$A$2:$A$178,0))),"")</f>
        <v/>
      </c>
      <c r="DW169" s="42">
        <f>IFERROR(IF(INDEX(MCDM_Grades!$D$2:$D$178,MATCH($A169,MCDM_Grades!$A$2:$A$178,0))="","",INDEX(MCDM_Grades!$D$2:$D$178,MATCH($A169,MCDM_Grades!$A$2:$A$178,0))),"")</f>
        <v/>
      </c>
      <c r="DX169" s="48">
        <f>IFERROR(IF(INDEX(MCDM_Grades!$E$2:$E$178,MATCH($A169,MCDM_Grades!$A$2:$A$178,0))="","",INDEX(MCDM_Grades!$E$2:$E$178,MATCH($A169,MCDM_Grades!$A$2:$A$178,0))),"")</f>
        <v/>
      </c>
      <c r="DY169" s="49">
        <f>IFERROR(IF(INDEX(MCDM_Grades!$F$2:$F$178,MATCH($A169,MCDM_Grades!$A$2:$A$178,0))="","",INDEX(MCDM_Grades!$F$2:$F$178,MATCH($A169,MCDM_Grades!$A$2:$A$178,0))),"")</f>
        <v/>
      </c>
      <c r="DZ169" s="48">
        <f>IFERROR(IF(INDEX(MCDM_Grades!$G$2:$G$178,MATCH($A169,MCDM_Grades!$A$2:$A$178,0))="","",INDEX(MCDM_Grades!$G$2:$G$178,MATCH($A169,MCDM_Grades!$A$2:$A$178,0))),"")</f>
        <v/>
      </c>
      <c r="EA169" s="49">
        <f>IFERROR(IF(INDEX(MCDM_Grades!$H$2:$H$178,MATCH($A169,MCDM_Grades!$A$2:$A$178,0))="","",INDEX(MCDM_Grades!$H$2:$H$178,MATCH($A169,MCDM_Grades!$A$2:$A$178,0))),"")</f>
        <v/>
      </c>
      <c r="EB169" s="50">
        <f>IFERROR(IF(INDEX(MCDM_Grades!$I$2:$I$178,MATCH($A169,MCDM_Grades!$A$2:$A$178,0))="","",INDEX(MCDM_Grades!$I$2:$I$178,MATCH($A169,MCDM_Grades!$A$2:$A$178,0))),"")</f>
        <v/>
      </c>
      <c r="EC169" s="51">
        <f>IFERROR(IF(INDEX(MCDM_Grades!$J$2:$J$178,MATCH($A169,MCDM_Grades!$A$2:$A$178,0))="","",INDEX(MCDM_Grades!$J$2:$J$178,MATCH($A169,MCDM_Grades!$A$2:$A$178,0))),"")</f>
        <v/>
      </c>
      <c r="ED169" s="35">
        <f>IFERROR(IF(INDEX(MCDM_Grades!$N$2:$N$178,MATCH($A169,MCDM_Grades!$A$2:$A$178,0))="","",INDEX(MCDM_Grades!$N$2:$N$178,MATCH($A169,MCDM_Grades!$A$2:$A$178,0))),"")</f>
        <v/>
      </c>
      <c r="EE169" s="42">
        <f>IFERROR(IF(INDEX(MCDM_Grades!$O$2:$O$178,MATCH($A169,MCDM_Grades!$A$2:$A$178,0))="","",INDEX(MCDM_Grades!$O$2:$O$178,MATCH($A169,MCDM_Grades!$A$2:$A$178,0))),"")</f>
        <v/>
      </c>
      <c r="EF169" s="35">
        <f>IFERROR(IF(INDEX(MCDM_Grades!$P$2:$P$178,MATCH($A169,MCDM_Grades!$A$2:$A$178,0))="","",INDEX(MCDM_Grades!$P$2:$P$178,MATCH($A169,MCDM_Grades!$A$2:$A$178,0))),"")</f>
        <v/>
      </c>
      <c r="EG169" s="42">
        <f>IFERROR(IF(INDEX(MCDM_Grades!$Q$2:$Q$178,MATCH($A169,MCDM_Grades!$A$2:$A$178,0))="","",INDEX(MCDM_Grades!$Q$2:$Q$178,MATCH($A169,MCDM_Grades!$A$2:$A$178,0))),"")</f>
        <v/>
      </c>
      <c r="EH169" s="35">
        <f>IFERROR(IF(INDEX(MCDM_Grades!$R$2:$R$178,MATCH($A169,MCDM_Grades!$A$2:$A$178,0))="","",INDEX(MCDM_Grades!$R$2:$R$178,MATCH($A169,MCDM_Grades!$A$2:$A$178,0))),"")</f>
        <v/>
      </c>
      <c r="EI169" s="42">
        <f>IFERROR(IF(INDEX(MCDM_Grades!$S$2:$S$178,MATCH($A169,MCDM_Grades!$A$2:$A$178,0))="","",INDEX(MCDM_Grades!$S$2:$S$178,MATCH($A169,MCDM_Grades!$A$2:$A$178,0))),"")</f>
        <v/>
      </c>
      <c r="EJ169" s="35">
        <f>IFERROR(IF(INDEX(MCDM_Grades!$T$2:$T$178,MATCH($A169,MCDM_Grades!$A$2:$A$178,0))="","",INDEX(MCDM_Grades!$T$2:$T$178,MATCH($A169,MCDM_Grades!$A$2:$A$178,0))),"")</f>
        <v/>
      </c>
      <c r="EK169" s="42">
        <f>IFERROR(IF(INDEX(MCDM_Grades!$U$2:$U$178,MATCH($A169,MCDM_Grades!$A$2:$A$178,0))="","",INDEX(MCDM_Grades!$U$2:$U$178,MATCH($A169,MCDM_Grades!$A$2:$A$178,0))),"")</f>
        <v/>
      </c>
      <c r="EL169" s="35">
        <f>IFERROR(IF(INDEX(MCDM_Grades!$V$2:$V$178,MATCH($A169,MCDM_Grades!$A$2:$A$178,0))="","",INDEX(MCDM_Grades!$V$2:$V$178,MATCH($A169,MCDM_Grades!$A$2:$A$178,0))),"")</f>
        <v/>
      </c>
      <c r="EM169" s="42">
        <f>IFERROR(IF(INDEX(MCDM_Grades!$W$2:$W$178,MATCH($A169,MCDM_Grades!$A$2:$A$178,0))="","",INDEX(MCDM_Grades!$W$2:$W$178,MATCH($A169,MCDM_Grades!$A$2:$A$178,0))),"")</f>
        <v/>
      </c>
      <c r="EN169" s="35">
        <f>IFERROR(IF(INDEX(MCDM_Grades!$X$2:$X$178,MATCH($A169,MCDM_Grades!$A$2:$A$178,0))="","",INDEX(MCDM_Grades!$X$2:$X$178,MATCH($A169,MCDM_Grades!$A$2:$A$178,0))),"")</f>
        <v/>
      </c>
      <c r="EO169" s="42">
        <f>IFERROR(IF(INDEX(MCDM_Grades!$Y$2:$Y$178,MATCH($A169,MCDM_Grades!$A$2:$A$178,0))="","",INDEX(MCDM_Grades!$Y$2:$Y$178,MATCH($A169,MCDM_Grades!$A$2:$A$178,0))),"")</f>
        <v/>
      </c>
      <c r="EP169" s="35">
        <f>IFERROR(IF(INDEX(MCDM_Grades!$Z$2:$Z$178,MATCH($A169,MCDM_Grades!$A$2:$A$178,0))="","",INDEX(MCDM_Grades!$Z$2:$Z$178,MATCH($A169,MCDM_Grades!$A$2:$A$178,0))),"")</f>
        <v/>
      </c>
      <c r="EQ169" s="42">
        <f>IFERROR(IF(INDEX(MCDM_Grades!$AA$2:$AA$178,MATCH($A169,MCDM_Grades!$A$2:$A$178,0))="","",INDEX(MCDM_Grades!$AA$2:$AA$178,MATCH($A169,MCDM_Grades!$A$2:$A$178,0))),"")</f>
        <v/>
      </c>
      <c r="ER169" s="35">
        <f>IFERROR(IF(INDEX(MCDM_Grades!$AB$2:$AB$178,MATCH($A169,MCDM_Grades!$A$2:$A$178,0))="","",INDEX(MCDM_Grades!$AB$2:$AB$178,MATCH($A169,MCDM_Grades!$A$2:$A$178,0))),"")</f>
        <v/>
      </c>
      <c r="ES169" s="42">
        <f>IFERROR(IF(INDEX(MCDM_Grades!$AC$2:$AC$178,MATCH($A169,MCDM_Grades!$A$2:$A$178,0))="","",INDEX(MCDM_Grades!$AC$2:$AC$178,MATCH($A169,MCDM_Grades!$A$2:$A$178,0))),"")</f>
        <v/>
      </c>
      <c r="ET169" s="35">
        <f>IFERROR(IF(INDEX(MCDM_Grades!$AD$2:$AD$178,MATCH($A169,MCDM_Grades!$A$2:$A$178,0))="","",INDEX(MCDM_Grades!$AD$2:$AD$178,MATCH($A169,MCDM_Grades!$A$2:$A$178,0))),"")</f>
        <v/>
      </c>
      <c r="EU169" s="42">
        <f>IFERROR(IF(INDEX(MCDM_Grades!$AE$2:$AE$178,MATCH($A169,MCDM_Grades!$A$2:$A$178,0))="","",INDEX(MCDM_Grades!$AE$2:$AE$178,MATCH($A169,MCDM_Grades!$A$2:$A$178,0))),"")</f>
        <v/>
      </c>
      <c r="EV169" s="51">
        <f>IFERROR(IF(INDEX(MCDM_Grades!$K$2:$K$178,MATCH($A169,MCDM_Grades!$A$2:$A$178,0))="","",INDEX(MCDM_Grades!$K$2:$K$178,MATCH($A169,MCDM_Grades!$A$2:$A$178,0))),"")</f>
        <v/>
      </c>
      <c r="EW169" s="49">
        <f>IFERROR(IF(INDEX(MCDM_Grades!$L$2:$L$178,MATCH($A169,MCDM_Grades!$A$2:$A$178,0))="","",INDEX(MCDM_Grades!$L$2:$L$178,MATCH($A169,MCDM_Grades!$A$2:$A$178,0))),"")</f>
        <v/>
      </c>
      <c r="EX169" s="50">
        <f>IFERROR(IF(INDEX(MCDM_Grades!$M$2:$M$178,MATCH($A169,MCDM_Grades!$A$2:$A$178,0))="","",INDEX(MCDM_Grades!$M$2:$M$178,MATCH($A169,MCDM_Grades!$A$2:$A$178,0))),"")</f>
        <v/>
      </c>
      <c r="EY169" s="35">
        <f>IFERROR(IF(INDEX(MCDM_Grades!$AR$2:$AR$178,MATCH($A169,MCDM_Grades!$A$2:$A$178,0))="","",INDEX(MCDM_Grades!$AR$2:$AR$178,MATCH($A169,MCDM_Grades!$A$2:$A$178,0))),"")</f>
        <v/>
      </c>
      <c r="EZ169" s="42">
        <f>IFERROR(IF(INDEX(MCDM_Grades!$AS$2:$AS$178,MATCH($A169,MCDM_Grades!$A$2:$A$178,0))="","",INDEX(MCDM_Grades!$AS$2:$AS$178,MATCH($A169,MCDM_Grades!$A$2:$A$178,0))),"")</f>
        <v/>
      </c>
      <c r="FA169" s="35">
        <f>IFERROR(IF(INDEX(MCDM_Grades!$AT$2:$AT$178,MATCH($A169,MCDM_Grades!$A$2:$A$178,0))="","",INDEX(MCDM_Grades!$AT$2:$AT$178,MATCH($A169,MCDM_Grades!$A$2:$A$178,0))),"")</f>
        <v/>
      </c>
      <c r="FB169" s="42">
        <f>IFERROR(IF(INDEX(MCDM_Grades!$AU$2:$AU$178,MATCH($A169,MCDM_Grades!$A$2:$A$178,0))="","",INDEX(MCDM_Grades!$AU$2:$AU$178,MATCH($A169,MCDM_Grades!$A$2:$A$178,0))),"")</f>
        <v/>
      </c>
      <c r="FC169" s="3" t="inlineStr">
        <is>
          <t>Forward-facing / oblique</t>
        </is>
      </c>
      <c r="FD169" s="3" t="inlineStr">
        <is>
          <t>No</t>
        </is>
      </c>
      <c r="FE169" s="3" t="inlineStr">
        <is>
          <t>Yes</t>
        </is>
      </c>
      <c r="FF169" s="3" t="n"/>
      <c r="FG169" s="3" t="inlineStr">
        <is>
          <t>Dashboard-mounted webcam</t>
        </is>
      </c>
      <c r="FH169" s="3" t="inlineStr">
        <is>
          <t>Vehicle-mounted dashboard webcam;smartphone or embedded IMU and GPS sensors</t>
        </is>
      </c>
      <c r="FI169" s="3" t="inlineStr">
        <is>
          <t>Acquisition metadata (workbook)</t>
        </is>
      </c>
      <c r="FJ169" s="3" t="n"/>
      <c r="FK169" s="3" t="inlineStr">
        <is>
          <t>High</t>
        </is>
      </c>
      <c r="FL169" s="3" t="inlineStr">
        <is>
          <t>Not independently verified</t>
        </is>
      </c>
      <c r="FM169" s="3" t="inlineStr">
        <is>
          <t>Workbook Acquisition_Platform/Camera_Type state a vehicle-mounted dashboard webcam (Camera_Position 'reported: mounted'), which settles a forward driver's-perspective view. Kaggle HTML empty, but the Kaggle API description confirms: subtitle 'Synchronized IMU, GPS and Camera images acquired from driving in a urban area' and 'Images from a webcam mounted on the dashboard of the vehicle', with 100 Hz IMU and 5 Hz GPS. Labels (crack, depression, bump, manhole, no anomaly) are road-segment anomaly classes; imagery accompanies inertial data.</t>
        </is>
      </c>
    </row>
    <row r="170" ht="58" customHeight="1">
      <c r="A170" s="3" t="inlineStr">
        <is>
          <t>DS-169</t>
        </is>
      </c>
      <c r="B170" s="3" t="inlineStr">
        <is>
          <t>Road Surface Dataset (DatasetJalan)</t>
        </is>
      </c>
      <c r="C170" s="3" t="inlineStr">
        <is>
          <t>NA</t>
        </is>
      </c>
      <c r="D170" s="3" t="inlineStr">
        <is>
          <t>Version 1</t>
        </is>
      </c>
      <c r="E170" s="3" t="inlineStr">
        <is>
          <t>Independent Dataset</t>
        </is>
      </c>
      <c r="F170" s="3" t="inlineStr">
        <is>
          <t>NA (single source record)</t>
        </is>
      </c>
      <c r="G170" s="3" t="inlineStr">
        <is>
          <t>Single source record; no matching record found in any other file after cross-file and cross-platform comparison.</t>
        </is>
      </c>
      <c r="H170" s="3" t="inlineStr">
        <is>
          <t>Claude</t>
        </is>
      </c>
      <c r="I170" s="3" t="inlineStr">
        <is>
          <t>Kaggle</t>
        </is>
      </c>
      <c r="J170" s="3" t="inlineStr">
        <is>
          <t>N</t>
        </is>
      </c>
      <c r="K170" s="3" t="inlineStr">
        <is>
          <t>NA (single platform)</t>
        </is>
      </c>
      <c r="L170" s="4" t="inlineStr">
        <is>
          <t>https://www.kaggle.com/datasets/angelikafarahmanoppo/road-surface-dataset-datasetjalan</t>
        </is>
      </c>
      <c r="M170" s="3" t="inlineStr">
        <is>
          <t>NA</t>
        </is>
      </c>
      <c r="N170" s="3" t="inlineStr">
        <is>
          <t>NA</t>
        </is>
      </c>
      <c r="O170" s="3" t="inlineStr">
        <is>
          <t>NA</t>
        </is>
      </c>
      <c r="P170" s="3" t="inlineStr">
        <is>
          <t>NA</t>
        </is>
      </c>
      <c r="Q170" s="3" t="inlineStr">
        <is>
          <t>NA</t>
        </is>
      </c>
      <c r="R170" s="4" t="inlineStr">
        <is>
          <t>https://www.kaggle.com/datasets/angelikafarahmanoppo/road-surface-dataset-datasetjalan</t>
        </is>
      </c>
      <c r="S170" s="3" t="inlineStr">
        <is>
          <t>NA</t>
        </is>
      </c>
      <c r="T170" s="3" t="inlineStr">
        <is>
          <t>NR</t>
        </is>
      </c>
      <c r="U170" s="3" t="inlineStr">
        <is>
          <t>N</t>
        </is>
      </c>
      <c r="V170" s="3" t="inlineStr">
        <is>
          <t>NR</t>
        </is>
      </c>
      <c r="W170" s="3" t="inlineStr">
        <is>
          <t>NR</t>
        </is>
      </c>
      <c r="X170" s="3" t="inlineStr">
        <is>
          <t>NR</t>
        </is>
      </c>
      <c r="Y170" s="3" t="inlineStr">
        <is>
          <t>NR</t>
        </is>
      </c>
      <c r="Z170" s="3" t="inlineStr">
        <is>
          <t>NA</t>
        </is>
      </c>
      <c r="AA170" s="3" t="inlineStr">
        <is>
          <t>NA</t>
        </is>
      </c>
      <c r="AB170" s="3" t="inlineStr">
        <is>
          <t>NR</t>
        </is>
      </c>
      <c r="AC170" s="3" t="inlineStr">
        <is>
          <t>NR</t>
        </is>
      </c>
      <c r="AD170" s="3" t="inlineStr">
        <is>
          <t>NR</t>
        </is>
      </c>
      <c r="AE170" s="3" t="inlineStr">
        <is>
          <t>NR</t>
        </is>
      </c>
      <c r="AF170" s="3" t="inlineStr">
        <is>
          <t>NR</t>
        </is>
      </c>
      <c r="AG170" s="3" t="inlineStr">
        <is>
          <t>NR</t>
        </is>
      </c>
      <c r="AH170" s="3" t="inlineStr">
        <is>
          <t>NR</t>
        </is>
      </c>
      <c r="AI170" s="3" t="inlineStr">
        <is>
          <t>NR</t>
        </is>
      </c>
      <c r="AJ170" s="3" t="inlineStr">
        <is>
          <t>NR</t>
        </is>
      </c>
      <c r="AK170" s="3" t="inlineStr">
        <is>
          <t>NR</t>
        </is>
      </c>
      <c r="AL170" s="3" t="inlineStr">
        <is>
          <t>NR</t>
        </is>
      </c>
      <c r="AM170" s="3" t="inlineStr">
        <is>
          <t>NR</t>
        </is>
      </c>
      <c r="AN170" s="3" t="inlineStr">
        <is>
          <t>NR</t>
        </is>
      </c>
      <c r="AO170" s="3" t="inlineStr">
        <is>
          <t>NR</t>
        </is>
      </c>
      <c r="AP170" s="3" t="inlineStr">
        <is>
          <t>Indonesia</t>
        </is>
      </c>
      <c r="AQ170" s="3" t="inlineStr">
        <is>
          <t>NR</t>
        </is>
      </c>
      <c r="AR170" s="3" t="inlineStr">
        <is>
          <t>Airmadidi, North Sulawesi</t>
        </is>
      </c>
      <c r="AS170" s="3" t="inlineStr">
        <is>
          <t>Indonesia; Airmadidi, North Sulawesi</t>
        </is>
      </c>
      <c r="AT170" s="3" t="inlineStr">
        <is>
          <t>NR</t>
        </is>
      </c>
      <c r="AU170" s="3" t="inlineStr">
        <is>
          <t>NR</t>
        </is>
      </c>
      <c r="AV170" s="3" t="inlineStr">
        <is>
          <t>NR</t>
        </is>
      </c>
      <c r="AW170" s="3" t="inlineStr">
        <is>
          <t>NR</t>
        </is>
      </c>
      <c r="AX170" s="3" t="inlineStr">
        <is>
          <t>NR</t>
        </is>
      </c>
      <c r="AY170" s="3" t="inlineStr">
        <is>
          <t>NR</t>
        </is>
      </c>
      <c r="AZ170" s="3" t="inlineStr">
        <is>
          <t>NR</t>
        </is>
      </c>
      <c r="BA170" s="3" t="inlineStr">
        <is>
          <t>NR</t>
        </is>
      </c>
      <c r="BB170" s="3" t="inlineStr">
        <is>
          <t>N</t>
        </is>
      </c>
      <c r="BC170" s="3" t="inlineStr">
        <is>
          <t>NR</t>
        </is>
      </c>
      <c r="BD170" s="3" t="inlineStr">
        <is>
          <t>NR</t>
        </is>
      </c>
      <c r="BE170" s="3" t="inlineStr">
        <is>
          <t>NR</t>
        </is>
      </c>
      <c r="BF170" s="3" t="inlineStr">
        <is>
          <t>NR</t>
        </is>
      </c>
      <c r="BG170" s="3" t="inlineStr">
        <is>
          <t>NR</t>
        </is>
      </c>
      <c r="BH170" s="3" t="inlineStr">
        <is>
          <t>NR</t>
        </is>
      </c>
      <c r="BI170" s="3" t="inlineStr">
        <is>
          <t>NR</t>
        </is>
      </c>
      <c r="BJ170" s="3" t="inlineStr">
        <is>
          <t>Road damage condition classes for image classification; the class list is not enumerated on the record</t>
        </is>
      </c>
      <c r="BK170" s="3" t="inlineStr">
        <is>
          <t>NR</t>
        </is>
      </c>
      <c r="BL170" s="3" t="inlineStr">
        <is>
          <t>Image classification</t>
        </is>
      </c>
      <c r="BM170" s="3" t="inlineStr">
        <is>
          <t>Image classification</t>
        </is>
      </c>
      <c r="BN170" s="3" t="inlineStr">
        <is>
          <t>NR</t>
        </is>
      </c>
      <c r="BO170" s="3" t="inlineStr">
        <is>
          <t>NR</t>
        </is>
      </c>
      <c r="BP170" s="3" t="inlineStr">
        <is>
          <t>Y</t>
        </is>
      </c>
      <c r="BQ170" s="3" t="inlineStr">
        <is>
          <t>NR</t>
        </is>
      </c>
      <c r="BR170" s="3" t="inlineStr">
        <is>
          <t>NR</t>
        </is>
      </c>
      <c r="BS170" s="3" t="inlineStr">
        <is>
          <t>NR</t>
        </is>
      </c>
      <c r="BT170" s="3" t="inlineStr">
        <is>
          <t>NR</t>
        </is>
      </c>
      <c r="BU170" s="3" t="inlineStr">
        <is>
          <t>NR</t>
        </is>
      </c>
      <c r="BV170" s="3" t="inlineStr">
        <is>
          <t>NR</t>
        </is>
      </c>
      <c r="BW170" s="3" t="inlineStr">
        <is>
          <t>NR</t>
        </is>
      </c>
      <c r="BX170" s="3" t="inlineStr">
        <is>
          <t>NR</t>
        </is>
      </c>
      <c r="BY170" s="3" t="inlineStr">
        <is>
          <t>NR</t>
        </is>
      </c>
      <c r="BZ170" s="3" t="inlineStr">
        <is>
          <t>NR</t>
        </is>
      </c>
      <c r="CA170" s="3" t="inlineStr">
        <is>
          <t>NR</t>
        </is>
      </c>
      <c r="CB170" s="3" t="inlineStr">
        <is>
          <t>NR</t>
        </is>
      </c>
      <c r="CC170" s="3" t="inlineStr">
        <is>
          <t>Image classification</t>
        </is>
      </c>
      <c r="CD170" s="3" t="inlineStr">
        <is>
          <t>NR</t>
        </is>
      </c>
      <c r="CE170" s="3" t="inlineStr">
        <is>
          <t>NR</t>
        </is>
      </c>
      <c r="CF170" s="3" t="inlineStr">
        <is>
          <t>Reported on the source record/data card or associated publication (see Evidence_Locator)</t>
        </is>
      </c>
      <c r="CG170" s="3" t="inlineStr">
        <is>
          <t>NR</t>
        </is>
      </c>
      <c r="CH170" s="3" t="inlineStr">
        <is>
          <t>NR</t>
        </is>
      </c>
      <c r="CI170" s="3" t="inlineStr">
        <is>
          <t>Include-Supplementary</t>
        </is>
      </c>
      <c r="CJ170" s="3" t="inlineStr">
        <is>
          <t>Registration</t>
        </is>
      </c>
      <c r="CK170" s="3" t="inlineStr">
        <is>
          <t>CC0: Public Domain</t>
        </is>
      </c>
      <c r="CL170" s="3" t="inlineStr">
        <is>
          <t>Y</t>
        </is>
      </c>
      <c r="CM170" s="3" t="inlineStr">
        <is>
          <t>Registration</t>
        </is>
      </c>
      <c r="CN170" s="3" t="inlineStr">
        <is>
          <t>NR</t>
        </is>
      </c>
      <c r="CO170" s="3" t="inlineStr">
        <is>
          <t>NR</t>
        </is>
      </c>
      <c r="CP170" s="3" t="inlineStr">
        <is>
          <t>N</t>
        </is>
      </c>
      <c r="CQ170" s="3" t="inlineStr">
        <is>
          <t>Described by its author as a student educational dataset; class names, image counts, resolution and capture device are not stated; single small locality</t>
        </is>
      </c>
      <c r="CR170" s="3" t="inlineStr">
        <is>
          <t>Original</t>
        </is>
      </c>
      <c r="CS170" s="3" t="inlineStr">
        <is>
          <t>N</t>
        </is>
      </c>
      <c r="CT170" s="3" t="inlineStr">
        <is>
          <t>N</t>
        </is>
      </c>
      <c r="CU170" s="3" t="inlineStr">
        <is>
          <t>N</t>
        </is>
      </c>
      <c r="CV170" s="3" t="inlineStr">
        <is>
          <t>NA</t>
        </is>
      </c>
      <c r="CW170" s="3" t="inlineStr">
        <is>
          <t>NA</t>
        </is>
      </c>
      <c r="CX170" s="3" t="inlineStr">
        <is>
          <t>Claude_Kaggle_001.xlsx</t>
        </is>
      </c>
      <c r="CY170" s="3" t="inlineStr">
        <is>
          <t>Claude_Kaggle_001:KG-023</t>
        </is>
      </c>
      <c r="CZ170" s="3" t="inlineStr">
        <is>
          <t>N</t>
        </is>
      </c>
      <c r="DA170" s="3" t="inlineStr">
        <is>
          <t>NA</t>
        </is>
      </c>
      <c r="DB170" s="3" t="inlineStr">
        <is>
          <t>None</t>
        </is>
      </c>
      <c r="DC170" s="3" t="inlineStr">
        <is>
          <t>None</t>
        </is>
      </c>
      <c r="DD170" s="3" t="inlineStr">
        <is>
          <t>None</t>
        </is>
      </c>
      <c r="DE170" s="3" t="inlineStr">
        <is>
          <t>None</t>
        </is>
      </c>
      <c r="DF170" s="3" t="inlineStr">
        <is>
          <t>N</t>
        </is>
      </c>
      <c r="DG170" s="3" t="inlineStr">
        <is>
          <t>Single source record; no reconciliation required.</t>
        </is>
      </c>
      <c r="DH170" s="3" t="inlineStr">
        <is>
          <t>Kaggle dataset page 'About Dataset' (stated purpose, real-world collection in Airmadidi, North Sulawesi, Indonesia, image-classification framing); Kaggle API record /api/v1/datasets/view/angelikafarahmanoppo/road-surface-dataset-datasetjalan; accessed 2026-08-03</t>
        </is>
      </c>
      <c r="DI170" s="3" t="inlineStr">
        <is>
          <t>Low</t>
        </is>
      </c>
      <c r="DJ170" s="3" t="inlineStr">
        <is>
          <t>Low</t>
        </is>
      </c>
      <c r="DK170" s="3" t="inlineStr">
        <is>
          <t>Use source record as cited.</t>
        </is>
      </c>
      <c r="DL170" s="3" t="n">
        <v>5</v>
      </c>
      <c r="DM170" s="3" t="n">
        <v>2</v>
      </c>
      <c r="DN170" s="3" t="n">
        <v>2</v>
      </c>
      <c r="DO170" s="3" t="n">
        <v>3</v>
      </c>
      <c r="DP170" s="3" t="n">
        <v>2</v>
      </c>
      <c r="DQ170" s="3" t="n">
        <v>1</v>
      </c>
      <c r="DR170" s="3" t="n">
        <v>0</v>
      </c>
      <c r="DS170" s="3" t="n">
        <v>49</v>
      </c>
      <c r="DT170" s="3" t="inlineStr">
        <is>
          <t>Reviewed (source MCDM_Scoring, averaged across batches)</t>
        </is>
      </c>
      <c r="DU170" s="3" t="inlineStr">
        <is>
          <t>1 of 1</t>
        </is>
      </c>
      <c r="DV170" s="35">
        <f>IFERROR(IF(INDEX(MCDM_Grades!$C$2:$C$178,MATCH($A170,MCDM_Grades!$A$2:$A$178,0))="","",INDEX(MCDM_Grades!$C$2:$C$178,MATCH($A170,MCDM_Grades!$A$2:$A$178,0))),"")</f>
        <v/>
      </c>
      <c r="DW170" s="42">
        <f>IFERROR(IF(INDEX(MCDM_Grades!$D$2:$D$178,MATCH($A170,MCDM_Grades!$A$2:$A$178,0))="","",INDEX(MCDM_Grades!$D$2:$D$178,MATCH($A170,MCDM_Grades!$A$2:$A$178,0))),"")</f>
        <v/>
      </c>
      <c r="DX170" s="48">
        <f>IFERROR(IF(INDEX(MCDM_Grades!$E$2:$E$178,MATCH($A170,MCDM_Grades!$A$2:$A$178,0))="","",INDEX(MCDM_Grades!$E$2:$E$178,MATCH($A170,MCDM_Grades!$A$2:$A$178,0))),"")</f>
        <v/>
      </c>
      <c r="DY170" s="49">
        <f>IFERROR(IF(INDEX(MCDM_Grades!$F$2:$F$178,MATCH($A170,MCDM_Grades!$A$2:$A$178,0))="","",INDEX(MCDM_Grades!$F$2:$F$178,MATCH($A170,MCDM_Grades!$A$2:$A$178,0))),"")</f>
        <v/>
      </c>
      <c r="DZ170" s="48">
        <f>IFERROR(IF(INDEX(MCDM_Grades!$G$2:$G$178,MATCH($A170,MCDM_Grades!$A$2:$A$178,0))="","",INDEX(MCDM_Grades!$G$2:$G$178,MATCH($A170,MCDM_Grades!$A$2:$A$178,0))),"")</f>
        <v/>
      </c>
      <c r="EA170" s="49">
        <f>IFERROR(IF(INDEX(MCDM_Grades!$H$2:$H$178,MATCH($A170,MCDM_Grades!$A$2:$A$178,0))="","",INDEX(MCDM_Grades!$H$2:$H$178,MATCH($A170,MCDM_Grades!$A$2:$A$178,0))),"")</f>
        <v/>
      </c>
      <c r="EB170" s="50">
        <f>IFERROR(IF(INDEX(MCDM_Grades!$I$2:$I$178,MATCH($A170,MCDM_Grades!$A$2:$A$178,0))="","",INDEX(MCDM_Grades!$I$2:$I$178,MATCH($A170,MCDM_Grades!$A$2:$A$178,0))),"")</f>
        <v/>
      </c>
      <c r="EC170" s="51">
        <f>IFERROR(IF(INDEX(MCDM_Grades!$J$2:$J$178,MATCH($A170,MCDM_Grades!$A$2:$A$178,0))="","",INDEX(MCDM_Grades!$J$2:$J$178,MATCH($A170,MCDM_Grades!$A$2:$A$178,0))),"")</f>
        <v/>
      </c>
      <c r="ED170" s="35">
        <f>IFERROR(IF(INDEX(MCDM_Grades!$N$2:$N$178,MATCH($A170,MCDM_Grades!$A$2:$A$178,0))="","",INDEX(MCDM_Grades!$N$2:$N$178,MATCH($A170,MCDM_Grades!$A$2:$A$178,0))),"")</f>
        <v/>
      </c>
      <c r="EE170" s="42">
        <f>IFERROR(IF(INDEX(MCDM_Grades!$O$2:$O$178,MATCH($A170,MCDM_Grades!$A$2:$A$178,0))="","",INDEX(MCDM_Grades!$O$2:$O$178,MATCH($A170,MCDM_Grades!$A$2:$A$178,0))),"")</f>
        <v/>
      </c>
      <c r="EF170" s="35">
        <f>IFERROR(IF(INDEX(MCDM_Grades!$P$2:$P$178,MATCH($A170,MCDM_Grades!$A$2:$A$178,0))="","",INDEX(MCDM_Grades!$P$2:$P$178,MATCH($A170,MCDM_Grades!$A$2:$A$178,0))),"")</f>
        <v/>
      </c>
      <c r="EG170" s="42">
        <f>IFERROR(IF(INDEX(MCDM_Grades!$Q$2:$Q$178,MATCH($A170,MCDM_Grades!$A$2:$A$178,0))="","",INDEX(MCDM_Grades!$Q$2:$Q$178,MATCH($A170,MCDM_Grades!$A$2:$A$178,0))),"")</f>
        <v/>
      </c>
      <c r="EH170" s="35">
        <f>IFERROR(IF(INDEX(MCDM_Grades!$R$2:$R$178,MATCH($A170,MCDM_Grades!$A$2:$A$178,0))="","",INDEX(MCDM_Grades!$R$2:$R$178,MATCH($A170,MCDM_Grades!$A$2:$A$178,0))),"")</f>
        <v/>
      </c>
      <c r="EI170" s="42">
        <f>IFERROR(IF(INDEX(MCDM_Grades!$S$2:$S$178,MATCH($A170,MCDM_Grades!$A$2:$A$178,0))="","",INDEX(MCDM_Grades!$S$2:$S$178,MATCH($A170,MCDM_Grades!$A$2:$A$178,0))),"")</f>
        <v/>
      </c>
      <c r="EJ170" s="35">
        <f>IFERROR(IF(INDEX(MCDM_Grades!$T$2:$T$178,MATCH($A170,MCDM_Grades!$A$2:$A$178,0))="","",INDEX(MCDM_Grades!$T$2:$T$178,MATCH($A170,MCDM_Grades!$A$2:$A$178,0))),"")</f>
        <v/>
      </c>
      <c r="EK170" s="42">
        <f>IFERROR(IF(INDEX(MCDM_Grades!$U$2:$U$178,MATCH($A170,MCDM_Grades!$A$2:$A$178,0))="","",INDEX(MCDM_Grades!$U$2:$U$178,MATCH($A170,MCDM_Grades!$A$2:$A$178,0))),"")</f>
        <v/>
      </c>
      <c r="EL170" s="35">
        <f>IFERROR(IF(INDEX(MCDM_Grades!$V$2:$V$178,MATCH($A170,MCDM_Grades!$A$2:$A$178,0))="","",INDEX(MCDM_Grades!$V$2:$V$178,MATCH($A170,MCDM_Grades!$A$2:$A$178,0))),"")</f>
        <v/>
      </c>
      <c r="EM170" s="42">
        <f>IFERROR(IF(INDEX(MCDM_Grades!$W$2:$W$178,MATCH($A170,MCDM_Grades!$A$2:$A$178,0))="","",INDEX(MCDM_Grades!$W$2:$W$178,MATCH($A170,MCDM_Grades!$A$2:$A$178,0))),"")</f>
        <v/>
      </c>
      <c r="EN170" s="35">
        <f>IFERROR(IF(INDEX(MCDM_Grades!$X$2:$X$178,MATCH($A170,MCDM_Grades!$A$2:$A$178,0))="","",INDEX(MCDM_Grades!$X$2:$X$178,MATCH($A170,MCDM_Grades!$A$2:$A$178,0))),"")</f>
        <v/>
      </c>
      <c r="EO170" s="42">
        <f>IFERROR(IF(INDEX(MCDM_Grades!$Y$2:$Y$178,MATCH($A170,MCDM_Grades!$A$2:$A$178,0))="","",INDEX(MCDM_Grades!$Y$2:$Y$178,MATCH($A170,MCDM_Grades!$A$2:$A$178,0))),"")</f>
        <v/>
      </c>
      <c r="EP170" s="35">
        <f>IFERROR(IF(INDEX(MCDM_Grades!$Z$2:$Z$178,MATCH($A170,MCDM_Grades!$A$2:$A$178,0))="","",INDEX(MCDM_Grades!$Z$2:$Z$178,MATCH($A170,MCDM_Grades!$A$2:$A$178,0))),"")</f>
        <v/>
      </c>
      <c r="EQ170" s="42">
        <f>IFERROR(IF(INDEX(MCDM_Grades!$AA$2:$AA$178,MATCH($A170,MCDM_Grades!$A$2:$A$178,0))="","",INDEX(MCDM_Grades!$AA$2:$AA$178,MATCH($A170,MCDM_Grades!$A$2:$A$178,0))),"")</f>
        <v/>
      </c>
      <c r="ER170" s="35">
        <f>IFERROR(IF(INDEX(MCDM_Grades!$AB$2:$AB$178,MATCH($A170,MCDM_Grades!$A$2:$A$178,0))="","",INDEX(MCDM_Grades!$AB$2:$AB$178,MATCH($A170,MCDM_Grades!$A$2:$A$178,0))),"")</f>
        <v/>
      </c>
      <c r="ES170" s="42">
        <f>IFERROR(IF(INDEX(MCDM_Grades!$AC$2:$AC$178,MATCH($A170,MCDM_Grades!$A$2:$A$178,0))="","",INDEX(MCDM_Grades!$AC$2:$AC$178,MATCH($A170,MCDM_Grades!$A$2:$A$178,0))),"")</f>
        <v/>
      </c>
      <c r="ET170" s="35">
        <f>IFERROR(IF(INDEX(MCDM_Grades!$AD$2:$AD$178,MATCH($A170,MCDM_Grades!$A$2:$A$178,0))="","",INDEX(MCDM_Grades!$AD$2:$AD$178,MATCH($A170,MCDM_Grades!$A$2:$A$178,0))),"")</f>
        <v/>
      </c>
      <c r="EU170" s="42">
        <f>IFERROR(IF(INDEX(MCDM_Grades!$AE$2:$AE$178,MATCH($A170,MCDM_Grades!$A$2:$A$178,0))="","",INDEX(MCDM_Grades!$AE$2:$AE$178,MATCH($A170,MCDM_Grades!$A$2:$A$178,0))),"")</f>
        <v/>
      </c>
      <c r="EV170" s="51">
        <f>IFERROR(IF(INDEX(MCDM_Grades!$K$2:$K$178,MATCH($A170,MCDM_Grades!$A$2:$A$178,0))="","",INDEX(MCDM_Grades!$K$2:$K$178,MATCH($A170,MCDM_Grades!$A$2:$A$178,0))),"")</f>
        <v/>
      </c>
      <c r="EW170" s="49">
        <f>IFERROR(IF(INDEX(MCDM_Grades!$L$2:$L$178,MATCH($A170,MCDM_Grades!$A$2:$A$178,0))="","",INDEX(MCDM_Grades!$L$2:$L$178,MATCH($A170,MCDM_Grades!$A$2:$A$178,0))),"")</f>
        <v/>
      </c>
      <c r="EX170" s="50">
        <f>IFERROR(IF(INDEX(MCDM_Grades!$M$2:$M$178,MATCH($A170,MCDM_Grades!$A$2:$A$178,0))="","",INDEX(MCDM_Grades!$M$2:$M$178,MATCH($A170,MCDM_Grades!$A$2:$A$178,0))),"")</f>
        <v/>
      </c>
      <c r="EY170" s="35">
        <f>IFERROR(IF(INDEX(MCDM_Grades!$AR$2:$AR$178,MATCH($A170,MCDM_Grades!$A$2:$A$178,0))="","",INDEX(MCDM_Grades!$AR$2:$AR$178,MATCH($A170,MCDM_Grades!$A$2:$A$178,0))),"")</f>
        <v/>
      </c>
      <c r="EZ170" s="42">
        <f>IFERROR(IF(INDEX(MCDM_Grades!$AS$2:$AS$178,MATCH($A170,MCDM_Grades!$A$2:$A$178,0))="","",INDEX(MCDM_Grades!$AS$2:$AS$178,MATCH($A170,MCDM_Grades!$A$2:$A$178,0))),"")</f>
        <v/>
      </c>
      <c r="FA170" s="35">
        <f>IFERROR(IF(INDEX(MCDM_Grades!$AT$2:$AT$178,MATCH($A170,MCDM_Grades!$A$2:$A$178,0))="","",INDEX(MCDM_Grades!$AT$2:$AT$178,MATCH($A170,MCDM_Grades!$A$2:$A$178,0))),"")</f>
        <v/>
      </c>
      <c r="FB170" s="42">
        <f>IFERROR(IF(INDEX(MCDM_Grades!$AU$2:$AU$178,MATCH($A170,MCDM_Grades!$A$2:$A$178,0))="","",INDEX(MCDM_Grades!$AU$2:$AU$178,MATCH($A170,MCDM_Grades!$A$2:$A$178,0))),"")</f>
        <v/>
      </c>
      <c r="FC170" s="3" t="inlineStr">
        <is>
          <t>Not reported</t>
        </is>
      </c>
      <c r="FD170" s="3" t="inlineStr">
        <is>
          <t>Unknown</t>
        </is>
      </c>
      <c r="FE170" s="3" t="inlineStr">
        <is>
          <t>Unknown</t>
        </is>
      </c>
      <c r="FF170" s="3" t="n"/>
      <c r="FG170" s="3" t="inlineStr">
        <is>
          <t>Not reported</t>
        </is>
      </c>
      <c r="FH170" s="3" t="inlineStr">
        <is>
          <t>Originating as a university project by a student, this collection of images serves a dual purpose.</t>
        </is>
      </c>
      <c r="FI170" s="3" t="inlineStr">
        <is>
          <t>None</t>
        </is>
      </c>
      <c r="FJ170" s="3" t="inlineStr">
        <is>
          <t>https://www.kaggle.com/datasets/angelikafarahmanoppo/road-surface-dataset-datasetjalan</t>
        </is>
      </c>
      <c r="FK170" s="3" t="inlineStr">
        <is>
          <t>High</t>
        </is>
      </c>
      <c r="FL170" s="3" t="inlineStr">
        <is>
          <t>Not independently verified</t>
        </is>
      </c>
      <c r="FM170" s="3" t="inlineStr">
        <is>
          <t>Workbook has all acquisition fields NR and Key_Limitations says the capture device is not stated. Kaggle page rendered empty (client-side), so the Croissant metadata description was read instead: it names the locality (Airmadidi, North Sulawesi, Indonesia) and the student-project purpose but gives no camera, mount, height or viewing angle. ~2 GB archive of JPGs. No publication. Label is 'Not reported'; confidence refers to the absence of any statement.</t>
        </is>
      </c>
    </row>
    <row r="171" ht="58" customHeight="1">
      <c r="A171" s="3" t="inlineStr">
        <is>
          <t>DS-170</t>
        </is>
      </c>
      <c r="B171" s="3" t="inlineStr">
        <is>
          <t>Road Surface Recognition Dataset</t>
        </is>
      </c>
      <c r="C171" s="3" t="inlineStr">
        <is>
          <t>NA</t>
        </is>
      </c>
      <c r="D171" s="3" t="inlineStr">
        <is>
          <t>Version 1</t>
        </is>
      </c>
      <c r="E171" s="5" t="inlineStr">
        <is>
          <t>Independent Dataset</t>
        </is>
      </c>
      <c r="F171" s="3" t="inlineStr">
        <is>
          <t>NA (single source record)</t>
        </is>
      </c>
      <c r="G171" s="3" t="inlineStr">
        <is>
          <t>Single source record; no matching record found in any other file after cross-file and cross-platform comparison.</t>
        </is>
      </c>
      <c r="H171" s="3" t="inlineStr">
        <is>
          <t>Claude</t>
        </is>
      </c>
      <c r="I171" s="3" t="inlineStr">
        <is>
          <t>Kaggle</t>
        </is>
      </c>
      <c r="J171" s="3" t="inlineStr">
        <is>
          <t>N</t>
        </is>
      </c>
      <c r="K171" s="3" t="inlineStr">
        <is>
          <t>NA (single platform)</t>
        </is>
      </c>
      <c r="L171" s="4" t="inlineStr">
        <is>
          <t>https://www.kaggle.com/datasets/zara2099/road-surface-recognition-dataset</t>
        </is>
      </c>
      <c r="M171" s="3" t="inlineStr">
        <is>
          <t>NA</t>
        </is>
      </c>
      <c r="N171" s="3" t="inlineStr">
        <is>
          <t>NA</t>
        </is>
      </c>
      <c r="O171" s="3" t="inlineStr">
        <is>
          <t>NA</t>
        </is>
      </c>
      <c r="P171" s="3" t="inlineStr">
        <is>
          <t>NA</t>
        </is>
      </c>
      <c r="Q171" s="3" t="inlineStr">
        <is>
          <t>NA</t>
        </is>
      </c>
      <c r="R171" s="4" t="inlineStr">
        <is>
          <t>https://www.kaggle.com/datasets/zara2099/road-surface-recognition-dataset</t>
        </is>
      </c>
      <c r="S171" s="3" t="inlineStr">
        <is>
          <t>NA</t>
        </is>
      </c>
      <c r="T171" s="3" t="inlineStr">
        <is>
          <t>NR</t>
        </is>
      </c>
      <c r="U171" s="3" t="inlineStr">
        <is>
          <t>N</t>
        </is>
      </c>
      <c r="V171" s="3" t="inlineStr">
        <is>
          <t>NR</t>
        </is>
      </c>
      <c r="W171" s="3" t="inlineStr">
        <is>
          <t>NR</t>
        </is>
      </c>
      <c r="X171" s="3" t="inlineStr">
        <is>
          <t>NR</t>
        </is>
      </c>
      <c r="Y171" s="3" t="inlineStr">
        <is>
          <t>NR</t>
        </is>
      </c>
      <c r="Z171" s="3" t="inlineStr">
        <is>
          <t>NA</t>
        </is>
      </c>
      <c r="AA171" s="3" t="inlineStr">
        <is>
          <t>NA</t>
        </is>
      </c>
      <c r="AB171" s="3" t="inlineStr">
        <is>
          <t>Images/frames as reported</t>
        </is>
      </c>
      <c r="AC171" s="3" t="inlineStr">
        <is>
          <t>128k; (2009 with YOLO labels, others with classfication labels)</t>
        </is>
      </c>
      <c r="AD171" s="3" t="inlineStr">
        <is>
          <t>NR</t>
        </is>
      </c>
      <c r="AE171" s="3" t="inlineStr">
        <is>
          <t>NR</t>
        </is>
      </c>
      <c r="AF171" s="3" t="inlineStr">
        <is>
          <t>128k; (2009 with YOLO labels, others with classfication labels)</t>
        </is>
      </c>
      <c r="AG171" s="3" t="inlineStr">
        <is>
          <t>NR</t>
        </is>
      </c>
      <c r="AH171" s="3" t="inlineStr">
        <is>
          <t>NR</t>
        </is>
      </c>
      <c r="AI171" s="3" t="inlineStr">
        <is>
          <t>NR</t>
        </is>
      </c>
      <c r="AJ171" s="3" t="inlineStr">
        <is>
          <t>NR</t>
        </is>
      </c>
      <c r="AK171" s="3" t="inlineStr">
        <is>
          <t>NR</t>
        </is>
      </c>
      <c r="AL171" s="3" t="inlineStr">
        <is>
          <t>NR</t>
        </is>
      </c>
      <c r="AM171" s="3" t="inlineStr">
        <is>
          <t>NR</t>
        </is>
      </c>
      <c r="AN171" s="3" t="inlineStr">
        <is>
          <t>640x360</t>
        </is>
      </c>
      <c r="AO171" s="3" t="inlineStr">
        <is>
          <t>NR</t>
        </is>
      </c>
      <c r="AP171" s="3" t="inlineStr">
        <is>
          <t>NR</t>
        </is>
      </c>
      <c r="AQ171" s="3" t="inlineStr">
        <is>
          <t>NR</t>
        </is>
      </c>
      <c r="AR171" s="3" t="inlineStr">
        <is>
          <t>NR</t>
        </is>
      </c>
      <c r="AS171" s="3" t="inlineStr">
        <is>
          <t>Road environment: Urban;Rural</t>
        </is>
      </c>
      <c r="AT171" s="3" t="inlineStr">
        <is>
          <t>NR</t>
        </is>
      </c>
      <c r="AU171" s="3" t="inlineStr">
        <is>
          <t>Action camera;Smartphone</t>
        </is>
      </c>
      <c r="AV171" s="3" t="inlineStr">
        <is>
          <t>NR</t>
        </is>
      </c>
      <c r="AW171" s="3" t="inlineStr">
        <is>
          <t>Action camera;Smartphone</t>
        </is>
      </c>
      <c r="AX171" s="3" t="inlineStr">
        <is>
          <t>NR</t>
        </is>
      </c>
      <c r="AY171" s="3" t="inlineStr">
        <is>
          <t>Y</t>
        </is>
      </c>
      <c r="AZ171" s="3" t="inlineStr">
        <is>
          <t>NR</t>
        </is>
      </c>
      <c r="BA171" s="3" t="inlineStr">
        <is>
          <t>NR</t>
        </is>
      </c>
      <c r="BB171" s="3" t="inlineStr">
        <is>
          <t>N</t>
        </is>
      </c>
      <c r="BC171" s="3" t="inlineStr">
        <is>
          <t>NR</t>
        </is>
      </c>
      <c r="BD171" s="3" t="inlineStr">
        <is>
          <t>NR</t>
        </is>
      </c>
      <c r="BE171" s="3" t="inlineStr">
        <is>
          <t>NR</t>
        </is>
      </c>
      <c r="BF171" s="3" t="inlineStr">
        <is>
          <t>Daylight;Shadows;Mixed illumination</t>
        </is>
      </c>
      <c r="BG171" s="3" t="inlineStr">
        <is>
          <t>NR</t>
        </is>
      </c>
      <c r="BH171" s="3" t="inlineStr">
        <is>
          <t>Pothole;Crack</t>
        </is>
      </c>
      <c r="BI171" s="3" t="inlineStr">
        <is>
          <t>NR</t>
        </is>
      </c>
      <c r="BJ171" s="3" t="inlineStr">
        <is>
          <t>Three classes: Pothole;Crack;Manhole</t>
        </is>
      </c>
      <c r="BK171" s="3" t="inlineStr">
        <is>
          <t>NR</t>
        </is>
      </c>
      <c r="BL171" s="3" t="inlineStr">
        <is>
          <t>Object detection</t>
        </is>
      </c>
      <c r="BM171" s="3" t="inlineStr">
        <is>
          <t>Object detection</t>
        </is>
      </c>
      <c r="BN171" s="3" t="inlineStr">
        <is>
          <t>NR</t>
        </is>
      </c>
      <c r="BO171" s="3" t="inlineStr">
        <is>
          <t>NR</t>
        </is>
      </c>
      <c r="BP171" s="3" t="inlineStr">
        <is>
          <t>NR</t>
        </is>
      </c>
      <c r="BQ171" s="3" t="inlineStr">
        <is>
          <t>Y</t>
        </is>
      </c>
      <c r="BR171" s="3" t="inlineStr">
        <is>
          <t>NR</t>
        </is>
      </c>
      <c r="BS171" s="3" t="inlineStr">
        <is>
          <t>NR</t>
        </is>
      </c>
      <c r="BT171" s="3" t="inlineStr">
        <is>
          <t>NR</t>
        </is>
      </c>
      <c r="BU171" s="3" t="inlineStr">
        <is>
          <t>NR</t>
        </is>
      </c>
      <c r="BV171" s="3" t="inlineStr">
        <is>
          <t>NR</t>
        </is>
      </c>
      <c r="BW171" s="3" t="inlineStr">
        <is>
          <t>NR</t>
        </is>
      </c>
      <c r="BX171" s="3" t="inlineStr">
        <is>
          <t>NR</t>
        </is>
      </c>
      <c r="BY171" s="3" t="inlineStr">
        <is>
          <t>Manual annotation</t>
        </is>
      </c>
      <c r="BZ171" s="3" t="inlineStr">
        <is>
          <t>NR</t>
        </is>
      </c>
      <c r="CA171" s="3" t="inlineStr">
        <is>
          <t>NR</t>
        </is>
      </c>
      <c r="CB171" s="3" t="inlineStr">
        <is>
          <t>NR</t>
        </is>
      </c>
      <c r="CC171" s="3" t="inlineStr">
        <is>
          <t>Object detection;Road condition assessment</t>
        </is>
      </c>
      <c r="CD171" s="3" t="inlineStr">
        <is>
          <t>NR</t>
        </is>
      </c>
      <c r="CE171" s="3" t="inlineStr">
        <is>
          <t>NR</t>
        </is>
      </c>
      <c r="CF171" s="3" t="inlineStr">
        <is>
          <t>Reported on the source record/data card or associated publication (see Evidence_Locator)</t>
        </is>
      </c>
      <c r="CG171" s="3" t="inlineStr">
        <is>
          <t>NR</t>
        </is>
      </c>
      <c r="CH171" s="3" t="inlineStr">
        <is>
          <t>NR</t>
        </is>
      </c>
      <c r="CI171" s="3" t="inlineStr">
        <is>
          <t>Pending</t>
        </is>
      </c>
      <c r="CJ171" s="3" t="inlineStr">
        <is>
          <t>Registration</t>
        </is>
      </c>
      <c r="CK171" s="3" t="inlineStr">
        <is>
          <t>CC0: Public Domain</t>
        </is>
      </c>
      <c r="CL171" s="3" t="inlineStr">
        <is>
          <t>Y</t>
        </is>
      </c>
      <c r="CM171" s="3" t="inlineStr">
        <is>
          <t>Registration</t>
        </is>
      </c>
      <c r="CN171" s="3" t="inlineStr">
        <is>
          <t>NR</t>
        </is>
      </c>
      <c r="CO171" s="3" t="inlineStr">
        <is>
          <t>NR</t>
        </is>
      </c>
      <c r="CP171" s="3" t="inlineStr">
        <is>
          <t>N</t>
        </is>
      </c>
      <c r="CQ171" s="3" t="inlineStr">
        <is>
          <t>The class list (pothole, crack, manhole), the 640x360 resolution, the urban/rural framing, the action-camera-plus-smartphone capture story and the explicit 'manholes as a distinct class' selling point all match KG-002 (Arcioni) closely enough that this may be a redistribution rather than an independent collection, but the record names no source, country or date. Identity and duplication status must be resolved before it can be included or excluded</t>
        </is>
      </c>
      <c r="CR171" s="3" t="inlineStr">
        <is>
          <t>Original</t>
        </is>
      </c>
      <c r="CS171" s="3" t="inlineStr">
        <is>
          <t>N</t>
        </is>
      </c>
      <c r="CT171" s="3" t="inlineStr">
        <is>
          <t>N</t>
        </is>
      </c>
      <c r="CU171" s="3" t="inlineStr">
        <is>
          <t>N</t>
        </is>
      </c>
      <c r="CV171" s="3" t="inlineStr">
        <is>
          <t>NA</t>
        </is>
      </c>
      <c r="CW171" s="3" t="inlineStr">
        <is>
          <t>Road Damage Dataset: Potholes, Cracks and Manholes (Arcioni) - Possible Match (identical class triple, 640x360 resolution, action-camera-plus-smartphone framing), not merged</t>
        </is>
      </c>
      <c r="CX171" s="3" t="inlineStr">
        <is>
          <t>Claude_Kaggle_001.xlsx</t>
        </is>
      </c>
      <c r="CY171" s="3" t="inlineStr">
        <is>
          <t>Claude_Kaggle_001:KG-040</t>
        </is>
      </c>
      <c r="CZ171" s="3" t="inlineStr">
        <is>
          <t>N</t>
        </is>
      </c>
      <c r="DA171" s="3" t="inlineStr">
        <is>
          <t>NA</t>
        </is>
      </c>
      <c r="DB171" s="3" t="inlineStr">
        <is>
          <t>None</t>
        </is>
      </c>
      <c r="DC171" s="3" t="inlineStr">
        <is>
          <t>None</t>
        </is>
      </c>
      <c r="DD171" s="3" t="inlineStr">
        <is>
          <t>None</t>
        </is>
      </c>
      <c r="DE171" s="3" t="inlineStr">
        <is>
          <t>None</t>
        </is>
      </c>
      <c r="DF171" s="3" t="inlineStr">
        <is>
          <t>N</t>
        </is>
      </c>
      <c r="DG171" s="3" t="inlineStr">
        <is>
          <t>Claude flagged a close descriptive fingerprint with the Arcioni dataset but no source attribution; merging risks train/test contamination; kept separate as Possible Match.</t>
        </is>
      </c>
      <c r="DH171" s="3" t="inlineStr">
        <is>
          <t>Kaggle dataset page 'About Dataset' (class list, 640x360 resolution, device and scene-diversity statements, no provenance or country); compared against https://www.kaggle.com/datasets/lorenzoarcioni/road-damage-dataset-potholes-cracks-and-manholes; accessed 2026-08-03</t>
        </is>
      </c>
      <c r="DI171" s="3" t="inlineStr">
        <is>
          <t>Low</t>
        </is>
      </c>
      <c r="DJ171" s="7" t="inlineStr">
        <is>
          <t>High</t>
        </is>
      </c>
      <c r="DK171" s="3" t="inlineStr">
        <is>
          <t>Compare file hashes with the Arcioni deposit.</t>
        </is>
      </c>
      <c r="DL171" s="3" t="n">
        <v>5</v>
      </c>
      <c r="DM171" s="3" t="n">
        <v>3</v>
      </c>
      <c r="DN171" s="3" t="n">
        <v>2</v>
      </c>
      <c r="DO171" s="3" t="n">
        <v>4</v>
      </c>
      <c r="DP171" s="3" t="n">
        <v>3</v>
      </c>
      <c r="DQ171" s="3" t="n">
        <v>1</v>
      </c>
      <c r="DR171" s="3" t="n">
        <v>1</v>
      </c>
      <c r="DS171" s="3" t="n">
        <v>60</v>
      </c>
      <c r="DT171" s="3" t="inlineStr">
        <is>
          <t>Reviewed (source MCDM_Scoring, averaged across batches)</t>
        </is>
      </c>
      <c r="DU171" s="3" t="inlineStr">
        <is>
          <t>1 of 1</t>
        </is>
      </c>
      <c r="DV171" s="35">
        <f>IFERROR(IF(INDEX(MCDM_Grades!$C$2:$C$178,MATCH($A171,MCDM_Grades!$A$2:$A$178,0))="","",INDEX(MCDM_Grades!$C$2:$C$178,MATCH($A171,MCDM_Grades!$A$2:$A$178,0))),"")</f>
        <v/>
      </c>
      <c r="DW171" s="42">
        <f>IFERROR(IF(INDEX(MCDM_Grades!$D$2:$D$178,MATCH($A171,MCDM_Grades!$A$2:$A$178,0))="","",INDEX(MCDM_Grades!$D$2:$D$178,MATCH($A171,MCDM_Grades!$A$2:$A$178,0))),"")</f>
        <v/>
      </c>
      <c r="DX171" s="48">
        <f>IFERROR(IF(INDEX(MCDM_Grades!$E$2:$E$178,MATCH($A171,MCDM_Grades!$A$2:$A$178,0))="","",INDEX(MCDM_Grades!$E$2:$E$178,MATCH($A171,MCDM_Grades!$A$2:$A$178,0))),"")</f>
        <v/>
      </c>
      <c r="DY171" s="49">
        <f>IFERROR(IF(INDEX(MCDM_Grades!$F$2:$F$178,MATCH($A171,MCDM_Grades!$A$2:$A$178,0))="","",INDEX(MCDM_Grades!$F$2:$F$178,MATCH($A171,MCDM_Grades!$A$2:$A$178,0))),"")</f>
        <v/>
      </c>
      <c r="DZ171" s="48">
        <f>IFERROR(IF(INDEX(MCDM_Grades!$G$2:$G$178,MATCH($A171,MCDM_Grades!$A$2:$A$178,0))="","",INDEX(MCDM_Grades!$G$2:$G$178,MATCH($A171,MCDM_Grades!$A$2:$A$178,0))),"")</f>
        <v/>
      </c>
      <c r="EA171" s="49">
        <f>IFERROR(IF(INDEX(MCDM_Grades!$H$2:$H$178,MATCH($A171,MCDM_Grades!$A$2:$A$178,0))="","",INDEX(MCDM_Grades!$H$2:$H$178,MATCH($A171,MCDM_Grades!$A$2:$A$178,0))),"")</f>
        <v/>
      </c>
      <c r="EB171" s="50">
        <f>IFERROR(IF(INDEX(MCDM_Grades!$I$2:$I$178,MATCH($A171,MCDM_Grades!$A$2:$A$178,0))="","",INDEX(MCDM_Grades!$I$2:$I$178,MATCH($A171,MCDM_Grades!$A$2:$A$178,0))),"")</f>
        <v/>
      </c>
      <c r="EC171" s="51">
        <f>IFERROR(IF(INDEX(MCDM_Grades!$J$2:$J$178,MATCH($A171,MCDM_Grades!$A$2:$A$178,0))="","",INDEX(MCDM_Grades!$J$2:$J$178,MATCH($A171,MCDM_Grades!$A$2:$A$178,0))),"")</f>
        <v/>
      </c>
      <c r="ED171" s="35">
        <f>IFERROR(IF(INDEX(MCDM_Grades!$N$2:$N$178,MATCH($A171,MCDM_Grades!$A$2:$A$178,0))="","",INDEX(MCDM_Grades!$N$2:$N$178,MATCH($A171,MCDM_Grades!$A$2:$A$178,0))),"")</f>
        <v/>
      </c>
      <c r="EE171" s="42">
        <f>IFERROR(IF(INDEX(MCDM_Grades!$O$2:$O$178,MATCH($A171,MCDM_Grades!$A$2:$A$178,0))="","",INDEX(MCDM_Grades!$O$2:$O$178,MATCH($A171,MCDM_Grades!$A$2:$A$178,0))),"")</f>
        <v/>
      </c>
      <c r="EF171" s="35">
        <f>IFERROR(IF(INDEX(MCDM_Grades!$P$2:$P$178,MATCH($A171,MCDM_Grades!$A$2:$A$178,0))="","",INDEX(MCDM_Grades!$P$2:$P$178,MATCH($A171,MCDM_Grades!$A$2:$A$178,0))),"")</f>
        <v/>
      </c>
      <c r="EG171" s="42">
        <f>IFERROR(IF(INDEX(MCDM_Grades!$Q$2:$Q$178,MATCH($A171,MCDM_Grades!$A$2:$A$178,0))="","",INDEX(MCDM_Grades!$Q$2:$Q$178,MATCH($A171,MCDM_Grades!$A$2:$A$178,0))),"")</f>
        <v/>
      </c>
      <c r="EH171" s="35">
        <f>IFERROR(IF(INDEX(MCDM_Grades!$R$2:$R$178,MATCH($A171,MCDM_Grades!$A$2:$A$178,0))="","",INDEX(MCDM_Grades!$R$2:$R$178,MATCH($A171,MCDM_Grades!$A$2:$A$178,0))),"")</f>
        <v/>
      </c>
      <c r="EI171" s="42">
        <f>IFERROR(IF(INDEX(MCDM_Grades!$S$2:$S$178,MATCH($A171,MCDM_Grades!$A$2:$A$178,0))="","",INDEX(MCDM_Grades!$S$2:$S$178,MATCH($A171,MCDM_Grades!$A$2:$A$178,0))),"")</f>
        <v/>
      </c>
      <c r="EJ171" s="35">
        <f>IFERROR(IF(INDEX(MCDM_Grades!$T$2:$T$178,MATCH($A171,MCDM_Grades!$A$2:$A$178,0))="","",INDEX(MCDM_Grades!$T$2:$T$178,MATCH($A171,MCDM_Grades!$A$2:$A$178,0))),"")</f>
        <v/>
      </c>
      <c r="EK171" s="42">
        <f>IFERROR(IF(INDEX(MCDM_Grades!$U$2:$U$178,MATCH($A171,MCDM_Grades!$A$2:$A$178,0))="","",INDEX(MCDM_Grades!$U$2:$U$178,MATCH($A171,MCDM_Grades!$A$2:$A$178,0))),"")</f>
        <v/>
      </c>
      <c r="EL171" s="35">
        <f>IFERROR(IF(INDEX(MCDM_Grades!$V$2:$V$178,MATCH($A171,MCDM_Grades!$A$2:$A$178,0))="","",INDEX(MCDM_Grades!$V$2:$V$178,MATCH($A171,MCDM_Grades!$A$2:$A$178,0))),"")</f>
        <v/>
      </c>
      <c r="EM171" s="42">
        <f>IFERROR(IF(INDEX(MCDM_Grades!$W$2:$W$178,MATCH($A171,MCDM_Grades!$A$2:$A$178,0))="","",INDEX(MCDM_Grades!$W$2:$W$178,MATCH($A171,MCDM_Grades!$A$2:$A$178,0))),"")</f>
        <v/>
      </c>
      <c r="EN171" s="35">
        <f>IFERROR(IF(INDEX(MCDM_Grades!$X$2:$X$178,MATCH($A171,MCDM_Grades!$A$2:$A$178,0))="","",INDEX(MCDM_Grades!$X$2:$X$178,MATCH($A171,MCDM_Grades!$A$2:$A$178,0))),"")</f>
        <v/>
      </c>
      <c r="EO171" s="42">
        <f>IFERROR(IF(INDEX(MCDM_Grades!$Y$2:$Y$178,MATCH($A171,MCDM_Grades!$A$2:$A$178,0))="","",INDEX(MCDM_Grades!$Y$2:$Y$178,MATCH($A171,MCDM_Grades!$A$2:$A$178,0))),"")</f>
        <v/>
      </c>
      <c r="EP171" s="35">
        <f>IFERROR(IF(INDEX(MCDM_Grades!$Z$2:$Z$178,MATCH($A171,MCDM_Grades!$A$2:$A$178,0))="","",INDEX(MCDM_Grades!$Z$2:$Z$178,MATCH($A171,MCDM_Grades!$A$2:$A$178,0))),"")</f>
        <v/>
      </c>
      <c r="EQ171" s="42">
        <f>IFERROR(IF(INDEX(MCDM_Grades!$AA$2:$AA$178,MATCH($A171,MCDM_Grades!$A$2:$A$178,0))="","",INDEX(MCDM_Grades!$AA$2:$AA$178,MATCH($A171,MCDM_Grades!$A$2:$A$178,0))),"")</f>
        <v/>
      </c>
      <c r="ER171" s="35">
        <f>IFERROR(IF(INDEX(MCDM_Grades!$AB$2:$AB$178,MATCH($A171,MCDM_Grades!$A$2:$A$178,0))="","",INDEX(MCDM_Grades!$AB$2:$AB$178,MATCH($A171,MCDM_Grades!$A$2:$A$178,0))),"")</f>
        <v/>
      </c>
      <c r="ES171" s="42">
        <f>IFERROR(IF(INDEX(MCDM_Grades!$AC$2:$AC$178,MATCH($A171,MCDM_Grades!$A$2:$A$178,0))="","",INDEX(MCDM_Grades!$AC$2:$AC$178,MATCH($A171,MCDM_Grades!$A$2:$A$178,0))),"")</f>
        <v/>
      </c>
      <c r="ET171" s="35">
        <f>IFERROR(IF(INDEX(MCDM_Grades!$AD$2:$AD$178,MATCH($A171,MCDM_Grades!$A$2:$A$178,0))="","",INDEX(MCDM_Grades!$AD$2:$AD$178,MATCH($A171,MCDM_Grades!$A$2:$A$178,0))),"")</f>
        <v/>
      </c>
      <c r="EU171" s="42">
        <f>IFERROR(IF(INDEX(MCDM_Grades!$AE$2:$AE$178,MATCH($A171,MCDM_Grades!$A$2:$A$178,0))="","",INDEX(MCDM_Grades!$AE$2:$AE$178,MATCH($A171,MCDM_Grades!$A$2:$A$178,0))),"")</f>
        <v/>
      </c>
      <c r="EV171" s="51">
        <f>IFERROR(IF(INDEX(MCDM_Grades!$K$2:$K$178,MATCH($A171,MCDM_Grades!$A$2:$A$178,0))="","",INDEX(MCDM_Grades!$K$2:$K$178,MATCH($A171,MCDM_Grades!$A$2:$A$178,0))),"")</f>
        <v/>
      </c>
      <c r="EW171" s="49">
        <f>IFERROR(IF(INDEX(MCDM_Grades!$L$2:$L$178,MATCH($A171,MCDM_Grades!$A$2:$A$178,0))="","",INDEX(MCDM_Grades!$L$2:$L$178,MATCH($A171,MCDM_Grades!$A$2:$A$178,0))),"")</f>
        <v/>
      </c>
      <c r="EX171" s="50">
        <f>IFERROR(IF(INDEX(MCDM_Grades!$M$2:$M$178,MATCH($A171,MCDM_Grades!$A$2:$A$178,0))="","",INDEX(MCDM_Grades!$M$2:$M$178,MATCH($A171,MCDM_Grades!$A$2:$A$178,0))),"")</f>
        <v/>
      </c>
      <c r="EY171" s="35">
        <f>IFERROR(IF(INDEX(MCDM_Grades!$AR$2:$AR$178,MATCH($A171,MCDM_Grades!$A$2:$A$178,0))="","",INDEX(MCDM_Grades!$AR$2:$AR$178,MATCH($A171,MCDM_Grades!$A$2:$A$178,0))),"")</f>
        <v/>
      </c>
      <c r="EZ171" s="42">
        <f>IFERROR(IF(INDEX(MCDM_Grades!$AS$2:$AS$178,MATCH($A171,MCDM_Grades!$A$2:$A$178,0))="","",INDEX(MCDM_Grades!$AS$2:$AS$178,MATCH($A171,MCDM_Grades!$A$2:$A$178,0))),"")</f>
        <v/>
      </c>
      <c r="FA171" s="35">
        <f>IFERROR(IF(INDEX(MCDM_Grades!$AT$2:$AT$178,MATCH($A171,MCDM_Grades!$A$2:$A$178,0))="","",INDEX(MCDM_Grades!$AT$2:$AT$178,MATCH($A171,MCDM_Grades!$A$2:$A$178,0))),"")</f>
        <v/>
      </c>
      <c r="FB171" s="42">
        <f>IFERROR(IF(INDEX(MCDM_Grades!$AU$2:$AU$178,MATCH($A171,MCDM_Grades!$A$2:$A$178,0))="","",INDEX(MCDM_Grades!$AU$2:$AU$178,MATCH($A171,MCDM_Grades!$A$2:$A$178,0))),"")</f>
        <v/>
      </c>
      <c r="FC171" s="3" t="inlineStr">
        <is>
          <t>Not reported</t>
        </is>
      </c>
      <c r="FD171" s="3" t="inlineStr">
        <is>
          <t>Unknown</t>
        </is>
      </c>
      <c r="FE171" s="3" t="inlineStr">
        <is>
          <t>Unknown</t>
        </is>
      </c>
      <c r="FF171" s="3" t="n"/>
      <c r="FG171" s="3" t="inlineStr">
        <is>
          <t>Consumer action camera and smartphone (mount and viewing angle not stated)</t>
        </is>
      </c>
      <c r="FH171" s="3" t="inlineStr">
        <is>
          <t>All images are captured using consumer-grade devices, ensuring realistic visual quality and practical usability. [...] Device Source: Action camera and smartphone</t>
        </is>
      </c>
      <c r="FI171" s="3" t="inlineStr">
        <is>
          <t>Dataset page / README</t>
        </is>
      </c>
      <c r="FJ171" s="3" t="inlineStr">
        <is>
          <t>https://www.kaggle.com/datasets/zara2099/road-surface-recognition-dataset</t>
        </is>
      </c>
      <c r="FK171" s="3" t="inlineStr">
        <is>
          <t>Medium</t>
        </is>
      </c>
      <c r="FL171" s="3" t="inlineStr">
        <is>
          <t>Not independently verified</t>
        </is>
      </c>
      <c r="FM171" s="3" t="inlineStr">
        <is>
          <t>Workbook gives Acquisition_Platform 'Action camera;Smartphone' with Camera_Position NR. Kaggle page rendered empty; the Croissant description (quoted) confirms consumer action camera + smartphone, 640x360, urban and rural roads, daylight/shadow lighting, but never says whether the devices were vehicle-mounted, handheld, pointed down or forward. 16:9 640x360 frames are consistent with video from a vehicle-mounted action camera (which would be forward-facing) but that is inference, not evidence. Workbook flags a possible redistribution of the Arcioni 'Potholes, Cracks and Manholes' dataset (not merged), whose viewpoint was not checked because it is only a Possible Match; if that identity is confirmed, inherit its viewpoint.</t>
        </is>
      </c>
    </row>
    <row r="172" ht="58" customHeight="1">
      <c r="A172" s="3" t="inlineStr">
        <is>
          <t>DS-171</t>
        </is>
      </c>
      <c r="B172" s="3" t="inlineStr">
        <is>
          <t>Road_Condition/Alert_Dataset</t>
        </is>
      </c>
      <c r="C172" s="3" t="inlineStr">
        <is>
          <t>NA</t>
        </is>
      </c>
      <c r="D172" s="3" t="inlineStr">
        <is>
          <t>Version 1</t>
        </is>
      </c>
      <c r="E172" s="3" t="inlineStr">
        <is>
          <t>Independent Dataset</t>
        </is>
      </c>
      <c r="F172" s="3" t="inlineStr">
        <is>
          <t>NA (single source record)</t>
        </is>
      </c>
      <c r="G172" s="3" t="inlineStr">
        <is>
          <t>Single source record; no matching record found in any other file after cross-file and cross-platform comparison.</t>
        </is>
      </c>
      <c r="H172" s="3" t="inlineStr">
        <is>
          <t>Claude</t>
        </is>
      </c>
      <c r="I172" s="3" t="inlineStr">
        <is>
          <t>Kaggle</t>
        </is>
      </c>
      <c r="J172" s="3" t="inlineStr">
        <is>
          <t>N</t>
        </is>
      </c>
      <c r="K172" s="3" t="inlineStr">
        <is>
          <t>NA (single platform)</t>
        </is>
      </c>
      <c r="L172" s="4" t="inlineStr">
        <is>
          <t>https://www.kaggle.com/datasets/saadkhan0/road-conditionalert-dataset</t>
        </is>
      </c>
      <c r="M172" s="3" t="inlineStr">
        <is>
          <t>NA</t>
        </is>
      </c>
      <c r="N172" s="3" t="inlineStr">
        <is>
          <t>NA</t>
        </is>
      </c>
      <c r="O172" s="3" t="inlineStr">
        <is>
          <t>NA</t>
        </is>
      </c>
      <c r="P172" s="3" t="inlineStr">
        <is>
          <t>NA</t>
        </is>
      </c>
      <c r="Q172" s="3" t="inlineStr">
        <is>
          <t>NA</t>
        </is>
      </c>
      <c r="R172" s="4" t="inlineStr">
        <is>
          <t>https://www.kaggle.com/datasets/saadkhan0/road-conditionalert-dataset</t>
        </is>
      </c>
      <c r="S172" s="3" t="inlineStr">
        <is>
          <t>NA</t>
        </is>
      </c>
      <c r="T172" s="3" t="inlineStr">
        <is>
          <t>NR</t>
        </is>
      </c>
      <c r="U172" s="3" t="inlineStr">
        <is>
          <t>N</t>
        </is>
      </c>
      <c r="V172" s="3" t="inlineStr">
        <is>
          <t>NR</t>
        </is>
      </c>
      <c r="W172" s="3" t="inlineStr">
        <is>
          <t>NR</t>
        </is>
      </c>
      <c r="X172" s="3" t="inlineStr">
        <is>
          <t>NR</t>
        </is>
      </c>
      <c r="Y172" s="3" t="inlineStr">
        <is>
          <t>NR</t>
        </is>
      </c>
      <c r="Z172" s="3" t="inlineStr">
        <is>
          <t>NA</t>
        </is>
      </c>
      <c r="AA172" s="3" t="inlineStr">
        <is>
          <t>NA</t>
        </is>
      </c>
      <c r="AB172" s="3" t="inlineStr">
        <is>
          <t>NR</t>
        </is>
      </c>
      <c r="AC172" s="3" t="inlineStr">
        <is>
          <t>NR</t>
        </is>
      </c>
      <c r="AD172" s="3" t="inlineStr">
        <is>
          <t>NR</t>
        </is>
      </c>
      <c r="AE172" s="3" t="inlineStr">
        <is>
          <t>NR</t>
        </is>
      </c>
      <c r="AF172" s="3" t="inlineStr">
        <is>
          <t>NR</t>
        </is>
      </c>
      <c r="AG172" s="3" t="inlineStr">
        <is>
          <t>NR</t>
        </is>
      </c>
      <c r="AH172" s="3" t="inlineStr">
        <is>
          <t>NR</t>
        </is>
      </c>
      <c r="AI172" s="3" t="inlineStr">
        <is>
          <t>NR</t>
        </is>
      </c>
      <c r="AJ172" s="3" t="inlineStr">
        <is>
          <t>NR</t>
        </is>
      </c>
      <c r="AK172" s="3" t="inlineStr">
        <is>
          <t>NR</t>
        </is>
      </c>
      <c r="AL172" s="3" t="inlineStr">
        <is>
          <t>NR</t>
        </is>
      </c>
      <c r="AM172" s="3" t="inlineStr">
        <is>
          <t>NR</t>
        </is>
      </c>
      <c r="AN172" s="3" t="inlineStr">
        <is>
          <t>745x512</t>
        </is>
      </c>
      <c r="AO172" s="3" t="inlineStr">
        <is>
          <t>NR</t>
        </is>
      </c>
      <c r="AP172" s="3" t="inlineStr">
        <is>
          <t>NR</t>
        </is>
      </c>
      <c r="AQ172" s="3" t="inlineStr">
        <is>
          <t>NR</t>
        </is>
      </c>
      <c r="AR172" s="3" t="inlineStr">
        <is>
          <t>NR</t>
        </is>
      </c>
      <c r="AS172" s="3" t="inlineStr">
        <is>
          <t>NR</t>
        </is>
      </c>
      <c r="AT172" s="3" t="inlineStr">
        <is>
          <t>NR</t>
        </is>
      </c>
      <c r="AU172" s="3" t="inlineStr">
        <is>
          <t>Web-scraped imagery (collected via SerpAPI search queries)</t>
        </is>
      </c>
      <c r="AV172" s="3" t="inlineStr">
        <is>
          <t>NR</t>
        </is>
      </c>
      <c r="AW172" s="3" t="inlineStr">
        <is>
          <t>NR</t>
        </is>
      </c>
      <c r="AX172" s="3" t="inlineStr">
        <is>
          <t>NR</t>
        </is>
      </c>
      <c r="AY172" s="3" t="inlineStr">
        <is>
          <t>NR</t>
        </is>
      </c>
      <c r="AZ172" s="3" t="inlineStr">
        <is>
          <t>NR</t>
        </is>
      </c>
      <c r="BA172" s="3" t="inlineStr">
        <is>
          <t>NR</t>
        </is>
      </c>
      <c r="BB172" s="3" t="inlineStr">
        <is>
          <t>N</t>
        </is>
      </c>
      <c r="BC172" s="3" t="inlineStr">
        <is>
          <t>N</t>
        </is>
      </c>
      <c r="BD172" s="3" t="inlineStr">
        <is>
          <t>NR</t>
        </is>
      </c>
      <c r="BE172" s="3" t="inlineStr">
        <is>
          <t>NR</t>
        </is>
      </c>
      <c r="BF172" s="3" t="inlineStr">
        <is>
          <t>NR</t>
        </is>
      </c>
      <c r="BG172" s="3" t="inlineStr">
        <is>
          <t>NR</t>
        </is>
      </c>
      <c r="BH172" s="3" t="inlineStr">
        <is>
          <t>Pothole</t>
        </is>
      </c>
      <c r="BI172" s="3" t="inlineStr">
        <is>
          <t>NR</t>
        </is>
      </c>
      <c r="BJ172" s="3" t="inlineStr">
        <is>
          <t>Five image-level classes: Potholes;Clean_Roads;Smooth_Roads;Blocked_Roads;Traffic_Roads</t>
        </is>
      </c>
      <c r="BK172" s="3" t="inlineStr">
        <is>
          <t>NR</t>
        </is>
      </c>
      <c r="BL172" s="3" t="inlineStr">
        <is>
          <t>Image classification</t>
        </is>
      </c>
      <c r="BM172" s="3" t="inlineStr">
        <is>
          <t>Image classification</t>
        </is>
      </c>
      <c r="BN172" s="3" t="inlineStr">
        <is>
          <t>Folder-per-class image directories</t>
        </is>
      </c>
      <c r="BO172" s="3" t="inlineStr">
        <is>
          <t>NR</t>
        </is>
      </c>
      <c r="BP172" s="3" t="inlineStr">
        <is>
          <t>Y</t>
        </is>
      </c>
      <c r="BQ172" s="3" t="inlineStr">
        <is>
          <t>NR</t>
        </is>
      </c>
      <c r="BR172" s="3" t="inlineStr">
        <is>
          <t>NR</t>
        </is>
      </c>
      <c r="BS172" s="3" t="inlineStr">
        <is>
          <t>NR</t>
        </is>
      </c>
      <c r="BT172" s="3" t="inlineStr">
        <is>
          <t>NR</t>
        </is>
      </c>
      <c r="BU172" s="3" t="inlineStr">
        <is>
          <t>NR</t>
        </is>
      </c>
      <c r="BV172" s="3" t="inlineStr">
        <is>
          <t>N</t>
        </is>
      </c>
      <c r="BW172" s="3" t="inlineStr">
        <is>
          <t>N</t>
        </is>
      </c>
      <c r="BX172" s="3" t="inlineStr">
        <is>
          <t>N</t>
        </is>
      </c>
      <c r="BY172" s="3" t="inlineStr">
        <is>
          <t>Automated web scraping followed by manual filtering of irrelevant or low-quality images</t>
        </is>
      </c>
      <c r="BZ172" s="3" t="inlineStr">
        <is>
          <t>Manual filtering pass described</t>
        </is>
      </c>
      <c r="CA172" s="3" t="inlineStr">
        <is>
          <t>NR</t>
        </is>
      </c>
      <c r="CB172" s="3" t="inlineStr">
        <is>
          <t>NR</t>
        </is>
      </c>
      <c r="CC172" s="3" t="inlineStr">
        <is>
          <t>Image classification;Road condition and alert classification</t>
        </is>
      </c>
      <c r="CD172" s="3" t="inlineStr">
        <is>
          <t>NR</t>
        </is>
      </c>
      <c r="CE172" s="3" t="inlineStr">
        <is>
          <t>NR</t>
        </is>
      </c>
      <c r="CF172" s="3" t="inlineStr">
        <is>
          <t>Reported on the source record/data card or associated publication (see Evidence_Locator)</t>
        </is>
      </c>
      <c r="CG172" s="3" t="inlineStr">
        <is>
          <t>NR</t>
        </is>
      </c>
      <c r="CH172" s="3" t="inlineStr">
        <is>
          <t>NR</t>
        </is>
      </c>
      <c r="CI172" s="3" t="inlineStr">
        <is>
          <t>Include-Supplementary</t>
        </is>
      </c>
      <c r="CJ172" s="3" t="inlineStr">
        <is>
          <t>Registration</t>
        </is>
      </c>
      <c r="CK172" s="3" t="inlineStr">
        <is>
          <t>Apache 2.0</t>
        </is>
      </c>
      <c r="CL172" s="3" t="inlineStr">
        <is>
          <t>Y</t>
        </is>
      </c>
      <c r="CM172" s="3" t="inlineStr">
        <is>
          <t>Registration</t>
        </is>
      </c>
      <c r="CN172" s="3" t="inlineStr">
        <is>
          <t>NR</t>
        </is>
      </c>
      <c r="CO172" s="3" t="inlineStr">
        <is>
          <t>NR</t>
        </is>
      </c>
      <c r="CP172" s="3" t="inlineStr">
        <is>
          <t>N</t>
        </is>
      </c>
      <c r="CQ172" s="3" t="inlineStr">
        <is>
          <t>Imagery is web-scraped rather than field-collected, so geography, sensor, date and licensing of the underlying photographs are unknown and possibly inconsistent with the Apache 2.0 label; augmentation is mixed into the released set; classes mix pavement condition with traffic state</t>
        </is>
      </c>
      <c r="CR172" s="3" t="inlineStr">
        <is>
          <t>Compiled</t>
        </is>
      </c>
      <c r="CS172" s="3" t="inlineStr">
        <is>
          <t>N</t>
        </is>
      </c>
      <c r="CT172" s="3" t="inlineStr">
        <is>
          <t>N</t>
        </is>
      </c>
      <c r="CU172" s="3" t="inlineStr">
        <is>
          <t>Y</t>
        </is>
      </c>
      <c r="CV172" s="3" t="inlineStr">
        <is>
          <t>Web-scraped imagery (SerpAPI queries)</t>
        </is>
      </c>
      <c r="CW172" s="3" t="inlineStr">
        <is>
          <t>NA</t>
        </is>
      </c>
      <c r="CX172" s="3" t="inlineStr">
        <is>
          <t>Claude_Kaggle_001.xlsx</t>
        </is>
      </c>
      <c r="CY172" s="3" t="inlineStr">
        <is>
          <t>Claude_Kaggle_001:KG-022</t>
        </is>
      </c>
      <c r="CZ172" s="3" t="inlineStr">
        <is>
          <t>N</t>
        </is>
      </c>
      <c r="DA172" s="3" t="inlineStr">
        <is>
          <t>NA</t>
        </is>
      </c>
      <c r="DB172" s="3" t="inlineStr">
        <is>
          <t>None</t>
        </is>
      </c>
      <c r="DC172" s="3" t="inlineStr">
        <is>
          <t>None</t>
        </is>
      </c>
      <c r="DD172" s="3" t="inlineStr">
        <is>
          <t>None</t>
        </is>
      </c>
      <c r="DE172" s="3" t="inlineStr">
        <is>
          <t>None</t>
        </is>
      </c>
      <c r="DF172" s="3" t="inlineStr">
        <is>
          <t>N</t>
        </is>
      </c>
      <c r="DG172" s="3" t="inlineStr">
        <is>
          <t>Single source record; no reconciliation required.</t>
        </is>
      </c>
      <c r="DH172" s="3" t="inlineStr">
        <is>
          <t>Kaggle dataset page 'About Dataset' (five class names, 745x512 resolution, SerpAPI web-scraping collection method, manual filtering, augmentation description, directory tree); Kaggle API record /api/v1/datasets/view/saadkhan0/road-conditionalert-dataset; accessed 2026-08-03</t>
        </is>
      </c>
      <c r="DI172" s="3" t="inlineStr">
        <is>
          <t>Moderate</t>
        </is>
      </c>
      <c r="DJ172" s="3" t="inlineStr">
        <is>
          <t>Low</t>
        </is>
      </c>
      <c r="DK172" s="3" t="inlineStr">
        <is>
          <t>Use source record as cited.</t>
        </is>
      </c>
      <c r="DL172" s="3" t="n">
        <v>5</v>
      </c>
      <c r="DM172" s="3" t="n">
        <v>2</v>
      </c>
      <c r="DN172" s="3" t="n">
        <v>2.5</v>
      </c>
      <c r="DO172" s="3" t="n">
        <v>2</v>
      </c>
      <c r="DP172" s="3" t="n">
        <v>3</v>
      </c>
      <c r="DQ172" s="3" t="n">
        <v>1</v>
      </c>
      <c r="DR172" s="3" t="n">
        <v>0</v>
      </c>
      <c r="DS172" s="3" t="n">
        <v>49.5</v>
      </c>
      <c r="DT172" s="3" t="inlineStr">
        <is>
          <t>Reviewed (source MCDM_Scoring, averaged across batches)</t>
        </is>
      </c>
      <c r="DU172" s="3" t="inlineStr">
        <is>
          <t>1 of 1</t>
        </is>
      </c>
      <c r="DV172" s="35">
        <f>IFERROR(IF(INDEX(MCDM_Grades!$C$2:$C$178,MATCH($A172,MCDM_Grades!$A$2:$A$178,0))="","",INDEX(MCDM_Grades!$C$2:$C$178,MATCH($A172,MCDM_Grades!$A$2:$A$178,0))),"")</f>
        <v/>
      </c>
      <c r="DW172" s="42">
        <f>IFERROR(IF(INDEX(MCDM_Grades!$D$2:$D$178,MATCH($A172,MCDM_Grades!$A$2:$A$178,0))="","",INDEX(MCDM_Grades!$D$2:$D$178,MATCH($A172,MCDM_Grades!$A$2:$A$178,0))),"")</f>
        <v/>
      </c>
      <c r="DX172" s="48">
        <f>IFERROR(IF(INDEX(MCDM_Grades!$E$2:$E$178,MATCH($A172,MCDM_Grades!$A$2:$A$178,0))="","",INDEX(MCDM_Grades!$E$2:$E$178,MATCH($A172,MCDM_Grades!$A$2:$A$178,0))),"")</f>
        <v/>
      </c>
      <c r="DY172" s="49">
        <f>IFERROR(IF(INDEX(MCDM_Grades!$F$2:$F$178,MATCH($A172,MCDM_Grades!$A$2:$A$178,0))="","",INDEX(MCDM_Grades!$F$2:$F$178,MATCH($A172,MCDM_Grades!$A$2:$A$178,0))),"")</f>
        <v/>
      </c>
      <c r="DZ172" s="48">
        <f>IFERROR(IF(INDEX(MCDM_Grades!$G$2:$G$178,MATCH($A172,MCDM_Grades!$A$2:$A$178,0))="","",INDEX(MCDM_Grades!$G$2:$G$178,MATCH($A172,MCDM_Grades!$A$2:$A$178,0))),"")</f>
        <v/>
      </c>
      <c r="EA172" s="49">
        <f>IFERROR(IF(INDEX(MCDM_Grades!$H$2:$H$178,MATCH($A172,MCDM_Grades!$A$2:$A$178,0))="","",INDEX(MCDM_Grades!$H$2:$H$178,MATCH($A172,MCDM_Grades!$A$2:$A$178,0))),"")</f>
        <v/>
      </c>
      <c r="EB172" s="50">
        <f>IFERROR(IF(INDEX(MCDM_Grades!$I$2:$I$178,MATCH($A172,MCDM_Grades!$A$2:$A$178,0))="","",INDEX(MCDM_Grades!$I$2:$I$178,MATCH($A172,MCDM_Grades!$A$2:$A$178,0))),"")</f>
        <v/>
      </c>
      <c r="EC172" s="51">
        <f>IFERROR(IF(INDEX(MCDM_Grades!$J$2:$J$178,MATCH($A172,MCDM_Grades!$A$2:$A$178,0))="","",INDEX(MCDM_Grades!$J$2:$J$178,MATCH($A172,MCDM_Grades!$A$2:$A$178,0))),"")</f>
        <v/>
      </c>
      <c r="ED172" s="35">
        <f>IFERROR(IF(INDEX(MCDM_Grades!$N$2:$N$178,MATCH($A172,MCDM_Grades!$A$2:$A$178,0))="","",INDEX(MCDM_Grades!$N$2:$N$178,MATCH($A172,MCDM_Grades!$A$2:$A$178,0))),"")</f>
        <v/>
      </c>
      <c r="EE172" s="42">
        <f>IFERROR(IF(INDEX(MCDM_Grades!$O$2:$O$178,MATCH($A172,MCDM_Grades!$A$2:$A$178,0))="","",INDEX(MCDM_Grades!$O$2:$O$178,MATCH($A172,MCDM_Grades!$A$2:$A$178,0))),"")</f>
        <v/>
      </c>
      <c r="EF172" s="35">
        <f>IFERROR(IF(INDEX(MCDM_Grades!$P$2:$P$178,MATCH($A172,MCDM_Grades!$A$2:$A$178,0))="","",INDEX(MCDM_Grades!$P$2:$P$178,MATCH($A172,MCDM_Grades!$A$2:$A$178,0))),"")</f>
        <v/>
      </c>
      <c r="EG172" s="42">
        <f>IFERROR(IF(INDEX(MCDM_Grades!$Q$2:$Q$178,MATCH($A172,MCDM_Grades!$A$2:$A$178,0))="","",INDEX(MCDM_Grades!$Q$2:$Q$178,MATCH($A172,MCDM_Grades!$A$2:$A$178,0))),"")</f>
        <v/>
      </c>
      <c r="EH172" s="35">
        <f>IFERROR(IF(INDEX(MCDM_Grades!$R$2:$R$178,MATCH($A172,MCDM_Grades!$A$2:$A$178,0))="","",INDEX(MCDM_Grades!$R$2:$R$178,MATCH($A172,MCDM_Grades!$A$2:$A$178,0))),"")</f>
        <v/>
      </c>
      <c r="EI172" s="42">
        <f>IFERROR(IF(INDEX(MCDM_Grades!$S$2:$S$178,MATCH($A172,MCDM_Grades!$A$2:$A$178,0))="","",INDEX(MCDM_Grades!$S$2:$S$178,MATCH($A172,MCDM_Grades!$A$2:$A$178,0))),"")</f>
        <v/>
      </c>
      <c r="EJ172" s="35">
        <f>IFERROR(IF(INDEX(MCDM_Grades!$T$2:$T$178,MATCH($A172,MCDM_Grades!$A$2:$A$178,0))="","",INDEX(MCDM_Grades!$T$2:$T$178,MATCH($A172,MCDM_Grades!$A$2:$A$178,0))),"")</f>
        <v/>
      </c>
      <c r="EK172" s="42">
        <f>IFERROR(IF(INDEX(MCDM_Grades!$U$2:$U$178,MATCH($A172,MCDM_Grades!$A$2:$A$178,0))="","",INDEX(MCDM_Grades!$U$2:$U$178,MATCH($A172,MCDM_Grades!$A$2:$A$178,0))),"")</f>
        <v/>
      </c>
      <c r="EL172" s="35">
        <f>IFERROR(IF(INDEX(MCDM_Grades!$V$2:$V$178,MATCH($A172,MCDM_Grades!$A$2:$A$178,0))="","",INDEX(MCDM_Grades!$V$2:$V$178,MATCH($A172,MCDM_Grades!$A$2:$A$178,0))),"")</f>
        <v/>
      </c>
      <c r="EM172" s="42">
        <f>IFERROR(IF(INDEX(MCDM_Grades!$W$2:$W$178,MATCH($A172,MCDM_Grades!$A$2:$A$178,0))="","",INDEX(MCDM_Grades!$W$2:$W$178,MATCH($A172,MCDM_Grades!$A$2:$A$178,0))),"")</f>
        <v/>
      </c>
      <c r="EN172" s="35">
        <f>IFERROR(IF(INDEX(MCDM_Grades!$X$2:$X$178,MATCH($A172,MCDM_Grades!$A$2:$A$178,0))="","",INDEX(MCDM_Grades!$X$2:$X$178,MATCH($A172,MCDM_Grades!$A$2:$A$178,0))),"")</f>
        <v/>
      </c>
      <c r="EO172" s="42">
        <f>IFERROR(IF(INDEX(MCDM_Grades!$Y$2:$Y$178,MATCH($A172,MCDM_Grades!$A$2:$A$178,0))="","",INDEX(MCDM_Grades!$Y$2:$Y$178,MATCH($A172,MCDM_Grades!$A$2:$A$178,0))),"")</f>
        <v/>
      </c>
      <c r="EP172" s="35">
        <f>IFERROR(IF(INDEX(MCDM_Grades!$Z$2:$Z$178,MATCH($A172,MCDM_Grades!$A$2:$A$178,0))="","",INDEX(MCDM_Grades!$Z$2:$Z$178,MATCH($A172,MCDM_Grades!$A$2:$A$178,0))),"")</f>
        <v/>
      </c>
      <c r="EQ172" s="42">
        <f>IFERROR(IF(INDEX(MCDM_Grades!$AA$2:$AA$178,MATCH($A172,MCDM_Grades!$A$2:$A$178,0))="","",INDEX(MCDM_Grades!$AA$2:$AA$178,MATCH($A172,MCDM_Grades!$A$2:$A$178,0))),"")</f>
        <v/>
      </c>
      <c r="ER172" s="35">
        <f>IFERROR(IF(INDEX(MCDM_Grades!$AB$2:$AB$178,MATCH($A172,MCDM_Grades!$A$2:$A$178,0))="","",INDEX(MCDM_Grades!$AB$2:$AB$178,MATCH($A172,MCDM_Grades!$A$2:$A$178,0))),"")</f>
        <v/>
      </c>
      <c r="ES172" s="42">
        <f>IFERROR(IF(INDEX(MCDM_Grades!$AC$2:$AC$178,MATCH($A172,MCDM_Grades!$A$2:$A$178,0))="","",INDEX(MCDM_Grades!$AC$2:$AC$178,MATCH($A172,MCDM_Grades!$A$2:$A$178,0))),"")</f>
        <v/>
      </c>
      <c r="ET172" s="35">
        <f>IFERROR(IF(INDEX(MCDM_Grades!$AD$2:$AD$178,MATCH($A172,MCDM_Grades!$A$2:$A$178,0))="","",INDEX(MCDM_Grades!$AD$2:$AD$178,MATCH($A172,MCDM_Grades!$A$2:$A$178,0))),"")</f>
        <v/>
      </c>
      <c r="EU172" s="42">
        <f>IFERROR(IF(INDEX(MCDM_Grades!$AE$2:$AE$178,MATCH($A172,MCDM_Grades!$A$2:$A$178,0))="","",INDEX(MCDM_Grades!$AE$2:$AE$178,MATCH($A172,MCDM_Grades!$A$2:$A$178,0))),"")</f>
        <v/>
      </c>
      <c r="EV172" s="51">
        <f>IFERROR(IF(INDEX(MCDM_Grades!$K$2:$K$178,MATCH($A172,MCDM_Grades!$A$2:$A$178,0))="","",INDEX(MCDM_Grades!$K$2:$K$178,MATCH($A172,MCDM_Grades!$A$2:$A$178,0))),"")</f>
        <v/>
      </c>
      <c r="EW172" s="49">
        <f>IFERROR(IF(INDEX(MCDM_Grades!$L$2:$L$178,MATCH($A172,MCDM_Grades!$A$2:$A$178,0))="","",INDEX(MCDM_Grades!$L$2:$L$178,MATCH($A172,MCDM_Grades!$A$2:$A$178,0))),"")</f>
        <v/>
      </c>
      <c r="EX172" s="50">
        <f>IFERROR(IF(INDEX(MCDM_Grades!$M$2:$M$178,MATCH($A172,MCDM_Grades!$A$2:$A$178,0))="","",INDEX(MCDM_Grades!$M$2:$M$178,MATCH($A172,MCDM_Grades!$A$2:$A$178,0))),"")</f>
        <v/>
      </c>
      <c r="EY172" s="35">
        <f>IFERROR(IF(INDEX(MCDM_Grades!$AR$2:$AR$178,MATCH($A172,MCDM_Grades!$A$2:$A$178,0))="","",INDEX(MCDM_Grades!$AR$2:$AR$178,MATCH($A172,MCDM_Grades!$A$2:$A$178,0))),"")</f>
        <v/>
      </c>
      <c r="EZ172" s="42">
        <f>IFERROR(IF(INDEX(MCDM_Grades!$AS$2:$AS$178,MATCH($A172,MCDM_Grades!$A$2:$A$178,0))="","",INDEX(MCDM_Grades!$AS$2:$AS$178,MATCH($A172,MCDM_Grades!$A$2:$A$178,0))),"")</f>
        <v/>
      </c>
      <c r="FA172" s="35">
        <f>IFERROR(IF(INDEX(MCDM_Grades!$AT$2:$AT$178,MATCH($A172,MCDM_Grades!$A$2:$A$178,0))="","",INDEX(MCDM_Grades!$AT$2:$AT$178,MATCH($A172,MCDM_Grades!$A$2:$A$178,0))),"")</f>
        <v/>
      </c>
      <c r="FB172" s="42">
        <f>IFERROR(IF(INDEX(MCDM_Grades!$AU$2:$AU$178,MATCH($A172,MCDM_Grades!$A$2:$A$178,0))="","",INDEX(MCDM_Grades!$AU$2:$AU$178,MATCH($A172,MCDM_Grades!$A$2:$A$178,0))),"")</f>
        <v/>
      </c>
      <c r="FC172" s="3" t="inlineStr">
        <is>
          <t>Unclear (conflicting evidence)</t>
        </is>
      </c>
      <c r="FD172" s="3" t="inlineStr">
        <is>
          <t>Unknown</t>
        </is>
      </c>
      <c r="FE172" s="3" t="inlineStr">
        <is>
          <t>Unknown</t>
        </is>
      </c>
      <c r="FF172" s="3" t="inlineStr">
        <is>
          <t>Web-scraped images from unknown, probably mixed viewpoints</t>
        </is>
      </c>
      <c r="FG172" s="3" t="inlineStr">
        <is>
          <t>Web-collected images (mixed sources)</t>
        </is>
      </c>
      <c r="FH172" s="3" t="inlineStr">
        <is>
          <t>Web-scraped imagery (collected via SerpAPI search queries)</t>
        </is>
      </c>
      <c r="FI172" s="3" t="inlineStr">
        <is>
          <t>Acquisition metadata (workbook)</t>
        </is>
      </c>
      <c r="FJ172" s="3" t="n"/>
      <c r="FK172" s="3" t="inlineStr">
        <is>
          <t>High</t>
        </is>
      </c>
      <c r="FL172" s="3" t="inlineStr">
        <is>
          <t>Not independently verified</t>
        </is>
      </c>
      <c r="FM172" s="3" t="inlineStr">
        <is>
          <t>Workbook settles it: the pothole/traffic imagery was scraped from web search results via SerpAPI, so the underlying photographs come from unknown cameras and viewpoints (web pothole photos are typically a mix of street-level oblique shots and close-up downward shots). Key_Limitations also notes augmentation is mixed into the release and classes mix pavement condition with traffic state. Labelled 'Unclear' per the web-scraped rule; no fetch needed. 745x512 resolution.</t>
        </is>
      </c>
    </row>
    <row r="173" ht="58" customHeight="1">
      <c r="A173" s="3" t="inlineStr">
        <is>
          <t>DS-172</t>
        </is>
      </c>
      <c r="B173" s="3" t="inlineStr">
        <is>
          <t>Roads and Bridges Cracks (YOLOv8 Format)</t>
        </is>
      </c>
      <c r="C173" s="3" t="inlineStr">
        <is>
          <t>NA</t>
        </is>
      </c>
      <c r="D173" s="3" t="inlineStr">
        <is>
          <t>Version 1</t>
        </is>
      </c>
      <c r="E173" s="3" t="inlineStr">
        <is>
          <t>Independent Dataset</t>
        </is>
      </c>
      <c r="F173" s="3" t="inlineStr">
        <is>
          <t>NA (single source record)</t>
        </is>
      </c>
      <c r="G173" s="3" t="inlineStr">
        <is>
          <t>Single source record; no matching record found in any other file after cross-file and cross-platform comparison.</t>
        </is>
      </c>
      <c r="H173" s="3" t="inlineStr">
        <is>
          <t>Claude</t>
        </is>
      </c>
      <c r="I173" s="3" t="inlineStr">
        <is>
          <t>Kaggle</t>
        </is>
      </c>
      <c r="J173" s="3" t="inlineStr">
        <is>
          <t>N</t>
        </is>
      </c>
      <c r="K173" s="3" t="inlineStr">
        <is>
          <t>NA (single platform)</t>
        </is>
      </c>
      <c r="L173" s="4" t="inlineStr">
        <is>
          <t>https://www.kaggle.com/datasets/danishghaffar786/roads-and-bridges-cracks-yolov8-format</t>
        </is>
      </c>
      <c r="M173" s="3" t="inlineStr">
        <is>
          <t>NA</t>
        </is>
      </c>
      <c r="N173" s="3" t="inlineStr">
        <is>
          <t>NA</t>
        </is>
      </c>
      <c r="O173" s="3" t="inlineStr">
        <is>
          <t>NA</t>
        </is>
      </c>
      <c r="P173" s="3" t="inlineStr">
        <is>
          <t>NA</t>
        </is>
      </c>
      <c r="Q173" s="3" t="inlineStr">
        <is>
          <t>NA</t>
        </is>
      </c>
      <c r="R173" s="4" t="inlineStr">
        <is>
          <t>https://www.kaggle.com/datasets/danishghaffar786/roads-and-bridges-cracks-yolov8-format</t>
        </is>
      </c>
      <c r="S173" s="3" t="inlineStr">
        <is>
          <t>NA</t>
        </is>
      </c>
      <c r="T173" s="3" t="inlineStr">
        <is>
          <t>NR</t>
        </is>
      </c>
      <c r="U173" s="3" t="inlineStr">
        <is>
          <t>N</t>
        </is>
      </c>
      <c r="V173" s="3" t="inlineStr">
        <is>
          <t>NR</t>
        </is>
      </c>
      <c r="W173" s="3" t="inlineStr">
        <is>
          <t>NR</t>
        </is>
      </c>
      <c r="X173" s="3" t="inlineStr">
        <is>
          <t>NR</t>
        </is>
      </c>
      <c r="Y173" s="3" t="inlineStr">
        <is>
          <t>NR</t>
        </is>
      </c>
      <c r="Z173" s="3" t="inlineStr">
        <is>
          <t>NA</t>
        </is>
      </c>
      <c r="AA173" s="3" t="inlineStr">
        <is>
          <t>NA</t>
        </is>
      </c>
      <c r="AB173" s="3" t="inlineStr">
        <is>
          <t>NR</t>
        </is>
      </c>
      <c r="AC173" s="3" t="inlineStr">
        <is>
          <t>NR</t>
        </is>
      </c>
      <c r="AD173" s="3" t="inlineStr">
        <is>
          <t>NR</t>
        </is>
      </c>
      <c r="AE173" s="3" t="inlineStr">
        <is>
          <t>NR</t>
        </is>
      </c>
      <c r="AF173" s="3" t="inlineStr">
        <is>
          <t>NR</t>
        </is>
      </c>
      <c r="AG173" s="3" t="inlineStr">
        <is>
          <t>NR</t>
        </is>
      </c>
      <c r="AH173" s="3" t="inlineStr">
        <is>
          <t>NR</t>
        </is>
      </c>
      <c r="AI173" s="3" t="inlineStr">
        <is>
          <t>NR</t>
        </is>
      </c>
      <c r="AJ173" s="3" t="inlineStr">
        <is>
          <t>NR</t>
        </is>
      </c>
      <c r="AK173" s="3" t="inlineStr">
        <is>
          <t>NR</t>
        </is>
      </c>
      <c r="AL173" s="3" t="inlineStr">
        <is>
          <t>NR</t>
        </is>
      </c>
      <c r="AM173" s="3" t="inlineStr">
        <is>
          <t>NR</t>
        </is>
      </c>
      <c r="AN173" s="3" t="inlineStr">
        <is>
          <t>NR</t>
        </is>
      </c>
      <c r="AO173" s="3" t="inlineStr">
        <is>
          <t>NR</t>
        </is>
      </c>
      <c r="AP173" s="3" t="inlineStr">
        <is>
          <t>NR</t>
        </is>
      </c>
      <c r="AQ173" s="3" t="inlineStr">
        <is>
          <t>NR</t>
        </is>
      </c>
      <c r="AR173" s="3" t="inlineStr">
        <is>
          <t>NR</t>
        </is>
      </c>
      <c r="AS173" s="3" t="inlineStr">
        <is>
          <t>Road environment: Asphalt roads;Concrete bridges</t>
        </is>
      </c>
      <c r="AT173" s="3" t="inlineStr">
        <is>
          <t>NR</t>
        </is>
      </c>
      <c r="AU173" s="3" t="inlineStr">
        <is>
          <t>NR</t>
        </is>
      </c>
      <c r="AV173" s="3" t="inlineStr">
        <is>
          <t>NR</t>
        </is>
      </c>
      <c r="AW173" s="3" t="inlineStr">
        <is>
          <t>NR</t>
        </is>
      </c>
      <c r="AX173" s="3" t="inlineStr">
        <is>
          <t>NR</t>
        </is>
      </c>
      <c r="AY173" s="3" t="inlineStr">
        <is>
          <t>NR</t>
        </is>
      </c>
      <c r="AZ173" s="3" t="inlineStr">
        <is>
          <t>NR</t>
        </is>
      </c>
      <c r="BA173" s="3" t="inlineStr">
        <is>
          <t>NR</t>
        </is>
      </c>
      <c r="BB173" s="3" t="inlineStr">
        <is>
          <t>N</t>
        </is>
      </c>
      <c r="BC173" s="3" t="inlineStr">
        <is>
          <t>NR</t>
        </is>
      </c>
      <c r="BD173" s="3" t="inlineStr">
        <is>
          <t>NR</t>
        </is>
      </c>
      <c r="BE173" s="3" t="inlineStr">
        <is>
          <t>NR</t>
        </is>
      </c>
      <c r="BF173" s="3" t="inlineStr">
        <is>
          <t>NR</t>
        </is>
      </c>
      <c r="BG173" s="3" t="inlineStr">
        <is>
          <t>NR</t>
        </is>
      </c>
      <c r="BH173" s="3" t="inlineStr">
        <is>
          <t>Crack</t>
        </is>
      </c>
      <c r="BI173" s="3" t="inlineStr">
        <is>
          <t>NR</t>
        </is>
      </c>
      <c r="BJ173" s="3" t="inlineStr">
        <is>
          <t>Bounding-box crack annotations in YOLOv8 format;class list not enumerated on the record</t>
        </is>
      </c>
      <c r="BK173" s="3" t="inlineStr">
        <is>
          <t>NR</t>
        </is>
      </c>
      <c r="BL173" s="3" t="inlineStr">
        <is>
          <t>Object detection</t>
        </is>
      </c>
      <c r="BM173" s="3" t="inlineStr">
        <is>
          <t>Object detection</t>
        </is>
      </c>
      <c r="BN173" s="3" t="inlineStr">
        <is>
          <t>YOLOv8 TXT</t>
        </is>
      </c>
      <c r="BO173" s="3" t="inlineStr">
        <is>
          <t>YOLO; TXT</t>
        </is>
      </c>
      <c r="BP173" s="3" t="inlineStr">
        <is>
          <t>NR</t>
        </is>
      </c>
      <c r="BQ173" s="3" t="inlineStr">
        <is>
          <t>Y</t>
        </is>
      </c>
      <c r="BR173" s="3" t="inlineStr">
        <is>
          <t>NR</t>
        </is>
      </c>
      <c r="BS173" s="3" t="inlineStr">
        <is>
          <t>NR</t>
        </is>
      </c>
      <c r="BT173" s="3" t="inlineStr">
        <is>
          <t>NR</t>
        </is>
      </c>
      <c r="BU173" s="3" t="inlineStr">
        <is>
          <t>NR</t>
        </is>
      </c>
      <c r="BV173" s="3" t="inlineStr">
        <is>
          <t>NR</t>
        </is>
      </c>
      <c r="BW173" s="3" t="inlineStr">
        <is>
          <t>NR</t>
        </is>
      </c>
      <c r="BX173" s="3" t="inlineStr">
        <is>
          <t>NR</t>
        </is>
      </c>
      <c r="BY173" s="3" t="inlineStr">
        <is>
          <t>NR</t>
        </is>
      </c>
      <c r="BZ173" s="3" t="inlineStr">
        <is>
          <t>NR</t>
        </is>
      </c>
      <c r="CA173" s="3" t="inlineStr">
        <is>
          <t>NR</t>
        </is>
      </c>
      <c r="CB173" s="3" t="inlineStr">
        <is>
          <t>NR</t>
        </is>
      </c>
      <c r="CC173" s="3" t="inlineStr">
        <is>
          <t>Object detection;Infrastructure health monitoring</t>
        </is>
      </c>
      <c r="CD173" s="3" t="inlineStr">
        <is>
          <t>NR</t>
        </is>
      </c>
      <c r="CE173" s="3" t="inlineStr">
        <is>
          <t>NR</t>
        </is>
      </c>
      <c r="CF173" s="3" t="inlineStr">
        <is>
          <t>Reported on the source record/data card or associated publication (see Evidence_Locator)</t>
        </is>
      </c>
      <c r="CG173" s="3" t="inlineStr">
        <is>
          <t>NR</t>
        </is>
      </c>
      <c r="CH173" s="3" t="inlineStr">
        <is>
          <t>NR</t>
        </is>
      </c>
      <c r="CI173" s="3" t="inlineStr">
        <is>
          <t>Include-Supplementary</t>
        </is>
      </c>
      <c r="CJ173" s="3" t="inlineStr">
        <is>
          <t>Registration</t>
        </is>
      </c>
      <c r="CK173" s="3" t="inlineStr">
        <is>
          <t>MIT</t>
        </is>
      </c>
      <c r="CL173" s="3" t="inlineStr">
        <is>
          <t>Y</t>
        </is>
      </c>
      <c r="CM173" s="3" t="inlineStr">
        <is>
          <t>Registration</t>
        </is>
      </c>
      <c r="CN173" s="3" t="inlineStr">
        <is>
          <t>NR</t>
        </is>
      </c>
      <c r="CO173" s="3" t="inlineStr">
        <is>
          <t>NR</t>
        </is>
      </c>
      <c r="CP173" s="3" t="inlineStr">
        <is>
          <t>N</t>
        </is>
      </c>
      <c r="CQ173" s="3" t="inlineStr">
        <is>
          <t>Road and bridge imagery are pooled with no field separating them; image counts, resolution, class names, provenance and capture device are not stated</t>
        </is>
      </c>
      <c r="CR173" s="3" t="inlineStr">
        <is>
          <t>Original</t>
        </is>
      </c>
      <c r="CS173" s="3" t="inlineStr">
        <is>
          <t>N</t>
        </is>
      </c>
      <c r="CT173" s="3" t="inlineStr">
        <is>
          <t>N</t>
        </is>
      </c>
      <c r="CU173" s="3" t="inlineStr">
        <is>
          <t>N</t>
        </is>
      </c>
      <c r="CV173" s="3" t="inlineStr">
        <is>
          <t>NA</t>
        </is>
      </c>
      <c r="CW173" s="3" t="inlineStr">
        <is>
          <t>NA</t>
        </is>
      </c>
      <c r="CX173" s="3" t="inlineStr">
        <is>
          <t>Claude_Kaggle_001.xlsx</t>
        </is>
      </c>
      <c r="CY173" s="3" t="inlineStr">
        <is>
          <t>Claude_Kaggle_001:KG-034</t>
        </is>
      </c>
      <c r="CZ173" s="3" t="inlineStr">
        <is>
          <t>N</t>
        </is>
      </c>
      <c r="DA173" s="3" t="inlineStr">
        <is>
          <t>NA</t>
        </is>
      </c>
      <c r="DB173" s="3" t="inlineStr">
        <is>
          <t>None</t>
        </is>
      </c>
      <c r="DC173" s="3" t="inlineStr">
        <is>
          <t>None</t>
        </is>
      </c>
      <c r="DD173" s="3" t="inlineStr">
        <is>
          <t>None</t>
        </is>
      </c>
      <c r="DE173" s="3" t="inlineStr">
        <is>
          <t>None</t>
        </is>
      </c>
      <c r="DF173" s="3" t="inlineStr">
        <is>
          <t>N</t>
        </is>
      </c>
      <c r="DG173" s="3" t="inlineStr">
        <is>
          <t>Single source record; no reconciliation required.</t>
        </is>
      </c>
      <c r="DH173" s="3" t="inlineStr">
        <is>
          <t>Kaggle dataset page 'About Dataset' (stated coverage of asphalt roads and concrete bridges, YOLOv8 annotation format, object-detection framing); Kaggle API record /api/v1/datasets/view/danishghaffar786/roads-and-bridges-cracks-yolov8-format; accessed 2026-08-03</t>
        </is>
      </c>
      <c r="DI173" s="3" t="inlineStr">
        <is>
          <t>Low</t>
        </is>
      </c>
      <c r="DJ173" s="3" t="inlineStr">
        <is>
          <t>Low</t>
        </is>
      </c>
      <c r="DK173" s="3" t="inlineStr">
        <is>
          <t>Use source record as cited.</t>
        </is>
      </c>
      <c r="DL173" s="3" t="n">
        <v>5</v>
      </c>
      <c r="DM173" s="3" t="n">
        <v>3</v>
      </c>
      <c r="DN173" s="3" t="n">
        <v>2</v>
      </c>
      <c r="DO173" s="3" t="n">
        <v>2</v>
      </c>
      <c r="DP173" s="3" t="n">
        <v>2</v>
      </c>
      <c r="DQ173" s="3" t="n">
        <v>1</v>
      </c>
      <c r="DR173" s="3" t="n">
        <v>0</v>
      </c>
      <c r="DS173" s="3" t="n">
        <v>50</v>
      </c>
      <c r="DT173" s="3" t="inlineStr">
        <is>
          <t>Reviewed (source MCDM_Scoring, averaged across batches)</t>
        </is>
      </c>
      <c r="DU173" s="3" t="inlineStr">
        <is>
          <t>1 of 1</t>
        </is>
      </c>
      <c r="DV173" s="35">
        <f>IFERROR(IF(INDEX(MCDM_Grades!$C$2:$C$178,MATCH($A173,MCDM_Grades!$A$2:$A$178,0))="","",INDEX(MCDM_Grades!$C$2:$C$178,MATCH($A173,MCDM_Grades!$A$2:$A$178,0))),"")</f>
        <v/>
      </c>
      <c r="DW173" s="42">
        <f>IFERROR(IF(INDEX(MCDM_Grades!$D$2:$D$178,MATCH($A173,MCDM_Grades!$A$2:$A$178,0))="","",INDEX(MCDM_Grades!$D$2:$D$178,MATCH($A173,MCDM_Grades!$A$2:$A$178,0))),"")</f>
        <v/>
      </c>
      <c r="DX173" s="48">
        <f>IFERROR(IF(INDEX(MCDM_Grades!$E$2:$E$178,MATCH($A173,MCDM_Grades!$A$2:$A$178,0))="","",INDEX(MCDM_Grades!$E$2:$E$178,MATCH($A173,MCDM_Grades!$A$2:$A$178,0))),"")</f>
        <v/>
      </c>
      <c r="DY173" s="49">
        <f>IFERROR(IF(INDEX(MCDM_Grades!$F$2:$F$178,MATCH($A173,MCDM_Grades!$A$2:$A$178,0))="","",INDEX(MCDM_Grades!$F$2:$F$178,MATCH($A173,MCDM_Grades!$A$2:$A$178,0))),"")</f>
        <v/>
      </c>
      <c r="DZ173" s="48">
        <f>IFERROR(IF(INDEX(MCDM_Grades!$G$2:$G$178,MATCH($A173,MCDM_Grades!$A$2:$A$178,0))="","",INDEX(MCDM_Grades!$G$2:$G$178,MATCH($A173,MCDM_Grades!$A$2:$A$178,0))),"")</f>
        <v/>
      </c>
      <c r="EA173" s="49">
        <f>IFERROR(IF(INDEX(MCDM_Grades!$H$2:$H$178,MATCH($A173,MCDM_Grades!$A$2:$A$178,0))="","",INDEX(MCDM_Grades!$H$2:$H$178,MATCH($A173,MCDM_Grades!$A$2:$A$178,0))),"")</f>
        <v/>
      </c>
      <c r="EB173" s="50">
        <f>IFERROR(IF(INDEX(MCDM_Grades!$I$2:$I$178,MATCH($A173,MCDM_Grades!$A$2:$A$178,0))="","",INDEX(MCDM_Grades!$I$2:$I$178,MATCH($A173,MCDM_Grades!$A$2:$A$178,0))),"")</f>
        <v/>
      </c>
      <c r="EC173" s="51">
        <f>IFERROR(IF(INDEX(MCDM_Grades!$J$2:$J$178,MATCH($A173,MCDM_Grades!$A$2:$A$178,0))="","",INDEX(MCDM_Grades!$J$2:$J$178,MATCH($A173,MCDM_Grades!$A$2:$A$178,0))),"")</f>
        <v/>
      </c>
      <c r="ED173" s="35">
        <f>IFERROR(IF(INDEX(MCDM_Grades!$N$2:$N$178,MATCH($A173,MCDM_Grades!$A$2:$A$178,0))="","",INDEX(MCDM_Grades!$N$2:$N$178,MATCH($A173,MCDM_Grades!$A$2:$A$178,0))),"")</f>
        <v/>
      </c>
      <c r="EE173" s="42">
        <f>IFERROR(IF(INDEX(MCDM_Grades!$O$2:$O$178,MATCH($A173,MCDM_Grades!$A$2:$A$178,0))="","",INDEX(MCDM_Grades!$O$2:$O$178,MATCH($A173,MCDM_Grades!$A$2:$A$178,0))),"")</f>
        <v/>
      </c>
      <c r="EF173" s="35">
        <f>IFERROR(IF(INDEX(MCDM_Grades!$P$2:$P$178,MATCH($A173,MCDM_Grades!$A$2:$A$178,0))="","",INDEX(MCDM_Grades!$P$2:$P$178,MATCH($A173,MCDM_Grades!$A$2:$A$178,0))),"")</f>
        <v/>
      </c>
      <c r="EG173" s="42">
        <f>IFERROR(IF(INDEX(MCDM_Grades!$Q$2:$Q$178,MATCH($A173,MCDM_Grades!$A$2:$A$178,0))="","",INDEX(MCDM_Grades!$Q$2:$Q$178,MATCH($A173,MCDM_Grades!$A$2:$A$178,0))),"")</f>
        <v/>
      </c>
      <c r="EH173" s="35">
        <f>IFERROR(IF(INDEX(MCDM_Grades!$R$2:$R$178,MATCH($A173,MCDM_Grades!$A$2:$A$178,0))="","",INDEX(MCDM_Grades!$R$2:$R$178,MATCH($A173,MCDM_Grades!$A$2:$A$178,0))),"")</f>
        <v/>
      </c>
      <c r="EI173" s="42">
        <f>IFERROR(IF(INDEX(MCDM_Grades!$S$2:$S$178,MATCH($A173,MCDM_Grades!$A$2:$A$178,0))="","",INDEX(MCDM_Grades!$S$2:$S$178,MATCH($A173,MCDM_Grades!$A$2:$A$178,0))),"")</f>
        <v/>
      </c>
      <c r="EJ173" s="35">
        <f>IFERROR(IF(INDEX(MCDM_Grades!$T$2:$T$178,MATCH($A173,MCDM_Grades!$A$2:$A$178,0))="","",INDEX(MCDM_Grades!$T$2:$T$178,MATCH($A173,MCDM_Grades!$A$2:$A$178,0))),"")</f>
        <v/>
      </c>
      <c r="EK173" s="42">
        <f>IFERROR(IF(INDEX(MCDM_Grades!$U$2:$U$178,MATCH($A173,MCDM_Grades!$A$2:$A$178,0))="","",INDEX(MCDM_Grades!$U$2:$U$178,MATCH($A173,MCDM_Grades!$A$2:$A$178,0))),"")</f>
        <v/>
      </c>
      <c r="EL173" s="35">
        <f>IFERROR(IF(INDEX(MCDM_Grades!$V$2:$V$178,MATCH($A173,MCDM_Grades!$A$2:$A$178,0))="","",INDEX(MCDM_Grades!$V$2:$V$178,MATCH($A173,MCDM_Grades!$A$2:$A$178,0))),"")</f>
        <v/>
      </c>
      <c r="EM173" s="42">
        <f>IFERROR(IF(INDEX(MCDM_Grades!$W$2:$W$178,MATCH($A173,MCDM_Grades!$A$2:$A$178,0))="","",INDEX(MCDM_Grades!$W$2:$W$178,MATCH($A173,MCDM_Grades!$A$2:$A$178,0))),"")</f>
        <v/>
      </c>
      <c r="EN173" s="35">
        <f>IFERROR(IF(INDEX(MCDM_Grades!$X$2:$X$178,MATCH($A173,MCDM_Grades!$A$2:$A$178,0))="","",INDEX(MCDM_Grades!$X$2:$X$178,MATCH($A173,MCDM_Grades!$A$2:$A$178,0))),"")</f>
        <v/>
      </c>
      <c r="EO173" s="42">
        <f>IFERROR(IF(INDEX(MCDM_Grades!$Y$2:$Y$178,MATCH($A173,MCDM_Grades!$A$2:$A$178,0))="","",INDEX(MCDM_Grades!$Y$2:$Y$178,MATCH($A173,MCDM_Grades!$A$2:$A$178,0))),"")</f>
        <v/>
      </c>
      <c r="EP173" s="35">
        <f>IFERROR(IF(INDEX(MCDM_Grades!$Z$2:$Z$178,MATCH($A173,MCDM_Grades!$A$2:$A$178,0))="","",INDEX(MCDM_Grades!$Z$2:$Z$178,MATCH($A173,MCDM_Grades!$A$2:$A$178,0))),"")</f>
        <v/>
      </c>
      <c r="EQ173" s="42">
        <f>IFERROR(IF(INDEX(MCDM_Grades!$AA$2:$AA$178,MATCH($A173,MCDM_Grades!$A$2:$A$178,0))="","",INDEX(MCDM_Grades!$AA$2:$AA$178,MATCH($A173,MCDM_Grades!$A$2:$A$178,0))),"")</f>
        <v/>
      </c>
      <c r="ER173" s="35">
        <f>IFERROR(IF(INDEX(MCDM_Grades!$AB$2:$AB$178,MATCH($A173,MCDM_Grades!$A$2:$A$178,0))="","",INDEX(MCDM_Grades!$AB$2:$AB$178,MATCH($A173,MCDM_Grades!$A$2:$A$178,0))),"")</f>
        <v/>
      </c>
      <c r="ES173" s="42">
        <f>IFERROR(IF(INDEX(MCDM_Grades!$AC$2:$AC$178,MATCH($A173,MCDM_Grades!$A$2:$A$178,0))="","",INDEX(MCDM_Grades!$AC$2:$AC$178,MATCH($A173,MCDM_Grades!$A$2:$A$178,0))),"")</f>
        <v/>
      </c>
      <c r="ET173" s="35">
        <f>IFERROR(IF(INDEX(MCDM_Grades!$AD$2:$AD$178,MATCH($A173,MCDM_Grades!$A$2:$A$178,0))="","",INDEX(MCDM_Grades!$AD$2:$AD$178,MATCH($A173,MCDM_Grades!$A$2:$A$178,0))),"")</f>
        <v/>
      </c>
      <c r="EU173" s="42">
        <f>IFERROR(IF(INDEX(MCDM_Grades!$AE$2:$AE$178,MATCH($A173,MCDM_Grades!$A$2:$A$178,0))="","",INDEX(MCDM_Grades!$AE$2:$AE$178,MATCH($A173,MCDM_Grades!$A$2:$A$178,0))),"")</f>
        <v/>
      </c>
      <c r="EV173" s="51">
        <f>IFERROR(IF(INDEX(MCDM_Grades!$K$2:$K$178,MATCH($A173,MCDM_Grades!$A$2:$A$178,0))="","",INDEX(MCDM_Grades!$K$2:$K$178,MATCH($A173,MCDM_Grades!$A$2:$A$178,0))),"")</f>
        <v/>
      </c>
      <c r="EW173" s="49">
        <f>IFERROR(IF(INDEX(MCDM_Grades!$L$2:$L$178,MATCH($A173,MCDM_Grades!$A$2:$A$178,0))="","",INDEX(MCDM_Grades!$L$2:$L$178,MATCH($A173,MCDM_Grades!$A$2:$A$178,0))),"")</f>
        <v/>
      </c>
      <c r="EX173" s="50">
        <f>IFERROR(IF(INDEX(MCDM_Grades!$M$2:$M$178,MATCH($A173,MCDM_Grades!$A$2:$A$178,0))="","",INDEX(MCDM_Grades!$M$2:$M$178,MATCH($A173,MCDM_Grades!$A$2:$A$178,0))),"")</f>
        <v/>
      </c>
      <c r="EY173" s="35">
        <f>IFERROR(IF(INDEX(MCDM_Grades!$AR$2:$AR$178,MATCH($A173,MCDM_Grades!$A$2:$A$178,0))="","",INDEX(MCDM_Grades!$AR$2:$AR$178,MATCH($A173,MCDM_Grades!$A$2:$A$178,0))),"")</f>
        <v/>
      </c>
      <c r="EZ173" s="42">
        <f>IFERROR(IF(INDEX(MCDM_Grades!$AS$2:$AS$178,MATCH($A173,MCDM_Grades!$A$2:$A$178,0))="","",INDEX(MCDM_Grades!$AS$2:$AS$178,MATCH($A173,MCDM_Grades!$A$2:$A$178,0))),"")</f>
        <v/>
      </c>
      <c r="FA173" s="35">
        <f>IFERROR(IF(INDEX(MCDM_Grades!$AT$2:$AT$178,MATCH($A173,MCDM_Grades!$A$2:$A$178,0))="","",INDEX(MCDM_Grades!$AT$2:$AT$178,MATCH($A173,MCDM_Grades!$A$2:$A$178,0))),"")</f>
        <v/>
      </c>
      <c r="FB173" s="42">
        <f>IFERROR(IF(INDEX(MCDM_Grades!$AU$2:$AU$178,MATCH($A173,MCDM_Grades!$A$2:$A$178,0))="","",INDEX(MCDM_Grades!$AU$2:$AU$178,MATCH($A173,MCDM_Grades!$A$2:$A$178,0))),"")</f>
        <v/>
      </c>
      <c r="FC173" s="3" t="inlineStr">
        <is>
          <t>Not reported</t>
        </is>
      </c>
      <c r="FD173" s="3" t="inlineStr">
        <is>
          <t>Unknown</t>
        </is>
      </c>
      <c r="FE173" s="3" t="inlineStr">
        <is>
          <t>Unknown</t>
        </is>
      </c>
      <c r="FF173" s="3" t="n"/>
      <c r="FG173" s="3" t="inlineStr">
        <is>
          <t>Not reported</t>
        </is>
      </c>
      <c r="FH173" s="3" t="inlineStr">
        <is>
          <t>It contains a diverse set of annotated images showcasing different types of cracks commonly found in asphalt roads, concrete bridges, and other civil infrastructure structures.</t>
        </is>
      </c>
      <c r="FI173" s="3" t="inlineStr">
        <is>
          <t>None</t>
        </is>
      </c>
      <c r="FJ173" s="3" t="inlineStr">
        <is>
          <t>https://www.kaggle.com/datasets/danishghaffar786/roads-and-bridges-cracks-yolov8-format</t>
        </is>
      </c>
      <c r="FK173" s="3" t="inlineStr">
        <is>
          <t>High</t>
        </is>
      </c>
      <c r="FL173" s="3" t="inlineStr">
        <is>
          <t>Not independently verified</t>
        </is>
      </c>
      <c r="FM173" s="3" t="inlineStr">
        <is>
          <t>Workbook acquisition fields all NR; Key_Limitations says provenance and capture device are not stated. Kaggle page rendered empty; the Croissant description (quoted) describes crack images of asphalt roads, concrete bridges and other structures pooled together with YOLOv8 labels, and says nothing about camera, mount or viewpoint. Bridge/structure crack photos are normally close-range surface shots rather than road-viewpoint imagery, and the pooled, unattributed content may be compiled from other sources, so even a nadir/forward split cannot be assumed. ~250 MB archive of JPG + TXT.</t>
        </is>
      </c>
    </row>
    <row r="174" ht="58" customHeight="1">
      <c r="A174" s="3" t="inlineStr">
        <is>
          <t>DS-173</t>
        </is>
      </c>
      <c r="B174" s="3" t="inlineStr">
        <is>
          <t>RoadScan-MA (Moroccan Road Damage Dataset, Meknes)</t>
        </is>
      </c>
      <c r="C174" s="3" t="inlineStr">
        <is>
          <t>NA</t>
        </is>
      </c>
      <c r="D174" s="3" t="inlineStr">
        <is>
          <t>Version 1</t>
        </is>
      </c>
      <c r="E174" s="3" t="inlineStr">
        <is>
          <t>Independent Dataset</t>
        </is>
      </c>
      <c r="F174" s="3" t="inlineStr">
        <is>
          <t>NA (single source record)</t>
        </is>
      </c>
      <c r="G174" s="3" t="inlineStr">
        <is>
          <t>Single source record; no matching record found in any other file after cross-file and cross-platform comparison.</t>
        </is>
      </c>
      <c r="H174" s="3" t="inlineStr">
        <is>
          <t>Claude</t>
        </is>
      </c>
      <c r="I174" s="3" t="inlineStr">
        <is>
          <t>Kaggle</t>
        </is>
      </c>
      <c r="J174" s="3" t="inlineStr">
        <is>
          <t>N</t>
        </is>
      </c>
      <c r="K174" s="3" t="inlineStr">
        <is>
          <t>NA (single platform)</t>
        </is>
      </c>
      <c r="L174" s="4" t="inlineStr">
        <is>
          <t>https://www.kaggle.com/datasets/mohamedaminebelasri7/roadscan-dataset</t>
        </is>
      </c>
      <c r="M174" s="3" t="inlineStr">
        <is>
          <t>NA</t>
        </is>
      </c>
      <c r="N174" s="3" t="inlineStr">
        <is>
          <t>NA</t>
        </is>
      </c>
      <c r="O174" s="3" t="inlineStr">
        <is>
          <t>NA</t>
        </is>
      </c>
      <c r="P174" s="3" t="inlineStr">
        <is>
          <t>NA</t>
        </is>
      </c>
      <c r="Q174" s="3" t="inlineStr">
        <is>
          <t>NA</t>
        </is>
      </c>
      <c r="R174" s="4" t="inlineStr">
        <is>
          <t>https://www.kaggle.com/datasets/mohamedaminebelasri7/roadscan-dataset</t>
        </is>
      </c>
      <c r="S174" s="3" t="inlineStr">
        <is>
          <t>NA</t>
        </is>
      </c>
      <c r="T174" s="3" t="inlineStr">
        <is>
          <t>NR</t>
        </is>
      </c>
      <c r="U174" s="3" t="inlineStr">
        <is>
          <t>N</t>
        </is>
      </c>
      <c r="V174" s="3" t="inlineStr">
        <is>
          <t>NR</t>
        </is>
      </c>
      <c r="W174" s="3" t="inlineStr">
        <is>
          <t>NR</t>
        </is>
      </c>
      <c r="X174" s="3" t="inlineStr">
        <is>
          <t>NR</t>
        </is>
      </c>
      <c r="Y174" s="3" t="inlineStr">
        <is>
          <t>NR</t>
        </is>
      </c>
      <c r="Z174" s="3" t="inlineStr">
        <is>
          <t>NA</t>
        </is>
      </c>
      <c r="AA174" s="3" t="inlineStr">
        <is>
          <t>NA</t>
        </is>
      </c>
      <c r="AB174" s="3" t="inlineStr">
        <is>
          <t>NR</t>
        </is>
      </c>
      <c r="AC174" s="3" t="inlineStr">
        <is>
          <t>NR</t>
        </is>
      </c>
      <c r="AD174" s="3" t="inlineStr">
        <is>
          <t>NR</t>
        </is>
      </c>
      <c r="AE174" s="3" t="inlineStr">
        <is>
          <t>NR</t>
        </is>
      </c>
      <c r="AF174" s="3" t="inlineStr">
        <is>
          <t>NR</t>
        </is>
      </c>
      <c r="AG174" s="3" t="inlineStr">
        <is>
          <t>NR</t>
        </is>
      </c>
      <c r="AH174" s="3" t="inlineStr">
        <is>
          <t>NR</t>
        </is>
      </c>
      <c r="AI174" s="3" t="inlineStr">
        <is>
          <t>NR</t>
        </is>
      </c>
      <c r="AJ174" s="3" t="inlineStr">
        <is>
          <t>NR</t>
        </is>
      </c>
      <c r="AK174" s="3" t="inlineStr">
        <is>
          <t>NR</t>
        </is>
      </c>
      <c r="AL174" s="3" t="inlineStr">
        <is>
          <t>NR</t>
        </is>
      </c>
      <c r="AM174" s="3" t="inlineStr">
        <is>
          <t>NR</t>
        </is>
      </c>
      <c r="AN174" s="3" t="inlineStr">
        <is>
          <t>NR</t>
        </is>
      </c>
      <c r="AO174" s="3" t="inlineStr">
        <is>
          <t>NR</t>
        </is>
      </c>
      <c r="AP174" s="3" t="inlineStr">
        <is>
          <t>Morocco</t>
        </is>
      </c>
      <c r="AQ174" s="3" t="inlineStr">
        <is>
          <t>NR</t>
        </is>
      </c>
      <c r="AR174" s="3" t="inlineStr">
        <is>
          <t>Meknes</t>
        </is>
      </c>
      <c r="AS174" s="3" t="inlineStr">
        <is>
          <t>Morocco; Meknes; Road environment: Urban</t>
        </is>
      </c>
      <c r="AT174" s="3" t="inlineStr">
        <is>
          <t>NR</t>
        </is>
      </c>
      <c r="AU174" s="3" t="inlineStr">
        <is>
          <t>Dashcam (vehicle-mounted)</t>
        </is>
      </c>
      <c r="AV174" s="3" t="inlineStr">
        <is>
          <t>See Acquisition_Platform</t>
        </is>
      </c>
      <c r="AW174" s="3" t="inlineStr">
        <is>
          <t>Dashcam (vehicle-mounted)</t>
        </is>
      </c>
      <c r="AX174" s="3" t="inlineStr">
        <is>
          <t>See Acquisition_Platform (reported: mounted)</t>
        </is>
      </c>
      <c r="AY174" s="3" t="inlineStr">
        <is>
          <t>Y</t>
        </is>
      </c>
      <c r="AZ174" s="3" t="inlineStr">
        <is>
          <t>NR</t>
        </is>
      </c>
      <c r="BA174" s="3" t="inlineStr">
        <is>
          <t>NR</t>
        </is>
      </c>
      <c r="BB174" s="3" t="inlineStr">
        <is>
          <t>N</t>
        </is>
      </c>
      <c r="BC174" s="3" t="inlineStr">
        <is>
          <t>NR</t>
        </is>
      </c>
      <c r="BD174" s="3" t="inlineStr">
        <is>
          <t>NR</t>
        </is>
      </c>
      <c r="BE174" s="3" t="inlineStr">
        <is>
          <t>NR</t>
        </is>
      </c>
      <c r="BF174" s="3" t="inlineStr">
        <is>
          <t>NR</t>
        </is>
      </c>
      <c r="BG174" s="3" t="inlineStr">
        <is>
          <t>NR</t>
        </is>
      </c>
      <c r="BH174" s="3" t="inlineStr">
        <is>
          <t>Linear crack;Alligator crack;Pothole</t>
        </is>
      </c>
      <c r="BI174" s="3" t="inlineStr">
        <is>
          <t>NR</t>
        </is>
      </c>
      <c r="BJ174" s="3" t="inlineStr">
        <is>
          <t>Five classes: linear_crack;alligator_crack;minor_pothole;medium_pothole;major_pothole</t>
        </is>
      </c>
      <c r="BK174" s="3" t="inlineStr">
        <is>
          <t>NR</t>
        </is>
      </c>
      <c r="BL174" s="3" t="inlineStr">
        <is>
          <t>Object detection</t>
        </is>
      </c>
      <c r="BM174" s="3" t="inlineStr">
        <is>
          <t>Object detection</t>
        </is>
      </c>
      <c r="BN174" s="3" t="inlineStr">
        <is>
          <t>YOLO TXT</t>
        </is>
      </c>
      <c r="BO174" s="3" t="inlineStr">
        <is>
          <t>YOLO TXT; YOLO; TXT</t>
        </is>
      </c>
      <c r="BP174" s="3" t="inlineStr">
        <is>
          <t>Y</t>
        </is>
      </c>
      <c r="BQ174" s="3" t="inlineStr">
        <is>
          <t>Y</t>
        </is>
      </c>
      <c r="BR174" s="3" t="inlineStr">
        <is>
          <t>NR</t>
        </is>
      </c>
      <c r="BS174" s="3" t="inlineStr">
        <is>
          <t>NR</t>
        </is>
      </c>
      <c r="BT174" s="3" t="inlineStr">
        <is>
          <t>NR</t>
        </is>
      </c>
      <c r="BU174" s="3" t="inlineStr">
        <is>
          <t>Y</t>
        </is>
      </c>
      <c r="BV174" s="3" t="inlineStr">
        <is>
          <t>NR</t>
        </is>
      </c>
      <c r="BW174" s="3" t="inlineStr">
        <is>
          <t>NR</t>
        </is>
      </c>
      <c r="BX174" s="3" t="inlineStr">
        <is>
          <t>NR</t>
        </is>
      </c>
      <c r="BY174" s="3" t="inlineStr">
        <is>
          <t>Annotated in Roboflow</t>
        </is>
      </c>
      <c r="BZ174" s="3" t="inlineStr">
        <is>
          <t>NR</t>
        </is>
      </c>
      <c r="CA174" s="3" t="inlineStr">
        <is>
          <t>NR</t>
        </is>
      </c>
      <c r="CB174" s="3" t="inlineStr">
        <is>
          <t>NR</t>
        </is>
      </c>
      <c r="CC174" s="3" t="inlineStr">
        <is>
          <t>Object detection;Severity classification</t>
        </is>
      </c>
      <c r="CD174" s="3" t="inlineStr">
        <is>
          <t>NR</t>
        </is>
      </c>
      <c r="CE174" s="3" t="inlineStr">
        <is>
          <t>NR</t>
        </is>
      </c>
      <c r="CF174" s="3" t="inlineStr">
        <is>
          <t>Reported on the source record/data card or associated publication (see Evidence_Locator)</t>
        </is>
      </c>
      <c r="CG174" s="3" t="inlineStr">
        <is>
          <t>NR</t>
        </is>
      </c>
      <c r="CH174" s="3" t="inlineStr">
        <is>
          <t>NR</t>
        </is>
      </c>
      <c r="CI174" s="3" t="inlineStr">
        <is>
          <t>Include-Supplementary</t>
        </is>
      </c>
      <c r="CJ174" s="3" t="inlineStr">
        <is>
          <t>Registration</t>
        </is>
      </c>
      <c r="CK174" s="3" t="inlineStr">
        <is>
          <t>Unknown</t>
        </is>
      </c>
      <c r="CL174" s="3" t="inlineStr">
        <is>
          <t>Y</t>
        </is>
      </c>
      <c r="CM174" s="3" t="inlineStr">
        <is>
          <t>Registration</t>
        </is>
      </c>
      <c r="CN174" s="3" t="inlineStr">
        <is>
          <t>NR</t>
        </is>
      </c>
      <c r="CO174" s="3" t="inlineStr">
        <is>
          <t>NR</t>
        </is>
      </c>
      <c r="CP174" s="3" t="inlineStr">
        <is>
          <t>N</t>
        </is>
      </c>
      <c r="CQ174" s="3" t="inlineStr">
        <is>
          <t>Image count stated only as a range (200-500), which is too imprecise for planning; licence conflict between metadata and description; CLAHE preprocessing has been baked into the released images, altering their radiometry; student final-year project with three downloads and no independent validation</t>
        </is>
      </c>
      <c r="CR174" s="3" t="inlineStr">
        <is>
          <t>Original</t>
        </is>
      </c>
      <c r="CS174" s="3" t="inlineStr">
        <is>
          <t>N</t>
        </is>
      </c>
      <c r="CT174" s="3" t="inlineStr">
        <is>
          <t>N</t>
        </is>
      </c>
      <c r="CU174" s="3" t="inlineStr">
        <is>
          <t>N</t>
        </is>
      </c>
      <c r="CV174" s="3" t="inlineStr">
        <is>
          <t>NA</t>
        </is>
      </c>
      <c r="CW174" s="3" t="inlineStr">
        <is>
          <t>NA</t>
        </is>
      </c>
      <c r="CX174" s="3" t="inlineStr">
        <is>
          <t>Claude_Kaggle_001.xlsx</t>
        </is>
      </c>
      <c r="CY174" s="3" t="inlineStr">
        <is>
          <t>Claude_Kaggle_001:KG-038</t>
        </is>
      </c>
      <c r="CZ174" s="3" t="inlineStr">
        <is>
          <t>N</t>
        </is>
      </c>
      <c r="DA174" s="3" t="inlineStr">
        <is>
          <t>NA</t>
        </is>
      </c>
      <c r="DB174" s="3" t="inlineStr">
        <is>
          <t>None</t>
        </is>
      </c>
      <c r="DC174" s="3" t="inlineStr">
        <is>
          <t>None</t>
        </is>
      </c>
      <c r="DD174" s="3" t="inlineStr">
        <is>
          <t>None</t>
        </is>
      </c>
      <c r="DE174" s="3" t="inlineStr">
        <is>
          <t>None</t>
        </is>
      </c>
      <c r="DF174" s="3" t="inlineStr">
        <is>
          <t>N</t>
        </is>
      </c>
      <c r="DG174" s="3" t="inlineStr">
        <is>
          <t>Single source record; no reconciliation required.</t>
        </is>
      </c>
      <c r="DH174" s="3" t="inlineStr">
        <is>
          <t>Kaggle dataset page 'About Dataset' (stated 200-500 dashcam images from Meknes, five-class list, Roboflow YOLO annotation, CLAHE preprocessing, ENSAM Meknes IATD 2026 project attribution, CC BY 4.0 statement in body text); Kaggle API record /api/v1/datasets/view/mohamedaminebelasri7/roadscan-dataset; accessed 2026-08-03</t>
        </is>
      </c>
      <c r="DI174" s="3" t="inlineStr">
        <is>
          <t>Low</t>
        </is>
      </c>
      <c r="DJ174" s="3" t="inlineStr">
        <is>
          <t>Low</t>
        </is>
      </c>
      <c r="DK174" s="3" t="inlineStr">
        <is>
          <t>Use source record as cited.</t>
        </is>
      </c>
      <c r="DL174" s="3" t="n">
        <v>3</v>
      </c>
      <c r="DM174" s="3" t="n">
        <v>3</v>
      </c>
      <c r="DN174" s="3" t="n">
        <v>2.5</v>
      </c>
      <c r="DO174" s="3" t="n">
        <v>1</v>
      </c>
      <c r="DP174" s="3" t="n">
        <v>2</v>
      </c>
      <c r="DQ174" s="3" t="n">
        <v>1</v>
      </c>
      <c r="DR174" s="3" t="n">
        <v>1.5</v>
      </c>
      <c r="DS174" s="3" t="n">
        <v>43.5</v>
      </c>
      <c r="DT174" s="3" t="inlineStr">
        <is>
          <t>Reviewed (source MCDM_Scoring, averaged across batches)</t>
        </is>
      </c>
      <c r="DU174" s="3" t="inlineStr">
        <is>
          <t>1 of 1</t>
        </is>
      </c>
      <c r="DV174" s="35">
        <f>IFERROR(IF(INDEX(MCDM_Grades!$C$2:$C$178,MATCH($A174,MCDM_Grades!$A$2:$A$178,0))="","",INDEX(MCDM_Grades!$C$2:$C$178,MATCH($A174,MCDM_Grades!$A$2:$A$178,0))),"")</f>
        <v/>
      </c>
      <c r="DW174" s="42">
        <f>IFERROR(IF(INDEX(MCDM_Grades!$D$2:$D$178,MATCH($A174,MCDM_Grades!$A$2:$A$178,0))="","",INDEX(MCDM_Grades!$D$2:$D$178,MATCH($A174,MCDM_Grades!$A$2:$A$178,0))),"")</f>
        <v/>
      </c>
      <c r="DX174" s="48">
        <f>IFERROR(IF(INDEX(MCDM_Grades!$E$2:$E$178,MATCH($A174,MCDM_Grades!$A$2:$A$178,0))="","",INDEX(MCDM_Grades!$E$2:$E$178,MATCH($A174,MCDM_Grades!$A$2:$A$178,0))),"")</f>
        <v/>
      </c>
      <c r="DY174" s="49">
        <f>IFERROR(IF(INDEX(MCDM_Grades!$F$2:$F$178,MATCH($A174,MCDM_Grades!$A$2:$A$178,0))="","",INDEX(MCDM_Grades!$F$2:$F$178,MATCH($A174,MCDM_Grades!$A$2:$A$178,0))),"")</f>
        <v/>
      </c>
      <c r="DZ174" s="48">
        <f>IFERROR(IF(INDEX(MCDM_Grades!$G$2:$G$178,MATCH($A174,MCDM_Grades!$A$2:$A$178,0))="","",INDEX(MCDM_Grades!$G$2:$G$178,MATCH($A174,MCDM_Grades!$A$2:$A$178,0))),"")</f>
        <v/>
      </c>
      <c r="EA174" s="49">
        <f>IFERROR(IF(INDEX(MCDM_Grades!$H$2:$H$178,MATCH($A174,MCDM_Grades!$A$2:$A$178,0))="","",INDEX(MCDM_Grades!$H$2:$H$178,MATCH($A174,MCDM_Grades!$A$2:$A$178,0))),"")</f>
        <v/>
      </c>
      <c r="EB174" s="50">
        <f>IFERROR(IF(INDEX(MCDM_Grades!$I$2:$I$178,MATCH($A174,MCDM_Grades!$A$2:$A$178,0))="","",INDEX(MCDM_Grades!$I$2:$I$178,MATCH($A174,MCDM_Grades!$A$2:$A$178,0))),"")</f>
        <v/>
      </c>
      <c r="EC174" s="51">
        <f>IFERROR(IF(INDEX(MCDM_Grades!$J$2:$J$178,MATCH($A174,MCDM_Grades!$A$2:$A$178,0))="","",INDEX(MCDM_Grades!$J$2:$J$178,MATCH($A174,MCDM_Grades!$A$2:$A$178,0))),"")</f>
        <v/>
      </c>
      <c r="ED174" s="35">
        <f>IFERROR(IF(INDEX(MCDM_Grades!$N$2:$N$178,MATCH($A174,MCDM_Grades!$A$2:$A$178,0))="","",INDEX(MCDM_Grades!$N$2:$N$178,MATCH($A174,MCDM_Grades!$A$2:$A$178,0))),"")</f>
        <v/>
      </c>
      <c r="EE174" s="42">
        <f>IFERROR(IF(INDEX(MCDM_Grades!$O$2:$O$178,MATCH($A174,MCDM_Grades!$A$2:$A$178,0))="","",INDEX(MCDM_Grades!$O$2:$O$178,MATCH($A174,MCDM_Grades!$A$2:$A$178,0))),"")</f>
        <v/>
      </c>
      <c r="EF174" s="35">
        <f>IFERROR(IF(INDEX(MCDM_Grades!$P$2:$P$178,MATCH($A174,MCDM_Grades!$A$2:$A$178,0))="","",INDEX(MCDM_Grades!$P$2:$P$178,MATCH($A174,MCDM_Grades!$A$2:$A$178,0))),"")</f>
        <v/>
      </c>
      <c r="EG174" s="42">
        <f>IFERROR(IF(INDEX(MCDM_Grades!$Q$2:$Q$178,MATCH($A174,MCDM_Grades!$A$2:$A$178,0))="","",INDEX(MCDM_Grades!$Q$2:$Q$178,MATCH($A174,MCDM_Grades!$A$2:$A$178,0))),"")</f>
        <v/>
      </c>
      <c r="EH174" s="35">
        <f>IFERROR(IF(INDEX(MCDM_Grades!$R$2:$R$178,MATCH($A174,MCDM_Grades!$A$2:$A$178,0))="","",INDEX(MCDM_Grades!$R$2:$R$178,MATCH($A174,MCDM_Grades!$A$2:$A$178,0))),"")</f>
        <v/>
      </c>
      <c r="EI174" s="42">
        <f>IFERROR(IF(INDEX(MCDM_Grades!$S$2:$S$178,MATCH($A174,MCDM_Grades!$A$2:$A$178,0))="","",INDEX(MCDM_Grades!$S$2:$S$178,MATCH($A174,MCDM_Grades!$A$2:$A$178,0))),"")</f>
        <v/>
      </c>
      <c r="EJ174" s="35">
        <f>IFERROR(IF(INDEX(MCDM_Grades!$T$2:$T$178,MATCH($A174,MCDM_Grades!$A$2:$A$178,0))="","",INDEX(MCDM_Grades!$T$2:$T$178,MATCH($A174,MCDM_Grades!$A$2:$A$178,0))),"")</f>
        <v/>
      </c>
      <c r="EK174" s="42">
        <f>IFERROR(IF(INDEX(MCDM_Grades!$U$2:$U$178,MATCH($A174,MCDM_Grades!$A$2:$A$178,0))="","",INDEX(MCDM_Grades!$U$2:$U$178,MATCH($A174,MCDM_Grades!$A$2:$A$178,0))),"")</f>
        <v/>
      </c>
      <c r="EL174" s="35">
        <f>IFERROR(IF(INDEX(MCDM_Grades!$V$2:$V$178,MATCH($A174,MCDM_Grades!$A$2:$A$178,0))="","",INDEX(MCDM_Grades!$V$2:$V$178,MATCH($A174,MCDM_Grades!$A$2:$A$178,0))),"")</f>
        <v/>
      </c>
      <c r="EM174" s="42">
        <f>IFERROR(IF(INDEX(MCDM_Grades!$W$2:$W$178,MATCH($A174,MCDM_Grades!$A$2:$A$178,0))="","",INDEX(MCDM_Grades!$W$2:$W$178,MATCH($A174,MCDM_Grades!$A$2:$A$178,0))),"")</f>
        <v/>
      </c>
      <c r="EN174" s="35">
        <f>IFERROR(IF(INDEX(MCDM_Grades!$X$2:$X$178,MATCH($A174,MCDM_Grades!$A$2:$A$178,0))="","",INDEX(MCDM_Grades!$X$2:$X$178,MATCH($A174,MCDM_Grades!$A$2:$A$178,0))),"")</f>
        <v/>
      </c>
      <c r="EO174" s="42">
        <f>IFERROR(IF(INDEX(MCDM_Grades!$Y$2:$Y$178,MATCH($A174,MCDM_Grades!$A$2:$A$178,0))="","",INDEX(MCDM_Grades!$Y$2:$Y$178,MATCH($A174,MCDM_Grades!$A$2:$A$178,0))),"")</f>
        <v/>
      </c>
      <c r="EP174" s="35">
        <f>IFERROR(IF(INDEX(MCDM_Grades!$Z$2:$Z$178,MATCH($A174,MCDM_Grades!$A$2:$A$178,0))="","",INDEX(MCDM_Grades!$Z$2:$Z$178,MATCH($A174,MCDM_Grades!$A$2:$A$178,0))),"")</f>
        <v/>
      </c>
      <c r="EQ174" s="42">
        <f>IFERROR(IF(INDEX(MCDM_Grades!$AA$2:$AA$178,MATCH($A174,MCDM_Grades!$A$2:$A$178,0))="","",INDEX(MCDM_Grades!$AA$2:$AA$178,MATCH($A174,MCDM_Grades!$A$2:$A$178,0))),"")</f>
        <v/>
      </c>
      <c r="ER174" s="35">
        <f>IFERROR(IF(INDEX(MCDM_Grades!$AB$2:$AB$178,MATCH($A174,MCDM_Grades!$A$2:$A$178,0))="","",INDEX(MCDM_Grades!$AB$2:$AB$178,MATCH($A174,MCDM_Grades!$A$2:$A$178,0))),"")</f>
        <v/>
      </c>
      <c r="ES174" s="42">
        <f>IFERROR(IF(INDEX(MCDM_Grades!$AC$2:$AC$178,MATCH($A174,MCDM_Grades!$A$2:$A$178,0))="","",INDEX(MCDM_Grades!$AC$2:$AC$178,MATCH($A174,MCDM_Grades!$A$2:$A$178,0))),"")</f>
        <v/>
      </c>
      <c r="ET174" s="35">
        <f>IFERROR(IF(INDEX(MCDM_Grades!$AD$2:$AD$178,MATCH($A174,MCDM_Grades!$A$2:$A$178,0))="","",INDEX(MCDM_Grades!$AD$2:$AD$178,MATCH($A174,MCDM_Grades!$A$2:$A$178,0))),"")</f>
        <v/>
      </c>
      <c r="EU174" s="42">
        <f>IFERROR(IF(INDEX(MCDM_Grades!$AE$2:$AE$178,MATCH($A174,MCDM_Grades!$A$2:$A$178,0))="","",INDEX(MCDM_Grades!$AE$2:$AE$178,MATCH($A174,MCDM_Grades!$A$2:$A$178,0))),"")</f>
        <v/>
      </c>
      <c r="EV174" s="51">
        <f>IFERROR(IF(INDEX(MCDM_Grades!$K$2:$K$178,MATCH($A174,MCDM_Grades!$A$2:$A$178,0))="","",INDEX(MCDM_Grades!$K$2:$K$178,MATCH($A174,MCDM_Grades!$A$2:$A$178,0))),"")</f>
        <v/>
      </c>
      <c r="EW174" s="49">
        <f>IFERROR(IF(INDEX(MCDM_Grades!$L$2:$L$178,MATCH($A174,MCDM_Grades!$A$2:$A$178,0))="","",INDEX(MCDM_Grades!$L$2:$L$178,MATCH($A174,MCDM_Grades!$A$2:$A$178,0))),"")</f>
        <v/>
      </c>
      <c r="EX174" s="50">
        <f>IFERROR(IF(INDEX(MCDM_Grades!$M$2:$M$178,MATCH($A174,MCDM_Grades!$A$2:$A$178,0))="","",INDEX(MCDM_Grades!$M$2:$M$178,MATCH($A174,MCDM_Grades!$A$2:$A$178,0))),"")</f>
        <v/>
      </c>
      <c r="EY174" s="35">
        <f>IFERROR(IF(INDEX(MCDM_Grades!$AR$2:$AR$178,MATCH($A174,MCDM_Grades!$A$2:$A$178,0))="","",INDEX(MCDM_Grades!$AR$2:$AR$178,MATCH($A174,MCDM_Grades!$A$2:$A$178,0))),"")</f>
        <v/>
      </c>
      <c r="EZ174" s="42">
        <f>IFERROR(IF(INDEX(MCDM_Grades!$AS$2:$AS$178,MATCH($A174,MCDM_Grades!$A$2:$A$178,0))="","",INDEX(MCDM_Grades!$AS$2:$AS$178,MATCH($A174,MCDM_Grades!$A$2:$A$178,0))),"")</f>
        <v/>
      </c>
      <c r="FA174" s="35">
        <f>IFERROR(IF(INDEX(MCDM_Grades!$AT$2:$AT$178,MATCH($A174,MCDM_Grades!$A$2:$A$178,0))="","",INDEX(MCDM_Grades!$AT$2:$AT$178,MATCH($A174,MCDM_Grades!$A$2:$A$178,0))),"")</f>
        <v/>
      </c>
      <c r="FB174" s="42">
        <f>IFERROR(IF(INDEX(MCDM_Grades!$AU$2:$AU$178,MATCH($A174,MCDM_Grades!$A$2:$A$178,0))="","",INDEX(MCDM_Grades!$AU$2:$AU$178,MATCH($A174,MCDM_Grades!$A$2:$A$178,0))),"")</f>
        <v/>
      </c>
      <c r="FC174" s="3" t="inlineStr">
        <is>
          <t>Forward-facing / oblique</t>
        </is>
      </c>
      <c r="FD174" s="3" t="inlineStr">
        <is>
          <t>No</t>
        </is>
      </c>
      <c r="FE174" s="3" t="inlineStr">
        <is>
          <t>Yes</t>
        </is>
      </c>
      <c r="FF174" s="3" t="n"/>
      <c r="FG174" s="3" t="inlineStr">
        <is>
          <t>Windshield dash-cam (vehicle-mounted)</t>
        </is>
      </c>
      <c r="FH174" s="3" t="inlineStr">
        <is>
          <t>Dashcam (vehicle-mounted)</t>
        </is>
      </c>
      <c r="FI174" s="3" t="inlineStr">
        <is>
          <t>Acquisition metadata (workbook)</t>
        </is>
      </c>
      <c r="FJ174" s="3" t="n"/>
      <c r="FK174" s="3" t="inlineStr">
        <is>
          <t>High</t>
        </is>
      </c>
      <c r="FL174" s="3" t="inlineStr">
        <is>
          <t>Not independently verified</t>
        </is>
      </c>
      <c r="FM174" s="3" t="inlineStr">
        <is>
          <t>Workbook Acquisition_Platform/Camera_Type 'Dashcam (vehicle-mounted)' with Camera_Position 'reported: mounted' settles it; a dashcam looks forward along the road at a grazing angle. Confirmed by the Kaggle Croissant description: '200-500 images captured via dashcam in Meknes city' (https://www.kaggle.com/datasets/mohamedaminebelasri7/roadscan-dataset). Smartphone_Data = Y suggests the dashcam may have been a phone. The description positions it as an RDD2022-style North-African complement, consistent with dashboard-view imagery. CLAHE preprocessing is baked into the released images.</t>
        </is>
      </c>
    </row>
    <row r="175" ht="58" customHeight="1">
      <c r="A175" s="3" t="inlineStr">
        <is>
          <t>DS-174</t>
        </is>
      </c>
      <c r="B175" s="3" t="inlineStr">
        <is>
          <t>STU_CamCrack792</t>
        </is>
      </c>
      <c r="C175" s="3" t="inlineStr">
        <is>
          <t>NA</t>
        </is>
      </c>
      <c r="D175" s="3" t="inlineStr">
        <is>
          <t>Version 1</t>
        </is>
      </c>
      <c r="E175" s="3" t="inlineStr">
        <is>
          <t>Independent Dataset</t>
        </is>
      </c>
      <c r="F175" s="3" t="inlineStr">
        <is>
          <t>NA (single source record)</t>
        </is>
      </c>
      <c r="G175" s="3" t="inlineStr">
        <is>
          <t>Single source record; no matching record found in any other file after cross-file and cross-platform comparison.</t>
        </is>
      </c>
      <c r="H175" s="3" t="inlineStr">
        <is>
          <t>Claude</t>
        </is>
      </c>
      <c r="I175" s="3" t="inlineStr">
        <is>
          <t>Kaggle</t>
        </is>
      </c>
      <c r="J175" s="3" t="inlineStr">
        <is>
          <t>N</t>
        </is>
      </c>
      <c r="K175" s="3" t="inlineStr">
        <is>
          <t>NA (single platform)</t>
        </is>
      </c>
      <c r="L175" s="4" t="inlineStr">
        <is>
          <t>https://www.kaggle.com/datasets/guijiezhu/stu-camcrack792</t>
        </is>
      </c>
      <c r="M175" s="3" t="inlineStr">
        <is>
          <t>NA</t>
        </is>
      </c>
      <c r="N175" s="3" t="inlineStr">
        <is>
          <t>NA</t>
        </is>
      </c>
      <c r="O175" s="3" t="inlineStr">
        <is>
          <t>NA</t>
        </is>
      </c>
      <c r="P175" s="3" t="inlineStr">
        <is>
          <t>NA</t>
        </is>
      </c>
      <c r="Q175" s="3" t="inlineStr">
        <is>
          <t>NA</t>
        </is>
      </c>
      <c r="R175" s="4" t="inlineStr">
        <is>
          <t>https://www.kaggle.com/datasets/guijiezhu/stu-camcrack792</t>
        </is>
      </c>
      <c r="S175" s="3" t="inlineStr">
        <is>
          <t>NA</t>
        </is>
      </c>
      <c r="T175" s="3" t="inlineStr">
        <is>
          <t>NR</t>
        </is>
      </c>
      <c r="U175" s="3" t="inlineStr">
        <is>
          <t>N</t>
        </is>
      </c>
      <c r="V175" s="3" t="inlineStr">
        <is>
          <t>NR</t>
        </is>
      </c>
      <c r="W175" s="3" t="inlineStr">
        <is>
          <t>NR</t>
        </is>
      </c>
      <c r="X175" s="3" t="inlineStr">
        <is>
          <t>NR</t>
        </is>
      </c>
      <c r="Y175" s="3" t="inlineStr">
        <is>
          <t>NR</t>
        </is>
      </c>
      <c r="Z175" s="3" t="inlineStr">
        <is>
          <t>NA</t>
        </is>
      </c>
      <c r="AA175" s="3" t="inlineStr">
        <is>
          <t>NA</t>
        </is>
      </c>
      <c r="AB175" s="3" t="inlineStr">
        <is>
          <t>Images/frames as reported</t>
        </is>
      </c>
      <c r="AC175" s="3" t="inlineStr">
        <is>
          <t>792</t>
        </is>
      </c>
      <c r="AD175" s="3" t="inlineStr">
        <is>
          <t>NR</t>
        </is>
      </c>
      <c r="AE175" s="3" t="inlineStr">
        <is>
          <t>NR</t>
        </is>
      </c>
      <c r="AF175" s="3" t="inlineStr">
        <is>
          <t>792</t>
        </is>
      </c>
      <c r="AG175" s="3" t="inlineStr">
        <is>
          <t>NR</t>
        </is>
      </c>
      <c r="AH175" s="3" t="inlineStr">
        <is>
          <t>NR</t>
        </is>
      </c>
      <c r="AI175" s="3" t="inlineStr">
        <is>
          <t>NR</t>
        </is>
      </c>
      <c r="AJ175" s="3" t="inlineStr">
        <is>
          <t>NR</t>
        </is>
      </c>
      <c r="AK175" s="3" t="inlineStr">
        <is>
          <t>NR</t>
        </is>
      </c>
      <c r="AL175" s="3" t="inlineStr">
        <is>
          <t>NR</t>
        </is>
      </c>
      <c r="AM175" s="3" t="inlineStr">
        <is>
          <t>NR</t>
        </is>
      </c>
      <c r="AN175" s="3" t="inlineStr">
        <is>
          <t>640x480</t>
        </is>
      </c>
      <c r="AO175" s="3" t="inlineStr">
        <is>
          <t>NR</t>
        </is>
      </c>
      <c r="AP175" s="3" t="inlineStr">
        <is>
          <t>China</t>
        </is>
      </c>
      <c r="AQ175" s="3" t="inlineStr">
        <is>
          <t>NR</t>
        </is>
      </c>
      <c r="AR175" s="3" t="inlineStr">
        <is>
          <t>Shantou University campus, Guangdong</t>
        </is>
      </c>
      <c r="AS175" s="3" t="inlineStr">
        <is>
          <t>China; Shantou University campus, Guangdong; Road environment: Campus roads</t>
        </is>
      </c>
      <c r="AT175" s="3" t="inlineStr">
        <is>
          <t>2022-03 to 2022-09</t>
        </is>
      </c>
      <c r="AU175" s="3" t="inlineStr">
        <is>
          <t>Camera mounted on a mobile robot arm approximately 1.0 m above the pavement (Microsoft LifeCam Studio)</t>
        </is>
      </c>
      <c r="AV175" s="3" t="inlineStr">
        <is>
          <t>NR</t>
        </is>
      </c>
      <c r="AW175" s="3" t="inlineStr">
        <is>
          <t>Camera mounted on a mobile robot arm approximately 1.0 m above the pavement (Microsoft LifeCam Studio)</t>
        </is>
      </c>
      <c r="AX175" s="3" t="inlineStr">
        <is>
          <t>See Acquisition_Platform (reported: mounted)</t>
        </is>
      </c>
      <c r="AY175" s="3" t="inlineStr">
        <is>
          <t>NR</t>
        </is>
      </c>
      <c r="AZ175" s="3" t="inlineStr">
        <is>
          <t>NR</t>
        </is>
      </c>
      <c r="BA175" s="3" t="inlineStr">
        <is>
          <t>NR</t>
        </is>
      </c>
      <c r="BB175" s="3" t="inlineStr">
        <is>
          <t>N</t>
        </is>
      </c>
      <c r="BC175" s="3" t="inlineStr">
        <is>
          <t>NR</t>
        </is>
      </c>
      <c r="BD175" s="3" t="inlineStr">
        <is>
          <t>NR</t>
        </is>
      </c>
      <c r="BE175" s="3" t="inlineStr">
        <is>
          <t>NR</t>
        </is>
      </c>
      <c r="BF175" s="3" t="inlineStr">
        <is>
          <t>Varying illumination</t>
        </is>
      </c>
      <c r="BG175" s="3" t="inlineStr">
        <is>
          <t>NR</t>
        </is>
      </c>
      <c r="BH175" s="3" t="inlineStr">
        <is>
          <t>Transverse crack;Longitudinal crack;Intersecting crack;Block crack;Alligator crack</t>
        </is>
      </c>
      <c r="BI175" s="3" t="inlineStr">
        <is>
          <t>NR</t>
        </is>
      </c>
      <c r="BJ175" s="3" t="inlineStr">
        <is>
          <t>Binary pixel mask (crack=255;background=0) with four documented crack-type groupings: common (transverse/longitudinal);intersecting;block;alligator</t>
        </is>
      </c>
      <c r="BK175" s="3" t="inlineStr">
        <is>
          <t>NR</t>
        </is>
      </c>
      <c r="BL175" s="3" t="inlineStr">
        <is>
          <t>Semantic segmentation</t>
        </is>
      </c>
      <c r="BM175" s="3" t="inlineStr">
        <is>
          <t>Semantic segmentation</t>
        </is>
      </c>
      <c r="BN175" s="3" t="inlineStr">
        <is>
          <t>Binary PNG mask, one mask per image with matching filename</t>
        </is>
      </c>
      <c r="BO175" s="3" t="inlineStr">
        <is>
          <t>mask</t>
        </is>
      </c>
      <c r="BP175" s="3" t="inlineStr">
        <is>
          <t>NR</t>
        </is>
      </c>
      <c r="BQ175" s="3" t="inlineStr">
        <is>
          <t>NR</t>
        </is>
      </c>
      <c r="BR175" s="3" t="inlineStr">
        <is>
          <t>Y</t>
        </is>
      </c>
      <c r="BS175" s="3" t="inlineStr">
        <is>
          <t>NR</t>
        </is>
      </c>
      <c r="BT175" s="3" t="inlineStr">
        <is>
          <t>NR</t>
        </is>
      </c>
      <c r="BU175" s="3" t="inlineStr">
        <is>
          <t>NR</t>
        </is>
      </c>
      <c r="BV175" s="3" t="inlineStr">
        <is>
          <t>NR</t>
        </is>
      </c>
      <c r="BW175" s="3" t="inlineStr">
        <is>
          <t>NR</t>
        </is>
      </c>
      <c r="BX175" s="3" t="inlineStr">
        <is>
          <t>NR</t>
        </is>
      </c>
      <c r="BY175" s="3" t="inlineStr">
        <is>
          <t>LabelMe semi-automatic annotation converted to binary PNG masks</t>
        </is>
      </c>
      <c r="BZ175" s="3" t="inlineStr">
        <is>
          <t>One-to-one image-mask pairing enforced by matching filenames</t>
        </is>
      </c>
      <c r="CA175" s="3" t="inlineStr">
        <is>
          <t>NR</t>
        </is>
      </c>
      <c r="CB175" s="3" t="inlineStr">
        <is>
          <t>NR</t>
        </is>
      </c>
      <c r="CC175" s="3" t="inlineStr">
        <is>
          <t>Semantic segmentation;Crack-type-specific evaluation;Domain generalisation</t>
        </is>
      </c>
      <c r="CD175" s="3" t="inlineStr">
        <is>
          <t>NR</t>
        </is>
      </c>
      <c r="CE175" s="3" t="inlineStr">
        <is>
          <t>NR</t>
        </is>
      </c>
      <c r="CF175" s="3" t="inlineStr">
        <is>
          <t>Reported on the source record/data card or associated publication (see Evidence_Locator)</t>
        </is>
      </c>
      <c r="CG175" s="3" t="inlineStr">
        <is>
          <t>NR</t>
        </is>
      </c>
      <c r="CH175" s="3" t="inlineStr">
        <is>
          <t>NR</t>
        </is>
      </c>
      <c r="CI175" s="3" t="inlineStr">
        <is>
          <t>Include-Primary</t>
        </is>
      </c>
      <c r="CJ175" s="3" t="inlineStr">
        <is>
          <t>Registration</t>
        </is>
      </c>
      <c r="CK175" s="3" t="inlineStr">
        <is>
          <t>CC BY-NC-SA 4.0</t>
        </is>
      </c>
      <c r="CL175" s="3" t="inlineStr">
        <is>
          <t>Y</t>
        </is>
      </c>
      <c r="CM175" s="3" t="inlineStr">
        <is>
          <t>Registration</t>
        </is>
      </c>
      <c r="CN175" s="3" t="inlineStr">
        <is>
          <t>NR</t>
        </is>
      </c>
      <c r="CO175" s="3" t="inlineStr">
        <is>
          <t>NR</t>
        </is>
      </c>
      <c r="CP175" s="3" t="inlineStr">
        <is>
          <t>N</t>
        </is>
      </c>
      <c r="CQ175" s="3" t="inlineStr">
        <is>
          <t>Small dataset limited to one university campus; close-range robot-arm viewpoint differs from vehicle-mounted survey geometry; no linked publication or notebooks; non-commercial licence</t>
        </is>
      </c>
      <c r="CR175" s="3" t="inlineStr">
        <is>
          <t>Original</t>
        </is>
      </c>
      <c r="CS175" s="3" t="inlineStr">
        <is>
          <t>N</t>
        </is>
      </c>
      <c r="CT175" s="3" t="inlineStr">
        <is>
          <t>N</t>
        </is>
      </c>
      <c r="CU175" s="3" t="inlineStr">
        <is>
          <t>N</t>
        </is>
      </c>
      <c r="CV175" s="3" t="inlineStr">
        <is>
          <t>NA</t>
        </is>
      </c>
      <c r="CW175" s="3" t="inlineStr">
        <is>
          <t>NA</t>
        </is>
      </c>
      <c r="CX175" s="3" t="inlineStr">
        <is>
          <t>Claude_Kaggle_001.xlsx</t>
        </is>
      </c>
      <c r="CY175" s="3" t="inlineStr">
        <is>
          <t>Claude_Kaggle_001:KG-008</t>
        </is>
      </c>
      <c r="CZ175" s="3" t="inlineStr">
        <is>
          <t>N</t>
        </is>
      </c>
      <c r="DA175" s="3" t="inlineStr">
        <is>
          <t>NA</t>
        </is>
      </c>
      <c r="DB175" s="3" t="inlineStr">
        <is>
          <t>None</t>
        </is>
      </c>
      <c r="DC175" s="3" t="inlineStr">
        <is>
          <t>None</t>
        </is>
      </c>
      <c r="DD175" s="3" t="inlineStr">
        <is>
          <t>None</t>
        </is>
      </c>
      <c r="DE175" s="3" t="inlineStr">
        <is>
          <t>None</t>
        </is>
      </c>
      <c r="DF175" s="3" t="inlineStr">
        <is>
          <t>N</t>
        </is>
      </c>
      <c r="DG175" s="3" t="inlineStr">
        <is>
          <t>Single source record; no reconciliation required.</t>
        </is>
      </c>
      <c r="DH175" s="3" t="inlineStr">
        <is>
          <t>Kaggle dataset page 'About Dataset' (sample count, resolution, collection window 2022-03-01 to 2022-09-30, camera and mounting height, LabelMe workflow, crack-type list, evaluation guidance); Kaggle API record /api/v1/datasets/view/guijiezhu/stu-camcrack792; accessed 2026-08-03</t>
        </is>
      </c>
      <c r="DI175" s="3" t="inlineStr">
        <is>
          <t>High</t>
        </is>
      </c>
      <c r="DJ175" s="3" t="inlineStr">
        <is>
          <t>Low</t>
        </is>
      </c>
      <c r="DK175" s="3" t="inlineStr">
        <is>
          <t>Use source record as cited.</t>
        </is>
      </c>
      <c r="DL175" s="3" t="n">
        <v>4</v>
      </c>
      <c r="DM175" s="3" t="n">
        <v>5</v>
      </c>
      <c r="DN175" s="3" t="n">
        <v>5</v>
      </c>
      <c r="DO175" s="3" t="n">
        <v>2</v>
      </c>
      <c r="DP175" s="3" t="n">
        <v>2</v>
      </c>
      <c r="DQ175" s="3" t="n">
        <v>2</v>
      </c>
      <c r="DR175" s="3" t="n">
        <v>0</v>
      </c>
      <c r="DS175" s="3" t="n">
        <v>65</v>
      </c>
      <c r="DT175" s="3" t="inlineStr">
        <is>
          <t>Reviewed (source MCDM_Scoring, averaged across batches)</t>
        </is>
      </c>
      <c r="DU175" s="3" t="inlineStr">
        <is>
          <t>1 of 1</t>
        </is>
      </c>
      <c r="DV175" s="35">
        <f>IFERROR(IF(INDEX(MCDM_Grades!$C$2:$C$178,MATCH($A175,MCDM_Grades!$A$2:$A$178,0))="","",INDEX(MCDM_Grades!$C$2:$C$178,MATCH($A175,MCDM_Grades!$A$2:$A$178,0))),"")</f>
        <v/>
      </c>
      <c r="DW175" s="42">
        <f>IFERROR(IF(INDEX(MCDM_Grades!$D$2:$D$178,MATCH($A175,MCDM_Grades!$A$2:$A$178,0))="","",INDEX(MCDM_Grades!$D$2:$D$178,MATCH($A175,MCDM_Grades!$A$2:$A$178,0))),"")</f>
        <v/>
      </c>
      <c r="DX175" s="48">
        <f>IFERROR(IF(INDEX(MCDM_Grades!$E$2:$E$178,MATCH($A175,MCDM_Grades!$A$2:$A$178,0))="","",INDEX(MCDM_Grades!$E$2:$E$178,MATCH($A175,MCDM_Grades!$A$2:$A$178,0))),"")</f>
        <v/>
      </c>
      <c r="DY175" s="49">
        <f>IFERROR(IF(INDEX(MCDM_Grades!$F$2:$F$178,MATCH($A175,MCDM_Grades!$A$2:$A$178,0))="","",INDEX(MCDM_Grades!$F$2:$F$178,MATCH($A175,MCDM_Grades!$A$2:$A$178,0))),"")</f>
        <v/>
      </c>
      <c r="DZ175" s="48">
        <f>IFERROR(IF(INDEX(MCDM_Grades!$G$2:$G$178,MATCH($A175,MCDM_Grades!$A$2:$A$178,0))="","",INDEX(MCDM_Grades!$G$2:$G$178,MATCH($A175,MCDM_Grades!$A$2:$A$178,0))),"")</f>
        <v/>
      </c>
      <c r="EA175" s="49">
        <f>IFERROR(IF(INDEX(MCDM_Grades!$H$2:$H$178,MATCH($A175,MCDM_Grades!$A$2:$A$178,0))="","",INDEX(MCDM_Grades!$H$2:$H$178,MATCH($A175,MCDM_Grades!$A$2:$A$178,0))),"")</f>
        <v/>
      </c>
      <c r="EB175" s="50">
        <f>IFERROR(IF(INDEX(MCDM_Grades!$I$2:$I$178,MATCH($A175,MCDM_Grades!$A$2:$A$178,0))="","",INDEX(MCDM_Grades!$I$2:$I$178,MATCH($A175,MCDM_Grades!$A$2:$A$178,0))),"")</f>
        <v/>
      </c>
      <c r="EC175" s="51">
        <f>IFERROR(IF(INDEX(MCDM_Grades!$J$2:$J$178,MATCH($A175,MCDM_Grades!$A$2:$A$178,0))="","",INDEX(MCDM_Grades!$J$2:$J$178,MATCH($A175,MCDM_Grades!$A$2:$A$178,0))),"")</f>
        <v/>
      </c>
      <c r="ED175" s="35">
        <f>IFERROR(IF(INDEX(MCDM_Grades!$N$2:$N$178,MATCH($A175,MCDM_Grades!$A$2:$A$178,0))="","",INDEX(MCDM_Grades!$N$2:$N$178,MATCH($A175,MCDM_Grades!$A$2:$A$178,0))),"")</f>
        <v/>
      </c>
      <c r="EE175" s="42">
        <f>IFERROR(IF(INDEX(MCDM_Grades!$O$2:$O$178,MATCH($A175,MCDM_Grades!$A$2:$A$178,0))="","",INDEX(MCDM_Grades!$O$2:$O$178,MATCH($A175,MCDM_Grades!$A$2:$A$178,0))),"")</f>
        <v/>
      </c>
      <c r="EF175" s="35">
        <f>IFERROR(IF(INDEX(MCDM_Grades!$P$2:$P$178,MATCH($A175,MCDM_Grades!$A$2:$A$178,0))="","",INDEX(MCDM_Grades!$P$2:$P$178,MATCH($A175,MCDM_Grades!$A$2:$A$178,0))),"")</f>
        <v/>
      </c>
      <c r="EG175" s="42">
        <f>IFERROR(IF(INDEX(MCDM_Grades!$Q$2:$Q$178,MATCH($A175,MCDM_Grades!$A$2:$A$178,0))="","",INDEX(MCDM_Grades!$Q$2:$Q$178,MATCH($A175,MCDM_Grades!$A$2:$A$178,0))),"")</f>
        <v/>
      </c>
      <c r="EH175" s="35">
        <f>IFERROR(IF(INDEX(MCDM_Grades!$R$2:$R$178,MATCH($A175,MCDM_Grades!$A$2:$A$178,0))="","",INDEX(MCDM_Grades!$R$2:$R$178,MATCH($A175,MCDM_Grades!$A$2:$A$178,0))),"")</f>
        <v/>
      </c>
      <c r="EI175" s="42">
        <f>IFERROR(IF(INDEX(MCDM_Grades!$S$2:$S$178,MATCH($A175,MCDM_Grades!$A$2:$A$178,0))="","",INDEX(MCDM_Grades!$S$2:$S$178,MATCH($A175,MCDM_Grades!$A$2:$A$178,0))),"")</f>
        <v/>
      </c>
      <c r="EJ175" s="35">
        <f>IFERROR(IF(INDEX(MCDM_Grades!$T$2:$T$178,MATCH($A175,MCDM_Grades!$A$2:$A$178,0))="","",INDEX(MCDM_Grades!$T$2:$T$178,MATCH($A175,MCDM_Grades!$A$2:$A$178,0))),"")</f>
        <v/>
      </c>
      <c r="EK175" s="42">
        <f>IFERROR(IF(INDEX(MCDM_Grades!$U$2:$U$178,MATCH($A175,MCDM_Grades!$A$2:$A$178,0))="","",INDEX(MCDM_Grades!$U$2:$U$178,MATCH($A175,MCDM_Grades!$A$2:$A$178,0))),"")</f>
        <v/>
      </c>
      <c r="EL175" s="35">
        <f>IFERROR(IF(INDEX(MCDM_Grades!$V$2:$V$178,MATCH($A175,MCDM_Grades!$A$2:$A$178,0))="","",INDEX(MCDM_Grades!$V$2:$V$178,MATCH($A175,MCDM_Grades!$A$2:$A$178,0))),"")</f>
        <v/>
      </c>
      <c r="EM175" s="42">
        <f>IFERROR(IF(INDEX(MCDM_Grades!$W$2:$W$178,MATCH($A175,MCDM_Grades!$A$2:$A$178,0))="","",INDEX(MCDM_Grades!$W$2:$W$178,MATCH($A175,MCDM_Grades!$A$2:$A$178,0))),"")</f>
        <v/>
      </c>
      <c r="EN175" s="35">
        <f>IFERROR(IF(INDEX(MCDM_Grades!$X$2:$X$178,MATCH($A175,MCDM_Grades!$A$2:$A$178,0))="","",INDEX(MCDM_Grades!$X$2:$X$178,MATCH($A175,MCDM_Grades!$A$2:$A$178,0))),"")</f>
        <v/>
      </c>
      <c r="EO175" s="42">
        <f>IFERROR(IF(INDEX(MCDM_Grades!$Y$2:$Y$178,MATCH($A175,MCDM_Grades!$A$2:$A$178,0))="","",INDEX(MCDM_Grades!$Y$2:$Y$178,MATCH($A175,MCDM_Grades!$A$2:$A$178,0))),"")</f>
        <v/>
      </c>
      <c r="EP175" s="35">
        <f>IFERROR(IF(INDEX(MCDM_Grades!$Z$2:$Z$178,MATCH($A175,MCDM_Grades!$A$2:$A$178,0))="","",INDEX(MCDM_Grades!$Z$2:$Z$178,MATCH($A175,MCDM_Grades!$A$2:$A$178,0))),"")</f>
        <v/>
      </c>
      <c r="EQ175" s="42">
        <f>IFERROR(IF(INDEX(MCDM_Grades!$AA$2:$AA$178,MATCH($A175,MCDM_Grades!$A$2:$A$178,0))="","",INDEX(MCDM_Grades!$AA$2:$AA$178,MATCH($A175,MCDM_Grades!$A$2:$A$178,0))),"")</f>
        <v/>
      </c>
      <c r="ER175" s="35">
        <f>IFERROR(IF(INDEX(MCDM_Grades!$AB$2:$AB$178,MATCH($A175,MCDM_Grades!$A$2:$A$178,0))="","",INDEX(MCDM_Grades!$AB$2:$AB$178,MATCH($A175,MCDM_Grades!$A$2:$A$178,0))),"")</f>
        <v/>
      </c>
      <c r="ES175" s="42">
        <f>IFERROR(IF(INDEX(MCDM_Grades!$AC$2:$AC$178,MATCH($A175,MCDM_Grades!$A$2:$A$178,0))="","",INDEX(MCDM_Grades!$AC$2:$AC$178,MATCH($A175,MCDM_Grades!$A$2:$A$178,0))),"")</f>
        <v/>
      </c>
      <c r="ET175" s="35">
        <f>IFERROR(IF(INDEX(MCDM_Grades!$AD$2:$AD$178,MATCH($A175,MCDM_Grades!$A$2:$A$178,0))="","",INDEX(MCDM_Grades!$AD$2:$AD$178,MATCH($A175,MCDM_Grades!$A$2:$A$178,0))),"")</f>
        <v/>
      </c>
      <c r="EU175" s="42">
        <f>IFERROR(IF(INDEX(MCDM_Grades!$AE$2:$AE$178,MATCH($A175,MCDM_Grades!$A$2:$A$178,0))="","",INDEX(MCDM_Grades!$AE$2:$AE$178,MATCH($A175,MCDM_Grades!$A$2:$A$178,0))),"")</f>
        <v/>
      </c>
      <c r="EV175" s="51">
        <f>IFERROR(IF(INDEX(MCDM_Grades!$K$2:$K$178,MATCH($A175,MCDM_Grades!$A$2:$A$178,0))="","",INDEX(MCDM_Grades!$K$2:$K$178,MATCH($A175,MCDM_Grades!$A$2:$A$178,0))),"")</f>
        <v/>
      </c>
      <c r="EW175" s="49">
        <f>IFERROR(IF(INDEX(MCDM_Grades!$L$2:$L$178,MATCH($A175,MCDM_Grades!$A$2:$A$178,0))="","",INDEX(MCDM_Grades!$L$2:$L$178,MATCH($A175,MCDM_Grades!$A$2:$A$178,0))),"")</f>
        <v/>
      </c>
      <c r="EX175" s="50">
        <f>IFERROR(IF(INDEX(MCDM_Grades!$M$2:$M$178,MATCH($A175,MCDM_Grades!$A$2:$A$178,0))="","",INDEX(MCDM_Grades!$M$2:$M$178,MATCH($A175,MCDM_Grades!$A$2:$A$178,0))),"")</f>
        <v/>
      </c>
      <c r="EY175" s="35">
        <f>IFERROR(IF(INDEX(MCDM_Grades!$AR$2:$AR$178,MATCH($A175,MCDM_Grades!$A$2:$A$178,0))="","",INDEX(MCDM_Grades!$AR$2:$AR$178,MATCH($A175,MCDM_Grades!$A$2:$A$178,0))),"")</f>
        <v/>
      </c>
      <c r="EZ175" s="42">
        <f>IFERROR(IF(INDEX(MCDM_Grades!$AS$2:$AS$178,MATCH($A175,MCDM_Grades!$A$2:$A$178,0))="","",INDEX(MCDM_Grades!$AS$2:$AS$178,MATCH($A175,MCDM_Grades!$A$2:$A$178,0))),"")</f>
        <v/>
      </c>
      <c r="FA175" s="35">
        <f>IFERROR(IF(INDEX(MCDM_Grades!$AT$2:$AT$178,MATCH($A175,MCDM_Grades!$A$2:$A$178,0))="","",INDEX(MCDM_Grades!$AT$2:$AT$178,MATCH($A175,MCDM_Grades!$A$2:$A$178,0))),"")</f>
        <v/>
      </c>
      <c r="FB175" s="42">
        <f>IFERROR(IF(INDEX(MCDM_Grades!$AU$2:$AU$178,MATCH($A175,MCDM_Grades!$A$2:$A$178,0))="","",INDEX(MCDM_Grades!$AU$2:$AU$178,MATCH($A175,MCDM_Grades!$A$2:$A$178,0))),"")</f>
        <v/>
      </c>
      <c r="FC175" s="3" t="inlineStr">
        <is>
          <t>Nadir / top-down</t>
        </is>
      </c>
      <c r="FD175" s="3" t="inlineStr">
        <is>
          <t>Yes</t>
        </is>
      </c>
      <c r="FE175" s="3" t="inlineStr">
        <is>
          <t>No</t>
        </is>
      </c>
      <c r="FF175" s="3" t="n"/>
      <c r="FG175" s="3" t="inlineStr">
        <is>
          <t>Robot-arm-mounted webcam ~1.0 m above the pavement (Microsoft LifeCam Studio VX-3000)</t>
        </is>
      </c>
      <c r="FH175" s="3" t="inlineStr">
        <is>
          <t>Camera mounted on a mobile robot arm approximately 1.0 m above the pavement (Microsoft LifeCam Studio)</t>
        </is>
      </c>
      <c r="FI175" s="3" t="inlineStr">
        <is>
          <t>Acquisition metadata (workbook)</t>
        </is>
      </c>
      <c r="FJ175" s="3" t="n"/>
      <c r="FK175" s="3" t="inlineStr">
        <is>
          <t>High</t>
        </is>
      </c>
      <c r="FL175" s="3" t="inlineStr">
        <is>
          <t>Not independently verified</t>
        </is>
      </c>
      <c r="FM175" s="3" t="inlineStr">
        <is>
          <t>Workbook Acquisition_Platform settles it (camera ~1.0 m above the pavement on a mobile robot arm), matching the 'held ~100 cm above the road surface' rule for a downward view. Kaggle Croissant description confirms verbatim: 'A Microsoft LifeCam Studio camera (VX-3000) was mounted on the end-effector of a mobile robot arm at approximately 1.0 m above the pavement. Videos were recorded in real scenes and later sampled into frames for annotation.' (https://www.kaggle.com/datasets/guijiezhu/stu-camcrack792). The word 'downward' is not used explicitly, but a close-range end-effector camera 1 m over the surface producing 640x480 pixel-labelled crack frames is a near-vertical pavement view; Key_Limitations likewise calls it a 'close-range robot-arm viewpoint' distinct from vehicle survey geometry. Shantou University campus roads, 792 image-mask pairs, collected Mar-Sep 2022.</t>
        </is>
      </c>
    </row>
    <row r="176" ht="58" customHeight="1">
      <c r="A176" s="3" t="inlineStr">
        <is>
          <t>DS-175</t>
        </is>
      </c>
      <c r="B176" s="3" t="inlineStr">
        <is>
          <t>UAV-SEG-2025 / Enhanced UAV-PDD (Segmented Pavement Distress Dataset)</t>
        </is>
      </c>
      <c r="C176" s="3" t="inlineStr">
        <is>
          <t>UAV-SEG-2025: Segmented Pavement Distress Dataset; Enhanced UAV-PDD / UAV-SEG-2025</t>
        </is>
      </c>
      <c r="D176" s="3" t="inlineStr">
        <is>
          <t>Version 1</t>
        </is>
      </c>
      <c r="E176" s="3" t="inlineStr">
        <is>
          <t>Confirmed Match</t>
        </is>
      </c>
      <c r="F176" s="3" t="inlineStr">
        <is>
          <t>High</t>
        </is>
      </c>
      <c r="G176" s="3" t="inlineStr">
        <is>
          <t>Same Kaggle page (patelravi07/enhanced-uav-pdd) in all three records; all describe segmentation-converted UAV-PDD source data; two records cite the UAV-PDD2023 Zenodo record as source.</t>
        </is>
      </c>
      <c r="H176" s="3" t="inlineStr">
        <is>
          <t>Claude; GPT; CodeX</t>
        </is>
      </c>
      <c r="I176" s="3" t="inlineStr">
        <is>
          <t>Kaggle</t>
        </is>
      </c>
      <c r="J176" s="3" t="inlineStr">
        <is>
          <t>N</t>
        </is>
      </c>
      <c r="K176" s="3" t="inlineStr">
        <is>
          <t>Single Kaggle deposit</t>
        </is>
      </c>
      <c r="L176" s="4" t="inlineStr">
        <is>
          <t>https://zenodo.org/records/8214118</t>
        </is>
      </c>
      <c r="M176" s="3" t="inlineStr">
        <is>
          <t>NA</t>
        </is>
      </c>
      <c r="N176" s="3" t="inlineStr">
        <is>
          <t>NA</t>
        </is>
      </c>
      <c r="O176" s="3" t="inlineStr">
        <is>
          <t>NA</t>
        </is>
      </c>
      <c r="P176" s="3" t="inlineStr">
        <is>
          <t>NA</t>
        </is>
      </c>
      <c r="Q176" s="4" t="inlineStr">
        <is>
          <t>https://zenodo.org/records/8214118</t>
        </is>
      </c>
      <c r="R176" s="4" t="inlineStr">
        <is>
          <t>https://www.kaggle.com/datasets/patelravi07/enhanced-uav-pdd</t>
        </is>
      </c>
      <c r="S176" s="3" t="inlineStr">
        <is>
          <t>NA</t>
        </is>
      </c>
      <c r="T176" s="3" t="inlineStr">
        <is>
          <t>NR</t>
        </is>
      </c>
      <c r="U176" s="3" t="inlineStr">
        <is>
          <t>Y</t>
        </is>
      </c>
      <c r="V176" s="3" t="inlineStr">
        <is>
          <t>https://zenodo.org/records/8214118</t>
        </is>
      </c>
      <c r="W176" s="3" t="inlineStr">
        <is>
          <t>NR</t>
        </is>
      </c>
      <c r="X176" s="3" t="inlineStr">
        <is>
          <t>https://zenodo.org/records/8214118</t>
        </is>
      </c>
      <c r="Y176" s="3" t="inlineStr">
        <is>
          <t>NR</t>
        </is>
      </c>
      <c r="Z176" s="3" t="inlineStr">
        <is>
          <t>NR</t>
        </is>
      </c>
      <c r="AA176" s="3" t="inlineStr">
        <is>
          <t>Reported in source record (relationship not classified)</t>
        </is>
      </c>
      <c r="AB176" s="3" t="inlineStr">
        <is>
          <t>Images/frames as reported</t>
        </is>
      </c>
      <c r="AC176" s="3" t="inlineStr">
        <is>
          <t>2426</t>
        </is>
      </c>
      <c r="AD176" s="3" t="inlineStr">
        <is>
          <t>NR</t>
        </is>
      </c>
      <c r="AE176" s="3" t="inlineStr">
        <is>
          <t>NR</t>
        </is>
      </c>
      <c r="AF176" s="3" t="inlineStr">
        <is>
          <t>2426</t>
        </is>
      </c>
      <c r="AG176" s="3" t="inlineStr">
        <is>
          <t>NR</t>
        </is>
      </c>
      <c r="AH176" s="3" t="inlineStr">
        <is>
          <t>NR</t>
        </is>
      </c>
      <c r="AI176" s="3" t="inlineStr">
        <is>
          <t>NR</t>
        </is>
      </c>
      <c r="AJ176" s="3" t="inlineStr">
        <is>
          <t>NR</t>
        </is>
      </c>
      <c r="AK176" s="3" t="inlineStr">
        <is>
          <t>NR</t>
        </is>
      </c>
      <c r="AL176" s="3" t="inlineStr">
        <is>
          <t>NR</t>
        </is>
      </c>
      <c r="AM176" s="3" t="inlineStr">
        <is>
          <t>NR</t>
        </is>
      </c>
      <c r="AN176" s="3" t="inlineStr">
        <is>
          <t>NR</t>
        </is>
      </c>
      <c r="AO176" s="3" t="inlineStr">
        <is>
          <t>NR</t>
        </is>
      </c>
      <c r="AP176" s="3" t="inlineStr">
        <is>
          <t>China</t>
        </is>
      </c>
      <c r="AQ176" s="3" t="inlineStr">
        <is>
          <t>NR</t>
        </is>
      </c>
      <c r="AR176" s="3" t="inlineStr">
        <is>
          <t>NR</t>
        </is>
      </c>
      <c r="AS176" s="3" t="inlineStr">
        <is>
          <t>China; Road environment: Municipal road pavement; aerial imagery</t>
        </is>
      </c>
      <c r="AT176" s="3" t="inlineStr">
        <is>
          <t>NR</t>
        </is>
      </c>
      <c r="AU176" s="3" t="inlineStr">
        <is>
          <t>UAV [Claude/CodeX] | UAV; inherited from UAV-PDD source data [GPT]</t>
        </is>
      </c>
      <c r="AV176" s="3" t="inlineStr">
        <is>
          <t>NR</t>
        </is>
      </c>
      <c r="AW176" s="3" t="inlineStr">
        <is>
          <t>NR</t>
        </is>
      </c>
      <c r="AX176" s="3" t="inlineStr">
        <is>
          <t>NR</t>
        </is>
      </c>
      <c r="AY176" s="3" t="inlineStr">
        <is>
          <t>NR</t>
        </is>
      </c>
      <c r="AZ176" s="3" t="inlineStr">
        <is>
          <t>Y</t>
        </is>
      </c>
      <c r="BA176" s="3" t="inlineStr">
        <is>
          <t>NR</t>
        </is>
      </c>
      <c r="BB176" s="3" t="inlineStr">
        <is>
          <t>N</t>
        </is>
      </c>
      <c r="BC176" s="3" t="inlineStr">
        <is>
          <t>NR</t>
        </is>
      </c>
      <c r="BD176" s="3" t="inlineStr">
        <is>
          <t>NR</t>
        </is>
      </c>
      <c r="BE176" s="3" t="inlineStr">
        <is>
          <t>NR</t>
        </is>
      </c>
      <c r="BF176" s="3" t="inlineStr">
        <is>
          <t>NR</t>
        </is>
      </c>
      <c r="BG176" s="3" t="inlineStr">
        <is>
          <t>NR</t>
        </is>
      </c>
      <c r="BH176" s="3" t="inlineStr">
        <is>
          <t>Longitudinal crack;Transverse crack;Alligator crack;Oblique crack;Pothole;Repair [GPT] | pavement distress [CodeX]</t>
        </is>
      </c>
      <c r="BI176" s="3" t="inlineStr">
        <is>
          <t>NR</t>
        </is>
      </c>
      <c r="BJ176" s="3" t="inlineStr">
        <is>
          <t>Pixel-level pavement distress segmentation masks; specific class list not stated on the record [Claude] | Six pixel-level segmentation classes [GPT] | PASCAL VOC XML annotations; pixel-level segmentation masks described [CodeX]</t>
        </is>
      </c>
      <c r="BK176" s="3" t="inlineStr">
        <is>
          <t>NR</t>
        </is>
      </c>
      <c r="BL176" s="3" t="inlineStr">
        <is>
          <t>Semantic segmentation [Claude/GPT] | segmentation; detection; automated distress detection, quantification, and road maintenance planning. [CodeX]</t>
        </is>
      </c>
      <c r="BM176" s="3" t="inlineStr">
        <is>
          <t>Semantic segmentation [Claude/GPT] | segmentation; detection; automated distress detection, quantification, and road maintenance planning. [CodeX]</t>
        </is>
      </c>
      <c r="BN176" s="3" t="inlineStr">
        <is>
          <t>Segmentation masks;YOLO-compatible derivative representation [GPT] | PASCAL VOC XML [CodeX]</t>
        </is>
      </c>
      <c r="BO176" s="3" t="inlineStr">
        <is>
          <t>Pascal VOC; VOC XML; YOLO</t>
        </is>
      </c>
      <c r="BP176" s="3" t="inlineStr">
        <is>
          <t>NR</t>
        </is>
      </c>
      <c r="BQ176" s="3" t="inlineStr">
        <is>
          <t>Y</t>
        </is>
      </c>
      <c r="BR176" s="3" t="inlineStr">
        <is>
          <t>Y</t>
        </is>
      </c>
      <c r="BS176" s="3" t="inlineStr">
        <is>
          <t>NR</t>
        </is>
      </c>
      <c r="BT176" s="3" t="inlineStr">
        <is>
          <t>NR</t>
        </is>
      </c>
      <c r="BU176" s="3" t="inlineStr">
        <is>
          <t>NR</t>
        </is>
      </c>
      <c r="BV176" s="3" t="inlineStr">
        <is>
          <t>N</t>
        </is>
      </c>
      <c r="BW176" s="3" t="inlineStr">
        <is>
          <t>N</t>
        </is>
      </c>
      <c r="BX176" s="3" t="inlineStr">
        <is>
          <t>N</t>
        </is>
      </c>
      <c r="BY176" s="3" t="inlineStr">
        <is>
          <t>Derived pixel-level annotation of UAV-PDD images</t>
        </is>
      </c>
      <c r="BZ176" s="3" t="inlineStr">
        <is>
          <t>NR</t>
        </is>
      </c>
      <c r="CA176" s="3" t="inlineStr">
        <is>
          <t>NR</t>
        </is>
      </c>
      <c r="CB176" s="3" t="inlineStr">
        <is>
          <t>NR</t>
        </is>
      </c>
      <c r="CC176" s="3" t="inlineStr">
        <is>
          <t>Semantic segmentation;Distress quantification;Maintenance planning [Claude] | Semantic segmentation;Object detection [GPT] | segmentation; detection [CodeX]</t>
        </is>
      </c>
      <c r="CD176" s="3" t="inlineStr">
        <is>
          <t>NR</t>
        </is>
      </c>
      <c r="CE176" s="3" t="inlineStr">
        <is>
          <t>NR</t>
        </is>
      </c>
      <c r="CF176" s="3" t="inlineStr">
        <is>
          <t>Reported on the source record/data card or associated publication (see Evidence_Locator)</t>
        </is>
      </c>
      <c r="CG176" s="3" t="inlineStr">
        <is>
          <t>NR</t>
        </is>
      </c>
      <c r="CH176" s="3" t="inlineStr">
        <is>
          <t>NR</t>
        </is>
      </c>
      <c r="CI176" s="3" t="inlineStr">
        <is>
          <t>Include-Primary [Claude/CodeX] | Include-Supplementary [GPT]</t>
        </is>
      </c>
      <c r="CJ176" s="3" t="inlineStr">
        <is>
          <t>Registration [Claude/GPT] | Direct_Download [CodeX]</t>
        </is>
      </c>
      <c r="CK176" s="3" t="inlineStr">
        <is>
          <t>Attribution 4.0 International (CC BY 4.0) [Claude/CodeX] | CC BY 4.0 [GPT]</t>
        </is>
      </c>
      <c r="CL176" s="3" t="inlineStr">
        <is>
          <t>Y</t>
        </is>
      </c>
      <c r="CM176" s="3" t="inlineStr">
        <is>
          <t>Registration [Claude/GPT] | Direct_Download [CodeX]</t>
        </is>
      </c>
      <c r="CN176" s="3" t="inlineStr">
        <is>
          <t>NR</t>
        </is>
      </c>
      <c r="CO176" s="3" t="inlineStr">
        <is>
          <t>NR</t>
        </is>
      </c>
      <c r="CP176" s="3" t="inlineStr">
        <is>
          <t>N</t>
        </is>
      </c>
      <c r="CQ176" s="3" t="inlineStr">
        <is>
          <t>Enhanced derivative of UAVPDD0223; distress class list, image counts, resolution and country of collection are not stated on the Kaggle record; the enhancement procedure that produced the masks is not documented [Claude] | Derived from an existing UAV pavement dataset; source overlap, exact version mapping, mask-generation process, and independent annotation QC require file-level audit. [GPT] | Kaggle page reports enhanced derivation from UAVPDD0223; geographic coverage, image count, taxonomy detail, collection conditions, and QC are NR; annotation description conflicts with listed PASCAL VOC XML. [CodeX]</t>
        </is>
      </c>
      <c r="CR176" s="3" t="inlineStr">
        <is>
          <t>Derived</t>
        </is>
      </c>
      <c r="CS176" s="3" t="inlineStr">
        <is>
          <t>N</t>
        </is>
      </c>
      <c r="CT176" s="3" t="inlineStr">
        <is>
          <t>N</t>
        </is>
      </c>
      <c r="CU176" s="3" t="inlineStr">
        <is>
          <t>Y</t>
        </is>
      </c>
      <c r="CV176" s="3" t="inlineStr">
        <is>
          <t>UAV-PDD2023</t>
        </is>
      </c>
      <c r="CW176" s="3" t="inlineStr">
        <is>
          <t>UAV-PDD2023</t>
        </is>
      </c>
      <c r="CX176" s="3" t="inlineStr">
        <is>
          <t>Claude_Kaggle_001.xlsx; CodeX_Kaggle_001.xlsx; GPT_Kaggle_001.xlsx</t>
        </is>
      </c>
      <c r="CY176" s="3" t="inlineStr">
        <is>
          <t>Claude_Kaggle_001:KG-004; CodeX_Kaggle_001:KAGGLE_001_DS01; GPT_Kaggle_001:KAG-011</t>
        </is>
      </c>
      <c r="CZ176" s="3" t="inlineStr">
        <is>
          <t>Y - see conflict columns and Reconciliation_Notes</t>
        </is>
      </c>
      <c r="DA176" s="3" t="inlineStr">
        <is>
          <t>Y - see conflict columns and Reconciliation_Notes</t>
        </is>
      </c>
      <c r="DB176" s="3" t="inlineStr">
        <is>
          <t>None</t>
        </is>
      </c>
      <c r="DC176" s="6" t="inlineStr">
        <is>
          <t>Distress types: Longitudinal crack;Transverse crack;Alligator crack;Oblique crack;Pothole;Repair (GPT) vs pavement distress (CodeX) || Label taxonomy: Pixel-level pavement distress segmentation masks; specific class list not stated (Claude) vs Six pixel-level segmentation classes (GPT) vs PASCAL VOC XML annotations; pixel-level segmentation masks described (CodeX) || Annotation task: Semantic segmentation (Claude/GPT) vs segmentation; detection; automated distress detection, quantification, and road  (CodeX) || Annotation format: Segmentation masks;YOLO-compatible derivative representation (GPT) vs PASCAL VOC XML (CodeX)</t>
        </is>
      </c>
      <c r="DD176" s="3" t="inlineStr">
        <is>
          <t>None</t>
        </is>
      </c>
      <c r="DE176" s="6" t="inlineStr">
        <is>
          <t>Access status: Registration (Claude/GPT) vs Direct_Download (CodeX) || License: Attribution 4.0 International (CC BY 4.0) (Claude/CodeX) vs CC BY 4.0 (GPT) || AI tasks: Semantic segmentation;Distress quantification;Maintenance planning (Claude) vs Semantic segmentation;Object detection (GPT) vs segmentation; detection (CodeX) || Screening decision: Include-Primary (Claude/CodeX) vs Include-Supplementary (GPT) || Acquisition platform: UAV (Claude/CodeX) vs UAV; inherited from UAV-PDD source data (GPT) || Key_Limitations: Enhanced derivative of UAVPDD0223; distress class list, image counts, resolution (Claude) vs Derived from an existing UAV pavement dataset; source overlap, exact version map (GPT) vs Kaggle page reports enhanced derivation from UAVPDD0223; geographic coverage, im (CodeX)</t>
        </is>
      </c>
      <c r="DF176" s="6" t="inlineStr">
        <is>
          <t>Y</t>
        </is>
      </c>
      <c r="DG176" s="3" t="inlineStr">
        <is>
          <t>Image count NR (Claude) vs 2,426 (CodeX; GPT). Screening conflict: Include-Primary (Claude, CodeX) vs Include-Supplementary (GPT).</t>
        </is>
      </c>
      <c r="DH176" s="3" t="inlineStr">
        <is>
          <t>Kaggle dataset page 'About Dataset' (statement of derivation from UAVPDD0223 with Zenodo link, pixel-level mask description); Kaggle API record /api/v1/datasets/view/patelravi07/enhanced-uav-pdd; accessed 2026-08-03 [Claude] | Kaggle dataset page; associated Roboflow dataset/model cards, accessed 2026-08-06 [GPT] | Kaggle Data Card, About Dataset; License; Annotations; Data Explorer, accessed 2026-08-03 [CodeX]</t>
        </is>
      </c>
      <c r="DI176" s="3" t="inlineStr">
        <is>
          <t>Moderate</t>
        </is>
      </c>
      <c r="DJ176" s="3" t="inlineStr">
        <is>
          <t>Medium</t>
        </is>
      </c>
      <c r="DK176" s="3" t="inlineStr">
        <is>
          <t>Confirm 2,426-image extent and mask provenance.</t>
        </is>
      </c>
      <c r="DL176" s="3" t="n">
        <v>4.7</v>
      </c>
      <c r="DM176" s="3" t="n">
        <v>3.3</v>
      </c>
      <c r="DN176" s="3" t="n">
        <v>3.7</v>
      </c>
      <c r="DO176" s="3" t="n">
        <v>3.3</v>
      </c>
      <c r="DP176" s="3" t="n">
        <v>2.3</v>
      </c>
      <c r="DQ176" s="3" t="n">
        <v>1.3</v>
      </c>
      <c r="DR176" s="3" t="n">
        <v>0</v>
      </c>
      <c r="DS176" s="3" t="n">
        <v>60.2</v>
      </c>
      <c r="DT176" s="3" t="inlineStr">
        <is>
          <t>Reviewed (source MCDM_Scoring, averaged across batches)</t>
        </is>
      </c>
      <c r="DU176" s="3" t="inlineStr">
        <is>
          <t>3 of 3</t>
        </is>
      </c>
      <c r="DV176" s="35">
        <f>IFERROR(IF(INDEX(MCDM_Grades!$C$2:$C$178,MATCH($A176,MCDM_Grades!$A$2:$A$178,0))="","",INDEX(MCDM_Grades!$C$2:$C$178,MATCH($A176,MCDM_Grades!$A$2:$A$178,0))),"")</f>
        <v/>
      </c>
      <c r="DW176" s="42">
        <f>IFERROR(IF(INDEX(MCDM_Grades!$D$2:$D$178,MATCH($A176,MCDM_Grades!$A$2:$A$178,0))="","",INDEX(MCDM_Grades!$D$2:$D$178,MATCH($A176,MCDM_Grades!$A$2:$A$178,0))),"")</f>
        <v/>
      </c>
      <c r="DX176" s="48">
        <f>IFERROR(IF(INDEX(MCDM_Grades!$E$2:$E$178,MATCH($A176,MCDM_Grades!$A$2:$A$178,0))="","",INDEX(MCDM_Grades!$E$2:$E$178,MATCH($A176,MCDM_Grades!$A$2:$A$178,0))),"")</f>
        <v/>
      </c>
      <c r="DY176" s="49">
        <f>IFERROR(IF(INDEX(MCDM_Grades!$F$2:$F$178,MATCH($A176,MCDM_Grades!$A$2:$A$178,0))="","",INDEX(MCDM_Grades!$F$2:$F$178,MATCH($A176,MCDM_Grades!$A$2:$A$178,0))),"")</f>
        <v/>
      </c>
      <c r="DZ176" s="48">
        <f>IFERROR(IF(INDEX(MCDM_Grades!$G$2:$G$178,MATCH($A176,MCDM_Grades!$A$2:$A$178,0))="","",INDEX(MCDM_Grades!$G$2:$G$178,MATCH($A176,MCDM_Grades!$A$2:$A$178,0))),"")</f>
        <v/>
      </c>
      <c r="EA176" s="49">
        <f>IFERROR(IF(INDEX(MCDM_Grades!$H$2:$H$178,MATCH($A176,MCDM_Grades!$A$2:$A$178,0))="","",INDEX(MCDM_Grades!$H$2:$H$178,MATCH($A176,MCDM_Grades!$A$2:$A$178,0))),"")</f>
        <v/>
      </c>
      <c r="EB176" s="50">
        <f>IFERROR(IF(INDEX(MCDM_Grades!$I$2:$I$178,MATCH($A176,MCDM_Grades!$A$2:$A$178,0))="","",INDEX(MCDM_Grades!$I$2:$I$178,MATCH($A176,MCDM_Grades!$A$2:$A$178,0))),"")</f>
        <v/>
      </c>
      <c r="EC176" s="51">
        <f>IFERROR(IF(INDEX(MCDM_Grades!$J$2:$J$178,MATCH($A176,MCDM_Grades!$A$2:$A$178,0))="","",INDEX(MCDM_Grades!$J$2:$J$178,MATCH($A176,MCDM_Grades!$A$2:$A$178,0))),"")</f>
        <v/>
      </c>
      <c r="ED176" s="35">
        <f>IFERROR(IF(INDEX(MCDM_Grades!$N$2:$N$178,MATCH($A176,MCDM_Grades!$A$2:$A$178,0))="","",INDEX(MCDM_Grades!$N$2:$N$178,MATCH($A176,MCDM_Grades!$A$2:$A$178,0))),"")</f>
        <v/>
      </c>
      <c r="EE176" s="42">
        <f>IFERROR(IF(INDEX(MCDM_Grades!$O$2:$O$178,MATCH($A176,MCDM_Grades!$A$2:$A$178,0))="","",INDEX(MCDM_Grades!$O$2:$O$178,MATCH($A176,MCDM_Grades!$A$2:$A$178,0))),"")</f>
        <v/>
      </c>
      <c r="EF176" s="35">
        <f>IFERROR(IF(INDEX(MCDM_Grades!$P$2:$P$178,MATCH($A176,MCDM_Grades!$A$2:$A$178,0))="","",INDEX(MCDM_Grades!$P$2:$P$178,MATCH($A176,MCDM_Grades!$A$2:$A$178,0))),"")</f>
        <v/>
      </c>
      <c r="EG176" s="42">
        <f>IFERROR(IF(INDEX(MCDM_Grades!$Q$2:$Q$178,MATCH($A176,MCDM_Grades!$A$2:$A$178,0))="","",INDEX(MCDM_Grades!$Q$2:$Q$178,MATCH($A176,MCDM_Grades!$A$2:$A$178,0))),"")</f>
        <v/>
      </c>
      <c r="EH176" s="35">
        <f>IFERROR(IF(INDEX(MCDM_Grades!$R$2:$R$178,MATCH($A176,MCDM_Grades!$A$2:$A$178,0))="","",INDEX(MCDM_Grades!$R$2:$R$178,MATCH($A176,MCDM_Grades!$A$2:$A$178,0))),"")</f>
        <v/>
      </c>
      <c r="EI176" s="42">
        <f>IFERROR(IF(INDEX(MCDM_Grades!$S$2:$S$178,MATCH($A176,MCDM_Grades!$A$2:$A$178,0))="","",INDEX(MCDM_Grades!$S$2:$S$178,MATCH($A176,MCDM_Grades!$A$2:$A$178,0))),"")</f>
        <v/>
      </c>
      <c r="EJ176" s="35">
        <f>IFERROR(IF(INDEX(MCDM_Grades!$T$2:$T$178,MATCH($A176,MCDM_Grades!$A$2:$A$178,0))="","",INDEX(MCDM_Grades!$T$2:$T$178,MATCH($A176,MCDM_Grades!$A$2:$A$178,0))),"")</f>
        <v/>
      </c>
      <c r="EK176" s="42">
        <f>IFERROR(IF(INDEX(MCDM_Grades!$U$2:$U$178,MATCH($A176,MCDM_Grades!$A$2:$A$178,0))="","",INDEX(MCDM_Grades!$U$2:$U$178,MATCH($A176,MCDM_Grades!$A$2:$A$178,0))),"")</f>
        <v/>
      </c>
      <c r="EL176" s="35">
        <f>IFERROR(IF(INDEX(MCDM_Grades!$V$2:$V$178,MATCH($A176,MCDM_Grades!$A$2:$A$178,0))="","",INDEX(MCDM_Grades!$V$2:$V$178,MATCH($A176,MCDM_Grades!$A$2:$A$178,0))),"")</f>
        <v/>
      </c>
      <c r="EM176" s="42">
        <f>IFERROR(IF(INDEX(MCDM_Grades!$W$2:$W$178,MATCH($A176,MCDM_Grades!$A$2:$A$178,0))="","",INDEX(MCDM_Grades!$W$2:$W$178,MATCH($A176,MCDM_Grades!$A$2:$A$178,0))),"")</f>
        <v/>
      </c>
      <c r="EN176" s="35">
        <f>IFERROR(IF(INDEX(MCDM_Grades!$X$2:$X$178,MATCH($A176,MCDM_Grades!$A$2:$A$178,0))="","",INDEX(MCDM_Grades!$X$2:$X$178,MATCH($A176,MCDM_Grades!$A$2:$A$178,0))),"")</f>
        <v/>
      </c>
      <c r="EO176" s="42">
        <f>IFERROR(IF(INDEX(MCDM_Grades!$Y$2:$Y$178,MATCH($A176,MCDM_Grades!$A$2:$A$178,0))="","",INDEX(MCDM_Grades!$Y$2:$Y$178,MATCH($A176,MCDM_Grades!$A$2:$A$178,0))),"")</f>
        <v/>
      </c>
      <c r="EP176" s="35">
        <f>IFERROR(IF(INDEX(MCDM_Grades!$Z$2:$Z$178,MATCH($A176,MCDM_Grades!$A$2:$A$178,0))="","",INDEX(MCDM_Grades!$Z$2:$Z$178,MATCH($A176,MCDM_Grades!$A$2:$A$178,0))),"")</f>
        <v/>
      </c>
      <c r="EQ176" s="42">
        <f>IFERROR(IF(INDEX(MCDM_Grades!$AA$2:$AA$178,MATCH($A176,MCDM_Grades!$A$2:$A$178,0))="","",INDEX(MCDM_Grades!$AA$2:$AA$178,MATCH($A176,MCDM_Grades!$A$2:$A$178,0))),"")</f>
        <v/>
      </c>
      <c r="ER176" s="35">
        <f>IFERROR(IF(INDEX(MCDM_Grades!$AB$2:$AB$178,MATCH($A176,MCDM_Grades!$A$2:$A$178,0))="","",INDEX(MCDM_Grades!$AB$2:$AB$178,MATCH($A176,MCDM_Grades!$A$2:$A$178,0))),"")</f>
        <v/>
      </c>
      <c r="ES176" s="42">
        <f>IFERROR(IF(INDEX(MCDM_Grades!$AC$2:$AC$178,MATCH($A176,MCDM_Grades!$A$2:$A$178,0))="","",INDEX(MCDM_Grades!$AC$2:$AC$178,MATCH($A176,MCDM_Grades!$A$2:$A$178,0))),"")</f>
        <v/>
      </c>
      <c r="ET176" s="35">
        <f>IFERROR(IF(INDEX(MCDM_Grades!$AD$2:$AD$178,MATCH($A176,MCDM_Grades!$A$2:$A$178,0))="","",INDEX(MCDM_Grades!$AD$2:$AD$178,MATCH($A176,MCDM_Grades!$A$2:$A$178,0))),"")</f>
        <v/>
      </c>
      <c r="EU176" s="42">
        <f>IFERROR(IF(INDEX(MCDM_Grades!$AE$2:$AE$178,MATCH($A176,MCDM_Grades!$A$2:$A$178,0))="","",INDEX(MCDM_Grades!$AE$2:$AE$178,MATCH($A176,MCDM_Grades!$A$2:$A$178,0))),"")</f>
        <v/>
      </c>
      <c r="EV176" s="51">
        <f>IFERROR(IF(INDEX(MCDM_Grades!$K$2:$K$178,MATCH($A176,MCDM_Grades!$A$2:$A$178,0))="","",INDEX(MCDM_Grades!$K$2:$K$178,MATCH($A176,MCDM_Grades!$A$2:$A$178,0))),"")</f>
        <v/>
      </c>
      <c r="EW176" s="49">
        <f>IFERROR(IF(INDEX(MCDM_Grades!$L$2:$L$178,MATCH($A176,MCDM_Grades!$A$2:$A$178,0))="","",INDEX(MCDM_Grades!$L$2:$L$178,MATCH($A176,MCDM_Grades!$A$2:$A$178,0))),"")</f>
        <v/>
      </c>
      <c r="EX176" s="50">
        <f>IFERROR(IF(INDEX(MCDM_Grades!$M$2:$M$178,MATCH($A176,MCDM_Grades!$A$2:$A$178,0))="","",INDEX(MCDM_Grades!$M$2:$M$178,MATCH($A176,MCDM_Grades!$A$2:$A$178,0))),"")</f>
        <v/>
      </c>
      <c r="EY176" s="35">
        <f>IFERROR(IF(INDEX(MCDM_Grades!$AR$2:$AR$178,MATCH($A176,MCDM_Grades!$A$2:$A$178,0))="","",INDEX(MCDM_Grades!$AR$2:$AR$178,MATCH($A176,MCDM_Grades!$A$2:$A$178,0))),"")</f>
        <v/>
      </c>
      <c r="EZ176" s="42">
        <f>IFERROR(IF(INDEX(MCDM_Grades!$AS$2:$AS$178,MATCH($A176,MCDM_Grades!$A$2:$A$178,0))="","",INDEX(MCDM_Grades!$AS$2:$AS$178,MATCH($A176,MCDM_Grades!$A$2:$A$178,0))),"")</f>
        <v/>
      </c>
      <c r="FA176" s="35">
        <f>IFERROR(IF(INDEX(MCDM_Grades!$AT$2:$AT$178,MATCH($A176,MCDM_Grades!$A$2:$A$178,0))="","",INDEX(MCDM_Grades!$AT$2:$AT$178,MATCH($A176,MCDM_Grades!$A$2:$A$178,0))),"")</f>
        <v/>
      </c>
      <c r="FB176" s="42">
        <f>IFERROR(IF(INDEX(MCDM_Grades!$AU$2:$AU$178,MATCH($A176,MCDM_Grades!$A$2:$A$178,0))="","",INDEX(MCDM_Grades!$AU$2:$AU$178,MATCH($A176,MCDM_Grades!$A$2:$A$178,0))),"")</f>
        <v/>
      </c>
      <c r="FC176" s="3" t="inlineStr">
        <is>
          <t>Nadir / top-down</t>
        </is>
      </c>
      <c r="FD176" s="3" t="inlineStr">
        <is>
          <t>Yes</t>
        </is>
      </c>
      <c r="FE176" s="3" t="inlineStr">
        <is>
          <t>No</t>
        </is>
      </c>
      <c r="FF176" s="3" t="inlineStr">
        <is>
          <t>UAV nadir imagery inherited from the parent dataset</t>
        </is>
      </c>
      <c r="FG176" s="3" t="inlineStr">
        <is>
          <t>UAV nadir (DJI drone imagery inherited from UAV-PDD2023)</t>
        </is>
      </c>
      <c r="FH176" s="3" t="inlineStr">
        <is>
          <t>UAV; inherited from UAV-PDD source data [GPT] | Yang et al. (2023), 'UAV-PDD2023: A benchmark dataset for pavement distress detection based on UAV images', Data in Brief</t>
        </is>
      </c>
      <c r="FI176" s="3" t="inlineStr">
        <is>
          <t>Parent / source dataset</t>
        </is>
      </c>
      <c r="FJ176" s="3" t="inlineStr">
        <is>
          <t>https://zenodo.org/records/8214118</t>
        </is>
      </c>
      <c r="FK176" s="3" t="inlineStr">
        <is>
          <t>Medium</t>
        </is>
      </c>
      <c r="FL176" s="3" t="inlineStr">
        <is>
          <t>Not independently verified</t>
        </is>
      </c>
      <c r="FM176" s="3" t="inlineStr">
        <is>
          <t>Derived dataset: segmentation masks generated over the UAV-PDD2023 images (Parent_Dataset = UAV-PDD2023, Zenodo 8214118), so the parent's viewpoint carries over. Workbook says only 'UAV' / Drone_or_Aerial_Data = Y with camera angle NR. Both fetches of the Zenodo record (HTML page and REST API) returned HTTP 504, so the acquisition paragraph could not be quoted; the label rests on the parent's published Data in Brief description of low-altitude DJI drone images of road pavement looking down at the surface (longitudinal/transverse/alligator/oblique cracks, repairs, potholes). Exact gimbal angle and flight height were not verified in this pass; if the parent turns out to use a tilted camera, relabel as 'Oblique aerial (UAV)'. Confidence capped at Medium accordingly.</t>
        </is>
      </c>
    </row>
    <row r="177" ht="58" customHeight="1">
      <c r="A177" s="3" t="inlineStr">
        <is>
          <t>DS-176</t>
        </is>
      </c>
      <c r="B177" s="3" t="inlineStr">
        <is>
          <t>WARD-dataset (Weather-Aware Road Surface Condition Monitoring Dataset)</t>
        </is>
      </c>
      <c r="C177" s="3" t="inlineStr">
        <is>
          <t>NA</t>
        </is>
      </c>
      <c r="D177" s="3" t="inlineStr">
        <is>
          <t>Version 1</t>
        </is>
      </c>
      <c r="E177" s="3" t="inlineStr">
        <is>
          <t>Independent Dataset</t>
        </is>
      </c>
      <c r="F177" s="3" t="inlineStr">
        <is>
          <t>NA (single source record)</t>
        </is>
      </c>
      <c r="G177" s="3" t="inlineStr">
        <is>
          <t>Single source record; no matching record found in any other file after cross-file and cross-platform comparison.</t>
        </is>
      </c>
      <c r="H177" s="3" t="inlineStr">
        <is>
          <t>Claude</t>
        </is>
      </c>
      <c r="I177" s="3" t="inlineStr">
        <is>
          <t>Kaggle</t>
        </is>
      </c>
      <c r="J177" s="3" t="inlineStr">
        <is>
          <t>N</t>
        </is>
      </c>
      <c r="K177" s="3" t="inlineStr">
        <is>
          <t>NA (single platform)</t>
        </is>
      </c>
      <c r="L177" s="4" t="inlineStr">
        <is>
          <t>https://www.kaggle.com/datasets/adamnovozmsk/ward-weather-aware-road-dataset</t>
        </is>
      </c>
      <c r="M177" s="3" t="inlineStr">
        <is>
          <t>NA</t>
        </is>
      </c>
      <c r="N177" s="3" t="inlineStr">
        <is>
          <t>NA</t>
        </is>
      </c>
      <c r="O177" s="3" t="inlineStr">
        <is>
          <t>NA</t>
        </is>
      </c>
      <c r="P177" s="3" t="inlineStr">
        <is>
          <t>NA</t>
        </is>
      </c>
      <c r="Q177" s="3" t="inlineStr">
        <is>
          <t>NA</t>
        </is>
      </c>
      <c r="R177" s="4" t="inlineStr">
        <is>
          <t>https://www.kaggle.com/datasets/adamnovozmsk/ward-weather-aware-road-dataset</t>
        </is>
      </c>
      <c r="S177" s="3" t="inlineStr">
        <is>
          <t>NA</t>
        </is>
      </c>
      <c r="T177" s="3" t="inlineStr">
        <is>
          <t>NR</t>
        </is>
      </c>
      <c r="U177" s="3" t="inlineStr">
        <is>
          <t>N</t>
        </is>
      </c>
      <c r="V177" s="3" t="inlineStr">
        <is>
          <t>NR</t>
        </is>
      </c>
      <c r="W177" s="3" t="inlineStr">
        <is>
          <t>NR</t>
        </is>
      </c>
      <c r="X177" s="3" t="inlineStr">
        <is>
          <t>NR</t>
        </is>
      </c>
      <c r="Y177" s="3" t="inlineStr">
        <is>
          <t>NR</t>
        </is>
      </c>
      <c r="Z177" s="3" t="inlineStr">
        <is>
          <t>NA</t>
        </is>
      </c>
      <c r="AA177" s="3" t="inlineStr">
        <is>
          <t>NA</t>
        </is>
      </c>
      <c r="AB177" s="3" t="inlineStr">
        <is>
          <t>NR</t>
        </is>
      </c>
      <c r="AC177" s="3" t="inlineStr">
        <is>
          <t>NR</t>
        </is>
      </c>
      <c r="AD177" s="3" t="inlineStr">
        <is>
          <t>NR</t>
        </is>
      </c>
      <c r="AE177" s="3" t="inlineStr">
        <is>
          <t>NR</t>
        </is>
      </c>
      <c r="AF177" s="3" t="inlineStr">
        <is>
          <t>NR</t>
        </is>
      </c>
      <c r="AG177" s="3" t="inlineStr">
        <is>
          <t>66</t>
        </is>
      </c>
      <c r="AH177" s="3" t="inlineStr">
        <is>
          <t>NR</t>
        </is>
      </c>
      <c r="AI177" s="3" t="inlineStr">
        <is>
          <t>NR</t>
        </is>
      </c>
      <c r="AJ177" s="3" t="inlineStr">
        <is>
          <t>NR</t>
        </is>
      </c>
      <c r="AK177" s="3" t="inlineStr">
        <is>
          <t>NR</t>
        </is>
      </c>
      <c r="AL177" s="3" t="inlineStr">
        <is>
          <t>NR</t>
        </is>
      </c>
      <c r="AM177" s="3" t="inlineStr">
        <is>
          <t>NR</t>
        </is>
      </c>
      <c r="AN177" s="3" t="inlineStr">
        <is>
          <t>1920x1080</t>
        </is>
      </c>
      <c r="AO177" s="3" t="inlineStr">
        <is>
          <t>NR</t>
        </is>
      </c>
      <c r="AP177" s="3" t="inlineStr">
        <is>
          <t>NR</t>
        </is>
      </c>
      <c r="AQ177" s="3" t="inlineStr">
        <is>
          <t>NR</t>
        </is>
      </c>
      <c r="AR177" s="3" t="inlineStr">
        <is>
          <t>NR</t>
        </is>
      </c>
      <c r="AS177" s="3" t="inlineStr">
        <is>
          <t>Road environment: Urban;Suburban;Small towns;Connecting roads</t>
        </is>
      </c>
      <c r="AT177" s="3" t="inlineStr">
        <is>
          <t>NR</t>
        </is>
      </c>
      <c r="AU177" s="3" t="inlineStr">
        <is>
          <t>Vehicle-mounted stereo camera (ZED 2, behind rear-view mirror)</t>
        </is>
      </c>
      <c r="AV177" s="3" t="inlineStr">
        <is>
          <t>See Acquisition_Platform</t>
        </is>
      </c>
      <c r="AW177" s="3" t="inlineStr">
        <is>
          <t>Vehicle-mounted stereo camera (ZED 2, behind rear-view mirror)</t>
        </is>
      </c>
      <c r="AX177" s="3" t="inlineStr">
        <is>
          <t>See Acquisition_Platform (reported: mounted)</t>
        </is>
      </c>
      <c r="AY177" s="3" t="inlineStr">
        <is>
          <t>NR</t>
        </is>
      </c>
      <c r="AZ177" s="3" t="inlineStr">
        <is>
          <t>NR</t>
        </is>
      </c>
      <c r="BA177" s="3" t="inlineStr">
        <is>
          <t>NR</t>
        </is>
      </c>
      <c r="BB177" s="3" t="inlineStr">
        <is>
          <t>UNK</t>
        </is>
      </c>
      <c r="BC177" s="3" t="inlineStr">
        <is>
          <t>NR</t>
        </is>
      </c>
      <c r="BD177" s="3" t="inlineStr">
        <is>
          <t>Stereo camera</t>
        </is>
      </c>
      <c r="BE177" s="3" t="inlineStr">
        <is>
          <t>Multiple weather conditions stated;specific categories NR</t>
        </is>
      </c>
      <c r="BF177" s="3" t="inlineStr">
        <is>
          <t>Variable lighting across seasons and drives;specific categories NR</t>
        </is>
      </c>
      <c r="BG177" s="3" t="inlineStr">
        <is>
          <t>NR</t>
        </is>
      </c>
      <c r="BH177" s="3" t="inlineStr">
        <is>
          <t>NR</t>
        </is>
      </c>
      <c r="BI177" s="3" t="inlineStr">
        <is>
          <t>NR</t>
        </is>
      </c>
      <c r="BJ177" s="3" t="inlineStr">
        <is>
          <t>Hand-labelled road surface condition classes; the full class list is not enumerated on the record</t>
        </is>
      </c>
      <c r="BK177" s="3" t="inlineStr">
        <is>
          <t>NR</t>
        </is>
      </c>
      <c r="BL177" s="3" t="inlineStr">
        <is>
          <t>Image classification</t>
        </is>
      </c>
      <c r="BM177" s="3" t="inlineStr">
        <is>
          <t>Image classification</t>
        </is>
      </c>
      <c r="BN177" s="3" t="inlineStr">
        <is>
          <t>NR</t>
        </is>
      </c>
      <c r="BO177" s="3" t="inlineStr">
        <is>
          <t>NR</t>
        </is>
      </c>
      <c r="BP177" s="3" t="inlineStr">
        <is>
          <t>Y</t>
        </is>
      </c>
      <c r="BQ177" s="3" t="inlineStr">
        <is>
          <t>NR</t>
        </is>
      </c>
      <c r="BR177" s="3" t="inlineStr">
        <is>
          <t>NR</t>
        </is>
      </c>
      <c r="BS177" s="3" t="inlineStr">
        <is>
          <t>NR</t>
        </is>
      </c>
      <c r="BT177" s="3" t="inlineStr">
        <is>
          <t>NR</t>
        </is>
      </c>
      <c r="BU177" s="3" t="inlineStr">
        <is>
          <t>NR</t>
        </is>
      </c>
      <c r="BV177" s="3" t="inlineStr">
        <is>
          <t>NR</t>
        </is>
      </c>
      <c r="BW177" s="3" t="inlineStr">
        <is>
          <t>NR</t>
        </is>
      </c>
      <c r="BX177" s="3" t="inlineStr">
        <is>
          <t>NR</t>
        </is>
      </c>
      <c r="BY177" s="3" t="inlineStr">
        <is>
          <t>Manual frame-level labelling of frames extracted at 15 FPS</t>
        </is>
      </c>
      <c r="BZ177" s="3" t="inlineStr">
        <is>
          <t>NR</t>
        </is>
      </c>
      <c r="CA177" s="3" t="inlineStr">
        <is>
          <t>NR</t>
        </is>
      </c>
      <c r="CB177" s="3" t="inlineStr">
        <is>
          <t>NR</t>
        </is>
      </c>
      <c r="CC177" s="3" t="inlineStr">
        <is>
          <t>Image classification;Road surface condition monitoring</t>
        </is>
      </c>
      <c r="CD177" s="3" t="inlineStr">
        <is>
          <t>NR</t>
        </is>
      </c>
      <c r="CE177" s="3" t="inlineStr">
        <is>
          <t>NR</t>
        </is>
      </c>
      <c r="CF177" s="3" t="inlineStr">
        <is>
          <t>Reported on the source record/data card or associated publication (see Evidence_Locator)</t>
        </is>
      </c>
      <c r="CG177" s="3" t="inlineStr">
        <is>
          <t>NR</t>
        </is>
      </c>
      <c r="CH177" s="3" t="inlineStr">
        <is>
          <t>NR</t>
        </is>
      </c>
      <c r="CI177" s="3" t="inlineStr">
        <is>
          <t>Include-Primary</t>
        </is>
      </c>
      <c r="CJ177" s="3" t="inlineStr">
        <is>
          <t>Registration</t>
        </is>
      </c>
      <c r="CK177" s="3" t="inlineStr">
        <is>
          <t>CC BY-SA 4.0</t>
        </is>
      </c>
      <c r="CL177" s="3" t="inlineStr">
        <is>
          <t>Y</t>
        </is>
      </c>
      <c r="CM177" s="3" t="inlineStr">
        <is>
          <t>Registration</t>
        </is>
      </c>
      <c r="CN177" s="3" t="inlineStr">
        <is>
          <t>NR</t>
        </is>
      </c>
      <c r="CO177" s="3" t="inlineStr">
        <is>
          <t>NR</t>
        </is>
      </c>
      <c r="CP177" s="3" t="inlineStr">
        <is>
          <t>N</t>
        </is>
      </c>
      <c r="CQ177" s="3" t="inlineStr">
        <is>
          <t>Country and cities are not named on the record (tagged 'europe' only); the class list is shown in an embedded figure rather than stated in text; total labelled image count is not given; no notebooks or publications yet linked</t>
        </is>
      </c>
      <c r="CR177" s="3" t="inlineStr">
        <is>
          <t>Original</t>
        </is>
      </c>
      <c r="CS177" s="3" t="inlineStr">
        <is>
          <t>N</t>
        </is>
      </c>
      <c r="CT177" s="3" t="inlineStr">
        <is>
          <t>N</t>
        </is>
      </c>
      <c r="CU177" s="3" t="inlineStr">
        <is>
          <t>N</t>
        </is>
      </c>
      <c r="CV177" s="3" t="inlineStr">
        <is>
          <t>NA</t>
        </is>
      </c>
      <c r="CW177" s="3" t="inlineStr">
        <is>
          <t>NA</t>
        </is>
      </c>
      <c r="CX177" s="3" t="inlineStr">
        <is>
          <t>Claude_Kaggle_001.xlsx</t>
        </is>
      </c>
      <c r="CY177" s="3" t="inlineStr">
        <is>
          <t>Claude_Kaggle_001:KG-007</t>
        </is>
      </c>
      <c r="CZ177" s="3" t="inlineStr">
        <is>
          <t>N</t>
        </is>
      </c>
      <c r="DA177" s="3" t="inlineStr">
        <is>
          <t>NA</t>
        </is>
      </c>
      <c r="DB177" s="3" t="inlineStr">
        <is>
          <t>None</t>
        </is>
      </c>
      <c r="DC177" s="3" t="inlineStr">
        <is>
          <t>None</t>
        </is>
      </c>
      <c r="DD177" s="3" t="inlineStr">
        <is>
          <t>None</t>
        </is>
      </c>
      <c r="DE177" s="3" t="inlineStr">
        <is>
          <t>None</t>
        </is>
      </c>
      <c r="DF177" s="3" t="inlineStr">
        <is>
          <t>N</t>
        </is>
      </c>
      <c r="DG177" s="3" t="inlineStr">
        <is>
          <t>Single source record; no reconciliation required.</t>
        </is>
      </c>
      <c r="DH177" s="3" t="inlineStr">
        <is>
          <t>Kaggle dataset page 'About Dataset' (66 ZED 2 recordings, 1920x1080, 15 FPS frame extraction, multi-season acquisition, location description); Kaggle API record /api/v1/datasets/view/adamnovozmsk/ward-weather-aware-road-dataset; accessed 2026-08-03</t>
        </is>
      </c>
      <c r="DI177" s="3" t="inlineStr">
        <is>
          <t>Moderate</t>
        </is>
      </c>
      <c r="DJ177" s="3" t="inlineStr">
        <is>
          <t>Low</t>
        </is>
      </c>
      <c r="DK177" s="3" t="inlineStr">
        <is>
          <t>Use source record as cited.</t>
        </is>
      </c>
      <c r="DL177" s="3" t="n">
        <v>5</v>
      </c>
      <c r="DM177" s="3" t="n">
        <v>3</v>
      </c>
      <c r="DN177" s="3" t="n">
        <v>3</v>
      </c>
      <c r="DO177" s="3" t="n">
        <v>4</v>
      </c>
      <c r="DP177" s="3" t="n">
        <v>5</v>
      </c>
      <c r="DQ177" s="3" t="n">
        <v>3</v>
      </c>
      <c r="DR177" s="3" t="n">
        <v>0</v>
      </c>
      <c r="DS177" s="3" t="n">
        <v>69</v>
      </c>
      <c r="DT177" s="3" t="inlineStr">
        <is>
          <t>Reviewed (source MCDM_Scoring, averaged across batches)</t>
        </is>
      </c>
      <c r="DU177" s="3" t="inlineStr">
        <is>
          <t>1 of 1</t>
        </is>
      </c>
      <c r="DV177" s="35">
        <f>IFERROR(IF(INDEX(MCDM_Grades!$C$2:$C$178,MATCH($A177,MCDM_Grades!$A$2:$A$178,0))="","",INDEX(MCDM_Grades!$C$2:$C$178,MATCH($A177,MCDM_Grades!$A$2:$A$178,0))),"")</f>
        <v/>
      </c>
      <c r="DW177" s="42">
        <f>IFERROR(IF(INDEX(MCDM_Grades!$D$2:$D$178,MATCH($A177,MCDM_Grades!$A$2:$A$178,0))="","",INDEX(MCDM_Grades!$D$2:$D$178,MATCH($A177,MCDM_Grades!$A$2:$A$178,0))),"")</f>
        <v/>
      </c>
      <c r="DX177" s="48">
        <f>IFERROR(IF(INDEX(MCDM_Grades!$E$2:$E$178,MATCH($A177,MCDM_Grades!$A$2:$A$178,0))="","",INDEX(MCDM_Grades!$E$2:$E$178,MATCH($A177,MCDM_Grades!$A$2:$A$178,0))),"")</f>
        <v/>
      </c>
      <c r="DY177" s="49">
        <f>IFERROR(IF(INDEX(MCDM_Grades!$F$2:$F$178,MATCH($A177,MCDM_Grades!$A$2:$A$178,0))="","",INDEX(MCDM_Grades!$F$2:$F$178,MATCH($A177,MCDM_Grades!$A$2:$A$178,0))),"")</f>
        <v/>
      </c>
      <c r="DZ177" s="48">
        <f>IFERROR(IF(INDEX(MCDM_Grades!$G$2:$G$178,MATCH($A177,MCDM_Grades!$A$2:$A$178,0))="","",INDEX(MCDM_Grades!$G$2:$G$178,MATCH($A177,MCDM_Grades!$A$2:$A$178,0))),"")</f>
        <v/>
      </c>
      <c r="EA177" s="49">
        <f>IFERROR(IF(INDEX(MCDM_Grades!$H$2:$H$178,MATCH($A177,MCDM_Grades!$A$2:$A$178,0))="","",INDEX(MCDM_Grades!$H$2:$H$178,MATCH($A177,MCDM_Grades!$A$2:$A$178,0))),"")</f>
        <v/>
      </c>
      <c r="EB177" s="50">
        <f>IFERROR(IF(INDEX(MCDM_Grades!$I$2:$I$178,MATCH($A177,MCDM_Grades!$A$2:$A$178,0))="","",INDEX(MCDM_Grades!$I$2:$I$178,MATCH($A177,MCDM_Grades!$A$2:$A$178,0))),"")</f>
        <v/>
      </c>
      <c r="EC177" s="51">
        <f>IFERROR(IF(INDEX(MCDM_Grades!$J$2:$J$178,MATCH($A177,MCDM_Grades!$A$2:$A$178,0))="","",INDEX(MCDM_Grades!$J$2:$J$178,MATCH($A177,MCDM_Grades!$A$2:$A$178,0))),"")</f>
        <v/>
      </c>
      <c r="ED177" s="35">
        <f>IFERROR(IF(INDEX(MCDM_Grades!$N$2:$N$178,MATCH($A177,MCDM_Grades!$A$2:$A$178,0))="","",INDEX(MCDM_Grades!$N$2:$N$178,MATCH($A177,MCDM_Grades!$A$2:$A$178,0))),"")</f>
        <v/>
      </c>
      <c r="EE177" s="42">
        <f>IFERROR(IF(INDEX(MCDM_Grades!$O$2:$O$178,MATCH($A177,MCDM_Grades!$A$2:$A$178,0))="","",INDEX(MCDM_Grades!$O$2:$O$178,MATCH($A177,MCDM_Grades!$A$2:$A$178,0))),"")</f>
        <v/>
      </c>
      <c r="EF177" s="35">
        <f>IFERROR(IF(INDEX(MCDM_Grades!$P$2:$P$178,MATCH($A177,MCDM_Grades!$A$2:$A$178,0))="","",INDEX(MCDM_Grades!$P$2:$P$178,MATCH($A177,MCDM_Grades!$A$2:$A$178,0))),"")</f>
        <v/>
      </c>
      <c r="EG177" s="42">
        <f>IFERROR(IF(INDEX(MCDM_Grades!$Q$2:$Q$178,MATCH($A177,MCDM_Grades!$A$2:$A$178,0))="","",INDEX(MCDM_Grades!$Q$2:$Q$178,MATCH($A177,MCDM_Grades!$A$2:$A$178,0))),"")</f>
        <v/>
      </c>
      <c r="EH177" s="35">
        <f>IFERROR(IF(INDEX(MCDM_Grades!$R$2:$R$178,MATCH($A177,MCDM_Grades!$A$2:$A$178,0))="","",INDEX(MCDM_Grades!$R$2:$R$178,MATCH($A177,MCDM_Grades!$A$2:$A$178,0))),"")</f>
        <v/>
      </c>
      <c r="EI177" s="42">
        <f>IFERROR(IF(INDEX(MCDM_Grades!$S$2:$S$178,MATCH($A177,MCDM_Grades!$A$2:$A$178,0))="","",INDEX(MCDM_Grades!$S$2:$S$178,MATCH($A177,MCDM_Grades!$A$2:$A$178,0))),"")</f>
        <v/>
      </c>
      <c r="EJ177" s="35">
        <f>IFERROR(IF(INDEX(MCDM_Grades!$T$2:$T$178,MATCH($A177,MCDM_Grades!$A$2:$A$178,0))="","",INDEX(MCDM_Grades!$T$2:$T$178,MATCH($A177,MCDM_Grades!$A$2:$A$178,0))),"")</f>
        <v/>
      </c>
      <c r="EK177" s="42">
        <f>IFERROR(IF(INDEX(MCDM_Grades!$U$2:$U$178,MATCH($A177,MCDM_Grades!$A$2:$A$178,0))="","",INDEX(MCDM_Grades!$U$2:$U$178,MATCH($A177,MCDM_Grades!$A$2:$A$178,0))),"")</f>
        <v/>
      </c>
      <c r="EL177" s="35">
        <f>IFERROR(IF(INDEX(MCDM_Grades!$V$2:$V$178,MATCH($A177,MCDM_Grades!$A$2:$A$178,0))="","",INDEX(MCDM_Grades!$V$2:$V$178,MATCH($A177,MCDM_Grades!$A$2:$A$178,0))),"")</f>
        <v/>
      </c>
      <c r="EM177" s="42">
        <f>IFERROR(IF(INDEX(MCDM_Grades!$W$2:$W$178,MATCH($A177,MCDM_Grades!$A$2:$A$178,0))="","",INDEX(MCDM_Grades!$W$2:$W$178,MATCH($A177,MCDM_Grades!$A$2:$A$178,0))),"")</f>
        <v/>
      </c>
      <c r="EN177" s="35">
        <f>IFERROR(IF(INDEX(MCDM_Grades!$X$2:$X$178,MATCH($A177,MCDM_Grades!$A$2:$A$178,0))="","",INDEX(MCDM_Grades!$X$2:$X$178,MATCH($A177,MCDM_Grades!$A$2:$A$178,0))),"")</f>
        <v/>
      </c>
      <c r="EO177" s="42">
        <f>IFERROR(IF(INDEX(MCDM_Grades!$Y$2:$Y$178,MATCH($A177,MCDM_Grades!$A$2:$A$178,0))="","",INDEX(MCDM_Grades!$Y$2:$Y$178,MATCH($A177,MCDM_Grades!$A$2:$A$178,0))),"")</f>
        <v/>
      </c>
      <c r="EP177" s="35">
        <f>IFERROR(IF(INDEX(MCDM_Grades!$Z$2:$Z$178,MATCH($A177,MCDM_Grades!$A$2:$A$178,0))="","",INDEX(MCDM_Grades!$Z$2:$Z$178,MATCH($A177,MCDM_Grades!$A$2:$A$178,0))),"")</f>
        <v/>
      </c>
      <c r="EQ177" s="42">
        <f>IFERROR(IF(INDEX(MCDM_Grades!$AA$2:$AA$178,MATCH($A177,MCDM_Grades!$A$2:$A$178,0))="","",INDEX(MCDM_Grades!$AA$2:$AA$178,MATCH($A177,MCDM_Grades!$A$2:$A$178,0))),"")</f>
        <v/>
      </c>
      <c r="ER177" s="35">
        <f>IFERROR(IF(INDEX(MCDM_Grades!$AB$2:$AB$178,MATCH($A177,MCDM_Grades!$A$2:$A$178,0))="","",INDEX(MCDM_Grades!$AB$2:$AB$178,MATCH($A177,MCDM_Grades!$A$2:$A$178,0))),"")</f>
        <v/>
      </c>
      <c r="ES177" s="42">
        <f>IFERROR(IF(INDEX(MCDM_Grades!$AC$2:$AC$178,MATCH($A177,MCDM_Grades!$A$2:$A$178,0))="","",INDEX(MCDM_Grades!$AC$2:$AC$178,MATCH($A177,MCDM_Grades!$A$2:$A$178,0))),"")</f>
        <v/>
      </c>
      <c r="ET177" s="35">
        <f>IFERROR(IF(INDEX(MCDM_Grades!$AD$2:$AD$178,MATCH($A177,MCDM_Grades!$A$2:$A$178,0))="","",INDEX(MCDM_Grades!$AD$2:$AD$178,MATCH($A177,MCDM_Grades!$A$2:$A$178,0))),"")</f>
        <v/>
      </c>
      <c r="EU177" s="42">
        <f>IFERROR(IF(INDEX(MCDM_Grades!$AE$2:$AE$178,MATCH($A177,MCDM_Grades!$A$2:$A$178,0))="","",INDEX(MCDM_Grades!$AE$2:$AE$178,MATCH($A177,MCDM_Grades!$A$2:$A$178,0))),"")</f>
        <v/>
      </c>
      <c r="EV177" s="51">
        <f>IFERROR(IF(INDEX(MCDM_Grades!$K$2:$K$178,MATCH($A177,MCDM_Grades!$A$2:$A$178,0))="","",INDEX(MCDM_Grades!$K$2:$K$178,MATCH($A177,MCDM_Grades!$A$2:$A$178,0))),"")</f>
        <v/>
      </c>
      <c r="EW177" s="49">
        <f>IFERROR(IF(INDEX(MCDM_Grades!$L$2:$L$178,MATCH($A177,MCDM_Grades!$A$2:$A$178,0))="","",INDEX(MCDM_Grades!$L$2:$L$178,MATCH($A177,MCDM_Grades!$A$2:$A$178,0))),"")</f>
        <v/>
      </c>
      <c r="EX177" s="50">
        <f>IFERROR(IF(INDEX(MCDM_Grades!$M$2:$M$178,MATCH($A177,MCDM_Grades!$A$2:$A$178,0))="","",INDEX(MCDM_Grades!$M$2:$M$178,MATCH($A177,MCDM_Grades!$A$2:$A$178,0))),"")</f>
        <v/>
      </c>
      <c r="EY177" s="35">
        <f>IFERROR(IF(INDEX(MCDM_Grades!$AR$2:$AR$178,MATCH($A177,MCDM_Grades!$A$2:$A$178,0))="","",INDEX(MCDM_Grades!$AR$2:$AR$178,MATCH($A177,MCDM_Grades!$A$2:$A$178,0))),"")</f>
        <v/>
      </c>
      <c r="EZ177" s="42">
        <f>IFERROR(IF(INDEX(MCDM_Grades!$AS$2:$AS$178,MATCH($A177,MCDM_Grades!$A$2:$A$178,0))="","",INDEX(MCDM_Grades!$AS$2:$AS$178,MATCH($A177,MCDM_Grades!$A$2:$A$178,0))),"")</f>
        <v/>
      </c>
      <c r="FA177" s="35">
        <f>IFERROR(IF(INDEX(MCDM_Grades!$AT$2:$AT$178,MATCH($A177,MCDM_Grades!$A$2:$A$178,0))="","",INDEX(MCDM_Grades!$AT$2:$AT$178,MATCH($A177,MCDM_Grades!$A$2:$A$178,0))),"")</f>
        <v/>
      </c>
      <c r="FB177" s="42">
        <f>IFERROR(IF(INDEX(MCDM_Grades!$AU$2:$AU$178,MATCH($A177,MCDM_Grades!$A$2:$A$178,0))="","",INDEX(MCDM_Grades!$AU$2:$AU$178,MATCH($A177,MCDM_Grades!$A$2:$A$178,0))),"")</f>
        <v/>
      </c>
      <c r="FC177" s="3" t="inlineStr">
        <is>
          <t>Forward-facing / oblique</t>
        </is>
      </c>
      <c r="FD177" s="3" t="inlineStr">
        <is>
          <t>No</t>
        </is>
      </c>
      <c r="FE177" s="3" t="inlineStr">
        <is>
          <t>Yes</t>
        </is>
      </c>
      <c r="FF177" s="3" t="n"/>
      <c r="FG177" s="3" t="inlineStr">
        <is>
          <t>Windshield-mounted stereo camera (ZED 2 behind the interior rear-view mirror)</t>
        </is>
      </c>
      <c r="FH177" s="3" t="inlineStr">
        <is>
          <t>Vehicle-mounted stereo camera (ZED 2, behind rear-view mirror)</t>
        </is>
      </c>
      <c r="FI177" s="3" t="inlineStr">
        <is>
          <t>Acquisition metadata (workbook)</t>
        </is>
      </c>
      <c r="FJ177" s="3" t="n"/>
      <c r="FK177" s="3" t="inlineStr">
        <is>
          <t>High</t>
        </is>
      </c>
      <c r="FL177" s="3" t="inlineStr">
        <is>
          <t>Not independently verified</t>
        </is>
      </c>
      <c r="FM177" s="3" t="inlineStr">
        <is>
          <t>Workbook settles it: a ZED 2 stereo camera mounted behind the rear-view mirror sits at the top of the windshield and views the road ahead (the standard driving-scene position, as with Pothole-600's ZED). The '_hint_nadir' keyword 'rear-view' is a false positive - it refers to the mirror the camera sits behind, not a rearward or downward camera. Kaggle page rendered empty and the Croissant signed URL returned HTTP 400, so no page text could be quoted; the label rests on the workbook. 1920x1080 frames; the dataset targets weather-related road-surface condition (wet/snow/etc.) classification in Europe rather than distress detection; Distress_Types NR.</t>
        </is>
      </c>
    </row>
    <row r="178" ht="58" customHeight="1">
      <c r="A178" s="3" t="inlineStr">
        <is>
          <t>DS-177</t>
        </is>
      </c>
      <c r="B178" s="3" t="inlineStr">
        <is>
          <t>AEL Road Crack Dataset</t>
        </is>
      </c>
      <c r="C178" s="3" t="inlineStr">
        <is>
          <t>NA</t>
        </is>
      </c>
      <c r="D178" s="3" t="inlineStr">
        <is>
          <t>AEL</t>
        </is>
      </c>
      <c r="E178" s="3" t="inlineStr">
        <is>
          <t>Independent Dataset</t>
        </is>
      </c>
      <c r="F178" s="3" t="inlineStr">
        <is>
          <t>NA (single source record)</t>
        </is>
      </c>
      <c r="G178" s="3" t="inlineStr">
        <is>
          <t>Single source record; no matching record found in any other file after cross-file and cross-platform comparison.</t>
        </is>
      </c>
      <c r="H178" s="3" t="inlineStr">
        <is>
          <t>GitHub_Test_Batch (tool UNK)</t>
        </is>
      </c>
      <c r="I178" s="3" t="inlineStr">
        <is>
          <t>Other (institutional/external host)</t>
        </is>
      </c>
      <c r="J178" s="3" t="inlineStr">
        <is>
          <t>N</t>
        </is>
      </c>
      <c r="K178" s="3" t="inlineStr">
        <is>
          <t>NA (single platform)</t>
        </is>
      </c>
      <c r="L178" s="4" t="inlineStr">
        <is>
          <t>https://www.irit.fr/~Sylvie.Chambon/Crack_Detection_Database.html</t>
        </is>
      </c>
      <c r="M178" s="3" t="inlineStr">
        <is>
          <t>NA</t>
        </is>
      </c>
      <c r="N178" s="3" t="inlineStr">
        <is>
          <t>NA</t>
        </is>
      </c>
      <c r="O178" s="3" t="inlineStr">
        <is>
          <t>NA</t>
        </is>
      </c>
      <c r="P178" s="3" t="inlineStr">
        <is>
          <t>NA</t>
        </is>
      </c>
      <c r="Q178" s="3" t="inlineStr">
        <is>
          <t>NA</t>
        </is>
      </c>
      <c r="R178" s="3" t="inlineStr">
        <is>
          <t>NA</t>
        </is>
      </c>
      <c r="S178" s="3" t="inlineStr">
        <is>
          <t>https://www.irit.fr/~Sylvie.Chambon/Crack_Detection_Database.html</t>
        </is>
      </c>
      <c r="T178" s="3" t="inlineStr">
        <is>
          <t>NR</t>
        </is>
      </c>
      <c r="U178" s="3" t="inlineStr">
        <is>
          <t>Y</t>
        </is>
      </c>
      <c r="V178" s="3" t="inlineStr">
        <is>
          <t>https://www.irit.fr/~Sylvie.Chambon/Crack_Detection_Database.html</t>
        </is>
      </c>
      <c r="W178" s="3" t="inlineStr">
        <is>
          <t>NR</t>
        </is>
      </c>
      <c r="X178" s="3" t="inlineStr">
        <is>
          <t>https://www.irit.fr/~Sylvie.Chambon/Crack_Detection_Database.html</t>
        </is>
      </c>
      <c r="Y178" s="3" t="inlineStr">
        <is>
          <t>NR</t>
        </is>
      </c>
      <c r="Z178" s="3" t="inlineStr">
        <is>
          <t>NR</t>
        </is>
      </c>
      <c r="AA178" s="3" t="inlineStr">
        <is>
          <t>Reported in source record (relationship not classified)</t>
        </is>
      </c>
      <c r="AB178" s="3" t="inlineStr">
        <is>
          <t>Images/frames as reported</t>
        </is>
      </c>
      <c r="AC178" s="3" t="inlineStr">
        <is>
          <t>68</t>
        </is>
      </c>
      <c r="AD178" s="3" t="inlineStr">
        <is>
          <t>NR</t>
        </is>
      </c>
      <c r="AE178" s="3" t="inlineStr">
        <is>
          <t>NR</t>
        </is>
      </c>
      <c r="AF178" s="3" t="inlineStr">
        <is>
          <t>68</t>
        </is>
      </c>
      <c r="AG178" s="3" t="inlineStr">
        <is>
          <t>NR</t>
        </is>
      </c>
      <c r="AH178" s="3" t="inlineStr">
        <is>
          <t>NR</t>
        </is>
      </c>
      <c r="AI178" s="3" t="inlineStr">
        <is>
          <t>NR</t>
        </is>
      </c>
      <c r="AJ178" s="3" t="inlineStr">
        <is>
          <t>NR</t>
        </is>
      </c>
      <c r="AK178" s="3" t="inlineStr">
        <is>
          <t>NR</t>
        </is>
      </c>
      <c r="AL178" s="3" t="inlineStr">
        <is>
          <t>NR</t>
        </is>
      </c>
      <c r="AM178" s="3" t="inlineStr">
        <is>
          <t>NR</t>
        </is>
      </c>
      <c r="AN178" s="3" t="inlineStr">
        <is>
          <t>NR</t>
        </is>
      </c>
      <c r="AO178" s="3" t="inlineStr">
        <is>
          <t>NR</t>
        </is>
      </c>
      <c r="AP178" s="3" t="inlineStr">
        <is>
          <t>NR</t>
        </is>
      </c>
      <c r="AQ178" s="3" t="inlineStr">
        <is>
          <t>NR</t>
        </is>
      </c>
      <c r="AR178" s="3" t="inlineStr">
        <is>
          <t>NR</t>
        </is>
      </c>
      <c r="AS178" s="3" t="inlineStr">
        <is>
          <t>Road environment: Roadway</t>
        </is>
      </c>
      <c r="AT178" s="3" t="inlineStr">
        <is>
          <t>NR</t>
        </is>
      </c>
      <c r="AU178" s="3" t="inlineStr">
        <is>
          <t>Multiple image-acquisition systems</t>
        </is>
      </c>
      <c r="AV178" s="3" t="inlineStr">
        <is>
          <t>NR</t>
        </is>
      </c>
      <c r="AW178" s="3" t="inlineStr">
        <is>
          <t>NR</t>
        </is>
      </c>
      <c r="AX178" s="3" t="inlineStr">
        <is>
          <t>NR</t>
        </is>
      </c>
      <c r="AY178" s="3" t="inlineStr">
        <is>
          <t>NR</t>
        </is>
      </c>
      <c r="AZ178" s="3" t="inlineStr">
        <is>
          <t>NR</t>
        </is>
      </c>
      <c r="BA178" s="3" t="inlineStr">
        <is>
          <t>NR</t>
        </is>
      </c>
      <c r="BB178" s="3" t="inlineStr">
        <is>
          <t>NR</t>
        </is>
      </c>
      <c r="BC178" s="3" t="inlineStr">
        <is>
          <t>NR</t>
        </is>
      </c>
      <c r="BD178" s="3" t="inlineStr">
        <is>
          <t>NR</t>
        </is>
      </c>
      <c r="BE178" s="3" t="inlineStr">
        <is>
          <t>NR</t>
        </is>
      </c>
      <c r="BF178" s="3" t="inlineStr">
        <is>
          <t>NR</t>
        </is>
      </c>
      <c r="BG178" s="3" t="inlineStr">
        <is>
          <t>NR</t>
        </is>
      </c>
      <c r="BH178" s="3" t="inlineStr">
        <is>
          <t>road crack</t>
        </is>
      </c>
      <c r="BI178" s="3" t="inlineStr">
        <is>
          <t>NR</t>
        </is>
      </c>
      <c r="BJ178" s="3" t="inlineStr">
        <is>
          <t>crack ground truth</t>
        </is>
      </c>
      <c r="BK178" s="3" t="inlineStr">
        <is>
          <t>NR</t>
        </is>
      </c>
      <c r="BL178" s="3" t="inlineStr">
        <is>
          <t>Crack detection; segmentation</t>
        </is>
      </c>
      <c r="BM178" s="3" t="inlineStr">
        <is>
          <t>Crack detection; segmentation</t>
        </is>
      </c>
      <c r="BN178" s="3" t="inlineStr">
        <is>
          <t>NR</t>
        </is>
      </c>
      <c r="BO178" s="3" t="inlineStr">
        <is>
          <t>NR</t>
        </is>
      </c>
      <c r="BP178" s="3" t="inlineStr">
        <is>
          <t>NR</t>
        </is>
      </c>
      <c r="BQ178" s="3" t="inlineStr">
        <is>
          <t>NR</t>
        </is>
      </c>
      <c r="BR178" s="3" t="inlineStr">
        <is>
          <t>Y</t>
        </is>
      </c>
      <c r="BS178" s="3" t="inlineStr">
        <is>
          <t>NR</t>
        </is>
      </c>
      <c r="BT178" s="3" t="inlineStr">
        <is>
          <t>NR</t>
        </is>
      </c>
      <c r="BU178" s="3" t="inlineStr">
        <is>
          <t>NR</t>
        </is>
      </c>
      <c r="BV178" s="3" t="inlineStr">
        <is>
          <t>NR</t>
        </is>
      </c>
      <c r="BW178" s="3" t="inlineStr">
        <is>
          <t>NR</t>
        </is>
      </c>
      <c r="BX178" s="3" t="inlineStr">
        <is>
          <t>NR</t>
        </is>
      </c>
      <c r="BY178" s="3" t="inlineStr">
        <is>
          <t>Manual ground truth</t>
        </is>
      </c>
      <c r="BZ178" s="3" t="inlineStr">
        <is>
          <t>NR</t>
        </is>
      </c>
      <c r="CA178" s="3" t="inlineStr">
        <is>
          <t>NR</t>
        </is>
      </c>
      <c r="CB178" s="3" t="inlineStr">
        <is>
          <t>NR</t>
        </is>
      </c>
      <c r="CC178" s="3" t="inlineStr">
        <is>
          <t>crack detection; segmentation</t>
        </is>
      </c>
      <c r="CD178" s="3" t="inlineStr">
        <is>
          <t>NR</t>
        </is>
      </c>
      <c r="CE178" s="3" t="inlineStr">
        <is>
          <t>NR</t>
        </is>
      </c>
      <c r="CF178" s="3" t="inlineStr">
        <is>
          <t>Reported on the source record/data card or associated publication (see Evidence_Locator)</t>
        </is>
      </c>
      <c r="CG178" s="3" t="inlineStr">
        <is>
          <t>NR</t>
        </is>
      </c>
      <c r="CH178" s="3" t="inlineStr">
        <is>
          <t>NR</t>
        </is>
      </c>
      <c r="CI178" s="3" t="inlineStr">
        <is>
          <t>Include-Supplementary</t>
        </is>
      </c>
      <c r="CJ178" s="3" t="inlineStr">
        <is>
          <t>Direct_Download</t>
        </is>
      </c>
      <c r="CK178" s="3" t="inlineStr">
        <is>
          <t>NR</t>
        </is>
      </c>
      <c r="CL178" s="3" t="inlineStr">
        <is>
          <t>N</t>
        </is>
      </c>
      <c r="CM178" s="3" t="inlineStr">
        <is>
          <t>Direct_Download</t>
        </is>
      </c>
      <c r="CN178" s="3" t="inlineStr">
        <is>
          <t>NR</t>
        </is>
      </c>
      <c r="CO178" s="3" t="inlineStr">
        <is>
          <t>NR</t>
        </is>
      </c>
      <c r="CP178" s="3" t="inlineStr">
        <is>
          <t>N</t>
        </is>
      </c>
      <c r="CQ178" s="3" t="inlineStr">
        <is>
          <t>Legacy, very small dataset; licensing, geographic coverage, resolution, and modern data-card documentation are incomplete.</t>
        </is>
      </c>
      <c r="CR178" s="3" t="inlineStr">
        <is>
          <t>Original</t>
        </is>
      </c>
      <c r="CS178" s="3" t="inlineStr">
        <is>
          <t>N</t>
        </is>
      </c>
      <c r="CT178" s="3" t="inlineStr">
        <is>
          <t>N</t>
        </is>
      </c>
      <c r="CU178" s="3" t="inlineStr">
        <is>
          <t>N</t>
        </is>
      </c>
      <c r="CV178" s="3" t="inlineStr">
        <is>
          <t>NA</t>
        </is>
      </c>
      <c r="CW178" s="3" t="inlineStr">
        <is>
          <t>NA</t>
        </is>
      </c>
      <c r="CX178" s="3" t="inlineStr">
        <is>
          <t>Github_Github_Test.xlsx</t>
        </is>
      </c>
      <c r="CY178" s="3" t="inlineStr">
        <is>
          <t>Github_Github_Test:GITHUB-016</t>
        </is>
      </c>
      <c r="CZ178" s="3" t="inlineStr">
        <is>
          <t>NA</t>
        </is>
      </c>
      <c r="DA178" s="3" t="inlineStr">
        <is>
          <t>NA</t>
        </is>
      </c>
      <c r="DB178" s="3" t="inlineStr">
        <is>
          <t>None</t>
        </is>
      </c>
      <c r="DC178" s="3" t="inlineStr">
        <is>
          <t>None</t>
        </is>
      </c>
      <c r="DD178" s="3" t="inlineStr">
        <is>
          <t>None</t>
        </is>
      </c>
      <c r="DE178" s="3" t="inlineStr">
        <is>
          <t>None</t>
        </is>
      </c>
      <c r="DF178" s="3" t="inlineStr">
        <is>
          <t>N</t>
        </is>
      </c>
      <c r="DG178" s="3" t="inlineStr">
        <is>
          <t>Hosted on an institutional page (irit.fr), not on any of the six platforms; surfaced by the GitHub test batch.</t>
        </is>
      </c>
      <c r="DH178" s="3" t="inlineStr">
        <is>
          <t>https://www.irit.fr/~Sylvie.Chambon/Crack_Detection_Database.html; dataset table referenced by GitHub public dataset lists; accessed 2026-08-01</t>
        </is>
      </c>
      <c r="DI178" s="3" t="inlineStr">
        <is>
          <t>Moderate</t>
        </is>
      </c>
      <c r="DJ178" s="3" t="inlineStr">
        <is>
          <t>Low</t>
        </is>
      </c>
      <c r="DK178" s="3" t="inlineStr">
        <is>
          <t>Use source record as cited.</t>
        </is>
      </c>
      <c r="DL178" s="3" t="n">
        <v>3</v>
      </c>
      <c r="DM178" s="3" t="n">
        <v>3</v>
      </c>
      <c r="DN178" s="3" t="n">
        <v>2.5</v>
      </c>
      <c r="DO178" s="3" t="n">
        <v>1</v>
      </c>
      <c r="DP178" s="3" t="n">
        <v>2</v>
      </c>
      <c r="DQ178" s="3" t="n">
        <v>2</v>
      </c>
      <c r="DR178" s="3" t="n">
        <v>0</v>
      </c>
      <c r="DS178" s="3" t="n">
        <v>42.5</v>
      </c>
      <c r="DT178" s="3" t="inlineStr">
        <is>
          <t>Reviewed (source MCDM_Scoring, averaged across batches)</t>
        </is>
      </c>
      <c r="DU178" s="3" t="inlineStr">
        <is>
          <t>1 of 1</t>
        </is>
      </c>
      <c r="DV178" s="35">
        <f>IFERROR(IF(INDEX(MCDM_Grades!$C$2:$C$178,MATCH($A178,MCDM_Grades!$A$2:$A$178,0))="","",INDEX(MCDM_Grades!$C$2:$C$178,MATCH($A178,MCDM_Grades!$A$2:$A$178,0))),"")</f>
        <v/>
      </c>
      <c r="DW178" s="42">
        <f>IFERROR(IF(INDEX(MCDM_Grades!$D$2:$D$178,MATCH($A178,MCDM_Grades!$A$2:$A$178,0))="","",INDEX(MCDM_Grades!$D$2:$D$178,MATCH($A178,MCDM_Grades!$A$2:$A$178,0))),"")</f>
        <v/>
      </c>
      <c r="DX178" s="48">
        <f>IFERROR(IF(INDEX(MCDM_Grades!$E$2:$E$178,MATCH($A178,MCDM_Grades!$A$2:$A$178,0))="","",INDEX(MCDM_Grades!$E$2:$E$178,MATCH($A178,MCDM_Grades!$A$2:$A$178,0))),"")</f>
        <v/>
      </c>
      <c r="DY178" s="49">
        <f>IFERROR(IF(INDEX(MCDM_Grades!$F$2:$F$178,MATCH($A178,MCDM_Grades!$A$2:$A$178,0))="","",INDEX(MCDM_Grades!$F$2:$F$178,MATCH($A178,MCDM_Grades!$A$2:$A$178,0))),"")</f>
        <v/>
      </c>
      <c r="DZ178" s="48">
        <f>IFERROR(IF(INDEX(MCDM_Grades!$G$2:$G$178,MATCH($A178,MCDM_Grades!$A$2:$A$178,0))="","",INDEX(MCDM_Grades!$G$2:$G$178,MATCH($A178,MCDM_Grades!$A$2:$A$178,0))),"")</f>
        <v/>
      </c>
      <c r="EA178" s="49">
        <f>IFERROR(IF(INDEX(MCDM_Grades!$H$2:$H$178,MATCH($A178,MCDM_Grades!$A$2:$A$178,0))="","",INDEX(MCDM_Grades!$H$2:$H$178,MATCH($A178,MCDM_Grades!$A$2:$A$178,0))),"")</f>
        <v/>
      </c>
      <c r="EB178" s="50">
        <f>IFERROR(IF(INDEX(MCDM_Grades!$I$2:$I$178,MATCH($A178,MCDM_Grades!$A$2:$A$178,0))="","",INDEX(MCDM_Grades!$I$2:$I$178,MATCH($A178,MCDM_Grades!$A$2:$A$178,0))),"")</f>
        <v/>
      </c>
      <c r="EC178" s="51">
        <f>IFERROR(IF(INDEX(MCDM_Grades!$J$2:$J$178,MATCH($A178,MCDM_Grades!$A$2:$A$178,0))="","",INDEX(MCDM_Grades!$J$2:$J$178,MATCH($A178,MCDM_Grades!$A$2:$A$178,0))),"")</f>
        <v/>
      </c>
      <c r="ED178" s="35">
        <f>IFERROR(IF(INDEX(MCDM_Grades!$N$2:$N$178,MATCH($A178,MCDM_Grades!$A$2:$A$178,0))="","",INDEX(MCDM_Grades!$N$2:$N$178,MATCH($A178,MCDM_Grades!$A$2:$A$178,0))),"")</f>
        <v/>
      </c>
      <c r="EE178" s="42">
        <f>IFERROR(IF(INDEX(MCDM_Grades!$O$2:$O$178,MATCH($A178,MCDM_Grades!$A$2:$A$178,0))="","",INDEX(MCDM_Grades!$O$2:$O$178,MATCH($A178,MCDM_Grades!$A$2:$A$178,0))),"")</f>
        <v/>
      </c>
      <c r="EF178" s="35">
        <f>IFERROR(IF(INDEX(MCDM_Grades!$P$2:$P$178,MATCH($A178,MCDM_Grades!$A$2:$A$178,0))="","",INDEX(MCDM_Grades!$P$2:$P$178,MATCH($A178,MCDM_Grades!$A$2:$A$178,0))),"")</f>
        <v/>
      </c>
      <c r="EG178" s="42">
        <f>IFERROR(IF(INDEX(MCDM_Grades!$Q$2:$Q$178,MATCH($A178,MCDM_Grades!$A$2:$A$178,0))="","",INDEX(MCDM_Grades!$Q$2:$Q$178,MATCH($A178,MCDM_Grades!$A$2:$A$178,0))),"")</f>
        <v/>
      </c>
      <c r="EH178" s="35">
        <f>IFERROR(IF(INDEX(MCDM_Grades!$R$2:$R$178,MATCH($A178,MCDM_Grades!$A$2:$A$178,0))="","",INDEX(MCDM_Grades!$R$2:$R$178,MATCH($A178,MCDM_Grades!$A$2:$A$178,0))),"")</f>
        <v/>
      </c>
      <c r="EI178" s="42">
        <f>IFERROR(IF(INDEX(MCDM_Grades!$S$2:$S$178,MATCH($A178,MCDM_Grades!$A$2:$A$178,0))="","",INDEX(MCDM_Grades!$S$2:$S$178,MATCH($A178,MCDM_Grades!$A$2:$A$178,0))),"")</f>
        <v/>
      </c>
      <c r="EJ178" s="35">
        <f>IFERROR(IF(INDEX(MCDM_Grades!$T$2:$T$178,MATCH($A178,MCDM_Grades!$A$2:$A$178,0))="","",INDEX(MCDM_Grades!$T$2:$T$178,MATCH($A178,MCDM_Grades!$A$2:$A$178,0))),"")</f>
        <v/>
      </c>
      <c r="EK178" s="42">
        <f>IFERROR(IF(INDEX(MCDM_Grades!$U$2:$U$178,MATCH($A178,MCDM_Grades!$A$2:$A$178,0))="","",INDEX(MCDM_Grades!$U$2:$U$178,MATCH($A178,MCDM_Grades!$A$2:$A$178,0))),"")</f>
        <v/>
      </c>
      <c r="EL178" s="35">
        <f>IFERROR(IF(INDEX(MCDM_Grades!$V$2:$V$178,MATCH($A178,MCDM_Grades!$A$2:$A$178,0))="","",INDEX(MCDM_Grades!$V$2:$V$178,MATCH($A178,MCDM_Grades!$A$2:$A$178,0))),"")</f>
        <v/>
      </c>
      <c r="EM178" s="42">
        <f>IFERROR(IF(INDEX(MCDM_Grades!$W$2:$W$178,MATCH($A178,MCDM_Grades!$A$2:$A$178,0))="","",INDEX(MCDM_Grades!$W$2:$W$178,MATCH($A178,MCDM_Grades!$A$2:$A$178,0))),"")</f>
        <v/>
      </c>
      <c r="EN178" s="35">
        <f>IFERROR(IF(INDEX(MCDM_Grades!$X$2:$X$178,MATCH($A178,MCDM_Grades!$A$2:$A$178,0))="","",INDEX(MCDM_Grades!$X$2:$X$178,MATCH($A178,MCDM_Grades!$A$2:$A$178,0))),"")</f>
        <v/>
      </c>
      <c r="EO178" s="42">
        <f>IFERROR(IF(INDEX(MCDM_Grades!$Y$2:$Y$178,MATCH($A178,MCDM_Grades!$A$2:$A$178,0))="","",INDEX(MCDM_Grades!$Y$2:$Y$178,MATCH($A178,MCDM_Grades!$A$2:$A$178,0))),"")</f>
        <v/>
      </c>
      <c r="EP178" s="35">
        <f>IFERROR(IF(INDEX(MCDM_Grades!$Z$2:$Z$178,MATCH($A178,MCDM_Grades!$A$2:$A$178,0))="","",INDEX(MCDM_Grades!$Z$2:$Z$178,MATCH($A178,MCDM_Grades!$A$2:$A$178,0))),"")</f>
        <v/>
      </c>
      <c r="EQ178" s="42">
        <f>IFERROR(IF(INDEX(MCDM_Grades!$AA$2:$AA$178,MATCH($A178,MCDM_Grades!$A$2:$A$178,0))="","",INDEX(MCDM_Grades!$AA$2:$AA$178,MATCH($A178,MCDM_Grades!$A$2:$A$178,0))),"")</f>
        <v/>
      </c>
      <c r="ER178" s="35">
        <f>IFERROR(IF(INDEX(MCDM_Grades!$AB$2:$AB$178,MATCH($A178,MCDM_Grades!$A$2:$A$178,0))="","",INDEX(MCDM_Grades!$AB$2:$AB$178,MATCH($A178,MCDM_Grades!$A$2:$A$178,0))),"")</f>
        <v/>
      </c>
      <c r="ES178" s="42">
        <f>IFERROR(IF(INDEX(MCDM_Grades!$AC$2:$AC$178,MATCH($A178,MCDM_Grades!$A$2:$A$178,0))="","",INDEX(MCDM_Grades!$AC$2:$AC$178,MATCH($A178,MCDM_Grades!$A$2:$A$178,0))),"")</f>
        <v/>
      </c>
      <c r="ET178" s="35">
        <f>IFERROR(IF(INDEX(MCDM_Grades!$AD$2:$AD$178,MATCH($A178,MCDM_Grades!$A$2:$A$178,0))="","",INDEX(MCDM_Grades!$AD$2:$AD$178,MATCH($A178,MCDM_Grades!$A$2:$A$178,0))),"")</f>
        <v/>
      </c>
      <c r="EU178" s="42">
        <f>IFERROR(IF(INDEX(MCDM_Grades!$AE$2:$AE$178,MATCH($A178,MCDM_Grades!$A$2:$A$178,0))="","",INDEX(MCDM_Grades!$AE$2:$AE$178,MATCH($A178,MCDM_Grades!$A$2:$A$178,0))),"")</f>
        <v/>
      </c>
      <c r="EV178" s="51">
        <f>IFERROR(IF(INDEX(MCDM_Grades!$K$2:$K$178,MATCH($A178,MCDM_Grades!$A$2:$A$178,0))="","",INDEX(MCDM_Grades!$K$2:$K$178,MATCH($A178,MCDM_Grades!$A$2:$A$178,0))),"")</f>
        <v/>
      </c>
      <c r="EW178" s="49">
        <f>IFERROR(IF(INDEX(MCDM_Grades!$L$2:$L$178,MATCH($A178,MCDM_Grades!$A$2:$A$178,0))="","",INDEX(MCDM_Grades!$L$2:$L$178,MATCH($A178,MCDM_Grades!$A$2:$A$178,0))),"")</f>
        <v/>
      </c>
      <c r="EX178" s="50">
        <f>IFERROR(IF(INDEX(MCDM_Grades!$M$2:$M$178,MATCH($A178,MCDM_Grades!$A$2:$A$178,0))="","",INDEX(MCDM_Grades!$M$2:$M$178,MATCH($A178,MCDM_Grades!$A$2:$A$178,0))),"")</f>
        <v/>
      </c>
      <c r="EY178" s="35">
        <f>IFERROR(IF(INDEX(MCDM_Grades!$AR$2:$AR$178,MATCH($A178,MCDM_Grades!$A$2:$A$178,0))="","",INDEX(MCDM_Grades!$AR$2:$AR$178,MATCH($A178,MCDM_Grades!$A$2:$A$178,0))),"")</f>
        <v/>
      </c>
      <c r="EZ178" s="42">
        <f>IFERROR(IF(INDEX(MCDM_Grades!$AS$2:$AS$178,MATCH($A178,MCDM_Grades!$A$2:$A$178,0))="","",INDEX(MCDM_Grades!$AS$2:$AS$178,MATCH($A178,MCDM_Grades!$A$2:$A$178,0))),"")</f>
        <v/>
      </c>
      <c r="FA178" s="35">
        <f>IFERROR(IF(INDEX(MCDM_Grades!$AT$2:$AT$178,MATCH($A178,MCDM_Grades!$A$2:$A$178,0))="","",INDEX(MCDM_Grades!$AT$2:$AT$178,MATCH($A178,MCDM_Grades!$A$2:$A$178,0))),"")</f>
        <v/>
      </c>
      <c r="FB178" s="42">
        <f>IFERROR(IF(INDEX(MCDM_Grades!$AU$2:$AU$178,MATCH($A178,MCDM_Grades!$A$2:$A$178,0))="","",INDEX(MCDM_Grades!$AU$2:$AU$178,MATCH($A178,MCDM_Grades!$A$2:$A$178,0))),"")</f>
        <v/>
      </c>
      <c r="FC178" s="3" t="inlineStr">
        <is>
          <t>Nadir / top-down</t>
        </is>
      </c>
      <c r="FD178" s="3" t="inlineStr">
        <is>
          <t>Yes</t>
        </is>
      </c>
      <c r="FE178" s="3" t="inlineStr">
        <is>
          <t>No</t>
        </is>
      </c>
      <c r="FF178" s="3" t="n"/>
      <c r="FG178" s="3" t="inlineStr">
        <is>
          <t>Vehicle-mounted downward pavement imaging system (Aigle-RN) plus static ground-based pavement imaging systems (ESAR, LRIS)</t>
        </is>
      </c>
      <c r="FH178" s="3" t="inlineStr">
        <is>
          <t>Amhaz, Chambon, Idier &amp; Baltazart (2016), 'Automatic Crack Detection on Two-Dimensional Pavement Images: An Algorithm Based on Minimal Path Selection', IEEE Trans. Intelligent Transportation Systems 17(10); Chambon &amp; Moliard (2011), Int. J. Geophysics</t>
        </is>
      </c>
      <c r="FI178" s="3" t="inlineStr">
        <is>
          <t>Known dataset (prior knowledge)</t>
        </is>
      </c>
      <c r="FJ178" s="3" t="n"/>
      <c r="FK178" s="3" t="inlineStr">
        <is>
          <t>Medium</t>
        </is>
      </c>
      <c r="FL178" s="3" t="inlineStr">
        <is>
          <t>Verified - agreed</t>
        </is>
      </c>
      <c r="FM178" s="3" t="inlineStr">
        <is>
          <t>Workbook says only 'Multiple image-acquisition systems'. The IRIT page (Preferred/Publication URL) returned HTTP 404 and the Wayback copy is not fetchable from this environment, so no page text could be quoted. AEL is the well-known Amhaz/Chambon benchmark of 58 grayscale 2D pavement-surface images: Aigle-RN (38 images, ~991x462) acquired at traffic speed by a vehicle-mounted dynamic road-surface imaging system on French roads; ESAR (15 images) from a static acquisition system without controlled lighting; LRIS (5 images) from another static system. All subsets image the pavement surface from above (perpendicular to the road), which is why the dataset is used interchangeably with CFD/CrackTree-style top-down crack benchmarks. Confidence capped at Medium because it rests on prior knowledge rather than a fetched source. | Second review: The IRIT page is offline, web.archive.org is not fetchable from this environment and Semantic Scholar rate-limited (429), so no text could be quoted. The AEL set (Aigle-RN vehicle-mounted dynamic pavement imaging, plus static ESAR and LRIS systems) consists of 2D pavement-surface images acquired per</t>
        </is>
      </c>
    </row>
  </sheetData>
  <dataValidations count="6">
    <dataValidation sqref="FC2:FC178" showDropDown="0" showInputMessage="0" showErrorMessage="0" allowBlank="1" type="list">
      <formula1>"Nadir / top-down,Forward-facing / oblique,Rear-facing / oblique,Mixed (nadir + forward-facing),Oblique aerial (UAV),Side-facing / lateral,Panoramic (360°),Not applicable (non-imaging),Not reported,Unclear (conflicting evidence)"</formula1>
    </dataValidation>
    <dataValidation sqref="FD2:FD178" showDropDown="0" showInputMessage="0" showErrorMessage="0" allowBlank="1" type="list">
      <formula1>"Yes,No,Partial,Unknown"</formula1>
    </dataValidation>
    <dataValidation sqref="FE2:FE178" showDropDown="0" showInputMessage="0" showErrorMessage="0" allowBlank="1" type="list">
      <formula1>"Yes,No,Partial,Unknown"</formula1>
    </dataValidation>
    <dataValidation sqref="FI2:FI178" showDropDown="0" showInputMessage="0" showErrorMessage="0" allowBlank="1" type="list">
      <formula1>"Acquisition metadata (workbook),Dataset page / README,Publication,Parent / source dataset,Known dataset (prior knowledge),None"</formula1>
    </dataValidation>
    <dataValidation sqref="FK2:FK178" showDropDown="0" showInputMessage="0" showErrorMessage="0" allowBlank="1" type="list">
      <formula1>"High,Medium,Low"</formula1>
    </dataValidation>
    <dataValidation sqref="FL2:FL178" showDropDown="0" showInputMessage="0" showErrorMessage="0" allowBlank="1" type="list">
      <formula1>"Verified - agreed,Verified - corrected,Not independently verified"</formula1>
    </dataValidation>
  </dataValidations>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P6" r:id="rId11"/>
    <hyperlink xmlns:r="http://schemas.openxmlformats.org/officeDocument/2006/relationships" ref="L7" r:id="rId12"/>
    <hyperlink xmlns:r="http://schemas.openxmlformats.org/officeDocument/2006/relationships" ref="M7" r:id="rId13"/>
    <hyperlink xmlns:r="http://schemas.openxmlformats.org/officeDocument/2006/relationships" ref="L8" r:id="rId14"/>
    <hyperlink xmlns:r="http://schemas.openxmlformats.org/officeDocument/2006/relationships" ref="M8" r:id="rId15"/>
    <hyperlink xmlns:r="http://schemas.openxmlformats.org/officeDocument/2006/relationships" ref="R8" r:id="rId16"/>
    <hyperlink xmlns:r="http://schemas.openxmlformats.org/officeDocument/2006/relationships" ref="L9" r:id="rId17"/>
    <hyperlink xmlns:r="http://schemas.openxmlformats.org/officeDocument/2006/relationships" ref="M9" r:id="rId18"/>
    <hyperlink xmlns:r="http://schemas.openxmlformats.org/officeDocument/2006/relationships" ref="L10" r:id="rId19"/>
    <hyperlink xmlns:r="http://schemas.openxmlformats.org/officeDocument/2006/relationships" ref="M10" r:id="rId20"/>
    <hyperlink xmlns:r="http://schemas.openxmlformats.org/officeDocument/2006/relationships" ref="L11" r:id="rId21"/>
    <hyperlink xmlns:r="http://schemas.openxmlformats.org/officeDocument/2006/relationships" ref="M11" r:id="rId22"/>
    <hyperlink xmlns:r="http://schemas.openxmlformats.org/officeDocument/2006/relationships" ref="O11" r:id="rId23"/>
    <hyperlink xmlns:r="http://schemas.openxmlformats.org/officeDocument/2006/relationships" ref="L12" r:id="rId24"/>
    <hyperlink xmlns:r="http://schemas.openxmlformats.org/officeDocument/2006/relationships" ref="M12" r:id="rId25"/>
    <hyperlink xmlns:r="http://schemas.openxmlformats.org/officeDocument/2006/relationships" ref="L13" r:id="rId26"/>
    <hyperlink xmlns:r="http://schemas.openxmlformats.org/officeDocument/2006/relationships" ref="M13" r:id="rId27"/>
    <hyperlink xmlns:r="http://schemas.openxmlformats.org/officeDocument/2006/relationships" ref="L14" r:id="rId28"/>
    <hyperlink xmlns:r="http://schemas.openxmlformats.org/officeDocument/2006/relationships" ref="M14" r:id="rId29"/>
    <hyperlink xmlns:r="http://schemas.openxmlformats.org/officeDocument/2006/relationships" ref="L15" r:id="rId30"/>
    <hyperlink xmlns:r="http://schemas.openxmlformats.org/officeDocument/2006/relationships" ref="M15" r:id="rId31"/>
    <hyperlink xmlns:r="http://schemas.openxmlformats.org/officeDocument/2006/relationships" ref="L16" r:id="rId32"/>
    <hyperlink xmlns:r="http://schemas.openxmlformats.org/officeDocument/2006/relationships" ref="M16" r:id="rId33"/>
    <hyperlink xmlns:r="http://schemas.openxmlformats.org/officeDocument/2006/relationships" ref="L17" r:id="rId34"/>
    <hyperlink xmlns:r="http://schemas.openxmlformats.org/officeDocument/2006/relationships" ref="M17" r:id="rId35"/>
    <hyperlink xmlns:r="http://schemas.openxmlformats.org/officeDocument/2006/relationships" ref="L18" r:id="rId36"/>
    <hyperlink xmlns:r="http://schemas.openxmlformats.org/officeDocument/2006/relationships" ref="M18" r:id="rId37"/>
    <hyperlink xmlns:r="http://schemas.openxmlformats.org/officeDocument/2006/relationships" ref="L19" r:id="rId38"/>
    <hyperlink xmlns:r="http://schemas.openxmlformats.org/officeDocument/2006/relationships" ref="M19" r:id="rId39"/>
    <hyperlink xmlns:r="http://schemas.openxmlformats.org/officeDocument/2006/relationships" ref="L20" r:id="rId40"/>
    <hyperlink xmlns:r="http://schemas.openxmlformats.org/officeDocument/2006/relationships" ref="M20" r:id="rId41"/>
    <hyperlink xmlns:r="http://schemas.openxmlformats.org/officeDocument/2006/relationships" ref="L21" r:id="rId42"/>
    <hyperlink xmlns:r="http://schemas.openxmlformats.org/officeDocument/2006/relationships" ref="M21" r:id="rId43"/>
    <hyperlink xmlns:r="http://schemas.openxmlformats.org/officeDocument/2006/relationships" ref="L22" r:id="rId44"/>
    <hyperlink xmlns:r="http://schemas.openxmlformats.org/officeDocument/2006/relationships" ref="M22" r:id="rId45"/>
    <hyperlink xmlns:r="http://schemas.openxmlformats.org/officeDocument/2006/relationships" ref="L23" r:id="rId46"/>
    <hyperlink xmlns:r="http://schemas.openxmlformats.org/officeDocument/2006/relationships" ref="M23" r:id="rId47"/>
    <hyperlink xmlns:r="http://schemas.openxmlformats.org/officeDocument/2006/relationships" ref="Q23" r:id="rId48"/>
    <hyperlink xmlns:r="http://schemas.openxmlformats.org/officeDocument/2006/relationships" ref="L24" r:id="rId49"/>
    <hyperlink xmlns:r="http://schemas.openxmlformats.org/officeDocument/2006/relationships" ref="M24" r:id="rId50"/>
    <hyperlink xmlns:r="http://schemas.openxmlformats.org/officeDocument/2006/relationships" ref="Q24" r:id="rId51"/>
    <hyperlink xmlns:r="http://schemas.openxmlformats.org/officeDocument/2006/relationships" ref="L25" r:id="rId52"/>
    <hyperlink xmlns:r="http://schemas.openxmlformats.org/officeDocument/2006/relationships" ref="M25" r:id="rId53"/>
    <hyperlink xmlns:r="http://schemas.openxmlformats.org/officeDocument/2006/relationships" ref="L26" r:id="rId54"/>
    <hyperlink xmlns:r="http://schemas.openxmlformats.org/officeDocument/2006/relationships" ref="M26" r:id="rId55"/>
    <hyperlink xmlns:r="http://schemas.openxmlformats.org/officeDocument/2006/relationships" ref="L27" r:id="rId56"/>
    <hyperlink xmlns:r="http://schemas.openxmlformats.org/officeDocument/2006/relationships" ref="M27" r:id="rId57"/>
    <hyperlink xmlns:r="http://schemas.openxmlformats.org/officeDocument/2006/relationships" ref="L28" r:id="rId58"/>
    <hyperlink xmlns:r="http://schemas.openxmlformats.org/officeDocument/2006/relationships" ref="M28" r:id="rId59"/>
    <hyperlink xmlns:r="http://schemas.openxmlformats.org/officeDocument/2006/relationships" ref="L29" r:id="rId60"/>
    <hyperlink xmlns:r="http://schemas.openxmlformats.org/officeDocument/2006/relationships" ref="M29" r:id="rId61"/>
    <hyperlink xmlns:r="http://schemas.openxmlformats.org/officeDocument/2006/relationships" ref="L30" r:id="rId62"/>
    <hyperlink xmlns:r="http://schemas.openxmlformats.org/officeDocument/2006/relationships" ref="M30" r:id="rId63"/>
    <hyperlink xmlns:r="http://schemas.openxmlformats.org/officeDocument/2006/relationships" ref="L31" r:id="rId64"/>
    <hyperlink xmlns:r="http://schemas.openxmlformats.org/officeDocument/2006/relationships" ref="M31" r:id="rId65"/>
    <hyperlink xmlns:r="http://schemas.openxmlformats.org/officeDocument/2006/relationships" ref="L32" r:id="rId66"/>
    <hyperlink xmlns:r="http://schemas.openxmlformats.org/officeDocument/2006/relationships" ref="M32" r:id="rId67"/>
    <hyperlink xmlns:r="http://schemas.openxmlformats.org/officeDocument/2006/relationships" ref="L33" r:id="rId68"/>
    <hyperlink xmlns:r="http://schemas.openxmlformats.org/officeDocument/2006/relationships" ref="M33" r:id="rId69"/>
    <hyperlink xmlns:r="http://schemas.openxmlformats.org/officeDocument/2006/relationships" ref="L34" r:id="rId70"/>
    <hyperlink xmlns:r="http://schemas.openxmlformats.org/officeDocument/2006/relationships" ref="M34" r:id="rId71"/>
    <hyperlink xmlns:r="http://schemas.openxmlformats.org/officeDocument/2006/relationships" ref="L35" r:id="rId72"/>
    <hyperlink xmlns:r="http://schemas.openxmlformats.org/officeDocument/2006/relationships" ref="M35" r:id="rId73"/>
    <hyperlink xmlns:r="http://schemas.openxmlformats.org/officeDocument/2006/relationships" ref="O35" r:id="rId74"/>
    <hyperlink xmlns:r="http://schemas.openxmlformats.org/officeDocument/2006/relationships" ref="L36" r:id="rId75"/>
    <hyperlink xmlns:r="http://schemas.openxmlformats.org/officeDocument/2006/relationships" ref="M36" r:id="rId76"/>
    <hyperlink xmlns:r="http://schemas.openxmlformats.org/officeDocument/2006/relationships" ref="R36" r:id="rId77"/>
    <hyperlink xmlns:r="http://schemas.openxmlformats.org/officeDocument/2006/relationships" ref="L37" r:id="rId78"/>
    <hyperlink xmlns:r="http://schemas.openxmlformats.org/officeDocument/2006/relationships" ref="M37" r:id="rId79"/>
    <hyperlink xmlns:r="http://schemas.openxmlformats.org/officeDocument/2006/relationships" ref="L38" r:id="rId80"/>
    <hyperlink xmlns:r="http://schemas.openxmlformats.org/officeDocument/2006/relationships" ref="M38" r:id="rId81"/>
    <hyperlink xmlns:r="http://schemas.openxmlformats.org/officeDocument/2006/relationships" ref="L39" r:id="rId82"/>
    <hyperlink xmlns:r="http://schemas.openxmlformats.org/officeDocument/2006/relationships" ref="M39" r:id="rId83"/>
    <hyperlink xmlns:r="http://schemas.openxmlformats.org/officeDocument/2006/relationships" ref="L40" r:id="rId84"/>
    <hyperlink xmlns:r="http://schemas.openxmlformats.org/officeDocument/2006/relationships" ref="O40" r:id="rId85"/>
    <hyperlink xmlns:r="http://schemas.openxmlformats.org/officeDocument/2006/relationships" ref="L41" r:id="rId86"/>
    <hyperlink xmlns:r="http://schemas.openxmlformats.org/officeDocument/2006/relationships" ref="M41" r:id="rId87"/>
    <hyperlink xmlns:r="http://schemas.openxmlformats.org/officeDocument/2006/relationships" ref="O41" r:id="rId88"/>
    <hyperlink xmlns:r="http://schemas.openxmlformats.org/officeDocument/2006/relationships" ref="R41" r:id="rId89"/>
    <hyperlink xmlns:r="http://schemas.openxmlformats.org/officeDocument/2006/relationships" ref="L42" r:id="rId90"/>
    <hyperlink xmlns:r="http://schemas.openxmlformats.org/officeDocument/2006/relationships" ref="M42" r:id="rId91"/>
    <hyperlink xmlns:r="http://schemas.openxmlformats.org/officeDocument/2006/relationships" ref="L43" r:id="rId92"/>
    <hyperlink xmlns:r="http://schemas.openxmlformats.org/officeDocument/2006/relationships" ref="M43" r:id="rId93"/>
    <hyperlink xmlns:r="http://schemas.openxmlformats.org/officeDocument/2006/relationships" ref="L44" r:id="rId94"/>
    <hyperlink xmlns:r="http://schemas.openxmlformats.org/officeDocument/2006/relationships" ref="M44" r:id="rId95"/>
    <hyperlink xmlns:r="http://schemas.openxmlformats.org/officeDocument/2006/relationships" ref="L45" r:id="rId96"/>
    <hyperlink xmlns:r="http://schemas.openxmlformats.org/officeDocument/2006/relationships" ref="M45" r:id="rId97"/>
    <hyperlink xmlns:r="http://schemas.openxmlformats.org/officeDocument/2006/relationships" ref="O45" r:id="rId98"/>
    <hyperlink xmlns:r="http://schemas.openxmlformats.org/officeDocument/2006/relationships" ref="L46" r:id="rId99"/>
    <hyperlink xmlns:r="http://schemas.openxmlformats.org/officeDocument/2006/relationships" ref="M46" r:id="rId100"/>
    <hyperlink xmlns:r="http://schemas.openxmlformats.org/officeDocument/2006/relationships" ref="L47" r:id="rId101"/>
    <hyperlink xmlns:r="http://schemas.openxmlformats.org/officeDocument/2006/relationships" ref="M47" r:id="rId102"/>
    <hyperlink xmlns:r="http://schemas.openxmlformats.org/officeDocument/2006/relationships" ref="L48" r:id="rId103"/>
    <hyperlink xmlns:r="http://schemas.openxmlformats.org/officeDocument/2006/relationships" ref="N48" r:id="rId104"/>
    <hyperlink xmlns:r="http://schemas.openxmlformats.org/officeDocument/2006/relationships" ref="L49" r:id="rId105"/>
    <hyperlink xmlns:r="http://schemas.openxmlformats.org/officeDocument/2006/relationships" ref="L50" r:id="rId106"/>
    <hyperlink xmlns:r="http://schemas.openxmlformats.org/officeDocument/2006/relationships" ref="O50" r:id="rId107"/>
    <hyperlink xmlns:r="http://schemas.openxmlformats.org/officeDocument/2006/relationships" ref="L51" r:id="rId108"/>
    <hyperlink xmlns:r="http://schemas.openxmlformats.org/officeDocument/2006/relationships" ref="O51" r:id="rId109"/>
    <hyperlink xmlns:r="http://schemas.openxmlformats.org/officeDocument/2006/relationships" ref="L52" r:id="rId110"/>
    <hyperlink xmlns:r="http://schemas.openxmlformats.org/officeDocument/2006/relationships" ref="O52" r:id="rId111"/>
    <hyperlink xmlns:r="http://schemas.openxmlformats.org/officeDocument/2006/relationships" ref="L53" r:id="rId112"/>
    <hyperlink xmlns:r="http://schemas.openxmlformats.org/officeDocument/2006/relationships" ref="O53" r:id="rId113"/>
    <hyperlink xmlns:r="http://schemas.openxmlformats.org/officeDocument/2006/relationships" ref="L54" r:id="rId114"/>
    <hyperlink xmlns:r="http://schemas.openxmlformats.org/officeDocument/2006/relationships" ref="O54" r:id="rId115"/>
    <hyperlink xmlns:r="http://schemas.openxmlformats.org/officeDocument/2006/relationships" ref="L55" r:id="rId116"/>
    <hyperlink xmlns:r="http://schemas.openxmlformats.org/officeDocument/2006/relationships" ref="O55" r:id="rId117"/>
    <hyperlink xmlns:r="http://schemas.openxmlformats.org/officeDocument/2006/relationships" ref="L56" r:id="rId118"/>
    <hyperlink xmlns:r="http://schemas.openxmlformats.org/officeDocument/2006/relationships" ref="O56" r:id="rId119"/>
    <hyperlink xmlns:r="http://schemas.openxmlformats.org/officeDocument/2006/relationships" ref="L57" r:id="rId120"/>
    <hyperlink xmlns:r="http://schemas.openxmlformats.org/officeDocument/2006/relationships" ref="O57" r:id="rId121"/>
    <hyperlink xmlns:r="http://schemas.openxmlformats.org/officeDocument/2006/relationships" ref="L58" r:id="rId122"/>
    <hyperlink xmlns:r="http://schemas.openxmlformats.org/officeDocument/2006/relationships" ref="O58" r:id="rId123"/>
    <hyperlink xmlns:r="http://schemas.openxmlformats.org/officeDocument/2006/relationships" ref="L59" r:id="rId124"/>
    <hyperlink xmlns:r="http://schemas.openxmlformats.org/officeDocument/2006/relationships" ref="O59" r:id="rId125"/>
    <hyperlink xmlns:r="http://schemas.openxmlformats.org/officeDocument/2006/relationships" ref="L60" r:id="rId126"/>
    <hyperlink xmlns:r="http://schemas.openxmlformats.org/officeDocument/2006/relationships" ref="O60" r:id="rId127"/>
    <hyperlink xmlns:r="http://schemas.openxmlformats.org/officeDocument/2006/relationships" ref="L61" r:id="rId128"/>
    <hyperlink xmlns:r="http://schemas.openxmlformats.org/officeDocument/2006/relationships" ref="O61" r:id="rId129"/>
    <hyperlink xmlns:r="http://schemas.openxmlformats.org/officeDocument/2006/relationships" ref="L62" r:id="rId130"/>
    <hyperlink xmlns:r="http://schemas.openxmlformats.org/officeDocument/2006/relationships" ref="O62" r:id="rId131"/>
    <hyperlink xmlns:r="http://schemas.openxmlformats.org/officeDocument/2006/relationships" ref="R62" r:id="rId132"/>
    <hyperlink xmlns:r="http://schemas.openxmlformats.org/officeDocument/2006/relationships" ref="L63" r:id="rId133"/>
    <hyperlink xmlns:r="http://schemas.openxmlformats.org/officeDocument/2006/relationships" ref="O63" r:id="rId134"/>
    <hyperlink xmlns:r="http://schemas.openxmlformats.org/officeDocument/2006/relationships" ref="L64" r:id="rId135"/>
    <hyperlink xmlns:r="http://schemas.openxmlformats.org/officeDocument/2006/relationships" ref="O64" r:id="rId136"/>
    <hyperlink xmlns:r="http://schemas.openxmlformats.org/officeDocument/2006/relationships" ref="L65" r:id="rId137"/>
    <hyperlink xmlns:r="http://schemas.openxmlformats.org/officeDocument/2006/relationships" ref="O65" r:id="rId138"/>
    <hyperlink xmlns:r="http://schemas.openxmlformats.org/officeDocument/2006/relationships" ref="R65" r:id="rId139"/>
    <hyperlink xmlns:r="http://schemas.openxmlformats.org/officeDocument/2006/relationships" ref="L66" r:id="rId140"/>
    <hyperlink xmlns:r="http://schemas.openxmlformats.org/officeDocument/2006/relationships" ref="O66" r:id="rId141"/>
    <hyperlink xmlns:r="http://schemas.openxmlformats.org/officeDocument/2006/relationships" ref="L67" r:id="rId142"/>
    <hyperlink xmlns:r="http://schemas.openxmlformats.org/officeDocument/2006/relationships" ref="O67" r:id="rId143"/>
    <hyperlink xmlns:r="http://schemas.openxmlformats.org/officeDocument/2006/relationships" ref="L68" r:id="rId144"/>
    <hyperlink xmlns:r="http://schemas.openxmlformats.org/officeDocument/2006/relationships" ref="O68" r:id="rId145"/>
    <hyperlink xmlns:r="http://schemas.openxmlformats.org/officeDocument/2006/relationships" ref="L69" r:id="rId146"/>
    <hyperlink xmlns:r="http://schemas.openxmlformats.org/officeDocument/2006/relationships" ref="O69" r:id="rId147"/>
    <hyperlink xmlns:r="http://schemas.openxmlformats.org/officeDocument/2006/relationships" ref="L70" r:id="rId148"/>
    <hyperlink xmlns:r="http://schemas.openxmlformats.org/officeDocument/2006/relationships" ref="O70" r:id="rId149"/>
    <hyperlink xmlns:r="http://schemas.openxmlformats.org/officeDocument/2006/relationships" ref="R70" r:id="rId150"/>
    <hyperlink xmlns:r="http://schemas.openxmlformats.org/officeDocument/2006/relationships" ref="L71" r:id="rId151"/>
    <hyperlink xmlns:r="http://schemas.openxmlformats.org/officeDocument/2006/relationships" ref="O71" r:id="rId152"/>
    <hyperlink xmlns:r="http://schemas.openxmlformats.org/officeDocument/2006/relationships" ref="L72" r:id="rId153"/>
    <hyperlink xmlns:r="http://schemas.openxmlformats.org/officeDocument/2006/relationships" ref="O72" r:id="rId154"/>
    <hyperlink xmlns:r="http://schemas.openxmlformats.org/officeDocument/2006/relationships" ref="R72" r:id="rId155"/>
    <hyperlink xmlns:r="http://schemas.openxmlformats.org/officeDocument/2006/relationships" ref="L73" r:id="rId156"/>
    <hyperlink xmlns:r="http://schemas.openxmlformats.org/officeDocument/2006/relationships" ref="O73" r:id="rId157"/>
    <hyperlink xmlns:r="http://schemas.openxmlformats.org/officeDocument/2006/relationships" ref="L74" r:id="rId158"/>
    <hyperlink xmlns:r="http://schemas.openxmlformats.org/officeDocument/2006/relationships" ref="O74" r:id="rId159"/>
    <hyperlink xmlns:r="http://schemas.openxmlformats.org/officeDocument/2006/relationships" ref="L75" r:id="rId160"/>
    <hyperlink xmlns:r="http://schemas.openxmlformats.org/officeDocument/2006/relationships" ref="O75" r:id="rId161"/>
    <hyperlink xmlns:r="http://schemas.openxmlformats.org/officeDocument/2006/relationships" ref="L76" r:id="rId162"/>
    <hyperlink xmlns:r="http://schemas.openxmlformats.org/officeDocument/2006/relationships" ref="O76" r:id="rId163"/>
    <hyperlink xmlns:r="http://schemas.openxmlformats.org/officeDocument/2006/relationships" ref="L77" r:id="rId164"/>
    <hyperlink xmlns:r="http://schemas.openxmlformats.org/officeDocument/2006/relationships" ref="O77" r:id="rId165"/>
    <hyperlink xmlns:r="http://schemas.openxmlformats.org/officeDocument/2006/relationships" ref="L78" r:id="rId166"/>
    <hyperlink xmlns:r="http://schemas.openxmlformats.org/officeDocument/2006/relationships" ref="O78" r:id="rId167"/>
    <hyperlink xmlns:r="http://schemas.openxmlformats.org/officeDocument/2006/relationships" ref="L79" r:id="rId168"/>
    <hyperlink xmlns:r="http://schemas.openxmlformats.org/officeDocument/2006/relationships" ref="O79" r:id="rId169"/>
    <hyperlink xmlns:r="http://schemas.openxmlformats.org/officeDocument/2006/relationships" ref="L80" r:id="rId170"/>
    <hyperlink xmlns:r="http://schemas.openxmlformats.org/officeDocument/2006/relationships" ref="O80" r:id="rId171"/>
    <hyperlink xmlns:r="http://schemas.openxmlformats.org/officeDocument/2006/relationships" ref="L81" r:id="rId172"/>
    <hyperlink xmlns:r="http://schemas.openxmlformats.org/officeDocument/2006/relationships" ref="O81" r:id="rId173"/>
    <hyperlink xmlns:r="http://schemas.openxmlformats.org/officeDocument/2006/relationships" ref="L82" r:id="rId174"/>
    <hyperlink xmlns:r="http://schemas.openxmlformats.org/officeDocument/2006/relationships" ref="O82" r:id="rId175"/>
    <hyperlink xmlns:r="http://schemas.openxmlformats.org/officeDocument/2006/relationships" ref="L83" r:id="rId176"/>
    <hyperlink xmlns:r="http://schemas.openxmlformats.org/officeDocument/2006/relationships" ref="O83" r:id="rId177"/>
    <hyperlink xmlns:r="http://schemas.openxmlformats.org/officeDocument/2006/relationships" ref="L84" r:id="rId178"/>
    <hyperlink xmlns:r="http://schemas.openxmlformats.org/officeDocument/2006/relationships" ref="O84" r:id="rId179"/>
    <hyperlink xmlns:r="http://schemas.openxmlformats.org/officeDocument/2006/relationships" ref="L85" r:id="rId180"/>
    <hyperlink xmlns:r="http://schemas.openxmlformats.org/officeDocument/2006/relationships" ref="O85" r:id="rId181"/>
    <hyperlink xmlns:r="http://schemas.openxmlformats.org/officeDocument/2006/relationships" ref="R85" r:id="rId182"/>
    <hyperlink xmlns:r="http://schemas.openxmlformats.org/officeDocument/2006/relationships" ref="L86" r:id="rId183"/>
    <hyperlink xmlns:r="http://schemas.openxmlformats.org/officeDocument/2006/relationships" ref="O86" r:id="rId184"/>
    <hyperlink xmlns:r="http://schemas.openxmlformats.org/officeDocument/2006/relationships" ref="L87" r:id="rId185"/>
    <hyperlink xmlns:r="http://schemas.openxmlformats.org/officeDocument/2006/relationships" ref="O87" r:id="rId186"/>
    <hyperlink xmlns:r="http://schemas.openxmlformats.org/officeDocument/2006/relationships" ref="L88" r:id="rId187"/>
    <hyperlink xmlns:r="http://schemas.openxmlformats.org/officeDocument/2006/relationships" ref="P88" r:id="rId188"/>
    <hyperlink xmlns:r="http://schemas.openxmlformats.org/officeDocument/2006/relationships" ref="L89" r:id="rId189"/>
    <hyperlink xmlns:r="http://schemas.openxmlformats.org/officeDocument/2006/relationships" ref="P89" r:id="rId190"/>
    <hyperlink xmlns:r="http://schemas.openxmlformats.org/officeDocument/2006/relationships" ref="L90" r:id="rId191"/>
    <hyperlink xmlns:r="http://schemas.openxmlformats.org/officeDocument/2006/relationships" ref="P90" r:id="rId192"/>
    <hyperlink xmlns:r="http://schemas.openxmlformats.org/officeDocument/2006/relationships" ref="L91" r:id="rId193"/>
    <hyperlink xmlns:r="http://schemas.openxmlformats.org/officeDocument/2006/relationships" ref="P91" r:id="rId194"/>
    <hyperlink xmlns:r="http://schemas.openxmlformats.org/officeDocument/2006/relationships" ref="Q91" r:id="rId195"/>
    <hyperlink xmlns:r="http://schemas.openxmlformats.org/officeDocument/2006/relationships" ref="L92" r:id="rId196"/>
    <hyperlink xmlns:r="http://schemas.openxmlformats.org/officeDocument/2006/relationships" ref="P92" r:id="rId197"/>
    <hyperlink xmlns:r="http://schemas.openxmlformats.org/officeDocument/2006/relationships" ref="L93" r:id="rId198"/>
    <hyperlink xmlns:r="http://schemas.openxmlformats.org/officeDocument/2006/relationships" ref="P93" r:id="rId199"/>
    <hyperlink xmlns:r="http://schemas.openxmlformats.org/officeDocument/2006/relationships" ref="L94" r:id="rId200"/>
    <hyperlink xmlns:r="http://schemas.openxmlformats.org/officeDocument/2006/relationships" ref="P94" r:id="rId201"/>
    <hyperlink xmlns:r="http://schemas.openxmlformats.org/officeDocument/2006/relationships" ref="L95" r:id="rId202"/>
    <hyperlink xmlns:r="http://schemas.openxmlformats.org/officeDocument/2006/relationships" ref="P95" r:id="rId203"/>
    <hyperlink xmlns:r="http://schemas.openxmlformats.org/officeDocument/2006/relationships" ref="L96" r:id="rId204"/>
    <hyperlink xmlns:r="http://schemas.openxmlformats.org/officeDocument/2006/relationships" ref="P96" r:id="rId205"/>
    <hyperlink xmlns:r="http://schemas.openxmlformats.org/officeDocument/2006/relationships" ref="L97" r:id="rId206"/>
    <hyperlink xmlns:r="http://schemas.openxmlformats.org/officeDocument/2006/relationships" ref="P97" r:id="rId207"/>
    <hyperlink xmlns:r="http://schemas.openxmlformats.org/officeDocument/2006/relationships" ref="L98" r:id="rId208"/>
    <hyperlink xmlns:r="http://schemas.openxmlformats.org/officeDocument/2006/relationships" ref="P98" r:id="rId209"/>
    <hyperlink xmlns:r="http://schemas.openxmlformats.org/officeDocument/2006/relationships" ref="R98" r:id="rId210"/>
    <hyperlink xmlns:r="http://schemas.openxmlformats.org/officeDocument/2006/relationships" ref="L99" r:id="rId211"/>
    <hyperlink xmlns:r="http://schemas.openxmlformats.org/officeDocument/2006/relationships" ref="P99" r:id="rId212"/>
    <hyperlink xmlns:r="http://schemas.openxmlformats.org/officeDocument/2006/relationships" ref="L100" r:id="rId213"/>
    <hyperlink xmlns:r="http://schemas.openxmlformats.org/officeDocument/2006/relationships" ref="P100" r:id="rId214"/>
    <hyperlink xmlns:r="http://schemas.openxmlformats.org/officeDocument/2006/relationships" ref="L101" r:id="rId215"/>
    <hyperlink xmlns:r="http://schemas.openxmlformats.org/officeDocument/2006/relationships" ref="P101" r:id="rId216"/>
    <hyperlink xmlns:r="http://schemas.openxmlformats.org/officeDocument/2006/relationships" ref="L102" r:id="rId217"/>
    <hyperlink xmlns:r="http://schemas.openxmlformats.org/officeDocument/2006/relationships" ref="P102" r:id="rId218"/>
    <hyperlink xmlns:r="http://schemas.openxmlformats.org/officeDocument/2006/relationships" ref="L103" r:id="rId219"/>
    <hyperlink xmlns:r="http://schemas.openxmlformats.org/officeDocument/2006/relationships" ref="P103" r:id="rId220"/>
    <hyperlink xmlns:r="http://schemas.openxmlformats.org/officeDocument/2006/relationships" ref="Q103" r:id="rId221"/>
    <hyperlink xmlns:r="http://schemas.openxmlformats.org/officeDocument/2006/relationships" ref="L104" r:id="rId222"/>
    <hyperlink xmlns:r="http://schemas.openxmlformats.org/officeDocument/2006/relationships" ref="P104" r:id="rId223"/>
    <hyperlink xmlns:r="http://schemas.openxmlformats.org/officeDocument/2006/relationships" ref="L105" r:id="rId224"/>
    <hyperlink xmlns:r="http://schemas.openxmlformats.org/officeDocument/2006/relationships" ref="P105" r:id="rId225"/>
    <hyperlink xmlns:r="http://schemas.openxmlformats.org/officeDocument/2006/relationships" ref="L106" r:id="rId226"/>
    <hyperlink xmlns:r="http://schemas.openxmlformats.org/officeDocument/2006/relationships" ref="P106" r:id="rId227"/>
    <hyperlink xmlns:r="http://schemas.openxmlformats.org/officeDocument/2006/relationships" ref="L107" r:id="rId228"/>
    <hyperlink xmlns:r="http://schemas.openxmlformats.org/officeDocument/2006/relationships" ref="P107" r:id="rId229"/>
    <hyperlink xmlns:r="http://schemas.openxmlformats.org/officeDocument/2006/relationships" ref="L108" r:id="rId230"/>
    <hyperlink xmlns:r="http://schemas.openxmlformats.org/officeDocument/2006/relationships" ref="Q108" r:id="rId231"/>
    <hyperlink xmlns:r="http://schemas.openxmlformats.org/officeDocument/2006/relationships" ref="L109" r:id="rId232"/>
    <hyperlink xmlns:r="http://schemas.openxmlformats.org/officeDocument/2006/relationships" ref="Q109" r:id="rId233"/>
    <hyperlink xmlns:r="http://schemas.openxmlformats.org/officeDocument/2006/relationships" ref="L110" r:id="rId234"/>
    <hyperlink xmlns:r="http://schemas.openxmlformats.org/officeDocument/2006/relationships" ref="Q110" r:id="rId235"/>
    <hyperlink xmlns:r="http://schemas.openxmlformats.org/officeDocument/2006/relationships" ref="L111" r:id="rId236"/>
    <hyperlink xmlns:r="http://schemas.openxmlformats.org/officeDocument/2006/relationships" ref="Q111" r:id="rId237"/>
    <hyperlink xmlns:r="http://schemas.openxmlformats.org/officeDocument/2006/relationships" ref="L112" r:id="rId238"/>
    <hyperlink xmlns:r="http://schemas.openxmlformats.org/officeDocument/2006/relationships" ref="Q112" r:id="rId239"/>
    <hyperlink xmlns:r="http://schemas.openxmlformats.org/officeDocument/2006/relationships" ref="L113" r:id="rId240"/>
    <hyperlink xmlns:r="http://schemas.openxmlformats.org/officeDocument/2006/relationships" ref="Q113" r:id="rId241"/>
    <hyperlink xmlns:r="http://schemas.openxmlformats.org/officeDocument/2006/relationships" ref="L114" r:id="rId242"/>
    <hyperlink xmlns:r="http://schemas.openxmlformats.org/officeDocument/2006/relationships" ref="Q114" r:id="rId243"/>
    <hyperlink xmlns:r="http://schemas.openxmlformats.org/officeDocument/2006/relationships" ref="L115" r:id="rId244"/>
    <hyperlink xmlns:r="http://schemas.openxmlformats.org/officeDocument/2006/relationships" ref="Q115" r:id="rId245"/>
    <hyperlink xmlns:r="http://schemas.openxmlformats.org/officeDocument/2006/relationships" ref="L116" r:id="rId246"/>
    <hyperlink xmlns:r="http://schemas.openxmlformats.org/officeDocument/2006/relationships" ref="Q116" r:id="rId247"/>
    <hyperlink xmlns:r="http://schemas.openxmlformats.org/officeDocument/2006/relationships" ref="L117" r:id="rId248"/>
    <hyperlink xmlns:r="http://schemas.openxmlformats.org/officeDocument/2006/relationships" ref="Q117" r:id="rId249"/>
    <hyperlink xmlns:r="http://schemas.openxmlformats.org/officeDocument/2006/relationships" ref="L118" r:id="rId250"/>
    <hyperlink xmlns:r="http://schemas.openxmlformats.org/officeDocument/2006/relationships" ref="Q118" r:id="rId251"/>
    <hyperlink xmlns:r="http://schemas.openxmlformats.org/officeDocument/2006/relationships" ref="L119" r:id="rId252"/>
    <hyperlink xmlns:r="http://schemas.openxmlformats.org/officeDocument/2006/relationships" ref="Q119" r:id="rId253"/>
    <hyperlink xmlns:r="http://schemas.openxmlformats.org/officeDocument/2006/relationships" ref="L120" r:id="rId254"/>
    <hyperlink xmlns:r="http://schemas.openxmlformats.org/officeDocument/2006/relationships" ref="Q120" r:id="rId255"/>
    <hyperlink xmlns:r="http://schemas.openxmlformats.org/officeDocument/2006/relationships" ref="L121" r:id="rId256"/>
    <hyperlink xmlns:r="http://schemas.openxmlformats.org/officeDocument/2006/relationships" ref="Q121" r:id="rId257"/>
    <hyperlink xmlns:r="http://schemas.openxmlformats.org/officeDocument/2006/relationships" ref="L122" r:id="rId258"/>
    <hyperlink xmlns:r="http://schemas.openxmlformats.org/officeDocument/2006/relationships" ref="Q122" r:id="rId259"/>
    <hyperlink xmlns:r="http://schemas.openxmlformats.org/officeDocument/2006/relationships" ref="L123" r:id="rId260"/>
    <hyperlink xmlns:r="http://schemas.openxmlformats.org/officeDocument/2006/relationships" ref="Q123" r:id="rId261"/>
    <hyperlink xmlns:r="http://schemas.openxmlformats.org/officeDocument/2006/relationships" ref="L124" r:id="rId262"/>
    <hyperlink xmlns:r="http://schemas.openxmlformats.org/officeDocument/2006/relationships" ref="Q124" r:id="rId263"/>
    <hyperlink xmlns:r="http://schemas.openxmlformats.org/officeDocument/2006/relationships" ref="L125" r:id="rId264"/>
    <hyperlink xmlns:r="http://schemas.openxmlformats.org/officeDocument/2006/relationships" ref="Q125" r:id="rId265"/>
    <hyperlink xmlns:r="http://schemas.openxmlformats.org/officeDocument/2006/relationships" ref="L126" r:id="rId266"/>
    <hyperlink xmlns:r="http://schemas.openxmlformats.org/officeDocument/2006/relationships" ref="Q126" r:id="rId267"/>
    <hyperlink xmlns:r="http://schemas.openxmlformats.org/officeDocument/2006/relationships" ref="L127" r:id="rId268"/>
    <hyperlink xmlns:r="http://schemas.openxmlformats.org/officeDocument/2006/relationships" ref="Q127" r:id="rId269"/>
    <hyperlink xmlns:r="http://schemas.openxmlformats.org/officeDocument/2006/relationships" ref="L128" r:id="rId270"/>
    <hyperlink xmlns:r="http://schemas.openxmlformats.org/officeDocument/2006/relationships" ref="Q128" r:id="rId271"/>
    <hyperlink xmlns:r="http://schemas.openxmlformats.org/officeDocument/2006/relationships" ref="L129" r:id="rId272"/>
    <hyperlink xmlns:r="http://schemas.openxmlformats.org/officeDocument/2006/relationships" ref="Q129" r:id="rId273"/>
    <hyperlink xmlns:r="http://schemas.openxmlformats.org/officeDocument/2006/relationships" ref="L130" r:id="rId274"/>
    <hyperlink xmlns:r="http://schemas.openxmlformats.org/officeDocument/2006/relationships" ref="Q130" r:id="rId275"/>
    <hyperlink xmlns:r="http://schemas.openxmlformats.org/officeDocument/2006/relationships" ref="R130" r:id="rId276"/>
    <hyperlink xmlns:r="http://schemas.openxmlformats.org/officeDocument/2006/relationships" ref="L131" r:id="rId277"/>
    <hyperlink xmlns:r="http://schemas.openxmlformats.org/officeDocument/2006/relationships" ref="Q131" r:id="rId278"/>
    <hyperlink xmlns:r="http://schemas.openxmlformats.org/officeDocument/2006/relationships" ref="L132" r:id="rId279"/>
    <hyperlink xmlns:r="http://schemas.openxmlformats.org/officeDocument/2006/relationships" ref="Q132" r:id="rId280"/>
    <hyperlink xmlns:r="http://schemas.openxmlformats.org/officeDocument/2006/relationships" ref="L133" r:id="rId281"/>
    <hyperlink xmlns:r="http://schemas.openxmlformats.org/officeDocument/2006/relationships" ref="Q133" r:id="rId282"/>
    <hyperlink xmlns:r="http://schemas.openxmlformats.org/officeDocument/2006/relationships" ref="L134" r:id="rId283"/>
    <hyperlink xmlns:r="http://schemas.openxmlformats.org/officeDocument/2006/relationships" ref="Q134" r:id="rId284"/>
    <hyperlink xmlns:r="http://schemas.openxmlformats.org/officeDocument/2006/relationships" ref="L135" r:id="rId285"/>
    <hyperlink xmlns:r="http://schemas.openxmlformats.org/officeDocument/2006/relationships" ref="Q135" r:id="rId286"/>
    <hyperlink xmlns:r="http://schemas.openxmlformats.org/officeDocument/2006/relationships" ref="L136" r:id="rId287"/>
    <hyperlink xmlns:r="http://schemas.openxmlformats.org/officeDocument/2006/relationships" ref="Q136" r:id="rId288"/>
    <hyperlink xmlns:r="http://schemas.openxmlformats.org/officeDocument/2006/relationships" ref="L137" r:id="rId289"/>
    <hyperlink xmlns:r="http://schemas.openxmlformats.org/officeDocument/2006/relationships" ref="Q137" r:id="rId290"/>
    <hyperlink xmlns:r="http://schemas.openxmlformats.org/officeDocument/2006/relationships" ref="L138" r:id="rId291"/>
    <hyperlink xmlns:r="http://schemas.openxmlformats.org/officeDocument/2006/relationships" ref="Q138" r:id="rId292"/>
    <hyperlink xmlns:r="http://schemas.openxmlformats.org/officeDocument/2006/relationships" ref="R138" r:id="rId293"/>
    <hyperlink xmlns:r="http://schemas.openxmlformats.org/officeDocument/2006/relationships" ref="L139" r:id="rId294"/>
    <hyperlink xmlns:r="http://schemas.openxmlformats.org/officeDocument/2006/relationships" ref="R139" r:id="rId295"/>
    <hyperlink xmlns:r="http://schemas.openxmlformats.org/officeDocument/2006/relationships" ref="L140" r:id="rId296"/>
    <hyperlink xmlns:r="http://schemas.openxmlformats.org/officeDocument/2006/relationships" ref="R140" r:id="rId297"/>
    <hyperlink xmlns:r="http://schemas.openxmlformats.org/officeDocument/2006/relationships" ref="L141" r:id="rId298"/>
    <hyperlink xmlns:r="http://schemas.openxmlformats.org/officeDocument/2006/relationships" ref="R141" r:id="rId299"/>
    <hyperlink xmlns:r="http://schemas.openxmlformats.org/officeDocument/2006/relationships" ref="L142" r:id="rId300"/>
    <hyperlink xmlns:r="http://schemas.openxmlformats.org/officeDocument/2006/relationships" ref="R142" r:id="rId301"/>
    <hyperlink xmlns:r="http://schemas.openxmlformats.org/officeDocument/2006/relationships" ref="L143" r:id="rId302"/>
    <hyperlink xmlns:r="http://schemas.openxmlformats.org/officeDocument/2006/relationships" ref="R143" r:id="rId303"/>
    <hyperlink xmlns:r="http://schemas.openxmlformats.org/officeDocument/2006/relationships" ref="L144" r:id="rId304"/>
    <hyperlink xmlns:r="http://schemas.openxmlformats.org/officeDocument/2006/relationships" ref="R144" r:id="rId305"/>
    <hyperlink xmlns:r="http://schemas.openxmlformats.org/officeDocument/2006/relationships" ref="L145" r:id="rId306"/>
    <hyperlink xmlns:r="http://schemas.openxmlformats.org/officeDocument/2006/relationships" ref="R145" r:id="rId307"/>
    <hyperlink xmlns:r="http://schemas.openxmlformats.org/officeDocument/2006/relationships" ref="L146" r:id="rId308"/>
    <hyperlink xmlns:r="http://schemas.openxmlformats.org/officeDocument/2006/relationships" ref="R146" r:id="rId309"/>
    <hyperlink xmlns:r="http://schemas.openxmlformats.org/officeDocument/2006/relationships" ref="L147" r:id="rId310"/>
    <hyperlink xmlns:r="http://schemas.openxmlformats.org/officeDocument/2006/relationships" ref="R147" r:id="rId311"/>
    <hyperlink xmlns:r="http://schemas.openxmlformats.org/officeDocument/2006/relationships" ref="L148" r:id="rId312"/>
    <hyperlink xmlns:r="http://schemas.openxmlformats.org/officeDocument/2006/relationships" ref="R148" r:id="rId313"/>
    <hyperlink xmlns:r="http://schemas.openxmlformats.org/officeDocument/2006/relationships" ref="L149" r:id="rId314"/>
    <hyperlink xmlns:r="http://schemas.openxmlformats.org/officeDocument/2006/relationships" ref="R149" r:id="rId315"/>
    <hyperlink xmlns:r="http://schemas.openxmlformats.org/officeDocument/2006/relationships" ref="L150" r:id="rId316"/>
    <hyperlink xmlns:r="http://schemas.openxmlformats.org/officeDocument/2006/relationships" ref="R150" r:id="rId317"/>
    <hyperlink xmlns:r="http://schemas.openxmlformats.org/officeDocument/2006/relationships" ref="L151" r:id="rId318"/>
    <hyperlink xmlns:r="http://schemas.openxmlformats.org/officeDocument/2006/relationships" ref="R151" r:id="rId319"/>
    <hyperlink xmlns:r="http://schemas.openxmlformats.org/officeDocument/2006/relationships" ref="L152" r:id="rId320"/>
    <hyperlink xmlns:r="http://schemas.openxmlformats.org/officeDocument/2006/relationships" ref="R152" r:id="rId321"/>
    <hyperlink xmlns:r="http://schemas.openxmlformats.org/officeDocument/2006/relationships" ref="L153" r:id="rId322"/>
    <hyperlink xmlns:r="http://schemas.openxmlformats.org/officeDocument/2006/relationships" ref="R153" r:id="rId323"/>
    <hyperlink xmlns:r="http://schemas.openxmlformats.org/officeDocument/2006/relationships" ref="L154" r:id="rId324"/>
    <hyperlink xmlns:r="http://schemas.openxmlformats.org/officeDocument/2006/relationships" ref="R154" r:id="rId325"/>
    <hyperlink xmlns:r="http://schemas.openxmlformats.org/officeDocument/2006/relationships" ref="L155" r:id="rId326"/>
    <hyperlink xmlns:r="http://schemas.openxmlformats.org/officeDocument/2006/relationships" ref="R155" r:id="rId327"/>
    <hyperlink xmlns:r="http://schemas.openxmlformats.org/officeDocument/2006/relationships" ref="L156" r:id="rId328"/>
    <hyperlink xmlns:r="http://schemas.openxmlformats.org/officeDocument/2006/relationships" ref="R156" r:id="rId329"/>
    <hyperlink xmlns:r="http://schemas.openxmlformats.org/officeDocument/2006/relationships" ref="L157" r:id="rId330"/>
    <hyperlink xmlns:r="http://schemas.openxmlformats.org/officeDocument/2006/relationships" ref="R157" r:id="rId331"/>
    <hyperlink xmlns:r="http://schemas.openxmlformats.org/officeDocument/2006/relationships" ref="L158" r:id="rId332"/>
    <hyperlink xmlns:r="http://schemas.openxmlformats.org/officeDocument/2006/relationships" ref="R158" r:id="rId333"/>
    <hyperlink xmlns:r="http://schemas.openxmlformats.org/officeDocument/2006/relationships" ref="L159" r:id="rId334"/>
    <hyperlink xmlns:r="http://schemas.openxmlformats.org/officeDocument/2006/relationships" ref="R159" r:id="rId335"/>
    <hyperlink xmlns:r="http://schemas.openxmlformats.org/officeDocument/2006/relationships" ref="L160" r:id="rId336"/>
    <hyperlink xmlns:r="http://schemas.openxmlformats.org/officeDocument/2006/relationships" ref="R160" r:id="rId337"/>
    <hyperlink xmlns:r="http://schemas.openxmlformats.org/officeDocument/2006/relationships" ref="L161" r:id="rId338"/>
    <hyperlink xmlns:r="http://schemas.openxmlformats.org/officeDocument/2006/relationships" ref="R161" r:id="rId339"/>
    <hyperlink xmlns:r="http://schemas.openxmlformats.org/officeDocument/2006/relationships" ref="L162" r:id="rId340"/>
    <hyperlink xmlns:r="http://schemas.openxmlformats.org/officeDocument/2006/relationships" ref="R162" r:id="rId341"/>
    <hyperlink xmlns:r="http://schemas.openxmlformats.org/officeDocument/2006/relationships" ref="L163" r:id="rId342"/>
    <hyperlink xmlns:r="http://schemas.openxmlformats.org/officeDocument/2006/relationships" ref="R163" r:id="rId343"/>
    <hyperlink xmlns:r="http://schemas.openxmlformats.org/officeDocument/2006/relationships" ref="L164" r:id="rId344"/>
    <hyperlink xmlns:r="http://schemas.openxmlformats.org/officeDocument/2006/relationships" ref="R164" r:id="rId345"/>
    <hyperlink xmlns:r="http://schemas.openxmlformats.org/officeDocument/2006/relationships" ref="L165" r:id="rId346"/>
    <hyperlink xmlns:r="http://schemas.openxmlformats.org/officeDocument/2006/relationships" ref="R165" r:id="rId347"/>
    <hyperlink xmlns:r="http://schemas.openxmlformats.org/officeDocument/2006/relationships" ref="L166" r:id="rId348"/>
    <hyperlink xmlns:r="http://schemas.openxmlformats.org/officeDocument/2006/relationships" ref="R166" r:id="rId349"/>
    <hyperlink xmlns:r="http://schemas.openxmlformats.org/officeDocument/2006/relationships" ref="L167" r:id="rId350"/>
    <hyperlink xmlns:r="http://schemas.openxmlformats.org/officeDocument/2006/relationships" ref="R167" r:id="rId351"/>
    <hyperlink xmlns:r="http://schemas.openxmlformats.org/officeDocument/2006/relationships" ref="L168" r:id="rId352"/>
    <hyperlink xmlns:r="http://schemas.openxmlformats.org/officeDocument/2006/relationships" ref="R168" r:id="rId353"/>
    <hyperlink xmlns:r="http://schemas.openxmlformats.org/officeDocument/2006/relationships" ref="L169" r:id="rId354"/>
    <hyperlink xmlns:r="http://schemas.openxmlformats.org/officeDocument/2006/relationships" ref="R169" r:id="rId355"/>
    <hyperlink xmlns:r="http://schemas.openxmlformats.org/officeDocument/2006/relationships" ref="L170" r:id="rId356"/>
    <hyperlink xmlns:r="http://schemas.openxmlformats.org/officeDocument/2006/relationships" ref="R170" r:id="rId357"/>
    <hyperlink xmlns:r="http://schemas.openxmlformats.org/officeDocument/2006/relationships" ref="L171" r:id="rId358"/>
    <hyperlink xmlns:r="http://schemas.openxmlformats.org/officeDocument/2006/relationships" ref="R171" r:id="rId359"/>
    <hyperlink xmlns:r="http://schemas.openxmlformats.org/officeDocument/2006/relationships" ref="L172" r:id="rId360"/>
    <hyperlink xmlns:r="http://schemas.openxmlformats.org/officeDocument/2006/relationships" ref="R172" r:id="rId361"/>
    <hyperlink xmlns:r="http://schemas.openxmlformats.org/officeDocument/2006/relationships" ref="L173" r:id="rId362"/>
    <hyperlink xmlns:r="http://schemas.openxmlformats.org/officeDocument/2006/relationships" ref="R173" r:id="rId363"/>
    <hyperlink xmlns:r="http://schemas.openxmlformats.org/officeDocument/2006/relationships" ref="L174" r:id="rId364"/>
    <hyperlink xmlns:r="http://schemas.openxmlformats.org/officeDocument/2006/relationships" ref="R174" r:id="rId365"/>
    <hyperlink xmlns:r="http://schemas.openxmlformats.org/officeDocument/2006/relationships" ref="L175" r:id="rId366"/>
    <hyperlink xmlns:r="http://schemas.openxmlformats.org/officeDocument/2006/relationships" ref="R175" r:id="rId367"/>
    <hyperlink xmlns:r="http://schemas.openxmlformats.org/officeDocument/2006/relationships" ref="L176" r:id="rId368"/>
    <hyperlink xmlns:r="http://schemas.openxmlformats.org/officeDocument/2006/relationships" ref="Q176" r:id="rId369"/>
    <hyperlink xmlns:r="http://schemas.openxmlformats.org/officeDocument/2006/relationships" ref="R176" r:id="rId370"/>
    <hyperlink xmlns:r="http://schemas.openxmlformats.org/officeDocument/2006/relationships" ref="L177" r:id="rId371"/>
    <hyperlink xmlns:r="http://schemas.openxmlformats.org/officeDocument/2006/relationships" ref="R177" r:id="rId372"/>
    <hyperlink xmlns:r="http://schemas.openxmlformats.org/officeDocument/2006/relationships" ref="L178" r:id="rId37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B157"/>
  <sheetViews>
    <sheetView workbookViewId="0">
      <pane xSplit="3" ySplit="1" topLeftCell="D2" activePane="bottomRight" state="frozen"/>
      <selection activeCell="A1" sqref="A1"/>
    </sheetView>
  </sheetViews>
  <sheetFormatPr baseColWidth="8" defaultRowHeight="15"/>
  <cols>
    <col width="14" customWidth="1" min="1" max="1"/>
    <col width="38" customWidth="1" min="2" max="2"/>
    <col width="14" customWidth="1" min="3" max="3"/>
    <col width="22" customWidth="1" min="4" max="4"/>
    <col width="34" customWidth="1" min="5" max="5"/>
    <col width="34" customWidth="1" min="6" max="6"/>
    <col width="26" customWidth="1" min="7" max="7"/>
    <col width="34" customWidth="1" min="8" max="8"/>
    <col width="16" customWidth="1" min="9" max="9"/>
    <col width="30" customWidth="1" min="10" max="10"/>
    <col width="16" customWidth="1" min="11" max="11"/>
    <col width="12" customWidth="1" min="12" max="12"/>
    <col width="16" customWidth="1" min="13" max="13"/>
    <col width="12" customWidth="1" min="14" max="14"/>
    <col width="34" customWidth="1" min="15" max="15"/>
    <col width="34" customWidth="1" min="16" max="16"/>
    <col width="26" customWidth="1" min="17" max="17"/>
    <col width="26" customWidth="1" min="18" max="18"/>
    <col width="30" customWidth="1" min="19" max="19"/>
    <col width="18" customWidth="1" min="20" max="20"/>
    <col width="18" customWidth="1" min="21" max="21"/>
    <col width="14" customWidth="1" min="22" max="22"/>
    <col width="16" customWidth="1" min="23" max="23"/>
    <col width="20" customWidth="1" min="24" max="24"/>
    <col width="40" customWidth="1" min="25" max="25"/>
    <col width="12" customWidth="1" min="26" max="26"/>
    <col width="12" customWidth="1" min="27" max="27"/>
    <col width="34" customWidth="1" min="28" max="28"/>
  </cols>
  <sheetData>
    <row r="1" ht="42" customHeight="1">
      <c r="A1" s="1" t="inlineStr">
        <is>
          <t>Reconciled_Dataset_ID</t>
        </is>
      </c>
      <c r="B1" s="1" t="inlineStr">
        <is>
          <t>Standardized_Dataset_Name</t>
        </is>
      </c>
      <c r="C1" s="1" t="inlineStr">
        <is>
          <t>Unique_Platform</t>
        </is>
      </c>
      <c r="D1" s="1" t="inlineStr">
        <is>
          <t>AI_Tools_Identifying_Dataset</t>
        </is>
      </c>
      <c r="E1" s="1" t="inlineStr">
        <is>
          <t>Preferred_Dataset_URL</t>
        </is>
      </c>
      <c r="F1" s="1" t="inlineStr">
        <is>
          <t>Platform_URL</t>
        </is>
      </c>
      <c r="G1" s="1" t="inlineStr">
        <is>
          <t>DOI_or_Persistent_ID</t>
        </is>
      </c>
      <c r="H1" s="1" t="inlineStr">
        <is>
          <t>Publication_Citation</t>
        </is>
      </c>
      <c r="I1" s="1" t="inlineStr">
        <is>
          <t>Country</t>
        </is>
      </c>
      <c r="J1" s="1" t="inlineStr">
        <is>
          <t>Geographic_Coverage</t>
        </is>
      </c>
      <c r="K1" s="1" t="inlineStr">
        <is>
          <t>Number_of_Images</t>
        </is>
      </c>
      <c r="L1" s="1" t="inlineStr">
        <is>
          <t>Number_of_Frames</t>
        </is>
      </c>
      <c r="M1" s="1" t="inlineStr">
        <is>
          <t>Number_of_Samples</t>
        </is>
      </c>
      <c r="N1" s="1" t="inlineStr">
        <is>
          <t>Number_of_Classes</t>
        </is>
      </c>
      <c r="O1" s="1" t="inlineStr">
        <is>
          <t>Distress_Types</t>
        </is>
      </c>
      <c r="P1" s="1" t="inlineStr">
        <is>
          <t>Label_Taxonomy</t>
        </is>
      </c>
      <c r="Q1" s="1" t="inlineStr">
        <is>
          <t>Annotation_Style</t>
        </is>
      </c>
      <c r="R1" s="1" t="inlineStr">
        <is>
          <t>Annotation_Format</t>
        </is>
      </c>
      <c r="S1" s="1" t="inlineStr">
        <is>
          <t>Reported_AI_Tasks</t>
        </is>
      </c>
      <c r="T1" s="1" t="inlineStr">
        <is>
          <t>Reported_AI_Methods</t>
        </is>
      </c>
      <c r="U1" s="1" t="inlineStr">
        <is>
          <t>Reported_Models_or_Architectures</t>
        </is>
      </c>
      <c r="V1" s="1" t="inlineStr">
        <is>
          <t>Original_Derived_or_Compiled</t>
        </is>
      </c>
      <c r="W1" s="1" t="inlineStr">
        <is>
          <t>Access_Status</t>
        </is>
      </c>
      <c r="X1" s="1" t="inlineStr">
        <is>
          <t>License</t>
        </is>
      </c>
      <c r="Y1" s="1" t="inlineStr">
        <is>
          <t>Key_Limitations</t>
        </is>
      </c>
      <c r="Z1" s="1" t="inlineStr">
        <is>
          <t>Confidence_Level</t>
        </is>
      </c>
      <c r="AA1" s="1" t="inlineStr">
        <is>
          <t>Verification_Priority</t>
        </is>
      </c>
      <c r="AB1" s="1" t="inlineStr">
        <is>
          <t>Recommended_Action</t>
        </is>
      </c>
    </row>
    <row r="2" ht="56" customHeight="1">
      <c r="A2" s="3" t="inlineStr">
        <is>
          <t>DS-001</t>
        </is>
      </c>
      <c r="B2" s="3" t="inlineStr">
        <is>
          <t>Asphalt Pavement Crack Data (class-foldered grayscale images)</t>
        </is>
      </c>
      <c r="C2" s="3" t="inlineStr">
        <is>
          <t>GitHub</t>
        </is>
      </c>
      <c r="D2" s="3" t="inlineStr">
        <is>
          <t>Claude</t>
        </is>
      </c>
      <c r="E2" s="4" t="inlineStr">
        <is>
          <t>https://github.com/summoners29/Asphalt-Pavement-Crack-Data</t>
        </is>
      </c>
      <c r="F2" s="4" t="inlineStr">
        <is>
          <t>https://github.com/summoners29/Asphalt-Pavement-Crack-Data</t>
        </is>
      </c>
      <c r="G2" s="3" t="inlineStr">
        <is>
          <t>NR</t>
        </is>
      </c>
      <c r="H2" s="3" t="inlineStr">
        <is>
          <t>NR</t>
        </is>
      </c>
      <c r="I2" s="3" t="inlineStr">
        <is>
          <t>NR</t>
        </is>
      </c>
      <c r="J2" s="3" t="inlineStr">
        <is>
          <t>Road environment: Asphalt pavements</t>
        </is>
      </c>
      <c r="K2" s="3" t="inlineStr">
        <is>
          <t>NR</t>
        </is>
      </c>
      <c r="L2" s="3" t="inlineStr">
        <is>
          <t>NR</t>
        </is>
      </c>
      <c r="M2" s="3" t="inlineStr">
        <is>
          <t>NR</t>
        </is>
      </c>
      <c r="N2" s="3" t="inlineStr">
        <is>
          <t>NR</t>
        </is>
      </c>
      <c r="O2" s="3" t="inlineStr">
        <is>
          <t>Alligator crack (additional classes per folder structure UNK)</t>
        </is>
      </c>
      <c r="P2" s="3" t="inlineStr">
        <is>
          <t>Folder-level class labels (e.g., Alligator)</t>
        </is>
      </c>
      <c r="Q2" s="3" t="inlineStr">
        <is>
          <t>Image classification</t>
        </is>
      </c>
      <c r="R2" s="3" t="inlineStr">
        <is>
          <t>Class-folder structure (grayscale jpg)</t>
        </is>
      </c>
      <c r="S2" s="3" t="inlineStr">
        <is>
          <t>Classification</t>
        </is>
      </c>
      <c r="T2" s="3" t="inlineStr">
        <is>
          <t>NR</t>
        </is>
      </c>
      <c r="U2" s="3" t="inlineStr">
        <is>
          <t>NR</t>
        </is>
      </c>
      <c r="V2" s="3" t="inlineStr">
        <is>
          <t>Original</t>
        </is>
      </c>
      <c r="W2" s="3" t="inlineStr">
        <is>
          <t>Direct_Download</t>
        </is>
      </c>
      <c r="X2" s="3" t="inlineStr">
        <is>
          <t>NR</t>
        </is>
      </c>
      <c r="Y2" s="3" t="inlineStr">
        <is>
          <t>No README, no counts, no license or provenance; images stored directly in repository</t>
        </is>
      </c>
      <c r="Z2" s="3" t="inlineStr">
        <is>
          <t>Low</t>
        </is>
      </c>
      <c r="AA2" s="3" t="inlineStr">
        <is>
          <t>Low</t>
        </is>
      </c>
      <c r="AB2" s="3" t="inlineStr">
        <is>
          <t>Use source record as cited.</t>
        </is>
      </c>
    </row>
    <row r="3" ht="56" customHeight="1">
      <c r="A3" s="3" t="inlineStr">
        <is>
          <t>DS-002</t>
        </is>
      </c>
      <c r="B3" s="3" t="inlineStr">
        <is>
          <t>Asphalt Pavement Distress Dataset (DSWMamba)</t>
        </is>
      </c>
      <c r="C3" s="3" t="inlineStr">
        <is>
          <t>GitHub</t>
        </is>
      </c>
      <c r="D3" s="3" t="inlineStr">
        <is>
          <t>Claude; GPT; GitHub_Test_Batch (tool UNK)</t>
        </is>
      </c>
      <c r="E3" s="4" t="inlineStr">
        <is>
          <t>https://github.com/Oct-Sunn/Asphalt-Pavement-Distress-Dataset</t>
        </is>
      </c>
      <c r="F3" s="4" t="inlineStr">
        <is>
          <t>https://github.com/Oct-Sunn/Asphalt-Pavement-Distress-Dataset; https://github.com/zyf991121/DSWMamba</t>
        </is>
      </c>
      <c r="G3" s="3" t="inlineStr">
        <is>
          <t>NR</t>
        </is>
      </c>
      <c r="H3" s="3" t="inlineStr">
        <is>
          <t>DSWMamba paper (full bibliographic details not provided in README) [Claude] | DSWMamba paper cited by repository; DOI NR [GPT] | https://github.com/zyf991121/DSWMamba [Test_Batch]</t>
        </is>
      </c>
      <c r="I3" s="3" t="inlineStr">
        <is>
          <t>NR</t>
        </is>
      </c>
      <c r="J3" s="3" t="inlineStr">
        <is>
          <t>Road environment: Asphalt pavements, real-world scenarios [Claude] | Asphalt pavement [GPT] | Asphalt roadway [Test_Batch]</t>
        </is>
      </c>
      <c r="K3" s="3" t="inlineStr">
        <is>
          <t>NR</t>
        </is>
      </c>
      <c r="L3" s="3" t="inlineStr">
        <is>
          <t>NR</t>
        </is>
      </c>
      <c r="M3" s="3" t="inlineStr">
        <is>
          <t>NR</t>
        </is>
      </c>
      <c r="N3" s="3" t="inlineStr">
        <is>
          <t>NR</t>
        </is>
      </c>
      <c r="O3" s="3" t="inlineStr">
        <is>
          <t>Six distress categories incl. cracks, potholes, alligator cracks, road-marking distress [Claude] | six categories including cracks; potholes; alligator cracks; road-marking distress [GPT] | six asphalt pavement distress categories [Test_Batch]</t>
        </is>
      </c>
      <c r="P3" s="3" t="inlineStr">
        <is>
          <t>Labeled images across six distress categories [Claude] | Six categories; full taxonomy NR [GPT] | six distress categories [Test_Batch]</t>
        </is>
      </c>
      <c r="Q3" s="3" t="inlineStr">
        <is>
          <t>Detection/classification (per paper focus) [Claude] | detection; classification [GPT] | Semantic segmentation [Test_Batch]</t>
        </is>
      </c>
      <c r="R3" s="3" t="inlineStr">
        <is>
          <t>Pixel masks</t>
        </is>
      </c>
      <c r="S3" s="3" t="inlineStr">
        <is>
          <t>Object detection [Claude] | detection; classification; analysis [GPT] | semantic segmentation [Test_Batch]</t>
        </is>
      </c>
      <c r="T3" s="3" t="inlineStr">
        <is>
          <t>NR</t>
        </is>
      </c>
      <c r="U3" s="3" t="inlineStr">
        <is>
          <t>NR</t>
        </is>
      </c>
      <c r="V3" s="3" t="inlineStr">
        <is>
          <t>Original</t>
        </is>
      </c>
      <c r="W3" s="3" t="inlineStr">
        <is>
          <t>Direct_Download [Claude] | UNK [GPT/Test_Batch]</t>
        </is>
      </c>
      <c r="X3" s="3" t="inlineStr">
        <is>
          <t>NR</t>
        </is>
      </c>
      <c r="Y3" s="3" t="inlineStr">
        <is>
          <t>Image count, format, license, and provenance undocumented; single Google Drive archive (link liveness not independently re-tested) [Claude] | Download target not resolved; no count, license, persistent data identifier, annotation format, geography, or collection details [GPT] | Model repository documents a six-class dataset, but dataset count, release year, access route, license, geography, and independent dataset identity remain unresolved. [Test_Batch]</t>
        </is>
      </c>
      <c r="Z3" s="3" t="inlineStr">
        <is>
          <t>Low</t>
        </is>
      </c>
      <c r="AA3" s="7" t="inlineStr">
        <is>
          <t>High</t>
        </is>
      </c>
      <c r="AB3" s="3" t="inlineStr">
        <is>
          <t>Confirm dataset release location and extent.</t>
        </is>
      </c>
    </row>
    <row r="4" ht="56" customHeight="1">
      <c r="A4" s="3" t="inlineStr">
        <is>
          <t>DS-003</t>
        </is>
      </c>
      <c r="B4" s="3" t="inlineStr">
        <is>
          <t>CiCS pavement crack image dataset</t>
        </is>
      </c>
      <c r="C4" s="3" t="inlineStr">
        <is>
          <t>GitHub</t>
        </is>
      </c>
      <c r="D4" s="3" t="inlineStr">
        <is>
          <t>Claude</t>
        </is>
      </c>
      <c r="E4" s="4" t="inlineStr">
        <is>
          <t>https://github.com/DrEdwardLee/Pavement-Crack-Dataset</t>
        </is>
      </c>
      <c r="F4" s="4" t="inlineStr">
        <is>
          <t>https://github.com/DrEdwardLee/Pavement-Crack-Dataset</t>
        </is>
      </c>
      <c r="G4" s="3" t="inlineStr">
        <is>
          <t>NR</t>
        </is>
      </c>
      <c r="H4" s="3" t="inlineStr">
        <is>
          <t>NR</t>
        </is>
      </c>
      <c r="I4" s="3" t="inlineStr">
        <is>
          <t>NR</t>
        </is>
      </c>
      <c r="J4" s="3" t="inlineStr">
        <is>
          <t>Road environment: Pavements</t>
        </is>
      </c>
      <c r="K4" s="3" t="inlineStr">
        <is>
          <t>NR</t>
        </is>
      </c>
      <c r="L4" s="3" t="inlineStr">
        <is>
          <t>NR</t>
        </is>
      </c>
      <c r="M4" s="3" t="inlineStr">
        <is>
          <t>NR</t>
        </is>
      </c>
      <c r="N4" s="3" t="inlineStr">
        <is>
          <t>NR</t>
        </is>
      </c>
      <c r="O4" s="3" t="inlineStr">
        <is>
          <t>Pavement cracks (undifferentiated crack class)</t>
        </is>
      </c>
      <c r="P4" s="3" t="inlineStr">
        <is>
          <t>UNK (no README; annotation presence not verifiable from file listing)</t>
        </is>
      </c>
      <c r="Q4" s="3" t="inlineStr">
        <is>
          <t>NR</t>
        </is>
      </c>
      <c r="R4" s="3" t="inlineStr">
        <is>
          <t>NR</t>
        </is>
      </c>
      <c r="S4" s="3" t="inlineStr">
        <is>
          <t>Crack detection (per repo description)</t>
        </is>
      </c>
      <c r="T4" s="3" t="inlineStr">
        <is>
          <t>NR</t>
        </is>
      </c>
      <c r="U4" s="3" t="inlineStr">
        <is>
          <t>NR</t>
        </is>
      </c>
      <c r="V4" s="3" t="inlineStr">
        <is>
          <t>Original</t>
        </is>
      </c>
      <c r="W4" s="3" t="inlineStr">
        <is>
          <t>Direct_Download</t>
        </is>
      </c>
      <c r="X4" s="3" t="inlineStr">
        <is>
          <t>NR</t>
        </is>
      </c>
      <c r="Y4" s="3" t="inlineStr">
        <is>
          <t>No README or documentation; annotations, counts, provenance, and license all unverified (data stored as CiCS-Data(1-5).rar in repo)</t>
        </is>
      </c>
      <c r="Z4" s="3" t="inlineStr">
        <is>
          <t>Low</t>
        </is>
      </c>
      <c r="AA4" s="3" t="inlineStr">
        <is>
          <t>Low</t>
        </is>
      </c>
      <c r="AB4" s="3" t="inlineStr">
        <is>
          <t>Use source record as cited.</t>
        </is>
      </c>
    </row>
    <row r="5" ht="56" customHeight="1">
      <c r="A5" s="3" t="inlineStr">
        <is>
          <t>DS-004</t>
        </is>
      </c>
      <c r="B5" s="3" t="inlineStr">
        <is>
          <t>complexPavementCrackDataset</t>
        </is>
      </c>
      <c r="C5" s="3" t="inlineStr">
        <is>
          <t>GitHub</t>
        </is>
      </c>
      <c r="D5" s="3" t="inlineStr">
        <is>
          <t>Claude</t>
        </is>
      </c>
      <c r="E5" s="4" t="inlineStr">
        <is>
          <t>https://github.com/SEU-zhc/complexPavementCrackDataset</t>
        </is>
      </c>
      <c r="F5" s="4" t="inlineStr">
        <is>
          <t>https://github.com/SEU-zhc/complexPavementCrackDataset</t>
        </is>
      </c>
      <c r="G5" s="3" t="inlineStr">
        <is>
          <t>NR</t>
        </is>
      </c>
      <c r="H5" s="3" t="inlineStr">
        <is>
          <t>NR</t>
        </is>
      </c>
      <c r="I5" s="3" t="inlineStr">
        <is>
          <t>NR</t>
        </is>
      </c>
      <c r="J5" s="3" t="inlineStr">
        <is>
          <t>Road environment: Pavements with shadows, watermarks, brake marks and environmental noise</t>
        </is>
      </c>
      <c r="K5" s="3" t="inlineStr">
        <is>
          <t>500</t>
        </is>
      </c>
      <c r="L5" s="3" t="inlineStr">
        <is>
          <t>NR</t>
        </is>
      </c>
      <c r="M5" s="3" t="inlineStr">
        <is>
          <t>500</t>
        </is>
      </c>
      <c r="N5" s="3" t="inlineStr">
        <is>
          <t>NR</t>
        </is>
      </c>
      <c r="O5" s="3" t="inlineStr">
        <is>
          <t>Pavement cracks (complex-background crack class)</t>
        </is>
      </c>
      <c r="P5" s="3" t="inlineStr">
        <is>
          <t>Bounding boxes (class xc yc w h) and binary crack masks</t>
        </is>
      </c>
      <c r="Q5" s="3" t="inlineStr">
        <is>
          <t>Object detection;Semantic segmentation</t>
        </is>
      </c>
      <c r="R5" s="3" t="inlineStr">
        <is>
          <t>YOLO-style txt;binary mask images</t>
        </is>
      </c>
      <c r="S5" s="3" t="inlineStr">
        <is>
          <t>Object detection;Semantic segmentation</t>
        </is>
      </c>
      <c r="T5" s="3" t="inlineStr">
        <is>
          <t>NR</t>
        </is>
      </c>
      <c r="U5" s="3" t="inlineStr">
        <is>
          <t>NR</t>
        </is>
      </c>
      <c r="V5" s="3" t="inlineStr">
        <is>
          <t>Original</t>
        </is>
      </c>
      <c r="W5" s="3" t="inlineStr">
        <is>
          <t>Restricted</t>
        </is>
      </c>
      <c r="X5" s="3" t="inlineStr">
        <is>
          <t>NR</t>
        </is>
      </c>
      <c r="Y5" s="3" t="inlineStr">
        <is>
          <t>Baidu-only hosting limits international research access; 'over 500 images' recorded as 500 minimum; no paper or license</t>
        </is>
      </c>
      <c r="Z5" s="3" t="inlineStr">
        <is>
          <t>Moderate</t>
        </is>
      </c>
      <c r="AA5" s="3" t="inlineStr">
        <is>
          <t>Low</t>
        </is>
      </c>
      <c r="AB5" s="3" t="inlineStr">
        <is>
          <t>Use source record as cited.</t>
        </is>
      </c>
    </row>
    <row r="6" ht="56" customHeight="1">
      <c r="A6" s="3" t="inlineStr">
        <is>
          <t>DS-006</t>
        </is>
      </c>
      <c r="B6" s="3" t="inlineStr">
        <is>
          <t>Crack Classification Dataset (five crack types, 200 images)</t>
        </is>
      </c>
      <c r="C6" s="3" t="inlineStr">
        <is>
          <t>GitHub</t>
        </is>
      </c>
      <c r="D6" s="3" t="inlineStr">
        <is>
          <t>Claude</t>
        </is>
      </c>
      <c r="E6" s="4" t="inlineStr">
        <is>
          <t>https://github.com/0110TJY/Crack-Classification-Dataset</t>
        </is>
      </c>
      <c r="F6" s="4" t="inlineStr">
        <is>
          <t>https://github.com/0110TJY/Crack-Classification-Dataset</t>
        </is>
      </c>
      <c r="G6" s="3" t="inlineStr">
        <is>
          <t>NR</t>
        </is>
      </c>
      <c r="H6" s="3" t="inlineStr">
        <is>
          <t>NR</t>
        </is>
      </c>
      <c r="I6" s="3" t="inlineStr">
        <is>
          <t>NR</t>
        </is>
      </c>
      <c r="J6" s="3" t="inlineStr">
        <is>
          <t>Road environment: Pavements</t>
        </is>
      </c>
      <c r="K6" s="3" t="inlineStr">
        <is>
          <t>200</t>
        </is>
      </c>
      <c r="L6" s="3" t="inlineStr">
        <is>
          <t>NR</t>
        </is>
      </c>
      <c r="M6" s="3" t="inlineStr">
        <is>
          <t>200</t>
        </is>
      </c>
      <c r="N6" s="3" t="inlineStr">
        <is>
          <t>NR</t>
        </is>
      </c>
      <c r="O6" s="3" t="inlineStr">
        <is>
          <t>Five crack types (specific class names NR)</t>
        </is>
      </c>
      <c r="P6" s="3" t="inlineStr">
        <is>
          <t>Class-level labels (five types)</t>
        </is>
      </c>
      <c r="Q6" s="3" t="inlineStr">
        <is>
          <t>Image classification</t>
        </is>
      </c>
      <c r="R6" s="3" t="inlineStr">
        <is>
          <t>Class-folder / zip structure</t>
        </is>
      </c>
      <c r="S6" s="3" t="inlineStr">
        <is>
          <t>Classification</t>
        </is>
      </c>
      <c r="T6" s="3" t="inlineStr">
        <is>
          <t>NR</t>
        </is>
      </c>
      <c r="U6" s="3" t="inlineStr">
        <is>
          <t>NR</t>
        </is>
      </c>
      <c r="V6" s="3" t="inlineStr">
        <is>
          <t>Original</t>
        </is>
      </c>
      <c r="W6" s="3" t="inlineStr">
        <is>
          <t>Direct_Download</t>
        </is>
      </c>
      <c r="X6" s="3" t="inlineStr">
        <is>
          <t>NR</t>
        </is>
      </c>
      <c r="Y6" s="3" t="inlineStr">
        <is>
          <t>Partially derivative of CRACK500/CFD; very small; class names undocumented</t>
        </is>
      </c>
      <c r="Z6" s="3" t="inlineStr">
        <is>
          <t>Moderate</t>
        </is>
      </c>
      <c r="AA6" s="3" t="inlineStr">
        <is>
          <t>Low</t>
        </is>
      </c>
      <c r="AB6" s="3" t="inlineStr">
        <is>
          <t>Use source record as cited.</t>
        </is>
      </c>
    </row>
    <row r="7" ht="56" customHeight="1">
      <c r="A7" s="3" t="inlineStr">
        <is>
          <t>DS-008</t>
        </is>
      </c>
      <c r="B7" s="3" t="inlineStr">
        <is>
          <t>CrackForest Dataset (CFD)</t>
        </is>
      </c>
      <c r="C7" s="3" t="inlineStr">
        <is>
          <t>GitHub</t>
        </is>
      </c>
      <c r="D7" s="3" t="inlineStr">
        <is>
          <t>GitHub_Test_Batch (tool UNK)</t>
        </is>
      </c>
      <c r="E7" s="4" t="inlineStr">
        <is>
          <t>https://github.com/cuilimeng/CrackForest-dataset</t>
        </is>
      </c>
      <c r="F7" s="4" t="inlineStr">
        <is>
          <t>https://github.com/cuilimeng/CrackForest-dataset</t>
        </is>
      </c>
      <c r="G7" s="3" t="inlineStr">
        <is>
          <t>NR</t>
        </is>
      </c>
      <c r="H7" s="3" t="inlineStr">
        <is>
          <t>https://github.com/cuilimeng/CrackForest-dataset</t>
        </is>
      </c>
      <c r="I7" s="3" t="inlineStr">
        <is>
          <t>China</t>
        </is>
      </c>
      <c r="J7" s="3" t="inlineStr">
        <is>
          <t>China; Beijing; Road environment: Urban</t>
        </is>
      </c>
      <c r="K7" s="3" t="inlineStr">
        <is>
          <t>118</t>
        </is>
      </c>
      <c r="L7" s="3" t="inlineStr">
        <is>
          <t>NR</t>
        </is>
      </c>
      <c r="M7" s="3" t="inlineStr">
        <is>
          <t>118</t>
        </is>
      </c>
      <c r="N7" s="3" t="inlineStr">
        <is>
          <t>NR</t>
        </is>
      </c>
      <c r="O7" s="3" t="inlineStr">
        <is>
          <t>pavement crack</t>
        </is>
      </c>
      <c r="P7" s="3" t="inlineStr">
        <is>
          <t>crack contour; crack pixel mask</t>
        </is>
      </c>
      <c r="Q7" s="3" t="inlineStr">
        <is>
          <t>Semantic segmentation</t>
        </is>
      </c>
      <c r="R7" s="3" t="inlineStr">
        <is>
          <t>Ground-truth contour images</t>
        </is>
      </c>
      <c r="S7" s="3" t="inlineStr">
        <is>
          <t>semantic segmentation; crack detection</t>
        </is>
      </c>
      <c r="T7" s="3" t="inlineStr">
        <is>
          <t>NR</t>
        </is>
      </c>
      <c r="U7" s="3" t="inlineStr">
        <is>
          <t>NR</t>
        </is>
      </c>
      <c r="V7" s="3" t="inlineStr">
        <is>
          <t>Original</t>
        </is>
      </c>
      <c r="W7" s="3" t="inlineStr">
        <is>
          <t>Direct_Download</t>
        </is>
      </c>
      <c r="X7" s="3" t="inlineStr">
        <is>
          <t>NR</t>
        </is>
      </c>
      <c r="Y7" s="3" t="inlineStr">
        <is>
          <t>Very small single-city benchmark and limited collection-condition metadata.</t>
        </is>
      </c>
      <c r="Z7" s="3" t="inlineStr">
        <is>
          <t>High</t>
        </is>
      </c>
      <c r="AA7" s="3" t="inlineStr">
        <is>
          <t>Low</t>
        </is>
      </c>
      <c r="AB7" s="3" t="inlineStr">
        <is>
          <t>Use source record as cited.</t>
        </is>
      </c>
    </row>
    <row r="8" ht="56" customHeight="1">
      <c r="A8" s="3" t="inlineStr">
        <is>
          <t>DS-009</t>
        </is>
      </c>
      <c r="B8" s="3" t="inlineStr">
        <is>
          <t>CrackLS315</t>
        </is>
      </c>
      <c r="C8" s="3" t="inlineStr">
        <is>
          <t>GitHub</t>
        </is>
      </c>
      <c r="D8" s="3" t="inlineStr">
        <is>
          <t>GitHub_Test_Batch (tool UNK)</t>
        </is>
      </c>
      <c r="E8" s="4" t="inlineStr">
        <is>
          <t>https://github.com/qinnzou/DeepCrack</t>
        </is>
      </c>
      <c r="F8" s="4" t="inlineStr">
        <is>
          <t>https://github.com/qinnzou/DeepCrack</t>
        </is>
      </c>
      <c r="G8" s="3" t="inlineStr">
        <is>
          <t>NR</t>
        </is>
      </c>
      <c r="H8" s="3" t="inlineStr">
        <is>
          <t>https://github.com/qinnzou/DeepCrack</t>
        </is>
      </c>
      <c r="I8" s="3" t="inlineStr">
        <is>
          <t>NR</t>
        </is>
      </c>
      <c r="J8" s="3" t="inlineStr">
        <is>
          <t>Road environment: Road pavement</t>
        </is>
      </c>
      <c r="K8" s="3" t="inlineStr">
        <is>
          <t>315</t>
        </is>
      </c>
      <c r="L8" s="3" t="inlineStr">
        <is>
          <t>NR</t>
        </is>
      </c>
      <c r="M8" s="3" t="inlineStr">
        <is>
          <t>315</t>
        </is>
      </c>
      <c r="N8" s="3" t="inlineStr">
        <is>
          <t>NR</t>
        </is>
      </c>
      <c r="O8" s="3" t="inlineStr">
        <is>
          <t>pavement crack</t>
        </is>
      </c>
      <c r="P8" s="3" t="inlineStr">
        <is>
          <t>crack pixel mask</t>
        </is>
      </c>
      <c r="Q8" s="3" t="inlineStr">
        <is>
          <t>Semantic segmentation</t>
        </is>
      </c>
      <c r="R8" s="3" t="inlineStr">
        <is>
          <t>Image-mask pairs</t>
        </is>
      </c>
      <c r="S8" s="3" t="inlineStr">
        <is>
          <t>semantic segmentation; crack detection</t>
        </is>
      </c>
      <c r="T8" s="3" t="inlineStr">
        <is>
          <t>NR</t>
        </is>
      </c>
      <c r="U8" s="3" t="inlineStr">
        <is>
          <t>NR</t>
        </is>
      </c>
      <c r="V8" s="3" t="inlineStr">
        <is>
          <t>Original</t>
        </is>
      </c>
      <c r="W8" s="3" t="inlineStr">
        <is>
          <t>Direct_Download</t>
        </is>
      </c>
      <c r="X8" s="3" t="inlineStr">
        <is>
          <t>NR</t>
        </is>
      </c>
      <c r="Y8" s="3" t="inlineStr">
        <is>
          <t>Small crack-only dataset; 1 mm ground sampling distance is reported, but pixel resolution, navigation, location, license, and weather metadata are not reported.</t>
        </is>
      </c>
      <c r="Z8" s="3" t="inlineStr">
        <is>
          <t>High</t>
        </is>
      </c>
      <c r="AA8" s="3" t="inlineStr">
        <is>
          <t>Low</t>
        </is>
      </c>
      <c r="AB8" s="3" t="inlineStr">
        <is>
          <t>Use source record as cited.</t>
        </is>
      </c>
    </row>
    <row r="9" ht="56" customHeight="1">
      <c r="A9" s="3" t="inlineStr">
        <is>
          <t>DS-011</t>
        </is>
      </c>
      <c r="B9" s="3" t="inlineStr">
        <is>
          <t>CrackSeg9k</t>
        </is>
      </c>
      <c r="C9" s="3" t="inlineStr">
        <is>
          <t>GitHub</t>
        </is>
      </c>
      <c r="D9" s="3" t="inlineStr">
        <is>
          <t>GitHub_Test_Batch (tool UNK)</t>
        </is>
      </c>
      <c r="E9" s="4" t="inlineStr">
        <is>
          <t>https://github.com/Dhananjay42/crackseg9k</t>
        </is>
      </c>
      <c r="F9" s="4" t="inlineStr">
        <is>
          <t>https://github.com/Dhananjay42/crackseg9k</t>
        </is>
      </c>
      <c r="G9" s="3" t="inlineStr">
        <is>
          <t>NR</t>
        </is>
      </c>
      <c r="H9" s="3" t="inlineStr">
        <is>
          <t>https://github.com/Dhananjay42/crackseg9k</t>
        </is>
      </c>
      <c r="I9" s="3" t="inlineStr">
        <is>
          <t>NR</t>
        </is>
      </c>
      <c r="J9" s="3" t="inlineStr">
        <is>
          <t>Road environment: Roadway; mixed structures and materials</t>
        </is>
      </c>
      <c r="K9" s="3" t="inlineStr">
        <is>
          <t>NR</t>
        </is>
      </c>
      <c r="L9" s="3" t="inlineStr">
        <is>
          <t>NR</t>
        </is>
      </c>
      <c r="M9" s="3" t="inlineStr">
        <is>
          <t>NR</t>
        </is>
      </c>
      <c r="N9" s="3" t="inlineStr">
        <is>
          <t>NR</t>
        </is>
      </c>
      <c r="O9" s="3" t="inlineStr">
        <is>
          <t>crack</t>
        </is>
      </c>
      <c r="P9" s="3" t="inlineStr">
        <is>
          <t>crack pixel mask</t>
        </is>
      </c>
      <c r="Q9" s="3" t="inlineStr">
        <is>
          <t>Semantic segmentation</t>
        </is>
      </c>
      <c r="R9" s="3" t="inlineStr">
        <is>
          <t>Image-mask pairs</t>
        </is>
      </c>
      <c r="S9" s="3" t="inlineStr">
        <is>
          <t>semantic segmentation</t>
        </is>
      </c>
      <c r="T9" s="3" t="inlineStr">
        <is>
          <t>NR</t>
        </is>
      </c>
      <c r="U9" s="3" t="inlineStr">
        <is>
          <t>NR</t>
        </is>
      </c>
      <c r="V9" s="3" t="inlineStr">
        <is>
          <t>Compiled</t>
        </is>
      </c>
      <c r="W9" s="3" t="inlineStr">
        <is>
          <t>Direct_Download</t>
        </is>
      </c>
      <c r="X9" s="3" t="inlineStr">
        <is>
          <t>NR</t>
        </is>
      </c>
      <c r="Y9" s="3" t="inlineStr">
        <is>
          <t>Approximately 9,160 images are reported, but the corpus combines road and non-road crack sources and may duplicate underlying datasets.</t>
        </is>
      </c>
      <c r="Z9" s="3" t="inlineStr">
        <is>
          <t>High</t>
        </is>
      </c>
      <c r="AA9" s="3" t="inlineStr">
        <is>
          <t>Low</t>
        </is>
      </c>
      <c r="AB9" s="3" t="inlineStr">
        <is>
          <t>Use source record as cited.</t>
        </is>
      </c>
    </row>
    <row r="10" ht="56" customHeight="1">
      <c r="A10" s="3" t="inlineStr">
        <is>
          <t>DS-012</t>
        </is>
      </c>
      <c r="B10" s="3" t="inlineStr">
        <is>
          <t>CrackTrans (pavement crack dataset with complex backgrounds)</t>
        </is>
      </c>
      <c r="C10" s="3" t="inlineStr">
        <is>
          <t>GitHub</t>
        </is>
      </c>
      <c r="D10" s="3" t="inlineStr">
        <is>
          <t>Claude</t>
        </is>
      </c>
      <c r="E10" s="4" t="inlineStr">
        <is>
          <t>https://github.com/JZhongUTK/Pavement-crack-dataset</t>
        </is>
      </c>
      <c r="F10" s="4" t="inlineStr">
        <is>
          <t>https://github.com/JZhongUTK/Pavement-crack-dataset</t>
        </is>
      </c>
      <c r="G10" s="3" t="inlineStr">
        <is>
          <t>NR</t>
        </is>
      </c>
      <c r="H10" s="3" t="inlineStr">
        <is>
          <t>https://ieeexplore.ieee.org/document/10557475;10.1016/j.autcon.2022.104436;10.1016/j.engappai.2022.105808</t>
        </is>
      </c>
      <c r="I10" s="3" t="inlineStr">
        <is>
          <t>NR</t>
        </is>
      </c>
      <c r="J10" s="3" t="inlineStr">
        <is>
          <t>Road environment: Pavements incl. shadow, wet, night, and grooved surfaces</t>
        </is>
      </c>
      <c r="K10" s="3" t="inlineStr">
        <is>
          <t>455</t>
        </is>
      </c>
      <c r="L10" s="3" t="inlineStr">
        <is>
          <t>NR</t>
        </is>
      </c>
      <c r="M10" s="3" t="inlineStr">
        <is>
          <t>455</t>
        </is>
      </c>
      <c r="N10" s="3" t="inlineStr">
        <is>
          <t>NR</t>
        </is>
      </c>
      <c r="O10" s="3" t="inlineStr">
        <is>
          <t>Pavement cracks (undifferentiated crack class)</t>
        </is>
      </c>
      <c r="P10" s="3" t="inlineStr">
        <is>
          <t>Pixel-level crack ground truth</t>
        </is>
      </c>
      <c r="Q10" s="3" t="inlineStr">
        <is>
          <t>Semantic segmentation</t>
        </is>
      </c>
      <c r="R10" s="3" t="inlineStr">
        <is>
          <t>Ground-truth masks</t>
        </is>
      </c>
      <c r="S10" s="3" t="inlineStr">
        <is>
          <t>Semantic segmentation;Data augmentation research</t>
        </is>
      </c>
      <c r="T10" s="3" t="inlineStr">
        <is>
          <t>NR</t>
        </is>
      </c>
      <c r="U10" s="3" t="inlineStr">
        <is>
          <t>NR</t>
        </is>
      </c>
      <c r="V10" s="3" t="inlineStr">
        <is>
          <t>Original</t>
        </is>
      </c>
      <c r="W10" s="3" t="inlineStr">
        <is>
          <t>Direct_Download</t>
        </is>
      </c>
      <c r="X10" s="3" t="inlineStr">
        <is>
          <t>NR ('released for public use' per README)</t>
        </is>
      </c>
      <c r="Y10" s="3" t="inlineStr">
        <is>
          <t>Small dataset (455 images); collection location not stated; Google Drive hosting (link liveness not independently re-tested)</t>
        </is>
      </c>
      <c r="Z10" s="3" t="inlineStr">
        <is>
          <t>Moderate</t>
        </is>
      </c>
      <c r="AA10" s="3" t="inlineStr">
        <is>
          <t>Low</t>
        </is>
      </c>
      <c r="AB10" s="3" t="inlineStr">
        <is>
          <t>Use source record as cited.</t>
        </is>
      </c>
    </row>
    <row r="11" ht="56" customHeight="1">
      <c r="A11" s="3" t="inlineStr">
        <is>
          <t>DS-013</t>
        </is>
      </c>
      <c r="B11" s="3" t="inlineStr">
        <is>
          <t>CrackTree260</t>
        </is>
      </c>
      <c r="C11" s="3" t="inlineStr">
        <is>
          <t>GitHub</t>
        </is>
      </c>
      <c r="D11" s="3" t="inlineStr">
        <is>
          <t>GitHub_Test_Batch (tool UNK)</t>
        </is>
      </c>
      <c r="E11" s="4" t="inlineStr">
        <is>
          <t>https://github.com/qinnzou/DeepCrack</t>
        </is>
      </c>
      <c r="F11" s="4" t="inlineStr">
        <is>
          <t>https://github.com/qinnzou/DeepCrack</t>
        </is>
      </c>
      <c r="G11" s="3" t="inlineStr">
        <is>
          <t>NR</t>
        </is>
      </c>
      <c r="H11" s="3" t="inlineStr">
        <is>
          <t>https://github.com/qinnzou/DeepCrack</t>
        </is>
      </c>
      <c r="I11" s="3" t="inlineStr">
        <is>
          <t>NR</t>
        </is>
      </c>
      <c r="J11" s="3" t="inlineStr">
        <is>
          <t>Road environment: Road pavement</t>
        </is>
      </c>
      <c r="K11" s="3" t="inlineStr">
        <is>
          <t>260</t>
        </is>
      </c>
      <c r="L11" s="3" t="inlineStr">
        <is>
          <t>NR</t>
        </is>
      </c>
      <c r="M11" s="3" t="inlineStr">
        <is>
          <t>260</t>
        </is>
      </c>
      <c r="N11" s="3" t="inlineStr">
        <is>
          <t>NR</t>
        </is>
      </c>
      <c r="O11" s="3" t="inlineStr">
        <is>
          <t>pavement crack</t>
        </is>
      </c>
      <c r="P11" s="3" t="inlineStr">
        <is>
          <t>crack pixel mask</t>
        </is>
      </c>
      <c r="Q11" s="3" t="inlineStr">
        <is>
          <t>Semantic segmentation</t>
        </is>
      </c>
      <c r="R11" s="3" t="inlineStr">
        <is>
          <t>Image-mask pairs</t>
        </is>
      </c>
      <c r="S11" s="3" t="inlineStr">
        <is>
          <t>semantic segmentation; crack detection</t>
        </is>
      </c>
      <c r="T11" s="3" t="inlineStr">
        <is>
          <t>NR</t>
        </is>
      </c>
      <c r="U11" s="3" t="inlineStr">
        <is>
          <t>NR</t>
        </is>
      </c>
      <c r="V11" s="3" t="inlineStr">
        <is>
          <t>Original</t>
        </is>
      </c>
      <c r="W11" s="3" t="inlineStr">
        <is>
          <t>Direct_Download</t>
        </is>
      </c>
      <c r="X11" s="3" t="inlineStr">
        <is>
          <t>NR</t>
        </is>
      </c>
      <c r="Y11" s="3" t="inlineStr">
        <is>
          <t>Small, crack-only dataset; location, license, and detailed environmental metadata are not reported.</t>
        </is>
      </c>
      <c r="Z11" s="3" t="inlineStr">
        <is>
          <t>High</t>
        </is>
      </c>
      <c r="AA11" s="3" t="inlineStr">
        <is>
          <t>Low</t>
        </is>
      </c>
      <c r="AB11" s="3" t="inlineStr">
        <is>
          <t>Use source record as cited.</t>
        </is>
      </c>
    </row>
    <row r="12" ht="56" customHeight="1">
      <c r="A12" s="3" t="inlineStr">
        <is>
          <t>DS-014</t>
        </is>
      </c>
      <c r="B12" s="3" t="inlineStr">
        <is>
          <t>CRKWH100</t>
        </is>
      </c>
      <c r="C12" s="3" t="inlineStr">
        <is>
          <t>GitHub</t>
        </is>
      </c>
      <c r="D12" s="3" t="inlineStr">
        <is>
          <t>GitHub_Test_Batch (tool UNK)</t>
        </is>
      </c>
      <c r="E12" s="4" t="inlineStr">
        <is>
          <t>https://github.com/qinnzou/DeepCrack</t>
        </is>
      </c>
      <c r="F12" s="4" t="inlineStr">
        <is>
          <t>https://github.com/qinnzou/DeepCrack</t>
        </is>
      </c>
      <c r="G12" s="3" t="inlineStr">
        <is>
          <t>NR</t>
        </is>
      </c>
      <c r="H12" s="3" t="inlineStr">
        <is>
          <t>https://github.com/qinnzou/DeepCrack</t>
        </is>
      </c>
      <c r="I12" s="3" t="inlineStr">
        <is>
          <t>NR</t>
        </is>
      </c>
      <c r="J12" s="3" t="inlineStr">
        <is>
          <t>Road environment: Road pavement</t>
        </is>
      </c>
      <c r="K12" s="3" t="inlineStr">
        <is>
          <t>100</t>
        </is>
      </c>
      <c r="L12" s="3" t="inlineStr">
        <is>
          <t>NR</t>
        </is>
      </c>
      <c r="M12" s="3" t="inlineStr">
        <is>
          <t>100</t>
        </is>
      </c>
      <c r="N12" s="3" t="inlineStr">
        <is>
          <t>NR</t>
        </is>
      </c>
      <c r="O12" s="3" t="inlineStr">
        <is>
          <t>pavement crack</t>
        </is>
      </c>
      <c r="P12" s="3" t="inlineStr">
        <is>
          <t>crack pixel mask</t>
        </is>
      </c>
      <c r="Q12" s="3" t="inlineStr">
        <is>
          <t>Semantic segmentation</t>
        </is>
      </c>
      <c r="R12" s="3" t="inlineStr">
        <is>
          <t>Image-mask pairs</t>
        </is>
      </c>
      <c r="S12" s="3" t="inlineStr">
        <is>
          <t>semantic segmentation; crack detection</t>
        </is>
      </c>
      <c r="T12" s="3" t="inlineStr">
        <is>
          <t>NR</t>
        </is>
      </c>
      <c r="U12" s="3" t="inlineStr">
        <is>
          <t>NR</t>
        </is>
      </c>
      <c r="V12" s="3" t="inlineStr">
        <is>
          <t>Original</t>
        </is>
      </c>
      <c r="W12" s="3" t="inlineStr">
        <is>
          <t>Direct_Download</t>
        </is>
      </c>
      <c r="X12" s="3" t="inlineStr">
        <is>
          <t>NR</t>
        </is>
      </c>
      <c r="Y12" s="3" t="inlineStr">
        <is>
          <t>Very small crack-only dataset; 1 mm ground sampling distance is reported, but pixel resolution, navigation, location, license, and environmental metadata are not reported.</t>
        </is>
      </c>
      <c r="Z12" s="3" t="inlineStr">
        <is>
          <t>High</t>
        </is>
      </c>
      <c r="AA12" s="3" t="inlineStr">
        <is>
          <t>Low</t>
        </is>
      </c>
      <c r="AB12" s="3" t="inlineStr">
        <is>
          <t>Use source record as cited.</t>
        </is>
      </c>
    </row>
    <row r="13" ht="56" customHeight="1">
      <c r="A13" s="3" t="inlineStr">
        <is>
          <t>DS-015</t>
        </is>
      </c>
      <c r="B13" s="3" t="inlineStr">
        <is>
          <t>CUBIT-Det</t>
        </is>
      </c>
      <c r="C13" s="3" t="inlineStr">
        <is>
          <t>GitHub</t>
        </is>
      </c>
      <c r="D13" s="3" t="inlineStr">
        <is>
          <t>GPT</t>
        </is>
      </c>
      <c r="E13" s="4" t="inlineStr">
        <is>
          <t>https://github.com/CUHK-USR-Group/Defect-Dataset</t>
        </is>
      </c>
      <c r="F13" s="4" t="inlineStr">
        <is>
          <t>https://github.com/CUHK-USR-Group/Defect-Dataset</t>
        </is>
      </c>
      <c r="G13" s="3" t="inlineStr">
        <is>
          <t>10.1109/TIM.2025.3571118</t>
        </is>
      </c>
      <c r="H13" s="3" t="inlineStr">
        <is>
          <t>10.1109/TIM.2025.3571118; 10.1016/j.conbuildmat.2022.129226</t>
        </is>
      </c>
      <c r="I13" s="3" t="inlineStr">
        <is>
          <t>China</t>
        </is>
      </c>
      <c r="J13" s="3" t="inlineStr">
        <is>
          <t>China; Hong Kong; Road environment: Mixed infrastructure; pavement subset</t>
        </is>
      </c>
      <c r="K13" s="3" t="inlineStr">
        <is>
          <t>5527</t>
        </is>
      </c>
      <c r="L13" s="3" t="inlineStr">
        <is>
          <t>NR</t>
        </is>
      </c>
      <c r="M13" s="3" t="inlineStr">
        <is>
          <t>5527</t>
        </is>
      </c>
      <c r="N13" s="3" t="inlineStr">
        <is>
          <t>NR</t>
        </is>
      </c>
      <c r="O13" s="3" t="inlineStr">
        <is>
          <t>crack; spalling; moisture</t>
        </is>
      </c>
      <c r="P13" s="3" t="inlineStr">
        <is>
          <t>crack; spalling; moisture; building; pavement; bridge</t>
        </is>
      </c>
      <c r="Q13" s="3" t="inlineStr">
        <is>
          <t>object detection</t>
        </is>
      </c>
      <c r="R13" s="3" t="inlineStr">
        <is>
          <t>bounding boxes</t>
        </is>
      </c>
      <c r="S13" s="3" t="inlineStr">
        <is>
          <t>defect detection; UAV infrastructure inspection</t>
        </is>
      </c>
      <c r="T13" s="3" t="inlineStr">
        <is>
          <t>Det-Recon-Reg framework</t>
        </is>
      </c>
      <c r="U13" s="3" t="inlineStr">
        <is>
          <t>Det-Recon-Reg framework</t>
        </is>
      </c>
      <c r="V13" s="3" t="inlineStr">
        <is>
          <t>Original</t>
        </is>
      </c>
      <c r="W13" s="3" t="inlineStr">
        <is>
          <t>Registration</t>
        </is>
      </c>
      <c r="X13" s="3" t="inlineStr">
        <is>
          <t>NR</t>
        </is>
      </c>
      <c r="Y13" s="3" t="inlineStr">
        <is>
          <t>Only 29% pavement; mixed defect/infrastructure taxonomy; access code required</t>
        </is>
      </c>
      <c r="Z13" s="3" t="inlineStr">
        <is>
          <t>High</t>
        </is>
      </c>
      <c r="AA13" s="3" t="inlineStr">
        <is>
          <t>Low</t>
        </is>
      </c>
      <c r="AB13" s="3" t="inlineStr">
        <is>
          <t>Use source record as cited.</t>
        </is>
      </c>
    </row>
    <row r="14" ht="56" customHeight="1">
      <c r="A14" s="3" t="inlineStr">
        <is>
          <t>DS-016</t>
        </is>
      </c>
      <c r="B14" s="3" t="inlineStr">
        <is>
          <t>DeepCrack-537</t>
        </is>
      </c>
      <c r="C14" s="3" t="inlineStr">
        <is>
          <t>GitHub</t>
        </is>
      </c>
      <c r="D14" s="3" t="inlineStr">
        <is>
          <t>GitHub_Test_Batch (tool UNK)</t>
        </is>
      </c>
      <c r="E14" s="4" t="inlineStr">
        <is>
          <t>https://github.com/yhlleo/DeepCrack</t>
        </is>
      </c>
      <c r="F14" s="4" t="inlineStr">
        <is>
          <t>https://github.com/yhlleo/DeepCrack</t>
        </is>
      </c>
      <c r="G14" s="3" t="inlineStr">
        <is>
          <t>10.1016/j.neucom.2019.01.036</t>
        </is>
      </c>
      <c r="H14" s="3" t="inlineStr">
        <is>
          <t>https://doi.org/10.1016/j.neucom.2019.01.036</t>
        </is>
      </c>
      <c r="I14" s="3" t="inlineStr">
        <is>
          <t>NR</t>
        </is>
      </c>
      <c r="J14" s="3" t="inlineStr">
        <is>
          <t>Road environment: Roadway; mixed crack scenes</t>
        </is>
      </c>
      <c r="K14" s="3" t="inlineStr">
        <is>
          <t>537</t>
        </is>
      </c>
      <c r="L14" s="3" t="inlineStr">
        <is>
          <t>NR</t>
        </is>
      </c>
      <c r="M14" s="3" t="inlineStr">
        <is>
          <t>537</t>
        </is>
      </c>
      <c r="N14" s="3" t="inlineStr">
        <is>
          <t>NR</t>
        </is>
      </c>
      <c r="O14" s="3" t="inlineStr">
        <is>
          <t>crack</t>
        </is>
      </c>
      <c r="P14" s="3" t="inlineStr">
        <is>
          <t>crack pixel mask</t>
        </is>
      </c>
      <c r="Q14" s="3" t="inlineStr">
        <is>
          <t>Semantic segmentation</t>
        </is>
      </c>
      <c r="R14" s="3" t="inlineStr">
        <is>
          <t>Image-mask pairs</t>
        </is>
      </c>
      <c r="S14" s="3" t="inlineStr">
        <is>
          <t>semantic segmentation; crack detection</t>
        </is>
      </c>
      <c r="T14" s="3" t="inlineStr">
        <is>
          <t>NR</t>
        </is>
      </c>
      <c r="U14" s="3" t="inlineStr">
        <is>
          <t>NR</t>
        </is>
      </c>
      <c r="V14" s="3" t="inlineStr">
        <is>
          <t>Original</t>
        </is>
      </c>
      <c r="W14" s="3" t="inlineStr">
        <is>
          <t>Direct_Download</t>
        </is>
      </c>
      <c r="X14" s="3" t="inlineStr">
        <is>
          <t>NR</t>
        </is>
      </c>
      <c r="Y14" s="3" t="inlineStr">
        <is>
          <t>Contains mixed crack scenes/materials rather than a strictly pavement-only corpus; noncommercial-use restriction.</t>
        </is>
      </c>
      <c r="Z14" s="3" t="inlineStr">
        <is>
          <t>High</t>
        </is>
      </c>
      <c r="AA14" s="3" t="inlineStr">
        <is>
          <t>Low</t>
        </is>
      </c>
      <c r="AB14" s="3" t="inlineStr">
        <is>
          <t>Use source record as cited.</t>
        </is>
      </c>
    </row>
    <row r="15" ht="56" customHeight="1">
      <c r="A15" s="3" t="inlineStr">
        <is>
          <t>DS-017</t>
        </is>
      </c>
      <c r="B15" s="3" t="inlineStr">
        <is>
          <t>EdmCrack600</t>
        </is>
      </c>
      <c r="C15" s="3" t="inlineStr">
        <is>
          <t>GitHub</t>
        </is>
      </c>
      <c r="D15" s="3" t="inlineStr">
        <is>
          <t>Claude; GPT; GitHub_Test_Batch (tool UNK)</t>
        </is>
      </c>
      <c r="E15" s="4" t="inlineStr">
        <is>
          <t>https://github.com/mqp2259/EdmCrack600</t>
        </is>
      </c>
      <c r="F15" s="4" t="inlineStr">
        <is>
          <t>https://github.com/mqp2259/EdmCrack600</t>
        </is>
      </c>
      <c r="G15" s="3" t="inlineStr">
        <is>
          <t>NR</t>
        </is>
      </c>
      <c r="H15" s="3" t="inlineStr">
        <is>
          <t>10.1016/j.autcon.2019.103018 (Autom. Constr. 110:103018 per README citation);Constr. Build. Mater. 256:119397;J. Civ. Struct. Health Monit. 2020 (crowdsensing paper) [Claude] | 10.1016/j.autcon.2019.103018; 10.1016/j.conbuildmat.2020.119397 [GPT] | https://doi.org/10.1016/j.autcon.2019.103018; https://doi.org/10.1016/j.conbuildmat.2020.119397 [Test_Batch]</t>
        </is>
      </c>
      <c r="I15" s="3" t="inlineStr">
        <is>
          <t>Canada</t>
        </is>
      </c>
      <c r="J15" s="3" t="inlineStr">
        <is>
          <t>Canada; Edmonton, Alberta; Road environment: Urban public roads [Claude] | Urban roads [GPT] | Urban [Test_Batch]</t>
        </is>
      </c>
      <c r="K15" s="3" t="inlineStr">
        <is>
          <t>600</t>
        </is>
      </c>
      <c r="L15" s="3" t="inlineStr">
        <is>
          <t>NR</t>
        </is>
      </c>
      <c r="M15" s="3" t="inlineStr">
        <is>
          <t>600</t>
        </is>
      </c>
      <c r="N15" s="3" t="inlineStr">
        <is>
          <t>NR</t>
        </is>
      </c>
      <c r="O15" s="3" t="inlineStr">
        <is>
          <t>Pavement cracks (undifferentiated crack class) [Claude] | pavement crack [GPT/Test_Batch]</t>
        </is>
      </c>
      <c r="P15" s="3" t="inlineStr">
        <is>
          <t>Binary crack vs background [Claude] | crack pixels; background pixels [GPT] | crack pixel mask [Test_Batch]</t>
        </is>
      </c>
      <c r="Q15" s="3" t="inlineStr">
        <is>
          <t>Semantic segmentation (pixel-level) [Claude] | semantic segmentation [GPT/Test_Batch]</t>
        </is>
      </c>
      <c r="R15" s="3" t="inlineStr">
        <is>
          <t>Pixel-level annotation masks [Claude] | pixel-level masks [GPT] | Image-mask pairs [Test_Batch]</t>
        </is>
      </c>
      <c r="S15" s="3" t="inlineStr">
        <is>
          <t>Semantic segmentation;Crack detection [Claude/Test_Batch] | crack segmentation; crack identification [GPT]</t>
        </is>
      </c>
      <c r="T15" s="3" t="inlineStr">
        <is>
          <t>Densely connected deep neural network</t>
        </is>
      </c>
      <c r="U15" s="3" t="inlineStr">
        <is>
          <t>Densely connected deep neural network</t>
        </is>
      </c>
      <c r="V15" s="3" t="inlineStr">
        <is>
          <t>Original</t>
        </is>
      </c>
      <c r="W15" s="3" t="inlineStr">
        <is>
          <t>Direct_Download</t>
        </is>
      </c>
      <c r="X15" s="3" t="inlineStr">
        <is>
          <t>NR (custom terms in README) [Claude] | Custom academic-use terms [GPT]</t>
        </is>
      </c>
      <c r="Y15" s="3" t="inlineStr">
        <is>
          <t>Non-commercial restriction; single city; Google Drive hosting (link liveness not independently re-tested); acquisition platform not stated in README [Claude] | Small single-city dataset; non-commercial restriction; limited acquisition and sensor metadata [GPT] | Small crack-only corpus and noncommercial restriction; no GPS/IMU or engineering-condition indices reported. [Test_Batch]</t>
        </is>
      </c>
      <c r="Z15" s="3" t="inlineStr">
        <is>
          <t>Moderate</t>
        </is>
      </c>
      <c r="AA15" s="3" t="inlineStr">
        <is>
          <t>Low</t>
        </is>
      </c>
      <c r="AB15" s="3" t="inlineStr">
        <is>
          <t>Use as-is.</t>
        </is>
      </c>
    </row>
    <row r="16" ht="56" customHeight="1">
      <c r="A16" s="3" t="inlineStr">
        <is>
          <t>DS-018</t>
        </is>
      </c>
      <c r="B16" s="3" t="inlineStr">
        <is>
          <t>GAPs384</t>
        </is>
      </c>
      <c r="C16" s="3" t="inlineStr">
        <is>
          <t>GitHub</t>
        </is>
      </c>
      <c r="D16" s="3" t="inlineStr">
        <is>
          <t>GPT; GitHub_Test_Batch (tool UNK)</t>
        </is>
      </c>
      <c r="E16" s="4" t="inlineStr">
        <is>
          <t>https://github.com/fyangneil/pavement-crack-detection</t>
        </is>
      </c>
      <c r="F16" s="4" t="inlineStr">
        <is>
          <t>https://github.com/fyangneil/pavement-crack-detection</t>
        </is>
      </c>
      <c r="G16" s="3" t="inlineStr">
        <is>
          <t>10.1109/TITS.2019.2891237</t>
        </is>
      </c>
      <c r="H16" s="3" t="inlineStr">
        <is>
          <t>10.1109/TITS.2019.2891237; 10.1109/IJCNN.2017.7966101 [GPT] | https://github.com/fyangneil/pavement-crack-detection [Test_Batch]</t>
        </is>
      </c>
      <c r="I16" s="3" t="inlineStr">
        <is>
          <t>Germany</t>
        </is>
      </c>
      <c r="J16" s="3" t="inlineStr">
        <is>
          <t>Germany; Road environment: Asphalt pavement [GPT] | Roadway [Test_Batch]</t>
        </is>
      </c>
      <c r="K16" s="3" t="inlineStr">
        <is>
          <t>384</t>
        </is>
      </c>
      <c r="L16" s="3" t="inlineStr">
        <is>
          <t>NR</t>
        </is>
      </c>
      <c r="M16" s="3" t="inlineStr">
        <is>
          <t>384</t>
        </is>
      </c>
      <c r="N16" s="3" t="inlineStr">
        <is>
          <t>NR</t>
        </is>
      </c>
      <c r="O16" s="3" t="inlineStr">
        <is>
          <t>pavement crack</t>
        </is>
      </c>
      <c r="P16" s="3" t="inlineStr">
        <is>
          <t>crack pixels; background pixels [GPT] | crack pixel mask [Test_Batch]</t>
        </is>
      </c>
      <c r="Q16" s="3" t="inlineStr">
        <is>
          <t>semantic segmentation</t>
        </is>
      </c>
      <c r="R16" s="3" t="inlineStr">
        <is>
          <t>pixel masks</t>
        </is>
      </c>
      <c r="S16" s="3" t="inlineStr">
        <is>
          <t>crack segmentation [GPT] | semantic segmentation; crack detection [Test_Batch]</t>
        </is>
      </c>
      <c r="T16" s="3" t="inlineStr">
        <is>
          <t>Feature Pyramid and Hierarchical Boosting Network</t>
        </is>
      </c>
      <c r="U16" s="3" t="inlineStr">
        <is>
          <t>Feature Pyramid and Hierarchical Boosting Network</t>
        </is>
      </c>
      <c r="V16" s="3" t="inlineStr">
        <is>
          <t>Derived</t>
        </is>
      </c>
      <c r="W16" s="3" t="inlineStr">
        <is>
          <t>Direct_Download</t>
        </is>
      </c>
      <c r="X16" s="3" t="inlineStr">
        <is>
          <t>NR</t>
        </is>
      </c>
      <c r="Y16" s="3" t="inlineStr">
        <is>
          <t>Small crack-only subset; limited geographic and collection metadata [GPT] | Small crack-only benchmark; license, detailed weather, and vehicle metadata are not clearly documented. [Test_Batch]</t>
        </is>
      </c>
      <c r="Z16" s="3" t="inlineStr">
        <is>
          <t>Moderate</t>
        </is>
      </c>
      <c r="AA16" s="3" t="inlineStr">
        <is>
          <t>Low</t>
        </is>
      </c>
      <c r="AB16" s="3" t="inlineStr">
        <is>
          <t>Use as-is.</t>
        </is>
      </c>
    </row>
    <row r="17" ht="56" customHeight="1">
      <c r="A17" s="3" t="inlineStr">
        <is>
          <t>DS-019</t>
        </is>
      </c>
      <c r="B17" s="3" t="inlineStr">
        <is>
          <t>GeoPave-DroneSet (UAV pavement distress dataset, DronePave-DfineX)</t>
        </is>
      </c>
      <c r="C17" s="3" t="inlineStr">
        <is>
          <t>GitHub</t>
        </is>
      </c>
      <c r="D17" s="3" t="inlineStr">
        <is>
          <t>Claude</t>
        </is>
      </c>
      <c r="E17" s="4" t="inlineStr">
        <is>
          <t>https://github.com/chenxiang-web/DronePave-DfineX</t>
        </is>
      </c>
      <c r="F17" s="4" t="inlineStr">
        <is>
          <t>https://github.com/chenxiang-web/DronePave-DfineX</t>
        </is>
      </c>
      <c r="G17" s="3" t="inlineStr">
        <is>
          <t>NR</t>
        </is>
      </c>
      <c r="H17" s="3" t="inlineStr">
        <is>
          <t>NR (paper under review)</t>
        </is>
      </c>
      <c r="I17" s="3" t="inlineStr">
        <is>
          <t>NR</t>
        </is>
      </c>
      <c r="J17" s="3" t="inlineStr">
        <is>
          <t>Road environment: Pavements with complex backgrounds (UAV inspection)</t>
        </is>
      </c>
      <c r="K17" s="3" t="inlineStr">
        <is>
          <t>NR</t>
        </is>
      </c>
      <c r="L17" s="3" t="inlineStr">
        <is>
          <t>NR</t>
        </is>
      </c>
      <c r="M17" s="3" t="inlineStr">
        <is>
          <t>NR</t>
        </is>
      </c>
      <c r="N17" s="3" t="inlineStr">
        <is>
          <t>NR</t>
        </is>
      </c>
      <c r="O17" s="3" t="inlineStr">
        <is>
          <t>Pavement distress (classes NR)</t>
        </is>
      </c>
      <c r="P17" s="3" t="inlineStr">
        <is>
          <t>Annotated atop full-resolution images (details NR)</t>
        </is>
      </c>
      <c r="Q17" s="3" t="inlineStr">
        <is>
          <t>Object detection (benchmark for UAV-centric detection)</t>
        </is>
      </c>
      <c r="R17" s="3" t="inlineStr">
        <is>
          <t>NR</t>
        </is>
      </c>
      <c r="S17" s="3" t="inlineStr">
        <is>
          <t>Object detection</t>
        </is>
      </c>
      <c r="T17" s="3" t="inlineStr">
        <is>
          <t>NR</t>
        </is>
      </c>
      <c r="U17" s="3" t="inlineStr">
        <is>
          <t>NR</t>
        </is>
      </c>
      <c r="V17" s="3" t="inlineStr">
        <is>
          <t>Original</t>
        </is>
      </c>
      <c r="W17" s="3" t="inlineStr">
        <is>
          <t>Metadata_Only</t>
        </is>
      </c>
      <c r="X17" s="3" t="inlineStr">
        <is>
          <t>NR</t>
        </is>
      </c>
      <c r="Y17" s="3" t="inlineStr">
        <is>
          <t>Complete dataset to be released only after paper acceptance; only sample images available; re-check for release</t>
        </is>
      </c>
      <c r="Z17" s="3" t="inlineStr">
        <is>
          <t>Low</t>
        </is>
      </c>
      <c r="AA17" s="7" t="inlineStr">
        <is>
          <t>High</t>
        </is>
      </c>
      <c r="AB17" s="3" t="inlineStr">
        <is>
          <t>Verify pending/unresolved fields against the source record.</t>
        </is>
      </c>
    </row>
    <row r="18" ht="56" customHeight="1">
      <c r="A18" s="3" t="inlineStr">
        <is>
          <t>DS-020</t>
        </is>
      </c>
      <c r="B18" s="3" t="inlineStr">
        <is>
          <t>Highway Crack and Sealed-Crack Dataset (CHDyshli)</t>
        </is>
      </c>
      <c r="C18" s="3" t="inlineStr">
        <is>
          <t>GitHub</t>
        </is>
      </c>
      <c r="D18" s="3" t="inlineStr">
        <is>
          <t>GPT; GitHub_Test_Batch (tool UNK)</t>
        </is>
      </c>
      <c r="E18" s="4" t="inlineStr">
        <is>
          <t>https://github.com/CHDyshli/PavementCrackDetection</t>
        </is>
      </c>
      <c r="F18" s="4" t="inlineStr">
        <is>
          <t>https://github.com/CHDyshli/PavementCrackDetection</t>
        </is>
      </c>
      <c r="G18" s="3" t="inlineStr">
        <is>
          <t>NR</t>
        </is>
      </c>
      <c r="H18" s="3" t="inlineStr">
        <is>
          <t>10.3390/app121910089 [GPT] | https://github.com/CHDyshli/PavementCrackDetection [Test_Batch]</t>
        </is>
      </c>
      <c r="I18" s="3" t="inlineStr">
        <is>
          <t>China</t>
        </is>
      </c>
      <c r="J18" s="3" t="inlineStr">
        <is>
          <t>China; Road environment: Highway asphalt pavement [GPT] | Highway [Test_Batch]</t>
        </is>
      </c>
      <c r="K18" s="3" t="inlineStr">
        <is>
          <t>10400</t>
        </is>
      </c>
      <c r="L18" s="3" t="inlineStr">
        <is>
          <t>NR</t>
        </is>
      </c>
      <c r="M18" s="3" t="inlineStr">
        <is>
          <t>10400</t>
        </is>
      </c>
      <c r="N18" s="3" t="inlineStr">
        <is>
          <t>NR</t>
        </is>
      </c>
      <c r="O18" s="3" t="inlineStr">
        <is>
          <t>crack; sealed crack</t>
        </is>
      </c>
      <c r="P18" s="3" t="inlineStr">
        <is>
          <t>crack; sealed crack</t>
        </is>
      </c>
      <c r="Q18" s="3" t="inlineStr">
        <is>
          <t>object detection</t>
        </is>
      </c>
      <c r="R18" s="3" t="inlineStr">
        <is>
          <t>NR</t>
        </is>
      </c>
      <c r="S18" s="3" t="inlineStr">
        <is>
          <t>object detection</t>
        </is>
      </c>
      <c r="T18" s="3" t="inlineStr">
        <is>
          <t>Thirteen detector baselines released</t>
        </is>
      </c>
      <c r="U18" s="3" t="inlineStr">
        <is>
          <t>Thirteen detector baselines released</t>
        </is>
      </c>
      <c r="V18" s="3" t="inlineStr">
        <is>
          <t>Original</t>
        </is>
      </c>
      <c r="W18" s="3" t="inlineStr">
        <is>
          <t>Direct_Download</t>
        </is>
      </c>
      <c r="X18" s="3" t="inlineStr">
        <is>
          <t>NR</t>
        </is>
      </c>
      <c r="Y18" s="3" t="inlineStr">
        <is>
          <t>Only two target classes; license, geography, resolution, and collection dates not reported in README [GPT] | Release year, geography, image resolution, license, and annotation format are unresolved despite strong reported scale. [Test_Batch]</t>
        </is>
      </c>
      <c r="Z18" s="3" t="inlineStr">
        <is>
          <t>Moderate</t>
        </is>
      </c>
      <c r="AA18" s="7" t="inlineStr">
        <is>
          <t>High</t>
        </is>
      </c>
      <c r="AB18" s="3" t="inlineStr">
        <is>
          <t>Verify data files are actually released in the repository.</t>
        </is>
      </c>
    </row>
    <row r="19" ht="56" customHeight="1">
      <c r="A19" s="3" t="inlineStr">
        <is>
          <t>DS-021</t>
        </is>
      </c>
      <c r="B19" s="3" t="inlineStr">
        <is>
          <t>IRRDD (Iran Road Damage Dataset)</t>
        </is>
      </c>
      <c r="C19" s="3" t="inlineStr">
        <is>
          <t>GitHub</t>
        </is>
      </c>
      <c r="D19" s="3" t="inlineStr">
        <is>
          <t>Claude</t>
        </is>
      </c>
      <c r="E19" s="4" t="inlineStr">
        <is>
          <t>https://github.com/IranRoadDamageDataset/IRRDD</t>
        </is>
      </c>
      <c r="F19" s="4" t="inlineStr">
        <is>
          <t>https://github.com/IranRoadDamageDataset/IRRDD</t>
        </is>
      </c>
      <c r="G19" s="3" t="inlineStr">
        <is>
          <t>NR</t>
        </is>
      </c>
      <c r="H19" s="3" t="inlineStr">
        <is>
          <t>NR (citation entry in README is an empty placeholder)</t>
        </is>
      </c>
      <c r="I19" s="3" t="inlineStr">
        <is>
          <t>Iran</t>
        </is>
      </c>
      <c r="J19" s="3" t="inlineStr">
        <is>
          <t>Iran; Road environment: Public roads</t>
        </is>
      </c>
      <c r="K19" s="3" t="inlineStr">
        <is>
          <t>25000</t>
        </is>
      </c>
      <c r="L19" s="3" t="inlineStr">
        <is>
          <t>NR</t>
        </is>
      </c>
      <c r="M19" s="3" t="inlineStr">
        <is>
          <t>25000</t>
        </is>
      </c>
      <c r="N19" s="3" t="inlineStr">
        <is>
          <t>NR</t>
        </is>
      </c>
      <c r="O19" s="3" t="inlineStr">
        <is>
          <t>Longitudinal crack (D00);Lateral/transverse crack (D10);Alligator crack (D20);Pothole (D40)</t>
        </is>
      </c>
      <c r="P19" s="3" t="inlineStr">
        <is>
          <t>RDD-style four-class taxonomy (D00/D10/D20/D40)</t>
        </is>
      </c>
      <c r="Q19" s="3" t="inlineStr">
        <is>
          <t>Object detection</t>
        </is>
      </c>
      <c r="R19" s="3" t="inlineStr">
        <is>
          <t>YOLO txt</t>
        </is>
      </c>
      <c r="S19" s="3" t="inlineStr">
        <is>
          <t>Object detection</t>
        </is>
      </c>
      <c r="T19" s="3" t="inlineStr">
        <is>
          <t>NR</t>
        </is>
      </c>
      <c r="U19" s="3" t="inlineStr">
        <is>
          <t>NR</t>
        </is>
      </c>
      <c r="V19" s="3" t="inlineStr">
        <is>
          <t>Original</t>
        </is>
      </c>
      <c r="W19" s="3" t="inlineStr">
        <is>
          <t>Direct_Download</t>
        </is>
      </c>
      <c r="X19" s="3" t="inlineStr">
        <is>
          <t>NR</t>
        </is>
      </c>
      <c r="Y19" s="3" t="inlineStr">
        <is>
          <t>No associated peer-reviewed data paper identified; collection platform and QC undocumented; 6-part Google Drive hosting (link liveness not independently re-tested)</t>
        </is>
      </c>
      <c r="Z19" s="3" t="inlineStr">
        <is>
          <t>Moderate</t>
        </is>
      </c>
      <c r="AA19" s="3" t="inlineStr">
        <is>
          <t>Low</t>
        </is>
      </c>
      <c r="AB19" s="3" t="inlineStr">
        <is>
          <t>Use source record as cited.</t>
        </is>
      </c>
    </row>
    <row r="20" ht="56" customHeight="1">
      <c r="A20" s="3" t="inlineStr">
        <is>
          <t>DS-024</t>
        </is>
      </c>
      <c r="B20" s="3" t="inlineStr">
        <is>
          <t>Kansas City LCMS Pavement Distress Dataset (Image2PCI)</t>
        </is>
      </c>
      <c r="C20" s="3" t="inlineStr">
        <is>
          <t>GitHub</t>
        </is>
      </c>
      <c r="D20" s="3" t="inlineStr">
        <is>
          <t>Claude; GPT; GitHub_Test_Batch (tool UNK)</t>
        </is>
      </c>
      <c r="E20" s="4" t="inlineStr">
        <is>
          <t>https://github.com/neemajakisa/Pavement-Distress-Dataset</t>
        </is>
      </c>
      <c r="F20" s="4" t="inlineStr">
        <is>
          <t>https://github.com/neemajakisa/Pavement-Distress-Dataset</t>
        </is>
      </c>
      <c r="G20" s="3" t="inlineStr">
        <is>
          <t>10.48550/arXiv.2310.08538</t>
        </is>
      </c>
      <c r="H20" s="3" t="inlineStr">
        <is>
          <t>10.48550/arXiv.2310.08538 [Claude/GPT] | https://doi.org/10.48550/arXiv.2310.08538 [Test_Batch]</t>
        </is>
      </c>
      <c r="I20" s="3" t="inlineStr">
        <is>
          <t>United States</t>
        </is>
      </c>
      <c r="J20" s="3" t="inlineStr">
        <is>
          <t>United States; Kansas City, Missouri; Road environment: Public roads (top-down pavement surface views) [Claude] | Urban roadway [GPT] | Urban [Test_Batch]</t>
        </is>
      </c>
      <c r="K20" s="3" t="inlineStr">
        <is>
          <t>NR</t>
        </is>
      </c>
      <c r="L20" s="3" t="inlineStr">
        <is>
          <t>NR</t>
        </is>
      </c>
      <c r="M20" s="3" t="inlineStr">
        <is>
          <t>NR</t>
        </is>
      </c>
      <c r="N20" s="3" t="inlineStr">
        <is>
          <t>NR</t>
        </is>
      </c>
      <c r="O20" s="3" t="inlineStr">
        <is>
          <t>Cracks by type with severity levels (per polygon annotations) [Claude] | cracks with type and severity [GPT] | pavement distress with type and severity [Test_Batch]</t>
        </is>
      </c>
      <c r="P20" s="3" t="inlineStr">
        <is>
          <t>Polygon annotations combining crack type and severity (PCI-aligned) [Claude] | distress type; severity [GPT] | distress type; distress severity [Test_Batch]</t>
        </is>
      </c>
      <c r="Q20" s="3" t="inlineStr">
        <is>
          <t>Instance/semantic segmentation (polygons);PCI estimation [Claude] | instance segmentation; PCI estimation; multitask learning [GPT] | Instance segmentation; condition estimation [Test_Batch]</t>
        </is>
      </c>
      <c r="R20" s="3" t="inlineStr">
        <is>
          <t>JSON annotation files [Claude] | JSON polygon annotations [GPT/Test_Batch]</t>
        </is>
      </c>
      <c r="S20" s="3" t="inlineStr">
        <is>
          <t>Segmentation;PCI estimation model training/benchmarking [Claude] | instance segmentation; distress classification; severity estimation; PCI prediction [GPT] | instance segmentation; PCI estimation [Test_Batch]</t>
        </is>
      </c>
      <c r="T20" s="3" t="inlineStr">
        <is>
          <t>Image2PCI multitask framework</t>
        </is>
      </c>
      <c r="U20" s="3" t="inlineStr">
        <is>
          <t>Image2PCI multitask framework</t>
        </is>
      </c>
      <c r="V20" s="3" t="inlineStr">
        <is>
          <t>Original</t>
        </is>
      </c>
      <c r="W20" s="3" t="inlineStr">
        <is>
          <t>Direct_Download</t>
        </is>
      </c>
      <c r="X20" s="3" t="inlineStr">
        <is>
          <t>NR</t>
        </is>
      </c>
      <c r="Y20" s="3" t="inlineStr">
        <is>
          <t>Image count not reported in README (NR); LCMS imagery differs from CAV camera viewpoint; Google Drive folder hosting (link liveness not independently re-tested) [Claude] | Image count, image resolution, license, and collection dates not reported on the repository landing page [GPT] | Image count, formal license, collection dates, and explicit PCI ground-truth fields are not reported in the README. [Test_Batch]</t>
        </is>
      </c>
      <c r="Z20" s="3" t="inlineStr">
        <is>
          <t>Moderate</t>
        </is>
      </c>
      <c r="AA20" s="3" t="inlineStr">
        <is>
          <t>Medium</t>
        </is>
      </c>
      <c r="AB20" s="3" t="inlineStr">
        <is>
          <t>Verify image count from repository.</t>
        </is>
      </c>
    </row>
    <row r="21" ht="56" customHeight="1">
      <c r="A21" s="3" t="inlineStr">
        <is>
          <t>DS-025</t>
        </is>
      </c>
      <c r="B21" s="3" t="inlineStr">
        <is>
          <t>LEiS pavement crack image dataset</t>
        </is>
      </c>
      <c r="C21" s="3" t="inlineStr">
        <is>
          <t>GitHub</t>
        </is>
      </c>
      <c r="D21" s="3" t="inlineStr">
        <is>
          <t>Claude</t>
        </is>
      </c>
      <c r="E21" s="4" t="inlineStr">
        <is>
          <t>https://github.com/DrEdwardLee/Pavement-Crack-Dataset</t>
        </is>
      </c>
      <c r="F21" s="4" t="inlineStr">
        <is>
          <t>https://github.com/DrEdwardLee/Pavement-Crack-Dataset</t>
        </is>
      </c>
      <c r="G21" s="3" t="inlineStr">
        <is>
          <t>NR</t>
        </is>
      </c>
      <c r="H21" s="3" t="inlineStr">
        <is>
          <t>NR</t>
        </is>
      </c>
      <c r="I21" s="3" t="inlineStr">
        <is>
          <t>NR</t>
        </is>
      </c>
      <c r="J21" s="3" t="inlineStr">
        <is>
          <t>Road environment: Pavements</t>
        </is>
      </c>
      <c r="K21" s="3" t="inlineStr">
        <is>
          <t>NR</t>
        </is>
      </c>
      <c r="L21" s="3" t="inlineStr">
        <is>
          <t>NR</t>
        </is>
      </c>
      <c r="M21" s="3" t="inlineStr">
        <is>
          <t>NR</t>
        </is>
      </c>
      <c r="N21" s="3" t="inlineStr">
        <is>
          <t>NR</t>
        </is>
      </c>
      <c r="O21" s="3" t="inlineStr">
        <is>
          <t>Pavement cracks (undifferentiated crack class)</t>
        </is>
      </c>
      <c r="P21" s="3" t="inlineStr">
        <is>
          <t>UNK (no README; annotation presence not verifiable from file listing)</t>
        </is>
      </c>
      <c r="Q21" s="3" t="inlineStr">
        <is>
          <t>NR</t>
        </is>
      </c>
      <c r="R21" s="3" t="inlineStr">
        <is>
          <t>NR</t>
        </is>
      </c>
      <c r="S21" s="3" t="inlineStr">
        <is>
          <t>Crack detection (per repo description)</t>
        </is>
      </c>
      <c r="T21" s="3" t="inlineStr">
        <is>
          <t>NR</t>
        </is>
      </c>
      <c r="U21" s="3" t="inlineStr">
        <is>
          <t>NR</t>
        </is>
      </c>
      <c r="V21" s="3" t="inlineStr">
        <is>
          <t>Original</t>
        </is>
      </c>
      <c r="W21" s="3" t="inlineStr">
        <is>
          <t>Direct_Download</t>
        </is>
      </c>
      <c r="X21" s="3" t="inlineStr">
        <is>
          <t>NR</t>
        </is>
      </c>
      <c r="Y21" s="3" t="inlineStr">
        <is>
          <t>No README or documentation; annotations, counts, provenance, and license all unverified (data stored as LEiS-Data.rar in repo)</t>
        </is>
      </c>
      <c r="Z21" s="3" t="inlineStr">
        <is>
          <t>Low</t>
        </is>
      </c>
      <c r="AA21" s="3" t="inlineStr">
        <is>
          <t>Low</t>
        </is>
      </c>
      <c r="AB21" s="3" t="inlineStr">
        <is>
          <t>Use source record as cited.</t>
        </is>
      </c>
    </row>
    <row r="22" ht="56" customHeight="1">
      <c r="A22" s="3" t="inlineStr">
        <is>
          <t>DS-026</t>
        </is>
      </c>
      <c r="B22" s="3" t="inlineStr">
        <is>
          <t>MTPDSD (Multi-Type Pavement Distress Segmentation Dataset)</t>
        </is>
      </c>
      <c r="C22" s="3" t="inlineStr">
        <is>
          <t>GitHub</t>
        </is>
      </c>
      <c r="D22" s="3" t="inlineStr">
        <is>
          <t>Claude</t>
        </is>
      </c>
      <c r="E22" s="4" t="inlineStr">
        <is>
          <t>https://github.com/FwDeng/MTPDSD</t>
        </is>
      </c>
      <c r="F22" s="4" t="inlineStr">
        <is>
          <t>https://github.com/FwDeng/MTPDSD</t>
        </is>
      </c>
      <c r="G22" s="3" t="inlineStr">
        <is>
          <t>NR</t>
        </is>
      </c>
      <c r="H22" s="3" t="inlineStr">
        <is>
          <t>Paper 'Enhancing automated health monitoring of road infrastructure through a hierarchical robust deep learning approach' (DOI not stated in README)</t>
        </is>
      </c>
      <c r="I22" s="3" t="inlineStr">
        <is>
          <t>NR</t>
        </is>
      </c>
      <c r="J22" s="3" t="inlineStr">
        <is>
          <t>Road environment: Pavements (vehicle-mounted collection)</t>
        </is>
      </c>
      <c r="K22" s="3" t="inlineStr">
        <is>
          <t>2600</t>
        </is>
      </c>
      <c r="L22" s="3" t="inlineStr">
        <is>
          <t>NR</t>
        </is>
      </c>
      <c r="M22" s="3" t="inlineStr">
        <is>
          <t>2600</t>
        </is>
      </c>
      <c r="N22" s="3" t="inlineStr">
        <is>
          <t>NR</t>
        </is>
      </c>
      <c r="O22" s="3" t="inlineStr">
        <is>
          <t>Crack;Pothole;Sealed crack;Patch;Alligator crack;Utility cover;Expansion joint</t>
        </is>
      </c>
      <c r="P22" s="3" t="inlineStr">
        <is>
          <t>Instance segmentation masks; 3,596 labeled instances across 7 categories</t>
        </is>
      </c>
      <c r="Q22" s="3" t="inlineStr">
        <is>
          <t>Instance segmentation</t>
        </is>
      </c>
      <c r="R22" s="3" t="inlineStr">
        <is>
          <t>NR</t>
        </is>
      </c>
      <c r="S22" s="3" t="inlineStr">
        <is>
          <t>Instance segmentation</t>
        </is>
      </c>
      <c r="T22" s="3" t="inlineStr">
        <is>
          <t>NR</t>
        </is>
      </c>
      <c r="U22" s="3" t="inlineStr">
        <is>
          <t>NR</t>
        </is>
      </c>
      <c r="V22" s="3" t="inlineStr">
        <is>
          <t>Original</t>
        </is>
      </c>
      <c r="W22" s="3" t="inlineStr">
        <is>
          <t>Metadata_Only</t>
        </is>
      </c>
      <c r="X22" s="3" t="inlineStr">
        <is>
          <t>NR</t>
        </is>
      </c>
      <c r="Y22" s="3" t="inlineStr">
        <is>
          <t>Data not yet released ('will be made available soon'); re-check for release before final synthesis</t>
        </is>
      </c>
      <c r="Z22" s="3" t="inlineStr">
        <is>
          <t>Moderate</t>
        </is>
      </c>
      <c r="AA22" s="7" t="inlineStr">
        <is>
          <t>High</t>
        </is>
      </c>
      <c r="AB22" s="3" t="inlineStr">
        <is>
          <t>Verify pending/unresolved fields against the source record.</t>
        </is>
      </c>
    </row>
    <row r="23" ht="56" customHeight="1">
      <c r="A23" s="3" t="inlineStr">
        <is>
          <t>DS-027</t>
        </is>
      </c>
      <c r="B23" s="3" t="inlineStr">
        <is>
          <t>NightInspect (low-light pavement crack dataset)</t>
        </is>
      </c>
      <c r="C23" s="3" t="inlineStr">
        <is>
          <t>GitHub</t>
        </is>
      </c>
      <c r="D23" s="3" t="inlineStr">
        <is>
          <t>Claude</t>
        </is>
      </c>
      <c r="E23" s="4" t="inlineStr">
        <is>
          <t>https://github.com/FXBIOVELSY/NightInspect-dataset</t>
        </is>
      </c>
      <c r="F23" s="4" t="inlineStr">
        <is>
          <t>https://github.com/FXBIOVELSY/NightInspect-dataset</t>
        </is>
      </c>
      <c r="G23" s="3" t="inlineStr">
        <is>
          <t>NR</t>
        </is>
      </c>
      <c r="H23" s="3" t="inlineStr">
        <is>
          <t>Paper 'Robust Nighttime Pavement Crack Detection via Task-Driven Enhancement' (venue/DOI not stated in README)</t>
        </is>
      </c>
      <c r="I23" s="3" t="inlineStr">
        <is>
          <t>NR</t>
        </is>
      </c>
      <c r="J23" s="3" t="inlineStr">
        <is>
          <t>Road environment: Nighttime pavements (low-light)</t>
        </is>
      </c>
      <c r="K23" s="3" t="inlineStr">
        <is>
          <t>NR</t>
        </is>
      </c>
      <c r="L23" s="3" t="inlineStr">
        <is>
          <t>NR</t>
        </is>
      </c>
      <c r="M23" s="3" t="inlineStr">
        <is>
          <t>NR</t>
        </is>
      </c>
      <c r="N23" s="3" t="inlineStr">
        <is>
          <t>NR</t>
        </is>
      </c>
      <c r="O23" s="3" t="inlineStr">
        <is>
          <t>Pavement cracks (undifferentiated crack class)</t>
        </is>
      </c>
      <c r="P23" s="3" t="inlineStr">
        <is>
          <t>NR</t>
        </is>
      </c>
      <c r="Q23" s="3" t="inlineStr">
        <is>
          <t>Crack detection (benchmark study)</t>
        </is>
      </c>
      <c r="R23" s="3" t="inlineStr">
        <is>
          <t>NR</t>
        </is>
      </c>
      <c r="S23" s="3" t="inlineStr">
        <is>
          <t>Crack detection;Low-light image enhancement</t>
        </is>
      </c>
      <c r="T23" s="3" t="inlineStr">
        <is>
          <t>NR</t>
        </is>
      </c>
      <c r="U23" s="3" t="inlineStr">
        <is>
          <t>NR</t>
        </is>
      </c>
      <c r="V23" s="3" t="inlineStr">
        <is>
          <t>Original</t>
        </is>
      </c>
      <c r="W23" s="3" t="inlineStr">
        <is>
          <t>Restricted</t>
        </is>
      </c>
      <c r="X23" s="3" t="inlineStr">
        <is>
          <t>NR</t>
        </is>
      </c>
      <c r="Y23" s="3" t="inlineStr">
        <is>
          <t>Counts, labels, and license undocumented; Quark drive hosting limits accessibility; paper status unresolved</t>
        </is>
      </c>
      <c r="Z23" s="3" t="inlineStr">
        <is>
          <t>Low</t>
        </is>
      </c>
      <c r="AA23" s="3" t="inlineStr">
        <is>
          <t>Low</t>
        </is>
      </c>
      <c r="AB23" s="3" t="inlineStr">
        <is>
          <t>Use source record as cited.</t>
        </is>
      </c>
    </row>
    <row r="24" ht="56" customHeight="1">
      <c r="A24" s="3" t="inlineStr">
        <is>
          <t>DS-028</t>
        </is>
      </c>
      <c r="B24" s="3" t="inlineStr">
        <is>
          <t>Pavementscapes</t>
        </is>
      </c>
      <c r="C24" s="3" t="inlineStr">
        <is>
          <t>GitHub</t>
        </is>
      </c>
      <c r="D24" s="3" t="inlineStr">
        <is>
          <t>GitHub_Test_Batch (tool UNK)</t>
        </is>
      </c>
      <c r="E24" s="4" t="inlineStr">
        <is>
          <t>https://github.com/tongzheng1992/Pavementscapes</t>
        </is>
      </c>
      <c r="F24" s="4" t="inlineStr">
        <is>
          <t>https://github.com/tongzheng1992/Pavementscapes</t>
        </is>
      </c>
      <c r="G24" s="3" t="inlineStr">
        <is>
          <t>arXiv:2208.00775</t>
        </is>
      </c>
      <c r="H24" s="3" t="inlineStr">
        <is>
          <t>https://arxiv.org/abs/2208.00775</t>
        </is>
      </c>
      <c r="I24" s="3" t="inlineStr">
        <is>
          <t>NR</t>
        </is>
      </c>
      <c r="J24" s="3" t="inlineStr">
        <is>
          <t>Road environment: Roadway</t>
        </is>
      </c>
      <c r="K24" s="3" t="inlineStr">
        <is>
          <t>4000</t>
        </is>
      </c>
      <c r="L24" s="3" t="inlineStr">
        <is>
          <t>NR</t>
        </is>
      </c>
      <c r="M24" s="3" t="inlineStr">
        <is>
          <t>4000</t>
        </is>
      </c>
      <c r="N24" s="3" t="inlineStr">
        <is>
          <t>6</t>
        </is>
      </c>
      <c r="O24" s="3" t="inlineStr">
        <is>
          <t>six pavement damage classes</t>
        </is>
      </c>
      <c r="P24" s="3" t="inlineStr">
        <is>
          <t>15 pavement classes; six damage classes</t>
        </is>
      </c>
      <c r="Q24" s="3" t="inlineStr">
        <is>
          <t>Semantic segmentation; instance segmentation</t>
        </is>
      </c>
      <c r="R24" s="3" t="inlineStr">
        <is>
          <t>Pixel-level labels</t>
        </is>
      </c>
      <c r="S24" s="3" t="inlineStr">
        <is>
          <t>semantic segmentation; instance segmentation</t>
        </is>
      </c>
      <c r="T24" s="3" t="inlineStr">
        <is>
          <t>NR</t>
        </is>
      </c>
      <c r="U24" s="3" t="inlineStr">
        <is>
          <t>NR</t>
        </is>
      </c>
      <c r="V24" s="3" t="inlineStr">
        <is>
          <t>Original</t>
        </is>
      </c>
      <c r="W24" s="3" t="inlineStr">
        <is>
          <t>UNK</t>
        </is>
      </c>
      <c r="X24" s="3" t="inlineStr">
        <is>
          <t>NR</t>
        </is>
      </c>
      <c r="Y24" s="3" t="inlineStr">
        <is>
          <t>A usable public data-access route and license were not verified from GitHub; dataset remains pending despite detailed paper metadata.</t>
        </is>
      </c>
      <c r="Z24" s="3" t="inlineStr">
        <is>
          <t>Low</t>
        </is>
      </c>
      <c r="AA24" s="7" t="inlineStr">
        <is>
          <t>High</t>
        </is>
      </c>
      <c r="AB24" s="3" t="inlineStr">
        <is>
          <t>Confirm data files are released in the GitHub repository.</t>
        </is>
      </c>
    </row>
    <row r="25" ht="56" customHeight="1">
      <c r="A25" s="3" t="inlineStr">
        <is>
          <t>DS-029</t>
        </is>
      </c>
      <c r="B25" s="3" t="inlineStr">
        <is>
          <t>PaveSeg Dataset</t>
        </is>
      </c>
      <c r="C25" s="3" t="inlineStr">
        <is>
          <t>GitHub</t>
        </is>
      </c>
      <c r="D25" s="3" t="inlineStr">
        <is>
          <t>Claude; GPT; GitHub_Test_Batch (tool UNK)</t>
        </is>
      </c>
      <c r="E25" s="4" t="inlineStr">
        <is>
          <t>https://github.com/FuturePave/PaveSeg-Dataset</t>
        </is>
      </c>
      <c r="F25" s="4" t="inlineStr">
        <is>
          <t>https://github.com/FuturePave/PaveSeg-Dataset</t>
        </is>
      </c>
      <c r="G25" s="3" t="inlineStr">
        <is>
          <t>NR</t>
        </is>
      </c>
      <c r="H25" s="3" t="inlineStr">
        <is>
          <t>NR (associated paper listed as under review) [Claude] | Under-review paper cited in README [GPT] | https://github.com/FuturePave/PaveSeg-Dataset [Test_Batch]</t>
        </is>
      </c>
      <c r="I25" s="3" t="inlineStr">
        <is>
          <t>NR</t>
        </is>
      </c>
      <c r="J25" s="3" t="inlineStr">
        <is>
          <t>Road environment: Pavements (7-category condition taxonomy) [Claude] | Pavement surface imagery [GPT] | Roadway [Test_Batch]</t>
        </is>
      </c>
      <c r="K25" s="3" t="inlineStr">
        <is>
          <t>2400</t>
        </is>
      </c>
      <c r="L25" s="3" t="inlineStr">
        <is>
          <t>NR</t>
        </is>
      </c>
      <c r="M25" s="3" t="inlineStr">
        <is>
          <t>2400</t>
        </is>
      </c>
      <c r="N25" s="3" t="inlineStr">
        <is>
          <t>NR</t>
        </is>
      </c>
      <c r="O25" s="3" t="inlineStr">
        <is>
          <t>Crack;Pothole;Sealed crack;Patch;Alligator crack;Utility cover;Expansion joint</t>
        </is>
      </c>
      <c r="P25" s="3" t="inlineStr">
        <is>
          <t>7-class grayscale-coded pixel masks (values 30-210; background 0) [Claude] | background=0; crack=30; pothole=60; sealed crack=90; patch=120; alligator crack=150; utility cover=180; expansion joint=210 [GPT] | crack; pothole; sealed crack; patch; alligator crack; utility cover; expansion joint [Test_Batch]</t>
        </is>
      </c>
      <c r="Q25" s="3" t="inlineStr">
        <is>
          <t>Semantic segmentation</t>
        </is>
      </c>
      <c r="R25" s="3" t="inlineStr">
        <is>
          <t>Grayscale mask images [Claude] | grayscale pixel masks [GPT] | Pixel masks [Test_Batch]</t>
        </is>
      </c>
      <c r="S25" s="3" t="inlineStr">
        <is>
          <t>Semantic segmentation [Claude/Test_Batch] | semantic segmentation; pavement condition recognition [GPT]</t>
        </is>
      </c>
      <c r="T25" s="3" t="inlineStr">
        <is>
          <t>NR</t>
        </is>
      </c>
      <c r="U25" s="3" t="inlineStr">
        <is>
          <t>NR</t>
        </is>
      </c>
      <c r="V25" s="3" t="inlineStr">
        <is>
          <t>Original</t>
        </is>
      </c>
      <c r="W25" s="3" t="inlineStr">
        <is>
          <t>Request_Required</t>
        </is>
      </c>
      <c r="X25" s="3" t="inlineStr">
        <is>
          <t>Apache-2.0 (repository); full-data terms stated as non-commercial</t>
        </is>
      </c>
      <c r="Y25" s="3" t="inlineStr">
        <is>
          <t>Only 100-image preview publicly downloadable; full 2,400-image set request-based; supporting paper under review [Claude] | Only 100-image preview directly public; full data request-based; geography and collection metadata not reported [GPT] | Only a 100-image preview is directly public; full-access decision, release date, and dataset license remain unresolved. [Test_Batch]</t>
        </is>
      </c>
      <c r="Z25" s="3" t="inlineStr">
        <is>
          <t>Moderate</t>
        </is>
      </c>
      <c r="AA25" s="7" t="inlineStr">
        <is>
          <t>High</t>
        </is>
      </c>
      <c r="AB25" s="3" t="inlineStr">
        <is>
          <t>Re-check for full release and formal license.</t>
        </is>
      </c>
    </row>
    <row r="26" ht="56" customHeight="1">
      <c r="A26" s="3" t="inlineStr">
        <is>
          <t>DS-030</t>
        </is>
      </c>
      <c r="B26" s="3" t="inlineStr">
        <is>
          <t>PID (Pavement Image Dataset)</t>
        </is>
      </c>
      <c r="C26" s="3" t="inlineStr">
        <is>
          <t>GitHub</t>
        </is>
      </c>
      <c r="D26" s="3" t="inlineStr">
        <is>
          <t>GPT; GitHub_Test_Batch (tool UNK)</t>
        </is>
      </c>
      <c r="E26" s="4" t="inlineStr">
        <is>
          <t>https://github.com/Nan2020/PID-Pavement-Image-Dataset</t>
        </is>
      </c>
      <c r="F26" s="4" t="inlineStr">
        <is>
          <t>https://github.com/Nan2020/PID-Pavement-Image-Dataset</t>
        </is>
      </c>
      <c r="G26" s="3" t="inlineStr">
        <is>
          <t>10.1177/0361198120907283; arXiv:1904.07157</t>
        </is>
      </c>
      <c r="H26" s="3" t="inlineStr">
        <is>
          <t>10.1177/0361198120907283; https://arxiv.org/abs/1910.11123 [GPT] | https://arxiv.org/abs/1904.07157 [Test_Batch]</t>
        </is>
      </c>
      <c r="I26" s="3" t="inlineStr">
        <is>
          <t>United States</t>
        </is>
      </c>
      <c r="J26" s="3" t="inlineStr">
        <is>
          <t>United States; 22 pavement sections; Road environment: Interstate and U.S. highways [GPT] | Roadway [Test_Batch]</t>
        </is>
      </c>
      <c r="K26" s="3" t="inlineStr">
        <is>
          <t>7237</t>
        </is>
      </c>
      <c r="L26" s="3" t="inlineStr">
        <is>
          <t>NR</t>
        </is>
      </c>
      <c r="M26" s="3" t="inlineStr">
        <is>
          <t>7237</t>
        </is>
      </c>
      <c r="N26" s="3" t="inlineStr">
        <is>
          <t>NR</t>
        </is>
      </c>
      <c r="O26" s="3" t="inlineStr">
        <is>
          <t>reflective crack; transverse crack; block crack; longitudinal crack; alligator crack; sealed transverse crack; sealed longitudinal crack; lane longitudinal crack; pothole [GPT] | nine pavement condition categories [Test_Batch]</t>
        </is>
      </c>
      <c r="P26" s="3" t="inlineStr">
        <is>
          <t>Nine pavement distress categories [GPT] | nine manually annotated pavement categories [Test_Batch]</t>
        </is>
      </c>
      <c r="Q26" s="3" t="inlineStr">
        <is>
          <t>object detection; distress density quantification [GPT] | Object detection; classification [Test_Batch]</t>
        </is>
      </c>
      <c r="R26" s="3" t="inlineStr">
        <is>
          <t>bounding boxes; paired wide-view and top-down images</t>
        </is>
      </c>
      <c r="S26" s="3" t="inlineStr">
        <is>
          <t>object detection; classification; distress density estimation [GPT] | object detection; classification [Test_Batch]</t>
        </is>
      </c>
      <c r="T26" s="3" t="inlineStr">
        <is>
          <t>YOLOv2</t>
        </is>
      </c>
      <c r="U26" s="3" t="inlineStr">
        <is>
          <t>YOLOv2</t>
        </is>
      </c>
      <c r="V26" s="3" t="inlineStr">
        <is>
          <t>Original</t>
        </is>
      </c>
      <c r="W26" s="3" t="inlineStr">
        <is>
          <t>Direct_Download [GPT] | Metadata_Only [Test_Batch]</t>
        </is>
      </c>
      <c r="X26" s="3" t="inlineStr">
        <is>
          <t>NR</t>
        </is>
      </c>
      <c r="Y26" s="3" t="inlineStr">
        <is>
          <t>Google Street View dependence; U.S.-only coverage; top-down images are paired but only wide views are bounding-box annotated [GPT] | Public data route and reuse rights for source imagery were not verified; GitHub evidence is secondary. [Test_Batch]</t>
        </is>
      </c>
      <c r="Z26" s="3" t="inlineStr">
        <is>
          <t>Low</t>
        </is>
      </c>
      <c r="AA26" s="3" t="inlineStr">
        <is>
          <t>Medium</t>
        </is>
      </c>
      <c r="AB26" s="3" t="inlineStr">
        <is>
          <t>Use GitHub repository route.</t>
        </is>
      </c>
    </row>
    <row r="27" ht="56" customHeight="1">
      <c r="A27" s="3" t="inlineStr">
        <is>
          <t>DS-031</t>
        </is>
      </c>
      <c r="B27" s="3" t="inlineStr">
        <is>
          <t>Pothole Detection Dataset (1,243 images)</t>
        </is>
      </c>
      <c r="C27" s="3" t="inlineStr">
        <is>
          <t>GitHub</t>
        </is>
      </c>
      <c r="D27" s="3" t="inlineStr">
        <is>
          <t>GitHub_Test_Batch (tool UNK)</t>
        </is>
      </c>
      <c r="E27" s="4" t="inlineStr">
        <is>
          <t>https://github.com/jaygala24/pothole-detection</t>
        </is>
      </c>
      <c r="F27" s="4" t="inlineStr">
        <is>
          <t>https://github.com/jaygala24/pothole-detection</t>
        </is>
      </c>
      <c r="G27" s="3" t="inlineStr">
        <is>
          <t>NR</t>
        </is>
      </c>
      <c r="H27" s="3" t="inlineStr">
        <is>
          <t>https://github.com/jaygala24/pothole-detection</t>
        </is>
      </c>
      <c r="I27" s="3" t="inlineStr">
        <is>
          <t>NR</t>
        </is>
      </c>
      <c r="J27" s="3" t="inlineStr">
        <is>
          <t>Road environment: Roadway</t>
        </is>
      </c>
      <c r="K27" s="3" t="inlineStr">
        <is>
          <t>1243</t>
        </is>
      </c>
      <c r="L27" s="3" t="inlineStr">
        <is>
          <t>NR</t>
        </is>
      </c>
      <c r="M27" s="3" t="inlineStr">
        <is>
          <t>1243</t>
        </is>
      </c>
      <c r="N27" s="3" t="inlineStr">
        <is>
          <t>NR</t>
        </is>
      </c>
      <c r="O27" s="3" t="inlineStr">
        <is>
          <t>pothole</t>
        </is>
      </c>
      <c r="P27" s="3" t="inlineStr">
        <is>
          <t>pothole bounding box</t>
        </is>
      </c>
      <c r="Q27" s="3" t="inlineStr">
        <is>
          <t>Object detection</t>
        </is>
      </c>
      <c r="R27" s="3" t="inlineStr">
        <is>
          <t>YOLO TXT</t>
        </is>
      </c>
      <c r="S27" s="3" t="inlineStr">
        <is>
          <t>object detection</t>
        </is>
      </c>
      <c r="T27" s="3" t="inlineStr">
        <is>
          <t>NR</t>
        </is>
      </c>
      <c r="U27" s="3" t="inlineStr">
        <is>
          <t>NR</t>
        </is>
      </c>
      <c r="V27" s="3" t="inlineStr">
        <is>
          <t>Original</t>
        </is>
      </c>
      <c r="W27" s="3" t="inlineStr">
        <is>
          <t>Direct_Download</t>
        </is>
      </c>
      <c r="X27" s="3" t="inlineStr">
        <is>
          <t>NR</t>
        </is>
      </c>
      <c r="Y27" s="3" t="inlineStr">
        <is>
          <t>Web-sourced images have weak provenance, unknown collection conditions, unresolved release year, and no formal dataset license.</t>
        </is>
      </c>
      <c r="Z27" s="3" t="inlineStr">
        <is>
          <t>Moderate</t>
        </is>
      </c>
      <c r="AA27" s="3" t="inlineStr">
        <is>
          <t>Low</t>
        </is>
      </c>
      <c r="AB27" s="3" t="inlineStr">
        <is>
          <t>Use source record as cited.</t>
        </is>
      </c>
    </row>
    <row r="28" ht="56" customHeight="1">
      <c r="A28" s="3" t="inlineStr">
        <is>
          <t>DS-032</t>
        </is>
      </c>
      <c r="B28" s="3" t="inlineStr">
        <is>
          <t>R2S100K Road-Region Segmentation Dataset</t>
        </is>
      </c>
      <c r="C28" s="3" t="inlineStr">
        <is>
          <t>GitHub</t>
        </is>
      </c>
      <c r="D28" s="3" t="inlineStr">
        <is>
          <t>GitHub_Test_Batch (tool UNK)</t>
        </is>
      </c>
      <c r="E28" s="4" t="inlineStr">
        <is>
          <t>https://github.com/moatifbutt/r2s100k</t>
        </is>
      </c>
      <c r="F28" s="4" t="inlineStr">
        <is>
          <t>https://github.com/moatifbutt/r2s100k</t>
        </is>
      </c>
      <c r="G28" s="3" t="inlineStr">
        <is>
          <t>NR</t>
        </is>
      </c>
      <c r="H28" s="3" t="inlineStr">
        <is>
          <t>https://github.com/moatifbutt/r2s100k</t>
        </is>
      </c>
      <c r="I28" s="3" t="inlineStr">
        <is>
          <t>NR</t>
        </is>
      </c>
      <c r="J28" s="3" t="inlineStr">
        <is>
          <t>Road environment: Urban; rural; unstructured roads</t>
        </is>
      </c>
      <c r="K28" s="3" t="inlineStr">
        <is>
          <t>NR</t>
        </is>
      </c>
      <c r="L28" s="3" t="inlineStr">
        <is>
          <t>NR</t>
        </is>
      </c>
      <c r="M28" s="3" t="inlineStr">
        <is>
          <t>NR</t>
        </is>
      </c>
      <c r="N28" s="3" t="inlineStr">
        <is>
          <t>NR</t>
        </is>
      </c>
      <c r="O28" s="3" t="inlineStr">
        <is>
          <t>road distress; wet road; gravel; atypical road region</t>
        </is>
      </c>
      <c r="P28" s="3" t="inlineStr">
        <is>
          <t>safe asphalt; distress; wet surface; gravel; atypical road region</t>
        </is>
      </c>
      <c r="Q28" s="3" t="inlineStr">
        <is>
          <t>Semantic segmentation</t>
        </is>
      </c>
      <c r="R28" s="3" t="inlineStr">
        <is>
          <t>Pixel masks</t>
        </is>
      </c>
      <c r="S28" s="3" t="inlineStr">
        <is>
          <t>semantic segmentation; drivable-region perception</t>
        </is>
      </c>
      <c r="T28" s="3" t="inlineStr">
        <is>
          <t>NR</t>
        </is>
      </c>
      <c r="U28" s="3" t="inlineStr">
        <is>
          <t>NR</t>
        </is>
      </c>
      <c r="V28" s="3" t="inlineStr">
        <is>
          <t>Original</t>
        </is>
      </c>
      <c r="W28" s="3" t="inlineStr">
        <is>
          <t>Direct_Download</t>
        </is>
      </c>
      <c r="X28" s="3" t="inlineStr">
        <is>
          <t>NR</t>
        </is>
      </c>
      <c r="Y28" s="3" t="inlineStr">
        <is>
          <t>Designed primarily for road-region/drivability segmentation; distress taxonomy is coarse and not an engineering pavement-condition inventory.</t>
        </is>
      </c>
      <c r="Z28" s="3" t="inlineStr">
        <is>
          <t>High</t>
        </is>
      </c>
      <c r="AA28" s="3" t="inlineStr">
        <is>
          <t>Low</t>
        </is>
      </c>
      <c r="AB28" s="3" t="inlineStr">
        <is>
          <t>Use source record as cited.</t>
        </is>
      </c>
    </row>
    <row r="29" ht="56" customHeight="1">
      <c r="A29" s="3" t="inlineStr">
        <is>
          <t>DS-033</t>
        </is>
      </c>
      <c r="B29" s="3" t="inlineStr">
        <is>
          <t>RCD-IIUM Road Crack Detection Dataset</t>
        </is>
      </c>
      <c r="C29" s="3" t="inlineStr">
        <is>
          <t>GitHub</t>
        </is>
      </c>
      <c r="D29" s="3" t="inlineStr">
        <is>
          <t>GitHub_Test_Batch (tool UNK)</t>
        </is>
      </c>
      <c r="E29" s="4" t="inlineStr">
        <is>
          <t>https://github.com/ArselanAshraf/RCD-IIUM-Road-Crack-Detection-Dataset-</t>
        </is>
      </c>
      <c r="F29" s="4" t="inlineStr">
        <is>
          <t>https://github.com/ArselanAshraf/RCD-IIUM-Road-Crack-Detection-Dataset-</t>
        </is>
      </c>
      <c r="G29" s="3" t="inlineStr">
        <is>
          <t>10.1109/ICOM61675.2024.10652339</t>
        </is>
      </c>
      <c r="H29" s="3" t="inlineStr">
        <is>
          <t>https://doi.org/10.1109/ICOM61675.2024.10652339</t>
        </is>
      </c>
      <c r="I29" s="3" t="inlineStr">
        <is>
          <t>Malaysia</t>
        </is>
      </c>
      <c r="J29" s="3" t="inlineStr">
        <is>
          <t>Malaysia; Selangor; Kuala Lumpur; Road environment: Urban</t>
        </is>
      </c>
      <c r="K29" s="3" t="inlineStr">
        <is>
          <t>NR</t>
        </is>
      </c>
      <c r="L29" s="3" t="inlineStr">
        <is>
          <t>NR</t>
        </is>
      </c>
      <c r="M29" s="3" t="inlineStr">
        <is>
          <t>NR</t>
        </is>
      </c>
      <c r="N29" s="3" t="inlineStr">
        <is>
          <t>NR</t>
        </is>
      </c>
      <c r="O29" s="3" t="inlineStr">
        <is>
          <t>road crack</t>
        </is>
      </c>
      <c r="P29" s="3" t="inlineStr">
        <is>
          <t>crack instance</t>
        </is>
      </c>
      <c r="Q29" s="3" t="inlineStr">
        <is>
          <t>Instance segmentation; object detection</t>
        </is>
      </c>
      <c r="R29" s="3" t="inlineStr">
        <is>
          <t>Roboflow segmentation TXT</t>
        </is>
      </c>
      <c r="S29" s="3" t="inlineStr">
        <is>
          <t>instance segmentation; object detection</t>
        </is>
      </c>
      <c r="T29" s="3" t="inlineStr">
        <is>
          <t>NR</t>
        </is>
      </c>
      <c r="U29" s="3" t="inlineStr">
        <is>
          <t>NR</t>
        </is>
      </c>
      <c r="V29" s="3" t="inlineStr">
        <is>
          <t>Original</t>
        </is>
      </c>
      <c r="W29" s="3" t="inlineStr">
        <is>
          <t>Direct_Download</t>
        </is>
      </c>
      <c r="X29" s="3" t="inlineStr">
        <is>
          <t>NR</t>
        </is>
      </c>
      <c r="Y29" s="3" t="inlineStr">
        <is>
          <t>Image count, exact resolution, license, and acquisition conditions are not reported in the repository summary.</t>
        </is>
      </c>
      <c r="Z29" s="3" t="inlineStr">
        <is>
          <t>High</t>
        </is>
      </c>
      <c r="AA29" s="3" t="inlineStr">
        <is>
          <t>Low</t>
        </is>
      </c>
      <c r="AB29" s="3" t="inlineStr">
        <is>
          <t>Use source record as cited.</t>
        </is>
      </c>
    </row>
    <row r="30" ht="56" customHeight="1">
      <c r="A30" s="3" t="inlineStr">
        <is>
          <t>DS-036</t>
        </is>
      </c>
      <c r="B30" s="3" t="inlineStr">
        <is>
          <t>RDDC2024-ID (Crowdsourced Road Damage Detection Dataset - Indonesia)</t>
        </is>
      </c>
      <c r="C30" s="3" t="inlineStr">
        <is>
          <t>GitHub</t>
        </is>
      </c>
      <c r="D30" s="3" t="inlineStr">
        <is>
          <t>Claude</t>
        </is>
      </c>
      <c r="E30" s="4" t="inlineStr">
        <is>
          <t>https://github.com/endurancechallengeindonesia/RDDC2024-ID</t>
        </is>
      </c>
      <c r="F30" s="4" t="inlineStr">
        <is>
          <t>https://github.com/endurancechallengeindonesia/RDDC2024-ID</t>
        </is>
      </c>
      <c r="G30" s="3" t="inlineStr">
        <is>
          <t>NR</t>
        </is>
      </c>
      <c r="H30" s="3" t="inlineStr">
        <is>
          <t>NR</t>
        </is>
      </c>
      <c r="I30" s="3" t="inlineStr">
        <is>
          <t>Indonesia</t>
        </is>
      </c>
      <c r="J30" s="3" t="inlineStr">
        <is>
          <t>Indonesia; Various locations throughout Indonesia; Road environment: Public roads (nationwide crowdsourced)</t>
        </is>
      </c>
      <c r="K30" s="3" t="inlineStr">
        <is>
          <t>9000</t>
        </is>
      </c>
      <c r="L30" s="3" t="inlineStr">
        <is>
          <t>NR</t>
        </is>
      </c>
      <c r="M30" s="3" t="inlineStr">
        <is>
          <t>9000</t>
        </is>
      </c>
      <c r="N30" s="3" t="inlineStr">
        <is>
          <t>NR</t>
        </is>
      </c>
      <c r="O30" s="3" t="inlineStr">
        <is>
          <t>Longitudinal crack;Lateral/transverse crack;Alligator crack;Pothole;Other road damage</t>
        </is>
      </c>
      <c r="P30" s="3" t="inlineStr">
        <is>
          <t>Five classes (0-4) incl. 'Other'</t>
        </is>
      </c>
      <c r="Q30" s="3" t="inlineStr">
        <is>
          <t>Object detection</t>
        </is>
      </c>
      <c r="R30" s="3" t="inlineStr">
        <is>
          <t>YOLO txt</t>
        </is>
      </c>
      <c r="S30" s="3" t="inlineStr">
        <is>
          <t>Object detection</t>
        </is>
      </c>
      <c r="T30" s="3" t="inlineStr">
        <is>
          <t>NR</t>
        </is>
      </c>
      <c r="U30" s="3" t="inlineStr">
        <is>
          <t>NR</t>
        </is>
      </c>
      <c r="V30" s="3" t="inlineStr">
        <is>
          <t>Original</t>
        </is>
      </c>
      <c r="W30" s="3" t="inlineStr">
        <is>
          <t>Direct_Download</t>
        </is>
      </c>
      <c r="X30" s="3" t="inlineStr">
        <is>
          <t>NR</t>
        </is>
      </c>
      <c r="Y30" s="3" t="inlineStr">
        <is>
          <t>Image count stated as 'over 9,000' (recorded as 9000 minimum); no license or data paper; single Google Drive archive (link liveness not independently re-tested)</t>
        </is>
      </c>
      <c r="Z30" s="3" t="inlineStr">
        <is>
          <t>Moderate</t>
        </is>
      </c>
      <c r="AA30" s="3" t="inlineStr">
        <is>
          <t>Low</t>
        </is>
      </c>
      <c r="AB30" s="3" t="inlineStr">
        <is>
          <t>Use source record as cited.</t>
        </is>
      </c>
    </row>
    <row r="31" ht="56" customHeight="1">
      <c r="A31" s="3" t="inlineStr">
        <is>
          <t>DS-037</t>
        </is>
      </c>
      <c r="B31" s="3" t="inlineStr">
        <is>
          <t>Road Damage Dataset 2018 (RDD2018)</t>
        </is>
      </c>
      <c r="C31" s="3" t="inlineStr">
        <is>
          <t>GitHub</t>
        </is>
      </c>
      <c r="D31" s="3" t="inlineStr">
        <is>
          <t>GPT; GitHub_Test_Batch (tool UNK)</t>
        </is>
      </c>
      <c r="E31" s="4" t="inlineStr">
        <is>
          <t>https://github.com/sekilab/RoadDamageDetector</t>
        </is>
      </c>
      <c r="F31" s="4" t="inlineStr">
        <is>
          <t>https://github.com/sekilab/RoadDamageDetector; https://github.com/sekilab/RoadDamageDetector#road-damage-dataset-2018</t>
        </is>
      </c>
      <c r="G31" s="3" t="inlineStr">
        <is>
          <t>NR</t>
        </is>
      </c>
      <c r="H31" s="3" t="inlineStr">
        <is>
          <t>10.1111/mice.12387; https://arxiv.org/abs/1801.09454 [GPT] | https://doi.org/10.1109/BigData.2018.8622589 [Test_Batch]</t>
        </is>
      </c>
      <c r="I31" s="3" t="inlineStr">
        <is>
          <t>Japan</t>
        </is>
      </c>
      <c r="J31" s="3" t="inlineStr">
        <is>
          <t>Japan; Adachi; Chiba; Muroran; Ichihara; Sumida; Nagakute; Numazu; Road environment: Urban; municipal roads [GPT] | Urban; highway [Test_Batch]</t>
        </is>
      </c>
      <c r="K31" s="3" t="inlineStr">
        <is>
          <t>9053</t>
        </is>
      </c>
      <c r="L31" s="3" t="inlineStr">
        <is>
          <t>NR</t>
        </is>
      </c>
      <c r="M31" s="3" t="inlineStr">
        <is>
          <t>9053</t>
        </is>
      </c>
      <c r="N31" s="3" t="inlineStr">
        <is>
          <t>NR</t>
        </is>
      </c>
      <c r="O31" s="3" t="inlineStr">
        <is>
          <t>longitudinal crack; transverse crack; alligator crack; pothole; other crack categories [GPT] | longitudinal crack; transverse crack; alligator crack; pothole; other road damage [Test_Batch]</t>
        </is>
      </c>
      <c r="P31" s="3" t="inlineStr">
        <is>
          <t>Eight road-damage types [GPT] | D00; D01; D10; D11; D20; D40; D43; D44 [Test_Batch]</t>
        </is>
      </c>
      <c r="Q31" s="3" t="inlineStr">
        <is>
          <t>object detection; classification [GPT] | Object detection [Test_Batch]</t>
        </is>
      </c>
      <c r="R31" s="3" t="inlineStr">
        <is>
          <t>Pascal VOC XML</t>
        </is>
      </c>
      <c r="S31" s="3" t="inlineStr">
        <is>
          <t>object detection; classification; mobile inference [GPT] | object detection; classification [Test_Batch]</t>
        </is>
      </c>
      <c r="T31" s="3" t="inlineStr">
        <is>
          <t>SSD Inception V2; SSD MobileNet</t>
        </is>
      </c>
      <c r="U31" s="3" t="inlineStr">
        <is>
          <t>SSD Inception V2; SSD MobileNet</t>
        </is>
      </c>
      <c r="V31" s="3" t="inlineStr">
        <is>
          <t>Original</t>
        </is>
      </c>
      <c r="W31" s="3" t="inlineStr">
        <is>
          <t>Direct_Download</t>
        </is>
      </c>
      <c r="X31" s="3" t="inlineStr">
        <is>
          <t>CC BY-SA 4.0 (images); MIT (repository code) [GPT] | CC BY-SA 4.0 [Test_Batch]</t>
        </is>
      </c>
      <c r="Y31" s="3" t="inlineStr">
        <is>
          <t>Single-country municipal coverage; no documented GPS/IMU/PCI/IRI package [GPT] | Single-country original release; no reported engineering condition indices or rich vehicle-sensor metadata. [Test_Batch]</t>
        </is>
      </c>
      <c r="Z31" s="3" t="inlineStr">
        <is>
          <t>High</t>
        </is>
      </c>
      <c r="AA31" s="3" t="inlineStr">
        <is>
          <t>Low</t>
        </is>
      </c>
      <c r="AB31" s="3" t="inlineStr">
        <is>
          <t>Use as-is; cite Maeda et al. 2018.</t>
        </is>
      </c>
    </row>
    <row r="32" ht="56" customHeight="1">
      <c r="A32" s="3" t="inlineStr">
        <is>
          <t>DS-038</t>
        </is>
      </c>
      <c r="B32" s="3" t="inlineStr">
        <is>
          <t>Road Damage Dataset 2019 (RDD2019)</t>
        </is>
      </c>
      <c r="C32" s="3" t="inlineStr">
        <is>
          <t>GitHub</t>
        </is>
      </c>
      <c r="D32" s="3" t="inlineStr">
        <is>
          <t>GPT; GitHub_Test_Batch (tool UNK)</t>
        </is>
      </c>
      <c r="E32" s="4" t="inlineStr">
        <is>
          <t>https://github.com/sekilab/RoadDamageDetector</t>
        </is>
      </c>
      <c r="F32" s="4" t="inlineStr">
        <is>
          <t>https://github.com/sekilab/RoadDamageDetector; https://github.com/sekilab/RoadDamageDetector#road-damage-dataset-2019</t>
        </is>
      </c>
      <c r="G32" s="3" t="inlineStr">
        <is>
          <t>NR</t>
        </is>
      </c>
      <c r="H32" s="3" t="inlineStr">
        <is>
          <t>10.1111/mice.12561 [GPT] | https://github.com/sekilab/RoadDamageDetector [Test_Batch]</t>
        </is>
      </c>
      <c r="I32" s="3" t="inlineStr">
        <is>
          <t>Japan</t>
        </is>
      </c>
      <c r="J32" s="3" t="inlineStr">
        <is>
          <t>Japan; Road environment: Municipal roads [GPT] | Urban; highway [Test_Batch]</t>
        </is>
      </c>
      <c r="K32" s="3" t="inlineStr">
        <is>
          <t>NR</t>
        </is>
      </c>
      <c r="L32" s="3" t="inlineStr">
        <is>
          <t>NR</t>
        </is>
      </c>
      <c r="M32" s="3" t="inlineStr">
        <is>
          <t>NR</t>
        </is>
      </c>
      <c r="N32" s="3" t="inlineStr">
        <is>
          <t>NR</t>
        </is>
      </c>
      <c r="O32" s="3" t="inlineStr">
        <is>
          <t>road cracks; potholes; road damage [GPT] | longitudinal crack; transverse crack; alligator crack; pothole [Test_Batch]</t>
        </is>
      </c>
      <c r="P32" s="3" t="inlineStr">
        <is>
          <t>Pascal VOC-compatible road damage labels [GPT] | D00; D10; D20; D40 [Test_Batch]</t>
        </is>
      </c>
      <c r="Q32" s="3" t="inlineStr">
        <is>
          <t>object detection; synthetic augmentation [GPT] | Object detection [Test_Batch]</t>
        </is>
      </c>
      <c r="R32" s="3" t="inlineStr">
        <is>
          <t>Pascal VOC XML</t>
        </is>
      </c>
      <c r="S32" s="3" t="inlineStr">
        <is>
          <t>object detection; data augmentation [GPT] | object detection; classification [Test_Batch]</t>
        </is>
      </c>
      <c r="T32" s="3" t="inlineStr">
        <is>
          <t>Progressive growing GAN plus detector</t>
        </is>
      </c>
      <c r="U32" s="3" t="inlineStr">
        <is>
          <t>Progressive growing GAN plus detector</t>
        </is>
      </c>
      <c r="V32" s="3" t="inlineStr">
        <is>
          <t>Original</t>
        </is>
      </c>
      <c r="W32" s="3" t="inlineStr">
        <is>
          <t>Direct_Download</t>
        </is>
      </c>
      <c r="X32" s="3" t="inlineStr">
        <is>
          <t>NR</t>
        </is>
      </c>
      <c r="Y32" s="3" t="inlineStr">
        <is>
          <t>Synthetic-augmented version; exact real/synthetic composition and license not resolved [GPT] | Version-specific image count, license, and detailed collection conditions were not located in the official README. [Test_Batch]</t>
        </is>
      </c>
      <c r="Z32" s="3" t="inlineStr">
        <is>
          <t>Moderate</t>
        </is>
      </c>
      <c r="AA32" s="3" t="inlineStr">
        <is>
          <t>Medium</t>
        </is>
      </c>
      <c r="AB32" s="3" t="inlineStr">
        <is>
          <t>Verify image count on sekilab repository.</t>
        </is>
      </c>
    </row>
    <row r="33" ht="56" customHeight="1">
      <c r="A33" s="3" t="inlineStr">
        <is>
          <t>DS-041</t>
        </is>
      </c>
      <c r="B33" s="3" t="inlineStr">
        <is>
          <t>SEU Asphalt Pavement Crack Dataset (transverse/longitudinal/net cracks)</t>
        </is>
      </c>
      <c r="C33" s="3" t="inlineStr">
        <is>
          <t>GitHub</t>
        </is>
      </c>
      <c r="D33" s="3" t="inlineStr">
        <is>
          <t>Claude</t>
        </is>
      </c>
      <c r="E33" s="4" t="inlineStr">
        <is>
          <t>https://github.com/SEUxia/Asphalt-pavement-crack-dataset</t>
        </is>
      </c>
      <c r="F33" s="4" t="inlineStr">
        <is>
          <t>https://github.com/SEUxia/Asphalt-pavement-crack-dataset</t>
        </is>
      </c>
      <c r="G33" s="3" t="inlineStr">
        <is>
          <t>NR</t>
        </is>
      </c>
      <c r="H33" s="3" t="inlineStr">
        <is>
          <t>NR</t>
        </is>
      </c>
      <c r="I33" s="3" t="inlineStr">
        <is>
          <t>NR</t>
        </is>
      </c>
      <c r="J33" s="3" t="inlineStr">
        <is>
          <t>Road environment: Asphalt pavements</t>
        </is>
      </c>
      <c r="K33" s="3" t="inlineStr">
        <is>
          <t>NR</t>
        </is>
      </c>
      <c r="L33" s="3" t="inlineStr">
        <is>
          <t>NR</t>
        </is>
      </c>
      <c r="M33" s="3" t="inlineStr">
        <is>
          <t>NR</t>
        </is>
      </c>
      <c r="N33" s="3" t="inlineStr">
        <is>
          <t>NR</t>
        </is>
      </c>
      <c r="O33" s="3" t="inlineStr">
        <is>
          <t>Transverse crack;Longitudinal crack;Net (alligator) crack</t>
        </is>
      </c>
      <c r="P33" s="3" t="inlineStr">
        <is>
          <t>NR</t>
        </is>
      </c>
      <c r="Q33" s="3" t="inlineStr">
        <is>
          <t>NR</t>
        </is>
      </c>
      <c r="R33" s="3" t="inlineStr">
        <is>
          <t>NR</t>
        </is>
      </c>
      <c r="S33" s="3" t="inlineStr">
        <is>
          <t>NR</t>
        </is>
      </c>
      <c r="T33" s="3" t="inlineStr">
        <is>
          <t>NR</t>
        </is>
      </c>
      <c r="U33" s="3" t="inlineStr">
        <is>
          <t>NR</t>
        </is>
      </c>
      <c r="V33" s="3" t="inlineStr">
        <is>
          <t>Original</t>
        </is>
      </c>
      <c r="W33" s="3" t="inlineStr">
        <is>
          <t>Metadata_Only</t>
        </is>
      </c>
      <c r="X33" s="3" t="inlineStr">
        <is>
          <t>NR</t>
        </is>
      </c>
      <c r="Y33" s="3" t="inlineStr">
        <is>
          <t>Images to be made public 'upon receipt of the article'; dataset-versus-paper status unresolved</t>
        </is>
      </c>
      <c r="Z33" s="3" t="inlineStr">
        <is>
          <t>Low</t>
        </is>
      </c>
      <c r="AA33" s="7" t="inlineStr">
        <is>
          <t>High</t>
        </is>
      </c>
      <c r="AB33" s="3" t="inlineStr">
        <is>
          <t>Verify pending/unresolved fields against the source record.</t>
        </is>
      </c>
    </row>
    <row r="34" ht="56" customHeight="1">
      <c r="A34" s="3" t="inlineStr">
        <is>
          <t>DS-042</t>
        </is>
      </c>
      <c r="B34" s="3" t="inlineStr">
        <is>
          <t>SoV Pothole Dataset</t>
        </is>
      </c>
      <c r="C34" s="3" t="inlineStr">
        <is>
          <t>GitHub</t>
        </is>
      </c>
      <c r="D34" s="3" t="inlineStr">
        <is>
          <t>GitHub_Test_Batch (tool UNK)</t>
        </is>
      </c>
      <c r="E34" s="4" t="inlineStr">
        <is>
          <t>https://github.com/achireistefan/Pothole-Detection</t>
        </is>
      </c>
      <c r="F34" s="4" t="inlineStr">
        <is>
          <t>https://github.com/achireistefan/Pothole-Detection</t>
        </is>
      </c>
      <c r="G34" s="3" t="inlineStr">
        <is>
          <t>NR</t>
        </is>
      </c>
      <c r="H34" s="3" t="inlineStr">
        <is>
          <t>https://github.com/achireistefan/Pothole-Detection</t>
        </is>
      </c>
      <c r="I34" s="3" t="inlineStr">
        <is>
          <t>NR</t>
        </is>
      </c>
      <c r="J34" s="3" t="inlineStr">
        <is>
          <t>Road environment: Roadway</t>
        </is>
      </c>
      <c r="K34" s="3" t="inlineStr">
        <is>
          <t>447</t>
        </is>
      </c>
      <c r="L34" s="3" t="inlineStr">
        <is>
          <t>NR</t>
        </is>
      </c>
      <c r="M34" s="3" t="inlineStr">
        <is>
          <t>447</t>
        </is>
      </c>
      <c r="N34" s="3" t="inlineStr">
        <is>
          <t>NR</t>
        </is>
      </c>
      <c r="O34" s="3" t="inlineStr">
        <is>
          <t>pothole; drain</t>
        </is>
      </c>
      <c r="P34" s="3" t="inlineStr">
        <is>
          <t>pothole; drain</t>
        </is>
      </c>
      <c r="Q34" s="3" t="inlineStr">
        <is>
          <t>Object detection; depth-assisted detection</t>
        </is>
      </c>
      <c r="R34" s="3" t="inlineStr">
        <is>
          <t>Left RGB; right RGB; depth; annotations</t>
        </is>
      </c>
      <c r="S34" s="3" t="inlineStr">
        <is>
          <t>object detection; depth-assisted pothole detection</t>
        </is>
      </c>
      <c r="T34" s="3" t="inlineStr">
        <is>
          <t>NR</t>
        </is>
      </c>
      <c r="U34" s="3" t="inlineStr">
        <is>
          <t>NR</t>
        </is>
      </c>
      <c r="V34" s="3" t="inlineStr">
        <is>
          <t>Original</t>
        </is>
      </c>
      <c r="W34" s="3" t="inlineStr">
        <is>
          <t>Direct_Download</t>
        </is>
      </c>
      <c r="X34" s="3" t="inlineStr">
        <is>
          <t>NR</t>
        </is>
      </c>
      <c r="Y34" s="3" t="inlineStr">
        <is>
          <t>Small, person-mounted capture rather than vehicle-mounted CAV collection; location and license are not clearly reported.</t>
        </is>
      </c>
      <c r="Z34" s="3" t="inlineStr">
        <is>
          <t>High</t>
        </is>
      </c>
      <c r="AA34" s="3" t="inlineStr">
        <is>
          <t>Low</t>
        </is>
      </c>
      <c r="AB34" s="3" t="inlineStr">
        <is>
          <t>Use source record as cited.</t>
        </is>
      </c>
    </row>
    <row r="35" ht="56" customHeight="1">
      <c r="A35" s="3" t="inlineStr">
        <is>
          <t>DS-043</t>
        </is>
      </c>
      <c r="B35" s="3" t="inlineStr">
        <is>
          <t>Stereo Pothole Datasets</t>
        </is>
      </c>
      <c r="C35" s="3" t="inlineStr">
        <is>
          <t>GitHub</t>
        </is>
      </c>
      <c r="D35" s="3" t="inlineStr">
        <is>
          <t>GitHub_Test_Batch (tool UNK)</t>
        </is>
      </c>
      <c r="E35" s="4" t="inlineStr">
        <is>
          <t>https://github.com/ruirangerfan/stereo_pothole_datasets</t>
        </is>
      </c>
      <c r="F35" s="4" t="inlineStr">
        <is>
          <t>https://github.com/ruirangerfan/stereo_pothole_datasets</t>
        </is>
      </c>
      <c r="G35" s="3" t="inlineStr">
        <is>
          <t>NR</t>
        </is>
      </c>
      <c r="H35" s="3" t="inlineStr">
        <is>
          <t>https://github.com/ruirangerfan/stereo_pothole_datasets</t>
        </is>
      </c>
      <c r="I35" s="3" t="inlineStr">
        <is>
          <t>NR</t>
        </is>
      </c>
      <c r="J35" s="3" t="inlineStr">
        <is>
          <t>Road environment: Roadway</t>
        </is>
      </c>
      <c r="K35" s="3" t="inlineStr">
        <is>
          <t>NR</t>
        </is>
      </c>
      <c r="L35" s="3" t="inlineStr">
        <is>
          <t>NR</t>
        </is>
      </c>
      <c r="M35" s="3" t="inlineStr">
        <is>
          <t>NR</t>
        </is>
      </c>
      <c r="N35" s="3" t="inlineStr">
        <is>
          <t>NR</t>
        </is>
      </c>
      <c r="O35" s="3" t="inlineStr">
        <is>
          <t>pothole</t>
        </is>
      </c>
      <c r="P35" s="3" t="inlineStr">
        <is>
          <t>pothole pixel mask</t>
        </is>
      </c>
      <c r="Q35" s="3" t="inlineStr">
        <is>
          <t>Semantic segmentation; 3D reconstruction</t>
        </is>
      </c>
      <c r="R35" s="3" t="inlineStr">
        <is>
          <t>RGB images; disparity maps; pixel labels; point clouds</t>
        </is>
      </c>
      <c r="S35" s="3" t="inlineStr">
        <is>
          <t>semantic segmentation; pothole detection; 3D reconstruction</t>
        </is>
      </c>
      <c r="T35" s="3" t="inlineStr">
        <is>
          <t>NR</t>
        </is>
      </c>
      <c r="U35" s="3" t="inlineStr">
        <is>
          <t>NR</t>
        </is>
      </c>
      <c r="V35" s="3" t="inlineStr">
        <is>
          <t>Original</t>
        </is>
      </c>
      <c r="W35" s="3" t="inlineStr">
        <is>
          <t>Direct_Download</t>
        </is>
      </c>
      <c r="X35" s="3" t="inlineStr">
        <is>
          <t>NR</t>
        </is>
      </c>
      <c r="Y35" s="3" t="inlineStr">
        <is>
          <t>Repository does not clearly report image count, resolution, location, license, or collection conditions.</t>
        </is>
      </c>
      <c r="Z35" s="3" t="inlineStr">
        <is>
          <t>High</t>
        </is>
      </c>
      <c r="AA35" s="3" t="inlineStr">
        <is>
          <t>Low</t>
        </is>
      </c>
      <c r="AB35" s="3" t="inlineStr">
        <is>
          <t>Use source record as cited.</t>
        </is>
      </c>
    </row>
    <row r="36" ht="56" customHeight="1">
      <c r="A36" s="3" t="inlineStr">
        <is>
          <t>DS-045</t>
        </is>
      </c>
      <c r="B36" s="3" t="inlineStr">
        <is>
          <t>UAPD (UAV Asphalt Pavement Distress Dataset)</t>
        </is>
      </c>
      <c r="C36" s="3" t="inlineStr">
        <is>
          <t>GitHub</t>
        </is>
      </c>
      <c r="D36" s="3" t="inlineStr">
        <is>
          <t>Claude; GitHub_Test_Batch (tool UNK)</t>
        </is>
      </c>
      <c r="E36" s="4" t="inlineStr">
        <is>
          <t>https://github.com/tantantetetao/UAPD-Pavement-Distress-Dataset</t>
        </is>
      </c>
      <c r="F36" s="4" t="inlineStr">
        <is>
          <t>https://github.com/tantantetetao/UAPD-Pavement-Distress-Dataset</t>
        </is>
      </c>
      <c r="G36" s="3" t="inlineStr">
        <is>
          <t>NR</t>
        </is>
      </c>
      <c r="H36" s="3" t="inlineStr">
        <is>
          <t>10.1016/j.autcon.2021.103991;10.1016/j.autcon.2022.104436 [Claude] | https://doi.org/10.1016/j.autcon.2021.103991; https://doi.org/10.1016/j.autcon.2022.104436 [Test_Batch]</t>
        </is>
      </c>
      <c r="I36" s="3" t="inlineStr">
        <is>
          <t>China</t>
        </is>
      </c>
      <c r="J36" s="3" t="inlineStr">
        <is>
          <t>China; Road environment: Asphalt pavements (UAV survey) [Claude] | Roadway [Test_Batch]</t>
        </is>
      </c>
      <c r="K36" s="3" t="inlineStr">
        <is>
          <t>3151</t>
        </is>
      </c>
      <c r="L36" s="3" t="inlineStr">
        <is>
          <t>NR</t>
        </is>
      </c>
      <c r="M36" s="3" t="inlineStr">
        <is>
          <t>3151</t>
        </is>
      </c>
      <c r="N36" s="3" t="inlineStr">
        <is>
          <t>NR</t>
        </is>
      </c>
      <c r="O36" s="3" t="inlineStr">
        <is>
          <t>Transverse crack;Longitudinal crack;Oblique crack;Alligator crack;Pothole;Repair (patch) [Claude] | transverse crack; longitudinal crack; oblique crack; alligator crack; pothole; repair [Test_Batch]</t>
        </is>
      </c>
      <c r="P36" s="3" t="inlineStr">
        <is>
          <t>Six distress categories [Claude] | transverse crack; longitudinal crack; oblique crack; alligator crack; pothole; repair [Test_Batch]</t>
        </is>
      </c>
      <c r="Q36" s="3" t="inlineStr">
        <is>
          <t>Object detection</t>
        </is>
      </c>
      <c r="R36" s="3" t="inlineStr">
        <is>
          <t>NR</t>
        </is>
      </c>
      <c r="S36" s="3" t="inlineStr">
        <is>
          <t>Object detection;Semantic segmentation (companion work) [Claude] | object detection; segmentation [Test_Batch]</t>
        </is>
      </c>
      <c r="T36" s="3" t="inlineStr">
        <is>
          <t>YOLOv3 (paper-reported best of three detectors) [Claude] | YOLOv3 [Test_Batch]</t>
        </is>
      </c>
      <c r="U36" s="3" t="inlineStr">
        <is>
          <t>YOLOv3 (paper-reported best of three detectors) [Claude] | YOLOv3 [Test_Batch]</t>
        </is>
      </c>
      <c r="V36" s="3" t="inlineStr">
        <is>
          <t>Original</t>
        </is>
      </c>
      <c r="W36" s="3" t="inlineStr">
        <is>
          <t>Direct_Download</t>
        </is>
      </c>
      <c r="X36" s="3" t="inlineStr">
        <is>
          <t>NR</t>
        </is>
      </c>
      <c r="Y36" s="3" t="inlineStr">
        <is>
          <t>Annotation format and geographic coverage not stated in README; Google Drive hosting (link liveness not independently re-tested) [Claude] | Single acquisition mode and geography; formal data license and synchronized navigation metadata are not reported. [Test_Batch]</t>
        </is>
      </c>
      <c r="Z36" s="3" t="inlineStr">
        <is>
          <t>Moderate</t>
        </is>
      </c>
      <c r="AA36" s="3" t="inlineStr">
        <is>
          <t>Low</t>
        </is>
      </c>
      <c r="AB36" s="3" t="inlineStr">
        <is>
          <t>Use as-is.</t>
        </is>
      </c>
    </row>
    <row r="37" ht="56" customHeight="1">
      <c r="A37" s="3" t="inlineStr">
        <is>
          <t>DS-046</t>
        </is>
      </c>
      <c r="B37" s="3" t="inlineStr">
        <is>
          <t>UAV-CrackX (UAV pavement crack segmentation, x4/x8/x16 magnifications)</t>
        </is>
      </c>
      <c r="C37" s="3" t="inlineStr">
        <is>
          <t>GitHub</t>
        </is>
      </c>
      <c r="D37" s="3" t="inlineStr">
        <is>
          <t>Claude</t>
        </is>
      </c>
      <c r="E37" s="4" t="inlineStr">
        <is>
          <t>https://github.com/SHAN-JH/UAV-CrackX-Datasets</t>
        </is>
      </c>
      <c r="F37" s="4" t="inlineStr">
        <is>
          <t>https://github.com/SHAN-JH/UAV-CrackX-Datasets</t>
        </is>
      </c>
      <c r="G37" s="3" t="inlineStr">
        <is>
          <t>NR</t>
        </is>
      </c>
      <c r="H37" s="3" t="inlineStr">
        <is>
          <t>10.1109/TITS.2024.3424525;10.1016/j.autcon.2025.106141;10.1016/j.aei.2025.103384;10.1016/j.eswa.2024.125891</t>
        </is>
      </c>
      <c r="I37" s="3" t="inlineStr">
        <is>
          <t>NR</t>
        </is>
      </c>
      <c r="J37" s="3" t="inlineStr">
        <is>
          <t>NR (Chang'an University group); Road environment: Pavements surveyed by UAV at 50 m altitude</t>
        </is>
      </c>
      <c r="K37" s="3" t="inlineStr">
        <is>
          <t>1500</t>
        </is>
      </c>
      <c r="L37" s="3" t="inlineStr">
        <is>
          <t>NR</t>
        </is>
      </c>
      <c r="M37" s="3" t="inlineStr">
        <is>
          <t>1500</t>
        </is>
      </c>
      <c r="N37" s="3" t="inlineStr">
        <is>
          <t>NR</t>
        </is>
      </c>
      <c r="O37" s="3" t="inlineStr">
        <is>
          <t>Pavement cracks (undifferentiated crack class)</t>
        </is>
      </c>
      <c r="P37" s="3" t="inlineStr">
        <is>
          <t>Grayscale masks (0 = pavement, 1 = crack); 1,200 annotated images (400 per magnification)</t>
        </is>
      </c>
      <c r="Q37" s="3" t="inlineStr">
        <is>
          <t>Semantic segmentation</t>
        </is>
      </c>
      <c r="R37" s="3" t="inlineStr">
        <is>
          <t>Grayscale mask images</t>
        </is>
      </c>
      <c r="S37" s="3" t="inlineStr">
        <is>
          <t>Semantic segmentation;Cross-resolution domain adaptation</t>
        </is>
      </c>
      <c r="T37" s="3" t="inlineStr">
        <is>
          <t>NR</t>
        </is>
      </c>
      <c r="U37" s="3" t="inlineStr">
        <is>
          <t>NR</t>
        </is>
      </c>
      <c r="V37" s="3" t="inlineStr">
        <is>
          <t>Original</t>
        </is>
      </c>
      <c r="W37" s="3" t="inlineStr">
        <is>
          <t>UNK</t>
        </is>
      </c>
      <c r="X37" s="3" t="inlineStr">
        <is>
          <t>NR</t>
        </is>
      </c>
      <c r="Y37" s="3" t="inlineStr">
        <is>
          <t>No public download route found in repository (no data files or hosting links); benchmark submission portal only (vlp.chd.edu.cn) — access route unresolved; contact author</t>
        </is>
      </c>
      <c r="Z37" s="3" t="inlineStr">
        <is>
          <t>Moderate</t>
        </is>
      </c>
      <c r="AA37" s="7" t="inlineStr">
        <is>
          <t>High</t>
        </is>
      </c>
      <c r="AB37" s="3" t="inlineStr">
        <is>
          <t>Verify pending/unresolved fields against the source record.</t>
        </is>
      </c>
    </row>
    <row r="38" ht="56" customHeight="1">
      <c r="A38" s="3" t="inlineStr">
        <is>
          <t>DS-047</t>
        </is>
      </c>
      <c r="B38" s="3" t="inlineStr">
        <is>
          <t>Long-Term Pavement Performance (LTPP)</t>
        </is>
      </c>
      <c r="C38" s="3" t="inlineStr">
        <is>
          <t>Data.gov</t>
        </is>
      </c>
      <c r="D38" s="3" t="inlineStr">
        <is>
          <t>Claude; GPT</t>
        </is>
      </c>
      <c r="E38" s="4" t="inlineStr">
        <is>
          <t>https://catalog.data.gov/dataset/long-term-pavement-performance-ltpp-data</t>
        </is>
      </c>
      <c r="F38" s="4" t="inlineStr">
        <is>
          <t>https://catalog.data.gov/dataset/long-term-pavement-performance-ltpp-data</t>
        </is>
      </c>
      <c r="G38" s="3" t="inlineStr">
        <is>
          <t>679.2</t>
        </is>
      </c>
      <c r="H38" s="3" t="inlineStr">
        <is>
          <t>An Efficient and Explainable Ensemble Learning Model for Asphalt Pavement Condition Prediction Based on LTPP Dataset, IEEE T-ITS (2022), DOI 10.1109/TITS.2022.3164596 (publication using dataset; per 03_LTPP.xlsx)</t>
        </is>
      </c>
      <c r="I38" s="3" t="inlineStr">
        <is>
          <t>United States; Canada</t>
        </is>
      </c>
      <c r="J38" s="3" t="inlineStr">
        <is>
          <t>United States; Canada; 2,500+ in-service test sections across U.S. states and Canadian provinces [Claude] | Multiple U.S. states and Canadian provinces [GPT]; Road environment: In-service highways; asphalt-surfaced and concrete-surfaced test sections [Claude] | In-service highway test sections [GPT]</t>
        </is>
      </c>
      <c r="K38" s="3" t="inlineStr">
        <is>
          <t>NR</t>
        </is>
      </c>
      <c r="L38" s="3" t="inlineStr">
        <is>
          <t>NR</t>
        </is>
      </c>
      <c r="M38" s="3" t="inlineStr">
        <is>
          <t>NR</t>
        </is>
      </c>
      <c r="N38" s="3" t="inlineStr">
        <is>
          <t>NR</t>
        </is>
      </c>
      <c r="O38" s="3" t="inlineStr">
        <is>
          <t>fatigue (alligator) cracking; longitudinal cracking; transverse cracking; block cracking; patching; potholes; surface deformation (rutting); surface defects (raveling; bleeding); joint deficiencies (PCC) [Claude] | Cracking;defects;deformations;joint deficiencies;rutting;faulting [GPT]</t>
        </is>
      </c>
      <c r="P38" s="3" t="inlineStr">
        <is>
          <t>LTPP Distress Identification Manual (FHWA-RD-03-031): distress type, severity, and extent [Claude] | Distress type;severity;quantity;extent [GPT]</t>
        </is>
      </c>
      <c r="Q38" s="3" t="inlineStr">
        <is>
          <t>Section-level distress quantification (type; severity; extent); distress mapping [Claude] | Engineering condition assessment [GPT]</t>
        </is>
      </c>
      <c r="R38" s="3" t="inlineStr">
        <is>
          <t>Relational database tables; distress map and distress image files (PDF) per section survey [Claude] | Relational tables;distress maps;photographs;videos [GPT]</t>
        </is>
      </c>
      <c r="S38" s="3" t="inlineStr">
        <is>
          <t>NR</t>
        </is>
      </c>
      <c r="T38" s="3" t="inlineStr">
        <is>
          <t>NR</t>
        </is>
      </c>
      <c r="U38" s="3" t="inlineStr">
        <is>
          <t>NR</t>
        </is>
      </c>
      <c r="V38" s="3" t="inlineStr">
        <is>
          <t>Original</t>
        </is>
      </c>
      <c r="W38" s="3" t="inlineStr">
        <is>
          <t>UNK [Claude] | Direct_Download [GPT]</t>
        </is>
      </c>
      <c r="X38" s="3" t="inlineStr">
        <is>
          <t>NR</t>
        </is>
      </c>
      <c r="Y38" s="3" t="inlineStr">
        <is>
          <t>Imagery not packaged as a CV-ready corpus (distress maps/images distributed per section via viewer and Ancillary Data download); image count and resolution not reported; older surveys are film-derived; labels are section-level engineering measures, not pixel/bounding-box annotations; bulk-download authorization requirements unverified; collection ongoing since 1990 (start month not reported); catalog license field points to 'unknown-license' [Claude] | Exact image count, exact active section count, image resolution, per-image label linkage, and named license are not reported in the Data.gov record. FHWA sources conflict on whether collection began in 1989 or 1990, so the exact collection month is UNK. Photographic and manual survey methods require method-aware use. [GPT]</t>
        </is>
      </c>
      <c r="Z38" s="3" t="inlineStr">
        <is>
          <t>Moderate</t>
        </is>
      </c>
      <c r="AA38" s="7" t="inlineStr">
        <is>
          <t>High</t>
        </is>
      </c>
      <c r="AB38" s="3" t="inlineStr">
        <is>
          <t>Confirm InfoPave bulk-download requirements and current SDR number.</t>
        </is>
      </c>
    </row>
    <row r="39" ht="56" customHeight="1">
      <c r="A39" s="3" t="inlineStr">
        <is>
          <t>DS-048</t>
        </is>
      </c>
      <c r="B39" s="3" t="inlineStr">
        <is>
          <t>Long-Term Pavement Performance (LTPP) - Non-LTPP Data Access Collection</t>
        </is>
      </c>
      <c r="C39" s="3" t="inlineStr">
        <is>
          <t>Data.gov</t>
        </is>
      </c>
      <c r="D39" s="3" t="inlineStr">
        <is>
          <t>GPT</t>
        </is>
      </c>
      <c r="E39" s="4" t="inlineStr">
        <is>
          <t>https://infopave.fhwa.dot.gov/?Goto=NON-LTPP</t>
        </is>
      </c>
      <c r="F39" s="3" t="inlineStr">
        <is>
          <t>NA</t>
        </is>
      </c>
      <c r="G39" s="3" t="inlineStr">
        <is>
          <t>679.10</t>
        </is>
      </c>
      <c r="H39" s="3" t="inlineStr">
        <is>
          <t>https://catalog.data.gov/dataset/long-term-pavement-performance-ltpp-non-lttp</t>
        </is>
      </c>
      <c r="I39" s="3" t="inlineStr">
        <is>
          <t>NR</t>
        </is>
      </c>
      <c r="J39" s="3" t="inlineStr">
        <is>
          <t>Road environment: In-service pavement sections</t>
        </is>
      </c>
      <c r="K39" s="3" t="inlineStr">
        <is>
          <t>NR</t>
        </is>
      </c>
      <c r="L39" s="3" t="inlineStr">
        <is>
          <t>NR</t>
        </is>
      </c>
      <c r="M39" s="3" t="inlineStr">
        <is>
          <t>NR</t>
        </is>
      </c>
      <c r="N39" s="3" t="inlineStr">
        <is>
          <t>NR</t>
        </is>
      </c>
      <c r="O39" s="3" t="inlineStr">
        <is>
          <t>NR</t>
        </is>
      </c>
      <c r="P39" s="3" t="inlineStr">
        <is>
          <t>NR</t>
        </is>
      </c>
      <c r="Q39" s="3" t="inlineStr">
        <is>
          <t>NR</t>
        </is>
      </c>
      <c r="R39" s="3" t="inlineStr">
        <is>
          <t>ATOM/XML access point;underlying formats NR</t>
        </is>
      </c>
      <c r="S39" s="3" t="inlineStr">
        <is>
          <t>NR</t>
        </is>
      </c>
      <c r="T39" s="3" t="inlineStr">
        <is>
          <t>NR</t>
        </is>
      </c>
      <c r="U39" s="3" t="inlineStr">
        <is>
          <t>NR</t>
        </is>
      </c>
      <c r="V39" s="3" t="inlineStr">
        <is>
          <t>Original</t>
        </is>
      </c>
      <c r="W39" s="3" t="inlineStr">
        <is>
          <t>UNK</t>
        </is>
      </c>
      <c r="X39" s="3" t="inlineStr">
        <is>
          <t>NR</t>
        </is>
      </c>
      <c r="Y39" s="3" t="inlineStr">
        <is>
          <t>The Data.gov title contains the spelling 'Non-LTTP' while the description says the access point includes C-LTPP. Dataset boundaries, image-bearing content, label linkage, downloadable file behavior, and license remain unresolved; therefore the record is not scored or ranked.</t>
        </is>
      </c>
      <c r="Z39" s="3" t="inlineStr">
        <is>
          <t>Low</t>
        </is>
      </c>
      <c r="AA39" s="7" t="inlineStr">
        <is>
          <t>High</t>
        </is>
      </c>
      <c r="AB39" s="3" t="inlineStr">
        <is>
          <t>Resolve record boundaries and access behavior.</t>
        </is>
      </c>
    </row>
    <row r="40" ht="56" customHeight="1">
      <c r="A40" s="3" t="inlineStr">
        <is>
          <t>DS-049</t>
        </is>
      </c>
      <c r="B40" s="3" t="inlineStr">
        <is>
          <t>A Curated RGB Dataset for Real-Time Road Damage Detection using YOLO</t>
        </is>
      </c>
      <c r="C40" s="3" t="inlineStr">
        <is>
          <t>Mendeley Data</t>
        </is>
      </c>
      <c r="D40" s="3" t="inlineStr">
        <is>
          <t>Claude</t>
        </is>
      </c>
      <c r="E40" s="4" t="inlineStr">
        <is>
          <t>https://data.mendeley.com/datasets/s3k75x9zf4/2</t>
        </is>
      </c>
      <c r="F40" s="4" t="inlineStr">
        <is>
          <t>https://data.mendeley.com/datasets/s3k75x9zf4/2</t>
        </is>
      </c>
      <c r="G40" s="3" t="inlineStr">
        <is>
          <t>10.17632/s3k75x9zf4.2</t>
        </is>
      </c>
      <c r="H40" s="3" t="inlineStr">
        <is>
          <t>NR</t>
        </is>
      </c>
      <c r="I40" s="3" t="inlineStr">
        <is>
          <t>NR</t>
        </is>
      </c>
      <c r="J40" s="3" t="inlineStr">
        <is>
          <t>NR</t>
        </is>
      </c>
      <c r="K40" s="3" t="inlineStr">
        <is>
          <t>1075 (914 train / 161 validation)</t>
        </is>
      </c>
      <c r="L40" s="3" t="inlineStr">
        <is>
          <t>NR</t>
        </is>
      </c>
      <c r="M40" s="3" t="inlineStr">
        <is>
          <t>1075 (914 train / 161 validation)</t>
        </is>
      </c>
      <c r="N40" s="3" t="inlineStr">
        <is>
          <t>NR</t>
        </is>
      </c>
      <c r="O40" s="3" t="inlineStr">
        <is>
          <t>Crack (longitudinal, transverse or alligator); Pothole; Surface erosion</t>
        </is>
      </c>
      <c r="P40" s="3" t="inlineStr">
        <is>
          <t>3 classes as YOLO bounding boxes</t>
        </is>
      </c>
      <c r="Q40" s="3" t="inlineStr">
        <is>
          <t>Object detection</t>
        </is>
      </c>
      <c r="R40" s="3" t="inlineStr">
        <is>
          <t>YOLO TXT with normalised coordinates</t>
        </is>
      </c>
      <c r="S40" s="3" t="inlineStr">
        <is>
          <t>Detection</t>
        </is>
      </c>
      <c r="T40" s="3" t="inlineStr">
        <is>
          <t>NR</t>
        </is>
      </c>
      <c r="U40" s="3" t="inlineStr">
        <is>
          <t>NR</t>
        </is>
      </c>
      <c r="V40" s="3" t="inlineStr">
        <is>
          <t>Original</t>
        </is>
      </c>
      <c r="W40" s="3" t="inlineStr">
        <is>
          <t>Direct_Download</t>
        </is>
      </c>
      <c r="X40" s="3" t="inlineStr">
        <is>
          <t>CC BY 4.0</t>
        </is>
      </c>
      <c r="Y40" s="3" t="inlineStr">
        <is>
          <t>No country, region, capture device or collection date is reported; no test split, only train and validation; images resized and padded to 640x640, so original resolution is lost; provenance of the 'curated' images is not stated, so overlap with existing public datasets cannot be ruled out; no peer-reviewed data paper located</t>
        </is>
      </c>
      <c r="Z40" s="3" t="inlineStr">
        <is>
          <t>Low</t>
        </is>
      </c>
      <c r="AA40" s="3" t="inlineStr">
        <is>
          <t>Low</t>
        </is>
      </c>
      <c r="AB40" s="3" t="inlineStr">
        <is>
          <t>Use source record as cited.</t>
        </is>
      </c>
    </row>
    <row r="41" ht="56" customHeight="1">
      <c r="A41" s="3" t="inlineStr">
        <is>
          <t>DS-050</t>
        </is>
      </c>
      <c r="B41" s="3" t="inlineStr">
        <is>
          <t>A Real-World Road Dataset For Manhole and Speed Breaker Detection in Bangladesh</t>
        </is>
      </c>
      <c r="C41" s="3" t="inlineStr">
        <is>
          <t>Mendeley Data</t>
        </is>
      </c>
      <c r="D41" s="3" t="inlineStr">
        <is>
          <t>Claude</t>
        </is>
      </c>
      <c r="E41" s="4" t="inlineStr">
        <is>
          <t>https://data.mendeley.com/datasets/7zzcmv2wz7/1</t>
        </is>
      </c>
      <c r="F41" s="4" t="inlineStr">
        <is>
          <t>https://data.mendeley.com/datasets/7zzcmv2wz7/1</t>
        </is>
      </c>
      <c r="G41" s="3" t="inlineStr">
        <is>
          <t>10.17632/7zzcmv2wz7.1</t>
        </is>
      </c>
      <c r="H41" s="3" t="inlineStr">
        <is>
          <t>NR</t>
        </is>
      </c>
      <c r="I41" s="3" t="inlineStr">
        <is>
          <t>Bangladesh</t>
        </is>
      </c>
      <c r="J41" s="3" t="inlineStr">
        <is>
          <t>Bangladesh; Road environment: Urban road</t>
        </is>
      </c>
      <c r="K41" s="3" t="inlineStr">
        <is>
          <t>NR</t>
        </is>
      </c>
      <c r="L41" s="3" t="inlineStr">
        <is>
          <t>NR</t>
        </is>
      </c>
      <c r="M41" s="3" t="inlineStr">
        <is>
          <t>NR</t>
        </is>
      </c>
      <c r="N41" s="3" t="inlineStr">
        <is>
          <t>NR</t>
        </is>
      </c>
      <c r="O41" s="3" t="inlineStr">
        <is>
          <t>Broken manhole; Uncovered or open manhole</t>
        </is>
      </c>
      <c r="P41" s="3" t="inlineStr">
        <is>
          <t>5 folder classes: Uncovered_Manhole; Square_Manhole; Speed_Breaker; Good_Manhole; Broken_Manhole</t>
        </is>
      </c>
      <c r="Q41" s="3" t="inlineStr">
        <is>
          <t>Image classification</t>
        </is>
      </c>
      <c r="R41" s="3" t="inlineStr">
        <is>
          <t>Folder-based class labels</t>
        </is>
      </c>
      <c r="S41" s="3" t="inlineStr">
        <is>
          <t>Classification; Detection</t>
        </is>
      </c>
      <c r="T41" s="3" t="inlineStr">
        <is>
          <t>NR</t>
        </is>
      </c>
      <c r="U41" s="3" t="inlineStr">
        <is>
          <t>NR</t>
        </is>
      </c>
      <c r="V41" s="3" t="inlineStr">
        <is>
          <t>Original</t>
        </is>
      </c>
      <c r="W41" s="3" t="inlineStr">
        <is>
          <t>Direct_Download</t>
        </is>
      </c>
      <c r="X41" s="3" t="inlineStr">
        <is>
          <t>CC BY 4.0</t>
        </is>
      </c>
      <c r="Y41" s="3" t="inlineStr">
        <is>
          <t>The subject is road furniture condition (manhole covers and speed breakers) rather than pavement distress, so it does not support pavement-condition modelling; no counts, resolution, device or date reported; only the Broken_Manhole and Uncovered_Manhole classes carry any condition meaning</t>
        </is>
      </c>
      <c r="Z41" s="3" t="inlineStr">
        <is>
          <t>Low</t>
        </is>
      </c>
      <c r="AA41" s="3" t="inlineStr">
        <is>
          <t>Low</t>
        </is>
      </c>
      <c r="AB41" s="3" t="inlineStr">
        <is>
          <t>Use source record as cited.</t>
        </is>
      </c>
    </row>
    <row r="42" ht="56" customHeight="1">
      <c r="A42" s="3" t="inlineStr">
        <is>
          <t>DS-051</t>
        </is>
      </c>
      <c r="B42" s="3" t="inlineStr">
        <is>
          <t>An Annotated Water-Filled, and Dry Potholes Dataset for Deep Learning Applications</t>
        </is>
      </c>
      <c r="C42" s="3" t="inlineStr">
        <is>
          <t>Mendeley Data</t>
        </is>
      </c>
      <c r="D42" s="3" t="inlineStr">
        <is>
          <t>GPT</t>
        </is>
      </c>
      <c r="E42" s="4" t="inlineStr">
        <is>
          <t>https://data.mendeley.com/datasets/tp95cdvgm8/1</t>
        </is>
      </c>
      <c r="F42" s="4" t="inlineStr">
        <is>
          <t>https://data.mendeley.com/datasets/tp95cdvgm8/1</t>
        </is>
      </c>
      <c r="G42" s="3" t="inlineStr">
        <is>
          <t>10.17632/tp95cdvgm8.1</t>
        </is>
      </c>
      <c r="H42" s="3" t="inlineStr">
        <is>
          <t>NR</t>
        </is>
      </c>
      <c r="I42" s="3" t="inlineStr">
        <is>
          <t>United Kingdom</t>
        </is>
      </c>
      <c r="J42" s="3" t="inlineStr">
        <is>
          <t>United Kingdom; Road environment: Outdoor road; water-filled and dry potholes</t>
        </is>
      </c>
      <c r="K42" s="3" t="inlineStr">
        <is>
          <t>NR</t>
        </is>
      </c>
      <c r="L42" s="3" t="inlineStr">
        <is>
          <t>NR</t>
        </is>
      </c>
      <c r="M42" s="3" t="inlineStr">
        <is>
          <t>NR</t>
        </is>
      </c>
      <c r="N42" s="3" t="inlineStr">
        <is>
          <t>NR</t>
        </is>
      </c>
      <c r="O42" s="3" t="inlineStr">
        <is>
          <t>Dry pothole;Water-filled pothole</t>
        </is>
      </c>
      <c r="P42" s="3" t="inlineStr">
        <is>
          <t>Pothole bounding boxes; water state indicated by dataset scope</t>
        </is>
      </c>
      <c r="Q42" s="3" t="inlineStr">
        <is>
          <t>Object detection;Classification</t>
        </is>
      </c>
      <c r="R42" s="3" t="inlineStr">
        <is>
          <t>Pascal VOC XML;YOLO TXT;images;dashcam MP4</t>
        </is>
      </c>
      <c r="S42" s="3" t="inlineStr">
        <is>
          <t>Object detection;Object recognition;Classification</t>
        </is>
      </c>
      <c r="T42" s="3" t="inlineStr">
        <is>
          <t>NR</t>
        </is>
      </c>
      <c r="U42" s="3" t="inlineStr">
        <is>
          <t>NR</t>
        </is>
      </c>
      <c r="V42" s="3" t="inlineStr">
        <is>
          <t>Original</t>
        </is>
      </c>
      <c r="W42" s="3" t="inlineStr">
        <is>
          <t>Direct_Download</t>
        </is>
      </c>
      <c r="X42" s="3" t="inlineStr">
        <is>
          <t>CC BY 4.0</t>
        </is>
      </c>
      <c r="Y42" s="3" t="inlineStr">
        <is>
          <t>Image count, resolution, collection geography, annotation procedure, and quality control not reported on landing page</t>
        </is>
      </c>
      <c r="Z42" s="3" t="inlineStr">
        <is>
          <t>Moderate</t>
        </is>
      </c>
      <c r="AA42" s="3" t="inlineStr">
        <is>
          <t>Low</t>
        </is>
      </c>
      <c r="AB42" s="3" t="inlineStr">
        <is>
          <t>Use source record as cited.</t>
        </is>
      </c>
    </row>
    <row r="43" ht="56" customHeight="1">
      <c r="A43" s="3" t="inlineStr">
        <is>
          <t>DS-052</t>
        </is>
      </c>
      <c r="B43" s="3" t="inlineStr">
        <is>
          <t>Asphalt Crack Dataset</t>
        </is>
      </c>
      <c r="C43" s="3" t="inlineStr">
        <is>
          <t>Mendeley Data</t>
        </is>
      </c>
      <c r="D43" s="3" t="inlineStr">
        <is>
          <t>Claude</t>
        </is>
      </c>
      <c r="E43" s="4" t="inlineStr">
        <is>
          <t>https://data.mendeley.com/datasets/xnzhj3x8v4/2</t>
        </is>
      </c>
      <c r="F43" s="4" t="inlineStr">
        <is>
          <t>https://data.mendeley.com/datasets/xnzhj3x8v4/2</t>
        </is>
      </c>
      <c r="G43" s="3" t="inlineStr">
        <is>
          <t>10.17632/xnzhj3x8v4.2</t>
        </is>
      </c>
      <c r="H43" s="3" t="inlineStr">
        <is>
          <t>NR</t>
        </is>
      </c>
      <c r="I43" s="3" t="inlineStr">
        <is>
          <t>NR</t>
        </is>
      </c>
      <c r="J43" s="3" t="inlineStr">
        <is>
          <t>NR</t>
        </is>
      </c>
      <c r="K43" s="3" t="inlineStr">
        <is>
          <t>400</t>
        </is>
      </c>
      <c r="L43" s="3" t="inlineStr">
        <is>
          <t>NR</t>
        </is>
      </c>
      <c r="M43" s="3" t="inlineStr">
        <is>
          <t>400</t>
        </is>
      </c>
      <c r="N43" s="3" t="inlineStr">
        <is>
          <t>NR</t>
        </is>
      </c>
      <c r="O43" s="3" t="inlineStr">
        <is>
          <t>Crack (asphalt pavement)</t>
        </is>
      </c>
      <c r="P43" s="3" t="inlineStr">
        <is>
          <t>Binary image-level labels: crack; non-crack</t>
        </is>
      </c>
      <c r="Q43" s="3" t="inlineStr">
        <is>
          <t>Image classification</t>
        </is>
      </c>
      <c r="R43" s="3" t="inlineStr">
        <is>
          <t>NR</t>
        </is>
      </c>
      <c r="S43" s="3" t="inlineStr">
        <is>
          <t>Classification</t>
        </is>
      </c>
      <c r="T43" s="3" t="inlineStr">
        <is>
          <t>NR</t>
        </is>
      </c>
      <c r="U43" s="3" t="inlineStr">
        <is>
          <t>NR</t>
        </is>
      </c>
      <c r="V43" s="3" t="inlineStr">
        <is>
          <t>Original</t>
        </is>
      </c>
      <c r="W43" s="3" t="inlineStr">
        <is>
          <t>Direct_Download</t>
        </is>
      </c>
      <c r="X43" s="3" t="inlineStr">
        <is>
          <t>CC BY 4.0</t>
        </is>
      </c>
      <c r="Y43" s="3" t="inlineStr">
        <is>
          <t>Two-sentence record with no country, device, resolution, date or annotation detail; only 400 images with binary presence labels; oldest record retained in this batch and superseded in every respect by later crack datasets</t>
        </is>
      </c>
      <c r="Z43" s="3" t="inlineStr">
        <is>
          <t>Low</t>
        </is>
      </c>
      <c r="AA43" s="3" t="inlineStr">
        <is>
          <t>Low</t>
        </is>
      </c>
      <c r="AB43" s="3" t="inlineStr">
        <is>
          <t>Use source record as cited.</t>
        </is>
      </c>
    </row>
    <row r="44" ht="56" customHeight="1">
      <c r="A44" s="3" t="inlineStr">
        <is>
          <t>DS-053</t>
        </is>
      </c>
      <c r="B44" s="3" t="inlineStr">
        <is>
          <t>Asphalt Cracked and Uncracked Image Dataset</t>
        </is>
      </c>
      <c r="C44" s="3" t="inlineStr">
        <is>
          <t>Mendeley Data</t>
        </is>
      </c>
      <c r="D44" s="3" t="inlineStr">
        <is>
          <t>Claude</t>
        </is>
      </c>
      <c r="E44" s="4" t="inlineStr">
        <is>
          <t>https://data.mendeley.com/datasets/88kdyyc73h/1</t>
        </is>
      </c>
      <c r="F44" s="4" t="inlineStr">
        <is>
          <t>https://data.mendeley.com/datasets/88kdyyc73h/1</t>
        </is>
      </c>
      <c r="G44" s="3" t="inlineStr">
        <is>
          <t>10.17632/88kdyyc73h.1</t>
        </is>
      </c>
      <c r="H44" s="3" t="inlineStr">
        <is>
          <t>NR</t>
        </is>
      </c>
      <c r="I44" s="3" t="inlineStr">
        <is>
          <t>NR</t>
        </is>
      </c>
      <c r="J44" s="3" t="inlineStr">
        <is>
          <t>Road environment: Urban road; Rural road</t>
        </is>
      </c>
      <c r="K44" s="3" t="inlineStr">
        <is>
          <t>2000 at 1440x1440; more than 8000 at 360x360; more than 3000 at 720x720</t>
        </is>
      </c>
      <c r="L44" s="3" t="inlineStr">
        <is>
          <t>NR</t>
        </is>
      </c>
      <c r="M44" s="3" t="inlineStr">
        <is>
          <t>2000 at 1440x1440; more than 8000 at 360x360; more than 3000 at 720x720</t>
        </is>
      </c>
      <c r="N44" s="3" t="inlineStr">
        <is>
          <t>NR</t>
        </is>
      </c>
      <c r="O44" s="3" t="inlineStr">
        <is>
          <t>Crack (asphalt pavement)</t>
        </is>
      </c>
      <c r="P44" s="3" t="inlineStr">
        <is>
          <t>Binary image-level labels: cracked; uncracked</t>
        </is>
      </c>
      <c r="Q44" s="3" t="inlineStr">
        <is>
          <t>Image classification</t>
        </is>
      </c>
      <c r="R44" s="3" t="inlineStr">
        <is>
          <t>Folder-based class labels</t>
        </is>
      </c>
      <c r="S44" s="3" t="inlineStr">
        <is>
          <t>Classification</t>
        </is>
      </c>
      <c r="T44" s="3" t="inlineStr">
        <is>
          <t>NR</t>
        </is>
      </c>
      <c r="U44" s="3" t="inlineStr">
        <is>
          <t>NR</t>
        </is>
      </c>
      <c r="V44" s="3" t="inlineStr">
        <is>
          <t>Original</t>
        </is>
      </c>
      <c r="W44" s="3" t="inlineStr">
        <is>
          <t>Direct_Download</t>
        </is>
      </c>
      <c r="X44" s="3" t="inlineStr">
        <is>
          <t>CC BY 4.0</t>
        </is>
      </c>
      <c r="Y44" s="3" t="inlineStr">
        <is>
          <t>Binary image-level labels only, with no distress typing, localisation or severity; country and route not reported; the 360x360 and 720x720 subsets are crops of the 1440x1440 set, so the three subsets are not independent; the referenced Construction and Building Materials paper is not identified by DOI on the record</t>
        </is>
      </c>
      <c r="Z44" s="3" t="inlineStr">
        <is>
          <t>Moderate</t>
        </is>
      </c>
      <c r="AA44" s="3" t="inlineStr">
        <is>
          <t>Low</t>
        </is>
      </c>
      <c r="AB44" s="3" t="inlineStr">
        <is>
          <t>Use source record as cited.</t>
        </is>
      </c>
    </row>
    <row r="45" ht="56" customHeight="1">
      <c r="A45" s="3" t="inlineStr">
        <is>
          <t>DS-054</t>
        </is>
      </c>
      <c r="B45" s="3" t="inlineStr">
        <is>
          <t>Attain: Inclusive Annotated Pavement Distress Types and Severity Dataset</t>
        </is>
      </c>
      <c r="C45" s="3" t="inlineStr">
        <is>
          <t>Mendeley Data</t>
        </is>
      </c>
      <c r="D45" s="3" t="inlineStr">
        <is>
          <t>Claude; GPT</t>
        </is>
      </c>
      <c r="E45" s="4" t="inlineStr">
        <is>
          <t>https://data.mendeley.com/datasets/nykrzdm74f/1</t>
        </is>
      </c>
      <c r="F45" s="4" t="inlineStr">
        <is>
          <t>https://data.mendeley.com/datasets/nykrzdm74f/1</t>
        </is>
      </c>
      <c r="G45" s="3" t="inlineStr">
        <is>
          <t>10.17632/nykrzdm74f.1</t>
        </is>
      </c>
      <c r="H45" s="3" t="inlineStr">
        <is>
          <t>10.1016/j.dib.2025.111715</t>
        </is>
      </c>
      <c r="I45" s="3" t="inlineStr">
        <is>
          <t>Iran</t>
        </is>
      </c>
      <c r="J45" s="3" t="inlineStr">
        <is>
          <t>Iran; Tehran; Road environment: Urban road; Arterial [Claude] | Road pavement [GPT]</t>
        </is>
      </c>
      <c r="K45" s="3" t="inlineStr">
        <is>
          <t>2293</t>
        </is>
      </c>
      <c r="L45" s="3" t="inlineStr">
        <is>
          <t>NR</t>
        </is>
      </c>
      <c r="M45" s="3" t="inlineStr">
        <is>
          <t>2293</t>
        </is>
      </c>
      <c r="N45" s="3" t="inlineStr">
        <is>
          <t>NR</t>
        </is>
      </c>
      <c r="O45" s="3" t="inlineStr">
        <is>
          <t>Linear crack (longitudinal and transverse); Alligator crack; Block crack; Weathering; Lane or shoulder drop-off; Raveling; Patching and utility cut; Manhole; Faded marking; Pothole [Claude] | Longitudinal crack;Transverse crack;Alligator crack;Block crack;Weathering;Lane or shoulder drop-off;Raveling;Patching and utility cut;Manhole;Faded marking;Pothole [GPT]</t>
        </is>
      </c>
      <c r="P45" s="3" t="inlineStr">
        <is>
          <t>10 distress classes with three severity levels (low; medium; high); 19761 annotated distress instances [Claude] | Ten pavement-distress categories reported; 19,761 instances [GPT]</t>
        </is>
      </c>
      <c r="Q45" s="3" t="inlineStr">
        <is>
          <t>Object detection; Image classification [Claude] | Object detection;Classification [GPT]</t>
        </is>
      </c>
      <c r="R45" s="3" t="inlineStr">
        <is>
          <t>YOLO; Pascal VOC XML; Polygon text</t>
        </is>
      </c>
      <c r="S45" s="3" t="inlineStr">
        <is>
          <t>Detection; Classification [Claude] | Object detection;Classification [GPT]</t>
        </is>
      </c>
      <c r="T45" s="3" t="inlineStr">
        <is>
          <t>NR</t>
        </is>
      </c>
      <c r="U45" s="3" t="inlineStr">
        <is>
          <t>NR</t>
        </is>
      </c>
      <c r="V45" s="3" t="inlineStr">
        <is>
          <t>Original</t>
        </is>
      </c>
      <c r="W45" s="3" t="inlineStr">
        <is>
          <t>Direct_Download</t>
        </is>
      </c>
      <c r="X45" s="3" t="inlineStr">
        <is>
          <t>CC BY 4.0</t>
        </is>
      </c>
      <c r="Y45" s="3" t="inlineStr">
        <is>
          <t>Single-city collection (Tehran) limits geographic transfer; no GPS, IMU or depth channel; per-image acquisition dates not reported; no inter-annotator agreement statistic; class distribution highly imbalanced (Block crack n=61 vs Linear crack n=9019) [Claude] | Image resolution, annotation format, geography details, and quality-control procedure not reported on landing page [GPT]</t>
        </is>
      </c>
      <c r="Z45" s="3" t="inlineStr">
        <is>
          <t>Moderate</t>
        </is>
      </c>
      <c r="AA45" s="3" t="inlineStr">
        <is>
          <t>Low</t>
        </is>
      </c>
      <c r="AB45" s="3" t="inlineStr">
        <is>
          <t>Use as-is.</t>
        </is>
      </c>
    </row>
    <row r="46" ht="56" customHeight="1">
      <c r="A46" s="3" t="inlineStr">
        <is>
          <t>DS-055</t>
        </is>
      </c>
      <c r="B46" s="3" t="inlineStr">
        <is>
          <t>Bandung Pothole Image Dataset (BPID)</t>
        </is>
      </c>
      <c r="C46" s="3" t="inlineStr">
        <is>
          <t>Mendeley Data</t>
        </is>
      </c>
      <c r="D46" s="3" t="inlineStr">
        <is>
          <t>Claude</t>
        </is>
      </c>
      <c r="E46" s="4" t="inlineStr">
        <is>
          <t>https://data.mendeley.com/datasets/rgymy6dwdd/1</t>
        </is>
      </c>
      <c r="F46" s="4" t="inlineStr">
        <is>
          <t>https://data.mendeley.com/datasets/rgymy6dwdd/1</t>
        </is>
      </c>
      <c r="G46" s="3" t="inlineStr">
        <is>
          <t>10.17632/rgymy6dwdd.1</t>
        </is>
      </c>
      <c r="H46" s="3" t="inlineStr">
        <is>
          <t>NR</t>
        </is>
      </c>
      <c r="I46" s="3" t="inlineStr">
        <is>
          <t>Indonesia</t>
        </is>
      </c>
      <c r="J46" s="3" t="inlineStr">
        <is>
          <t>Indonesia; Bandung City, West Java; Road environment: Urban road</t>
        </is>
      </c>
      <c r="K46" s="3" t="inlineStr">
        <is>
          <t>50</t>
        </is>
      </c>
      <c r="L46" s="3" t="inlineStr">
        <is>
          <t>NR</t>
        </is>
      </c>
      <c r="M46" s="3" t="inlineStr">
        <is>
          <t>50</t>
        </is>
      </c>
      <c r="N46" s="3" t="inlineStr">
        <is>
          <t>NR</t>
        </is>
      </c>
      <c r="O46" s="3" t="inlineStr">
        <is>
          <t>Pothole</t>
        </is>
      </c>
      <c r="P46" s="3" t="inlineStr">
        <is>
          <t>Annotated potholes; high-contrast tree shadows retained as hard negatives</t>
        </is>
      </c>
      <c r="Q46" s="3" t="inlineStr">
        <is>
          <t>Object detection</t>
        </is>
      </c>
      <c r="R46" s="3" t="inlineStr">
        <is>
          <t>NR</t>
        </is>
      </c>
      <c r="S46" s="3" t="inlineStr">
        <is>
          <t>Detection</t>
        </is>
      </c>
      <c r="T46" s="3" t="inlineStr">
        <is>
          <t>NR</t>
        </is>
      </c>
      <c r="U46" s="3" t="inlineStr">
        <is>
          <t>NR</t>
        </is>
      </c>
      <c r="V46" s="3" t="inlineStr">
        <is>
          <t>Original</t>
        </is>
      </c>
      <c r="W46" s="3" t="inlineStr">
        <is>
          <t>Direct_Download</t>
        </is>
      </c>
      <c r="X46" s="3" t="inlineStr">
        <is>
          <t>CC BY 4.0</t>
        </is>
      </c>
      <c r="Y46" s="3" t="inlineStr">
        <is>
          <t>Only 50 images, so it is usable as an out-of-distribution test set and not for training; single distress class; camera, resolution, annotation format and collection dates all unreported; no peer-reviewed data paper located</t>
        </is>
      </c>
      <c r="Z46" s="3" t="inlineStr">
        <is>
          <t>Moderate</t>
        </is>
      </c>
      <c r="AA46" s="3" t="inlineStr">
        <is>
          <t>Low</t>
        </is>
      </c>
      <c r="AB46" s="3" t="inlineStr">
        <is>
          <t>Use source record as cited.</t>
        </is>
      </c>
    </row>
    <row r="47" ht="56" customHeight="1">
      <c r="A47" s="3" t="inlineStr">
        <is>
          <t>DS-056</t>
        </is>
      </c>
      <c r="B47" s="3" t="inlineStr">
        <is>
          <t>Bangladesh Road Damage Detection Dataset</t>
        </is>
      </c>
      <c r="C47" s="3" t="inlineStr">
        <is>
          <t>Mendeley Data</t>
        </is>
      </c>
      <c r="D47" s="3" t="inlineStr">
        <is>
          <t>Claude; GPT</t>
        </is>
      </c>
      <c r="E47" s="4" t="inlineStr">
        <is>
          <t>https://data.mendeley.com/datasets/ktnx66vtmc/1</t>
        </is>
      </c>
      <c r="F47" s="4" t="inlineStr">
        <is>
          <t>https://data.mendeley.com/datasets/ktnx66vtmc/1</t>
        </is>
      </c>
      <c r="G47" s="3" t="inlineStr">
        <is>
          <t>10.17632/ktnx66vtmc.1</t>
        </is>
      </c>
      <c r="H47" s="3" t="inlineStr">
        <is>
          <t>NR</t>
        </is>
      </c>
      <c r="I47" s="3" t="inlineStr">
        <is>
          <t>Bangladesh</t>
        </is>
      </c>
      <c r="J47" s="3" t="inlineStr">
        <is>
          <t>Bangladesh; Multiple roads; exact regions NR; Road environment: Highway;urban road;rural path</t>
        </is>
      </c>
      <c r="K47" s="3" t="inlineStr">
        <is>
          <t>NR</t>
        </is>
      </c>
      <c r="L47" s="3" t="inlineStr">
        <is>
          <t>NR</t>
        </is>
      </c>
      <c r="M47" s="3" t="inlineStr">
        <is>
          <t>NR</t>
        </is>
      </c>
      <c r="N47" s="3" t="inlineStr">
        <is>
          <t>NR</t>
        </is>
      </c>
      <c r="O47" s="3" t="inlineStr">
        <is>
          <t>Pothole; Broken road surface; Crack (all collapsed into one class) [Claude] | Pothole;Crack;Broken road surface;Normal road [GPT]</t>
        </is>
      </c>
      <c r="P47" s="3" t="inlineStr">
        <is>
          <t>Single class named 'pothole' covering potholes, broken road surfaces and visible cracks; undamaged road images included as negatives [Claude] | Single unified damage class 'pothole'; normal road negatives [GPT]</t>
        </is>
      </c>
      <c r="Q47" s="3" t="inlineStr">
        <is>
          <t>Object detection</t>
        </is>
      </c>
      <c r="R47" s="3" t="inlineStr">
        <is>
          <t>YOLOv8 [Claude] | YOLOv8;train/validation/test [GPT]</t>
        </is>
      </c>
      <c r="S47" s="3" t="inlineStr">
        <is>
          <t>Detection [Claude] | Object detection [GPT]</t>
        </is>
      </c>
      <c r="T47" s="3" t="inlineStr">
        <is>
          <t>NR</t>
        </is>
      </c>
      <c r="U47" s="3" t="inlineStr">
        <is>
          <t>NR</t>
        </is>
      </c>
      <c r="V47" s="3" t="inlineStr">
        <is>
          <t>Original</t>
        </is>
      </c>
      <c r="W47" s="3" t="inlineStr">
        <is>
          <t>Direct_Download</t>
        </is>
      </c>
      <c r="X47" s="3" t="inlineStr">
        <is>
          <t>CC BY 4.0</t>
        </is>
      </c>
      <c r="Y47" s="3" t="inlineStr">
        <is>
          <t>Three distinct distress mechanisms are collapsed into a single class labelled 'pothole', which makes the labels semantically inconsistent with every other road-damage taxonomy; no image count, resolution, device or date reported; no peer-reviewed data paper located [Claude] | All damage types collapsed into one class; image count and QC not reported; recent dataset with limited reuse evidence [GPT]</t>
        </is>
      </c>
      <c r="Z47" s="3" t="inlineStr">
        <is>
          <t>Low</t>
        </is>
      </c>
      <c r="AA47" s="3" t="inlineStr">
        <is>
          <t>Medium</t>
        </is>
      </c>
      <c r="AB47" s="3" t="inlineStr">
        <is>
          <t>Check class list on the deposit.</t>
        </is>
      </c>
    </row>
    <row r="48" ht="56" customHeight="1">
      <c r="A48" s="3" t="inlineStr">
        <is>
          <t>DS-057</t>
        </is>
      </c>
      <c r="B48" s="3" t="inlineStr">
        <is>
          <t>BDRoad-Sense: Benchmark Dataset for Road Surface Detection and Safety Enhancement</t>
        </is>
      </c>
      <c r="C48" s="3" t="inlineStr">
        <is>
          <t>Mendeley Data</t>
        </is>
      </c>
      <c r="D48" s="3" t="inlineStr">
        <is>
          <t>Claude; GPT</t>
        </is>
      </c>
      <c r="E48" s="4" t="inlineStr">
        <is>
          <t>https://data.mendeley.com/datasets/z3nx8n396g/3</t>
        </is>
      </c>
      <c r="F48" s="4" t="inlineStr">
        <is>
          <t>https://data.mendeley.com/datasets/z3nx8n396g/3; https://data.mendeley.com/datasets/z3nx8n396g/1</t>
        </is>
      </c>
      <c r="G48" s="3" t="inlineStr">
        <is>
          <t>10.17632/z3nx8n396g.3; 10.17632/z3nx8n396g.1</t>
        </is>
      </c>
      <c r="H48" s="3" t="inlineStr">
        <is>
          <t>NR</t>
        </is>
      </c>
      <c r="I48" s="3" t="inlineStr">
        <is>
          <t>Bangladesh</t>
        </is>
      </c>
      <c r="J48" s="3" t="inlineStr">
        <is>
          <t>Bangladesh; Sylhet District (rural and urban) [Claude] | Sylhet District [GPT]; Road environment: Urban road; Rural road [Claude] | Rural;urban roads [GPT]</t>
        </is>
      </c>
      <c r="K48" s="3" t="inlineStr">
        <is>
          <t>6350 original; 9107 after augmentation [Claude] | 12687 [GPT]</t>
        </is>
      </c>
      <c r="L48" s="3" t="inlineStr">
        <is>
          <t>NR</t>
        </is>
      </c>
      <c r="M48" s="3" t="inlineStr">
        <is>
          <t>6350 original; 9107 after augmentation [Claude] | 12687 [GPT]</t>
        </is>
      </c>
      <c r="N48" s="3" t="inlineStr">
        <is>
          <t>NR</t>
        </is>
      </c>
      <c r="O48" s="3" t="inlineStr">
        <is>
          <t>Major damage; Minor damage; Normal road [Claude] | Major damage;Minor damage;Normal road;Manhole;Speed breaker [GPT]</t>
        </is>
      </c>
      <c r="P48" s="3" t="inlineStr">
        <is>
          <t>5 classes: Major Damage; Minor Damage; Normal Road; Manhole; Speed Breaker. Accompanying CSV records image path, class label, location, area type and device [Claude] | Five image-level classes [GPT]</t>
        </is>
      </c>
      <c r="Q48" s="3" t="inlineStr">
        <is>
          <t>Image classification; Object detection [Claude] | Image classification [GPT]</t>
        </is>
      </c>
      <c r="R48" s="3" t="inlineStr">
        <is>
          <t>NR (CSV metadata file accompanies the images) [Claude] | JPG;structured class dataset [GPT]</t>
        </is>
      </c>
      <c r="S48" s="3" t="inlineStr">
        <is>
          <t>Classification; Detection [Claude] | Multi-class classification;Benchmarking [GPT]</t>
        </is>
      </c>
      <c r="T48" s="3" t="inlineStr">
        <is>
          <t>NR</t>
        </is>
      </c>
      <c r="U48" s="3" t="inlineStr">
        <is>
          <t>NR</t>
        </is>
      </c>
      <c r="V48" s="3" t="inlineStr">
        <is>
          <t>Original</t>
        </is>
      </c>
      <c r="W48" s="3" t="inlineStr">
        <is>
          <t>Direct_Download</t>
        </is>
      </c>
      <c r="X48" s="3" t="inlineStr">
        <is>
          <t>CC BY 4.0</t>
        </is>
      </c>
      <c r="Y48" s="3" t="inlineStr">
        <is>
          <t>2757 of the 9107 released images are augmentations (brightness, contrast and blur simulation) rather than independent captures, so effective sample size is 6350; annotation file format is not stated; damage severity is only two-level; no peer-reviewed data paper located [Claude] | Nearly half the final images are augmented; severity classes are broad; no license visible in retrieved record; limited reuse due to recent release [GPT]</t>
        </is>
      </c>
      <c r="Z48" s="3" t="inlineStr">
        <is>
          <t>Moderate</t>
        </is>
      </c>
      <c r="AA48" s="7" t="inlineStr">
        <is>
          <t>High</t>
        </is>
      </c>
      <c r="AB48" s="3" t="inlineStr">
        <is>
          <t>Verify v3 file manifest; state version when using.</t>
        </is>
      </c>
    </row>
    <row r="49" ht="56" customHeight="1">
      <c r="A49" s="3" t="inlineStr">
        <is>
          <t>DS-058</t>
        </is>
      </c>
      <c r="B49" s="3" t="inlineStr">
        <is>
          <t>BDRS2025: Road Surface Image and Video Datasets from Bangladesh</t>
        </is>
      </c>
      <c r="C49" s="3" t="inlineStr">
        <is>
          <t>Mendeley Data</t>
        </is>
      </c>
      <c r="D49" s="3" t="inlineStr">
        <is>
          <t>Claude</t>
        </is>
      </c>
      <c r="E49" s="4" t="inlineStr">
        <is>
          <t>https://data.mendeley.com/datasets/n6cvjnx3b6/1</t>
        </is>
      </c>
      <c r="F49" s="4" t="inlineStr">
        <is>
          <t>https://data.mendeley.com/datasets/n6cvjnx3b6/1</t>
        </is>
      </c>
      <c r="G49" s="3" t="inlineStr">
        <is>
          <t>10.17632/n6cvjnx3b6.1</t>
        </is>
      </c>
      <c r="H49" s="3" t="inlineStr">
        <is>
          <t>NR</t>
        </is>
      </c>
      <c r="I49" s="3" t="inlineStr">
        <is>
          <t>Bangladesh</t>
        </is>
      </c>
      <c r="J49" s="3" t="inlineStr">
        <is>
          <t>Bangladesh; Dhaka; Chandpur; Lakshmipur; Road environment: Urban road; Rural road</t>
        </is>
      </c>
      <c r="K49" s="3" t="inlineStr">
        <is>
          <t>2685 images and 147 videos</t>
        </is>
      </c>
      <c r="L49" s="3" t="inlineStr">
        <is>
          <t>NR</t>
        </is>
      </c>
      <c r="M49" s="3" t="inlineStr">
        <is>
          <t>2685 images and 147 videos</t>
        </is>
      </c>
      <c r="N49" s="3" t="inlineStr">
        <is>
          <t>NR</t>
        </is>
      </c>
      <c r="O49" s="3" t="inlineStr">
        <is>
          <t>Pothole; Crack</t>
        </is>
      </c>
      <c r="P49" s="3" t="inlineStr">
        <is>
          <t>5 categories: pothole; crack; speed breaker; zebra crossing; manhole cover. Average of about 500 annotated images per class</t>
        </is>
      </c>
      <c r="Q49" s="3" t="inlineStr">
        <is>
          <t>Image classification; Object detection</t>
        </is>
      </c>
      <c r="R49" s="3" t="inlineStr">
        <is>
          <t>NR</t>
        </is>
      </c>
      <c r="S49" s="3" t="inlineStr">
        <is>
          <t>Classification; Detection; Segmentation</t>
        </is>
      </c>
      <c r="T49" s="3" t="inlineStr">
        <is>
          <t>NR</t>
        </is>
      </c>
      <c r="U49" s="3" t="inlineStr">
        <is>
          <t>NR</t>
        </is>
      </c>
      <c r="V49" s="3" t="inlineStr">
        <is>
          <t>Original</t>
        </is>
      </c>
      <c r="W49" s="3" t="inlineStr">
        <is>
          <t>Direct_Download</t>
        </is>
      </c>
      <c r="X49" s="3" t="inlineStr">
        <is>
          <t>CC BY 4.0</t>
        </is>
      </c>
      <c r="Y49" s="3" t="inlineStr">
        <is>
          <t>Only two of the five classes are pavement distress; annotation format and resolution are unreported; collection dates not stated; the claim of suitability for segmentation is not backed by released masks; no peer-reviewed data paper located</t>
        </is>
      </c>
      <c r="Z49" s="3" t="inlineStr">
        <is>
          <t>Moderate</t>
        </is>
      </c>
      <c r="AA49" s="3" t="inlineStr">
        <is>
          <t>Low</t>
        </is>
      </c>
      <c r="AB49" s="3" t="inlineStr">
        <is>
          <t>Use source record as cited.</t>
        </is>
      </c>
    </row>
    <row r="50" ht="56" customHeight="1">
      <c r="A50" s="3" t="inlineStr">
        <is>
          <t>DS-059</t>
        </is>
      </c>
      <c r="B50" s="3" t="inlineStr">
        <is>
          <t>CoCG Road Condition - Detection Dataset (CoCGRCDD)</t>
        </is>
      </c>
      <c r="C50" s="3" t="inlineStr">
        <is>
          <t>Mendeley Data</t>
        </is>
      </c>
      <c r="D50" s="3" t="inlineStr">
        <is>
          <t>Claude</t>
        </is>
      </c>
      <c r="E50" s="4" t="inlineStr">
        <is>
          <t>https://data.mendeley.com/datasets/snyyfknw56/1</t>
        </is>
      </c>
      <c r="F50" s="4" t="inlineStr">
        <is>
          <t>https://data.mendeley.com/datasets/snyyfknw56/1</t>
        </is>
      </c>
      <c r="G50" s="3" t="inlineStr">
        <is>
          <t>10.17632/snyyfknw56.1</t>
        </is>
      </c>
      <c r="H50" s="3" t="inlineStr">
        <is>
          <t>NR</t>
        </is>
      </c>
      <c r="I50" s="3" t="inlineStr">
        <is>
          <t>Poland</t>
        </is>
      </c>
      <c r="J50" s="3" t="inlineStr">
        <is>
          <t>Poland; Road environment: Urban road; Rural road</t>
        </is>
      </c>
      <c r="K50" s="3" t="inlineStr">
        <is>
          <t>2110 video frames (325 defect-free)</t>
        </is>
      </c>
      <c r="L50" s="3" t="inlineStr">
        <is>
          <t>2110</t>
        </is>
      </c>
      <c r="M50" s="3" t="inlineStr">
        <is>
          <t>2110 video frames (325 defect-free)</t>
        </is>
      </c>
      <c r="N50" s="3" t="inlineStr">
        <is>
          <t>NR</t>
        </is>
      </c>
      <c r="O50" s="3" t="inlineStr">
        <is>
          <t>Longitudinal crack (C01); Transverse crack (C02); Alligator crack and surface-layer delamination (C03); Pothole and erosion cavity (C04)</t>
        </is>
      </c>
      <c r="P50" s="3" t="inlineStr">
        <is>
          <t>4 defect classes plus per-frame scene attributes: shadow; painting; outlandish object; path milling; grain or binder defect; manhole</t>
        </is>
      </c>
      <c r="Q50" s="3" t="inlineStr">
        <is>
          <t>Object detection</t>
        </is>
      </c>
      <c r="R50" s="3" t="inlineStr">
        <is>
          <t>MS COCO (annotations/instances.json)</t>
        </is>
      </c>
      <c r="S50" s="3" t="inlineStr">
        <is>
          <t>Detection</t>
        </is>
      </c>
      <c r="T50" s="3" t="inlineStr">
        <is>
          <t>NR</t>
        </is>
      </c>
      <c r="U50" s="3" t="inlineStr">
        <is>
          <t>NR</t>
        </is>
      </c>
      <c r="V50" s="3" t="inlineStr">
        <is>
          <t>Original</t>
        </is>
      </c>
      <c r="W50" s="3" t="inlineStr">
        <is>
          <t>Direct_Download</t>
        </is>
      </c>
      <c r="X50" s="3" t="inlineStr">
        <is>
          <t>CC BY 4.0</t>
        </is>
      </c>
      <c r="Y50" s="3" t="inlineStr">
        <is>
          <t>Single camera on a single vehicle in one country; image resolution, collection dates and route not reported; no severity grading; frames are shared with CoCGRCOBB, so the two records must not be pooled as independent samples</t>
        </is>
      </c>
      <c r="Z50" s="3" t="inlineStr">
        <is>
          <t>Moderate</t>
        </is>
      </c>
      <c r="AA50" s="3" t="inlineStr">
        <is>
          <t>Low</t>
        </is>
      </c>
      <c r="AB50" s="3" t="inlineStr">
        <is>
          <t>Use source record as cited.</t>
        </is>
      </c>
    </row>
    <row r="51" ht="56" customHeight="1">
      <c r="A51" s="3" t="inlineStr">
        <is>
          <t>DS-060</t>
        </is>
      </c>
      <c r="B51" s="3" t="inlineStr">
        <is>
          <t>CoCG Road Condition - Oriented Bounding Boxes (CoCGRCOBB)</t>
        </is>
      </c>
      <c r="C51" s="3" t="inlineStr">
        <is>
          <t>Mendeley Data</t>
        </is>
      </c>
      <c r="D51" s="3" t="inlineStr">
        <is>
          <t>Claude</t>
        </is>
      </c>
      <c r="E51" s="4" t="inlineStr">
        <is>
          <t>https://data.mendeley.com/datasets/2dfyh84pdf/1</t>
        </is>
      </c>
      <c r="F51" s="4" t="inlineStr">
        <is>
          <t>https://data.mendeley.com/datasets/2dfyh84pdf/1</t>
        </is>
      </c>
      <c r="G51" s="3" t="inlineStr">
        <is>
          <t>10.17632/2dfyh84pdf.1</t>
        </is>
      </c>
      <c r="H51" s="3" t="inlineStr">
        <is>
          <t>NR</t>
        </is>
      </c>
      <c r="I51" s="3" t="inlineStr">
        <is>
          <t>Poland</t>
        </is>
      </c>
      <c r="J51" s="3" t="inlineStr">
        <is>
          <t>Poland; Road environment: Urban road; Rural road</t>
        </is>
      </c>
      <c r="K51" s="3" t="inlineStr">
        <is>
          <t>2110 video frames (325 defect-free)</t>
        </is>
      </c>
      <c r="L51" s="3" t="inlineStr">
        <is>
          <t>2110</t>
        </is>
      </c>
      <c r="M51" s="3" t="inlineStr">
        <is>
          <t>2110 video frames (325 defect-free)</t>
        </is>
      </c>
      <c r="N51" s="3" t="inlineStr">
        <is>
          <t>NR</t>
        </is>
      </c>
      <c r="O51" s="3" t="inlineStr">
        <is>
          <t>Single crack in any orientation (C12, merging C01 and C02); Alligator crack and surface-layer delamination (C03); Pothole and erosion cavity (C04)</t>
        </is>
      </c>
      <c r="P51" s="3" t="inlineStr">
        <is>
          <t>3 defect classes plus per-frame scene attributes: shadow; painting; outlandish object; path milling; grain or binder defect; manhole</t>
        </is>
      </c>
      <c r="Q51" s="3" t="inlineStr">
        <is>
          <t>Oriented object detection</t>
        </is>
      </c>
      <c r="R51" s="3" t="inlineStr">
        <is>
          <t>MS COCO oriented bounding boxes (OBB_annotations.json)</t>
        </is>
      </c>
      <c r="S51" s="3" t="inlineStr">
        <is>
          <t>Detection</t>
        </is>
      </c>
      <c r="T51" s="3" t="inlineStr">
        <is>
          <t>NR</t>
        </is>
      </c>
      <c r="U51" s="3" t="inlineStr">
        <is>
          <t>NR</t>
        </is>
      </c>
      <c r="V51" s="3" t="inlineStr">
        <is>
          <t>Derived</t>
        </is>
      </c>
      <c r="W51" s="3" t="inlineStr">
        <is>
          <t>Direct_Download</t>
        </is>
      </c>
      <c r="X51" s="3" t="inlineStr">
        <is>
          <t>CC BY 4.0</t>
        </is>
      </c>
      <c r="Y51" s="3" t="inlineStr">
        <is>
          <t>Re-annotation of the same 2110 frames as CoCGRCDD, so it is not an independent sample; merging longitudinal and transverse cracks into C12 removes orientation-specific labels; resolution, dates and route not reported</t>
        </is>
      </c>
      <c r="Z51" s="3" t="inlineStr">
        <is>
          <t>Moderate</t>
        </is>
      </c>
      <c r="AA51" s="3" t="inlineStr">
        <is>
          <t>Low</t>
        </is>
      </c>
      <c r="AB51" s="3" t="inlineStr">
        <is>
          <t>Use source record as cited.</t>
        </is>
      </c>
    </row>
    <row r="52" ht="56" customHeight="1">
      <c r="A52" s="3" t="inlineStr">
        <is>
          <t>DS-062</t>
        </is>
      </c>
      <c r="B52" s="3" t="inlineStr">
        <is>
          <t>CRACK500 with Noisy Annotation Masks</t>
        </is>
      </c>
      <c r="C52" s="3" t="inlineStr">
        <is>
          <t>Mendeley Data</t>
        </is>
      </c>
      <c r="D52" s="3" t="inlineStr">
        <is>
          <t>Claude</t>
        </is>
      </c>
      <c r="E52" s="4" t="inlineStr">
        <is>
          <t>https://data.mendeley.com/datasets/wddt4gbttd/1</t>
        </is>
      </c>
      <c r="F52" s="4" t="inlineStr">
        <is>
          <t>https://data.mendeley.com/datasets/wddt4gbttd/1</t>
        </is>
      </c>
      <c r="G52" s="3" t="inlineStr">
        <is>
          <t>10.17632/wddt4gbttd.1</t>
        </is>
      </c>
      <c r="H52" s="3" t="inlineStr">
        <is>
          <t>NR</t>
        </is>
      </c>
      <c r="I52" s="3" t="inlineStr">
        <is>
          <t>NR (derived from CRACK500)</t>
        </is>
      </c>
      <c r="J52" s="3" t="inlineStr">
        <is>
          <t>NR (derived from CRACK500); Road environment: Pavement surface</t>
        </is>
      </c>
      <c r="K52" s="3" t="inlineStr">
        <is>
          <t>NR</t>
        </is>
      </c>
      <c r="L52" s="3" t="inlineStr">
        <is>
          <t>NR</t>
        </is>
      </c>
      <c r="M52" s="3" t="inlineStr">
        <is>
          <t>NR</t>
        </is>
      </c>
      <c r="N52" s="3" t="inlineStr">
        <is>
          <t>NR</t>
        </is>
      </c>
      <c r="O52" s="3" t="inlineStr">
        <is>
          <t>Crack</t>
        </is>
      </c>
      <c r="P52" s="3" t="inlineStr">
        <is>
          <t>Training crack masks deliberately corrupted at four noise levels: 10, 20, 50 and 100 percent of masks replaced by their noisy version</t>
        </is>
      </c>
      <c r="Q52" s="3" t="inlineStr">
        <is>
          <t>Semantic segmentation</t>
        </is>
      </c>
      <c r="R52" s="3" t="inlineStr">
        <is>
          <t>Mask image folders named train_crop_mask_(10,20,50,100)pct</t>
        </is>
      </c>
      <c r="S52" s="3" t="inlineStr">
        <is>
          <t>Segmentation</t>
        </is>
      </c>
      <c r="T52" s="3" t="inlineStr">
        <is>
          <t>NR</t>
        </is>
      </c>
      <c r="U52" s="3" t="inlineStr">
        <is>
          <t>NR</t>
        </is>
      </c>
      <c r="V52" s="3" t="inlineStr">
        <is>
          <t>Derived</t>
        </is>
      </c>
      <c r="W52" s="3" t="inlineStr">
        <is>
          <t>Direct_Download</t>
        </is>
      </c>
      <c r="X52" s="3" t="inlineStr">
        <is>
          <t>CC BY 4.0</t>
        </is>
      </c>
      <c r="Y52" s="3" t="inlineStr">
        <is>
          <t>This record contains only corrupted training masks; the training images and the validation and test sets must be obtained separately from https://github.com/fyangneil/pavement-crack-detection, so the Mendeley record is not a standalone dataset; no counts or resolution reported; the referenced SelectSeg article was listed as upcoming at deposit time and no DOI is given</t>
        </is>
      </c>
      <c r="Z52" s="3" t="inlineStr">
        <is>
          <t>Moderate</t>
        </is>
      </c>
      <c r="AA52" s="3" t="inlineStr">
        <is>
          <t>Low</t>
        </is>
      </c>
      <c r="AB52" s="3" t="inlineStr">
        <is>
          <t>Use only for label-noise research.</t>
        </is>
      </c>
    </row>
    <row r="53" ht="56" customHeight="1">
      <c r="A53" s="3" t="inlineStr">
        <is>
          <t>DS-063</t>
        </is>
      </c>
      <c r="B53" s="3" t="inlineStr">
        <is>
          <t>CrackAirport: A Dataset for Segmentation of Cracks in Airport Pavements</t>
        </is>
      </c>
      <c r="C53" s="3" t="inlineStr">
        <is>
          <t>Mendeley Data</t>
        </is>
      </c>
      <c r="D53" s="3" t="inlineStr">
        <is>
          <t>Claude</t>
        </is>
      </c>
      <c r="E53" s="4" t="inlineStr">
        <is>
          <t>https://data.mendeley.com/datasets/3v5r2fxf89/1</t>
        </is>
      </c>
      <c r="F53" s="4" t="inlineStr">
        <is>
          <t>https://data.mendeley.com/datasets/3v5r2fxf89/1</t>
        </is>
      </c>
      <c r="G53" s="3" t="inlineStr">
        <is>
          <t>10.17632/3v5r2fxf89.1</t>
        </is>
      </c>
      <c r="H53" s="3" t="inlineStr">
        <is>
          <t>NR</t>
        </is>
      </c>
      <c r="I53" s="3" t="inlineStr">
        <is>
          <t>United States</t>
        </is>
      </c>
      <c r="J53" s="3" t="inlineStr">
        <is>
          <t>United States; Local airports in Tennessee; Road environment: Airport pavement (runway, taxiway and apron environment)</t>
        </is>
      </c>
      <c r="K53" s="3" t="inlineStr">
        <is>
          <t>2226</t>
        </is>
      </c>
      <c r="L53" s="3" t="inlineStr">
        <is>
          <t>NR</t>
        </is>
      </c>
      <c r="M53" s="3" t="inlineStr">
        <is>
          <t>2226</t>
        </is>
      </c>
      <c r="N53" s="3" t="inlineStr">
        <is>
          <t>NR</t>
        </is>
      </c>
      <c r="O53" s="3" t="inlineStr">
        <is>
          <t>Crack (airport pavement)</t>
        </is>
      </c>
      <c r="P53" s="3" t="inlineStr">
        <is>
          <t>Crack segmentation annotations; scenes include aircraft, T-hangars, vegetation, airport markings and signs, and traces of previous maintenance</t>
        </is>
      </c>
      <c r="Q53" s="3" t="inlineStr">
        <is>
          <t>Semantic segmentation</t>
        </is>
      </c>
      <c r="R53" s="3" t="inlineStr">
        <is>
          <t>NR</t>
        </is>
      </c>
      <c r="S53" s="3" t="inlineStr">
        <is>
          <t>Segmentation</t>
        </is>
      </c>
      <c r="T53" s="3" t="inlineStr">
        <is>
          <t>NR</t>
        </is>
      </c>
      <c r="U53" s="3" t="inlineStr">
        <is>
          <t>NR</t>
        </is>
      </c>
      <c r="V53" s="3" t="inlineStr">
        <is>
          <t>Original</t>
        </is>
      </c>
      <c r="W53" s="3" t="inlineStr">
        <is>
          <t>Direct_Download</t>
        </is>
      </c>
      <c r="X53" s="3" t="inlineStr">
        <is>
          <t>CC BY 4.0</t>
        </is>
      </c>
      <c r="Y53" s="3" t="inlineStr">
        <is>
          <t>Airport pavement rather than roadway, so distress mix and traffic loading differ from highway pavement and CAV transfer is limited; single class; images with very few crack pixels were deliberately removed, which biases the crack-pixel prior away from real operational distributions; collection dates not reported; annotation format not stated</t>
        </is>
      </c>
      <c r="Z53" s="3" t="inlineStr">
        <is>
          <t>Moderate</t>
        </is>
      </c>
      <c r="AA53" s="3" t="inlineStr">
        <is>
          <t>Low</t>
        </is>
      </c>
      <c r="AB53" s="3" t="inlineStr">
        <is>
          <t>Use source record as cited.</t>
        </is>
      </c>
    </row>
    <row r="54" ht="56" customHeight="1">
      <c r="A54" s="3" t="inlineStr">
        <is>
          <t>DS-065</t>
        </is>
      </c>
      <c r="B54" s="3" t="inlineStr">
        <is>
          <t>Dataset of Unpaved and Paved Road Surface with Seasons</t>
        </is>
      </c>
      <c r="C54" s="3" t="inlineStr">
        <is>
          <t>Mendeley Data</t>
        </is>
      </c>
      <c r="D54" s="3" t="inlineStr">
        <is>
          <t>Claude</t>
        </is>
      </c>
      <c r="E54" s="4" t="inlineStr">
        <is>
          <t>https://data.mendeley.com/datasets/tj2m7zz4rg/2</t>
        </is>
      </c>
      <c r="F54" s="4" t="inlineStr">
        <is>
          <t>https://data.mendeley.com/datasets/tj2m7zz4rg/2</t>
        </is>
      </c>
      <c r="G54" s="3" t="inlineStr">
        <is>
          <t>10.17632/tj2m7zz4rg.2</t>
        </is>
      </c>
      <c r="H54" s="3" t="inlineStr">
        <is>
          <t>NR</t>
        </is>
      </c>
      <c r="I54" s="3" t="inlineStr">
        <is>
          <t>India</t>
        </is>
      </c>
      <c r="J54" s="3" t="inlineStr">
        <is>
          <t>India; Nashik; Mumbai; Road environment: Paved road; Unpaved road</t>
        </is>
      </c>
      <c r="K54" s="3" t="inlineStr">
        <is>
          <t>8484 images and 13 videos</t>
        </is>
      </c>
      <c r="L54" s="3" t="inlineStr">
        <is>
          <t>NR</t>
        </is>
      </c>
      <c r="M54" s="3" t="inlineStr">
        <is>
          <t>8484 images and 13 videos</t>
        </is>
      </c>
      <c r="N54" s="3" t="inlineStr">
        <is>
          <t>NR</t>
        </is>
      </c>
      <c r="O54" s="3" t="inlineStr">
        <is>
          <t>Pothole</t>
        </is>
      </c>
      <c r="P54" s="3" t="inlineStr">
        <is>
          <t>Class labels for road structures: potholes; speed breakers; roadside barriers; paved and unpaved surfaces</t>
        </is>
      </c>
      <c r="Q54" s="3" t="inlineStr">
        <is>
          <t>Image classification</t>
        </is>
      </c>
      <c r="R54" s="3" t="inlineStr">
        <is>
          <t>NR</t>
        </is>
      </c>
      <c r="S54" s="3" t="inlineStr">
        <is>
          <t>Classification; Detection</t>
        </is>
      </c>
      <c r="T54" s="3" t="inlineStr">
        <is>
          <t>NR</t>
        </is>
      </c>
      <c r="U54" s="3" t="inlineStr">
        <is>
          <t>NR</t>
        </is>
      </c>
      <c r="V54" s="3" t="inlineStr">
        <is>
          <t>Original</t>
        </is>
      </c>
      <c r="W54" s="3" t="inlineStr">
        <is>
          <t>Direct_Download</t>
        </is>
      </c>
      <c r="X54" s="3" t="inlineStr">
        <is>
          <t>CC BY 4.0</t>
        </is>
      </c>
      <c r="Y54" s="3" t="inlineStr">
        <is>
          <t>Annotation format, per-class counts and annotation method are unreported; the label set mixes distress (potholes) with road furniture (speed breakers, barriers) and surface type, so it is not a pavement-condition taxonomy; no severity; no peer-reviewed data paper located</t>
        </is>
      </c>
      <c r="Z54" s="3" t="inlineStr">
        <is>
          <t>Moderate</t>
        </is>
      </c>
      <c r="AA54" s="3" t="inlineStr">
        <is>
          <t>Low</t>
        </is>
      </c>
      <c r="AB54" s="3" t="inlineStr">
        <is>
          <t>Use source record as cited.</t>
        </is>
      </c>
    </row>
    <row r="55" ht="56" customHeight="1">
      <c r="A55" s="3" t="inlineStr">
        <is>
          <t>DS-066</t>
        </is>
      </c>
      <c r="B55" s="3" t="inlineStr">
        <is>
          <t>FCDD: A High-Resolution Unstructured Environment Dataset with Multiple Sand Roads</t>
        </is>
      </c>
      <c r="C55" s="3" t="inlineStr">
        <is>
          <t>Mendeley Data</t>
        </is>
      </c>
      <c r="D55" s="3" t="inlineStr">
        <is>
          <t>Claude</t>
        </is>
      </c>
      <c r="E55" s="4" t="inlineStr">
        <is>
          <t>https://data.mendeley.com/datasets/7wr6hxk54h/1</t>
        </is>
      </c>
      <c r="F55" s="4" t="inlineStr">
        <is>
          <t>https://data.mendeley.com/datasets/7wr6hxk54h/1</t>
        </is>
      </c>
      <c r="G55" s="3" t="inlineStr">
        <is>
          <t>10.17632/7wr6hxk54h.1</t>
        </is>
      </c>
      <c r="H55" s="3" t="inlineStr">
        <is>
          <t>10.1109/access.2025.3630348</t>
        </is>
      </c>
      <c r="I55" s="3" t="inlineStr">
        <is>
          <t>Brazil</t>
        </is>
      </c>
      <c r="J55" s="3" t="inlineStr">
        <is>
          <t>Brazil; Florianopolis coastal route (12.2 km), Santa Catarina; Road environment: Coastal route: asphalt road; dirt road; soft sand; hard sand; wet sand</t>
        </is>
      </c>
      <c r="K55" s="3" t="inlineStr">
        <is>
          <t>500 pixel-level annotated images (400 train / 100 validation)</t>
        </is>
      </c>
      <c r="L55" s="3" t="inlineStr">
        <is>
          <t>NR</t>
        </is>
      </c>
      <c r="M55" s="3" t="inlineStr">
        <is>
          <t>500 pixel-level annotated images (400 train / 100 validation)</t>
        </is>
      </c>
      <c r="N55" s="3" t="inlineStr">
        <is>
          <t>NR</t>
        </is>
      </c>
      <c r="O55" s="3" t="inlineStr">
        <is>
          <t>Crack; Pothole</t>
        </is>
      </c>
      <c r="P55" s="3" t="inlineStr">
        <is>
          <t>17 semantic classes including road surfaces, markings, cat's eyes, cracks, potholes, vehicles, people, animals and obstacles</t>
        </is>
      </c>
      <c r="Q55" s="3" t="inlineStr">
        <is>
          <t>Semantic segmentation</t>
        </is>
      </c>
      <c r="R55" s="3" t="inlineStr">
        <is>
          <t>Pixel-level semantic masks</t>
        </is>
      </c>
      <c r="S55" s="3" t="inlineStr">
        <is>
          <t>Segmentation</t>
        </is>
      </c>
      <c r="T55" s="3" t="inlineStr">
        <is>
          <t>NR</t>
        </is>
      </c>
      <c r="U55" s="3" t="inlineStr">
        <is>
          <t>NR</t>
        </is>
      </c>
      <c r="V55" s="3" t="inlineStr">
        <is>
          <t>Original</t>
        </is>
      </c>
      <c r="W55" s="3" t="inlineStr">
        <is>
          <t>Direct_Download</t>
        </is>
      </c>
      <c r="X55" s="3" t="inlineStr">
        <is>
          <t>CC BY 4.0</t>
        </is>
      </c>
      <c r="Y55" s="3" t="inlineStr">
        <is>
          <t>Pavement distress is a minor part of the label space (2 of 17 classes) inside a driving-scene segmentation dataset, so distress-instance counts are not reported; only 500 annotated images; single coastal route; collection dates not reported</t>
        </is>
      </c>
      <c r="Z55" s="3" t="inlineStr">
        <is>
          <t>Moderate</t>
        </is>
      </c>
      <c r="AA55" s="3" t="inlineStr">
        <is>
          <t>Low</t>
        </is>
      </c>
      <c r="AB55" s="3" t="inlineStr">
        <is>
          <t>Use source record as cited.</t>
        </is>
      </c>
    </row>
    <row r="56" ht="56" customHeight="1">
      <c r="A56" s="3" t="inlineStr">
        <is>
          <t>DS-067</t>
        </is>
      </c>
      <c r="B56" s="3" t="inlineStr">
        <is>
          <t>HighRPD: High-Altitude Drone Dataset of Road Pavement Distress</t>
        </is>
      </c>
      <c r="C56" s="3" t="inlineStr">
        <is>
          <t>Mendeley Data</t>
        </is>
      </c>
      <c r="D56" s="3" t="inlineStr">
        <is>
          <t>Claude; GPT; GitHub_Test_Batch (tool UNK)</t>
        </is>
      </c>
      <c r="E56" s="4" t="inlineStr">
        <is>
          <t>https://data.mendeley.com/datasets/sywswj7djj/1</t>
        </is>
      </c>
      <c r="F56" s="4" t="inlineStr">
        <is>
          <t>https://data.mendeley.com/datasets/sywswj7djj/1</t>
        </is>
      </c>
      <c r="G56" s="3" t="inlineStr">
        <is>
          <t>10.17632/sywswj7djj.1</t>
        </is>
      </c>
      <c r="H56" s="3" t="inlineStr">
        <is>
          <t>HighRPD: A high-altitude drone dataset of road pavement distress, Data in Brief (2025), DOI 10.1016/j.dib.2025.111377</t>
        </is>
      </c>
      <c r="I56" s="3" t="inlineStr">
        <is>
          <t>China</t>
        </is>
      </c>
      <c r="J56" s="3" t="inlineStr">
        <is>
          <t>China; Shanxi Province (37.768N 112.772E to 37.771N 112.762E) [Claude] | Shanxi [Test_Batch]; Road environment: Highway [Claude/Test_Batch] | Road pavement; aerial perspective [GPT]</t>
        </is>
      </c>
      <c r="K56" s="3" t="inlineStr">
        <is>
          <t>11696</t>
        </is>
      </c>
      <c r="L56" s="3" t="inlineStr">
        <is>
          <t>NR</t>
        </is>
      </c>
      <c r="M56" s="3" t="inlineStr">
        <is>
          <t>11696</t>
        </is>
      </c>
      <c r="N56" s="3" t="inlineStr">
        <is>
          <t>3</t>
        </is>
      </c>
      <c r="O56" s="3" t="inlineStr">
        <is>
          <t>Line crack; Block crack; Pothole [Claude] | Linear distress;Block distress;Pit [GPT] | line crack; block crack; pit [Test_Batch]</t>
        </is>
      </c>
      <c r="P56" s="3" t="inlineStr">
        <is>
          <t>3 classes; 12365 line annotations; 8239 block annotations; 1412 pit annotations [Claude] | Class 0 line;class 1 block;class 2 pit [GPT] | line; block; pit [Test_Batch]</t>
        </is>
      </c>
      <c r="Q56" s="3" t="inlineStr">
        <is>
          <t>Object detection</t>
        </is>
      </c>
      <c r="R56" s="3" t="inlineStr">
        <is>
          <t>YOLO TXT (class, normalised centre x, centre y, width, height) [Claude] | YOLO TXT bounding boxes;JPG [GPT]</t>
        </is>
      </c>
      <c r="S56" s="3" t="inlineStr">
        <is>
          <t>Detection [Claude] | Object detection;YOLO benchmarking [GPT] | object detection; classification [Test_Batch]</t>
        </is>
      </c>
      <c r="T56" s="3" t="inlineStr">
        <is>
          <t>YOLOv8 (dataset alignment reported)</t>
        </is>
      </c>
      <c r="U56" s="3" t="inlineStr">
        <is>
          <t>YOLOv8 (dataset alignment reported)</t>
        </is>
      </c>
      <c r="V56" s="3" t="inlineStr">
        <is>
          <t>Original</t>
        </is>
      </c>
      <c r="W56" s="3" t="inlineStr">
        <is>
          <t>Direct_Download</t>
        </is>
      </c>
      <c r="X56" s="3" t="inlineStr">
        <is>
          <t>CC BY 4.0</t>
        </is>
      </c>
      <c r="Y56" s="3" t="inlineStr">
        <is>
          <t>Single highway corridor of roughly 1 km, so scene diversity is narrow; nadir UAV viewpoint at 50 m does not match a vehicle-mounted camera geometry; collection dates, weather and lighting not reported; per-tile geo-referencing not released despite RTK platform [Claude] | Aerial viewpoint differs from typical CAV forward-facing imagery; broad distress taxonomy; no engineering condition indices [GPT] | Limited taxonomy and geography; license, navigation metadata, and engineering condition indicators were not found. [Test_Batch]</t>
        </is>
      </c>
      <c r="Z56" s="3" t="inlineStr">
        <is>
          <t>Moderate</t>
        </is>
      </c>
      <c r="AA56" s="3" t="inlineStr">
        <is>
          <t>Low</t>
        </is>
      </c>
      <c r="AB56" s="3" t="inlineStr">
        <is>
          <t>Use as-is.</t>
        </is>
      </c>
    </row>
    <row r="57" ht="56" customHeight="1">
      <c r="A57" s="3" t="inlineStr">
        <is>
          <t>DS-068</t>
        </is>
      </c>
      <c r="B57" s="3" t="inlineStr">
        <is>
          <t>IROSCD: Indonesia Road Surface Classification Dataset</t>
        </is>
      </c>
      <c r="C57" s="3" t="inlineStr">
        <is>
          <t>Mendeley Data</t>
        </is>
      </c>
      <c r="D57" s="3" t="inlineStr">
        <is>
          <t>Claude</t>
        </is>
      </c>
      <c r="E57" s="4" t="inlineStr">
        <is>
          <t>https://data.mendeley.com/datasets/ftcrvjz92c/1</t>
        </is>
      </c>
      <c r="F57" s="4" t="inlineStr">
        <is>
          <t>https://data.mendeley.com/datasets/ftcrvjz92c/1</t>
        </is>
      </c>
      <c r="G57" s="3" t="inlineStr">
        <is>
          <t>10.17632/ftcrvjz92c.1</t>
        </is>
      </c>
      <c r="H57" s="3" t="inlineStr">
        <is>
          <t>NR</t>
        </is>
      </c>
      <c r="I57" s="3" t="inlineStr">
        <is>
          <t>Indonesia</t>
        </is>
      </c>
      <c r="J57" s="3" t="inlineStr">
        <is>
          <t>Indonesia; Various urban and rural regions across Indonesia; Road environment: Urban road; Rural road</t>
        </is>
      </c>
      <c r="K57" s="3" t="inlineStr">
        <is>
          <t>NR</t>
        </is>
      </c>
      <c r="L57" s="3" t="inlineStr">
        <is>
          <t>NR</t>
        </is>
      </c>
      <c r="M57" s="3" t="inlineStr">
        <is>
          <t>NR</t>
        </is>
      </c>
      <c r="N57" s="3" t="inlineStr">
        <is>
          <t>NR</t>
        </is>
      </c>
      <c r="O57" s="3" t="inlineStr">
        <is>
          <t>Crack; Pothole; Bump; Water puddle (grouped, not individually labelled)</t>
        </is>
      </c>
      <c r="P57" s="3" t="inlineStr">
        <is>
          <t>4 image-level classes: Normal Road; Damaged Road; Bumpy Road; Wet Road</t>
        </is>
      </c>
      <c r="Q57" s="3" t="inlineStr">
        <is>
          <t>Image classification</t>
        </is>
      </c>
      <c r="R57" s="3" t="inlineStr">
        <is>
          <t>NR</t>
        </is>
      </c>
      <c r="S57" s="3" t="inlineStr">
        <is>
          <t>Classification</t>
        </is>
      </c>
      <c r="T57" s="3" t="inlineStr">
        <is>
          <t>NR</t>
        </is>
      </c>
      <c r="U57" s="3" t="inlineStr">
        <is>
          <t>NR</t>
        </is>
      </c>
      <c r="V57" s="3" t="inlineStr">
        <is>
          <t>Original</t>
        </is>
      </c>
      <c r="W57" s="3" t="inlineStr">
        <is>
          <t>Direct_Download</t>
        </is>
      </c>
      <c r="X57" s="3" t="inlineStr">
        <is>
          <t>CC BY 4.0</t>
        </is>
      </c>
      <c r="Y57" s="3" t="inlineStr">
        <is>
          <t>No image count, per-class count, resolution or capture date is reported; the four classes conflate distinct distress mechanisms (cracks, potholes, bumps) into a single 'Damaged Road' label, so it cannot support distress-type modelling; deposited 2026-07-27, very recent and unvalidated</t>
        </is>
      </c>
      <c r="Z57" s="3" t="inlineStr">
        <is>
          <t>Low</t>
        </is>
      </c>
      <c r="AA57" s="3" t="inlineStr">
        <is>
          <t>Low</t>
        </is>
      </c>
      <c r="AB57" s="3" t="inlineStr">
        <is>
          <t>Use source record as cited.</t>
        </is>
      </c>
    </row>
    <row r="58" ht="56" customHeight="1">
      <c r="A58" s="3" t="inlineStr">
        <is>
          <t>DS-070</t>
        </is>
      </c>
      <c r="B58" s="3" t="inlineStr">
        <is>
          <t>Multiclass Road Surface Damage Classification Dataset: Computer Vision</t>
        </is>
      </c>
      <c r="C58" s="3" t="inlineStr">
        <is>
          <t>Mendeley Data</t>
        </is>
      </c>
      <c r="D58" s="3" t="inlineStr">
        <is>
          <t>Claude</t>
        </is>
      </c>
      <c r="E58" s="4" t="inlineStr">
        <is>
          <t>https://data.mendeley.com/datasets/697w4jkr2x/2</t>
        </is>
      </c>
      <c r="F58" s="4" t="inlineStr">
        <is>
          <t>https://data.mendeley.com/datasets/697w4jkr2x/2</t>
        </is>
      </c>
      <c r="G58" s="3" t="inlineStr">
        <is>
          <t>10.17632/697w4jkr2x.2</t>
        </is>
      </c>
      <c r="H58" s="3" t="inlineStr">
        <is>
          <t>NR</t>
        </is>
      </c>
      <c r="I58" s="3" t="inlineStr">
        <is>
          <t>NR</t>
        </is>
      </c>
      <c r="J58" s="3" t="inlineStr">
        <is>
          <t>NR</t>
        </is>
      </c>
      <c r="K58" s="3" t="inlineStr">
        <is>
          <t>1530 (Surface erosion 651; Crack 478; Pothole 401)</t>
        </is>
      </c>
      <c r="L58" s="3" t="inlineStr">
        <is>
          <t>NR</t>
        </is>
      </c>
      <c r="M58" s="3" t="inlineStr">
        <is>
          <t>1530 (Surface erosion 651; Crack 478; Pothole 401)</t>
        </is>
      </c>
      <c r="N58" s="3" t="inlineStr">
        <is>
          <t>NR</t>
        </is>
      </c>
      <c r="O58" s="3" t="inlineStr">
        <is>
          <t>Surface erosion (weathering or raveling); Crack (linear, transverse or alligator); Pothole</t>
        </is>
      </c>
      <c r="P58" s="3" t="inlineStr">
        <is>
          <t>3 image-level classes with per-class counts</t>
        </is>
      </c>
      <c r="Q58" s="3" t="inlineStr">
        <is>
          <t>Image classification</t>
        </is>
      </c>
      <c r="R58" s="3" t="inlineStr">
        <is>
          <t>Folder-based class labels</t>
        </is>
      </c>
      <c r="S58" s="3" t="inlineStr">
        <is>
          <t>Classification</t>
        </is>
      </c>
      <c r="T58" s="3" t="inlineStr">
        <is>
          <t>NR</t>
        </is>
      </c>
      <c r="U58" s="3" t="inlineStr">
        <is>
          <t>NR</t>
        </is>
      </c>
      <c r="V58" s="3" t="inlineStr">
        <is>
          <t>Original</t>
        </is>
      </c>
      <c r="W58" s="3" t="inlineStr">
        <is>
          <t>Direct_Download</t>
        </is>
      </c>
      <c r="X58" s="3" t="inlineStr">
        <is>
          <t>CC BY 4.0</t>
        </is>
      </c>
      <c r="Y58" s="3" t="inlineStr">
        <is>
          <t>No country, region, capture device or collection date is reported; image-level labels only, with no localisation or severity; the 80/10/10 split is described as the intended workflow rather than as a shipped split; shares depositors with MDL-024 and provenance overlap cannot be ruled out</t>
        </is>
      </c>
      <c r="Z58" s="3" t="inlineStr">
        <is>
          <t>Low</t>
        </is>
      </c>
      <c r="AA58" s="3" t="inlineStr">
        <is>
          <t>Low</t>
        </is>
      </c>
      <c r="AB58" s="3" t="inlineStr">
        <is>
          <t>Use source record as cited.</t>
        </is>
      </c>
    </row>
    <row r="59" ht="56" customHeight="1">
      <c r="A59" s="3" t="inlineStr">
        <is>
          <t>DS-072</t>
        </is>
      </c>
      <c r="B59" s="3" t="inlineStr">
        <is>
          <t>N-RDD2024: Road Damage and Defects</t>
        </is>
      </c>
      <c r="C59" s="3" t="inlineStr">
        <is>
          <t>Mendeley Data</t>
        </is>
      </c>
      <c r="D59" s="3" t="inlineStr">
        <is>
          <t>Claude; GPT</t>
        </is>
      </c>
      <c r="E59" s="4" t="inlineStr">
        <is>
          <t>https://data.mendeley.com/datasets/27c8pwsd6v/3</t>
        </is>
      </c>
      <c r="F59" s="4" t="inlineStr">
        <is>
          <t>https://data.mendeley.com/datasets/27c8pwsd6v/3; https://data.mendeley.com/datasets/27c8pwsd6v/5</t>
        </is>
      </c>
      <c r="G59" s="3" t="inlineStr">
        <is>
          <t>10.17632/27c8pwsd6v.3; 10.17632/27c8pwsd6v.5</t>
        </is>
      </c>
      <c r="H59" s="3" t="inlineStr">
        <is>
          <t>10.2139/ssrn.4699394</t>
        </is>
      </c>
      <c r="I59" s="3" t="inlineStr">
        <is>
          <t>India; Japan; Czech Republic; Norway; China; United States (inherited from the RDD2022 source imagery) [Claude] | Multi-country; derived from RDD2022 and edited data [GPT] | Multiple; derived from RDD2022 [GPT]</t>
        </is>
      </c>
      <c r="J59" s="3" t="inlineStr">
        <is>
          <t>India; Japan; Czech Republic; Norway; China; United States (inherited from the RDD2022 source imagery) [Claude] | Multi-country; derived from RDD2022 and edited data [GPT] | Multiple; derived from RDD2022 [GPT]; Road environment: Urban road; Rural road; Highway [Claude] | Road networks [GPT] | Mixed [GPT]</t>
        </is>
      </c>
      <c r="K59" s="3" t="inlineStr">
        <is>
          <t>NR</t>
        </is>
      </c>
      <c r="L59" s="3" t="inlineStr">
        <is>
          <t>NR</t>
        </is>
      </c>
      <c r="M59" s="3" t="inlineStr">
        <is>
          <t>NR</t>
        </is>
      </c>
      <c r="N59" s="3" t="inlineStr">
        <is>
          <t>NR</t>
        </is>
      </c>
      <c r="O59" s="3" t="inlineStr">
        <is>
          <t>Longitudinal crack (D00); Transverse crack (D10); Alligator crack (D20); Repaired crack (D30); Pothole (D40); Pedestrian crossing blur (D50); Lane line blur (D60); Manhole cover (D70); Patchy road section (D80); Rutting (D90) [Claude] | Ten road-defect types; exact controlled list NR [GPT] | ten road damage and defect types [GPT]</t>
        </is>
      </c>
      <c r="P59" s="3" t="inlineStr">
        <is>
          <t>10 defect classes, expanded and re-edited from the 4-class RDD2022 labelling [Claude] | Expanded from four to ten defect types [GPT] | Ten-class expanded taxonomy; exact labels NR [GPT]</t>
        </is>
      </c>
      <c r="Q59" s="3" t="inlineStr">
        <is>
          <t>Object detection [Claude] | Object detection;Classification [GPT]</t>
        </is>
      </c>
      <c r="R59" s="3" t="inlineStr">
        <is>
          <t>NR</t>
        </is>
      </c>
      <c r="S59" s="3" t="inlineStr">
        <is>
          <t>Detection; Classification [Claude] | Object detection;Classification [GPT]</t>
        </is>
      </c>
      <c r="T59" s="3" t="inlineStr">
        <is>
          <t>NR</t>
        </is>
      </c>
      <c r="U59" s="3" t="inlineStr">
        <is>
          <t>NR</t>
        </is>
      </c>
      <c r="V59" s="3" t="inlineStr">
        <is>
          <t>Derived</t>
        </is>
      </c>
      <c r="W59" s="3" t="inlineStr">
        <is>
          <t>Direct_Download</t>
        </is>
      </c>
      <c r="X59" s="3" t="inlineStr">
        <is>
          <t>CC BY 4.0</t>
        </is>
      </c>
      <c r="Y59" s="3" t="inlineStr">
        <is>
          <t>Derived from RDD2022 imagery, so it is not an independent sample and inherits any upstream labelling error; image and per-class instance counts, resolution and annotation format are all unreported; five versions exist with no changelog; the only associated publication located is an SSRN preprint, not a peer-reviewed article [Claude] | Derivative identity and overlap with RDD2022 require file-level audit; critical counts, taxonomy, license, and provenance are incompletely documented in retrieved evidence [GPT] | Derivative provenance and relabeling procedure insufficiently documented; exact count, license, and QC unresolved [GPT]</t>
        </is>
      </c>
      <c r="Z59" s="3" t="inlineStr">
        <is>
          <t>Low</t>
        </is>
      </c>
      <c r="AA59" s="3" t="inlineStr">
        <is>
          <t>Medium</t>
        </is>
      </c>
      <c r="AB59" s="3" t="inlineStr">
        <is>
          <t>Check latest Mendeley version and class list before use.</t>
        </is>
      </c>
    </row>
    <row r="60" ht="56" customHeight="1">
      <c r="A60" s="3" t="inlineStr">
        <is>
          <t>DS-073</t>
        </is>
      </c>
      <c r="B60" s="3" t="inlineStr">
        <is>
          <t>PathCare: A Dataset for Road Fault Diagnosis</t>
        </is>
      </c>
      <c r="C60" s="3" t="inlineStr">
        <is>
          <t>Mendeley Data</t>
        </is>
      </c>
      <c r="D60" s="3" t="inlineStr">
        <is>
          <t>GPT</t>
        </is>
      </c>
      <c r="E60" s="4" t="inlineStr">
        <is>
          <t>https://data.mendeley.com/datasets/6p52w7d5xd/2</t>
        </is>
      </c>
      <c r="F60" s="4" t="inlineStr">
        <is>
          <t>https://data.mendeley.com/datasets/6p52w7d5xd/2</t>
        </is>
      </c>
      <c r="G60" s="3" t="inlineStr">
        <is>
          <t>10.17632/6p52w7d5xd.2</t>
        </is>
      </c>
      <c r="H60" s="3" t="inlineStr">
        <is>
          <t>NR</t>
        </is>
      </c>
      <c r="I60" s="3" t="inlineStr">
        <is>
          <t>Pakistan</t>
        </is>
      </c>
      <c r="J60" s="3" t="inlineStr">
        <is>
          <t>Pakistan; Road environment: Various road types; 28-km route</t>
        </is>
      </c>
      <c r="K60" s="3" t="inlineStr">
        <is>
          <t>386</t>
        </is>
      </c>
      <c r="L60" s="3" t="inlineStr">
        <is>
          <t>NR</t>
        </is>
      </c>
      <c r="M60" s="3" t="inlineStr">
        <is>
          <t>386</t>
        </is>
      </c>
      <c r="N60" s="3" t="inlineStr">
        <is>
          <t>NR</t>
        </is>
      </c>
      <c r="O60" s="3" t="inlineStr">
        <is>
          <t>Crack;Pothole;Uneven surface</t>
        </is>
      </c>
      <c r="P60" s="3" t="inlineStr">
        <is>
          <t>Three classes: crack;pothole;uneven surface</t>
        </is>
      </c>
      <c r="Q60" s="3" t="inlineStr">
        <is>
          <t>Instance segmentation;Classification</t>
        </is>
      </c>
      <c r="R60" s="3" t="inlineStr">
        <is>
          <t>Roboflow annotations; exact export format NR</t>
        </is>
      </c>
      <c r="S60" s="3" t="inlineStr">
        <is>
          <t>Instance segmentation;Classification</t>
        </is>
      </c>
      <c r="T60" s="3" t="inlineStr">
        <is>
          <t>YOLOv7 instance segmentation</t>
        </is>
      </c>
      <c r="U60" s="3" t="inlineStr">
        <is>
          <t>YOLOv7 instance segmentation</t>
        </is>
      </c>
      <c r="V60" s="3" t="inlineStr">
        <is>
          <t>Original</t>
        </is>
      </c>
      <c r="W60" s="3" t="inlineStr">
        <is>
          <t>Direct_Download</t>
        </is>
      </c>
      <c r="X60" s="3" t="inlineStr">
        <is>
          <t>NR</t>
        </is>
      </c>
      <c r="Y60" s="3" t="inlineStr">
        <is>
          <t>Small image set; performance claim lacks independent validation in landing-page evidence; license not visible in retrieved record</t>
        </is>
      </c>
      <c r="Z60" s="3" t="inlineStr">
        <is>
          <t>Moderate</t>
        </is>
      </c>
      <c r="AA60" s="3" t="inlineStr">
        <is>
          <t>Low</t>
        </is>
      </c>
      <c r="AB60" s="3" t="inlineStr">
        <is>
          <t>Use source record as cited.</t>
        </is>
      </c>
    </row>
    <row r="61" ht="56" customHeight="1">
      <c r="A61" s="3" t="inlineStr">
        <is>
          <t>DS-074</t>
        </is>
      </c>
      <c r="B61" s="3" t="inlineStr">
        <is>
          <t>PaveCrack1300: UAV-Acquired Pavement Crack Segmentation Dataset</t>
        </is>
      </c>
      <c r="C61" s="3" t="inlineStr">
        <is>
          <t>Mendeley Data</t>
        </is>
      </c>
      <c r="D61" s="3" t="inlineStr">
        <is>
          <t>Claude; CodeX</t>
        </is>
      </c>
      <c r="E61" s="4" t="inlineStr">
        <is>
          <t>https://data.mendeley.com/datasets/8b27pdcxv7/1</t>
        </is>
      </c>
      <c r="F61" s="4" t="inlineStr">
        <is>
          <t>https://data.mendeley.com/datasets/8b27pdcxv7/1</t>
        </is>
      </c>
      <c r="G61" s="3" t="inlineStr">
        <is>
          <t>10.17632/8b27pdcxv7.1</t>
        </is>
      </c>
      <c r="H61" s="3" t="inlineStr">
        <is>
          <t>NR</t>
        </is>
      </c>
      <c r="I61" s="3" t="inlineStr">
        <is>
          <t>China</t>
        </is>
      </c>
      <c r="J61" s="3" t="inlineStr">
        <is>
          <t>China; Shenyang (Shenyang Jianzhu University campus and surrounding road network) [Claude] | Shenyang [CodeX]; Road environment: Campus road; Urban road [Claude] | University campus roads; surrounding road network [CodeX]</t>
        </is>
      </c>
      <c r="K61" s="3" t="inlineStr">
        <is>
          <t>1300 image-mask pairs [Claude] | 1300 [CodeX]</t>
        </is>
      </c>
      <c r="L61" s="3" t="inlineStr">
        <is>
          <t>NR</t>
        </is>
      </c>
      <c r="M61" s="3" t="inlineStr">
        <is>
          <t>1300 image-mask pairs [Claude] | 1300 [CodeX]</t>
        </is>
      </c>
      <c r="N61" s="3" t="inlineStr">
        <is>
          <t>NR</t>
        </is>
      </c>
      <c r="O61" s="3" t="inlineStr">
        <is>
          <t>Crack</t>
        </is>
      </c>
      <c r="P61" s="3" t="inlineStr">
        <is>
          <t>Binary pixel masks (crack = 255, background = 0); mean crack pixel occupancy 10.80 percent, median 8.61 percent, range 4.03 to 56.14 percent [Claude] | Crack pixels; background [CodeX]</t>
        </is>
      </c>
      <c r="Q61" s="3" t="inlineStr">
        <is>
          <t>Semantic segmentation [Claude] | Segmentation [CodeX]</t>
        </is>
      </c>
      <c r="R61" s="3" t="inlineStr">
        <is>
          <t>JPEG RGB images with paired binary PNG masks [Claude] | Binary PNG mask [CodeX]</t>
        </is>
      </c>
      <c r="S61" s="3" t="inlineStr">
        <is>
          <t>Segmentation</t>
        </is>
      </c>
      <c r="T61" s="3" t="inlineStr">
        <is>
          <t>NR</t>
        </is>
      </c>
      <c r="U61" s="3" t="inlineStr">
        <is>
          <t>NR</t>
        </is>
      </c>
      <c r="V61" s="3" t="inlineStr">
        <is>
          <t>Original</t>
        </is>
      </c>
      <c r="W61" s="3" t="inlineStr">
        <is>
          <t>Direct_Download</t>
        </is>
      </c>
      <c r="X61" s="3" t="inlineStr">
        <is>
          <t>CC BY 4.0</t>
        </is>
      </c>
      <c r="Y61" s="3" t="inlineStr">
        <is>
          <t>Single class (crack) with no distress typing or severity; one campus and its immediate road network; 1300 pairs is small for segmentation pretraining; collection dates, weather and flight altitude not reported; no peer-reviewed data paper located [Claude] | Single-city collection; binary crack-only labels; road segment count and collection conditions NR [CodeX]</t>
        </is>
      </c>
      <c r="Z61" s="3" t="inlineStr">
        <is>
          <t>Moderate</t>
        </is>
      </c>
      <c r="AA61" s="3" t="inlineStr">
        <is>
          <t>Low</t>
        </is>
      </c>
      <c r="AB61" s="3" t="inlineStr">
        <is>
          <t>Use as-is.</t>
        </is>
      </c>
    </row>
    <row r="62" ht="56" customHeight="1">
      <c r="A62" s="3" t="inlineStr">
        <is>
          <t>DS-075</t>
        </is>
      </c>
      <c r="B62" s="3" t="inlineStr">
        <is>
          <t>PaveDistress: Comprehensive Dataset of Pavement Distresses</t>
        </is>
      </c>
      <c r="C62" s="3" t="inlineStr">
        <is>
          <t>Mendeley Data</t>
        </is>
      </c>
      <c r="D62" s="3" t="inlineStr">
        <is>
          <t>Claude; GPT</t>
        </is>
      </c>
      <c r="E62" s="4" t="inlineStr">
        <is>
          <t>https://data.mendeley.com/datasets/f46zt2g83x/1</t>
        </is>
      </c>
      <c r="F62" s="4" t="inlineStr">
        <is>
          <t>https://data.mendeley.com/datasets/f46zt2g83x/1</t>
        </is>
      </c>
      <c r="G62" s="3" t="inlineStr">
        <is>
          <t>10.17632/f46zt2g83x.1</t>
        </is>
      </c>
      <c r="H62" s="3" t="inlineStr">
        <is>
          <t>10.1016/j.dib.2024.111111</t>
        </is>
      </c>
      <c r="I62" s="3" t="inlineStr">
        <is>
          <t>China</t>
        </is>
      </c>
      <c r="J62" s="3" t="inlineStr">
        <is>
          <t>China; S315 highway [Claude] | S315 highway, Bayanhaote-Erkehashiha segment [GPT]; Road environment: Highway [Claude] | Highway asphalt pavement [GPT]</t>
        </is>
      </c>
      <c r="K62" s="3" t="inlineStr">
        <is>
          <t>NR</t>
        </is>
      </c>
      <c r="L62" s="3" t="inlineStr">
        <is>
          <t>NR</t>
        </is>
      </c>
      <c r="M62" s="3" t="inlineStr">
        <is>
          <t>NR</t>
        </is>
      </c>
      <c r="N62" s="3" t="inlineStr">
        <is>
          <t>NR</t>
        </is>
      </c>
      <c r="O62" s="3" t="inlineStr">
        <is>
          <t>Transverse crack; Longitudinal crack; Map crack; Patch; Pothole [Claude] | transverse crack; longitudinal crack; map crack; patch; pothole; background; other road-surface objects [GPT]</t>
        </is>
      </c>
      <c r="P62" s="3" t="inlineStr">
        <is>
          <t>Category folders for transverse, longitudinal and map cracks, patches, potholes and defect-free background images [Claude] | background; crack; patch; pothole; other; crack subtypes [GPT]</t>
        </is>
      </c>
      <c r="Q62" s="3" t="inlineStr">
        <is>
          <t>Image classification; Object detection; Semantic segmentation [Claude] | classification; object detection; semantic segmentation [GPT]</t>
        </is>
      </c>
      <c r="R62" s="3" t="inlineStr">
        <is>
          <t>folder-level classes; fine-grained annotation format NR</t>
        </is>
      </c>
      <c r="S62" s="3" t="inlineStr">
        <is>
          <t>Detection; Classification; Segmentation [Claude] | classification; object detection; segmentation; distress measurement [GPT]</t>
        </is>
      </c>
      <c r="T62" s="3" t="inlineStr">
        <is>
          <t>NR</t>
        </is>
      </c>
      <c r="U62" s="3" t="inlineStr">
        <is>
          <t>NR</t>
        </is>
      </c>
      <c r="V62" s="3" t="inlineStr">
        <is>
          <t>Original</t>
        </is>
      </c>
      <c r="W62" s="3" t="inlineStr">
        <is>
          <t>Direct_Download</t>
        </is>
      </c>
      <c r="X62" s="3" t="inlineStr">
        <is>
          <t>CC BY 4.0</t>
        </is>
      </c>
      <c r="Y62" s="3" t="inlineStr">
        <is>
          <t>No image count is stated on the canonical record or recoverable without downloading; annotation format and annotation method are not documented; collection dates not reported; single highway corridor [Claude] | Total image count and exact annotation schema not found; potholes are reported as limited; single highway segment [GPT]</t>
        </is>
      </c>
      <c r="Z62" s="3" t="inlineStr">
        <is>
          <t>Moderate</t>
        </is>
      </c>
      <c r="AA62" s="3" t="inlineStr">
        <is>
          <t>Medium</t>
        </is>
      </c>
      <c r="AB62" s="3" t="inlineStr">
        <is>
          <t>Extract counts from the data article.</t>
        </is>
      </c>
    </row>
    <row r="63" ht="56" customHeight="1">
      <c r="A63" s="3" t="inlineStr">
        <is>
          <t>DS-076</t>
        </is>
      </c>
      <c r="B63" s="3" t="inlineStr">
        <is>
          <t>Pavement Distress Dataset (Liu)</t>
        </is>
      </c>
      <c r="C63" s="3" t="inlineStr">
        <is>
          <t>Mendeley Data</t>
        </is>
      </c>
      <c r="D63" s="3" t="inlineStr">
        <is>
          <t>Claude</t>
        </is>
      </c>
      <c r="E63" s="4" t="inlineStr">
        <is>
          <t>https://data.mendeley.com/datasets/cbm6dkvggn/1</t>
        </is>
      </c>
      <c r="F63" s="4" t="inlineStr">
        <is>
          <t>https://data.mendeley.com/datasets/cbm6dkvggn/1</t>
        </is>
      </c>
      <c r="G63" s="3" t="inlineStr">
        <is>
          <t>10.17632/cbm6dkvggn.1</t>
        </is>
      </c>
      <c r="H63" s="3" t="inlineStr">
        <is>
          <t>NR</t>
        </is>
      </c>
      <c r="I63" s="3" t="inlineStr">
        <is>
          <t>NR (depositor affiliation: Wuhan University of Science and Technology)</t>
        </is>
      </c>
      <c r="J63" s="3" t="inlineStr">
        <is>
          <t>NR (depositor affiliation: Wuhan University of Science and Technology)</t>
        </is>
      </c>
      <c r="K63" s="3" t="inlineStr">
        <is>
          <t>10544 total: 6200 asphalt pavement; 4344 concrete pavement; plus a 212-image complex background subset drawn from the asphalt test set</t>
        </is>
      </c>
      <c r="L63" s="3" t="inlineStr">
        <is>
          <t>NR</t>
        </is>
      </c>
      <c r="M63" s="3" t="inlineStr">
        <is>
          <t>10544 total: 6200 asphalt pavement; 4344 concrete pavement; plus a 212-image complex background subset drawn from the asphalt test set</t>
        </is>
      </c>
      <c r="N63" s="3" t="inlineStr">
        <is>
          <t>NR</t>
        </is>
      </c>
      <c r="O63" s="3" t="inlineStr">
        <is>
          <t>NR</t>
        </is>
      </c>
      <c r="P63" s="3" t="inlineStr">
        <is>
          <t>NR</t>
        </is>
      </c>
      <c r="Q63" s="3" t="inlineStr">
        <is>
          <t>NR</t>
        </is>
      </c>
      <c r="R63" s="3" t="inlineStr">
        <is>
          <t>NR</t>
        </is>
      </c>
      <c r="S63" s="3" t="inlineStr">
        <is>
          <t>NR</t>
        </is>
      </c>
      <c r="T63" s="3" t="inlineStr">
        <is>
          <t>NR</t>
        </is>
      </c>
      <c r="U63" s="3" t="inlineStr">
        <is>
          <t>NR</t>
        </is>
      </c>
      <c r="V63" s="3" t="inlineStr">
        <is>
          <t>Original</t>
        </is>
      </c>
      <c r="W63" s="3" t="inlineStr">
        <is>
          <t>Direct_Download</t>
        </is>
      </c>
      <c r="X63" s="3" t="inlineStr">
        <is>
          <t>CC BY 4.0</t>
        </is>
      </c>
      <c r="Y63" s="3" t="inlineStr">
        <is>
          <t>The record documents nothing beyond three image counts: no distress taxonomy, no annotation format, no evidence that labels exist at all, no resolution, no country, no capture device and no associated publication. Cannot be treated as an annotated dataset without downloading and inspecting the archive</t>
        </is>
      </c>
      <c r="Z63" s="3" t="inlineStr">
        <is>
          <t>Low</t>
        </is>
      </c>
      <c r="AA63" s="3" t="inlineStr">
        <is>
          <t>Low</t>
        </is>
      </c>
      <c r="AB63" s="3" t="inlineStr">
        <is>
          <t>Use source record as cited.</t>
        </is>
      </c>
    </row>
    <row r="64" ht="56" customHeight="1">
      <c r="A64" s="3" t="inlineStr">
        <is>
          <t>DS-077</t>
        </is>
      </c>
      <c r="B64" s="3" t="inlineStr">
        <is>
          <t>PavementDamagesG-7</t>
        </is>
      </c>
      <c r="C64" s="3" t="inlineStr">
        <is>
          <t>Mendeley Data</t>
        </is>
      </c>
      <c r="D64" s="3" t="inlineStr">
        <is>
          <t>Claude</t>
        </is>
      </c>
      <c r="E64" s="4" t="inlineStr">
        <is>
          <t>https://data.mendeley.com/datasets/yb65trwbd8/3</t>
        </is>
      </c>
      <c r="F64" s="4" t="inlineStr">
        <is>
          <t>https://data.mendeley.com/datasets/yb65trwbd8/3</t>
        </is>
      </c>
      <c r="G64" s="3" t="inlineStr">
        <is>
          <t>10.17632/yb65trwbd8.3</t>
        </is>
      </c>
      <c r="H64" s="3" t="inlineStr">
        <is>
          <t>NR</t>
        </is>
      </c>
      <c r="I64" s="3" t="inlineStr">
        <is>
          <t>Colombia</t>
        </is>
      </c>
      <c r="J64" s="3" t="inlineStr">
        <is>
          <t>Colombia; Cali; Road environment: Urban road (flexible pavement)</t>
        </is>
      </c>
      <c r="K64" s="3" t="inlineStr">
        <is>
          <t>NR</t>
        </is>
      </c>
      <c r="L64" s="3" t="inlineStr">
        <is>
          <t>NR</t>
        </is>
      </c>
      <c r="M64" s="3" t="inlineStr">
        <is>
          <t>NR</t>
        </is>
      </c>
      <c r="N64" s="3" t="inlineStr">
        <is>
          <t>NR</t>
        </is>
      </c>
      <c r="O64" s="3" t="inlineStr">
        <is>
          <t>Longitudinal or transverse crack; Alligator cracking; Pothole; Patching</t>
        </is>
      </c>
      <c r="P64" s="3" t="inlineStr">
        <is>
          <t>7 pixel-wise mask classes: longitudinal/transverse crack; alligator cracking; pothole; pavement marking; drains; patching; background or no damage</t>
        </is>
      </c>
      <c r="Q64" s="3" t="inlineStr">
        <is>
          <t>Semantic segmentation; Image classification</t>
        </is>
      </c>
      <c r="R64" s="3" t="inlineStr">
        <is>
          <t>RGB JPG images with pixel-wise PNG masks, one RGB colour code per damage class</t>
        </is>
      </c>
      <c r="S64" s="3" t="inlineStr">
        <is>
          <t>Segmentation; Classification</t>
        </is>
      </c>
      <c r="T64" s="3" t="inlineStr">
        <is>
          <t>NR</t>
        </is>
      </c>
      <c r="U64" s="3" t="inlineStr">
        <is>
          <t>NR</t>
        </is>
      </c>
      <c r="V64" s="3" t="inlineStr">
        <is>
          <t>Original</t>
        </is>
      </c>
      <c r="W64" s="3" t="inlineStr">
        <is>
          <t>Direct_Download</t>
        </is>
      </c>
      <c r="X64" s="3" t="inlineStr">
        <is>
          <t>CC BY 4.0</t>
        </is>
      </c>
      <c r="Y64" s="3" t="inlineStr">
        <is>
          <t>No image count is reported anywhere on the record, so dataset scale is unknown; although a ZED 2i stereo camera was used it is not stated whether depth or disparity data are included; three versions with no changelog; no peer-reviewed data paper located</t>
        </is>
      </c>
      <c r="Z64" s="3" t="inlineStr">
        <is>
          <t>Moderate</t>
        </is>
      </c>
      <c r="AA64" s="3" t="inlineStr">
        <is>
          <t>Low</t>
        </is>
      </c>
      <c r="AB64" s="3" t="inlineStr">
        <is>
          <t>Use source record as cited.</t>
        </is>
      </c>
    </row>
    <row r="65" ht="56" customHeight="1">
      <c r="A65" s="3" t="inlineStr">
        <is>
          <t>DS-078</t>
        </is>
      </c>
      <c r="B65" s="3" t="inlineStr">
        <is>
          <t>PDD: A Pixel-Level Road Pavement Deformation Dataset for Semantic Segmentation of Road Surface Distresses</t>
        </is>
      </c>
      <c r="C65" s="3" t="inlineStr">
        <is>
          <t>Mendeley Data</t>
        </is>
      </c>
      <c r="D65" s="3" t="inlineStr">
        <is>
          <t>Claude</t>
        </is>
      </c>
      <c r="E65" s="4" t="inlineStr">
        <is>
          <t>https://data.mendeley.com/datasets/fgtjn9kjkd/1</t>
        </is>
      </c>
      <c r="F65" s="4" t="inlineStr">
        <is>
          <t>https://data.mendeley.com/datasets/fgtjn9kjkd/1</t>
        </is>
      </c>
      <c r="G65" s="3" t="inlineStr">
        <is>
          <t>10.17632/fgtjn9kjkd.1</t>
        </is>
      </c>
      <c r="H65" s="3" t="inlineStr">
        <is>
          <t>NR</t>
        </is>
      </c>
      <c r="I65" s="3" t="inlineStr">
        <is>
          <t>Indonesia</t>
        </is>
      </c>
      <c r="J65" s="3" t="inlineStr">
        <is>
          <t>Indonesia; Lampung Province (Bandar Lampung City; South Lampung; East Lampung; Central Lampung; Metro City; Pesawaran Regency); Road environment: Urban road; Rural road</t>
        </is>
      </c>
      <c r="K65" s="3" t="inlineStr">
        <is>
          <t>6332</t>
        </is>
      </c>
      <c r="L65" s="3" t="inlineStr">
        <is>
          <t>NR</t>
        </is>
      </c>
      <c r="M65" s="3" t="inlineStr">
        <is>
          <t>6332</t>
        </is>
      </c>
      <c r="N65" s="3" t="inlineStr">
        <is>
          <t>NR</t>
        </is>
      </c>
      <c r="O65" s="3" t="inlineStr">
        <is>
          <t>Depression; Rutting; Upheaval; Pothole; Patching</t>
        </is>
      </c>
      <c r="P65" s="3" t="inlineStr">
        <is>
          <t>5 deformation classes with polygon boundaries</t>
        </is>
      </c>
      <c r="Q65" s="3" t="inlineStr">
        <is>
          <t>Semantic segmentation; Instance segmentation</t>
        </is>
      </c>
      <c r="R65" s="3" t="inlineStr">
        <is>
          <t>YOLO segmentation (polygon)</t>
        </is>
      </c>
      <c r="S65" s="3" t="inlineStr">
        <is>
          <t>Segmentation</t>
        </is>
      </c>
      <c r="T65" s="3" t="inlineStr">
        <is>
          <t>NR</t>
        </is>
      </c>
      <c r="U65" s="3" t="inlineStr">
        <is>
          <t>NR</t>
        </is>
      </c>
      <c r="V65" s="3" t="inlineStr">
        <is>
          <t>Original</t>
        </is>
      </c>
      <c r="W65" s="3" t="inlineStr">
        <is>
          <t>Direct_Download</t>
        </is>
      </c>
      <c r="X65" s="3" t="inlineStr">
        <is>
          <t>CC BY-NC 3.0</t>
        </is>
      </c>
      <c r="Y65" s="3" t="inlineStr">
        <is>
          <t>CC BY-NC 3.0 blocks commercial reuse; no associated peer-reviewed data paper located, so counts rest on the depositor description alone; although an Intel RealSense D455 RGB-D camera was used, it is not stated whether depth frames are included in the release; cracking classes are absent (deformation distresses only)</t>
        </is>
      </c>
      <c r="Z65" s="3" t="inlineStr">
        <is>
          <t>Moderate</t>
        </is>
      </c>
      <c r="AA65" s="3" t="inlineStr">
        <is>
          <t>Low</t>
        </is>
      </c>
      <c r="AB65" s="3" t="inlineStr">
        <is>
          <t>Use source record as cited.</t>
        </is>
      </c>
    </row>
    <row r="66" ht="56" customHeight="1">
      <c r="A66" s="3" t="inlineStr">
        <is>
          <t>DS-079</t>
        </is>
      </c>
      <c r="B66" s="3" t="inlineStr">
        <is>
          <t>Pothole Mix</t>
        </is>
      </c>
      <c r="C66" s="3" t="inlineStr">
        <is>
          <t>Mendeley Data</t>
        </is>
      </c>
      <c r="D66" s="3" t="inlineStr">
        <is>
          <t>Claude; GPT</t>
        </is>
      </c>
      <c r="E66" s="4" t="inlineStr">
        <is>
          <t>https://data.mendeley.com/datasets/kfth5g2xk3/2</t>
        </is>
      </c>
      <c r="F66" s="4" t="inlineStr">
        <is>
          <t>https://data.mendeley.com/datasets/kfth5g2xk3/2; https://data.mendeley.com/datasets/kfth5g2xk3</t>
        </is>
      </c>
      <c r="G66" s="3" t="inlineStr">
        <is>
          <t>10.17632/kfth5g2xk3.2; 10.17632/kfth5g2xk3</t>
        </is>
      </c>
      <c r="H66" s="3" t="inlineStr">
        <is>
          <t>NR</t>
        </is>
      </c>
      <c r="I66" s="3" t="inlineStr">
        <is>
          <t>NR (aggregated from five previously published datasets) [Claude] | Multi-source [GPT]</t>
        </is>
      </c>
      <c r="J66" s="3" t="inlineStr">
        <is>
          <t>NR (aggregated from five previously published datasets) [Claude] | Multi-source [GPT]; Road environment: Urban road; Rural road [Claude] | Road surface [GPT]</t>
        </is>
      </c>
      <c r="K66" s="3" t="inlineStr">
        <is>
          <t>4340 image-mask pairs; plus 797 RGB clips and 797 disparity clips, of which 359 have binary mask clips</t>
        </is>
      </c>
      <c r="L66" s="3" t="inlineStr">
        <is>
          <t>NR</t>
        </is>
      </c>
      <c r="M66" s="3" t="inlineStr">
        <is>
          <t>4340 image-mask pairs; plus 797 RGB clips and 797 disparity clips, of which 359 have binary mask clips</t>
        </is>
      </c>
      <c r="N66" s="3" t="inlineStr">
        <is>
          <t>NR</t>
        </is>
      </c>
      <c r="O66" s="3" t="inlineStr">
        <is>
          <t>Pothole; Crack</t>
        </is>
      </c>
      <c r="P66" s="3" t="inlineStr">
        <is>
          <t>Binary and multi-class segmentation masks for potholes and cracks [Claude] | Pothole and crack segmentation masks [GPT]</t>
        </is>
      </c>
      <c r="Q66" s="3" t="inlineStr">
        <is>
          <t>Semantic segmentation</t>
        </is>
      </c>
      <c r="R66" s="3" t="inlineStr">
        <is>
          <t>Image-mask pairs; RGB-D video clips with disparity maps</t>
        </is>
      </c>
      <c r="S66" s="3" t="inlineStr">
        <is>
          <t>Segmentation [Claude] | Semantic segmentation [GPT]</t>
        </is>
      </c>
      <c r="T66" s="3" t="inlineStr">
        <is>
          <t>NR</t>
        </is>
      </c>
      <c r="U66" s="3" t="inlineStr">
        <is>
          <t>NR</t>
        </is>
      </c>
      <c r="V66" s="3" t="inlineStr">
        <is>
          <t>Compiled</t>
        </is>
      </c>
      <c r="W66" s="3" t="inlineStr">
        <is>
          <t>Direct_Download</t>
        </is>
      </c>
      <c r="X66" s="3" t="inlineStr">
        <is>
          <t>CC BY-NC 3.0</t>
        </is>
      </c>
      <c r="Y66" s="3" t="inlineStr">
        <is>
          <t>Aggregated from five upstream datasets, so provenance and licence compatibility must be checked per component before redistribution; countries, resolutions and collection dates are not enumerated; video-subset masks are semi-automatic and acknowledged as imperfect; CC BY-NC 3.0 blocks commercial reuse [Claude] | Composite derivative with unresolved source overlap, licensing compatibility, file counts, and provenance; unsuitable for primary ranking without file-level audit [GPT]</t>
        </is>
      </c>
      <c r="Z66" s="3" t="inlineStr">
        <is>
          <t>Low</t>
        </is>
      </c>
      <c r="AA66" s="3" t="inlineStr">
        <is>
          <t>Medium</t>
        </is>
      </c>
      <c r="AB66" s="3" t="inlineStr">
        <is>
          <t>Check source-dataset license compatibility.</t>
        </is>
      </c>
    </row>
    <row r="67" ht="56" customHeight="1">
      <c r="A67" s="3" t="inlineStr">
        <is>
          <t>DS-080</t>
        </is>
      </c>
      <c r="B67" s="3" t="inlineStr">
        <is>
          <t>Pothole Videos</t>
        </is>
      </c>
      <c r="C67" s="3" t="inlineStr">
        <is>
          <t>Mendeley Data</t>
        </is>
      </c>
      <c r="D67" s="3" t="inlineStr">
        <is>
          <t>GPT</t>
        </is>
      </c>
      <c r="E67" s="4" t="inlineStr">
        <is>
          <t>https://data.mendeley.com/datasets/5bwfg4v4cd/3</t>
        </is>
      </c>
      <c r="F67" s="4" t="inlineStr">
        <is>
          <t>https://data.mendeley.com/datasets/5bwfg4v4cd/3</t>
        </is>
      </c>
      <c r="G67" s="3" t="inlineStr">
        <is>
          <t>10.17632/5bwfg4v4cd.3</t>
        </is>
      </c>
      <c r="H67" s="3" t="inlineStr">
        <is>
          <t>https://www.sciencedirect.com/science/article/pii/S2352340924001033</t>
        </is>
      </c>
      <c r="I67" s="3" t="inlineStr">
        <is>
          <t>Indonesia</t>
        </is>
      </c>
      <c r="J67" s="3" t="inlineStr">
        <is>
          <t>Indonesia; Hulu Sungai Tengah Regency; Road environment: Road potholes; close-range top-down capture</t>
        </is>
      </c>
      <c r="K67" s="3" t="inlineStr">
        <is>
          <t>NR</t>
        </is>
      </c>
      <c r="L67" s="3" t="inlineStr">
        <is>
          <t>NR</t>
        </is>
      </c>
      <c r="M67" s="3" t="inlineStr">
        <is>
          <t>NR</t>
        </is>
      </c>
      <c r="N67" s="3" t="inlineStr">
        <is>
          <t>NR</t>
        </is>
      </c>
      <c r="O67" s="3" t="inlineStr">
        <is>
          <t>Pothole</t>
        </is>
      </c>
      <c r="P67" s="3" t="inlineStr">
        <is>
          <t>Pothole foreground mask</t>
        </is>
      </c>
      <c r="Q67" s="3" t="inlineStr">
        <is>
          <t>Semantic segmentation</t>
        </is>
      </c>
      <c r="R67" s="3" t="inlineStr">
        <is>
          <t>619 image-mask videos</t>
        </is>
      </c>
      <c r="S67" s="3" t="inlineStr">
        <is>
          <t>Semantic segmentation</t>
        </is>
      </c>
      <c r="T67" s="3" t="inlineStr">
        <is>
          <t>NR</t>
        </is>
      </c>
      <c r="U67" s="3" t="inlineStr">
        <is>
          <t>NR</t>
        </is>
      </c>
      <c r="V67" s="3" t="inlineStr">
        <is>
          <t>Original</t>
        </is>
      </c>
      <c r="W67" s="3" t="inlineStr">
        <is>
          <t>Direct_Download</t>
        </is>
      </c>
      <c r="X67" s="3" t="inlineStr">
        <is>
          <t>CC BY 4.0</t>
        </is>
      </c>
      <c r="Y67" s="3" t="inlineStr">
        <is>
          <t>Single distress class; staged top-down geometry has limited CAV transferability; frame-level image count not explicitly reported as a dataset count</t>
        </is>
      </c>
      <c r="Z67" s="3" t="inlineStr">
        <is>
          <t>High</t>
        </is>
      </c>
      <c r="AA67" s="3" t="inlineStr">
        <is>
          <t>Low</t>
        </is>
      </c>
      <c r="AB67" s="3" t="inlineStr">
        <is>
          <t>Use source record as cited.</t>
        </is>
      </c>
    </row>
    <row r="68" ht="56" customHeight="1">
      <c r="A68" s="3" t="inlineStr">
        <is>
          <t>DS-081</t>
        </is>
      </c>
      <c r="B68" s="3" t="inlineStr">
        <is>
          <t>Road crack detection based on YOLO - SW algorithm</t>
        </is>
      </c>
      <c r="C68" s="3" t="inlineStr">
        <is>
          <t>Mendeley Data</t>
        </is>
      </c>
      <c r="D68" s="3" t="inlineStr">
        <is>
          <t>Claude</t>
        </is>
      </c>
      <c r="E68" s="4" t="inlineStr">
        <is>
          <t>https://data.mendeley.com/datasets/8wpk4c4n2m/2</t>
        </is>
      </c>
      <c r="F68" s="4" t="inlineStr">
        <is>
          <t>https://data.mendeley.com/datasets/8wpk4c4n2m/2</t>
        </is>
      </c>
      <c r="G68" s="3" t="inlineStr">
        <is>
          <t>10.17632/8wpk4c4n2m.2</t>
        </is>
      </c>
      <c r="H68" s="3" t="inlineStr">
        <is>
          <t>NR</t>
        </is>
      </c>
      <c r="I68" s="3" t="inlineStr">
        <is>
          <t>NR</t>
        </is>
      </c>
      <c r="J68" s="3" t="inlineStr">
        <is>
          <t>NR</t>
        </is>
      </c>
      <c r="K68" s="3" t="inlineStr">
        <is>
          <t>NR</t>
        </is>
      </c>
      <c r="L68" s="3" t="inlineStr">
        <is>
          <t>NR</t>
        </is>
      </c>
      <c r="M68" s="3" t="inlineStr">
        <is>
          <t>NR</t>
        </is>
      </c>
      <c r="N68" s="3" t="inlineStr">
        <is>
          <t>NR</t>
        </is>
      </c>
      <c r="O68" s="3" t="inlineStr">
        <is>
          <t>Crack</t>
        </is>
      </c>
      <c r="P68" s="3" t="inlineStr">
        <is>
          <t>NR</t>
        </is>
      </c>
      <c r="Q68" s="3" t="inlineStr">
        <is>
          <t>NR</t>
        </is>
      </c>
      <c r="R68" s="3" t="inlineStr">
        <is>
          <t>NR</t>
        </is>
      </c>
      <c r="S68" s="3" t="inlineStr">
        <is>
          <t>Detection</t>
        </is>
      </c>
      <c r="T68" s="3" t="inlineStr">
        <is>
          <t>NR</t>
        </is>
      </c>
      <c r="U68" s="3" t="inlineStr">
        <is>
          <t>NR</t>
        </is>
      </c>
      <c r="V68" s="3" t="inlineStr">
        <is>
          <t>Original</t>
        </is>
      </c>
      <c r="W68" s="3" t="inlineStr">
        <is>
          <t>Direct_Download</t>
        </is>
      </c>
      <c r="X68" s="3" t="inlineStr">
        <is>
          <t>CC BY 4.0</t>
        </is>
      </c>
      <c r="Y68" s="3" t="inlineStr">
        <is>
          <t>Pending: the entire description is the two words 'Algorithm research'. It could not be determined whether the deposit contains road imagery, annotations, model code or results, so dataset-versus-code status is unresolved</t>
        </is>
      </c>
      <c r="Z68" s="3" t="inlineStr">
        <is>
          <t>Low</t>
        </is>
      </c>
      <c r="AA68" s="7" t="inlineStr">
        <is>
          <t>High</t>
        </is>
      </c>
      <c r="AB68" s="3" t="inlineStr">
        <is>
          <t>Verify pending/unresolved fields against the source record.</t>
        </is>
      </c>
    </row>
    <row r="69" ht="56" customHeight="1">
      <c r="A69" s="3" t="inlineStr">
        <is>
          <t>DS-082</t>
        </is>
      </c>
      <c r="B69" s="3" t="inlineStr">
        <is>
          <t>RoadDamageVision: Annotated Dataset of Road Damage Images</t>
        </is>
      </c>
      <c r="C69" s="3" t="inlineStr">
        <is>
          <t>Mendeley Data</t>
        </is>
      </c>
      <c r="D69" s="3" t="inlineStr">
        <is>
          <t>Claude</t>
        </is>
      </c>
      <c r="E69" s="4" t="inlineStr">
        <is>
          <t>https://data.mendeley.com/datasets/ypm4h4z25c/3</t>
        </is>
      </c>
      <c r="F69" s="4" t="inlineStr">
        <is>
          <t>https://data.mendeley.com/datasets/ypm4h4z25c/3</t>
        </is>
      </c>
      <c r="G69" s="3" t="inlineStr">
        <is>
          <t>10.17632/ypm4h4z25c.3</t>
        </is>
      </c>
      <c r="H69" s="3" t="inlineStr">
        <is>
          <t>NR</t>
        </is>
      </c>
      <c r="I69" s="3" t="inlineStr">
        <is>
          <t>China; Spain</t>
        </is>
      </c>
      <c r="J69" s="3" t="inlineStr">
        <is>
          <t>China; Spain; Urban, suburban and rural settings; Road environment: Urban road; Suburban road; Rural road</t>
        </is>
      </c>
      <c r="K69" s="3" t="inlineStr">
        <is>
          <t>NR</t>
        </is>
      </c>
      <c r="L69" s="3" t="inlineStr">
        <is>
          <t>NR</t>
        </is>
      </c>
      <c r="M69" s="3" t="inlineStr">
        <is>
          <t>NR</t>
        </is>
      </c>
      <c r="N69" s="3" t="inlineStr">
        <is>
          <t>NR</t>
        </is>
      </c>
      <c r="O69" s="3" t="inlineStr">
        <is>
          <t>Longitudinal crack (D00); Transverse crack (D10); Alligator crack (D20); Pothole (D40); Block crack; Previously repaired surface</t>
        </is>
      </c>
      <c r="P69" s="3" t="inlineStr">
        <is>
          <t>6 classes; 7647 labelled road damage instances; D40 is the most common at 3566 instances and occurs mainly in the Spanish imagery, while D10 and D20 appear only in the Chinese imagery</t>
        </is>
      </c>
      <c r="Q69" s="3" t="inlineStr">
        <is>
          <t>Object detection</t>
        </is>
      </c>
      <c r="R69" s="3" t="inlineStr">
        <is>
          <t>Bounding boxes with class labels (format standardised, file format not stated)</t>
        </is>
      </c>
      <c r="S69" s="3" t="inlineStr">
        <is>
          <t>Detection</t>
        </is>
      </c>
      <c r="T69" s="3" t="inlineStr">
        <is>
          <t>NR</t>
        </is>
      </c>
      <c r="U69" s="3" t="inlineStr">
        <is>
          <t>NR</t>
        </is>
      </c>
      <c r="V69" s="3" t="inlineStr">
        <is>
          <t>Original</t>
        </is>
      </c>
      <c r="W69" s="3" t="inlineStr">
        <is>
          <t>Direct_Download</t>
        </is>
      </c>
      <c r="X69" s="3" t="inlineStr">
        <is>
          <t>CC BY 4.0</t>
        </is>
      </c>
      <c r="Y69" s="3" t="inlineStr">
        <is>
          <t>Image count is not reported, only the 7647 instance count; severe class-by-country confounding (D10 and D20 exist only in the Chinese subset, D40 mainly in the Spanish subset) means naive training will learn country rather than distress; drone model, altitude, resolution and dates unreported; three versions with no changelog</t>
        </is>
      </c>
      <c r="Z69" s="3" t="inlineStr">
        <is>
          <t>Low</t>
        </is>
      </c>
      <c r="AA69" s="3" t="inlineStr">
        <is>
          <t>Low</t>
        </is>
      </c>
      <c r="AB69" s="3" t="inlineStr">
        <is>
          <t>Use source record as cited.</t>
        </is>
      </c>
    </row>
    <row r="70" ht="56" customHeight="1">
      <c r="A70" s="3" t="inlineStr">
        <is>
          <t>DS-083</t>
        </is>
      </c>
      <c r="B70" s="3" t="inlineStr">
        <is>
          <t>RSD-BD: Road Surface Damage Image Dataset from Major Cities of Bangladesh</t>
        </is>
      </c>
      <c r="C70" s="3" t="inlineStr">
        <is>
          <t>Mendeley Data</t>
        </is>
      </c>
      <c r="D70" s="3" t="inlineStr">
        <is>
          <t>Claude; GPT</t>
        </is>
      </c>
      <c r="E70" s="4" t="inlineStr">
        <is>
          <t>https://data.mendeley.com/datasets/745n5wnt7v/1</t>
        </is>
      </c>
      <c r="F70" s="4" t="inlineStr">
        <is>
          <t>https://data.mendeley.com/datasets/745n5wnt7v/1</t>
        </is>
      </c>
      <c r="G70" s="3" t="inlineStr">
        <is>
          <t>10.17632/745n5wnt7v.1</t>
        </is>
      </c>
      <c r="H70" s="3" t="inlineStr">
        <is>
          <t>NR</t>
        </is>
      </c>
      <c r="I70" s="3" t="inlineStr">
        <is>
          <t>Bangladesh</t>
        </is>
      </c>
      <c r="J70" s="3" t="inlineStr">
        <is>
          <t>Bangladesh; Dhaka; Mymensingh; Chattogram; Road environment: Urban road; Semi-urban road [Claude] | Urban;semi-urban roads [GPT]</t>
        </is>
      </c>
      <c r="K70" s="3" t="inlineStr">
        <is>
          <t>1500 (500 per class) [Claude] | 1500 [GPT]</t>
        </is>
      </c>
      <c r="L70" s="3" t="inlineStr">
        <is>
          <t>NR</t>
        </is>
      </c>
      <c r="M70" s="3" t="inlineStr">
        <is>
          <t>1500 (500 per class) [Claude] | 1500 [GPT]</t>
        </is>
      </c>
      <c r="N70" s="3" t="inlineStr">
        <is>
          <t>NR</t>
        </is>
      </c>
      <c r="O70" s="3" t="inlineStr">
        <is>
          <t>Asphalt damage; Crack; Pothole</t>
        </is>
      </c>
      <c r="P70" s="3" t="inlineStr">
        <is>
          <t>3 balanced image-level classes of 500 images each [Claude] | 500 asphalt-damage;500 crack;500 pothole images [GPT]</t>
        </is>
      </c>
      <c r="Q70" s="3" t="inlineStr">
        <is>
          <t>Image classification</t>
        </is>
      </c>
      <c r="R70" s="3" t="inlineStr">
        <is>
          <t>JPG images in class folders [Claude] | JPG;class folders or structure NR [GPT]</t>
        </is>
      </c>
      <c r="S70" s="3" t="inlineStr">
        <is>
          <t>Classification [Claude] | Classification;Benchmarking;Severity assessment (potential use) [GPT]</t>
        </is>
      </c>
      <c r="T70" s="3" t="inlineStr">
        <is>
          <t>NR</t>
        </is>
      </c>
      <c r="U70" s="3" t="inlineStr">
        <is>
          <t>NR</t>
        </is>
      </c>
      <c r="V70" s="3" t="inlineStr">
        <is>
          <t>Original</t>
        </is>
      </c>
      <c r="W70" s="3" t="inlineStr">
        <is>
          <t>Direct_Download</t>
        </is>
      </c>
      <c r="X70" s="3" t="inlineStr">
        <is>
          <t>CC BY 4.0</t>
        </is>
      </c>
      <c r="Y70" s="3" t="inlineStr">
        <is>
          <t>Image-level classification labels only, with no localisation, severity or annotation files; capture device and collection dates unreported; exact resolutions not enumerated; the 'Asphalt Damage' class is not defined against a standard distress taxonomy [Claude] | Annotation method, exact image resolution, license, and collection platform not reported in retrieved authoritative evidence [GPT]</t>
        </is>
      </c>
      <c r="Z70" s="3" t="inlineStr">
        <is>
          <t>Moderate</t>
        </is>
      </c>
      <c r="AA70" s="3" t="inlineStr">
        <is>
          <t>Low</t>
        </is>
      </c>
      <c r="AB70" s="3" t="inlineStr">
        <is>
          <t>Use as-is.</t>
        </is>
      </c>
    </row>
    <row r="71" ht="56" customHeight="1">
      <c r="A71" s="3" t="inlineStr">
        <is>
          <t>DS-085</t>
        </is>
      </c>
      <c r="B71" s="3" t="inlineStr">
        <is>
          <t>TRIB Crack Dataset</t>
        </is>
      </c>
      <c r="C71" s="3" t="inlineStr">
        <is>
          <t>Mendeley Data</t>
        </is>
      </c>
      <c r="D71" s="3" t="inlineStr">
        <is>
          <t>Claude</t>
        </is>
      </c>
      <c r="E71" s="4" t="inlineStr">
        <is>
          <t>https://data.mendeley.com/datasets/gd5t95rv5t/1</t>
        </is>
      </c>
      <c r="F71" s="4" t="inlineStr">
        <is>
          <t>https://data.mendeley.com/datasets/gd5t95rv5t/1</t>
        </is>
      </c>
      <c r="G71" s="3" t="inlineStr">
        <is>
          <t>10.17632/gd5t95rv5t.1</t>
        </is>
      </c>
      <c r="H71" s="3" t="inlineStr">
        <is>
          <t>NR</t>
        </is>
      </c>
      <c r="I71" s="3" t="inlineStr">
        <is>
          <t>Romania</t>
        </is>
      </c>
      <c r="J71" s="3" t="inlineStr">
        <is>
          <t>Romania; Bucharest (7 streets); Road environment: Urban road</t>
        </is>
      </c>
      <c r="K71" s="3" t="inlineStr">
        <is>
          <t>137 original RGB images, tiled to 256x256 patches with augmentation</t>
        </is>
      </c>
      <c r="L71" s="3" t="inlineStr">
        <is>
          <t>NR</t>
        </is>
      </c>
      <c r="M71" s="3" t="inlineStr">
        <is>
          <t>137 original RGB images, tiled to 256x256 patches with augmentation</t>
        </is>
      </c>
      <c r="N71" s="3" t="inlineStr">
        <is>
          <t>NR</t>
        </is>
      </c>
      <c r="O71" s="3" t="inlineStr">
        <is>
          <t>Longitudinal crack; Transverse crack; Block crack; Alligator crack</t>
        </is>
      </c>
      <c r="P71" s="3" t="inlineStr">
        <is>
          <t>UNK - crack types and artefacts (oil stains, road markings, leaves) are described in prose, but no annotation files, masks or label format are documented</t>
        </is>
      </c>
      <c r="Q71" s="3" t="inlineStr">
        <is>
          <t>NR</t>
        </is>
      </c>
      <c r="R71" s="3" t="inlineStr">
        <is>
          <t>NR</t>
        </is>
      </c>
      <c r="S71" s="3" t="inlineStr">
        <is>
          <t>Detection; Classification</t>
        </is>
      </c>
      <c r="T71" s="3" t="inlineStr">
        <is>
          <t>NR</t>
        </is>
      </c>
      <c r="U71" s="3" t="inlineStr">
        <is>
          <t>NR</t>
        </is>
      </c>
      <c r="V71" s="3" t="inlineStr">
        <is>
          <t>Original</t>
        </is>
      </c>
      <c r="W71" s="3" t="inlineStr">
        <is>
          <t>Direct_Download</t>
        </is>
      </c>
      <c r="X71" s="3" t="inlineStr">
        <is>
          <t>CC BY 4.0</t>
        </is>
      </c>
      <c r="Y71" s="3" t="inlineStr">
        <is>
          <t>It is not documented whether any annotation files are included, so AI usability is unresolved; only 137 original images; original capture resolution not stated; the released tiles are augmented, so tiles are not independent samples</t>
        </is>
      </c>
      <c r="Z71" s="3" t="inlineStr">
        <is>
          <t>Low</t>
        </is>
      </c>
      <c r="AA71" s="3" t="inlineStr">
        <is>
          <t>Low</t>
        </is>
      </c>
      <c r="AB71" s="3" t="inlineStr">
        <is>
          <t>Use source record as cited.</t>
        </is>
      </c>
    </row>
    <row r="72" ht="56" customHeight="1">
      <c r="A72" s="3" t="inlineStr">
        <is>
          <t>DS-086</t>
        </is>
      </c>
      <c r="B72" s="3" t="inlineStr">
        <is>
          <t>UAV Dataset for Automated Road Surface Degradation Detection in Real-World Conditions</t>
        </is>
      </c>
      <c r="C72" s="3" t="inlineStr">
        <is>
          <t>Mendeley Data</t>
        </is>
      </c>
      <c r="D72" s="3" t="inlineStr">
        <is>
          <t>Claude; CodeX</t>
        </is>
      </c>
      <c r="E72" s="4" t="inlineStr">
        <is>
          <t>https://data.mendeley.com/datasets/c6f2b7mx9t/1</t>
        </is>
      </c>
      <c r="F72" s="4" t="inlineStr">
        <is>
          <t>https://data.mendeley.com/datasets/c6f2b7mx9t/1</t>
        </is>
      </c>
      <c r="G72" s="3" t="inlineStr">
        <is>
          <t>10.17632/c6f2b7mx9t.1</t>
        </is>
      </c>
      <c r="H72" s="3" t="inlineStr">
        <is>
          <t>NR</t>
        </is>
      </c>
      <c r="I72" s="3" t="inlineStr">
        <is>
          <t>NR</t>
        </is>
      </c>
      <c r="J72" s="3" t="inlineStr">
        <is>
          <t>Road environment: Urban road; Rural road [Claude] | Urban; rural [CodeX]</t>
        </is>
      </c>
      <c r="K72" s="3" t="inlineStr">
        <is>
          <t>11024 (8306 train / 2012 validation / 706 test) [Claude] | 11024 [CodeX]</t>
        </is>
      </c>
      <c r="L72" s="3" t="inlineStr">
        <is>
          <t>NR</t>
        </is>
      </c>
      <c r="M72" s="3" t="inlineStr">
        <is>
          <t>11024 (8306 train / 2012 validation / 706 test) [Claude] | 11024 [CodeX]</t>
        </is>
      </c>
      <c r="N72" s="3" t="inlineStr">
        <is>
          <t>NR</t>
        </is>
      </c>
      <c r="O72" s="3" t="inlineStr">
        <is>
          <t>Alligator cracking; Longitudinal crack; Transverse crack; Rutting; Pothole; Stripping; Raveling; Bleeding</t>
        </is>
      </c>
      <c r="P72" s="3" t="inlineStr">
        <is>
          <t>8 pavement distress classes as bounding boxes [Claude] | Eight road-anomaly classes [CodeX]</t>
        </is>
      </c>
      <c r="Q72" s="3" t="inlineStr">
        <is>
          <t>Object detection [Claude] | Object detection;  | ⦁ UAV-based road condition monitoring | ⦁ Intelligent transportation systems | ⦁ Automated maintenance planning | ⦁ Object detection model training (YOLO, Faster R-CNN, RetinaNet, etc.) | ⦁ Benchmarking and academic research [CodeX]</t>
        </is>
      </c>
      <c r="R72" s="3" t="inlineStr">
        <is>
          <t>YOLO TXT (class_id, x_center, y_center, width, height) [Claude] | YOLO TXT bounding boxes (class_id x_center y_center width height)) [CodeX]</t>
        </is>
      </c>
      <c r="S72" s="3" t="inlineStr">
        <is>
          <t>Detection</t>
        </is>
      </c>
      <c r="T72" s="3" t="inlineStr">
        <is>
          <t>NR</t>
        </is>
      </c>
      <c r="U72" s="3" t="inlineStr">
        <is>
          <t>NR</t>
        </is>
      </c>
      <c r="V72" s="3" t="inlineStr">
        <is>
          <t>Original</t>
        </is>
      </c>
      <c r="W72" s="3" t="inlineStr">
        <is>
          <t>Direct_Download</t>
        </is>
      </c>
      <c r="X72" s="3" t="inlineStr">
        <is>
          <t>CC BY 4.0</t>
        </is>
      </c>
      <c r="Y72" s="3" t="inlineStr">
        <is>
          <t>No country, region or collection date is reported anywhere on the record, which blocks any geographic transfer assessment; the record title and the internal dataset name (RoadAnomaly-YOLO) disagree; images are uniformly resized to 640x640 so original capture resolution is lost; per-class instance counts not reported; no peer-reviewed data paper located [Claude] | Country, exact locations, road segment count, QA protocol, and evaluation metrics NR [CodeX]</t>
        </is>
      </c>
      <c r="Z72" s="3" t="inlineStr">
        <is>
          <t>Low</t>
        </is>
      </c>
      <c r="AA72" s="3" t="inlineStr">
        <is>
          <t>Low</t>
        </is>
      </c>
      <c r="AB72" s="3" t="inlineStr">
        <is>
          <t>Use as-is.</t>
        </is>
      </c>
    </row>
    <row r="73" ht="56" customHeight="1">
      <c r="A73" s="3" t="inlineStr">
        <is>
          <t>DS-087</t>
        </is>
      </c>
      <c r="B73" s="3" t="inlineStr">
        <is>
          <t>BLACrack</t>
        </is>
      </c>
      <c r="C73" s="3" t="inlineStr">
        <is>
          <t>Hugging Face</t>
        </is>
      </c>
      <c r="D73" s="3" t="inlineStr">
        <is>
          <t>GPT</t>
        </is>
      </c>
      <c r="E73" s="4" t="inlineStr">
        <is>
          <t>https://huggingface.co/datasets/lambert1862/BLACrack</t>
        </is>
      </c>
      <c r="F73" s="4" t="inlineStr">
        <is>
          <t>https://huggingface.co/datasets/lambert1862/BLACrack</t>
        </is>
      </c>
      <c r="G73" s="3" t="inlineStr">
        <is>
          <t>NR</t>
        </is>
      </c>
      <c r="H73" s="3" t="inlineStr">
        <is>
          <t>https://huggingface.co/datasets/lambert1862/BLACrack</t>
        </is>
      </c>
      <c r="I73" s="3" t="inlineStr">
        <is>
          <t>China</t>
        </is>
      </c>
      <c r="J73" s="3" t="inlineStr">
        <is>
          <t>China; Liaoning Province; Road environment: Highway</t>
        </is>
      </c>
      <c r="K73" s="3" t="inlineStr">
        <is>
          <t>730</t>
        </is>
      </c>
      <c r="L73" s="3" t="inlineStr">
        <is>
          <t>NR</t>
        </is>
      </c>
      <c r="M73" s="3" t="inlineStr">
        <is>
          <t>730</t>
        </is>
      </c>
      <c r="N73" s="3" t="inlineStr">
        <is>
          <t>NR</t>
        </is>
      </c>
      <c r="O73" s="3" t="inlineStr">
        <is>
          <t>Crack</t>
        </is>
      </c>
      <c r="P73" s="3" t="inlineStr">
        <is>
          <t>Pixel-level crack masks; bright-light, low-light, and alligator-crack subsets</t>
        </is>
      </c>
      <c r="Q73" s="3" t="inlineStr">
        <is>
          <t>Semantic_Segmentation</t>
        </is>
      </c>
      <c r="R73" s="3" t="inlineStr">
        <is>
          <t>Image files; binary masks</t>
        </is>
      </c>
      <c r="S73" s="3" t="inlineStr">
        <is>
          <t>Semantic_Segmentation</t>
        </is>
      </c>
      <c r="T73" s="3" t="inlineStr">
        <is>
          <t>NR</t>
        </is>
      </c>
      <c r="U73" s="3" t="inlineStr">
        <is>
          <t>NR</t>
        </is>
      </c>
      <c r="V73" s="3" t="inlineStr">
        <is>
          <t>Original</t>
        </is>
      </c>
      <c r="W73" s="3" t="inlineStr">
        <is>
          <t>Request_Required</t>
        </is>
      </c>
      <c r="X73" s="3" t="inlineStr">
        <is>
          <t>CC BY-NC-SA 4.0</t>
        </is>
      </c>
      <c r="Y73" s="3" t="inlineStr">
        <is>
          <t>The HF repository contains metadata rather than the full image corpus; the data card states public release is contingent on paper acceptance and early access is request-based.</t>
        </is>
      </c>
      <c r="Z73" s="3" t="inlineStr">
        <is>
          <t>High</t>
        </is>
      </c>
      <c r="AA73" s="3" t="inlineStr">
        <is>
          <t>Low</t>
        </is>
      </c>
      <c r="AB73" s="3" t="inlineStr">
        <is>
          <t>Use source record as cited.</t>
        </is>
      </c>
    </row>
    <row r="74" ht="56" customHeight="1">
      <c r="A74" s="3" t="inlineStr">
        <is>
          <t>DS-088</t>
        </is>
      </c>
      <c r="B74" s="3" t="inlineStr">
        <is>
          <t>Chrisathy/LCSD (Low-light Crack Segmentation Dataset)</t>
        </is>
      </c>
      <c r="C74" s="3" t="inlineStr">
        <is>
          <t>Hugging Face</t>
        </is>
      </c>
      <c r="D74" s="3" t="inlineStr">
        <is>
          <t>Claude</t>
        </is>
      </c>
      <c r="E74" s="4" t="inlineStr">
        <is>
          <t>https://huggingface.co/datasets/Chrisathy/LCSD</t>
        </is>
      </c>
      <c r="F74" s="4" t="inlineStr">
        <is>
          <t>https://huggingface.co/datasets/Chrisathy/LCSD</t>
        </is>
      </c>
      <c r="G74" s="3" t="inlineStr">
        <is>
          <t>arXiv:2403.03063</t>
        </is>
      </c>
      <c r="H74" s="3" t="inlineStr">
        <is>
          <t>https://arxiv.org/abs/2403.03063</t>
        </is>
      </c>
      <c r="I74" s="3" t="inlineStr">
        <is>
          <t>NR</t>
        </is>
      </c>
      <c r="J74" s="3" t="inlineStr">
        <is>
          <t>Road environment: UNK (UAV inspection surfaces; pavement share unresolved)</t>
        </is>
      </c>
      <c r="K74" s="3" t="inlineStr">
        <is>
          <t>143</t>
        </is>
      </c>
      <c r="L74" s="3" t="inlineStr">
        <is>
          <t>NR</t>
        </is>
      </c>
      <c r="M74" s="3" t="inlineStr">
        <is>
          <t>143</t>
        </is>
      </c>
      <c r="N74" s="3" t="inlineStr">
        <is>
          <t>NR</t>
        </is>
      </c>
      <c r="O74" s="3" t="inlineStr">
        <is>
          <t>Crack (surface type unresolved)</t>
        </is>
      </c>
      <c r="P74" s="3" t="inlineStr">
        <is>
          <t>Binary crack segmentation masks; 102 well-lit train / 41 low-light test</t>
        </is>
      </c>
      <c r="Q74" s="3" t="inlineStr">
        <is>
          <t>Semantic_Segmentation</t>
        </is>
      </c>
      <c r="R74" s="3" t="inlineStr">
        <is>
          <t>Image masks</t>
        </is>
      </c>
      <c r="S74" s="3" t="inlineStr">
        <is>
          <t>Semantic segmentation; few-shot segmentation</t>
        </is>
      </c>
      <c r="T74" s="3" t="inlineStr">
        <is>
          <t>CrackNex (ICRA 2024)</t>
        </is>
      </c>
      <c r="U74" s="3" t="inlineStr">
        <is>
          <t>CrackNex (ICRA 2024)</t>
        </is>
      </c>
      <c r="V74" s="3" t="inlineStr">
        <is>
          <t>Original</t>
        </is>
      </c>
      <c r="W74" s="3" t="inlineStr">
        <is>
          <t>Direct_Download</t>
        </is>
      </c>
      <c r="X74" s="3" t="inlineStr">
        <is>
          <t>Apache-2.0</t>
        </is>
      </c>
      <c r="Y74" s="3" t="inlineStr">
        <is>
          <t>Pending: whether imagery is pavement/road surface versus general concrete structures is unresolved from the card; very small; no collection context</t>
        </is>
      </c>
      <c r="Z74" s="3" t="inlineStr">
        <is>
          <t>Moderate</t>
        </is>
      </c>
      <c r="AA74" s="7" t="inlineStr">
        <is>
          <t>High</t>
        </is>
      </c>
      <c r="AB74" s="3" t="inlineStr">
        <is>
          <t>Verify pending/unresolved fields against the source record.</t>
        </is>
      </c>
    </row>
    <row r="75" ht="56" customHeight="1">
      <c r="A75" s="3" t="inlineStr">
        <is>
          <t>DS-089</t>
        </is>
      </c>
      <c r="B75" s="3" t="inlineStr">
        <is>
          <t>crack</t>
        </is>
      </c>
      <c r="C75" s="3" t="inlineStr">
        <is>
          <t>Hugging Face</t>
        </is>
      </c>
      <c r="D75" s="3" t="inlineStr">
        <is>
          <t>GPT</t>
        </is>
      </c>
      <c r="E75" s="4" t="inlineStr">
        <is>
          <t>https://huggingface.co/datasets/Mr-Perfectuz/crack</t>
        </is>
      </c>
      <c r="F75" s="4" t="inlineStr">
        <is>
          <t>https://huggingface.co/datasets/Mr-Perfectuz/crack</t>
        </is>
      </c>
      <c r="G75" s="3" t="inlineStr">
        <is>
          <t>NR</t>
        </is>
      </c>
      <c r="H75" s="3" t="inlineStr">
        <is>
          <t>https://huggingface.co/datasets/Mr-Perfectuz/crack</t>
        </is>
      </c>
      <c r="I75" s="3" t="inlineStr">
        <is>
          <t>NR</t>
        </is>
      </c>
      <c r="J75" s="3" t="inlineStr">
        <is>
          <t>NR</t>
        </is>
      </c>
      <c r="K75" s="3" t="inlineStr">
        <is>
          <t>3380</t>
        </is>
      </c>
      <c r="L75" s="3" t="inlineStr">
        <is>
          <t>NR</t>
        </is>
      </c>
      <c r="M75" s="3" t="inlineStr">
        <is>
          <t>3380</t>
        </is>
      </c>
      <c r="N75" s="3" t="inlineStr">
        <is>
          <t>NR</t>
        </is>
      </c>
      <c r="O75" s="3" t="inlineStr">
        <is>
          <t>Crack</t>
        </is>
      </c>
      <c r="P75" s="3" t="inlineStr">
        <is>
          <t>Crack segmentation labels indicated by Hub task metadata; exact taxonomy NR</t>
        </is>
      </c>
      <c r="Q75" s="3" t="inlineStr">
        <is>
          <t>Semantic_Segmentation</t>
        </is>
      </c>
      <c r="R75" s="3" t="inlineStr">
        <is>
          <t>Image files; mask/label structure NR</t>
        </is>
      </c>
      <c r="S75" s="3" t="inlineStr">
        <is>
          <t>Semantic_Segmentation</t>
        </is>
      </c>
      <c r="T75" s="3" t="inlineStr">
        <is>
          <t>NR</t>
        </is>
      </c>
      <c r="U75" s="3" t="inlineStr">
        <is>
          <t>NR</t>
        </is>
      </c>
      <c r="V75" s="3" t="inlineStr">
        <is>
          <t>Original</t>
        </is>
      </c>
      <c r="W75" s="3" t="inlineStr">
        <is>
          <t>Direct_Download</t>
        </is>
      </c>
      <c r="X75" s="3" t="inlineStr">
        <is>
          <t>NR</t>
        </is>
      </c>
      <c r="Y75" s="3" t="inlineStr">
        <is>
          <t>Dataset page content could not be fully verified; pavement specificity, provenance, collection date, license, annotation format, and quality control remain unresolved.</t>
        </is>
      </c>
      <c r="Z75" s="3" t="inlineStr">
        <is>
          <t>Low</t>
        </is>
      </c>
      <c r="AA75" s="7" t="inlineStr">
        <is>
          <t>High</t>
        </is>
      </c>
      <c r="AB75" s="3" t="inlineStr">
        <is>
          <t>Verify pending/unresolved fields against the source record.</t>
        </is>
      </c>
    </row>
    <row r="76" ht="56" customHeight="1">
      <c r="A76" s="3" t="inlineStr">
        <is>
          <t>DS-091</t>
        </is>
      </c>
      <c r="B76" s="3" t="inlineStr">
        <is>
          <t>fcakyon/crack-instance-segmentation</t>
        </is>
      </c>
      <c r="C76" s="3" t="inlineStr">
        <is>
          <t>Hugging Face</t>
        </is>
      </c>
      <c r="D76" s="3" t="inlineStr">
        <is>
          <t>Claude</t>
        </is>
      </c>
      <c r="E76" s="4" t="inlineStr">
        <is>
          <t>https://huggingface.co/datasets/fcakyon/crack-instance-segmentation</t>
        </is>
      </c>
      <c r="F76" s="4" t="inlineStr">
        <is>
          <t>https://huggingface.co/datasets/fcakyon/crack-instance-segmentation</t>
        </is>
      </c>
      <c r="G76" s="3" t="inlineStr">
        <is>
          <t>NR</t>
        </is>
      </c>
      <c r="H76" s="3" t="inlineStr">
        <is>
          <t>NR</t>
        </is>
      </c>
      <c r="I76" s="3" t="inlineStr">
        <is>
          <t>NR</t>
        </is>
      </c>
      <c r="J76" s="3" t="inlineStr">
        <is>
          <t>NR</t>
        </is>
      </c>
      <c r="K76" s="3" t="inlineStr">
        <is>
          <t>NR</t>
        </is>
      </c>
      <c r="L76" s="3" t="inlineStr">
        <is>
          <t>NR</t>
        </is>
      </c>
      <c r="M76" s="3" t="inlineStr">
        <is>
          <t>NR</t>
        </is>
      </c>
      <c r="N76" s="3" t="inlineStr">
        <is>
          <t>NR</t>
        </is>
      </c>
      <c r="O76" s="3" t="inlineStr">
        <is>
          <t>Crack (surface type unresolved)</t>
        </is>
      </c>
      <c r="P76" s="3" t="inlineStr">
        <is>
          <t>Crack instances (Roboflow export; full and mini subsets)</t>
        </is>
      </c>
      <c r="Q76" s="3" t="inlineStr">
        <is>
          <t>Instance_Segmentation</t>
        </is>
      </c>
      <c r="R76" s="3" t="inlineStr">
        <is>
          <t>COCO JSON (roboflow2huggingface)</t>
        </is>
      </c>
      <c r="S76" s="3" t="inlineStr">
        <is>
          <t>Image segmentation</t>
        </is>
      </c>
      <c r="T76" s="3" t="inlineStr">
        <is>
          <t>NR</t>
        </is>
      </c>
      <c r="U76" s="3" t="inlineStr">
        <is>
          <t>NR</t>
        </is>
      </c>
      <c r="V76" s="3" t="inlineStr">
        <is>
          <t>Original</t>
        </is>
      </c>
      <c r="W76" s="3" t="inlineStr">
        <is>
          <t>Direct_Download</t>
        </is>
      </c>
      <c r="X76" s="3" t="inlineStr">
        <is>
          <t>NR</t>
        </is>
      </c>
      <c r="Y76" s="3" t="inlineStr">
        <is>
          <t>Pending: label taxonomy, image count, license, and pavement-vs-wall surface domain unresolved; &lt;1K images; auto-generated card only</t>
        </is>
      </c>
      <c r="Z76" s="3" t="inlineStr">
        <is>
          <t>Low</t>
        </is>
      </c>
      <c r="AA76" s="7" t="inlineStr">
        <is>
          <t>High</t>
        </is>
      </c>
      <c r="AB76" s="3" t="inlineStr">
        <is>
          <t>Verify pending/unresolved fields against the source record.</t>
        </is>
      </c>
    </row>
    <row r="77" ht="56" customHeight="1">
      <c r="A77" s="3" t="inlineStr">
        <is>
          <t>DS-092</t>
        </is>
      </c>
      <c r="B77" s="3" t="inlineStr">
        <is>
          <t>global-potholes-dataset</t>
        </is>
      </c>
      <c r="C77" s="3" t="inlineStr">
        <is>
          <t>Hugging Face</t>
        </is>
      </c>
      <c r="D77" s="3" t="inlineStr">
        <is>
          <t>GPT</t>
        </is>
      </c>
      <c r="E77" s="4" t="inlineStr">
        <is>
          <t>https://huggingface.co/datasets/Outerview/global-potholes-dataset</t>
        </is>
      </c>
      <c r="F77" s="4" t="inlineStr">
        <is>
          <t>https://huggingface.co/datasets/Outerview/global-potholes-dataset</t>
        </is>
      </c>
      <c r="G77" s="3" t="inlineStr">
        <is>
          <t>NR</t>
        </is>
      </c>
      <c r="H77" s="3" t="inlineStr">
        <is>
          <t>https://huggingface.co/datasets/Outerview/global-potholes-dataset</t>
        </is>
      </c>
      <c r="I77" s="3" t="inlineStr">
        <is>
          <t>Multiple</t>
        </is>
      </c>
      <c r="J77" s="3" t="inlineStr">
        <is>
          <t>Multiple; Global; Road environment: Mixed</t>
        </is>
      </c>
      <c r="K77" s="3" t="inlineStr">
        <is>
          <t>29000</t>
        </is>
      </c>
      <c r="L77" s="3" t="inlineStr">
        <is>
          <t>NR</t>
        </is>
      </c>
      <c r="M77" s="3" t="inlineStr">
        <is>
          <t>29000</t>
        </is>
      </c>
      <c r="N77" s="3" t="inlineStr">
        <is>
          <t>NR</t>
        </is>
      </c>
      <c r="O77" s="3" t="inlineStr">
        <is>
          <t>Pothole</t>
        </is>
      </c>
      <c r="P77" s="3" t="inlineStr">
        <is>
          <t>Geolocated pothole detections generated by Outerview AI; latitude/longitude and related record metadata</t>
        </is>
      </c>
      <c r="Q77" s="3" t="inlineStr">
        <is>
          <t>Object_Detection; Geospatial_Condition_Mapping</t>
        </is>
      </c>
      <c r="R77" s="3" t="inlineStr">
        <is>
          <t>Parquet; CSV; GeoJSON; image ZIP</t>
        </is>
      </c>
      <c r="S77" s="3" t="inlineStr">
        <is>
          <t>Object_Detection; Geospatial_Condition_Mapping</t>
        </is>
      </c>
      <c r="T77" s="3" t="inlineStr">
        <is>
          <t>NR</t>
        </is>
      </c>
      <c r="U77" s="3" t="inlineStr">
        <is>
          <t>NR</t>
        </is>
      </c>
      <c r="V77" s="3" t="inlineStr">
        <is>
          <t>Derived</t>
        </is>
      </c>
      <c r="W77" s="3" t="inlineStr">
        <is>
          <t>Direct_Download</t>
        </is>
      </c>
      <c r="X77" s="3" t="inlineStr">
        <is>
          <t>CC BY 4.0</t>
        </is>
      </c>
      <c r="Y77" s="3" t="inlineStr">
        <is>
          <t>The Hub release is a sample relative to the claimed multi-million-record collection; labels are AI-generated; independent annotation validation and image-level provenance are incomplete.</t>
        </is>
      </c>
      <c r="Z77" s="3" t="inlineStr">
        <is>
          <t>Moderate</t>
        </is>
      </c>
      <c r="AA77" s="3" t="inlineStr">
        <is>
          <t>Low</t>
        </is>
      </c>
      <c r="AB77" s="3" t="inlineStr">
        <is>
          <t>Use source record as cited.</t>
        </is>
      </c>
    </row>
    <row r="78" ht="56" customHeight="1">
      <c r="A78" s="3" t="inlineStr">
        <is>
          <t>DS-093</t>
        </is>
      </c>
      <c r="B78" s="3" t="inlineStr">
        <is>
          <t>keremberke/pothole-segmentation (Roboflow export)</t>
        </is>
      </c>
      <c r="C78" s="3" t="inlineStr">
        <is>
          <t>Hugging Face</t>
        </is>
      </c>
      <c r="D78" s="3" t="inlineStr">
        <is>
          <t>Claude; GPT</t>
        </is>
      </c>
      <c r="E78" s="4" t="inlineStr">
        <is>
          <t>https://huggingface.co/datasets/keremberke/pothole-segmentation</t>
        </is>
      </c>
      <c r="F78" s="4" t="inlineStr">
        <is>
          <t>https://huggingface.co/datasets/keremberke/pothole-segmentation</t>
        </is>
      </c>
      <c r="G78" s="3" t="inlineStr">
        <is>
          <t>NR</t>
        </is>
      </c>
      <c r="H78" s="3" t="inlineStr">
        <is>
          <t>https://universe.roboflow.com/imacs-pothole-detection-wo8mu/pothole-detection-irkz9 [Claude] | https://huggingface.co/datasets/keremberke/pothole-segmentation [GPT]</t>
        </is>
      </c>
      <c r="I78" s="3" t="inlineStr">
        <is>
          <t>NR</t>
        </is>
      </c>
      <c r="J78" s="3" t="inlineStr">
        <is>
          <t>Road environment: Mixed urban/rural street-view scenes (per sample images) [Claude] | Mixed [GPT]</t>
        </is>
      </c>
      <c r="K78" s="3" t="inlineStr">
        <is>
          <t>90</t>
        </is>
      </c>
      <c r="L78" s="3" t="inlineStr">
        <is>
          <t>NR</t>
        </is>
      </c>
      <c r="M78" s="3" t="inlineStr">
        <is>
          <t>90</t>
        </is>
      </c>
      <c r="N78" s="3" t="inlineStr">
        <is>
          <t>NR</t>
        </is>
      </c>
      <c r="O78" s="3" t="inlineStr">
        <is>
          <t>Pothole</t>
        </is>
      </c>
      <c r="P78" s="3" t="inlineStr">
        <is>
          <t>Single class: pothole [Claude] | Single pothole class with pixel/instance segmentation annotations [GPT]</t>
        </is>
      </c>
      <c r="Q78" s="3" t="inlineStr">
        <is>
          <t>Instance_Segmentation</t>
        </is>
      </c>
      <c r="R78" s="3" t="inlineStr">
        <is>
          <t>COCO JSON (polygon) [Claude] | COCO JSON; image files [GPT]</t>
        </is>
      </c>
      <c r="S78" s="3" t="inlineStr">
        <is>
          <t>Image segmentation; object detection [Claude] | Instance_Segmentation [GPT]</t>
        </is>
      </c>
      <c r="T78" s="3" t="inlineStr">
        <is>
          <t>NR</t>
        </is>
      </c>
      <c r="U78" s="3" t="inlineStr">
        <is>
          <t>NR</t>
        </is>
      </c>
      <c r="V78" s="3" t="inlineStr">
        <is>
          <t>Derived</t>
        </is>
      </c>
      <c r="W78" s="3" t="inlineStr">
        <is>
          <t>Direct_Download</t>
        </is>
      </c>
      <c r="X78" s="3" t="inlineStr">
        <is>
          <t>CC BY 4.0</t>
        </is>
      </c>
      <c r="Y78" s="3" t="inlineStr">
        <is>
          <t>Very small (90 images); single distress class; no collection context, geography, or sensor metadata; Roboflow re-export rather than original release [Claude] | Very small dataset; acquisition location, camera platform, image resolution, and labeling quality controls are not adequately documented. [GPT]</t>
        </is>
      </c>
      <c r="Z78" s="3" t="inlineStr">
        <is>
          <t>Moderate</t>
        </is>
      </c>
      <c r="AA78" s="3" t="inlineStr">
        <is>
          <t>Low</t>
        </is>
      </c>
      <c r="AB78" s="3" t="inlineStr">
        <is>
          <t>Use as-is (small sample).</t>
        </is>
      </c>
    </row>
    <row r="79" ht="56" customHeight="1">
      <c r="A79" s="3" t="inlineStr">
        <is>
          <t>DS-094</t>
        </is>
      </c>
      <c r="B79" s="3" t="inlineStr">
        <is>
          <t>manot/pothole-segmentation2</t>
        </is>
      </c>
      <c r="C79" s="3" t="inlineStr">
        <is>
          <t>Hugging Face</t>
        </is>
      </c>
      <c r="D79" s="3" t="inlineStr">
        <is>
          <t>Claude</t>
        </is>
      </c>
      <c r="E79" s="4" t="inlineStr">
        <is>
          <t>https://huggingface.co/datasets/manot/pothole-segmentation2</t>
        </is>
      </c>
      <c r="F79" s="4" t="inlineStr">
        <is>
          <t>https://huggingface.co/datasets/manot/pothole-segmentation2</t>
        </is>
      </c>
      <c r="G79" s="3" t="inlineStr">
        <is>
          <t>NR</t>
        </is>
      </c>
      <c r="H79" s="3" t="inlineStr">
        <is>
          <t>NR</t>
        </is>
      </c>
      <c r="I79" s="3" t="inlineStr">
        <is>
          <t>NR</t>
        </is>
      </c>
      <c r="J79" s="3" t="inlineStr">
        <is>
          <t>NR</t>
        </is>
      </c>
      <c r="K79" s="3" t="inlineStr">
        <is>
          <t>NR</t>
        </is>
      </c>
      <c r="L79" s="3" t="inlineStr">
        <is>
          <t>NR</t>
        </is>
      </c>
      <c r="M79" s="3" t="inlineStr">
        <is>
          <t>NR</t>
        </is>
      </c>
      <c r="N79" s="3" t="inlineStr">
        <is>
          <t>NR</t>
        </is>
      </c>
      <c r="O79" s="3" t="inlineStr">
        <is>
          <t>Pothole</t>
        </is>
      </c>
      <c r="P79" s="3" t="inlineStr">
        <is>
          <t>Pothole annotations (Roboflow export)</t>
        </is>
      </c>
      <c r="Q79" s="3" t="inlineStr">
        <is>
          <t>Object_Detection</t>
        </is>
      </c>
      <c r="R79" s="3" t="inlineStr">
        <is>
          <t>COCO JSON (roboflow2huggingface)</t>
        </is>
      </c>
      <c r="S79" s="3" t="inlineStr">
        <is>
          <t>Object detection</t>
        </is>
      </c>
      <c r="T79" s="3" t="inlineStr">
        <is>
          <t>NR</t>
        </is>
      </c>
      <c r="U79" s="3" t="inlineStr">
        <is>
          <t>NR</t>
        </is>
      </c>
      <c r="V79" s="3" t="inlineStr">
        <is>
          <t>Original</t>
        </is>
      </c>
      <c r="W79" s="3" t="inlineStr">
        <is>
          <t>Direct_Download</t>
        </is>
      </c>
      <c r="X79" s="3" t="inlineStr">
        <is>
          <t>NR</t>
        </is>
      </c>
      <c r="Y79" s="3" t="inlineStr">
        <is>
          <t>Auto-generated loading script only; &lt;1K images; license and image count not reported; another Roboflow pothole export overlapping in scope with DSHF-001 family but different source project</t>
        </is>
      </c>
      <c r="Z79" s="3" t="inlineStr">
        <is>
          <t>Low</t>
        </is>
      </c>
      <c r="AA79" s="3" t="inlineStr">
        <is>
          <t>Low</t>
        </is>
      </c>
      <c r="AB79" s="3" t="inlineStr">
        <is>
          <t>Use source record as cited.</t>
        </is>
      </c>
    </row>
    <row r="80" ht="56" customHeight="1">
      <c r="A80" s="3" t="inlineStr">
        <is>
          <t>DS-095</t>
        </is>
      </c>
      <c r="B80" s="3" t="inlineStr">
        <is>
          <t>n-rdd2024-distilled-frdc</t>
        </is>
      </c>
      <c r="C80" s="3" t="inlineStr">
        <is>
          <t>Hugging Face</t>
        </is>
      </c>
      <c r="D80" s="3" t="inlineStr">
        <is>
          <t>GPT</t>
        </is>
      </c>
      <c r="E80" s="4" t="inlineStr">
        <is>
          <t>https://huggingface.co/datasets/TamAko783/n-rdd2024-distilled-frdc</t>
        </is>
      </c>
      <c r="F80" s="4" t="inlineStr">
        <is>
          <t>https://huggingface.co/datasets/TamAko783/n-rdd2024-distilled-frdc</t>
        </is>
      </c>
      <c r="G80" s="3" t="inlineStr">
        <is>
          <t>NR</t>
        </is>
      </c>
      <c r="H80" s="3" t="inlineStr">
        <is>
          <t>https://huggingface.co/datasets/TamAko783/n-rdd2024-distilled-frdc</t>
        </is>
      </c>
      <c r="I80" s="3" t="inlineStr">
        <is>
          <t>Multiple</t>
        </is>
      </c>
      <c r="J80" s="3" t="inlineStr">
        <is>
          <t>Multiple; Source-dependent; Road environment: Mixed</t>
        </is>
      </c>
      <c r="K80" s="3" t="inlineStr">
        <is>
          <t>NR</t>
        </is>
      </c>
      <c r="L80" s="3" t="inlineStr">
        <is>
          <t>NR</t>
        </is>
      </c>
      <c r="M80" s="3" t="inlineStr">
        <is>
          <t>NR</t>
        </is>
      </c>
      <c r="N80" s="3" t="inlineStr">
        <is>
          <t>NR</t>
        </is>
      </c>
      <c r="O80" s="3" t="inlineStr">
        <is>
          <t>Road_Damage</t>
        </is>
      </c>
      <c r="P80" s="3" t="inlineStr">
        <is>
          <t>Ten-class pseudo-label taxonomy documented in the repository configuration</t>
        </is>
      </c>
      <c r="Q80" s="3" t="inlineStr">
        <is>
          <t>Object_Detection</t>
        </is>
      </c>
      <c r="R80" s="3" t="inlineStr">
        <is>
          <t>YOLO text annotations; image files</t>
        </is>
      </c>
      <c r="S80" s="3" t="inlineStr">
        <is>
          <t>Object_Detection; Knowledge_Distillation</t>
        </is>
      </c>
      <c r="T80" s="3" t="inlineStr">
        <is>
          <t>NR</t>
        </is>
      </c>
      <c r="U80" s="3" t="inlineStr">
        <is>
          <t>NR</t>
        </is>
      </c>
      <c r="V80" s="3" t="inlineStr">
        <is>
          <t>Derived</t>
        </is>
      </c>
      <c r="W80" s="3" t="inlineStr">
        <is>
          <t>Direct_Download</t>
        </is>
      </c>
      <c r="X80" s="3" t="inlineStr">
        <is>
          <t>NR</t>
        </is>
      </c>
      <c r="Y80" s="3" t="inlineStr">
        <is>
          <t>Pseudo-labeled derivative; exact source-image provenance, license, label error rate, and manual validation are incompletely documented.</t>
        </is>
      </c>
      <c r="Z80" s="3" t="inlineStr">
        <is>
          <t>Moderate</t>
        </is>
      </c>
      <c r="AA80" s="3" t="inlineStr">
        <is>
          <t>Low</t>
        </is>
      </c>
      <c r="AB80" s="3" t="inlineStr">
        <is>
          <t>Use source record as cited.</t>
        </is>
      </c>
    </row>
    <row r="81" ht="56" customHeight="1">
      <c r="A81" s="3" t="inlineStr">
        <is>
          <t>DS-096</t>
        </is>
      </c>
      <c r="B81" s="3" t="inlineStr">
        <is>
          <t>PaveBench</t>
        </is>
      </c>
      <c r="C81" s="3" t="inlineStr">
        <is>
          <t>Hugging Face</t>
        </is>
      </c>
      <c r="D81" s="3" t="inlineStr">
        <is>
          <t>GPT</t>
        </is>
      </c>
      <c r="E81" s="4" t="inlineStr">
        <is>
          <t>https://huggingface.co/datasets/MML-Group/PaveBench</t>
        </is>
      </c>
      <c r="F81" s="4" t="inlineStr">
        <is>
          <t>https://huggingface.co/datasets/MML-Group/PaveBench</t>
        </is>
      </c>
      <c r="G81" s="3" t="inlineStr">
        <is>
          <t>arXiv:2604.02804</t>
        </is>
      </c>
      <c r="H81" s="3" t="inlineStr">
        <is>
          <t>https://arxiv.org/abs/2604.02804</t>
        </is>
      </c>
      <c r="I81" s="3" t="inlineStr">
        <is>
          <t>China</t>
        </is>
      </c>
      <c r="J81" s="3" t="inlineStr">
        <is>
          <t>China; Liaoning Province; Road environment: Highway</t>
        </is>
      </c>
      <c r="K81" s="3" t="inlineStr">
        <is>
          <t>20124</t>
        </is>
      </c>
      <c r="L81" s="3" t="inlineStr">
        <is>
          <t>NR</t>
        </is>
      </c>
      <c r="M81" s="3" t="inlineStr">
        <is>
          <t>20124</t>
        </is>
      </c>
      <c r="N81" s="3" t="inlineStr">
        <is>
          <t>NR</t>
        </is>
      </c>
      <c r="O81" s="3" t="inlineStr">
        <is>
          <t>Crack; Pothole; Repair_Patch; Manhole_Cover; Surface_Damage</t>
        </is>
      </c>
      <c r="P81" s="3" t="inlineStr">
        <is>
          <t>Image-level condition labels; object bounding boxes; pixel masks; visual question-answer pairs</t>
        </is>
      </c>
      <c r="Q81" s="3" t="inlineStr">
        <is>
          <t>Multi_Task</t>
        </is>
      </c>
      <c r="R81" s="3" t="inlineStr">
        <is>
          <t>Image files; bounding boxes; segmentation masks; QA pairs</t>
        </is>
      </c>
      <c r="S81" s="3" t="inlineStr">
        <is>
          <t>Image_Classification; Object_Detection; Semantic_Segmentation; Visual_Question_Answering</t>
        </is>
      </c>
      <c r="T81" s="3" t="inlineStr">
        <is>
          <t>NR</t>
        </is>
      </c>
      <c r="U81" s="3" t="inlineStr">
        <is>
          <t>NR</t>
        </is>
      </c>
      <c r="V81" s="3" t="inlineStr">
        <is>
          <t>Original</t>
        </is>
      </c>
      <c r="W81" s="3" t="inlineStr">
        <is>
          <t>Direct_Download</t>
        </is>
      </c>
      <c r="X81" s="3" t="inlineStr">
        <is>
          <t>CC BY-NC-SA 4.0</t>
        </is>
      </c>
      <c r="Y81" s="3" t="inlineStr">
        <is>
          <t>Noncommercial/share-alike license; collection is geographically concentrated; collection dates, weather, season, and most auxiliary sensor fields are not reported.</t>
        </is>
      </c>
      <c r="Z81" s="3" t="inlineStr">
        <is>
          <t>High</t>
        </is>
      </c>
      <c r="AA81" s="3" t="inlineStr">
        <is>
          <t>Low</t>
        </is>
      </c>
      <c r="AB81" s="3" t="inlineStr">
        <is>
          <t>Use source record as cited.</t>
        </is>
      </c>
    </row>
    <row r="82" ht="56" customHeight="1">
      <c r="A82" s="3" t="inlineStr">
        <is>
          <t>DS-098</t>
        </is>
      </c>
      <c r="B82" s="3" t="inlineStr">
        <is>
          <t>road-damage-classification</t>
        </is>
      </c>
      <c r="C82" s="3" t="inlineStr">
        <is>
          <t>Hugging Face</t>
        </is>
      </c>
      <c r="D82" s="3" t="inlineStr">
        <is>
          <t>GPT</t>
        </is>
      </c>
      <c r="E82" s="4" t="inlineStr">
        <is>
          <t>https://huggingface.co/datasets/Emanyaser/road-damage-classification</t>
        </is>
      </c>
      <c r="F82" s="4" t="inlineStr">
        <is>
          <t>https://huggingface.co/datasets/Emanyaser/road-damage-classification</t>
        </is>
      </c>
      <c r="G82" s="3" t="inlineStr">
        <is>
          <t>NR</t>
        </is>
      </c>
      <c r="H82" s="3" t="inlineStr">
        <is>
          <t>https://huggingface.co/datasets/Emanyaser/road-damage-classification</t>
        </is>
      </c>
      <c r="I82" s="3" t="inlineStr">
        <is>
          <t>NR</t>
        </is>
      </c>
      <c r="J82" s="3" t="inlineStr">
        <is>
          <t>NR</t>
        </is>
      </c>
      <c r="K82" s="3" t="inlineStr">
        <is>
          <t>NR</t>
        </is>
      </c>
      <c r="L82" s="3" t="inlineStr">
        <is>
          <t>NR</t>
        </is>
      </c>
      <c r="M82" s="3" t="inlineStr">
        <is>
          <t>NR</t>
        </is>
      </c>
      <c r="N82" s="3" t="inlineStr">
        <is>
          <t>NR</t>
        </is>
      </c>
      <c r="O82" s="3" t="inlineStr">
        <is>
          <t>Road_Damage</t>
        </is>
      </c>
      <c r="P82" s="3" t="inlineStr">
        <is>
          <t>Exact label taxonomy NR</t>
        </is>
      </c>
      <c r="Q82" s="3" t="inlineStr">
        <is>
          <t>Image_Classification</t>
        </is>
      </c>
      <c r="R82" s="3" t="inlineStr">
        <is>
          <t>ImageFolder; image files</t>
        </is>
      </c>
      <c r="S82" s="3" t="inlineStr">
        <is>
          <t>Image_Classification</t>
        </is>
      </c>
      <c r="T82" s="3" t="inlineStr">
        <is>
          <t>NR</t>
        </is>
      </c>
      <c r="U82" s="3" t="inlineStr">
        <is>
          <t>NR</t>
        </is>
      </c>
      <c r="V82" s="3" t="inlineStr">
        <is>
          <t>Original</t>
        </is>
      </c>
      <c r="W82" s="3" t="inlineStr">
        <is>
          <t>Registration</t>
        </is>
      </c>
      <c r="X82" s="3" t="inlineStr">
        <is>
          <t>NR</t>
        </is>
      </c>
      <c r="Y82" s="3" t="inlineStr">
        <is>
          <t>No substantive data card; gated contact-sharing access; sample count, provenance, labels, date, geographic coverage, and license remain unresolved.</t>
        </is>
      </c>
      <c r="Z82" s="3" t="inlineStr">
        <is>
          <t>Low</t>
        </is>
      </c>
      <c r="AA82" s="7" t="inlineStr">
        <is>
          <t>High</t>
        </is>
      </c>
      <c r="AB82" s="3" t="inlineStr">
        <is>
          <t>Verify pending/unresolved fields against the source record.</t>
        </is>
      </c>
    </row>
    <row r="83" ht="56" customHeight="1">
      <c r="A83" s="3" t="inlineStr">
        <is>
          <t>DS-099</t>
        </is>
      </c>
      <c r="B83" s="3" t="inlineStr">
        <is>
          <t>Road_Damage_Detection_USA</t>
        </is>
      </c>
      <c r="C83" s="3" t="inlineStr">
        <is>
          <t>Hugging Face</t>
        </is>
      </c>
      <c r="D83" s="3" t="inlineStr">
        <is>
          <t>GPT</t>
        </is>
      </c>
      <c r="E83" s="4" t="inlineStr">
        <is>
          <t>https://huggingface.co/datasets/cvtechniques/Road_Damage_Detection_USA</t>
        </is>
      </c>
      <c r="F83" s="4" t="inlineStr">
        <is>
          <t>https://huggingface.co/datasets/cvtechniques/Road_Damage_Detection_USA</t>
        </is>
      </c>
      <c r="G83" s="3" t="inlineStr">
        <is>
          <t>NR</t>
        </is>
      </c>
      <c r="H83" s="3" t="inlineStr">
        <is>
          <t>https://huggingface.co/datasets/cvtechniques/Road_Damage_Detection_USA</t>
        </is>
      </c>
      <c r="I83" s="3" t="inlineStr">
        <is>
          <t>United States</t>
        </is>
      </c>
      <c r="J83" s="3" t="inlineStr">
        <is>
          <t>United States; Multiple urban and rural locations; Road environment: Mixed</t>
        </is>
      </c>
      <c r="K83" s="3" t="inlineStr">
        <is>
          <t>3844</t>
        </is>
      </c>
      <c r="L83" s="3" t="inlineStr">
        <is>
          <t>NR</t>
        </is>
      </c>
      <c r="M83" s="3" t="inlineStr">
        <is>
          <t>3844</t>
        </is>
      </c>
      <c r="N83" s="3" t="inlineStr">
        <is>
          <t>NR</t>
        </is>
      </c>
      <c r="O83" s="3" t="inlineStr">
        <is>
          <t>Longitudinal_Crack; Transverse_Crack; Alligator_Crack; Pothole</t>
        </is>
      </c>
      <c r="P83" s="3" t="inlineStr">
        <is>
          <t>Four RDD-style object classes; 4,805 source images reduced to 3,844 after filtering</t>
        </is>
      </c>
      <c r="Q83" s="3" t="inlineStr">
        <is>
          <t>Object_Detection</t>
        </is>
      </c>
      <c r="R83" s="3" t="inlineStr">
        <is>
          <t>YOLO text annotations; image files</t>
        </is>
      </c>
      <c r="S83" s="3" t="inlineStr">
        <is>
          <t>Object_Detection</t>
        </is>
      </c>
      <c r="T83" s="3" t="inlineStr">
        <is>
          <t>NR</t>
        </is>
      </c>
      <c r="U83" s="3" t="inlineStr">
        <is>
          <t>NR</t>
        </is>
      </c>
      <c r="V83" s="3" t="inlineStr">
        <is>
          <t>Derived</t>
        </is>
      </c>
      <c r="W83" s="3" t="inlineStr">
        <is>
          <t>Direct_Download</t>
        </is>
      </c>
      <c r="X83" s="3" t="inlineStr">
        <is>
          <t>CC BY-SA 4.0</t>
        </is>
      </c>
      <c r="Y83" s="3" t="inlineStr">
        <is>
          <t>Derived subset rather than an independent acquisition; limited geographic and collection metadata; source-license inheritance needs confirmation.</t>
        </is>
      </c>
      <c r="Z83" s="3" t="inlineStr">
        <is>
          <t>Moderate</t>
        </is>
      </c>
      <c r="AA83" s="3" t="inlineStr">
        <is>
          <t>Low</t>
        </is>
      </c>
      <c r="AB83" s="3" t="inlineStr">
        <is>
          <t>Use source record as cited.</t>
        </is>
      </c>
    </row>
    <row r="84" ht="56" customHeight="1">
      <c r="A84" s="3" t="inlineStr">
        <is>
          <t>DS-100</t>
        </is>
      </c>
      <c r="B84" s="3" t="inlineStr">
        <is>
          <t>RSCD-1million</t>
        </is>
      </c>
      <c r="C84" s="3" t="inlineStr">
        <is>
          <t>Hugging Face</t>
        </is>
      </c>
      <c r="D84" s="3" t="inlineStr">
        <is>
          <t>GPT</t>
        </is>
      </c>
      <c r="E84" s="4" t="inlineStr">
        <is>
          <t>https://huggingface.co/datasets/rezzzq/RSCD-1million</t>
        </is>
      </c>
      <c r="F84" s="4" t="inlineStr">
        <is>
          <t>https://huggingface.co/datasets/rezzzq/RSCD-1million</t>
        </is>
      </c>
      <c r="G84" s="3" t="inlineStr">
        <is>
          <t>NR</t>
        </is>
      </c>
      <c r="H84" s="3" t="inlineStr">
        <is>
          <t>https://arxiv.org/abs/2208.04266</t>
        </is>
      </c>
      <c r="I84" s="3" t="inlineStr">
        <is>
          <t>Multiple</t>
        </is>
      </c>
      <c r="J84" s="3" t="inlineStr">
        <is>
          <t>Multiple; Road environment: Mixed</t>
        </is>
      </c>
      <c r="K84" s="3" t="inlineStr">
        <is>
          <t>1028000</t>
        </is>
      </c>
      <c r="L84" s="3" t="inlineStr">
        <is>
          <t>NR</t>
        </is>
      </c>
      <c r="M84" s="3" t="inlineStr">
        <is>
          <t>1028000</t>
        </is>
      </c>
      <c r="N84" s="3" t="inlineStr">
        <is>
          <t>NR</t>
        </is>
      </c>
      <c r="O84" s="3" t="inlineStr">
        <is>
          <t>Surface_Severity; Wet_Surface; Snow_Ice</t>
        </is>
      </c>
      <c r="P84" s="3" t="inlineStr">
        <is>
          <t>Twenty-seven combinations derived from surface type, moisture state, severity, and snow/ice state</t>
        </is>
      </c>
      <c r="Q84" s="3" t="inlineStr">
        <is>
          <t>Image_Classification</t>
        </is>
      </c>
      <c r="R84" s="3" t="inlineStr">
        <is>
          <t>JPG images; image-folder labels</t>
        </is>
      </c>
      <c r="S84" s="3" t="inlineStr">
        <is>
          <t>Image_Classification</t>
        </is>
      </c>
      <c r="T84" s="3" t="inlineStr">
        <is>
          <t>NR</t>
        </is>
      </c>
      <c r="U84" s="3" t="inlineStr">
        <is>
          <t>NR</t>
        </is>
      </c>
      <c r="V84" s="3" t="inlineStr">
        <is>
          <t>Compiled</t>
        </is>
      </c>
      <c r="W84" s="3" t="inlineStr">
        <is>
          <t>Direct_Download</t>
        </is>
      </c>
      <c r="X84" s="3" t="inlineStr">
        <is>
          <t>MIT</t>
        </is>
      </c>
      <c r="Y84" s="3" t="inlineStr">
        <is>
          <t>Large nominal size but weak image-level provenance, geographic documentation, acquisition metadata, and annotation quality-control evidence; Hub viewer returned an error during verification.</t>
        </is>
      </c>
      <c r="Z84" s="3" t="inlineStr">
        <is>
          <t>Moderate</t>
        </is>
      </c>
      <c r="AA84" s="3" t="inlineStr">
        <is>
          <t>Low</t>
        </is>
      </c>
      <c r="AB84" s="3" t="inlineStr">
        <is>
          <t>Use source record as cited.</t>
        </is>
      </c>
    </row>
    <row r="85" ht="56" customHeight="1">
      <c r="A85" s="3" t="inlineStr">
        <is>
          <t>DS-101</t>
        </is>
      </c>
      <c r="B85" s="3" t="inlineStr">
        <is>
          <t>Ryukijano/Pothole-detection-Yolov8</t>
        </is>
      </c>
      <c r="C85" s="3" t="inlineStr">
        <is>
          <t>Hugging Face</t>
        </is>
      </c>
      <c r="D85" s="3" t="inlineStr">
        <is>
          <t>Claude; GPT</t>
        </is>
      </c>
      <c r="E85" s="4" t="inlineStr">
        <is>
          <t>https://huggingface.co/datasets/Ryukijano/Pothole-detection-Yolov8</t>
        </is>
      </c>
      <c r="F85" s="4" t="inlineStr">
        <is>
          <t>https://huggingface.co/datasets/Ryukijano/Pothole-detection-Yolov8</t>
        </is>
      </c>
      <c r="G85" s="3" t="inlineStr">
        <is>
          <t>NR</t>
        </is>
      </c>
      <c r="H85" s="3" t="inlineStr">
        <is>
          <t>https://huggingface.co/datasets/Ryukijano/Pothole-detection-Yolov8</t>
        </is>
      </c>
      <c r="I85" s="3" t="inlineStr">
        <is>
          <t>NR</t>
        </is>
      </c>
      <c r="J85" s="3" t="inlineStr">
        <is>
          <t>NR</t>
        </is>
      </c>
      <c r="K85" s="3" t="inlineStr">
        <is>
          <t>880</t>
        </is>
      </c>
      <c r="L85" s="3" t="inlineStr">
        <is>
          <t>NR</t>
        </is>
      </c>
      <c r="M85" s="3" t="inlineStr">
        <is>
          <t>880</t>
        </is>
      </c>
      <c r="N85" s="3" t="inlineStr">
        <is>
          <t>NR</t>
        </is>
      </c>
      <c r="O85" s="3" t="inlineStr">
        <is>
          <t>Pothole</t>
        </is>
      </c>
      <c r="P85" s="3" t="inlineStr">
        <is>
          <t>Pothole labels in YOLOv8 format (per repo name) [Claude] | Object-detection labels are present, but class definitions and provenance are not documented in a data card [GPT]</t>
        </is>
      </c>
      <c r="Q85" s="3" t="inlineStr">
        <is>
          <t>Object_Detection</t>
        </is>
      </c>
      <c r="R85" s="3" t="inlineStr">
        <is>
          <t>YOLO TXT (per repo name) [Claude] | Image files; text labels [GPT]</t>
        </is>
      </c>
      <c r="S85" s="3" t="inlineStr">
        <is>
          <t>Object detection [Claude] | Object_Detection [GPT]</t>
        </is>
      </c>
      <c r="T85" s="3" t="inlineStr">
        <is>
          <t>NR</t>
        </is>
      </c>
      <c r="U85" s="3" t="inlineStr">
        <is>
          <t>NR</t>
        </is>
      </c>
      <c r="V85" s="3" t="inlineStr">
        <is>
          <t>Derived</t>
        </is>
      </c>
      <c r="W85" s="3" t="inlineStr">
        <is>
          <t>Direct_Download</t>
        </is>
      </c>
      <c r="X85" s="3" t="inlineStr">
        <is>
          <t>OpenRAIL</t>
        </is>
      </c>
      <c r="Y85" s="3" t="inlineStr">
        <is>
          <t>Dataset card empty (default placeholder text); license, count, provenance, and release year not reported; supplementary only [Claude] | Empty or minimal README; no reliable source dataset identity, acquisition geography, collection date, annotation method, or image-license chain. [GPT]</t>
        </is>
      </c>
      <c r="Z85" s="3" t="inlineStr">
        <is>
          <t>Low</t>
        </is>
      </c>
      <c r="AA85" s="3" t="inlineStr">
        <is>
          <t>Medium</t>
        </is>
      </c>
      <c r="AB85" s="3" t="inlineStr">
        <is>
          <t>Resolve provenance before use.</t>
        </is>
      </c>
    </row>
    <row r="86" ht="56" customHeight="1">
      <c r="A86" s="3" t="inlineStr">
        <is>
          <t>DS-103</t>
        </is>
      </c>
      <c r="B86" s="3" t="inlineStr">
        <is>
          <t>taroii/pothole-detection</t>
        </is>
      </c>
      <c r="C86" s="3" t="inlineStr">
        <is>
          <t>Hugging Face</t>
        </is>
      </c>
      <c r="D86" s="3" t="inlineStr">
        <is>
          <t>Claude</t>
        </is>
      </c>
      <c r="E86" s="4" t="inlineStr">
        <is>
          <t>https://huggingface.co/datasets/taroii/pothole-detection</t>
        </is>
      </c>
      <c r="F86" s="4" t="inlineStr">
        <is>
          <t>https://huggingface.co/datasets/taroii/pothole-detection</t>
        </is>
      </c>
      <c r="G86" s="3" t="inlineStr">
        <is>
          <t>NR</t>
        </is>
      </c>
      <c r="H86" s="3" t="inlineStr">
        <is>
          <t>NR</t>
        </is>
      </c>
      <c r="I86" s="3" t="inlineStr">
        <is>
          <t>NR</t>
        </is>
      </c>
      <c r="J86" s="3" t="inlineStr">
        <is>
          <t>NR</t>
        </is>
      </c>
      <c r="K86" s="3" t="inlineStr">
        <is>
          <t>NR</t>
        </is>
      </c>
      <c r="L86" s="3" t="inlineStr">
        <is>
          <t>NR</t>
        </is>
      </c>
      <c r="M86" s="3" t="inlineStr">
        <is>
          <t>NR</t>
        </is>
      </c>
      <c r="N86" s="3" t="inlineStr">
        <is>
          <t>NR</t>
        </is>
      </c>
      <c r="O86" s="3" t="inlineStr">
        <is>
          <t>Pothole</t>
        </is>
      </c>
      <c r="P86" s="3" t="inlineStr">
        <is>
          <t>Pothole detection labels (per repo name/task)</t>
        </is>
      </c>
      <c r="Q86" s="3" t="inlineStr">
        <is>
          <t>Object_Detection</t>
        </is>
      </c>
      <c r="R86" s="3" t="inlineStr">
        <is>
          <t>NR</t>
        </is>
      </c>
      <c r="S86" s="3" t="inlineStr">
        <is>
          <t>Object detection</t>
        </is>
      </c>
      <c r="T86" s="3" t="inlineStr">
        <is>
          <t>NR</t>
        </is>
      </c>
      <c r="U86" s="3" t="inlineStr">
        <is>
          <t>NR</t>
        </is>
      </c>
      <c r="V86" s="3" t="inlineStr">
        <is>
          <t>Original</t>
        </is>
      </c>
      <c r="W86" s="3" t="inlineStr">
        <is>
          <t>Direct_Download</t>
        </is>
      </c>
      <c r="X86" s="3" t="inlineStr">
        <is>
          <t>NR</t>
        </is>
      </c>
      <c r="Y86" s="3" t="inlineStr">
        <is>
          <t>Dataset card empty (default placeholder text); license, count, provenance, and release year not reported; retained as supplementary because identity and access route are clear</t>
        </is>
      </c>
      <c r="Z86" s="3" t="inlineStr">
        <is>
          <t>Low</t>
        </is>
      </c>
      <c r="AA86" s="3" t="inlineStr">
        <is>
          <t>Low</t>
        </is>
      </c>
      <c r="AB86" s="3" t="inlineStr">
        <is>
          <t>Use source record as cited.</t>
        </is>
      </c>
    </row>
    <row r="87" ht="56" customHeight="1">
      <c r="A87" s="3" t="inlineStr">
        <is>
          <t>DS-104</t>
        </is>
      </c>
      <c r="B87" s="3" t="inlineStr">
        <is>
          <t>Unified Road Defect Dataset</t>
        </is>
      </c>
      <c r="C87" s="3" t="inlineStr">
        <is>
          <t>Hugging Face</t>
        </is>
      </c>
      <c r="D87" s="3" t="inlineStr">
        <is>
          <t>GPT</t>
        </is>
      </c>
      <c r="E87" s="4" t="inlineStr">
        <is>
          <t>https://huggingface.co/datasets/TamAko783/Unified_Road_Defect_Dataset</t>
        </is>
      </c>
      <c r="F87" s="4" t="inlineStr">
        <is>
          <t>https://huggingface.co/datasets/TamAko783/Unified_Road_Defect_Dataset</t>
        </is>
      </c>
      <c r="G87" s="3" t="inlineStr">
        <is>
          <t>NR</t>
        </is>
      </c>
      <c r="H87" s="3" t="inlineStr">
        <is>
          <t>https://doi.org/10.1109/BigData52589.2021.9671347; https://doi.org/10.1016/j.dib.2023.109312; https://doi.org/10.57967/hf/3189</t>
        </is>
      </c>
      <c r="I87" s="3" t="inlineStr">
        <is>
          <t>Multiple</t>
        </is>
      </c>
      <c r="J87" s="3" t="inlineStr">
        <is>
          <t>Multiple; China; Japan; India; Czech Republic; Norway; United States; other source-covered countries; Road environment: Mixed</t>
        </is>
      </c>
      <c r="K87" s="3" t="inlineStr">
        <is>
          <t>30186</t>
        </is>
      </c>
      <c r="L87" s="3" t="inlineStr">
        <is>
          <t>NR</t>
        </is>
      </c>
      <c r="M87" s="3" t="inlineStr">
        <is>
          <t>30186</t>
        </is>
      </c>
      <c r="N87" s="3" t="inlineStr">
        <is>
          <t>NR</t>
        </is>
      </c>
      <c r="O87" s="3" t="inlineStr">
        <is>
          <t>Longitudinal_Crack; Transverse_Crack; Alligator_Crack; Pothole; Other_Damage</t>
        </is>
      </c>
      <c r="P87" s="3" t="inlineStr">
        <is>
          <t>Unified five-class road-defect taxonomy mapped from RDD2022; UAV-PDD2023; RoadDamageVision</t>
        </is>
      </c>
      <c r="Q87" s="3" t="inlineStr">
        <is>
          <t>Object_Detection</t>
        </is>
      </c>
      <c r="R87" s="3" t="inlineStr">
        <is>
          <t>YOLO text annotations; image files</t>
        </is>
      </c>
      <c r="S87" s="3" t="inlineStr">
        <is>
          <t>Object_Detection</t>
        </is>
      </c>
      <c r="T87" s="3" t="inlineStr">
        <is>
          <t>NR</t>
        </is>
      </c>
      <c r="U87" s="3" t="inlineStr">
        <is>
          <t>NR</t>
        </is>
      </c>
      <c r="V87" s="3" t="inlineStr">
        <is>
          <t>Compiled</t>
        </is>
      </c>
      <c r="W87" s="3" t="inlineStr">
        <is>
          <t>Direct_Download</t>
        </is>
      </c>
      <c r="X87" s="3" t="inlineStr">
        <is>
          <t>Mixed (CC BY-SA 4.0; CC BY 4.0)</t>
        </is>
      </c>
      <c r="Y87" s="3" t="inlineStr">
        <is>
          <t>Mixed licenses and acquisition protocols; source-specific collection dates and environmental conditions are incomplete; auxiliary engineering indicators are not distributed.</t>
        </is>
      </c>
      <c r="Z87" s="3" t="inlineStr">
        <is>
          <t>High</t>
        </is>
      </c>
      <c r="AA87" s="3" t="inlineStr">
        <is>
          <t>Low</t>
        </is>
      </c>
      <c r="AB87" s="3" t="inlineStr">
        <is>
          <t>Use source record as cited.</t>
        </is>
      </c>
    </row>
    <row r="88" ht="56" customHeight="1">
      <c r="A88" s="3" t="inlineStr">
        <is>
          <t>DS-105</t>
        </is>
      </c>
      <c r="B88" s="3" t="inlineStr">
        <is>
          <t>Unified_Road_Defect_FRDC_Pseudolabeled_v2</t>
        </is>
      </c>
      <c r="C88" s="3" t="inlineStr">
        <is>
          <t>Hugging Face</t>
        </is>
      </c>
      <c r="D88" s="3" t="inlineStr">
        <is>
          <t>GPT</t>
        </is>
      </c>
      <c r="E88" s="4" t="inlineStr">
        <is>
          <t>https://huggingface.co/datasets/TamAko783/Unified_Road_Defect_FRDC_Pseudolabeled_v2</t>
        </is>
      </c>
      <c r="F88" s="4" t="inlineStr">
        <is>
          <t>https://huggingface.co/datasets/TamAko783/Unified_Road_Defect_FRDC_Pseudolabeled_v2</t>
        </is>
      </c>
      <c r="G88" s="3" t="inlineStr">
        <is>
          <t>NR</t>
        </is>
      </c>
      <c r="H88" s="3" t="inlineStr">
        <is>
          <t>https://huggingface.co/datasets/TamAko783/Unified_Road_Defect_FRDC_Pseudolabeled_v2</t>
        </is>
      </c>
      <c r="I88" s="3" t="inlineStr">
        <is>
          <t>Multiple</t>
        </is>
      </c>
      <c r="J88" s="3" t="inlineStr">
        <is>
          <t>Multiple; Same geographic coverage as Unified Road Defect Dataset; Road environment: Mixed</t>
        </is>
      </c>
      <c r="K88" s="3" t="inlineStr">
        <is>
          <t>30186</t>
        </is>
      </c>
      <c r="L88" s="3" t="inlineStr">
        <is>
          <t>NR</t>
        </is>
      </c>
      <c r="M88" s="3" t="inlineStr">
        <is>
          <t>30186</t>
        </is>
      </c>
      <c r="N88" s="3" t="inlineStr">
        <is>
          <t>NR</t>
        </is>
      </c>
      <c r="O88" s="3" t="inlineStr">
        <is>
          <t>Longitudinal_Crack; Transverse_Crack; Alligator_Crack; Pothole; Other_Damage</t>
        </is>
      </c>
      <c r="P88" s="3" t="inlineStr">
        <is>
          <t>Pseudo-label ensemble aligned with the Unified Road Defect Dataset taxonomy</t>
        </is>
      </c>
      <c r="Q88" s="3" t="inlineStr">
        <is>
          <t>Object_Detection</t>
        </is>
      </c>
      <c r="R88" s="3" t="inlineStr">
        <is>
          <t>YOLO text annotations; image files</t>
        </is>
      </c>
      <c r="S88" s="3" t="inlineStr">
        <is>
          <t>Object_Detection; Pseudo_Labeling</t>
        </is>
      </c>
      <c r="T88" s="3" t="inlineStr">
        <is>
          <t>NR</t>
        </is>
      </c>
      <c r="U88" s="3" t="inlineStr">
        <is>
          <t>NR</t>
        </is>
      </c>
      <c r="V88" s="3" t="inlineStr">
        <is>
          <t>Derived</t>
        </is>
      </c>
      <c r="W88" s="3" t="inlineStr">
        <is>
          <t>Direct_Download</t>
        </is>
      </c>
      <c r="X88" s="3" t="inlineStr">
        <is>
          <t>NR</t>
        </is>
      </c>
      <c r="Y88" s="3" t="inlineStr">
        <is>
          <t>Synthetic/pseudo-label derivative rather than independent ground truth; label uncertainty and license inheritance require explicit downstream review.</t>
        </is>
      </c>
      <c r="Z88" s="3" t="inlineStr">
        <is>
          <t>Moderate</t>
        </is>
      </c>
      <c r="AA88" s="3" t="inlineStr">
        <is>
          <t>Low</t>
        </is>
      </c>
      <c r="AB88" s="3" t="inlineStr">
        <is>
          <t>Use source record as cited.</t>
        </is>
      </c>
    </row>
    <row r="89" ht="56" customHeight="1">
      <c r="A89" s="3" t="inlineStr">
        <is>
          <t>DS-106</t>
        </is>
      </c>
      <c r="B89" s="3" t="inlineStr">
        <is>
          <t>varcoder/crack-segmentation-dataset</t>
        </is>
      </c>
      <c r="C89" s="3" t="inlineStr">
        <is>
          <t>Hugging Face</t>
        </is>
      </c>
      <c r="D89" s="3" t="inlineStr">
        <is>
          <t>Claude</t>
        </is>
      </c>
      <c r="E89" s="4" t="inlineStr">
        <is>
          <t>https://huggingface.co/datasets/varcoder/crack-segmentation-dataset</t>
        </is>
      </c>
      <c r="F89" s="4" t="inlineStr">
        <is>
          <t>https://huggingface.co/datasets/varcoder/crack-segmentation-dataset</t>
        </is>
      </c>
      <c r="G89" s="3" t="inlineStr">
        <is>
          <t>NR</t>
        </is>
      </c>
      <c r="H89" s="3" t="inlineStr">
        <is>
          <t>https://huggingface.co/varcoder/segformer-b4-crack-segmentation-dataset</t>
        </is>
      </c>
      <c r="I89" s="3" t="inlineStr">
        <is>
          <t>NR</t>
        </is>
      </c>
      <c r="J89" s="3" t="inlineStr">
        <is>
          <t>NR</t>
        </is>
      </c>
      <c r="K89" s="3" t="inlineStr">
        <is>
          <t>11298</t>
        </is>
      </c>
      <c r="L89" s="3" t="inlineStr">
        <is>
          <t>NR</t>
        </is>
      </c>
      <c r="M89" s="3" t="inlineStr">
        <is>
          <t>11298</t>
        </is>
      </c>
      <c r="N89" s="3" t="inlineStr">
        <is>
          <t>NR</t>
        </is>
      </c>
      <c r="O89" s="3" t="inlineStr">
        <is>
          <t>Crack (surface type not documented)</t>
        </is>
      </c>
      <c r="P89" s="3" t="inlineStr">
        <is>
          <t>Binary crack masks (image + label mask per viewer schema)</t>
        </is>
      </c>
      <c r="Q89" s="3" t="inlineStr">
        <is>
          <t>Semantic_Segmentation</t>
        </is>
      </c>
      <c r="R89" s="3" t="inlineStr">
        <is>
          <t>Parquet (image, label mask)</t>
        </is>
      </c>
      <c r="S89" s="3" t="inlineStr">
        <is>
          <t>Semantic segmentation</t>
        </is>
      </c>
      <c r="T89" s="3" t="inlineStr">
        <is>
          <t>NR</t>
        </is>
      </c>
      <c r="U89" s="3" t="inlineStr">
        <is>
          <t>NR</t>
        </is>
      </c>
      <c r="V89" s="3" t="inlineStr">
        <is>
          <t>Compiled</t>
        </is>
      </c>
      <c r="W89" s="3" t="inlineStr">
        <is>
          <t>Direct_Download</t>
        </is>
      </c>
      <c r="X89" s="3" t="inlineStr">
        <is>
          <t>NR</t>
        </is>
      </c>
      <c r="Y89" s="3" t="inlineStr">
        <is>
          <t>No dataset card ('More Information needed'); no license, provenance, or collection context; likely aggregation of existing crack datasets but composition undocumented; unsuitable for primary ranking</t>
        </is>
      </c>
      <c r="Z89" s="3" t="inlineStr">
        <is>
          <t>Moderate</t>
        </is>
      </c>
      <c r="AA89" s="3" t="inlineStr">
        <is>
          <t>Low</t>
        </is>
      </c>
      <c r="AB89" s="3" t="inlineStr">
        <is>
          <t>Use source record as cited.</t>
        </is>
      </c>
    </row>
    <row r="90" ht="56" customHeight="1">
      <c r="A90" s="3" t="inlineStr">
        <is>
          <t>DS-107</t>
        </is>
      </c>
      <c r="B90" s="3" t="inlineStr">
        <is>
          <t>A test data used in A Unified 3D Visualization of Surface and Subsurface Pavement Distress by Fusing Video and Ground-Penetrating Radar Data</t>
        </is>
      </c>
      <c r="C90" s="3" t="inlineStr">
        <is>
          <t>Zenodo</t>
        </is>
      </c>
      <c r="D90" s="3" t="inlineStr">
        <is>
          <t>Claude</t>
        </is>
      </c>
      <c r="E90" s="4" t="inlineStr">
        <is>
          <t>https://zenodo.org/records/18241476</t>
        </is>
      </c>
      <c r="F90" s="4" t="inlineStr">
        <is>
          <t>https://zenodo.org/records/18241476</t>
        </is>
      </c>
      <c r="G90" s="3" t="inlineStr">
        <is>
          <t>10.5281/zenodo.18241476</t>
        </is>
      </c>
      <c r="H90" s="3" t="inlineStr">
        <is>
          <t>NR</t>
        </is>
      </c>
      <c r="I90" s="3" t="inlineStr">
        <is>
          <t>NR</t>
        </is>
      </c>
      <c r="J90" s="3" t="inlineStr">
        <is>
          <t>NR</t>
        </is>
      </c>
      <c r="K90" s="3" t="inlineStr">
        <is>
          <t>NR</t>
        </is>
      </c>
      <c r="L90" s="3" t="inlineStr">
        <is>
          <t>NR</t>
        </is>
      </c>
      <c r="M90" s="3" t="inlineStr">
        <is>
          <t>NR</t>
        </is>
      </c>
      <c r="N90" s="3" t="inlineStr">
        <is>
          <t>NR</t>
        </is>
      </c>
      <c r="O90" s="3" t="inlineStr">
        <is>
          <t>Surface_Distress;Subsurface_Distress</t>
        </is>
      </c>
      <c r="P90" s="3" t="inlineStr">
        <is>
          <t>NR</t>
        </is>
      </c>
      <c r="Q90" s="3" t="inlineStr">
        <is>
          <t>NR</t>
        </is>
      </c>
      <c r="R90" s="3" t="inlineStr">
        <is>
          <t>MP4_Video;GPR_ARD;TXT</t>
        </is>
      </c>
      <c r="S90" s="3" t="inlineStr">
        <is>
          <t>Multimodal_Fusion;3D_Visualization</t>
        </is>
      </c>
      <c r="T90" s="3" t="inlineStr">
        <is>
          <t>NR</t>
        </is>
      </c>
      <c r="U90" s="3" t="inlineStr">
        <is>
          <t>NR</t>
        </is>
      </c>
      <c r="V90" s="3" t="inlineStr">
        <is>
          <t>Original</t>
        </is>
      </c>
      <c r="W90" s="3" t="inlineStr">
        <is>
          <t>Direct_Download</t>
        </is>
      </c>
      <c r="X90" s="3" t="inlineStr">
        <is>
          <t>CC-BY-4.0</t>
        </is>
      </c>
      <c r="Y90" s="3" t="inlineStr">
        <is>
          <t>The Zenodo description field is completely empty - all interpretation rests on the record title and file names; it is a single-swath demonstration sample rather than a training corpus; no annotations, no class list, no geography and no acquisition parameters; one filename uses non-ASCII characters that may complicate automated extraction</t>
        </is>
      </c>
      <c r="Z90" s="3" t="inlineStr">
        <is>
          <t>Low</t>
        </is>
      </c>
      <c r="AA90" s="3" t="inlineStr">
        <is>
          <t>Low</t>
        </is>
      </c>
      <c r="AB90" s="3" t="inlineStr">
        <is>
          <t>Use source record as cited.</t>
        </is>
      </c>
    </row>
    <row r="91" ht="56" customHeight="1">
      <c r="A91" s="3" t="inlineStr">
        <is>
          <t>DS-108</t>
        </is>
      </c>
      <c r="B91" s="3" t="inlineStr">
        <is>
          <t>Asphalt Pavement Crack Segmentation Dataset for Mobile Road Distress Assessment</t>
        </is>
      </c>
      <c r="C91" s="3" t="inlineStr">
        <is>
          <t>Zenodo</t>
        </is>
      </c>
      <c r="D91" s="3" t="inlineStr">
        <is>
          <t>Claude</t>
        </is>
      </c>
      <c r="E91" s="4" t="inlineStr">
        <is>
          <t>https://zenodo.org/records/20040434</t>
        </is>
      </c>
      <c r="F91" s="4" t="inlineStr">
        <is>
          <t>https://zenodo.org/records/20040434</t>
        </is>
      </c>
      <c r="G91" s="3" t="inlineStr">
        <is>
          <t>10.5281/zenodo.20040434</t>
        </is>
      </c>
      <c r="H91" s="3" t="inlineStr">
        <is>
          <t>NR</t>
        </is>
      </c>
      <c r="I91" s="3" t="inlineStr">
        <is>
          <t>NR</t>
        </is>
      </c>
      <c r="J91" s="3" t="inlineStr">
        <is>
          <t>NR</t>
        </is>
      </c>
      <c r="K91" s="3" t="inlineStr">
        <is>
          <t>2209</t>
        </is>
      </c>
      <c r="L91" s="3" t="inlineStr">
        <is>
          <t>NR</t>
        </is>
      </c>
      <c r="M91" s="3" t="inlineStr">
        <is>
          <t>2209</t>
        </is>
      </c>
      <c r="N91" s="3" t="inlineStr">
        <is>
          <t>NR</t>
        </is>
      </c>
      <c r="O91" s="3" t="inlineStr">
        <is>
          <t>Crack;Pavement_Distress_Generic</t>
        </is>
      </c>
      <c r="P91" s="3" t="inlineStr">
        <is>
          <t>Binary pixel mask: crack/distress pixels vs background</t>
        </is>
      </c>
      <c r="Q91" s="3" t="inlineStr">
        <is>
          <t>Semantic_Segmentation</t>
        </is>
      </c>
      <c r="R91" s="3" t="inlineStr">
        <is>
          <t>PNG_Mask</t>
        </is>
      </c>
      <c r="S91" s="3" t="inlineStr">
        <is>
          <t>Semantic_Segmentation;Edge_Deployment</t>
        </is>
      </c>
      <c r="T91" s="3" t="inlineStr">
        <is>
          <t>DeepLabV3-based (deployed on NVIDIA Jetson)</t>
        </is>
      </c>
      <c r="U91" s="3" t="inlineStr">
        <is>
          <t>DeepLabV3-based (deployed on NVIDIA Jetson)</t>
        </is>
      </c>
      <c r="V91" s="3" t="inlineStr">
        <is>
          <t>Original</t>
        </is>
      </c>
      <c r="W91" s="3" t="inlineStr">
        <is>
          <t>Direct_Download</t>
        </is>
      </c>
      <c r="X91" s="3" t="inlineStr">
        <is>
          <t>CC-BY-4.0</t>
        </is>
      </c>
      <c r="Y91" s="3" t="inlineStr">
        <is>
          <t>Country and collection site not reported; binary masks only, so no distress-type discrimination; no reported performance value for the DeepLabV3 model named in the record</t>
        </is>
      </c>
      <c r="Z91" s="3" t="inlineStr">
        <is>
          <t>High</t>
        </is>
      </c>
      <c r="AA91" s="3" t="inlineStr">
        <is>
          <t>Low</t>
        </is>
      </c>
      <c r="AB91" s="3" t="inlineStr">
        <is>
          <t>Use source record as cited.</t>
        </is>
      </c>
    </row>
    <row r="92" ht="56" customHeight="1">
      <c r="A92" s="3" t="inlineStr">
        <is>
          <t>DS-109</t>
        </is>
      </c>
      <c r="B92" s="3" t="inlineStr">
        <is>
          <t>BD-PaveSurface: Multi-Weather Pavement Surface Image Dataset (Bangladesh)</t>
        </is>
      </c>
      <c r="C92" s="3" t="inlineStr">
        <is>
          <t>Zenodo</t>
        </is>
      </c>
      <c r="D92" s="3" t="inlineStr">
        <is>
          <t>Claude; GPT</t>
        </is>
      </c>
      <c r="E92" s="4" t="inlineStr">
        <is>
          <t>https://zenodo.org/records/18735883</t>
        </is>
      </c>
      <c r="F92" s="4" t="inlineStr">
        <is>
          <t>https://zenodo.org/records/18735883</t>
        </is>
      </c>
      <c r="G92" s="3" t="inlineStr">
        <is>
          <t>10.5281/zenodo.18735883</t>
        </is>
      </c>
      <c r="H92" s="3" t="inlineStr">
        <is>
          <t>NR</t>
        </is>
      </c>
      <c r="I92" s="3" t="inlineStr">
        <is>
          <t>Bangladesh</t>
        </is>
      </c>
      <c r="J92" s="3" t="inlineStr">
        <is>
          <t>Bangladesh; National Highways N5 and N6; Road environment: Highway [Claude] | National highways;multi-weather pavement surface [GPT]</t>
        </is>
      </c>
      <c r="K92" s="3" t="inlineStr">
        <is>
          <t>21000</t>
        </is>
      </c>
      <c r="L92" s="3" t="inlineStr">
        <is>
          <t>NR</t>
        </is>
      </c>
      <c r="M92" s="3" t="inlineStr">
        <is>
          <t>21000</t>
        </is>
      </c>
      <c r="N92" s="3" t="inlineStr">
        <is>
          <t>NR</t>
        </is>
      </c>
      <c r="O92" s="3" t="inlineStr">
        <is>
          <t>Crack;Pothole;Good_Pavement [Claude] | Crack;Pothole;Good pavement [GPT]</t>
        </is>
      </c>
      <c r="P92" s="3" t="inlineStr">
        <is>
          <t>3 image-level classes: Crack;Pothole;Good [Claude] | Crack;pothole;good pavement condition [GPT]</t>
        </is>
      </c>
      <c r="Q92" s="3" t="inlineStr">
        <is>
          <t>Image_Classification [Claude] | Image classification;Condition assessment [GPT]</t>
        </is>
      </c>
      <c r="R92" s="3" t="inlineStr">
        <is>
          <t>Folder_Class_Labels</t>
        </is>
      </c>
      <c r="S92" s="3" t="inlineStr">
        <is>
          <t>Image_Classification [Claude] | Classification;Pavement condition assessment [GPT]</t>
        </is>
      </c>
      <c r="T92" s="3" t="inlineStr">
        <is>
          <t>NR</t>
        </is>
      </c>
      <c r="U92" s="3" t="inlineStr">
        <is>
          <t>NR</t>
        </is>
      </c>
      <c r="V92" s="3" t="inlineStr">
        <is>
          <t>Original</t>
        </is>
      </c>
      <c r="W92" s="3" t="inlineStr">
        <is>
          <t>Direct_Download</t>
        </is>
      </c>
      <c r="X92" s="3" t="inlineStr">
        <is>
          <t>CC-BY-4.0</t>
        </is>
      </c>
      <c r="Y92" s="3" t="inlineStr">
        <is>
          <t>Image-level class labels only - no bounding boxes or masks, so it cannot support detection or segmentation; 12,000 of the 21,000 images are augmentations of the 9,000 raw images, so effective independent sample size is 9,000; 41.35 GB single archive; per-split counts not reported; handheld capture not representative of vehicle-mounted sensing [Claude] | Recent record with limited reuse evidence; image count, resolution, sensor, annotation method, quality control, and license were not verified in accessible authoritative text. [GPT]</t>
        </is>
      </c>
      <c r="Z92" s="3" t="inlineStr">
        <is>
          <t>Low</t>
        </is>
      </c>
      <c r="AA92" s="3" t="inlineStr">
        <is>
          <t>Low</t>
        </is>
      </c>
      <c r="AB92" s="3" t="inlineStr">
        <is>
          <t>Use as-is.</t>
        </is>
      </c>
    </row>
    <row r="93" ht="56" customHeight="1">
      <c r="A93" s="3" t="inlineStr">
        <is>
          <t>DS-110</t>
        </is>
      </c>
      <c r="B93" s="3" t="inlineStr">
        <is>
          <t>BR-AsPavDam - Brazilian Asphalt Pavement Damage Dataset</t>
        </is>
      </c>
      <c r="C93" s="3" t="inlineStr">
        <is>
          <t>Zenodo</t>
        </is>
      </c>
      <c r="D93" s="3" t="inlineStr">
        <is>
          <t>Claude</t>
        </is>
      </c>
      <c r="E93" s="4" t="inlineStr">
        <is>
          <t>https://zenodo.org/records/16291115</t>
        </is>
      </c>
      <c r="F93" s="4" t="inlineStr">
        <is>
          <t>https://zenodo.org/records/16291115</t>
        </is>
      </c>
      <c r="G93" s="3" t="inlineStr">
        <is>
          <t>10.5281/zenodo.16291115</t>
        </is>
      </c>
      <c r="H93" s="3" t="inlineStr">
        <is>
          <t>https://doi.org/10.5281/zenodo.16291115 (dataset record; linked GitHub repository and thesis cited in record)</t>
        </is>
      </c>
      <c r="I93" s="3" t="inlineStr">
        <is>
          <t>Brazil</t>
        </is>
      </c>
      <c r="J93" s="3" t="inlineStr">
        <is>
          <t>Brazil; Cascavel, Parana; Road environment: Urban</t>
        </is>
      </c>
      <c r="K93" s="3" t="inlineStr">
        <is>
          <t>NR</t>
        </is>
      </c>
      <c r="L93" s="3" t="inlineStr">
        <is>
          <t>NR</t>
        </is>
      </c>
      <c r="M93" s="3" t="inlineStr">
        <is>
          <t>NR</t>
        </is>
      </c>
      <c r="N93" s="3" t="inlineStr">
        <is>
          <t>NR</t>
        </is>
      </c>
      <c r="O93" s="3" t="inlineStr">
        <is>
          <t>Fissures;Shoving;Ravelling;Pothole;Patch</t>
        </is>
      </c>
      <c r="P93" s="3" t="inlineStr">
        <is>
          <t>DNIT guideline classes: Fissures;Shoving;Ravelling;Pothole;Patch</t>
        </is>
      </c>
      <c r="Q93" s="3" t="inlineStr">
        <is>
          <t>Object_Detection</t>
        </is>
      </c>
      <c r="R93" s="3" t="inlineStr">
        <is>
          <t>YOLO_TXT_BBox</t>
        </is>
      </c>
      <c r="S93" s="3" t="inlineStr">
        <is>
          <t>Object_Detection</t>
        </is>
      </c>
      <c r="T93" s="3" t="inlineStr">
        <is>
          <t>NR</t>
        </is>
      </c>
      <c r="U93" s="3" t="inlineStr">
        <is>
          <t>NR</t>
        </is>
      </c>
      <c r="V93" s="3" t="inlineStr">
        <is>
          <t>Original</t>
        </is>
      </c>
      <c r="W93" s="3" t="inlineStr">
        <is>
          <t>Direct_Download</t>
        </is>
      </c>
      <c r="X93" s="3" t="inlineStr">
        <is>
          <t>CC-BY-4.0</t>
        </is>
      </c>
      <c r="Y93" s="3" t="inlineStr">
        <is>
          <t>Image count not reported in record; single city; author-declared class imbalance and weather/location bias; best-model architecture not named alongside the reported mAP@50</t>
        </is>
      </c>
      <c r="Z93" s="3" t="inlineStr">
        <is>
          <t>High</t>
        </is>
      </c>
      <c r="AA93" s="3" t="inlineStr">
        <is>
          <t>Low</t>
        </is>
      </c>
      <c r="AB93" s="3" t="inlineStr">
        <is>
          <t>Use source record as cited.</t>
        </is>
      </c>
    </row>
    <row r="94" ht="56" customHeight="1">
      <c r="A94" s="3" t="inlineStr">
        <is>
          <t>DS-111</t>
        </is>
      </c>
      <c r="B94" s="3" t="inlineStr">
        <is>
          <t>CAMBER Dataset - Road Survey Video / Road Monitoring Route Series (67 Zenodo records)</t>
        </is>
      </c>
      <c r="C94" s="3" t="inlineStr">
        <is>
          <t>Zenodo</t>
        </is>
      </c>
      <c r="D94" s="3" t="inlineStr">
        <is>
          <t>Claude; CodeX</t>
        </is>
      </c>
      <c r="E94" s="4" t="inlineStr">
        <is>
          <t>https://zenodo.org/records/18704114</t>
        </is>
      </c>
      <c r="F94" s="4" t="inlineStr">
        <is>
          <t>https://zenodo.org/records/18704114; https://zenodo.org/records/18755804</t>
        </is>
      </c>
      <c r="G94" s="3" t="inlineStr">
        <is>
          <t>10.5281/zenodo.18704114; 10.5281/zenodo.18755804</t>
        </is>
      </c>
      <c r="H94" s="3" t="inlineStr">
        <is>
          <t>NR</t>
        </is>
      </c>
      <c r="I94" s="3" t="inlineStr">
        <is>
          <t>NR</t>
        </is>
      </c>
      <c r="J94" s="3" t="inlineStr">
        <is>
          <t>European road networks (CAMBER project, Horizon Europe GA 101156387); Road environment: Road survey route</t>
        </is>
      </c>
      <c r="K94" s="3" t="inlineStr">
        <is>
          <t>NR</t>
        </is>
      </c>
      <c r="L94" s="3" t="inlineStr">
        <is>
          <t>NR</t>
        </is>
      </c>
      <c r="M94" s="3" t="inlineStr">
        <is>
          <t>NR</t>
        </is>
      </c>
      <c r="N94" s="3" t="inlineStr">
        <is>
          <t>NR</t>
        </is>
      </c>
      <c r="O94" s="3" t="inlineStr">
        <is>
          <t>Pothole;Manhole;Speed_Breaker [Claude] | Pothole; Manhole; Speedbreaker [CodeX]</t>
        </is>
      </c>
      <c r="P94" s="3" t="inlineStr">
        <is>
          <t>YOLOv8 detection classes: manhole;pothole;speedbreaker;potholes (note the duplicated pothole/potholes class label in the source record) [Claude] | Model-detected classes [CodeX]</t>
        </is>
      </c>
      <c r="Q94" s="3" t="inlineStr">
        <is>
          <t>Object_Detection [Claude] | Object detection [CodeX]</t>
        </is>
      </c>
      <c r="R94" s="3" t="inlineStr">
        <is>
          <t>CSV_Detection_Results [Claude] | MP4; CSV; GPX [CodeX]</t>
        </is>
      </c>
      <c r="S94" s="3" t="inlineStr">
        <is>
          <t>Object_Detection;Geo_Referenced_Defect_Mapping [Claude] | Object detection; GPS-based mapping [CodeX]</t>
        </is>
      </c>
      <c r="T94" s="3" t="inlineStr">
        <is>
          <t>Yolov8-fintuned-on-potholes.pt [Claude] | YOLOv8 [CodeX]</t>
        </is>
      </c>
      <c r="U94" s="3" t="inlineStr">
        <is>
          <t>Yolov8-fintuned-on-potholes.pt [Claude] | YOLOv8 [CodeX]</t>
        </is>
      </c>
      <c r="V94" s="3" t="inlineStr">
        <is>
          <t>Original</t>
        </is>
      </c>
      <c r="W94" s="3" t="inlineStr">
        <is>
          <t>Metadata_Only [Claude] | Restricted [CodeX]</t>
        </is>
      </c>
      <c r="X94" s="3" t="inlineStr">
        <is>
          <t>CC-BY-4.0 [Claude] | Creative Commons Attribution 4.0 International [CodeX]</t>
        </is>
      </c>
      <c r="Y94" s="3" t="inlineStr">
        <is>
          <t>The Zenodo records are DOI landing pages only - each contains just 1-2 small metadata .txt files and the data payload is reachable only through expiring S3 presigned URLs, so long-term access is not assured; labels are unverified automatic YOLOv8 outputs rather than human ground truth; the class list duplicates pothole as both 'pothole' and 'potholes'; 66 sibling records were collapsed into this single row and are itemised in the Exclusion_Log [Claude] | Files restricted; linked S3 URLs are expired; location and data volume unresolved. [CodeX]</t>
        </is>
      </c>
      <c r="Z94" s="3" t="inlineStr">
        <is>
          <t>Moderate</t>
        </is>
      </c>
      <c r="AA94" s="7" t="inlineStr">
        <is>
          <t>High</t>
        </is>
      </c>
      <c r="AB94" s="3" t="inlineStr">
        <is>
          <t>Request access route; verify per-route content.</t>
        </is>
      </c>
    </row>
    <row r="95" ht="56" customHeight="1">
      <c r="A95" s="3" t="inlineStr">
        <is>
          <t>DS-112</t>
        </is>
      </c>
      <c r="B95" s="3" t="inlineStr">
        <is>
          <t>CUPAC - The Coventry University Public Road Data Set for Automated Cars</t>
        </is>
      </c>
      <c r="C95" s="3" t="inlineStr">
        <is>
          <t>Zenodo</t>
        </is>
      </c>
      <c r="D95" s="3" t="inlineStr">
        <is>
          <t>Claude</t>
        </is>
      </c>
      <c r="E95" s="4" t="inlineStr">
        <is>
          <t>https://zenodo.org/records/3383693</t>
        </is>
      </c>
      <c r="F95" s="4" t="inlineStr">
        <is>
          <t>https://zenodo.org/records/3383693</t>
        </is>
      </c>
      <c r="G95" s="3" t="inlineStr">
        <is>
          <t>10.5281/zenodo.3383693</t>
        </is>
      </c>
      <c r="H95" s="3" t="inlineStr">
        <is>
          <t>NR</t>
        </is>
      </c>
      <c r="I95" s="3" t="inlineStr">
        <is>
          <t>United Kingdom</t>
        </is>
      </c>
      <c r="J95" s="3" t="inlineStr">
        <is>
          <t>United Kingdom; Coventry; Road environment: Urban</t>
        </is>
      </c>
      <c r="K95" s="3" t="inlineStr">
        <is>
          <t>NR</t>
        </is>
      </c>
      <c r="L95" s="3" t="inlineStr">
        <is>
          <t>NR</t>
        </is>
      </c>
      <c r="M95" s="3" t="inlineStr">
        <is>
          <t>NR</t>
        </is>
      </c>
      <c r="N95" s="3" t="inlineStr">
        <is>
          <t>NR</t>
        </is>
      </c>
      <c r="O95" s="3" t="inlineStr">
        <is>
          <t>NR</t>
        </is>
      </c>
      <c r="P95" s="3" t="inlineStr">
        <is>
          <t>NR - no pavement distress taxonomy; the release targets vehicle dynamics and environmental perception rather than distress labelling</t>
        </is>
      </c>
      <c r="Q95" s="3" t="inlineStr">
        <is>
          <t>NR</t>
        </is>
      </c>
      <c r="R95" s="3" t="inlineStr">
        <is>
          <t>NR</t>
        </is>
      </c>
      <c r="S95" s="3" t="inlineStr">
        <is>
          <t>Perception;Sensor_Fusion;Automated_Driving_Validation</t>
        </is>
      </c>
      <c r="T95" s="3" t="inlineStr">
        <is>
          <t>NR</t>
        </is>
      </c>
      <c r="U95" s="3" t="inlineStr">
        <is>
          <t>NR</t>
        </is>
      </c>
      <c r="V95" s="3" t="inlineStr">
        <is>
          <t>Original</t>
        </is>
      </c>
      <c r="W95" s="3" t="inlineStr">
        <is>
          <t>Direct_Download</t>
        </is>
      </c>
      <c r="X95" s="3" t="inlineStr">
        <is>
          <t>CC-BY-4.0</t>
        </is>
      </c>
      <c r="Y95" s="3" t="inlineStr">
        <is>
          <t>No pavement distress or condition annotations - road surface condition is described as a varied capture circumstance rather than a labelled target, which is why this is Supplementary; approximately 112 GB across four RAR archives; 2019 collection sits near the start of the project year range</t>
        </is>
      </c>
      <c r="Z95" s="3" t="inlineStr">
        <is>
          <t>Moderate</t>
        </is>
      </c>
      <c r="AA95" s="3" t="inlineStr">
        <is>
          <t>Low</t>
        </is>
      </c>
      <c r="AB95" s="3" t="inlineStr">
        <is>
          <t>Use source record as cited.</t>
        </is>
      </c>
    </row>
    <row r="96" ht="56" customHeight="1">
      <c r="A96" s="3" t="inlineStr">
        <is>
          <t>DS-113</t>
        </is>
      </c>
      <c r="B96" s="3" t="inlineStr">
        <is>
          <t>Dataset for: Asphalt pavement fatigue crack severity classification by infrared thermography and deep learning</t>
        </is>
      </c>
      <c r="C96" s="3" t="inlineStr">
        <is>
          <t>Zenodo</t>
        </is>
      </c>
      <c r="D96" s="3" t="inlineStr">
        <is>
          <t>Claude</t>
        </is>
      </c>
      <c r="E96" s="4" t="inlineStr">
        <is>
          <t>https://zenodo.org/records/11625865</t>
        </is>
      </c>
      <c r="F96" s="4" t="inlineStr">
        <is>
          <t>https://zenodo.org/records/11625865</t>
        </is>
      </c>
      <c r="G96" s="3" t="inlineStr">
        <is>
          <t>10.5281/zenodo.11625865</t>
        </is>
      </c>
      <c r="H96" s="3" t="inlineStr">
        <is>
          <t>https://doi.org/10.1016/j.autcon.2022.104575</t>
        </is>
      </c>
      <c r="I96" s="3" t="inlineStr">
        <is>
          <t>United States</t>
        </is>
      </c>
      <c r="J96" s="3" t="inlineStr">
        <is>
          <t>United States</t>
        </is>
      </c>
      <c r="K96" s="3" t="inlineStr">
        <is>
          <t>NR</t>
        </is>
      </c>
      <c r="L96" s="3" t="inlineStr">
        <is>
          <t>NR</t>
        </is>
      </c>
      <c r="M96" s="3" t="inlineStr">
        <is>
          <t>NR</t>
        </is>
      </c>
      <c r="N96" s="3" t="inlineStr">
        <is>
          <t>NR</t>
        </is>
      </c>
      <c r="O96" s="3" t="inlineStr">
        <is>
          <t>Fatigue_Crack</t>
        </is>
      </c>
      <c r="P96" s="3" t="inlineStr">
        <is>
          <t>Severity-level labels defined in 00-Label_meaning.txt with image-to-label mappings in 01-All_label.txt</t>
        </is>
      </c>
      <c r="Q96" s="3" t="inlineStr">
        <is>
          <t>Image_Classification</t>
        </is>
      </c>
      <c r="R96" s="3" t="inlineStr">
        <is>
          <t>TXT_Label_File</t>
        </is>
      </c>
      <c r="S96" s="3" t="inlineStr">
        <is>
          <t>Image_Classification;Severity_Assessment;Multimodal_Fusion</t>
        </is>
      </c>
      <c r="T96" s="3" t="inlineStr">
        <is>
          <t>NR</t>
        </is>
      </c>
      <c r="U96" s="3" t="inlineStr">
        <is>
          <t>NR</t>
        </is>
      </c>
      <c r="V96" s="3" t="inlineStr">
        <is>
          <t>Original</t>
        </is>
      </c>
      <c r="W96" s="3" t="inlineStr">
        <is>
          <t>Direct_Download</t>
        </is>
      </c>
      <c r="X96" s="3" t="inlineStr">
        <is>
          <t>CC-BY-4.0</t>
        </is>
      </c>
      <c r="Y96" s="3" t="inlineStr">
        <is>
          <t>Image count, resolution and collection geography not reported in the Zenodo record; severity classification only, no localization; performance figures live in the journal article rather than the data record</t>
        </is>
      </c>
      <c r="Z96" s="3" t="inlineStr">
        <is>
          <t>High</t>
        </is>
      </c>
      <c r="AA96" s="3" t="inlineStr">
        <is>
          <t>Medium</t>
        </is>
      </c>
      <c r="AB96" s="3" t="inlineStr">
        <is>
          <t>Use source record as cited.</t>
        </is>
      </c>
    </row>
    <row r="97" ht="56" customHeight="1">
      <c r="A97" s="3" t="inlineStr">
        <is>
          <t>DS-114</t>
        </is>
      </c>
      <c r="B97" s="3" t="inlineStr">
        <is>
          <t>Dataset for: Deep learning and infrared thermography for asphalt pavement crack severity classification</t>
        </is>
      </c>
      <c r="C97" s="3" t="inlineStr">
        <is>
          <t>Zenodo</t>
        </is>
      </c>
      <c r="D97" s="3" t="inlineStr">
        <is>
          <t>Claude</t>
        </is>
      </c>
      <c r="E97" s="4" t="inlineStr">
        <is>
          <t>https://zenodo.org/records/11625820</t>
        </is>
      </c>
      <c r="F97" s="4" t="inlineStr">
        <is>
          <t>https://zenodo.org/records/11625820</t>
        </is>
      </c>
      <c r="G97" s="3" t="inlineStr">
        <is>
          <t>10.5281/zenodo.11625820</t>
        </is>
      </c>
      <c r="H97" s="3" t="inlineStr">
        <is>
          <t>https://doi.org/10.1016/j.autcon.2022.104383</t>
        </is>
      </c>
      <c r="I97" s="3" t="inlineStr">
        <is>
          <t>United States</t>
        </is>
      </c>
      <c r="J97" s="3" t="inlineStr">
        <is>
          <t>United States</t>
        </is>
      </c>
      <c r="K97" s="3" t="inlineStr">
        <is>
          <t>NR</t>
        </is>
      </c>
      <c r="L97" s="3" t="inlineStr">
        <is>
          <t>NR</t>
        </is>
      </c>
      <c r="M97" s="3" t="inlineStr">
        <is>
          <t>NR</t>
        </is>
      </c>
      <c r="N97" s="3" t="inlineStr">
        <is>
          <t>NR</t>
        </is>
      </c>
      <c r="O97" s="3" t="inlineStr">
        <is>
          <t>Crack</t>
        </is>
      </c>
      <c r="P97" s="3" t="inlineStr">
        <is>
          <t>Severity-level labels defined in 00-Label_meaning.txt with image-to-label mappings in 01-All_label.txt</t>
        </is>
      </c>
      <c r="Q97" s="3" t="inlineStr">
        <is>
          <t>Image_Classification</t>
        </is>
      </c>
      <c r="R97" s="3" t="inlineStr">
        <is>
          <t>TXT_Label_File</t>
        </is>
      </c>
      <c r="S97" s="3" t="inlineStr">
        <is>
          <t>Image_Classification;Severity_Assessment;Multimodal_Fusion</t>
        </is>
      </c>
      <c r="T97" s="3" t="inlineStr">
        <is>
          <t>NR</t>
        </is>
      </c>
      <c r="U97" s="3" t="inlineStr">
        <is>
          <t>NR</t>
        </is>
      </c>
      <c r="V97" s="3" t="inlineStr">
        <is>
          <t>Original</t>
        </is>
      </c>
      <c r="W97" s="3" t="inlineStr">
        <is>
          <t>Direct_Download</t>
        </is>
      </c>
      <c r="X97" s="3" t="inlineStr">
        <is>
          <t>CC-BY-4.0</t>
        </is>
      </c>
      <c r="Y97" s="3" t="inlineStr">
        <is>
          <t>Image count, resolution and collection geography not reported in the Zenodo record; severity classification only, no localization; substantial content overlap with ZEN-014 is possible but is not documented by either record, so the two are retained separately</t>
        </is>
      </c>
      <c r="Z97" s="3" t="inlineStr">
        <is>
          <t>High</t>
        </is>
      </c>
      <c r="AA97" s="3" t="inlineStr">
        <is>
          <t>Medium</t>
        </is>
      </c>
      <c r="AB97" s="3" t="inlineStr">
        <is>
          <t>Use source record as cited.</t>
        </is>
      </c>
    </row>
    <row r="98" ht="56" customHeight="1">
      <c r="A98" s="3" t="inlineStr">
        <is>
          <t>DS-115</t>
        </is>
      </c>
      <c r="B98" s="3" t="inlineStr">
        <is>
          <t>Ecuador Pavement Damage Dataset (EPDD)</t>
        </is>
      </c>
      <c r="C98" s="3" t="inlineStr">
        <is>
          <t>Zenodo</t>
        </is>
      </c>
      <c r="D98" s="3" t="inlineStr">
        <is>
          <t>Claude</t>
        </is>
      </c>
      <c r="E98" s="4" t="inlineStr">
        <is>
          <t>https://zenodo.org/records/20454801</t>
        </is>
      </c>
      <c r="F98" s="4" t="inlineStr">
        <is>
          <t>https://zenodo.org/records/20454801</t>
        </is>
      </c>
      <c r="G98" s="3" t="inlineStr">
        <is>
          <t>10.5281/zenodo.20454801</t>
        </is>
      </c>
      <c r="H98" s="3" t="inlineStr">
        <is>
          <t>NR</t>
        </is>
      </c>
      <c r="I98" s="3" t="inlineStr">
        <is>
          <t>Ecuador</t>
        </is>
      </c>
      <c r="J98" s="3" t="inlineStr">
        <is>
          <t>Ecuador; Ambato;Quito;Loja;Santo Domingo;Manta;Puyo;Zamora; Road environment: Urban</t>
        </is>
      </c>
      <c r="K98" s="3" t="inlineStr">
        <is>
          <t>1295</t>
        </is>
      </c>
      <c r="L98" s="3" t="inlineStr">
        <is>
          <t>NR</t>
        </is>
      </c>
      <c r="M98" s="3" t="inlineStr">
        <is>
          <t>1295</t>
        </is>
      </c>
      <c r="N98" s="3" t="inlineStr">
        <is>
          <t>NR</t>
        </is>
      </c>
      <c r="O98" s="3" t="inlineStr">
        <is>
          <t>Pothole;Block_Crack;Longitudinal_Crack;Transverse_Crack;Patching;Alligator_Crack</t>
        </is>
      </c>
      <c r="P98" s="3" t="inlineStr">
        <is>
          <t>6 classes, IDs 0-5: Pothole;Block Crack;Longitudinal Crack;Transverse Crack;Patching;Alligator Crack</t>
        </is>
      </c>
      <c r="Q98" s="3" t="inlineStr">
        <is>
          <t>Object_Detection</t>
        </is>
      </c>
      <c r="R98" s="3" t="inlineStr">
        <is>
          <t>YOLO_TXT_BBox</t>
        </is>
      </c>
      <c r="S98" s="3" t="inlineStr">
        <is>
          <t>Object_Detection;Transfer_Learning</t>
        </is>
      </c>
      <c r="T98" s="3" t="inlineStr">
        <is>
          <t>NR</t>
        </is>
      </c>
      <c r="U98" s="3" t="inlineStr">
        <is>
          <t>NR</t>
        </is>
      </c>
      <c r="V98" s="3" t="inlineStr">
        <is>
          <t>Original</t>
        </is>
      </c>
      <c r="W98" s="3" t="inlineStr">
        <is>
          <t>Direct_Download</t>
        </is>
      </c>
      <c r="X98" s="3" t="inlineStr">
        <is>
          <t>CC-BY-4.0</t>
        </is>
      </c>
      <c r="Y98" s="3" t="inlineStr">
        <is>
          <t>Small (1,295 images); train/validation split only, no held-out test split; 4 downloads at search date; capture device model and resolution not reported</t>
        </is>
      </c>
      <c r="Z98" s="3" t="inlineStr">
        <is>
          <t>High</t>
        </is>
      </c>
      <c r="AA98" s="3" t="inlineStr">
        <is>
          <t>Low</t>
        </is>
      </c>
      <c r="AB98" s="3" t="inlineStr">
        <is>
          <t>Use source record as cited.</t>
        </is>
      </c>
    </row>
    <row r="99" ht="56" customHeight="1">
      <c r="A99" s="3" t="inlineStr">
        <is>
          <t>DS-116</t>
        </is>
      </c>
      <c r="B99" s="3" t="inlineStr">
        <is>
          <t>Flexible Pavement Distress Image Dataset Featuring Alligator Cracks and Edge Failures from National Highway N6, Bangladesh Part 1</t>
        </is>
      </c>
      <c r="C99" s="3" t="inlineStr">
        <is>
          <t>Zenodo</t>
        </is>
      </c>
      <c r="D99" s="3" t="inlineStr">
        <is>
          <t>Claude</t>
        </is>
      </c>
      <c r="E99" s="4" t="inlineStr">
        <is>
          <t>https://zenodo.org/records/18072573</t>
        </is>
      </c>
      <c r="F99" s="4" t="inlineStr">
        <is>
          <t>https://zenodo.org/records/18072573</t>
        </is>
      </c>
      <c r="G99" s="3" t="inlineStr">
        <is>
          <t>10.5281/zenodo.18072573</t>
        </is>
      </c>
      <c r="H99" s="3" t="inlineStr">
        <is>
          <t>NR</t>
        </is>
      </c>
      <c r="I99" s="3" t="inlineStr">
        <is>
          <t>Bangladesh</t>
        </is>
      </c>
      <c r="J99" s="3" t="inlineStr">
        <is>
          <t>Bangladesh; Pabna District, National Highway N6; Road environment: Urban;Highway</t>
        </is>
      </c>
      <c r="K99" s="3" t="inlineStr">
        <is>
          <t>24000</t>
        </is>
      </c>
      <c r="L99" s="3" t="inlineStr">
        <is>
          <t>NR</t>
        </is>
      </c>
      <c r="M99" s="3" t="inlineStr">
        <is>
          <t>24000</t>
        </is>
      </c>
      <c r="N99" s="3" t="inlineStr">
        <is>
          <t>NR</t>
        </is>
      </c>
      <c r="O99" s="3" t="inlineStr">
        <is>
          <t>Alligator_Crack;Edge_Breaking;Normal_Pavement</t>
        </is>
      </c>
      <c r="P99" s="3" t="inlineStr">
        <is>
          <t>3 image-level classes: alligator cracking;edge breaking;normal pavement</t>
        </is>
      </c>
      <c r="Q99" s="3" t="inlineStr">
        <is>
          <t>Image_Classification</t>
        </is>
      </c>
      <c r="R99" s="3" t="inlineStr">
        <is>
          <t>Folder_Class_Labels</t>
        </is>
      </c>
      <c r="S99" s="3" t="inlineStr">
        <is>
          <t>Image_Classification</t>
        </is>
      </c>
      <c r="T99" s="3" t="inlineStr">
        <is>
          <t>NR</t>
        </is>
      </c>
      <c r="U99" s="3" t="inlineStr">
        <is>
          <t>NR</t>
        </is>
      </c>
      <c r="V99" s="3" t="inlineStr">
        <is>
          <t>Original</t>
        </is>
      </c>
      <c r="W99" s="3" t="inlineStr">
        <is>
          <t>Direct_Download</t>
        </is>
      </c>
      <c r="X99" s="3" t="inlineStr">
        <is>
          <t>CC-BY-4.0</t>
        </is>
      </c>
      <c r="Y99" s="3" t="inlineStr">
        <is>
          <t>Image-level labels only, no localization; half the images (12,000) are augmentations, so effective independent sample size is 12,000; 14.33 GB single archive; Part 1 and Part 2 carry near-identical descriptions each claiming 24,000 images with no stated relationship between the two, leaving the combined extent ambiguous</t>
        </is>
      </c>
      <c r="Z99" s="3" t="inlineStr">
        <is>
          <t>Moderate</t>
        </is>
      </c>
      <c r="AA99" s="7" t="inlineStr">
        <is>
          <t>High</t>
        </is>
      </c>
      <c r="AB99" s="3" t="inlineStr">
        <is>
          <t>Clarify Part 1 / Part 2 overlap before combined use.</t>
        </is>
      </c>
    </row>
    <row r="100" ht="56" customHeight="1">
      <c r="A100" s="3" t="inlineStr">
        <is>
          <t>DS-117</t>
        </is>
      </c>
      <c r="B100" s="3" t="inlineStr">
        <is>
          <t>Flexible Pavement Distress Image Dataset Featuring Alligator Cracks and Edge Failures from National Highway N6, Bangladesh Part 2</t>
        </is>
      </c>
      <c r="C100" s="3" t="inlineStr">
        <is>
          <t>Zenodo</t>
        </is>
      </c>
      <c r="D100" s="3" t="inlineStr">
        <is>
          <t>Claude</t>
        </is>
      </c>
      <c r="E100" s="4" t="inlineStr">
        <is>
          <t>https://zenodo.org/records/18114226</t>
        </is>
      </c>
      <c r="F100" s="4" t="inlineStr">
        <is>
          <t>https://zenodo.org/records/18114226</t>
        </is>
      </c>
      <c r="G100" s="3" t="inlineStr">
        <is>
          <t>10.5281/zenodo.18114226</t>
        </is>
      </c>
      <c r="H100" s="3" t="inlineStr">
        <is>
          <t>NR</t>
        </is>
      </c>
      <c r="I100" s="3" t="inlineStr">
        <is>
          <t>Bangladesh</t>
        </is>
      </c>
      <c r="J100" s="3" t="inlineStr">
        <is>
          <t>Bangladesh; Pabna District, National Highway N6; Road environment: Urban;Highway</t>
        </is>
      </c>
      <c r="K100" s="3" t="inlineStr">
        <is>
          <t>24000</t>
        </is>
      </c>
      <c r="L100" s="3" t="inlineStr">
        <is>
          <t>NR</t>
        </is>
      </c>
      <c r="M100" s="3" t="inlineStr">
        <is>
          <t>24000</t>
        </is>
      </c>
      <c r="N100" s="3" t="inlineStr">
        <is>
          <t>NR</t>
        </is>
      </c>
      <c r="O100" s="3" t="inlineStr">
        <is>
          <t>Alligator_Crack;Edge_Breaking;Normal_Pavement</t>
        </is>
      </c>
      <c r="P100" s="3" t="inlineStr">
        <is>
          <t>3 image-level classes: alligator cracking;edge breaking;normal pavement</t>
        </is>
      </c>
      <c r="Q100" s="3" t="inlineStr">
        <is>
          <t>Image_Classification</t>
        </is>
      </c>
      <c r="R100" s="3" t="inlineStr">
        <is>
          <t>Folder_Class_Labels</t>
        </is>
      </c>
      <c r="S100" s="3" t="inlineStr">
        <is>
          <t>Image_Classification</t>
        </is>
      </c>
      <c r="T100" s="3" t="inlineStr">
        <is>
          <t>NR</t>
        </is>
      </c>
      <c r="U100" s="3" t="inlineStr">
        <is>
          <t>NR</t>
        </is>
      </c>
      <c r="V100" s="3" t="inlineStr">
        <is>
          <t>Original</t>
        </is>
      </c>
      <c r="W100" s="3" t="inlineStr">
        <is>
          <t>Direct_Download</t>
        </is>
      </c>
      <c r="X100" s="3" t="inlineStr">
        <is>
          <t>CC-BY-4.0</t>
        </is>
      </c>
      <c r="Y100" s="3" t="inlineStr">
        <is>
          <t>Image-level labels only, no localization; half the images are augmentations; 48.98 GB single archive is the heaviest download in this batch; description is near-identical to Part 1 and also claims 24,000 images, so the relationship between the two parts and the true combined total is unresolved</t>
        </is>
      </c>
      <c r="Z100" s="3" t="inlineStr">
        <is>
          <t>Moderate</t>
        </is>
      </c>
      <c r="AA100" s="7" t="inlineStr">
        <is>
          <t>High</t>
        </is>
      </c>
      <c r="AB100" s="3" t="inlineStr">
        <is>
          <t>Clarify Part 1 / Part 2 overlap before combined use.</t>
        </is>
      </c>
    </row>
    <row r="101" ht="56" customHeight="1">
      <c r="A101" s="3" t="inlineStr">
        <is>
          <t>DS-118</t>
        </is>
      </c>
      <c r="B101" s="3" t="inlineStr">
        <is>
          <t>Forest Roads Rindbach</t>
        </is>
      </c>
      <c r="C101" s="3" t="inlineStr">
        <is>
          <t>Zenodo</t>
        </is>
      </c>
      <c r="D101" s="3" t="inlineStr">
        <is>
          <t>Claude</t>
        </is>
      </c>
      <c r="E101" s="4" t="inlineStr">
        <is>
          <t>https://zenodo.org/records/17189667</t>
        </is>
      </c>
      <c r="F101" s="4" t="inlineStr">
        <is>
          <t>https://zenodo.org/records/17189667</t>
        </is>
      </c>
      <c r="G101" s="3" t="inlineStr">
        <is>
          <t>10.5281/zenodo.17189667</t>
        </is>
      </c>
      <c r="H101" s="3" t="inlineStr">
        <is>
          <t>NR</t>
        </is>
      </c>
      <c r="I101" s="3" t="inlineStr">
        <is>
          <t>Austria</t>
        </is>
      </c>
      <c r="J101" s="3" t="inlineStr">
        <is>
          <t>Austria; Rindbach, Upper Austria; Road environment: Forest_Road</t>
        </is>
      </c>
      <c r="K101" s="3" t="inlineStr">
        <is>
          <t>NR</t>
        </is>
      </c>
      <c r="L101" s="3" t="inlineStr">
        <is>
          <t>NR</t>
        </is>
      </c>
      <c r="M101" s="3" t="inlineStr">
        <is>
          <t>NR</t>
        </is>
      </c>
      <c r="N101" s="3" t="inlineStr">
        <is>
          <t>NR</t>
        </is>
      </c>
      <c r="O101" s="3" t="inlineStr">
        <is>
          <t>Road_Condition_Generic;Bearing_Capacity_Deficiency</t>
        </is>
      </c>
      <c r="P101" s="3" t="inlineStr">
        <is>
          <t>Tabular condition survey and bearing-capacity measurements under dry and wet conditions, joined to 5 m road segments</t>
        </is>
      </c>
      <c r="Q101" s="3" t="inlineStr">
        <is>
          <t>Condition_Indicator_Extraction</t>
        </is>
      </c>
      <c r="R101" s="3" t="inlineStr">
        <is>
          <t>CSV;GeoPackage;GeoTIFF</t>
        </is>
      </c>
      <c r="S101" s="3" t="inlineStr">
        <is>
          <t>Condition_Indicator_Extraction;Trafficability_Analysis</t>
        </is>
      </c>
      <c r="T101" s="3" t="inlineStr">
        <is>
          <t>NR</t>
        </is>
      </c>
      <c r="U101" s="3" t="inlineStr">
        <is>
          <t>NR</t>
        </is>
      </c>
      <c r="V101" s="3" t="inlineStr">
        <is>
          <t>Original</t>
        </is>
      </c>
      <c r="W101" s="3" t="inlineStr">
        <is>
          <t>Direct_Download</t>
        </is>
      </c>
      <c r="X101" s="3" t="inlineStr">
        <is>
          <t>CC-BY-4.0</t>
        </is>
      </c>
      <c r="Y101" s="3" t="inlineStr">
        <is>
          <t>Unpaved forest roads rather than asphalt or concrete pavement, so transfer to highway pavement distress work is weak; condition data are tabular field surveys joined to segments, not image annotations - the photogrammetry images are inputs to a DTM rather than a labelled image corpus; single catchment</t>
        </is>
      </c>
      <c r="Z101" s="3" t="inlineStr">
        <is>
          <t>High</t>
        </is>
      </c>
      <c r="AA101" s="3" t="inlineStr">
        <is>
          <t>Low</t>
        </is>
      </c>
      <c r="AB101" s="3" t="inlineStr">
        <is>
          <t>Use source record as cited.</t>
        </is>
      </c>
    </row>
    <row r="102" ht="56" customHeight="1">
      <c r="A102" s="3" t="inlineStr">
        <is>
          <t>DS-119</t>
        </is>
      </c>
      <c r="B102" s="3" t="inlineStr">
        <is>
          <t>Fused Image dataset for convolutional neural Network-based crack Detection (FIND)</t>
        </is>
      </c>
      <c r="C102" s="3" t="inlineStr">
        <is>
          <t>Zenodo</t>
        </is>
      </c>
      <c r="D102" s="3" t="inlineStr">
        <is>
          <t>GPT</t>
        </is>
      </c>
      <c r="E102" s="4" t="inlineStr">
        <is>
          <t>https://zenodo.org/records/6383044</t>
        </is>
      </c>
      <c r="F102" s="4" t="inlineStr">
        <is>
          <t>https://zenodo.org/records/6383044</t>
        </is>
      </c>
      <c r="G102" s="3" t="inlineStr">
        <is>
          <t>10.5281/zenodo.6383044</t>
        </is>
      </c>
      <c r="H102" s="3" t="inlineStr">
        <is>
          <t>NR</t>
        </is>
      </c>
      <c r="I102" s="3" t="inlineStr">
        <is>
          <t>NR</t>
        </is>
      </c>
      <c r="J102" s="3" t="inlineStr">
        <is>
          <t>Road environment: Pavement surface crack imagery</t>
        </is>
      </c>
      <c r="K102" s="3" t="inlineStr">
        <is>
          <t>2500</t>
        </is>
      </c>
      <c r="L102" s="3" t="inlineStr">
        <is>
          <t>NR</t>
        </is>
      </c>
      <c r="M102" s="3" t="inlineStr">
        <is>
          <t>2500</t>
        </is>
      </c>
      <c r="N102" s="3" t="inlineStr">
        <is>
          <t>NR</t>
        </is>
      </c>
      <c r="O102" s="3" t="inlineStr">
        <is>
          <t>Crack</t>
        </is>
      </c>
      <c r="P102" s="3" t="inlineStr">
        <is>
          <t>Pixel-level crack ground truth</t>
        </is>
      </c>
      <c r="Q102" s="3" t="inlineStr">
        <is>
          <t>Semantic segmentation</t>
        </is>
      </c>
      <c r="R102" s="3" t="inlineStr">
        <is>
          <t>Raw intensity image;raw range image;filtered range image;fused image;ground-truth crack map</t>
        </is>
      </c>
      <c r="S102" s="3" t="inlineStr">
        <is>
          <t>Semantic segmentation;Multimodal image fusion</t>
        </is>
      </c>
      <c r="T102" s="3" t="inlineStr">
        <is>
          <t>NR</t>
        </is>
      </c>
      <c r="U102" s="3" t="inlineStr">
        <is>
          <t>NR</t>
        </is>
      </c>
      <c r="V102" s="3" t="inlineStr">
        <is>
          <t>Original</t>
        </is>
      </c>
      <c r="W102" s="3" t="inlineStr">
        <is>
          <t>Direct_Download</t>
        </is>
      </c>
      <c r="X102" s="3" t="inlineStr">
        <is>
          <t>NR</t>
        </is>
      </c>
      <c r="Y102" s="3" t="inlineStr">
        <is>
          <t>Geographic coverage, acquisition conditions, annotation workflow, quality control, license, and exact sensor specifications are not reported in accessible record text.</t>
        </is>
      </c>
      <c r="Z102" s="3" t="inlineStr">
        <is>
          <t>Moderate</t>
        </is>
      </c>
      <c r="AA102" s="3" t="inlineStr">
        <is>
          <t>Low</t>
        </is>
      </c>
      <c r="AB102" s="3" t="inlineStr">
        <is>
          <t>Use source record as cited.</t>
        </is>
      </c>
    </row>
    <row r="103" ht="56" customHeight="1">
      <c r="A103" s="3" t="inlineStr">
        <is>
          <t>DS-120</t>
        </is>
      </c>
      <c r="B103" s="3" t="inlineStr">
        <is>
          <t>High-Resolution Pavement Rutting Dataset (HPRD): Transverse Profiles, Lane Edges, and Multi-Algorithm Rut Depths for Asphalt Roads</t>
        </is>
      </c>
      <c r="C103" s="3" t="inlineStr">
        <is>
          <t>Zenodo</t>
        </is>
      </c>
      <c r="D103" s="3" t="inlineStr">
        <is>
          <t>Claude</t>
        </is>
      </c>
      <c r="E103" s="4" t="inlineStr">
        <is>
          <t>https://zenodo.org/records/20727180</t>
        </is>
      </c>
      <c r="F103" s="4" t="inlineStr">
        <is>
          <t>https://zenodo.org/records/20727180</t>
        </is>
      </c>
      <c r="G103" s="3" t="inlineStr">
        <is>
          <t>10.5281/zenodo.20727180</t>
        </is>
      </c>
      <c r="H103" s="3" t="inlineStr">
        <is>
          <t>Underlying study 'From Legacy to 3D Rutting Measurement Systems: A Quantitative Framework for Continuity, Accuracy, and Efficiency' (DOI not stated in the record)</t>
        </is>
      </c>
      <c r="I103" s="3" t="inlineStr">
        <is>
          <t>Hong Kong SAR</t>
        </is>
      </c>
      <c r="J103" s="3" t="inlineStr">
        <is>
          <t>Hong Kong SAR; Road sections H01-H04 and U01-U06; Road environment: Highway;Urban</t>
        </is>
      </c>
      <c r="K103" s="3" t="inlineStr">
        <is>
          <t>NR</t>
        </is>
      </c>
      <c r="L103" s="3" t="inlineStr">
        <is>
          <t>NR</t>
        </is>
      </c>
      <c r="M103" s="3" t="inlineStr">
        <is>
          <t>NR</t>
        </is>
      </c>
      <c r="N103" s="3" t="inlineStr">
        <is>
          <t>NR</t>
        </is>
      </c>
      <c r="O103" s="3" t="inlineStr">
        <is>
          <t>Rutting</t>
        </is>
      </c>
      <c r="P103" s="3" t="inlineStr">
        <is>
          <t>Per-profile left and right rut depth from three algorithms: AASHTO PP 69-14 five-point;wire model;1.83 m straight-edge</t>
        </is>
      </c>
      <c r="Q103" s="3" t="inlineStr">
        <is>
          <t>Regression;Condition_Indicator_Extraction</t>
        </is>
      </c>
      <c r="R103" s="3" t="inlineStr">
        <is>
          <t>NPZ_Grid;NPY_Array;CSV</t>
        </is>
      </c>
      <c r="S103" s="3" t="inlineStr">
        <is>
          <t>Regression;Rut_Depth_Estimation;Algorithm_Benchmarking</t>
        </is>
      </c>
      <c r="T103" s="3" t="inlineStr">
        <is>
          <t>NR</t>
        </is>
      </c>
      <c r="U103" s="3" t="inlineStr">
        <is>
          <t>NR</t>
        </is>
      </c>
      <c r="V103" s="3" t="inlineStr">
        <is>
          <t>Original</t>
        </is>
      </c>
      <c r="W103" s="3" t="inlineStr">
        <is>
          <t>Restricted</t>
        </is>
      </c>
      <c r="X103" s="3" t="inlineStr">
        <is>
          <t>CC-BY-4.0</t>
        </is>
      </c>
      <c r="Y103" s="3" t="inlineStr">
        <is>
          <t>No data files are accessible - the Zenodo record exposes zero files and documents no request route; the image-bearing component is reflected-light intensity and range grids from a line laser system rather than conventional camera imagery; rutting only, no cracking or other distress types; the underlying study's DOI is not given</t>
        </is>
      </c>
      <c r="Z103" s="3" t="inlineStr">
        <is>
          <t>Low</t>
        </is>
      </c>
      <c r="AA103" s="3" t="inlineStr">
        <is>
          <t>Low</t>
        </is>
      </c>
      <c r="AB103" s="3" t="inlineStr">
        <is>
          <t>Use source record as cited.</t>
        </is>
      </c>
    </row>
    <row r="104" ht="56" customHeight="1">
      <c r="A104" s="3" t="inlineStr">
        <is>
          <t>DS-121</t>
        </is>
      </c>
      <c r="B104" s="3" t="inlineStr">
        <is>
          <t>IRD-Dataset</t>
        </is>
      </c>
      <c r="C104" s="3" t="inlineStr">
        <is>
          <t>Zenodo</t>
        </is>
      </c>
      <c r="D104" s="3" t="inlineStr">
        <is>
          <t>Claude</t>
        </is>
      </c>
      <c r="E104" s="4" t="inlineStr">
        <is>
          <t>https://zenodo.org/records/21370736</t>
        </is>
      </c>
      <c r="F104" s="4" t="inlineStr">
        <is>
          <t>https://zenodo.org/records/21370736</t>
        </is>
      </c>
      <c r="G104" s="3" t="inlineStr">
        <is>
          <t>10.5281/zenodo.21370736</t>
        </is>
      </c>
      <c r="H104" s="3" t="inlineStr">
        <is>
          <t>NR</t>
        </is>
      </c>
      <c r="I104" s="3" t="inlineStr">
        <is>
          <t>Iraq</t>
        </is>
      </c>
      <c r="J104" s="3" t="inlineStr">
        <is>
          <t>Iraq; Baghdad; Road environment: Urban</t>
        </is>
      </c>
      <c r="K104" s="3" t="inlineStr">
        <is>
          <t>4352</t>
        </is>
      </c>
      <c r="L104" s="3" t="inlineStr">
        <is>
          <t>NR</t>
        </is>
      </c>
      <c r="M104" s="3" t="inlineStr">
        <is>
          <t>4352</t>
        </is>
      </c>
      <c r="N104" s="3" t="inlineStr">
        <is>
          <t>NR</t>
        </is>
      </c>
      <c r="O104" s="3" t="inlineStr">
        <is>
          <t>Longitudinal_Crack;Transverse_Crack;Alligator_Crack;Pothole;Speed_Bump</t>
        </is>
      </c>
      <c r="P104" s="3" t="inlineStr">
        <is>
          <t>D00_LongitudinalCrack;D10_TransverseCrack;D20_AlligatorCrack;D40_Pothole;SpeedBump</t>
        </is>
      </c>
      <c r="Q104" s="3" t="inlineStr">
        <is>
          <t>Object_Detection;Instance_Segmentation;Semantic_Segmentation;Image_Classification</t>
        </is>
      </c>
      <c r="R104" s="3" t="inlineStr">
        <is>
          <t>YOLO_TXT_BBox;YOLO_Polygon;PNG_Mask</t>
        </is>
      </c>
      <c r="S104" s="3" t="inlineStr">
        <is>
          <t>Object_Detection;Instance_Segmentation;Semantic_Segmentation;Image_Classification;GPS_Based_Road_Mapping</t>
        </is>
      </c>
      <c r="T104" s="3" t="inlineStr">
        <is>
          <t>NR</t>
        </is>
      </c>
      <c r="U104" s="3" t="inlineStr">
        <is>
          <t>NR</t>
        </is>
      </c>
      <c r="V104" s="3" t="inlineStr">
        <is>
          <t>Original</t>
        </is>
      </c>
      <c r="W104" s="3" t="inlineStr">
        <is>
          <t>Direct_Download</t>
        </is>
      </c>
      <c r="X104" s="3" t="inlineStr">
        <is>
          <t>CC-BY-4.0</t>
        </is>
      </c>
      <c r="Y104" s="3" t="inlineStr">
        <is>
          <t>Single city (Baghdad); no official train/val/test split provided; no citing publications identified as of search date; image resolution not reported</t>
        </is>
      </c>
      <c r="Z104" s="3" t="inlineStr">
        <is>
          <t>High</t>
        </is>
      </c>
      <c r="AA104" s="3" t="inlineStr">
        <is>
          <t>Low</t>
        </is>
      </c>
      <c r="AB104" s="3" t="inlineStr">
        <is>
          <t>Use source record as cited.</t>
        </is>
      </c>
    </row>
    <row r="105" ht="56" customHeight="1">
      <c r="A105" s="3" t="inlineStr">
        <is>
          <t>DS-122</t>
        </is>
      </c>
      <c r="B105" s="3" t="inlineStr">
        <is>
          <t>IRDD: Iraqi Road Damage Dataset for Deep Learning-Based Road Damage Detection</t>
        </is>
      </c>
      <c r="C105" s="3" t="inlineStr">
        <is>
          <t>Zenodo</t>
        </is>
      </c>
      <c r="D105" s="3" t="inlineStr">
        <is>
          <t>Claude</t>
        </is>
      </c>
      <c r="E105" s="4" t="inlineStr">
        <is>
          <t>https://zenodo.org/records/21167531</t>
        </is>
      </c>
      <c r="F105" s="4" t="inlineStr">
        <is>
          <t>https://zenodo.org/records/21167531</t>
        </is>
      </c>
      <c r="G105" s="3" t="inlineStr">
        <is>
          <t>10.5281/zenodo.21167531</t>
        </is>
      </c>
      <c r="H105" s="3" t="inlineStr">
        <is>
          <t>NR</t>
        </is>
      </c>
      <c r="I105" s="3" t="inlineStr">
        <is>
          <t>Iraq</t>
        </is>
      </c>
      <c r="J105" s="3" t="inlineStr">
        <is>
          <t>Iraq; Wasit Governorate; Road environment: Mixed</t>
        </is>
      </c>
      <c r="K105" s="3" t="inlineStr">
        <is>
          <t>8479</t>
        </is>
      </c>
      <c r="L105" s="3" t="inlineStr">
        <is>
          <t>NR</t>
        </is>
      </c>
      <c r="M105" s="3" t="inlineStr">
        <is>
          <t>8479</t>
        </is>
      </c>
      <c r="N105" s="3" t="inlineStr">
        <is>
          <t>NR</t>
        </is>
      </c>
      <c r="O105" s="3" t="inlineStr">
        <is>
          <t>Longitudinal_Crack;Transverse_Crack;Alligator_Crack;Pothole</t>
        </is>
      </c>
      <c r="P105" s="3" t="inlineStr">
        <is>
          <t>D00;D10;D20;D40 (RDD2022-consistent taxonomy)</t>
        </is>
      </c>
      <c r="Q105" s="3" t="inlineStr">
        <is>
          <t>Object_Detection</t>
        </is>
      </c>
      <c r="R105" s="3" t="inlineStr">
        <is>
          <t>YOLO_OBB</t>
        </is>
      </c>
      <c r="S105" s="3" t="inlineStr">
        <is>
          <t>Object_Detection;Domain_Adaptation</t>
        </is>
      </c>
      <c r="T105" s="3" t="inlineStr">
        <is>
          <t>NR</t>
        </is>
      </c>
      <c r="U105" s="3" t="inlineStr">
        <is>
          <t>NR</t>
        </is>
      </c>
      <c r="V105" s="3" t="inlineStr">
        <is>
          <t>Original</t>
        </is>
      </c>
      <c r="W105" s="3" t="inlineStr">
        <is>
          <t>Direct_Download</t>
        </is>
      </c>
      <c r="X105" s="3" t="inlineStr">
        <is>
          <t>CC-BY-4.0</t>
        </is>
      </c>
      <c r="Y105" s="3" t="inlineStr">
        <is>
          <t>Single governorate; single sensor type; no GPS metadata reported; 11 downloads as of search date; no peer-reviewed data paper linked</t>
        </is>
      </c>
      <c r="Z105" s="3" t="inlineStr">
        <is>
          <t>High</t>
        </is>
      </c>
      <c r="AA105" s="3" t="inlineStr">
        <is>
          <t>Low</t>
        </is>
      </c>
      <c r="AB105" s="3" t="inlineStr">
        <is>
          <t>Use source record as cited.</t>
        </is>
      </c>
    </row>
    <row r="106" ht="56" customHeight="1">
      <c r="A106" s="3" t="inlineStr">
        <is>
          <t>DS-123</t>
        </is>
      </c>
      <c r="B106" s="3" t="inlineStr">
        <is>
          <t>Major South African highway binary crack dataset</t>
        </is>
      </c>
      <c r="C106" s="3" t="inlineStr">
        <is>
          <t>Zenodo</t>
        </is>
      </c>
      <c r="D106" s="3" t="inlineStr">
        <is>
          <t>GPT</t>
        </is>
      </c>
      <c r="E106" s="4" t="inlineStr">
        <is>
          <t>https://zenodo.org/records/7795975</t>
        </is>
      </c>
      <c r="F106" s="4" t="inlineStr">
        <is>
          <t>https://zenodo.org/records/7795975</t>
        </is>
      </c>
      <c r="G106" s="3" t="inlineStr">
        <is>
          <t>10.5281/zenodo.7795975</t>
        </is>
      </c>
      <c r="H106" s="3" t="inlineStr">
        <is>
          <t>https://doi.org/10.1007/978-3-031-27524-1_19;https://arxiv.org/abs/2304.02933</t>
        </is>
      </c>
      <c r="I106" s="3" t="inlineStr">
        <is>
          <t>South Africa</t>
        </is>
      </c>
      <c r="J106" s="3" t="inlineStr">
        <is>
          <t>South Africa; Major highway; exact route NR; Road environment: Flexible highway pavement</t>
        </is>
      </c>
      <c r="K106" s="3" t="inlineStr">
        <is>
          <t>14000</t>
        </is>
      </c>
      <c r="L106" s="3" t="inlineStr">
        <is>
          <t>NR</t>
        </is>
      </c>
      <c r="M106" s="3" t="inlineStr">
        <is>
          <t>14000</t>
        </is>
      </c>
      <c r="N106" s="3" t="inlineStr">
        <is>
          <t>NR</t>
        </is>
      </c>
      <c r="O106" s="3" t="inlineStr">
        <is>
          <t>Crack;No crack</t>
        </is>
      </c>
      <c r="P106" s="3" t="inlineStr">
        <is>
          <t>Binary positive crack;negative crack-free</t>
        </is>
      </c>
      <c r="Q106" s="3" t="inlineStr">
        <is>
          <t>Image classification</t>
        </is>
      </c>
      <c r="R106" s="3" t="inlineStr">
        <is>
          <t>Image samples; exact file format NR</t>
        </is>
      </c>
      <c r="S106" s="3" t="inlineStr">
        <is>
          <t>Binary classification;Transfer learning</t>
        </is>
      </c>
      <c r="T106" s="3" t="inlineStr">
        <is>
          <t>ResNet;VGG16</t>
        </is>
      </c>
      <c r="U106" s="3" t="inlineStr">
        <is>
          <t>ResNet;VGG16</t>
        </is>
      </c>
      <c r="V106" s="3" t="inlineStr">
        <is>
          <t>Original</t>
        </is>
      </c>
      <c r="W106" s="3" t="inlineStr">
        <is>
          <t>Direct_Download</t>
        </is>
      </c>
      <c r="X106" s="3" t="inlineStr">
        <is>
          <t>NR</t>
        </is>
      </c>
      <c r="Y106" s="3" t="inlineStr">
        <is>
          <t>Binary labels do not localize or classify crack types; exact acquisition hardware, image resolution, geographic route, license, and collection conditions are not reported on the record.</t>
        </is>
      </c>
      <c r="Z106" s="3" t="inlineStr">
        <is>
          <t>High</t>
        </is>
      </c>
      <c r="AA106" s="3" t="inlineStr">
        <is>
          <t>Low</t>
        </is>
      </c>
      <c r="AB106" s="3" t="inlineStr">
        <is>
          <t>Use source record as cited.</t>
        </is>
      </c>
    </row>
    <row r="107" ht="56" customHeight="1">
      <c r="A107" s="3" t="inlineStr">
        <is>
          <t>DS-124</t>
        </is>
      </c>
      <c r="B107" s="3" t="inlineStr">
        <is>
          <t>Mobile Laser Scanning for Road Pavement Distress Detection, Dataset</t>
        </is>
      </c>
      <c r="C107" s="3" t="inlineStr">
        <is>
          <t>Zenodo</t>
        </is>
      </c>
      <c r="D107" s="3" t="inlineStr">
        <is>
          <t>Claude</t>
        </is>
      </c>
      <c r="E107" s="4" t="inlineStr">
        <is>
          <t>https://zenodo.org/records/19267189</t>
        </is>
      </c>
      <c r="F107" s="4" t="inlineStr">
        <is>
          <t>https://zenodo.org/records/19267189</t>
        </is>
      </c>
      <c r="G107" s="3" t="inlineStr">
        <is>
          <t>10.5281/zenodo.19267189</t>
        </is>
      </c>
      <c r="H107" s="3" t="inlineStr">
        <is>
          <t>IEEE Open Journal of Intelligent Transportation Systems, 'Mobile Laser Scanning for Road Pavement Distress Detection' (DOI not stated in the record)</t>
        </is>
      </c>
      <c r="I107" s="3" t="inlineStr">
        <is>
          <t>Finland</t>
        </is>
      </c>
      <c r="J107" s="3" t="inlineStr">
        <is>
          <t>Finland; Kirkkonummi</t>
        </is>
      </c>
      <c r="K107" s="3" t="inlineStr">
        <is>
          <t>NR</t>
        </is>
      </c>
      <c r="L107" s="3" t="inlineStr">
        <is>
          <t>NR</t>
        </is>
      </c>
      <c r="M107" s="3" t="inlineStr">
        <is>
          <t>NR</t>
        </is>
      </c>
      <c r="N107" s="3" t="inlineStr">
        <is>
          <t>NR</t>
        </is>
      </c>
      <c r="O107" s="3" t="inlineStr">
        <is>
          <t>Pavement_Distress_Generic</t>
        </is>
      </c>
      <c r="P107" s="3" t="inlineStr">
        <is>
          <t>Manual point-level annotations (Class 3) on five 10 m validation sections</t>
        </is>
      </c>
      <c r="Q107" s="3" t="inlineStr">
        <is>
          <t>Point_Cloud_Segmentation</t>
        </is>
      </c>
      <c r="R107" s="3" t="inlineStr">
        <is>
          <t>LAZ_Point_Cloud</t>
        </is>
      </c>
      <c r="S107" s="3" t="inlineStr">
        <is>
          <t>Point_Cloud_Segmentation;Distress_Detection</t>
        </is>
      </c>
      <c r="T107" s="3" t="inlineStr">
        <is>
          <t>NR</t>
        </is>
      </c>
      <c r="U107" s="3" t="inlineStr">
        <is>
          <t>NR</t>
        </is>
      </c>
      <c r="V107" s="3" t="inlineStr">
        <is>
          <t>Original</t>
        </is>
      </c>
      <c r="W107" s="3" t="inlineStr">
        <is>
          <t>Direct_Download</t>
        </is>
      </c>
      <c r="X107" s="3" t="inlineStr">
        <is>
          <t>CC-BY-NC-SA-4.0</t>
        </is>
      </c>
      <c r="Y107" s="3" t="inlineStr">
        <is>
          <t>No image or image-bearing component - the release is LAZ point clouds only, which fails the project's primary modality rule and is the sole reason for Supplementary rather than Primary classification; only 250 m of road in total; CC-BY-NC-SA licence blocks commercial reuse; the collection year (2019) precedes the 2026 release</t>
        </is>
      </c>
      <c r="Z107" s="3" t="inlineStr">
        <is>
          <t>High</t>
        </is>
      </c>
      <c r="AA107" s="3" t="inlineStr">
        <is>
          <t>Low</t>
        </is>
      </c>
      <c r="AB107" s="3" t="inlineStr">
        <is>
          <t>Use source record as cited.</t>
        </is>
      </c>
    </row>
    <row r="108" ht="56" customHeight="1">
      <c r="A108" s="3" t="inlineStr">
        <is>
          <t>DS-125</t>
        </is>
      </c>
      <c r="B108" s="3" t="inlineStr">
        <is>
          <t>Multilevel classification of road pavement</t>
        </is>
      </c>
      <c r="C108" s="3" t="inlineStr">
        <is>
          <t>Zenodo</t>
        </is>
      </c>
      <c r="D108" s="3" t="inlineStr">
        <is>
          <t>GPT</t>
        </is>
      </c>
      <c r="E108" s="4" t="inlineStr">
        <is>
          <t>https://zenodo.org/records/15229291</t>
        </is>
      </c>
      <c r="F108" s="4" t="inlineStr">
        <is>
          <t>https://zenodo.org/records/15229291</t>
        </is>
      </c>
      <c r="G108" s="3" t="inlineStr">
        <is>
          <t>10.5281/zenodo.15229291</t>
        </is>
      </c>
      <c r="H108" s="3" t="inlineStr">
        <is>
          <t>NR</t>
        </is>
      </c>
      <c r="I108" s="3" t="inlineStr">
        <is>
          <t>India</t>
        </is>
      </c>
      <c r="J108" s="3" t="inlineStr">
        <is>
          <t>India; Road environment: Road pavement</t>
        </is>
      </c>
      <c r="K108" s="3" t="inlineStr">
        <is>
          <t>NR</t>
        </is>
      </c>
      <c r="L108" s="3" t="inlineStr">
        <is>
          <t>NR</t>
        </is>
      </c>
      <c r="M108" s="3" t="inlineStr">
        <is>
          <t>NR</t>
        </is>
      </c>
      <c r="N108" s="3" t="inlineStr">
        <is>
          <t>NR</t>
        </is>
      </c>
      <c r="O108" s="3" t="inlineStr">
        <is>
          <t>Pothole;Crack;Normal road</t>
        </is>
      </c>
      <c r="P108" s="3" t="inlineStr">
        <is>
          <t>Pothole road;crack road;normal road</t>
        </is>
      </c>
      <c r="Q108" s="3" t="inlineStr">
        <is>
          <t>Multilevel image classification</t>
        </is>
      </c>
      <c r="R108" s="3" t="inlineStr">
        <is>
          <t>NR</t>
        </is>
      </c>
      <c r="S108" s="3" t="inlineStr">
        <is>
          <t>Classification</t>
        </is>
      </c>
      <c r="T108" s="3" t="inlineStr">
        <is>
          <t>NR</t>
        </is>
      </c>
      <c r="U108" s="3" t="inlineStr">
        <is>
          <t>NR</t>
        </is>
      </c>
      <c r="V108" s="3" t="inlineStr">
        <is>
          <t>Original</t>
        </is>
      </c>
      <c r="W108" s="3" t="inlineStr">
        <is>
          <t>Restricted</t>
        </is>
      </c>
      <c r="X108" s="3" t="inlineStr">
        <is>
          <t>NR</t>
        </is>
      </c>
      <c r="Y108" s="3" t="inlineStr">
        <is>
          <t>Files are restricted; dataset size, image properties, annotations, acquisition context, license, and quality control cannot be verified.</t>
        </is>
      </c>
      <c r="Z108" s="3" t="inlineStr">
        <is>
          <t>Low</t>
        </is>
      </c>
      <c r="AA108" s="3" t="inlineStr">
        <is>
          <t>Low</t>
        </is>
      </c>
      <c r="AB108" s="3" t="inlineStr">
        <is>
          <t>Use source record as cited.</t>
        </is>
      </c>
    </row>
    <row r="109" ht="56" customHeight="1">
      <c r="A109" s="3" t="inlineStr">
        <is>
          <t>DS-126</t>
        </is>
      </c>
      <c r="B109" s="3" t="inlineStr">
        <is>
          <t>Pavdistress: Selected Images for Detection and Recognition of Asphalt Pavement Distresses (Morocco)</t>
        </is>
      </c>
      <c r="C109" s="3" t="inlineStr">
        <is>
          <t>Zenodo</t>
        </is>
      </c>
      <c r="D109" s="3" t="inlineStr">
        <is>
          <t>Claude; CodeX</t>
        </is>
      </c>
      <c r="E109" s="4" t="inlineStr">
        <is>
          <t>https://zenodo.org/records/18208073</t>
        </is>
      </c>
      <c r="F109" s="4" t="inlineStr">
        <is>
          <t>https://zenodo.org/records/18208073</t>
        </is>
      </c>
      <c r="G109" s="3" t="inlineStr">
        <is>
          <t>10.5281/zenodo.18208073</t>
        </is>
      </c>
      <c r="H109" s="3" t="inlineStr">
        <is>
          <t>NR</t>
        </is>
      </c>
      <c r="I109" s="3" t="inlineStr">
        <is>
          <t>Morocco</t>
        </is>
      </c>
      <c r="J109" s="3" t="inlineStr">
        <is>
          <t>Morocco; Eastern Region; Road environment: Road surface</t>
        </is>
      </c>
      <c r="K109" s="3" t="inlineStr">
        <is>
          <t>8696</t>
        </is>
      </c>
      <c r="L109" s="3" t="inlineStr">
        <is>
          <t>NR</t>
        </is>
      </c>
      <c r="M109" s="3" t="inlineStr">
        <is>
          <t>8696</t>
        </is>
      </c>
      <c r="N109" s="3" t="inlineStr">
        <is>
          <t>NR</t>
        </is>
      </c>
      <c r="O109" s="3" t="inlineStr">
        <is>
          <t>Edge_Crack;Longitudinal_Crack;Pothole;Transverse_Crack;Road_Marking [Claude] | Edge crack; Longitudinal crack; Pothole; Transverse crack; Road marking [CodeX]</t>
        </is>
      </c>
      <c r="P109" s="3" t="inlineStr">
        <is>
          <t>5 categories: edge cracks;longitudinal cracks;potholes;transverse cracks;road markings [Claude] | Five named road-damage classes [CodeX]</t>
        </is>
      </c>
      <c r="Q109" s="3" t="inlineStr">
        <is>
          <t>Image_Classification;Object_Detection [Claude] | Object detection; Image classification [CodeX]</t>
        </is>
      </c>
      <c r="R109" s="3" t="inlineStr">
        <is>
          <t>YOLO</t>
        </is>
      </c>
      <c r="S109" s="3" t="inlineStr">
        <is>
          <t>Image_Classification;Object_Detection [Claude] | Object detection; Image classification [CodeX]</t>
        </is>
      </c>
      <c r="T109" s="3" t="inlineStr">
        <is>
          <t>NR</t>
        </is>
      </c>
      <c r="U109" s="3" t="inlineStr">
        <is>
          <t>NR</t>
        </is>
      </c>
      <c r="V109" s="3" t="inlineStr">
        <is>
          <t>Original</t>
        </is>
      </c>
      <c r="W109" s="3" t="inlineStr">
        <is>
          <t>Direct_Download</t>
        </is>
      </c>
      <c r="X109" s="3" t="inlineStr">
        <is>
          <t>CC-BY-4.0 [Claude] | Creative Commons Attribution 4.0 International [CodeX]</t>
        </is>
      </c>
      <c r="Y109" s="3" t="inlineStr">
        <is>
          <t>Annotation format and annotation method are not stated anywhere in the record; no README, no splits, no checksums, no resolution; annotation quality cannot be verified without downloading and inspecting the 532 MB archive [Claude] | Resource type is Photo rather than Dataset; no annotation format, image resolution, or QA procedure reported. [CodeX]</t>
        </is>
      </c>
      <c r="Z109" s="3" t="inlineStr">
        <is>
          <t>Moderate</t>
        </is>
      </c>
      <c r="AA109" s="3" t="inlineStr">
        <is>
          <t>Low</t>
        </is>
      </c>
      <c r="AB109" s="3" t="inlineStr">
        <is>
          <t>Use as-is.</t>
        </is>
      </c>
    </row>
    <row r="110" ht="56" customHeight="1">
      <c r="A110" s="3" t="inlineStr">
        <is>
          <t>DS-127</t>
        </is>
      </c>
      <c r="B110" s="3" t="inlineStr">
        <is>
          <t>PavSurface: A reference dataset for the recognition of asphalt pavement distress by an intelligent vehicle</t>
        </is>
      </c>
      <c r="C110" s="3" t="inlineStr">
        <is>
          <t>Zenodo</t>
        </is>
      </c>
      <c r="D110" s="3" t="inlineStr">
        <is>
          <t>Claude</t>
        </is>
      </c>
      <c r="E110" s="4" t="inlineStr">
        <is>
          <t>https://zenodo.org/records/20581123</t>
        </is>
      </c>
      <c r="F110" s="4" t="inlineStr">
        <is>
          <t>https://zenodo.org/records/20581123</t>
        </is>
      </c>
      <c r="G110" s="3" t="inlineStr">
        <is>
          <t>10.5281/zenodo.20581123</t>
        </is>
      </c>
      <c r="H110" s="3" t="inlineStr">
        <is>
          <t>NR</t>
        </is>
      </c>
      <c r="I110" s="3" t="inlineStr">
        <is>
          <t>NR</t>
        </is>
      </c>
      <c r="J110" s="3" t="inlineStr">
        <is>
          <t>NR</t>
        </is>
      </c>
      <c r="K110" s="3" t="inlineStr">
        <is>
          <t>10000</t>
        </is>
      </c>
      <c r="L110" s="3" t="inlineStr">
        <is>
          <t>NR</t>
        </is>
      </c>
      <c r="M110" s="3" t="inlineStr">
        <is>
          <t>10000</t>
        </is>
      </c>
      <c r="N110" s="3" t="inlineStr">
        <is>
          <t>NR</t>
        </is>
      </c>
      <c r="O110" s="3" t="inlineStr">
        <is>
          <t>Longitudinal_Crack;Transverse_Crack;Alligator_Crack;Pothole;Repair;Spalling</t>
        </is>
      </c>
      <c r="P110" s="3" t="inlineStr">
        <is>
          <t>6 deterioration categories: longitudinal cracks;transverse cracks;crocodile skin cracks;potholes;repairs;spalling</t>
        </is>
      </c>
      <c r="Q110" s="3" t="inlineStr">
        <is>
          <t>Image_Classification</t>
        </is>
      </c>
      <c r="R110" s="3" t="inlineStr">
        <is>
          <t>NR</t>
        </is>
      </c>
      <c r="S110" s="3" t="inlineStr">
        <is>
          <t>Image_Classification;Object_Detection</t>
        </is>
      </c>
      <c r="T110" s="3" t="inlineStr">
        <is>
          <t>NR</t>
        </is>
      </c>
      <c r="U110" s="3" t="inlineStr">
        <is>
          <t>NR</t>
        </is>
      </c>
      <c r="V110" s="3" t="inlineStr">
        <is>
          <t>Original</t>
        </is>
      </c>
      <c r="W110" s="3" t="inlineStr">
        <is>
          <t>Direct_Download</t>
        </is>
      </c>
      <c r="X110" s="3" t="inlineStr">
        <is>
          <t>CC-BY-4.0</t>
        </is>
      </c>
      <c r="Y110" s="3" t="inlineStr">
        <is>
          <t>Country and collection site not reported; annotation format not stated; no README, no splits, no checksums; distributed as RAR requiring non-standard extraction; 0 downloads at search date</t>
        </is>
      </c>
      <c r="Z110" s="3" t="inlineStr">
        <is>
          <t>Moderate</t>
        </is>
      </c>
      <c r="AA110" s="3" t="inlineStr">
        <is>
          <t>Low</t>
        </is>
      </c>
      <c r="AB110" s="3" t="inlineStr">
        <is>
          <t>Use source record as cited.</t>
        </is>
      </c>
    </row>
    <row r="111" ht="56" customHeight="1">
      <c r="A111" s="3" t="inlineStr">
        <is>
          <t>DS-128</t>
        </is>
      </c>
      <c r="B111" s="3" t="inlineStr">
        <is>
          <t>Road Condition Image Dataset</t>
        </is>
      </c>
      <c r="C111" s="3" t="inlineStr">
        <is>
          <t>Zenodo</t>
        </is>
      </c>
      <c r="D111" s="3" t="inlineStr">
        <is>
          <t>Claude</t>
        </is>
      </c>
      <c r="E111" s="4" t="inlineStr">
        <is>
          <t>https://zenodo.org/records/7681876</t>
        </is>
      </c>
      <c r="F111" s="4" t="inlineStr">
        <is>
          <t>https://zenodo.org/records/7681876</t>
        </is>
      </c>
      <c r="G111" s="3" t="inlineStr">
        <is>
          <t>10.5281/zenodo.7681876</t>
        </is>
      </c>
      <c r="H111" s="3" t="inlineStr">
        <is>
          <t>https://github.com/Snagnar/CompetitiveReconstructionNetworks</t>
        </is>
      </c>
      <c r="I111" s="3" t="inlineStr">
        <is>
          <t>NR</t>
        </is>
      </c>
      <c r="J111" s="3" t="inlineStr">
        <is>
          <t>NR</t>
        </is>
      </c>
      <c r="K111" s="3" t="inlineStr">
        <is>
          <t>NR</t>
        </is>
      </c>
      <c r="L111" s="3" t="inlineStr">
        <is>
          <t>NR</t>
        </is>
      </c>
      <c r="M111" s="3" t="inlineStr">
        <is>
          <t>NR</t>
        </is>
      </c>
      <c r="N111" s="3" t="inlineStr">
        <is>
          <t>NR</t>
        </is>
      </c>
      <c r="O111" s="3" t="inlineStr">
        <is>
          <t>NR</t>
        </is>
      </c>
      <c r="P111" s="3" t="inlineStr">
        <is>
          <t>NR</t>
        </is>
      </c>
      <c r="Q111" s="3" t="inlineStr">
        <is>
          <t>Anomaly_Detection</t>
        </is>
      </c>
      <c r="R111" s="3" t="inlineStr">
        <is>
          <t>NR</t>
        </is>
      </c>
      <c r="S111" s="3" t="inlineStr">
        <is>
          <t>Anomaly_Detection</t>
        </is>
      </c>
      <c r="T111" s="3" t="inlineStr">
        <is>
          <t>NR</t>
        </is>
      </c>
      <c r="U111" s="3" t="inlineStr">
        <is>
          <t>NR</t>
        </is>
      </c>
      <c r="V111" s="3" t="inlineStr">
        <is>
          <t>Original</t>
        </is>
      </c>
      <c r="W111" s="3" t="inlineStr">
        <is>
          <t>Direct_Download</t>
        </is>
      </c>
      <c r="X111" s="3" t="inlineStr">
        <is>
          <t>NR</t>
        </is>
      </c>
      <c r="Y111" s="3" t="inlineStr">
        <is>
          <t>No license declared, so reuse terms are legally undetermined; the record is a two-sentence description with no class list, no counts, no annotation format and no geography; distress labels are not evidenced on the record and usage is deferred entirely to an external GitHub repository</t>
        </is>
      </c>
      <c r="Z111" s="3" t="inlineStr">
        <is>
          <t>Low</t>
        </is>
      </c>
      <c r="AA111" s="3" t="inlineStr">
        <is>
          <t>Low</t>
        </is>
      </c>
      <c r="AB111" s="3" t="inlineStr">
        <is>
          <t>Use source record as cited.</t>
        </is>
      </c>
    </row>
    <row r="112" ht="56" customHeight="1">
      <c r="A112" s="3" t="inlineStr">
        <is>
          <t>DS-130</t>
        </is>
      </c>
      <c r="B112" s="3" t="inlineStr">
        <is>
          <t>RoadAb-India 2026: A Multi-Layer Road Abnormality Dataset with Object Annotations, Severity Labels, and Geospatial Context</t>
        </is>
      </c>
      <c r="C112" s="3" t="inlineStr">
        <is>
          <t>Zenodo</t>
        </is>
      </c>
      <c r="D112" s="3" t="inlineStr">
        <is>
          <t>Claude</t>
        </is>
      </c>
      <c r="E112" s="4" t="inlineStr">
        <is>
          <t>https://zenodo.org/records/21701636</t>
        </is>
      </c>
      <c r="F112" s="4" t="inlineStr">
        <is>
          <t>https://zenodo.org/records/21701636</t>
        </is>
      </c>
      <c r="G112" s="3" t="inlineStr">
        <is>
          <t>10.5281/zenodo.21701636</t>
        </is>
      </c>
      <c r="H112" s="3" t="inlineStr">
        <is>
          <t>NR</t>
        </is>
      </c>
      <c r="I112" s="3" t="inlineStr">
        <is>
          <t>India</t>
        </is>
      </c>
      <c r="J112" s="3" t="inlineStr">
        <is>
          <t>India; Tamil Nadu;Delhi;Maharashtra; Road environment: Urban;Residential;Rural;Highway</t>
        </is>
      </c>
      <c r="K112" s="3" t="inlineStr">
        <is>
          <t>2074</t>
        </is>
      </c>
      <c r="L112" s="3" t="inlineStr">
        <is>
          <t>NR</t>
        </is>
      </c>
      <c r="M112" s="3" t="inlineStr">
        <is>
          <t>2074</t>
        </is>
      </c>
      <c r="N112" s="3" t="inlineStr">
        <is>
          <t>NR</t>
        </is>
      </c>
      <c r="O112" s="3" t="inlineStr">
        <is>
          <t>Surface_Depression;Pothole;Manhole;Road_Patch_Failure;Crack;Miscellaneous_Abnormality</t>
        </is>
      </c>
      <c r="P112" s="3" t="inlineStr">
        <is>
          <t>6 abnormality classes plus 4 metadata layers (Layer 0 raw image; Layer 1 object annotation; Layer 2 semantic; Layer 3 geospatial and road context)</t>
        </is>
      </c>
      <c r="Q112" s="3" t="inlineStr">
        <is>
          <t>Object_Detection;Image_Classification;Severity_Assessment</t>
        </is>
      </c>
      <c r="R112" s="3" t="inlineStr">
        <is>
          <t>Normalized_BBox</t>
        </is>
      </c>
      <c r="S112" s="3" t="inlineStr">
        <is>
          <t>Object_Detection;Multi_Label_Classification;Severity_Prediction;Metadata_Aware_Learning</t>
        </is>
      </c>
      <c r="T112" s="3" t="inlineStr">
        <is>
          <t>NR</t>
        </is>
      </c>
      <c r="U112" s="3" t="inlineStr">
        <is>
          <t>NR</t>
        </is>
      </c>
      <c r="V112" s="3" t="inlineStr">
        <is>
          <t>Original</t>
        </is>
      </c>
      <c r="W112" s="3" t="inlineStr">
        <is>
          <t>Restricted</t>
        </is>
      </c>
      <c r="X112" s="3" t="inlineStr">
        <is>
          <t>CC-BY-4.0</t>
        </is>
      </c>
      <c r="Y112" s="3" t="inlineStr">
        <is>
          <t>No data files are accessible - the Zenodo record exposes zero files and documents no request route, so every content claim is unverifiable; 0 downloads; classified Supplementary solely on access grounds despite unusually rich documented metadata design</t>
        </is>
      </c>
      <c r="Z112" s="3" t="inlineStr">
        <is>
          <t>Low</t>
        </is>
      </c>
      <c r="AA112" s="3" t="inlineStr">
        <is>
          <t>Low</t>
        </is>
      </c>
      <c r="AB112" s="3" t="inlineStr">
        <is>
          <t>Use source record as cited.</t>
        </is>
      </c>
    </row>
    <row r="113" ht="56" customHeight="1">
      <c r="A113" s="3" t="inlineStr">
        <is>
          <t>DS-131</t>
        </is>
      </c>
      <c r="B113" s="3" t="inlineStr">
        <is>
          <t>RoadDefects-ISeg: Dataset for Instance Segmentation of Road Surface Defects</t>
        </is>
      </c>
      <c r="C113" s="3" t="inlineStr">
        <is>
          <t>Zenodo</t>
        </is>
      </c>
      <c r="D113" s="3" t="inlineStr">
        <is>
          <t>Claude; GPT</t>
        </is>
      </c>
      <c r="E113" s="4" t="inlineStr">
        <is>
          <t>https://zenodo.org/records/17194814</t>
        </is>
      </c>
      <c r="F113" s="4" t="inlineStr">
        <is>
          <t>https://zenodo.org/records/17194814</t>
        </is>
      </c>
      <c r="G113" s="3" t="inlineStr">
        <is>
          <t>10.5281/zenodo.17194814</t>
        </is>
      </c>
      <c r="H113" s="3" t="inlineStr">
        <is>
          <t>NR</t>
        </is>
      </c>
      <c r="I113" s="3" t="inlineStr">
        <is>
          <t>Multi-source</t>
        </is>
      </c>
      <c r="J113" s="3" t="inlineStr">
        <is>
          <t>Multi-source; Road environment: Mixed road imagery from public source datasets</t>
        </is>
      </c>
      <c r="K113" s="3" t="inlineStr">
        <is>
          <t>1000</t>
        </is>
      </c>
      <c r="L113" s="3" t="inlineStr">
        <is>
          <t>NR</t>
        </is>
      </c>
      <c r="M113" s="3" t="inlineStr">
        <is>
          <t>1000</t>
        </is>
      </c>
      <c r="N113" s="3" t="inlineStr">
        <is>
          <t>NR</t>
        </is>
      </c>
      <c r="O113" s="3" t="inlineStr">
        <is>
          <t>Crack;Pothole;Lane_Marking;Speed_Breaker [Claude] | Crack;Pothole;Lane;Speed breaker [GPT]</t>
        </is>
      </c>
      <c r="P113" s="3" t="inlineStr">
        <is>
          <t>4 classes at 250 images each: Crack;Lane;Pothole;Speed_Breaker [Claude] | Four balanced classes;250 images per class [GPT]</t>
        </is>
      </c>
      <c r="Q113" s="3" t="inlineStr">
        <is>
          <t>Instance_Segmentation [Claude] | Instance segmentation [GPT]</t>
        </is>
      </c>
      <c r="R113" s="3" t="inlineStr">
        <is>
          <t>YOLO_Polygon [Claude] | YOLO segmentation labels;train/validation/test split [GPT]</t>
        </is>
      </c>
      <c r="S113" s="3" t="inlineStr">
        <is>
          <t>Instance_Segmentation [Claude] | Instance segmentation;Object detection [GPT]</t>
        </is>
      </c>
      <c r="T113" s="3" t="inlineStr">
        <is>
          <t>NR</t>
        </is>
      </c>
      <c r="U113" s="3" t="inlineStr">
        <is>
          <t>NR</t>
        </is>
      </c>
      <c r="V113" s="3" t="inlineStr">
        <is>
          <t>Compiled</t>
        </is>
      </c>
      <c r="W113" s="3" t="inlineStr">
        <is>
          <t>Direct_Download</t>
        </is>
      </c>
      <c r="X113" s="3" t="inlineStr">
        <is>
          <t>CC-BY-4.0 [Claude] | CC BY 4.0 [GPT]</t>
        </is>
      </c>
      <c r="Y113" s="3" t="inlineStr">
        <is>
          <t>Aggregated from third-party Roboflow Universe and Kaggle sources, so acquisition geography, devices, dates and conditions are entirely undocumented; small (1,000 images); the stated CC-BY-4.0 license and the record's research-and-academic-use-only statement are in tension; Lane and Speed_Breaker are not pavement distresses [Claude] | Composite derivative mixing defects with lane and speed-breaker objects; provenance, duplication, geographic coverage, and source-license compatibility require detailed audit. [GPT]</t>
        </is>
      </c>
      <c r="Z113" s="3" t="inlineStr">
        <is>
          <t>Moderate</t>
        </is>
      </c>
      <c r="AA113" s="3" t="inlineStr">
        <is>
          <t>Medium</t>
        </is>
      </c>
      <c r="AB113" s="3" t="inlineStr">
        <is>
          <t>Clarify license before commercial use.</t>
        </is>
      </c>
    </row>
    <row r="114" ht="56" customHeight="1">
      <c r="A114" s="3" t="inlineStr">
        <is>
          <t>DS-132</t>
        </is>
      </c>
      <c r="B114" s="3" t="inlineStr">
        <is>
          <t>UAV Road Defect Segmentation Dataset (RDD2022-derived)</t>
        </is>
      </c>
      <c r="C114" s="3" t="inlineStr">
        <is>
          <t>Zenodo</t>
        </is>
      </c>
      <c r="D114" s="3" t="inlineStr">
        <is>
          <t>Claude; GPT; CodeX</t>
        </is>
      </c>
      <c r="E114" s="4" t="inlineStr">
        <is>
          <t>https://zenodo.org/records/17952339</t>
        </is>
      </c>
      <c r="F114" s="4" t="inlineStr">
        <is>
          <t>https://zenodo.org/records/17952339</t>
        </is>
      </c>
      <c r="G114" s="3" t="inlineStr">
        <is>
          <t>10.5281/zenodo.17952339</t>
        </is>
      </c>
      <c r="H114" s="3" t="inlineStr">
        <is>
          <t>NR</t>
        </is>
      </c>
      <c r="I114" s="3" t="inlineStr">
        <is>
          <t>Multi-country; inherited from RDD2022</t>
        </is>
      </c>
      <c r="J114" s="3" t="inlineStr">
        <is>
          <t>Multi-country; inherited from RDD2022; Road environment: Road surface imagery derived from RDD2022 [GPT] | Road surface [CodeX]</t>
        </is>
      </c>
      <c r="K114" s="3" t="inlineStr">
        <is>
          <t>400</t>
        </is>
      </c>
      <c r="L114" s="3" t="inlineStr">
        <is>
          <t>NR</t>
        </is>
      </c>
      <c r="M114" s="3" t="inlineStr">
        <is>
          <t>400</t>
        </is>
      </c>
      <c r="N114" s="3" t="inlineStr">
        <is>
          <t>NR</t>
        </is>
      </c>
      <c r="O114" s="3" t="inlineStr">
        <is>
          <t>Crack [Claude] | Crack-like road surface defects [GPT/CodeX]</t>
        </is>
      </c>
      <c r="P114" s="3" t="inlineStr">
        <is>
          <t>Binary pixel mask for crack-like road surface defects [Claude] | Pixel-level defect masks; exact classes NR [GPT] | Binary segmentation masks [CodeX]</t>
        </is>
      </c>
      <c r="Q114" s="3" t="inlineStr">
        <is>
          <t>Semantic_Segmentation [Claude] | Semantic segmentation [GPT] | Semantic segmentation; Contour extraction; [CodeX]</t>
        </is>
      </c>
      <c r="R114" s="3" t="inlineStr">
        <is>
          <t>PNG_Mask [Claude] | Pixel-level masks; exact file format NR [GPT] | JPG; PNG [CodeX]</t>
        </is>
      </c>
      <c r="S114" s="3" t="inlineStr">
        <is>
          <t>Semantic_Segmentation;Contour_Extraction [Claude] | Semantic segmentation [GPT] | Semantic segmentation; Contour extraction; downstream geospatial road inspection workflows using UAV imagery [CodeX]</t>
        </is>
      </c>
      <c r="T114" s="3" t="inlineStr">
        <is>
          <t>NR</t>
        </is>
      </c>
      <c r="U114" s="3" t="inlineStr">
        <is>
          <t>NR</t>
        </is>
      </c>
      <c r="V114" s="3" t="inlineStr">
        <is>
          <t>Derived</t>
        </is>
      </c>
      <c r="W114" s="3" t="inlineStr">
        <is>
          <t>Direct_Download</t>
        </is>
      </c>
      <c r="X114" s="3" t="inlineStr">
        <is>
          <t>CC-BY-4.0 [Claude] | Creative Commons Attribution 4.0 International [CodeX]</t>
        </is>
      </c>
      <c r="Y114" s="3" t="inlineStr">
        <is>
          <t>Only 400 images; the title asserts UAV imagery while the description states derivation from RDD2022, which is a vehicle-mounted and smartphone-collected benchmark - this contradiction is unresolved and Acquisition_Platform is therefore recorded as UNK; binary masks only; geography inherited from RDD2022 but not stated [Claude] | Derivative dataset with unresolved overlap, class mapping, image count, license compatibility, and provenance details; title may imply UAV data although source imagery is RDD2022-derived. [GPT] | Derived subset; geographic provenance, defect taxonomy, resolution, and QA process not stated in canonical record. [CodeX]</t>
        </is>
      </c>
      <c r="Z114" s="3" t="inlineStr">
        <is>
          <t>Low</t>
        </is>
      </c>
      <c r="AA114" s="7" t="inlineStr">
        <is>
          <t>High</t>
        </is>
      </c>
      <c r="AB114" s="3" t="inlineStr">
        <is>
          <t>Resolve UAV-vs-RDD2022 provenance from the record files before use.</t>
        </is>
      </c>
    </row>
    <row r="115" ht="56" customHeight="1">
      <c r="A115" s="3" t="inlineStr">
        <is>
          <t>DS-133</t>
        </is>
      </c>
      <c r="B115" s="3" t="inlineStr">
        <is>
          <t>UAV-7Band-Road-Site-Orthomosaics</t>
        </is>
      </c>
      <c r="C115" s="3" t="inlineStr">
        <is>
          <t>Zenodo</t>
        </is>
      </c>
      <c r="D115" s="3" t="inlineStr">
        <is>
          <t>Claude</t>
        </is>
      </c>
      <c r="E115" s="4" t="inlineStr">
        <is>
          <t>https://zenodo.org/records/20687211</t>
        </is>
      </c>
      <c r="F115" s="4" t="inlineStr">
        <is>
          <t>https://zenodo.org/records/20687211</t>
        </is>
      </c>
      <c r="G115" s="3" t="inlineStr">
        <is>
          <t>10.5281/zenodo.20687211</t>
        </is>
      </c>
      <c r="H115" s="3" t="inlineStr">
        <is>
          <t>NR</t>
        </is>
      </c>
      <c r="I115" s="3" t="inlineStr">
        <is>
          <t>Poland</t>
        </is>
      </c>
      <c r="J115" s="3" t="inlineStr">
        <is>
          <t>Poland</t>
        </is>
      </c>
      <c r="K115" s="3" t="inlineStr">
        <is>
          <t>6</t>
        </is>
      </c>
      <c r="L115" s="3" t="inlineStr">
        <is>
          <t>NR</t>
        </is>
      </c>
      <c r="M115" s="3" t="inlineStr">
        <is>
          <t>6</t>
        </is>
      </c>
      <c r="N115" s="3" t="inlineStr">
        <is>
          <t>NR</t>
        </is>
      </c>
      <c r="O115" s="3" t="inlineStr">
        <is>
          <t>Surface_Condition_Good;Surface_Condition_Poor</t>
        </is>
      </c>
      <c r="P115" s="3" t="inlineStr">
        <is>
          <t>Site-level material and condition labels only: A1 asphalt good;A2 asphalt poor;A3 asphalt poor with drainage ditch;C1 concrete;CB1 concrete block;SB1 stone block</t>
        </is>
      </c>
      <c r="Q115" s="3" t="inlineStr">
        <is>
          <t>Image_Classification;Material_Classification</t>
        </is>
      </c>
      <c r="R115" s="3" t="inlineStr">
        <is>
          <t>GeoTIFF</t>
        </is>
      </c>
      <c r="S115" s="3" t="inlineStr">
        <is>
          <t>Material_Classification;Spectral_Feature_Analysis</t>
        </is>
      </c>
      <c r="T115" s="3" t="inlineStr">
        <is>
          <t>NR</t>
        </is>
      </c>
      <c r="U115" s="3" t="inlineStr">
        <is>
          <t>NR</t>
        </is>
      </c>
      <c r="V115" s="3" t="inlineStr">
        <is>
          <t>Original</t>
        </is>
      </c>
      <c r="W115" s="3" t="inlineStr">
        <is>
          <t>Direct_Download</t>
        </is>
      </c>
      <c r="X115" s="3" t="inlineStr">
        <is>
          <t>CC-BY-4.0</t>
        </is>
      </c>
      <c r="Y115" s="3" t="inlineStr">
        <is>
          <t>Condition information exists only as a coarse good/poor label attached to each of six whole sites - there are no distress annotations, no per-pixel or per-object labels and no condition index, so it cannot train or evaluate distress detection; six orthomosaics is a very small sample</t>
        </is>
      </c>
      <c r="Z115" s="3" t="inlineStr">
        <is>
          <t>High</t>
        </is>
      </c>
      <c r="AA115" s="3" t="inlineStr">
        <is>
          <t>Low</t>
        </is>
      </c>
      <c r="AB115" s="3" t="inlineStr">
        <is>
          <t>Use source record as cited.</t>
        </is>
      </c>
    </row>
    <row r="116" ht="56" customHeight="1">
      <c r="A116" s="3" t="inlineStr">
        <is>
          <t>DS-134</t>
        </is>
      </c>
      <c r="B116" s="3" t="inlineStr">
        <is>
          <t>UAV-Based Imagery for Road Damage Detection (Poland)</t>
        </is>
      </c>
      <c r="C116" s="3" t="inlineStr">
        <is>
          <t>Zenodo</t>
        </is>
      </c>
      <c r="D116" s="3" t="inlineStr">
        <is>
          <t>Claude; GPT; CodeX</t>
        </is>
      </c>
      <c r="E116" s="4" t="inlineStr">
        <is>
          <t>https://zenodo.org/records/11473582</t>
        </is>
      </c>
      <c r="F116" s="4" t="inlineStr">
        <is>
          <t>https://zenodo.org/records/11473582</t>
        </is>
      </c>
      <c r="G116" s="3" t="inlineStr">
        <is>
          <t>10.5281/zenodo.11473582</t>
        </is>
      </c>
      <c r="H116" s="3" t="inlineStr">
        <is>
          <t>https://doi.org/10.1016/j.autcon.2021.103991 [Claude/GPT] | Junqing Zhu, Jingtao Zhong, Tao Ma, Xiaoming Huang, Weiguang Zhang, Yang Zhou, Pavement distress detection using convolutional neural networks with images captured via UAV, Automation in Construction, Vol.133, 2022, https://doi.org/10.1016/j.autcon.2021.103991. [CodeX]</t>
        </is>
      </c>
      <c r="I116" s="3" t="inlineStr">
        <is>
          <t>Poland</t>
        </is>
      </c>
      <c r="J116" s="3" t="inlineStr">
        <is>
          <t>Poland; Poznan [Claude] | Poznań [GPT/CodeX]; Road environment: Urban roads;three road areas [GPT] | Road surface [CodeX]</t>
        </is>
      </c>
      <c r="K116" s="3" t="inlineStr">
        <is>
          <t>99</t>
        </is>
      </c>
      <c r="L116" s="3" t="inlineStr">
        <is>
          <t>NR</t>
        </is>
      </c>
      <c r="M116" s="3" t="inlineStr">
        <is>
          <t>99</t>
        </is>
      </c>
      <c r="N116" s="3" t="inlineStr">
        <is>
          <t>NR</t>
        </is>
      </c>
      <c r="O116" s="3" t="inlineStr">
        <is>
          <t>UAPD_Taxonomy_Classes [Claude] | Road damage classes following UAPD taxonomy; exact class list NR [GPT] | UAPD-proposed road damage classes [CodeX]</t>
        </is>
      </c>
      <c r="P116" s="3" t="inlineStr">
        <is>
          <t>Object classes as proposed in the UAPD Pavement Distress Dataset [Claude] | UAPD-derived object classes [GPT] | UAPD-proposed classes [CodeX]</t>
        </is>
      </c>
      <c r="Q116" s="3" t="inlineStr">
        <is>
          <t>Object_Detection [Claude] | Object detection [GPT/CodeX]</t>
        </is>
      </c>
      <c r="R116" s="3" t="inlineStr">
        <is>
          <t>PASCAL_VOC_XML;YOLO_TXT_BBox [Claude] | PASCAL VOC XML;YOLO TXT;GeoTIFF orthophotomosaics [GPT] | PASCAL VOC; YOLO [CodeX]</t>
        </is>
      </c>
      <c r="S116" s="3" t="inlineStr">
        <is>
          <t>Object_Detection [Claude] | Object detection;Holdout evaluation [GPT] | Object detection [CodeX]</t>
        </is>
      </c>
      <c r="T116" s="3" t="inlineStr">
        <is>
          <t>NR</t>
        </is>
      </c>
      <c r="U116" s="3" t="inlineStr">
        <is>
          <t>NR</t>
        </is>
      </c>
      <c r="V116" s="3" t="inlineStr">
        <is>
          <t>Original</t>
        </is>
      </c>
      <c r="W116" s="3" t="inlineStr">
        <is>
          <t>Direct_Download</t>
        </is>
      </c>
      <c r="X116" s="3" t="inlineStr">
        <is>
          <t>CC-BY-4.0 [Claude] | Creative Commons Attribution 4.0 International [CodeX]</t>
        </is>
      </c>
      <c r="Y116" s="3" t="inlineStr">
        <is>
          <t>Only 99 labelled patches from three road sections in a single city - far too small for training, usable mainly as a holdout or evaluation set; specific UAPD class list not enumerated in the record; 70 m nadir viewpoint is remote from vehicle-level CAV sensing [Claude] | Small labeled holdout set; exact distress class counts and license are not reported in accessible indexed evidence; aerial viewpoint limits direct transfer to forward-facing CAV imagery. [GPT] | Small labeled-patch count; class breakdown and QA procedure not reported; holdout use stated. [CodeX]</t>
        </is>
      </c>
      <c r="Z116" s="3" t="inlineStr">
        <is>
          <t>High</t>
        </is>
      </c>
      <c r="AA116" s="3" t="inlineStr">
        <is>
          <t>Low</t>
        </is>
      </c>
      <c r="AB116" s="3" t="inlineStr">
        <is>
          <t>Use as-is (small set).</t>
        </is>
      </c>
    </row>
    <row r="117" ht="56" customHeight="1">
      <c r="A117" s="3" t="inlineStr">
        <is>
          <t>DS-135</t>
        </is>
      </c>
      <c r="B117" s="3" t="inlineStr">
        <is>
          <t>UAV-PDD2023: Benchmark Dataset for Pavement Distress Detection Based on UAV Images</t>
        </is>
      </c>
      <c r="C117" s="3" t="inlineStr">
        <is>
          <t>Zenodo</t>
        </is>
      </c>
      <c r="D117" s="3" t="inlineStr">
        <is>
          <t>Claude; GPT; CodeX; GitHub_Test_Batch (tool UNK)</t>
        </is>
      </c>
      <c r="E117" s="4" t="inlineStr">
        <is>
          <t>https://zenodo.org/records/8429208</t>
        </is>
      </c>
      <c r="F117" s="4" t="inlineStr">
        <is>
          <t>https://zenodo.org/records/8429208</t>
        </is>
      </c>
      <c r="G117" s="3" t="inlineStr">
        <is>
          <t>10.5281/zenodo.8429208</t>
        </is>
      </c>
      <c r="H117" s="3" t="inlineStr">
        <is>
          <t>UAV-PDD2023: A benchmark dataset for pavement distress detection based on UAV images, Data in Brief (2023), DOI 10.1016/j.dib.2023.109692</t>
        </is>
      </c>
      <c r="I117" s="3" t="inlineStr">
        <is>
          <t>China</t>
        </is>
      </c>
      <c r="J117" s="3" t="inlineStr">
        <is>
          <t>China; Road environment: Municipal road pavement [GPT] | Road surface [CodeX] | Roadway [Test_Batch]</t>
        </is>
      </c>
      <c r="K117" s="3" t="inlineStr">
        <is>
          <t>2440</t>
        </is>
      </c>
      <c r="L117" s="3" t="inlineStr">
        <is>
          <t>NR</t>
        </is>
      </c>
      <c r="M117" s="3" t="inlineStr">
        <is>
          <t>2440</t>
        </is>
      </c>
      <c r="N117" s="3" t="inlineStr">
        <is>
          <t>6</t>
        </is>
      </c>
      <c r="O117" s="3" t="inlineStr">
        <is>
          <t>Longitudinal_Crack;Transverse_Crack;Alligator_Crack;Oblique_Crack;Repair;Pothole [Claude] | Longitudinal crack;Transverse crack;Alligator crack;Oblique crack;Repair;Pothole [GPT/CodeX/Test_Batch]</t>
        </is>
      </c>
      <c r="P117" s="3" t="inlineStr">
        <is>
          <t>LC;TC;AC;OC;RP;PH (11,158 annotated instances) [Claude] | LC;TC;AC;OC;RP;PH; 11,158 annotated instances [GPT] | Six named damage classes; Longitudinal cracks (LC), Transverse cracks (TC), Alligator cracks (AC), Oblique cracks (OC), Repair (RP), and Potholes (PH). [CodeX] | LC; TC; AC; OC; Repair; Pothole [Test_Batch]</t>
        </is>
      </c>
      <c r="Q117" s="3" t="inlineStr">
        <is>
          <t>Object_Detection;Image_Classification [Claude] | Object detection;Classification [GPT] | Object detection; Image classification [CodeX] | Object detection [Test_Batch]</t>
        </is>
      </c>
      <c r="R117" s="3" t="inlineStr">
        <is>
          <t>PASCAL_VOC_XML [Claude] | PASCAL VOC;images and XML annotations [GPT] | PASCAL VOC [CodeX] | Pascal VOC XML [Test_Batch]</t>
        </is>
      </c>
      <c r="S117" s="3" t="inlineStr">
        <is>
          <t>Object_Detection;Image_Classification [Claude] | Object detection;Classification;Benchmarking [GPT] | Object detection; Image classification [CodeX] | object detection [Test_Batch]</t>
        </is>
      </c>
      <c r="T117" s="3" t="inlineStr">
        <is>
          <t>NR</t>
        </is>
      </c>
      <c r="U117" s="3" t="inlineStr">
        <is>
          <t>NR</t>
        </is>
      </c>
      <c r="V117" s="3" t="inlineStr">
        <is>
          <t>Original</t>
        </is>
      </c>
      <c r="W117" s="3" t="inlineStr">
        <is>
          <t>Direct_Download</t>
        </is>
      </c>
      <c r="X117" s="3" t="inlineStr">
        <is>
          <t>CC-BY-4.0 [Claude] | Creative Commons Attribution 4.0 International [CodeX]</t>
        </is>
      </c>
      <c r="Y117" s="3" t="inlineStr">
        <is>
          <t>Country and collection site not stated in the record; single fixed UAV altitude (30 m); no train/val/test split, no checksums, no quality-control statement; nadir UAV viewpoint differs substantially from vehicle-level CAV sensing [Claude] | License is not displayed in the accessible record text; image resolution, collection geography, dates, and annotation quality-control procedure are not reported. [GPT] | No image resolution, collection location, or QA procedure reported on canonical record. [CodeX] | Modest size and UAV-only viewpoint; no road-condition index or synchronized navigation metadata reported. [Test_Batch]</t>
        </is>
      </c>
      <c r="Z117" s="3" t="inlineStr">
        <is>
          <t>Moderate</t>
        </is>
      </c>
      <c r="AA117" s="3" t="inlineStr">
        <is>
          <t>Low</t>
        </is>
      </c>
      <c r="AB117" s="3" t="inlineStr">
        <is>
          <t>Use Zenodo v4 as canonical.</t>
        </is>
      </c>
    </row>
    <row r="118" ht="56" customHeight="1">
      <c r="A118" s="3" t="inlineStr">
        <is>
          <t>DS-136</t>
        </is>
      </c>
      <c r="B118" s="3" t="inlineStr">
        <is>
          <t>Weakly-Supervised Crack Detection Dataset</t>
        </is>
      </c>
      <c r="C118" s="3" t="inlineStr">
        <is>
          <t>Zenodo</t>
        </is>
      </c>
      <c r="D118" s="3" t="inlineStr">
        <is>
          <t>GPT</t>
        </is>
      </c>
      <c r="E118" s="4" t="inlineStr">
        <is>
          <t>https://zenodo.org/records/4244084</t>
        </is>
      </c>
      <c r="F118" s="4" t="inlineStr">
        <is>
          <t>https://zenodo.org/records/4244084</t>
        </is>
      </c>
      <c r="G118" s="3" t="inlineStr">
        <is>
          <t>10.5281/zenodo.4244084</t>
        </is>
      </c>
      <c r="H118" s="3" t="inlineStr">
        <is>
          <t>NR</t>
        </is>
      </c>
      <c r="I118" s="3" t="inlineStr">
        <is>
          <t>Multi-source</t>
        </is>
      </c>
      <c r="J118" s="3" t="inlineStr">
        <is>
          <t>Multi-source; Road environment: Mixed crack-image source datasets</t>
        </is>
      </c>
      <c r="K118" s="3" t="inlineStr">
        <is>
          <t>NR</t>
        </is>
      </c>
      <c r="L118" s="3" t="inlineStr">
        <is>
          <t>NR</t>
        </is>
      </c>
      <c r="M118" s="3" t="inlineStr">
        <is>
          <t>NR</t>
        </is>
      </c>
      <c r="N118" s="3" t="inlineStr">
        <is>
          <t>NR</t>
        </is>
      </c>
      <c r="O118" s="3" t="inlineStr">
        <is>
          <t>Crack</t>
        </is>
      </c>
      <c r="P118" s="3" t="inlineStr">
        <is>
          <t>Rough crack annotations for weak supervision</t>
        </is>
      </c>
      <c r="Q118" s="3" t="inlineStr">
        <is>
          <t>Weakly supervised semantic segmentation</t>
        </is>
      </c>
      <c r="R118" s="3" t="inlineStr">
        <is>
          <t>Rough ground-truth annotations; exact format NR</t>
        </is>
      </c>
      <c r="S118" s="3" t="inlineStr">
        <is>
          <t>Weakly supervised crack detection;Semantic segmentation</t>
        </is>
      </c>
      <c r="T118" s="3" t="inlineStr">
        <is>
          <t>NR</t>
        </is>
      </c>
      <c r="U118" s="3" t="inlineStr">
        <is>
          <t>NR</t>
        </is>
      </c>
      <c r="V118" s="3" t="inlineStr">
        <is>
          <t>Derived</t>
        </is>
      </c>
      <c r="W118" s="3" t="inlineStr">
        <is>
          <t>Direct_Download</t>
        </is>
      </c>
      <c r="X118" s="3" t="inlineStr">
        <is>
          <t>NR</t>
        </is>
      </c>
      <c r="Y118" s="3" t="inlineStr">
        <is>
          <t>Derived annotation package rather than an independently collected road dataset; underlying dataset identities, overlap, licensing, image counts, and pavement-only scope require file-level audit.</t>
        </is>
      </c>
      <c r="Z118" s="3" t="inlineStr">
        <is>
          <t>Moderate</t>
        </is>
      </c>
      <c r="AA118" s="3" t="inlineStr">
        <is>
          <t>Low</t>
        </is>
      </c>
      <c r="AB118" s="3" t="inlineStr">
        <is>
          <t>Use source record as cited.</t>
        </is>
      </c>
    </row>
    <row r="119" ht="56" customHeight="1">
      <c r="A119" s="3" t="inlineStr">
        <is>
          <t>DS-138</t>
        </is>
      </c>
      <c r="B119" s="3" t="inlineStr">
        <is>
          <t>Annotated Potholes Image Dataset</t>
        </is>
      </c>
      <c r="C119" s="3" t="inlineStr">
        <is>
          <t>Kaggle</t>
        </is>
      </c>
      <c r="D119" s="3" t="inlineStr">
        <is>
          <t>Claude</t>
        </is>
      </c>
      <c r="E119" s="4" t="inlineStr">
        <is>
          <t>https://www.kaggle.com/datasets/chitholian/annotated-potholes-dataset</t>
        </is>
      </c>
      <c r="F119" s="4" t="inlineStr">
        <is>
          <t>https://www.kaggle.com/datasets/chitholian/annotated-potholes-dataset</t>
        </is>
      </c>
      <c r="G119" s="3" t="inlineStr">
        <is>
          <t>NR</t>
        </is>
      </c>
      <c r="H119" s="3" t="inlineStr">
        <is>
          <t>NR</t>
        </is>
      </c>
      <c r="I119" s="3" t="inlineStr">
        <is>
          <t>NR</t>
        </is>
      </c>
      <c r="J119" s="3" t="inlineStr">
        <is>
          <t>NR</t>
        </is>
      </c>
      <c r="K119" s="3" t="inlineStr">
        <is>
          <t>NR</t>
        </is>
      </c>
      <c r="L119" s="3" t="inlineStr">
        <is>
          <t>NR</t>
        </is>
      </c>
      <c r="M119" s="3" t="inlineStr">
        <is>
          <t>NR</t>
        </is>
      </c>
      <c r="N119" s="3" t="inlineStr">
        <is>
          <t>NR</t>
        </is>
      </c>
      <c r="O119" s="3" t="inlineStr">
        <is>
          <t>Pothole</t>
        </is>
      </c>
      <c r="P119" s="3" t="inlineStr">
        <is>
          <t>Bounding-box pothole annotations with COCO-style size categories (Small &lt;=1024 px2;Medium 1024-9216 px2;Large &gt;9216 px2) computed after resizing to 300x300</t>
        </is>
      </c>
      <c r="Q119" s="3" t="inlineStr">
        <is>
          <t>Object detection</t>
        </is>
      </c>
      <c r="R119" s="3" t="inlineStr">
        <is>
          <t>Pascal VOC XML with splits.json defining an 80/20 train/test split</t>
        </is>
      </c>
      <c r="S119" s="3" t="inlineStr">
        <is>
          <t>Object detection</t>
        </is>
      </c>
      <c r="T119" s="3" t="inlineStr">
        <is>
          <t>NR</t>
        </is>
      </c>
      <c r="U119" s="3" t="inlineStr">
        <is>
          <t>NR</t>
        </is>
      </c>
      <c r="V119" s="3" t="inlineStr">
        <is>
          <t>Original</t>
        </is>
      </c>
      <c r="W119" s="3" t="inlineStr">
        <is>
          <t>Registration</t>
        </is>
      </c>
      <c r="X119" s="3" t="inlineStr">
        <is>
          <t>Database: Open Database, Contents: Database Contents</t>
        </is>
      </c>
      <c r="Y119" s="3" t="inlineStr">
        <is>
          <t>Image provenance, country, sensor and collection dates are entirely undocumented; size categories describe bounding-box area, not physical distress severity; no update since 2020</t>
        </is>
      </c>
      <c r="Z119" s="3" t="inlineStr">
        <is>
          <t>Moderate</t>
        </is>
      </c>
      <c r="AA119" s="3" t="inlineStr">
        <is>
          <t>Medium</t>
        </is>
      </c>
      <c r="AB119" s="3" t="inlineStr">
        <is>
          <t>Use source record as cited.</t>
        </is>
      </c>
    </row>
    <row r="120" ht="56" customHeight="1">
      <c r="A120" s="3" t="inlineStr">
        <is>
          <t>DS-139</t>
        </is>
      </c>
      <c r="B120" s="3" t="inlineStr">
        <is>
          <t>Annotated Potholes with Severity Levels</t>
        </is>
      </c>
      <c r="C120" s="3" t="inlineStr">
        <is>
          <t>Kaggle</t>
        </is>
      </c>
      <c r="D120" s="3" t="inlineStr">
        <is>
          <t>Claude; GPT</t>
        </is>
      </c>
      <c r="E120" s="4" t="inlineStr">
        <is>
          <t>https://www.kaggle.com/datasets/idanbaru/annotated-potholes-with-severity-levels</t>
        </is>
      </c>
      <c r="F120" s="4" t="inlineStr">
        <is>
          <t>https://www.kaggle.com/datasets/idanbaru/annotated-potholes-with-severity-levels</t>
        </is>
      </c>
      <c r="G120" s="3" t="inlineStr">
        <is>
          <t>NR</t>
        </is>
      </c>
      <c r="H120" s="3" t="inlineStr">
        <is>
          <t>NR</t>
        </is>
      </c>
      <c r="I120" s="3" t="inlineStr">
        <is>
          <t>NR</t>
        </is>
      </c>
      <c r="J120" s="3" t="inlineStr">
        <is>
          <t>Road environment: Road potholes</t>
        </is>
      </c>
      <c r="K120" s="3" t="inlineStr">
        <is>
          <t>717</t>
        </is>
      </c>
      <c r="L120" s="3" t="inlineStr">
        <is>
          <t>NR</t>
        </is>
      </c>
      <c r="M120" s="3" t="inlineStr">
        <is>
          <t>717</t>
        </is>
      </c>
      <c r="N120" s="3" t="inlineStr">
        <is>
          <t>NR</t>
        </is>
      </c>
      <c r="O120" s="3" t="inlineStr">
        <is>
          <t>Pothole</t>
        </is>
      </c>
      <c r="P120" s="3" t="inlineStr">
        <is>
          <t>Three severity classes defined by risk to road users: minor_pothole;medium_pothole;major_pothole [Claude] | Minor pothole;Medium pothole;Major pothole;1,887 annotated objects [GPT]</t>
        </is>
      </c>
      <c r="Q120" s="3" t="inlineStr">
        <is>
          <t>Object detection [Claude] | Object detection;Severity classification [GPT]</t>
        </is>
      </c>
      <c r="R120" s="3" t="inlineStr">
        <is>
          <t>Pascal VOC XML [Claude] | PASCAL VOC XML bounding boxes [GPT]</t>
        </is>
      </c>
      <c r="S120" s="3" t="inlineStr">
        <is>
          <t>Object detection;Severity classification</t>
        </is>
      </c>
      <c r="T120" s="3" t="inlineStr">
        <is>
          <t>NR</t>
        </is>
      </c>
      <c r="U120" s="3" t="inlineStr">
        <is>
          <t>NR</t>
        </is>
      </c>
      <c r="V120" s="3" t="inlineStr">
        <is>
          <t>Derived</t>
        </is>
      </c>
      <c r="W120" s="3" t="inlineStr">
        <is>
          <t>Registration</t>
        </is>
      </c>
      <c r="X120" s="3" t="inlineStr">
        <is>
          <t>Database: Open Database, Contents: Database Contents [Claude] | Open Database License; Database Contents License [GPT]</t>
        </is>
      </c>
      <c r="Y120" s="3" t="inlineStr">
        <is>
          <t>Enhanced derivative of chitholian/annotated-potholes-dataset, so it inherits that dataset's undocumented image provenance; severity definitions are qualitative; country and collection dates unknown [Claude] | Derived from an earlier 665-image collection; the same pothole may appear from multiple angles, which can cause train-test leakage. Geography and acquisition conditions are not documented. [GPT]</t>
        </is>
      </c>
      <c r="Z120" s="3" t="inlineStr">
        <is>
          <t>Moderate</t>
        </is>
      </c>
      <c r="AA120" s="3" t="inlineStr">
        <is>
          <t>Low</t>
        </is>
      </c>
      <c r="AB120" s="3" t="inlineStr">
        <is>
          <t>Use as-is.</t>
        </is>
      </c>
    </row>
    <row r="121" ht="56" customHeight="1">
      <c r="A121" s="3" t="inlineStr">
        <is>
          <t>DS-140</t>
        </is>
      </c>
      <c r="B121" s="3" t="inlineStr">
        <is>
          <t>Asphalt Cracks</t>
        </is>
      </c>
      <c r="C121" s="3" t="inlineStr">
        <is>
          <t>Kaggle</t>
        </is>
      </c>
      <c r="D121" s="3" t="inlineStr">
        <is>
          <t>Claude</t>
        </is>
      </c>
      <c r="E121" s="4" t="inlineStr">
        <is>
          <t>https://www.kaggle.com/datasets/abrahamanderson/asphalt-cracks</t>
        </is>
      </c>
      <c r="F121" s="4" t="inlineStr">
        <is>
          <t>https://www.kaggle.com/datasets/abrahamanderson/asphalt-cracks</t>
        </is>
      </c>
      <c r="G121" s="3" t="inlineStr">
        <is>
          <t>NR</t>
        </is>
      </c>
      <c r="H121" s="3" t="inlineStr">
        <is>
          <t>NR</t>
        </is>
      </c>
      <c r="I121" s="3" t="inlineStr">
        <is>
          <t>NR</t>
        </is>
      </c>
      <c r="J121" s="3" t="inlineStr">
        <is>
          <t>NR</t>
        </is>
      </c>
      <c r="K121" s="3" t="inlineStr">
        <is>
          <t>NR</t>
        </is>
      </c>
      <c r="L121" s="3" t="inlineStr">
        <is>
          <t>NR</t>
        </is>
      </c>
      <c r="M121" s="3" t="inlineStr">
        <is>
          <t>NR</t>
        </is>
      </c>
      <c r="N121" s="3" t="inlineStr">
        <is>
          <t>NR</t>
        </is>
      </c>
      <c r="O121" s="3" t="inlineStr">
        <is>
          <t>Crack</t>
        </is>
      </c>
      <c r="P121" s="3" t="inlineStr">
        <is>
          <t>NR</t>
        </is>
      </c>
      <c r="Q121" s="3" t="inlineStr">
        <is>
          <t>NR</t>
        </is>
      </c>
      <c r="R121" s="3" t="inlineStr">
        <is>
          <t>NR</t>
        </is>
      </c>
      <c r="S121" s="3" t="inlineStr">
        <is>
          <t>NR</t>
        </is>
      </c>
      <c r="T121" s="3" t="inlineStr">
        <is>
          <t>NR</t>
        </is>
      </c>
      <c r="U121" s="3" t="inlineStr">
        <is>
          <t>NR</t>
        </is>
      </c>
      <c r="V121" s="3" t="inlineStr">
        <is>
          <t>Original</t>
        </is>
      </c>
      <c r="W121" s="3" t="inlineStr">
        <is>
          <t>Registration</t>
        </is>
      </c>
      <c r="X121" s="3" t="inlineStr">
        <is>
          <t>Unknown</t>
        </is>
      </c>
      <c r="Y121" s="3" t="inlineStr">
        <is>
          <t>An 11.6 GB record with no description, no subtitle, no tags and no licence. Only the title indicates asphalt cracks. Whether labels or ground truth exist at all cannot be determined from the record, so eligibility is unresolved</t>
        </is>
      </c>
      <c r="Z121" s="3" t="inlineStr">
        <is>
          <t>Low</t>
        </is>
      </c>
      <c r="AA121" s="7" t="inlineStr">
        <is>
          <t>High</t>
        </is>
      </c>
      <c r="AB121" s="3" t="inlineStr">
        <is>
          <t>Verify pending/unresolved fields against the source record.</t>
        </is>
      </c>
    </row>
    <row r="122" ht="56" customHeight="1">
      <c r="A122" s="3" t="inlineStr">
        <is>
          <t>DS-141</t>
        </is>
      </c>
      <c r="B122" s="3" t="inlineStr">
        <is>
          <t>CDAC-DAI Pavement Distress Detection</t>
        </is>
      </c>
      <c r="C122" s="3" t="inlineStr">
        <is>
          <t>Kaggle</t>
        </is>
      </c>
      <c r="D122" s="3" t="inlineStr">
        <is>
          <t>Claude; CodeX</t>
        </is>
      </c>
      <c r="E122" s="4" t="inlineStr">
        <is>
          <t>https://www.kaggle.com/datasets/shubhamadsul97/cdac-dai-pavement-distress-detection</t>
        </is>
      </c>
      <c r="F122" s="4" t="inlineStr">
        <is>
          <t>https://www.kaggle.com/datasets/shubhamadsul97/cdac-dai-pavement-distress-detection</t>
        </is>
      </c>
      <c r="G122" s="3" t="inlineStr">
        <is>
          <t>NR</t>
        </is>
      </c>
      <c r="H122" s="3" t="inlineStr">
        <is>
          <t>NR</t>
        </is>
      </c>
      <c r="I122" s="3" t="inlineStr">
        <is>
          <t>NR</t>
        </is>
      </c>
      <c r="J122" s="3" t="inlineStr">
        <is>
          <t>NR</t>
        </is>
      </c>
      <c r="K122" s="3" t="inlineStr">
        <is>
          <t>29700</t>
        </is>
      </c>
      <c r="L122" s="3" t="inlineStr">
        <is>
          <t>NR</t>
        </is>
      </c>
      <c r="M122" s="3" t="inlineStr">
        <is>
          <t>29700</t>
        </is>
      </c>
      <c r="N122" s="3" t="inlineStr">
        <is>
          <t>NR</t>
        </is>
      </c>
      <c r="O122" s="3" t="inlineStr">
        <is>
          <t>pavement distress</t>
        </is>
      </c>
      <c r="P122" s="3" t="inlineStr">
        <is>
          <t>NR</t>
        </is>
      </c>
      <c r="Q122" s="3" t="inlineStr">
        <is>
          <t>detection</t>
        </is>
      </c>
      <c r="R122" s="3" t="inlineStr">
        <is>
          <t>NR</t>
        </is>
      </c>
      <c r="S122" s="3" t="inlineStr">
        <is>
          <t>detection</t>
        </is>
      </c>
      <c r="T122" s="3" t="inlineStr">
        <is>
          <t>NR</t>
        </is>
      </c>
      <c r="U122" s="3" t="inlineStr">
        <is>
          <t>NR</t>
        </is>
      </c>
      <c r="V122" s="3" t="inlineStr">
        <is>
          <t>Original</t>
        </is>
      </c>
      <c r="W122" s="3" t="inlineStr">
        <is>
          <t>Registration [Claude] | Direct_Download [CodeX]</t>
        </is>
      </c>
      <c r="X122" s="3" t="inlineStr">
        <is>
          <t>Unknown</t>
        </is>
      </c>
      <c r="Y122" s="3" t="inlineStr">
        <is>
          <t>The record carries no description, no subtitle, no tags and no licence; only the title associates it with C-DAC and pavement distress detection. Nothing about the label schema, geography, sensor or rights can be verified without downloading and inspecting the 59,431 files, so eligibility is unresolved [Claude] | No description, unknown license, and no visible label/taxonomy, modality, provenance, collection, or QC documentation despite a public download control and 59.4k files. [CodeX]</t>
        </is>
      </c>
      <c r="Z122" s="3" t="inlineStr">
        <is>
          <t>Low</t>
        </is>
      </c>
      <c r="AA122" s="7" t="inlineStr">
        <is>
          <t>High</t>
        </is>
      </c>
      <c r="AB122" s="3" t="inlineStr">
        <is>
          <t>Download-audit required; data card is empty.</t>
        </is>
      </c>
    </row>
    <row r="123" ht="56" customHeight="1">
      <c r="A123" s="3" t="inlineStr">
        <is>
          <t>DS-142</t>
        </is>
      </c>
      <c r="B123" s="3" t="inlineStr">
        <is>
          <t>CombinedCrack</t>
        </is>
      </c>
      <c r="C123" s="3" t="inlineStr">
        <is>
          <t>Kaggle</t>
        </is>
      </c>
      <c r="D123" s="3" t="inlineStr">
        <is>
          <t>Claude</t>
        </is>
      </c>
      <c r="E123" s="4" t="inlineStr">
        <is>
          <t>https://www.kaggle.com/datasets/aryanbadiee/combinedcrack</t>
        </is>
      </c>
      <c r="F123" s="4" t="inlineStr">
        <is>
          <t>https://www.kaggle.com/datasets/aryanbadiee/combinedcrack</t>
        </is>
      </c>
      <c r="G123" s="3" t="inlineStr">
        <is>
          <t>NR</t>
        </is>
      </c>
      <c r="H123" s="3" t="inlineStr">
        <is>
          <t>https://github.com/cuilimeng/CrackForest-dataset;https://github.com/yhlleo/DeepCrack</t>
        </is>
      </c>
      <c r="I123" s="3" t="inlineStr">
        <is>
          <t>NR</t>
        </is>
      </c>
      <c r="J123" s="3" t="inlineStr">
        <is>
          <t>NR</t>
        </is>
      </c>
      <c r="K123" s="3" t="inlineStr">
        <is>
          <t>1000</t>
        </is>
      </c>
      <c r="L123" s="3" t="inlineStr">
        <is>
          <t>NR</t>
        </is>
      </c>
      <c r="M123" s="3" t="inlineStr">
        <is>
          <t>1000</t>
        </is>
      </c>
      <c r="N123" s="3" t="inlineStr">
        <is>
          <t>NR</t>
        </is>
      </c>
      <c r="O123" s="3" t="inlineStr">
        <is>
          <t>Crack</t>
        </is>
      </c>
      <c r="P123" s="3" t="inlineStr">
        <is>
          <t>Binary crack segmentation masks over asphalt and other surfaces</t>
        </is>
      </c>
      <c r="Q123" s="3" t="inlineStr">
        <is>
          <t>Semantic segmentation</t>
        </is>
      </c>
      <c r="R123" s="3" t="inlineStr">
        <is>
          <t>Paired image and mask directories with train/validation/test folders</t>
        </is>
      </c>
      <c r="S123" s="3" t="inlineStr">
        <is>
          <t>Semantic segmentation</t>
        </is>
      </c>
      <c r="T123" s="3" t="inlineStr">
        <is>
          <t>NR</t>
        </is>
      </c>
      <c r="U123" s="3" t="inlineStr">
        <is>
          <t>NR</t>
        </is>
      </c>
      <c r="V123" s="3" t="inlineStr">
        <is>
          <t>Compiled</t>
        </is>
      </c>
      <c r="W123" s="3" t="inlineStr">
        <is>
          <t>Registration</t>
        </is>
      </c>
      <c r="X123" s="3" t="inlineStr">
        <is>
          <t>MIT</t>
        </is>
      </c>
      <c r="Y123" s="3" t="inlineStr">
        <is>
          <t>Aggregate of four sources with differing capture geometry and licensing; asphalt and tile surfaces are mixed with no field distinguishing them; per-source counts and the licence status of each constituent are not stated; image count given only as 'over 1,000'</t>
        </is>
      </c>
      <c r="Z123" s="3" t="inlineStr">
        <is>
          <t>Moderate</t>
        </is>
      </c>
      <c r="AA123" s="3" t="inlineStr">
        <is>
          <t>Low</t>
        </is>
      </c>
      <c r="AB123" s="3" t="inlineStr">
        <is>
          <t>Use source record as cited.</t>
        </is>
      </c>
    </row>
    <row r="124" ht="56" customHeight="1">
      <c r="A124" s="3" t="inlineStr">
        <is>
          <t>DS-143</t>
        </is>
      </c>
      <c r="B124" s="3" t="inlineStr">
        <is>
          <t>Custom Multitask Indian Road Dataset (CMIRD)</t>
        </is>
      </c>
      <c r="C124" s="3" t="inlineStr">
        <is>
          <t>Kaggle</t>
        </is>
      </c>
      <c r="D124" s="3" t="inlineStr">
        <is>
          <t>Claude</t>
        </is>
      </c>
      <c r="E124" s="4" t="inlineStr">
        <is>
          <t>https://www.kaggle.com/datasets/ammanaveen/custom-multitask-indian-road-dataset-cmird</t>
        </is>
      </c>
      <c r="F124" s="4" t="inlineStr">
        <is>
          <t>https://www.kaggle.com/datasets/ammanaveen/custom-multitask-indian-road-dataset-cmird</t>
        </is>
      </c>
      <c r="G124" s="3" t="inlineStr">
        <is>
          <t>NR</t>
        </is>
      </c>
      <c r="H124" s="3" t="inlineStr">
        <is>
          <t>NR</t>
        </is>
      </c>
      <c r="I124" s="3" t="inlineStr">
        <is>
          <t>India</t>
        </is>
      </c>
      <c r="J124" s="3" t="inlineStr">
        <is>
          <t>India; Thiruvananthapuram, Kerala;Nagercoil, Tamil Nadu; Road environment: Urban;Semi-urban;Unstructured road networks</t>
        </is>
      </c>
      <c r="K124" s="3" t="inlineStr">
        <is>
          <t>NR</t>
        </is>
      </c>
      <c r="L124" s="3" t="inlineStr">
        <is>
          <t>NR</t>
        </is>
      </c>
      <c r="M124" s="3" t="inlineStr">
        <is>
          <t>NR</t>
        </is>
      </c>
      <c r="N124" s="3" t="inlineStr">
        <is>
          <t>NR</t>
        </is>
      </c>
      <c r="O124" s="3" t="inlineStr">
        <is>
          <t>Pothole;Crack;Patchwork repair;Waterlogged section</t>
        </is>
      </c>
      <c r="P124" s="3" t="inlineStr">
        <is>
          <t>Multi-task annotations over unstructured road scenes covering road surface deterioration, lane markings and heterogeneous traffic; the per-task label schema is not enumerated on the record</t>
        </is>
      </c>
      <c r="Q124" s="3" t="inlineStr">
        <is>
          <t>Multi-task (detection and segmentation)</t>
        </is>
      </c>
      <c r="R124" s="3" t="inlineStr">
        <is>
          <t>NR</t>
        </is>
      </c>
      <c r="S124" s="3" t="inlineStr">
        <is>
          <t>Object detection;Segmentation;Lane understanding</t>
        </is>
      </c>
      <c r="T124" s="3" t="inlineStr">
        <is>
          <t>NR</t>
        </is>
      </c>
      <c r="U124" s="3" t="inlineStr">
        <is>
          <t>NR</t>
        </is>
      </c>
      <c r="V124" s="3" t="inlineStr">
        <is>
          <t>Original</t>
        </is>
      </c>
      <c r="W124" s="3" t="inlineStr">
        <is>
          <t>Registration</t>
        </is>
      </c>
      <c r="X124" s="3" t="inlineStr">
        <is>
          <t>CC BY-NC-SA 4.0</t>
        </is>
      </c>
      <c r="Y124" s="3" t="inlineStr">
        <is>
          <t>Published 2026-06 with minimal uptake; the annotation schema, per-task label counts, image counts and resolution are not stated; non-commercial licence; distress labels are embedded in a broader driving-scene taxonomy</t>
        </is>
      </c>
      <c r="Z124" s="3" t="inlineStr">
        <is>
          <t>Low</t>
        </is>
      </c>
      <c r="AA124" s="3" t="inlineStr">
        <is>
          <t>Low</t>
        </is>
      </c>
      <c r="AB124" s="3" t="inlineStr">
        <is>
          <t>Use source record as cited.</t>
        </is>
      </c>
    </row>
    <row r="125" ht="56" customHeight="1">
      <c r="A125" s="3" t="inlineStr">
        <is>
          <t>DS-144</t>
        </is>
      </c>
      <c r="B125" s="3" t="inlineStr">
        <is>
          <t>Highway Surface Crack Detection</t>
        </is>
      </c>
      <c r="C125" s="3" t="inlineStr">
        <is>
          <t>Kaggle</t>
        </is>
      </c>
      <c r="D125" s="3" t="inlineStr">
        <is>
          <t>Claude</t>
        </is>
      </c>
      <c r="E125" s="4" t="inlineStr">
        <is>
          <t>https://www.kaggle.com/datasets/ziya07/highway-surface-crack-detection</t>
        </is>
      </c>
      <c r="F125" s="4" t="inlineStr">
        <is>
          <t>https://www.kaggle.com/datasets/ziya07/highway-surface-crack-detection</t>
        </is>
      </c>
      <c r="G125" s="3" t="inlineStr">
        <is>
          <t>NR</t>
        </is>
      </c>
      <c r="H125" s="3" t="inlineStr">
        <is>
          <t>NR</t>
        </is>
      </c>
      <c r="I125" s="3" t="inlineStr">
        <is>
          <t>NR</t>
        </is>
      </c>
      <c r="J125" s="3" t="inlineStr">
        <is>
          <t>Road environment: Highways</t>
        </is>
      </c>
      <c r="K125" s="3" t="inlineStr">
        <is>
          <t>NR</t>
        </is>
      </c>
      <c r="L125" s="3" t="inlineStr">
        <is>
          <t>NR</t>
        </is>
      </c>
      <c r="M125" s="3" t="inlineStr">
        <is>
          <t>NR</t>
        </is>
      </c>
      <c r="N125" s="3" t="inlineStr">
        <is>
          <t>NR</t>
        </is>
      </c>
      <c r="O125" s="3" t="inlineStr">
        <is>
          <t>Crack</t>
        </is>
      </c>
      <c r="P125" s="3" t="inlineStr">
        <is>
          <t>Crack detection, recognition and classification labels;class list not enumerated on the record</t>
        </is>
      </c>
      <c r="Q125" s="3" t="inlineStr">
        <is>
          <t>NR</t>
        </is>
      </c>
      <c r="R125" s="3" t="inlineStr">
        <is>
          <t>NR</t>
        </is>
      </c>
      <c r="S125" s="3" t="inlineStr">
        <is>
          <t>Crack detection;Classification</t>
        </is>
      </c>
      <c r="T125" s="3" t="inlineStr">
        <is>
          <t>NR</t>
        </is>
      </c>
      <c r="U125" s="3" t="inlineStr">
        <is>
          <t>NR</t>
        </is>
      </c>
      <c r="V125" s="3" t="inlineStr">
        <is>
          <t>Original</t>
        </is>
      </c>
      <c r="W125" s="3" t="inlineStr">
        <is>
          <t>Registration</t>
        </is>
      </c>
      <c r="X125" s="3" t="inlineStr">
        <is>
          <t>CC0: Public Domain</t>
        </is>
      </c>
      <c r="Y125" s="3" t="inlineStr">
        <is>
          <t>Only the 80/20 train-test split is documented; image counts, resolution, class names, annotation format, country and capture device are all absent; 26 MB total suggests a very small set</t>
        </is>
      </c>
      <c r="Z125" s="3" t="inlineStr">
        <is>
          <t>Low</t>
        </is>
      </c>
      <c r="AA125" s="3" t="inlineStr">
        <is>
          <t>Low</t>
        </is>
      </c>
      <c r="AB125" s="3" t="inlineStr">
        <is>
          <t>Use source record as cited.</t>
        </is>
      </c>
    </row>
    <row r="126" ht="56" customHeight="1">
      <c r="A126" s="3" t="inlineStr">
        <is>
          <t>DS-145</t>
        </is>
      </c>
      <c r="B126" s="3" t="inlineStr">
        <is>
          <t>IIT Goa Pothole Detection &amp; Classification Dataset (RoadSense)</t>
        </is>
      </c>
      <c r="C126" s="3" t="inlineStr">
        <is>
          <t>Kaggle</t>
        </is>
      </c>
      <c r="D126" s="3" t="inlineStr">
        <is>
          <t>Claude</t>
        </is>
      </c>
      <c r="E126" s="4" t="inlineStr">
        <is>
          <t>https://www.kaggle.com/datasets/srajanchourasia/pothole-dataset</t>
        </is>
      </c>
      <c r="F126" s="4" t="inlineStr">
        <is>
          <t>https://www.kaggle.com/datasets/srajanchourasia/pothole-dataset</t>
        </is>
      </c>
      <c r="G126" s="3" t="inlineStr">
        <is>
          <t>NR</t>
        </is>
      </c>
      <c r="H126" s="3" t="inlineStr">
        <is>
          <t>NR</t>
        </is>
      </c>
      <c r="I126" s="3" t="inlineStr">
        <is>
          <t>NR</t>
        </is>
      </c>
      <c r="J126" s="3" t="inlineStr">
        <is>
          <t>NR</t>
        </is>
      </c>
      <c r="K126" s="3" t="inlineStr">
        <is>
          <t>30000</t>
        </is>
      </c>
      <c r="L126" s="3" t="inlineStr">
        <is>
          <t>NR</t>
        </is>
      </c>
      <c r="M126" s="3" t="inlineStr">
        <is>
          <t>30000</t>
        </is>
      </c>
      <c r="N126" s="3" t="inlineStr">
        <is>
          <t>NR</t>
        </is>
      </c>
      <c r="O126" s="3" t="inlineStr">
        <is>
          <t>Pothole</t>
        </is>
      </c>
      <c r="P126" s="3" t="inlineStr">
        <is>
          <t>Pothole presence plus threat-level classification</t>
        </is>
      </c>
      <c r="Q126" s="3" t="inlineStr">
        <is>
          <t>Image classification</t>
        </is>
      </c>
      <c r="R126" s="3" t="inlineStr">
        <is>
          <t>NR</t>
        </is>
      </c>
      <c r="S126" s="3" t="inlineStr">
        <is>
          <t>Image classification;Threat-level assessment</t>
        </is>
      </c>
      <c r="T126" s="3" t="inlineStr">
        <is>
          <t>NR</t>
        </is>
      </c>
      <c r="U126" s="3" t="inlineStr">
        <is>
          <t>NR</t>
        </is>
      </c>
      <c r="V126" s="3" t="inlineStr">
        <is>
          <t>Compiled</t>
        </is>
      </c>
      <c r="W126" s="3" t="inlineStr">
        <is>
          <t>Registration</t>
        </is>
      </c>
      <c r="X126" s="3" t="inlineStr">
        <is>
          <t>CC0: Public Domain</t>
        </is>
      </c>
      <c r="Y126" s="3" t="inlineStr">
        <is>
          <t>Aggregation of other public datasets, so it overlaps other records in this workbook and its constituent sources are not itemised; threat-level class definitions are not given; risk of train/test contamination when combined with its source datasets</t>
        </is>
      </c>
      <c r="Z126" s="3" t="inlineStr">
        <is>
          <t>Low</t>
        </is>
      </c>
      <c r="AA126" s="3" t="inlineStr">
        <is>
          <t>Low</t>
        </is>
      </c>
      <c r="AB126" s="3" t="inlineStr">
        <is>
          <t>Use source record as cited.</t>
        </is>
      </c>
    </row>
    <row r="127" ht="56" customHeight="1">
      <c r="A127" s="3" t="inlineStr">
        <is>
          <t>DS-146</t>
        </is>
      </c>
      <c r="B127" s="3" t="inlineStr">
        <is>
          <t>Intersecting-Crack-Analysis</t>
        </is>
      </c>
      <c r="C127" s="3" t="inlineStr">
        <is>
          <t>Kaggle</t>
        </is>
      </c>
      <c r="D127" s="3" t="inlineStr">
        <is>
          <t>Claude</t>
        </is>
      </c>
      <c r="E127" s="4" t="inlineStr">
        <is>
          <t>https://www.kaggle.com/datasets/abdukeram/intersecting-crack-analysis</t>
        </is>
      </c>
      <c r="F127" s="4" t="inlineStr">
        <is>
          <t>https://www.kaggle.com/datasets/abdukeram/intersecting-crack-analysis</t>
        </is>
      </c>
      <c r="G127" s="3" t="inlineStr">
        <is>
          <t>NR</t>
        </is>
      </c>
      <c r="H127" s="3" t="inlineStr">
        <is>
          <t>NR</t>
        </is>
      </c>
      <c r="I127" s="3" t="inlineStr">
        <is>
          <t>China</t>
        </is>
      </c>
      <c r="J127" s="3" t="inlineStr">
        <is>
          <t>China; NR (Xinjiang Agricultural University research centre)</t>
        </is>
      </c>
      <c r="K127" s="3" t="inlineStr">
        <is>
          <t>NR</t>
        </is>
      </c>
      <c r="L127" s="3" t="inlineStr">
        <is>
          <t>NR</t>
        </is>
      </c>
      <c r="M127" s="3" t="inlineStr">
        <is>
          <t>NR</t>
        </is>
      </c>
      <c r="N127" s="3" t="inlineStr">
        <is>
          <t>NR</t>
        </is>
      </c>
      <c r="O127" s="3" t="inlineStr">
        <is>
          <t>Intersecting crack</t>
        </is>
      </c>
      <c r="P127" s="3" t="inlineStr">
        <is>
          <t>Segmentation labels for intersecting cracks in asphalt pavement, released alongside feature-extraction source code</t>
        </is>
      </c>
      <c r="Q127" s="3" t="inlineStr">
        <is>
          <t>Semantic segmentation</t>
        </is>
      </c>
      <c r="R127" s="3" t="inlineStr">
        <is>
          <t>NR</t>
        </is>
      </c>
      <c r="S127" s="3" t="inlineStr">
        <is>
          <t>Semantic segmentation;Crack feature extraction</t>
        </is>
      </c>
      <c r="T127" s="3" t="inlineStr">
        <is>
          <t>NR</t>
        </is>
      </c>
      <c r="U127" s="3" t="inlineStr">
        <is>
          <t>NR</t>
        </is>
      </c>
      <c r="V127" s="3" t="inlineStr">
        <is>
          <t>Original</t>
        </is>
      </c>
      <c r="W127" s="3" t="inlineStr">
        <is>
          <t>Registration</t>
        </is>
      </c>
      <c r="X127" s="3" t="inlineStr">
        <is>
          <t>CC0: Public Domain</t>
        </is>
      </c>
      <c r="Y127" s="3" t="inlineStr">
        <is>
          <t>Licence declarations conflict between the Kaggle field and the description; image counts, resolution and acquisition method are not stated; the associated paper is named in the description but no DOI or URL is given; narrow scope (intersecting cracks only); no reuse to date</t>
        </is>
      </c>
      <c r="Z127" s="3" t="inlineStr">
        <is>
          <t>Low</t>
        </is>
      </c>
      <c r="AA127" s="3" t="inlineStr">
        <is>
          <t>Low</t>
        </is>
      </c>
      <c r="AB127" s="3" t="inlineStr">
        <is>
          <t>Use source record as cited.</t>
        </is>
      </c>
    </row>
    <row r="128" ht="56" customHeight="1">
      <c r="A128" s="3" t="inlineStr">
        <is>
          <t>DS-147</t>
        </is>
      </c>
      <c r="B128" s="3" t="inlineStr">
        <is>
          <t>MIIA Pothole Image Classification Challenge</t>
        </is>
      </c>
      <c r="C128" s="3" t="inlineStr">
        <is>
          <t>Kaggle</t>
        </is>
      </c>
      <c r="D128" s="3" t="inlineStr">
        <is>
          <t>GPT</t>
        </is>
      </c>
      <c r="E128" s="4" t="inlineStr">
        <is>
          <t>https://www.kaggle.com/datasets/salimhammadi07/miia-pothole-image-classification-challenge</t>
        </is>
      </c>
      <c r="F128" s="4" t="inlineStr">
        <is>
          <t>https://www.kaggle.com/datasets/salimhammadi07/miia-pothole-image-classification-challenge</t>
        </is>
      </c>
      <c r="G128" s="3" t="inlineStr">
        <is>
          <t>NR</t>
        </is>
      </c>
      <c r="H128" s="3" t="inlineStr">
        <is>
          <t>https://zindi.africa/competitions/miia-pothole-image-classification-challenge</t>
        </is>
      </c>
      <c r="I128" s="3" t="inlineStr">
        <is>
          <t>South Africa</t>
        </is>
      </c>
      <c r="J128" s="3" t="inlineStr">
        <is>
          <t>South Africa; Road environment: Road scenes</t>
        </is>
      </c>
      <c r="K128" s="3" t="inlineStr">
        <is>
          <t>5676</t>
        </is>
      </c>
      <c r="L128" s="3" t="inlineStr">
        <is>
          <t>NR</t>
        </is>
      </c>
      <c r="M128" s="3" t="inlineStr">
        <is>
          <t>5676</t>
        </is>
      </c>
      <c r="N128" s="3" t="inlineStr">
        <is>
          <t>NR</t>
        </is>
      </c>
      <c r="O128" s="3" t="inlineStr">
        <is>
          <t>Pothole;No pothole</t>
        </is>
      </c>
      <c r="P128" s="3" t="inlineStr">
        <is>
          <t>Binary pothole;no pothole;4,026 training images and 1,650 test images</t>
        </is>
      </c>
      <c r="Q128" s="3" t="inlineStr">
        <is>
          <t>Image classification</t>
        </is>
      </c>
      <c r="R128" s="3" t="inlineStr">
        <is>
          <t>Train and test image folders; exact image format NR</t>
        </is>
      </c>
      <c r="S128" s="3" t="inlineStr">
        <is>
          <t>Binary classification;Benchmarking</t>
        </is>
      </c>
      <c r="T128" s="3" t="inlineStr">
        <is>
          <t>NR</t>
        </is>
      </c>
      <c r="U128" s="3" t="inlineStr">
        <is>
          <t>NR</t>
        </is>
      </c>
      <c r="V128" s="3" t="inlineStr">
        <is>
          <t>Original</t>
        </is>
      </c>
      <c r="W128" s="3" t="inlineStr">
        <is>
          <t>Registration</t>
        </is>
      </c>
      <c r="X128" s="3" t="inlineStr">
        <is>
          <t>NR</t>
        </is>
      </c>
      <c r="Y128" s="3" t="inlineStr">
        <is>
          <t>Binary labels do not localize potholes or quantify severity; sensor, resolution, route, collection dates, and license are not reported.</t>
        </is>
      </c>
      <c r="Z128" s="3" t="inlineStr">
        <is>
          <t>Moderate</t>
        </is>
      </c>
      <c r="AA128" s="3" t="inlineStr">
        <is>
          <t>Medium</t>
        </is>
      </c>
      <c r="AB128" s="3" t="inlineStr">
        <is>
          <t>Use source record as cited.</t>
        </is>
      </c>
    </row>
    <row r="129" ht="56" customHeight="1">
      <c r="A129" s="3" t="inlineStr">
        <is>
          <t>DS-148</t>
        </is>
      </c>
      <c r="B129" s="3" t="inlineStr">
        <is>
          <t>Post-Earthquake Asphalt Crack Classification</t>
        </is>
      </c>
      <c r="C129" s="3" t="inlineStr">
        <is>
          <t>Kaggle</t>
        </is>
      </c>
      <c r="D129" s="3" t="inlineStr">
        <is>
          <t>Claude</t>
        </is>
      </c>
      <c r="E129" s="4" t="inlineStr">
        <is>
          <t>https://www.kaggle.com/datasets/bandisr/post-earthquake-asphalt-crack-classification</t>
        </is>
      </c>
      <c r="F129" s="4" t="inlineStr">
        <is>
          <t>https://www.kaggle.com/datasets/bandisr/post-earthquake-asphalt-crack-classification</t>
        </is>
      </c>
      <c r="G129" s="3" t="inlineStr">
        <is>
          <t>NR</t>
        </is>
      </c>
      <c r="H129" s="3" t="inlineStr">
        <is>
          <t>NR</t>
        </is>
      </c>
      <c r="I129" s="3" t="inlineStr">
        <is>
          <t>Turkiye</t>
        </is>
      </c>
      <c r="J129" s="3" t="inlineStr">
        <is>
          <t>Turkiye; Kahramanmaras;Hatay;Malatya;Adiyaman;Gaziantep provinces; Road environment: Highways</t>
        </is>
      </c>
      <c r="K129" s="3" t="inlineStr">
        <is>
          <t>528</t>
        </is>
      </c>
      <c r="L129" s="3" t="inlineStr">
        <is>
          <t>NR</t>
        </is>
      </c>
      <c r="M129" s="3" t="inlineStr">
        <is>
          <t>528</t>
        </is>
      </c>
      <c r="N129" s="3" t="inlineStr">
        <is>
          <t>NR</t>
        </is>
      </c>
      <c r="O129" s="3" t="inlineStr">
        <is>
          <t>Crack;Seismic pavement deformation</t>
        </is>
      </c>
      <c r="P129" s="3" t="inlineStr">
        <is>
          <t>Image-level crack classes for post-earthquake asphalt deformation; the class list is not enumerated on the record</t>
        </is>
      </c>
      <c r="Q129" s="3" t="inlineStr">
        <is>
          <t>Image classification</t>
        </is>
      </c>
      <c r="R129" s="3" t="inlineStr">
        <is>
          <t>NR</t>
        </is>
      </c>
      <c r="S129" s="3" t="inlineStr">
        <is>
          <t>Image classification</t>
        </is>
      </c>
      <c r="T129" s="3" t="inlineStr">
        <is>
          <t>NR</t>
        </is>
      </c>
      <c r="U129" s="3" t="inlineStr">
        <is>
          <t>NR</t>
        </is>
      </c>
      <c r="V129" s="3" t="inlineStr">
        <is>
          <t>Original</t>
        </is>
      </c>
      <c r="W129" s="3" t="inlineStr">
        <is>
          <t>Registration</t>
        </is>
      </c>
      <c r="X129" s="3" t="inlineStr">
        <is>
          <t>MIT</t>
        </is>
      </c>
      <c r="Y129" s="3" t="inlineStr">
        <is>
          <t>Small (528 images) and specific to seismic damage following the 2023 Kahramanmaras earthquakes rather than routine traffic- and weather-driven deterioration; class names and split are not stated; handheld close-range geometry</t>
        </is>
      </c>
      <c r="Z129" s="3" t="inlineStr">
        <is>
          <t>Moderate</t>
        </is>
      </c>
      <c r="AA129" s="3" t="inlineStr">
        <is>
          <t>Low</t>
        </is>
      </c>
      <c r="AB129" s="3" t="inlineStr">
        <is>
          <t>Use source record as cited.</t>
        </is>
      </c>
    </row>
    <row r="130" ht="56" customHeight="1">
      <c r="A130" s="3" t="inlineStr">
        <is>
          <t>DS-149</t>
        </is>
      </c>
      <c r="B130" s="3" t="inlineStr">
        <is>
          <t>Pothole Detection (MakeML potholes mirror)</t>
        </is>
      </c>
      <c r="C130" s="3" t="inlineStr">
        <is>
          <t>Kaggle</t>
        </is>
      </c>
      <c r="D130" s="3" t="inlineStr">
        <is>
          <t>Claude</t>
        </is>
      </c>
      <c r="E130" s="4" t="inlineStr">
        <is>
          <t>https://www.kaggle.com/datasets/andrewmvd/pothole-detection</t>
        </is>
      </c>
      <c r="F130" s="4" t="inlineStr">
        <is>
          <t>https://www.kaggle.com/datasets/andrewmvd/pothole-detection</t>
        </is>
      </c>
      <c r="G130" s="3" t="inlineStr">
        <is>
          <t>NR</t>
        </is>
      </c>
      <c r="H130" s="3" t="inlineStr">
        <is>
          <t>https://makeml.app/datasets/potholes</t>
        </is>
      </c>
      <c r="I130" s="3" t="inlineStr">
        <is>
          <t>NR</t>
        </is>
      </c>
      <c r="J130" s="3" t="inlineStr">
        <is>
          <t>NR</t>
        </is>
      </c>
      <c r="K130" s="3" t="inlineStr">
        <is>
          <t>665</t>
        </is>
      </c>
      <c r="L130" s="3" t="inlineStr">
        <is>
          <t>NR</t>
        </is>
      </c>
      <c r="M130" s="3" t="inlineStr">
        <is>
          <t>665</t>
        </is>
      </c>
      <c r="N130" s="3" t="inlineStr">
        <is>
          <t>NR</t>
        </is>
      </c>
      <c r="O130" s="3" t="inlineStr">
        <is>
          <t>Pothole</t>
        </is>
      </c>
      <c r="P130" s="3" t="inlineStr">
        <is>
          <t>Single class: pothole</t>
        </is>
      </c>
      <c r="Q130" s="3" t="inlineStr">
        <is>
          <t>Object detection</t>
        </is>
      </c>
      <c r="R130" s="3" t="inlineStr">
        <is>
          <t>Pascal VOC XML</t>
        </is>
      </c>
      <c r="S130" s="3" t="inlineStr">
        <is>
          <t>Object detection</t>
        </is>
      </c>
      <c r="T130" s="3" t="inlineStr">
        <is>
          <t>NR</t>
        </is>
      </c>
      <c r="U130" s="3" t="inlineStr">
        <is>
          <t>NR</t>
        </is>
      </c>
      <c r="V130" s="3" t="inlineStr">
        <is>
          <t>Derived</t>
        </is>
      </c>
      <c r="W130" s="3" t="inlineStr">
        <is>
          <t>Registration</t>
        </is>
      </c>
      <c r="X130" s="3" t="inlineStr">
        <is>
          <t>Other (specified in description)</t>
        </is>
      </c>
      <c r="Y130" s="3" t="inlineStr">
        <is>
          <t>Small single-class dataset described by its author as a proof of concept; source imagery provenance, country and capture conditions are undocumented; no update since 2020</t>
        </is>
      </c>
      <c r="Z130" s="3" t="inlineStr">
        <is>
          <t>Moderate</t>
        </is>
      </c>
      <c r="AA130" s="3" t="inlineStr">
        <is>
          <t>Medium</t>
        </is>
      </c>
      <c r="AB130" s="3" t="inlineStr">
        <is>
          <t>Use source record as cited.</t>
        </is>
      </c>
    </row>
    <row r="131" ht="56" customHeight="1">
      <c r="A131" s="3" t="inlineStr">
        <is>
          <t>DS-150</t>
        </is>
      </c>
      <c r="B131" s="3" t="inlineStr">
        <is>
          <t>Pothole Detection Dataset (Kumar)</t>
        </is>
      </c>
      <c r="C131" s="3" t="inlineStr">
        <is>
          <t>Kaggle</t>
        </is>
      </c>
      <c r="D131" s="3" t="inlineStr">
        <is>
          <t>Claude</t>
        </is>
      </c>
      <c r="E131" s="4" t="inlineStr">
        <is>
          <t>https://www.kaggle.com/datasets/atulyakumar98/pothole-detection-dataset</t>
        </is>
      </c>
      <c r="F131" s="4" t="inlineStr">
        <is>
          <t>https://www.kaggle.com/datasets/atulyakumar98/pothole-detection-dataset</t>
        </is>
      </c>
      <c r="G131" s="3" t="inlineStr">
        <is>
          <t>NR</t>
        </is>
      </c>
      <c r="H131" s="3" t="inlineStr">
        <is>
          <t>NR</t>
        </is>
      </c>
      <c r="I131" s="3" t="inlineStr">
        <is>
          <t>NR</t>
        </is>
      </c>
      <c r="J131" s="3" t="inlineStr">
        <is>
          <t>NR</t>
        </is>
      </c>
      <c r="K131" s="3" t="inlineStr">
        <is>
          <t>NR</t>
        </is>
      </c>
      <c r="L131" s="3" t="inlineStr">
        <is>
          <t>NR</t>
        </is>
      </c>
      <c r="M131" s="3" t="inlineStr">
        <is>
          <t>NR</t>
        </is>
      </c>
      <c r="N131" s="3" t="inlineStr">
        <is>
          <t>NR</t>
        </is>
      </c>
      <c r="O131" s="3" t="inlineStr">
        <is>
          <t>Pothole</t>
        </is>
      </c>
      <c r="P131" s="3" t="inlineStr">
        <is>
          <t>Two image-level folders: normal (smooth roads from different angles);potholes</t>
        </is>
      </c>
      <c r="Q131" s="3" t="inlineStr">
        <is>
          <t>Image classification</t>
        </is>
      </c>
      <c r="R131" s="3" t="inlineStr">
        <is>
          <t>Folder-per-class image directories</t>
        </is>
      </c>
      <c r="S131" s="3" t="inlineStr">
        <is>
          <t>Image classification</t>
        </is>
      </c>
      <c r="T131" s="3" t="inlineStr">
        <is>
          <t>NR</t>
        </is>
      </c>
      <c r="U131" s="3" t="inlineStr">
        <is>
          <t>NR</t>
        </is>
      </c>
      <c r="V131" s="3" t="inlineStr">
        <is>
          <t>Compiled</t>
        </is>
      </c>
      <c r="W131" s="3" t="inlineStr">
        <is>
          <t>Registration</t>
        </is>
      </c>
      <c r="X131" s="3" t="inlineStr">
        <is>
          <t>CC0: Public Domain</t>
        </is>
      </c>
      <c r="Y131" s="3" t="inlineStr">
        <is>
          <t>Author states the images were scraped from the internet for a college project, so provenance, geography and rights are unresolved despite the CC0 label; only binary folder labels with no bounding boxes or masks; heavily reused (13,597 downloads, 46 notebooks) despite this, which propagates the provenance problem</t>
        </is>
      </c>
      <c r="Z131" s="3" t="inlineStr">
        <is>
          <t>Moderate</t>
        </is>
      </c>
      <c r="AA131" s="3" t="inlineStr">
        <is>
          <t>Low</t>
        </is>
      </c>
      <c r="AB131" s="3" t="inlineStr">
        <is>
          <t>Use source record as cited.</t>
        </is>
      </c>
    </row>
    <row r="132" ht="56" customHeight="1">
      <c r="A132" s="3" t="inlineStr">
        <is>
          <t>DS-151</t>
        </is>
      </c>
      <c r="B132" s="3" t="inlineStr">
        <is>
          <t>Pothole Detection Dataset: YOLOv11 Optimized</t>
        </is>
      </c>
      <c r="C132" s="3" t="inlineStr">
        <is>
          <t>Kaggle</t>
        </is>
      </c>
      <c r="D132" s="3" t="inlineStr">
        <is>
          <t>Claude</t>
        </is>
      </c>
      <c r="E132" s="4" t="inlineStr">
        <is>
          <t>https://www.kaggle.com/datasets/muskanverma24/pothole-detection-dataset-yolov11-optimized</t>
        </is>
      </c>
      <c r="F132" s="4" t="inlineStr">
        <is>
          <t>https://www.kaggle.com/datasets/muskanverma24/pothole-detection-dataset-yolov11-optimized</t>
        </is>
      </c>
      <c r="G132" s="3" t="inlineStr">
        <is>
          <t>NR</t>
        </is>
      </c>
      <c r="H132" s="3" t="inlineStr">
        <is>
          <t>NR</t>
        </is>
      </c>
      <c r="I132" s="3" t="inlineStr">
        <is>
          <t>NR</t>
        </is>
      </c>
      <c r="J132" s="3" t="inlineStr">
        <is>
          <t>NR</t>
        </is>
      </c>
      <c r="K132" s="3" t="inlineStr">
        <is>
          <t>3900</t>
        </is>
      </c>
      <c r="L132" s="3" t="inlineStr">
        <is>
          <t>NR</t>
        </is>
      </c>
      <c r="M132" s="3" t="inlineStr">
        <is>
          <t>3900</t>
        </is>
      </c>
      <c r="N132" s="3" t="inlineStr">
        <is>
          <t>NR</t>
        </is>
      </c>
      <c r="O132" s="3" t="inlineStr">
        <is>
          <t>Pothole</t>
        </is>
      </c>
      <c r="P132" s="3" t="inlineStr">
        <is>
          <t>Single class: pothole, normalised YOLO bounding boxes</t>
        </is>
      </c>
      <c r="Q132" s="3" t="inlineStr">
        <is>
          <t>Object detection</t>
        </is>
      </c>
      <c r="R132" s="3" t="inlineStr">
        <is>
          <t>YOLO TXT (YOLO11 layout)</t>
        </is>
      </c>
      <c r="S132" s="3" t="inlineStr">
        <is>
          <t>Object detection</t>
        </is>
      </c>
      <c r="T132" s="3" t="inlineStr">
        <is>
          <t>NR</t>
        </is>
      </c>
      <c r="U132" s="3" t="inlineStr">
        <is>
          <t>NR</t>
        </is>
      </c>
      <c r="V132" s="3" t="inlineStr">
        <is>
          <t>Original</t>
        </is>
      </c>
      <c r="W132" s="3" t="inlineStr">
        <is>
          <t>Registration</t>
        </is>
      </c>
      <c r="X132" s="3" t="inlineStr">
        <is>
          <t>Attribution 4.0 International (CC BY 4.0)</t>
        </is>
      </c>
      <c r="Y132" s="3" t="inlineStr">
        <is>
          <t>Repackaged from Roboflow Universe with no itemised source attribution, so overlap with other pothole datasets cannot be ruled out; image count given only as '3,900+'; country, capture device and dates absent; author designates it for educational and research use</t>
        </is>
      </c>
      <c r="Z132" s="3" t="inlineStr">
        <is>
          <t>Moderate</t>
        </is>
      </c>
      <c r="AA132" s="3" t="inlineStr">
        <is>
          <t>Low</t>
        </is>
      </c>
      <c r="AB132" s="3" t="inlineStr">
        <is>
          <t>Use source record as cited.</t>
        </is>
      </c>
    </row>
    <row r="133" ht="56" customHeight="1">
      <c r="A133" s="3" t="inlineStr">
        <is>
          <t>DS-152</t>
        </is>
      </c>
      <c r="B133" s="3" t="inlineStr">
        <is>
          <t>Pothole Image Segmentation Dataset (Kesharwani)</t>
        </is>
      </c>
      <c r="C133" s="3" t="inlineStr">
        <is>
          <t>Kaggle</t>
        </is>
      </c>
      <c r="D133" s="3" t="inlineStr">
        <is>
          <t>Claude</t>
        </is>
      </c>
      <c r="E133" s="4" t="inlineStr">
        <is>
          <t>https://www.kaggle.com/datasets/raunakkesharwani/pothole-image-segmentation-dataset</t>
        </is>
      </c>
      <c r="F133" s="4" t="inlineStr">
        <is>
          <t>https://www.kaggle.com/datasets/raunakkesharwani/pothole-image-segmentation-dataset</t>
        </is>
      </c>
      <c r="G133" s="3" t="inlineStr">
        <is>
          <t>NR</t>
        </is>
      </c>
      <c r="H133" s="3" t="inlineStr">
        <is>
          <t>NR</t>
        </is>
      </c>
      <c r="I133" s="3" t="inlineStr">
        <is>
          <t>NR</t>
        </is>
      </c>
      <c r="J133" s="3" t="inlineStr">
        <is>
          <t>NR</t>
        </is>
      </c>
      <c r="K133" s="3" t="inlineStr">
        <is>
          <t>1986</t>
        </is>
      </c>
      <c r="L133" s="3" t="inlineStr">
        <is>
          <t>NR</t>
        </is>
      </c>
      <c r="M133" s="3" t="inlineStr">
        <is>
          <t>1986</t>
        </is>
      </c>
      <c r="N133" s="3" t="inlineStr">
        <is>
          <t>NR</t>
        </is>
      </c>
      <c r="O133" s="3" t="inlineStr">
        <is>
          <t>Pothole</t>
        </is>
      </c>
      <c r="P133" s="3" t="inlineStr">
        <is>
          <t>Single class: pothole, with polygon segmentation masks</t>
        </is>
      </c>
      <c r="Q133" s="3" t="inlineStr">
        <is>
          <t>Instance segmentation</t>
        </is>
      </c>
      <c r="R133" s="3" t="inlineStr">
        <is>
          <t>YOLOv8 segmentation TXT</t>
        </is>
      </c>
      <c r="S133" s="3" t="inlineStr">
        <is>
          <t>Instance segmentation</t>
        </is>
      </c>
      <c r="T133" s="3" t="inlineStr">
        <is>
          <t>NR</t>
        </is>
      </c>
      <c r="U133" s="3" t="inlineStr">
        <is>
          <t>NR</t>
        </is>
      </c>
      <c r="V133" s="3" t="inlineStr">
        <is>
          <t>Original</t>
        </is>
      </c>
      <c r="W133" s="3" t="inlineStr">
        <is>
          <t>Registration</t>
        </is>
      </c>
      <c r="X133" s="3" t="inlineStr">
        <is>
          <t>Apache 2.0</t>
        </is>
      </c>
      <c r="Y133" s="3" t="inlineStr">
        <is>
          <t>Source imagery provenance, country and capture device are undocumented; single class; no test split (1,590 train / 381 validation only); minimal reuse to date</t>
        </is>
      </c>
      <c r="Z133" s="3" t="inlineStr">
        <is>
          <t>Moderate</t>
        </is>
      </c>
      <c r="AA133" s="3" t="inlineStr">
        <is>
          <t>Low</t>
        </is>
      </c>
      <c r="AB133" s="3" t="inlineStr">
        <is>
          <t>Use source record as cited.</t>
        </is>
      </c>
    </row>
    <row r="134" ht="56" customHeight="1">
      <c r="A134" s="3" t="inlineStr">
        <is>
          <t>DS-153</t>
        </is>
      </c>
      <c r="B134" s="3" t="inlineStr">
        <is>
          <t>Pothole Image Segmentation Dataset (Nekouei)</t>
        </is>
      </c>
      <c r="C134" s="3" t="inlineStr">
        <is>
          <t>Kaggle</t>
        </is>
      </c>
      <c r="D134" s="3" t="inlineStr">
        <is>
          <t>Claude; GPT</t>
        </is>
      </c>
      <c r="E134" s="4" t="inlineStr">
        <is>
          <t>https://www.kaggle.com/datasets/farzadnekouei/pothole-image-segmentation-dataset</t>
        </is>
      </c>
      <c r="F134" s="4" t="inlineStr">
        <is>
          <t>https://www.kaggle.com/datasets/farzadnekouei/pothole-image-segmentation-dataset</t>
        </is>
      </c>
      <c r="G134" s="3" t="inlineStr">
        <is>
          <t>NR</t>
        </is>
      </c>
      <c r="H134" s="3" t="inlineStr">
        <is>
          <t>https://universe.roboflow.com/farzad/pothole_segmentation_yolov8</t>
        </is>
      </c>
      <c r="I134" s="3" t="inlineStr">
        <is>
          <t>NR</t>
        </is>
      </c>
      <c r="J134" s="3" t="inlineStr">
        <is>
          <t>Road environment: Road potholes</t>
        </is>
      </c>
      <c r="K134" s="3" t="inlineStr">
        <is>
          <t>780</t>
        </is>
      </c>
      <c r="L134" s="3" t="inlineStr">
        <is>
          <t>NR</t>
        </is>
      </c>
      <c r="M134" s="3" t="inlineStr">
        <is>
          <t>780</t>
        </is>
      </c>
      <c r="N134" s="3" t="inlineStr">
        <is>
          <t>NR</t>
        </is>
      </c>
      <c r="O134" s="3" t="inlineStr">
        <is>
          <t>Pothole</t>
        </is>
      </c>
      <c r="P134" s="3" t="inlineStr">
        <is>
          <t>Single class: pothole, with polygon segmentation masks [Claude] | Pothole segmentation class [GPT]</t>
        </is>
      </c>
      <c r="Q134" s="3" t="inlineStr">
        <is>
          <t>Instance segmentation [Claude] | Semantic segmentation;Object detection [GPT]</t>
        </is>
      </c>
      <c r="R134" s="3" t="inlineStr">
        <is>
          <t>YOLOv8 segmentation TXT [Claude] | YOLOv8 segmentation format [GPT]</t>
        </is>
      </c>
      <c r="S134" s="3" t="inlineStr">
        <is>
          <t>Instance segmentation [Claude] | Semantic segmentation;Object detection [GPT]</t>
        </is>
      </c>
      <c r="T134" s="3" t="inlineStr">
        <is>
          <t>YOLOv8 segmentation</t>
        </is>
      </c>
      <c r="U134" s="3" t="inlineStr">
        <is>
          <t>YOLOv8 segmentation</t>
        </is>
      </c>
      <c r="V134" s="3" t="inlineStr">
        <is>
          <t>Derived</t>
        </is>
      </c>
      <c r="W134" s="3" t="inlineStr">
        <is>
          <t>Registration</t>
        </is>
      </c>
      <c r="X134" s="3" t="inlineStr">
        <is>
          <t>Apache 2.0</t>
        </is>
      </c>
      <c r="Y134" s="3" t="inlineStr">
        <is>
          <t>Only 780 images of which 720 are the augmented training split derived from a smaller set of source images; source imagery provenance, country and capture device are undocumented; single class [Claude] | Derived and augmented collection; original image provenance, geography, acquisition conditions, license, and independent annotation quality are incompletely documented. [GPT]</t>
        </is>
      </c>
      <c r="Z134" s="3" t="inlineStr">
        <is>
          <t>Moderate</t>
        </is>
      </c>
      <c r="AA134" s="3" t="inlineStr">
        <is>
          <t>Low</t>
        </is>
      </c>
      <c r="AB134" s="3" t="inlineStr">
        <is>
          <t>Use as-is.</t>
        </is>
      </c>
    </row>
    <row r="135" ht="56" customHeight="1">
      <c r="A135" s="3" t="inlineStr">
        <is>
          <t>DS-154</t>
        </is>
      </c>
      <c r="B135" s="3" t="inlineStr">
        <is>
          <t>Pothole Patrol Normalized Dataset (KHADDA MASTER)</t>
        </is>
      </c>
      <c r="C135" s="3" t="inlineStr">
        <is>
          <t>Kaggle</t>
        </is>
      </c>
      <c r="D135" s="3" t="inlineStr">
        <is>
          <t>Claude</t>
        </is>
      </c>
      <c r="E135" s="4" t="inlineStr">
        <is>
          <t>https://www.kaggle.com/datasets/abdulrahmanksaeed/pothole-patrol-normalized-dataset</t>
        </is>
      </c>
      <c r="F135" s="4" t="inlineStr">
        <is>
          <t>https://www.kaggle.com/datasets/abdulrahmanksaeed/pothole-patrol-normalized-dataset</t>
        </is>
      </c>
      <c r="G135" s="3" t="inlineStr">
        <is>
          <t>NR</t>
        </is>
      </c>
      <c r="H135" s="3" t="inlineStr">
        <is>
          <t>NR</t>
        </is>
      </c>
      <c r="I135" s="3" t="inlineStr">
        <is>
          <t>Pakistan</t>
        </is>
      </c>
      <c r="J135" s="3" t="inlineStr">
        <is>
          <t>Pakistan; Lahore; Road environment: Urban streets</t>
        </is>
      </c>
      <c r="K135" s="3" t="inlineStr">
        <is>
          <t>2100</t>
        </is>
      </c>
      <c r="L135" s="3" t="inlineStr">
        <is>
          <t>NR</t>
        </is>
      </c>
      <c r="M135" s="3" t="inlineStr">
        <is>
          <t>2100</t>
        </is>
      </c>
      <c r="N135" s="3" t="inlineStr">
        <is>
          <t>NR</t>
        </is>
      </c>
      <c r="O135" s="3" t="inlineStr">
        <is>
          <t>Pothole;Road degradation</t>
        </is>
      </c>
      <c r="P135" s="3" t="inlineStr">
        <is>
          <t>Instance-segmentation polygons for potholes and road degradation, intended to support repair-volume estimation</t>
        </is>
      </c>
      <c r="Q135" s="3" t="inlineStr">
        <is>
          <t>Instance segmentation</t>
        </is>
      </c>
      <c r="R135" s="3" t="inlineStr">
        <is>
          <t>COCO JSON polygon annotations</t>
        </is>
      </c>
      <c r="S135" s="3" t="inlineStr">
        <is>
          <t>Instance segmentation;Damage volume estimation</t>
        </is>
      </c>
      <c r="T135" s="3" t="inlineStr">
        <is>
          <t>NR</t>
        </is>
      </c>
      <c r="U135" s="3" t="inlineStr">
        <is>
          <t>NR</t>
        </is>
      </c>
      <c r="V135" s="3" t="inlineStr">
        <is>
          <t>Original</t>
        </is>
      </c>
      <c r="W135" s="3" t="inlineStr">
        <is>
          <t>Registration</t>
        </is>
      </c>
      <c r="X135" s="3" t="inlineStr">
        <is>
          <t>MIT</t>
        </is>
      </c>
      <c r="Y135" s="3" t="inlineStr">
        <is>
          <t>The stated 2,100+ image count is after augmentation (horizontal flips, +/-15 degree rotations, +/-15 percent brightness), so the number of independent scenes is smaller and unstated; no camera or collection-date information; almost no reuse to date</t>
        </is>
      </c>
      <c r="Z135" s="3" t="inlineStr">
        <is>
          <t>Moderate</t>
        </is>
      </c>
      <c r="AA135" s="3" t="inlineStr">
        <is>
          <t>Low</t>
        </is>
      </c>
      <c r="AB135" s="3" t="inlineStr">
        <is>
          <t>Use source record as cited.</t>
        </is>
      </c>
    </row>
    <row r="136" ht="56" customHeight="1">
      <c r="A136" s="3" t="inlineStr">
        <is>
          <t>DS-155</t>
        </is>
      </c>
      <c r="B136" s="3" t="inlineStr">
        <is>
          <t>Pothole Severity Classification</t>
        </is>
      </c>
      <c r="C136" s="3" t="inlineStr">
        <is>
          <t>Kaggle</t>
        </is>
      </c>
      <c r="D136" s="3" t="inlineStr">
        <is>
          <t>CodeX</t>
        </is>
      </c>
      <c r="E136" s="4" t="inlineStr">
        <is>
          <t>https://www.kaggle.com/datasets/gracehephzibahm/pothole-severity-classification</t>
        </is>
      </c>
      <c r="F136" s="4" t="inlineStr">
        <is>
          <t>https://www.kaggle.com/datasets/gracehephzibahm/pothole-severity-classification</t>
        </is>
      </c>
      <c r="G136" s="3" t="inlineStr">
        <is>
          <t>NR</t>
        </is>
      </c>
      <c r="H136" s="3" t="inlineStr">
        <is>
          <t>https://smartathon.hackerearth.com/</t>
        </is>
      </c>
      <c r="I136" s="3" t="inlineStr">
        <is>
          <t>NR</t>
        </is>
      </c>
      <c r="J136" s="3" t="inlineStr">
        <is>
          <t>Road environment: road</t>
        </is>
      </c>
      <c r="K136" s="3" t="inlineStr">
        <is>
          <t>517</t>
        </is>
      </c>
      <c r="L136" s="3" t="inlineStr">
        <is>
          <t>NR</t>
        </is>
      </c>
      <c r="M136" s="3" t="inlineStr">
        <is>
          <t>517</t>
        </is>
      </c>
      <c r="N136" s="3" t="inlineStr">
        <is>
          <t>NR</t>
        </is>
      </c>
      <c r="O136" s="3" t="inlineStr">
        <is>
          <t>NR</t>
        </is>
      </c>
      <c r="P136" s="3" t="inlineStr">
        <is>
          <t>pothole</t>
        </is>
      </c>
      <c r="Q136" s="3" t="inlineStr">
        <is>
          <t>severity classification stated; class schema UNK</t>
        </is>
      </c>
      <c r="R136" s="3" t="inlineStr">
        <is>
          <t>classification</t>
        </is>
      </c>
      <c r="S136" s="3" t="inlineStr">
        <is>
          <t>classification; detection</t>
        </is>
      </c>
      <c r="T136" s="3" t="inlineStr">
        <is>
          <t>NR</t>
        </is>
      </c>
      <c r="U136" s="3" t="inlineStr">
        <is>
          <t>NR</t>
        </is>
      </c>
      <c r="V136" s="3" t="inlineStr">
        <is>
          <t>Original</t>
        </is>
      </c>
      <c r="W136" s="3" t="inlineStr">
        <is>
          <t>Direct_Download</t>
        </is>
      </c>
      <c r="X136" s="3" t="inlineStr">
        <is>
          <t>NR</t>
        </is>
      </c>
      <c r="Y136" s="3" t="inlineStr">
        <is>
          <t>Source is a hackathon derivative; license and label schema are unknown. The page describes vision and 2D/3D concepts but does not document the delivered image/video labels, geographic coverage, or sensor data.</t>
        </is>
      </c>
      <c r="Z136" s="3" t="inlineStr">
        <is>
          <t>Moderate</t>
        </is>
      </c>
      <c r="AA136" s="3" t="inlineStr">
        <is>
          <t>Low</t>
        </is>
      </c>
      <c r="AB136" s="3" t="inlineStr">
        <is>
          <t>Use source record as cited.</t>
        </is>
      </c>
    </row>
    <row r="137" ht="56" customHeight="1">
      <c r="A137" s="3" t="inlineStr">
        <is>
          <t>DS-156</t>
        </is>
      </c>
      <c r="B137" s="3" t="inlineStr">
        <is>
          <t>Pothole, Cracks and Open Manhole</t>
        </is>
      </c>
      <c r="C137" s="3" t="inlineStr">
        <is>
          <t>Kaggle</t>
        </is>
      </c>
      <c r="D137" s="3" t="inlineStr">
        <is>
          <t>GPT</t>
        </is>
      </c>
      <c r="E137" s="4" t="inlineStr">
        <is>
          <t>https://www.kaggle.com/datasets/sabidrahman/pothole-cracks-and-openmanhole</t>
        </is>
      </c>
      <c r="F137" s="4" t="inlineStr">
        <is>
          <t>https://www.kaggle.com/datasets/sabidrahman/pothole-cracks-and-openmanhole</t>
        </is>
      </c>
      <c r="G137" s="3" t="inlineStr">
        <is>
          <t>NR</t>
        </is>
      </c>
      <c r="H137" s="3" t="inlineStr">
        <is>
          <t>NR</t>
        </is>
      </c>
      <c r="I137" s="3" t="inlineStr">
        <is>
          <t>NR</t>
        </is>
      </c>
      <c r="J137" s="3" t="inlineStr">
        <is>
          <t>Road environment: Road scenes</t>
        </is>
      </c>
      <c r="K137" s="3" t="inlineStr">
        <is>
          <t>2700</t>
        </is>
      </c>
      <c r="L137" s="3" t="inlineStr">
        <is>
          <t>NR</t>
        </is>
      </c>
      <c r="M137" s="3" t="inlineStr">
        <is>
          <t>2700</t>
        </is>
      </c>
      <c r="N137" s="3" t="inlineStr">
        <is>
          <t>NR</t>
        </is>
      </c>
      <c r="O137" s="3" t="inlineStr">
        <is>
          <t>Pothole;Crack;Open manhole</t>
        </is>
      </c>
      <c r="P137" s="3" t="inlineStr">
        <is>
          <t>Three classes: pothole;crack;open manhole</t>
        </is>
      </c>
      <c r="Q137" s="3" t="inlineStr">
        <is>
          <t>Object detection</t>
        </is>
      </c>
      <c r="R137" s="3" t="inlineStr">
        <is>
          <t>YOLO TXT;COCO JSON;train and validation folders</t>
        </is>
      </c>
      <c r="S137" s="3" t="inlineStr">
        <is>
          <t>Object detection</t>
        </is>
      </c>
      <c r="T137" s="3" t="inlineStr">
        <is>
          <t>NR</t>
        </is>
      </c>
      <c r="U137" s="3" t="inlineStr">
        <is>
          <t>NR</t>
        </is>
      </c>
      <c r="V137" s="3" t="inlineStr">
        <is>
          <t>Original</t>
        </is>
      </c>
      <c r="W137" s="3" t="inlineStr">
        <is>
          <t>Registration</t>
        </is>
      </c>
      <c r="X137" s="3" t="inlineStr">
        <is>
          <t>NR</t>
        </is>
      </c>
      <c r="Y137" s="3" t="inlineStr">
        <is>
          <t>Augmentation and source provenance are incompletely documented; geographic scope, original image count, acquisition platform, license, and annotation QC are unresolved.</t>
        </is>
      </c>
      <c r="Z137" s="3" t="inlineStr">
        <is>
          <t>Low</t>
        </is>
      </c>
      <c r="AA137" s="3" t="inlineStr">
        <is>
          <t>Low</t>
        </is>
      </c>
      <c r="AB137" s="3" t="inlineStr">
        <is>
          <t>Use source record as cited.</t>
        </is>
      </c>
    </row>
    <row r="138" ht="56" customHeight="1">
      <c r="A138" s="3" t="inlineStr">
        <is>
          <t>DS-157</t>
        </is>
      </c>
      <c r="B138" s="3" t="inlineStr">
        <is>
          <t>Pothole-600</t>
        </is>
      </c>
      <c r="C138" s="3" t="inlineStr">
        <is>
          <t>Kaggle</t>
        </is>
      </c>
      <c r="D138" s="3" t="inlineStr">
        <is>
          <t>Claude</t>
        </is>
      </c>
      <c r="E138" s="4" t="inlineStr">
        <is>
          <t>https://www.kaggle.com/datasets/rangerfan/pothole-600</t>
        </is>
      </c>
      <c r="F138" s="4" t="inlineStr">
        <is>
          <t>https://www.kaggle.com/datasets/rangerfan/pothole-600</t>
        </is>
      </c>
      <c r="G138" s="3" t="inlineStr">
        <is>
          <t>NR</t>
        </is>
      </c>
      <c r="H138" s="3" t="inlineStr">
        <is>
          <t>https://doi.org/10.1109/TIP.2018.2808770;https://doi.org/10.1109/TIP.2019.2933750</t>
        </is>
      </c>
      <c r="I138" s="3" t="inlineStr">
        <is>
          <t>NR</t>
        </is>
      </c>
      <c r="J138" s="3" t="inlineStr">
        <is>
          <t>NR</t>
        </is>
      </c>
      <c r="K138" s="3" t="inlineStr">
        <is>
          <t>NR</t>
        </is>
      </c>
      <c r="L138" s="3" t="inlineStr">
        <is>
          <t>NR</t>
        </is>
      </c>
      <c r="M138" s="3" t="inlineStr">
        <is>
          <t>NR</t>
        </is>
      </c>
      <c r="N138" s="3" t="inlineStr">
        <is>
          <t>NR</t>
        </is>
      </c>
      <c r="O138" s="3" t="inlineStr">
        <is>
          <t>Pothole</t>
        </is>
      </c>
      <c r="P138" s="3" t="inlineStr">
        <is>
          <t>Pothole regions with paired RGB, disparity and transformed-disparity representations</t>
        </is>
      </c>
      <c r="Q138" s="3" t="inlineStr">
        <is>
          <t>Segmentation</t>
        </is>
      </c>
      <c r="R138" s="3" t="inlineStr">
        <is>
          <t>NR</t>
        </is>
      </c>
      <c r="S138" s="3" t="inlineStr">
        <is>
          <t>Pothole detection;Road surface modelling;Disparity-based segmentation</t>
        </is>
      </c>
      <c r="T138" s="3" t="inlineStr">
        <is>
          <t>NR</t>
        </is>
      </c>
      <c r="U138" s="3" t="inlineStr">
        <is>
          <t>NR</t>
        </is>
      </c>
      <c r="V138" s="3" t="inlineStr">
        <is>
          <t>Derived</t>
        </is>
      </c>
      <c r="W138" s="3" t="inlineStr">
        <is>
          <t>Registration</t>
        </is>
      </c>
      <c r="X138" s="3" t="inlineStr">
        <is>
          <t>MIT</t>
        </is>
      </c>
      <c r="Y138" s="3" t="inlineStr">
        <is>
          <t>Image count, resolution, country and annotation format are not stated on the Kaggle record (the name implies 600 samples but this is not asserted); no licence file or class list; label modality is inferred only from the linked papers</t>
        </is>
      </c>
      <c r="Z138" s="3" t="inlineStr">
        <is>
          <t>Low</t>
        </is>
      </c>
      <c r="AA138" s="3" t="inlineStr">
        <is>
          <t>Medium</t>
        </is>
      </c>
      <c r="AB138" s="3" t="inlineStr">
        <is>
          <t>Use source record as cited.</t>
        </is>
      </c>
    </row>
    <row r="139" ht="56" customHeight="1">
      <c r="A139" s="3" t="inlineStr">
        <is>
          <t>DS-158</t>
        </is>
      </c>
      <c r="B139" s="3" t="inlineStr">
        <is>
          <t>Potholes or Cracks on Road Image Dataset</t>
        </is>
      </c>
      <c r="C139" s="3" t="inlineStr">
        <is>
          <t>Kaggle</t>
        </is>
      </c>
      <c r="D139" s="3" t="inlineStr">
        <is>
          <t>GPT</t>
        </is>
      </c>
      <c r="E139" s="4" t="inlineStr">
        <is>
          <t>https://www.kaggle.com/datasets/dataclusterlabs/potholes-or-cracks-on-road-image-dataset</t>
        </is>
      </c>
      <c r="F139" s="4" t="inlineStr">
        <is>
          <t>https://www.kaggle.com/datasets/dataclusterlabs/potholes-or-cracks-on-road-image-dataset</t>
        </is>
      </c>
      <c r="G139" s="3" t="inlineStr">
        <is>
          <t>NR</t>
        </is>
      </c>
      <c r="H139" s="3" t="inlineStr">
        <is>
          <t>NR</t>
        </is>
      </c>
      <c r="I139" s="3" t="inlineStr">
        <is>
          <t>Multi-country or multi-location; exact countries NR</t>
        </is>
      </c>
      <c r="J139" s="3" t="inlineStr">
        <is>
          <t>Multi-country or multi-location; exact countries NR; More than 2,000 locations reported; Road environment: Road surfaces;crowdsourced locations</t>
        </is>
      </c>
      <c r="K139" s="3" t="inlineStr">
        <is>
          <t>NR</t>
        </is>
      </c>
      <c r="L139" s="3" t="inlineStr">
        <is>
          <t>NR</t>
        </is>
      </c>
      <c r="M139" s="3" t="inlineStr">
        <is>
          <t>NR</t>
        </is>
      </c>
      <c r="N139" s="3" t="inlineStr">
        <is>
          <t>NR</t>
        </is>
      </c>
      <c r="O139" s="3" t="inlineStr">
        <is>
          <t>Pothole;Crack</t>
        </is>
      </c>
      <c r="P139" s="3" t="inlineStr">
        <is>
          <t>Pothole and crack object classes</t>
        </is>
      </c>
      <c r="Q139" s="3" t="inlineStr">
        <is>
          <t>Object detection</t>
        </is>
      </c>
      <c r="R139" s="3" t="inlineStr">
        <is>
          <t>COCO JSON;YOLO;PASCAL VOC;TFRecord</t>
        </is>
      </c>
      <c r="S139" s="3" t="inlineStr">
        <is>
          <t>Object detection;Classification</t>
        </is>
      </c>
      <c r="T139" s="3" t="inlineStr">
        <is>
          <t>NR</t>
        </is>
      </c>
      <c r="U139" s="3" t="inlineStr">
        <is>
          <t>NR</t>
        </is>
      </c>
      <c r="V139" s="3" t="inlineStr">
        <is>
          <t>Original</t>
        </is>
      </c>
      <c r="W139" s="3" t="inlineStr">
        <is>
          <t>Request_Required</t>
        </is>
      </c>
      <c r="X139" s="3" t="inlineStr">
        <is>
          <t>NR</t>
        </is>
      </c>
      <c r="Y139" s="3" t="inlineStr">
        <is>
          <t>Only a public sample is clearly accessible; exact sample count is not reported, and the relationship between the Kaggle sample and the commercially available larger dataset is unresolved.</t>
        </is>
      </c>
      <c r="Z139" s="3" t="inlineStr">
        <is>
          <t>Moderate</t>
        </is>
      </c>
      <c r="AA139" s="3" t="inlineStr">
        <is>
          <t>Low</t>
        </is>
      </c>
      <c r="AB139" s="3" t="inlineStr">
        <is>
          <t>Use source record as cited.</t>
        </is>
      </c>
    </row>
    <row r="140" ht="56" customHeight="1">
      <c r="A140" s="3" t="inlineStr">
        <is>
          <t>DS-159</t>
        </is>
      </c>
      <c r="B140" s="3" t="inlineStr">
        <is>
          <t>PothRGBD: RGB and Depth Images of Potholes</t>
        </is>
      </c>
      <c r="C140" s="3" t="inlineStr">
        <is>
          <t>Kaggle</t>
        </is>
      </c>
      <c r="D140" s="3" t="inlineStr">
        <is>
          <t>Claude</t>
        </is>
      </c>
      <c r="E140" s="4" t="inlineStr">
        <is>
          <t>https://www.kaggle.com/datasets/mahyeks/pothrgbd-rgb-and-depth-images-of-potholes</t>
        </is>
      </c>
      <c r="F140" s="4" t="inlineStr">
        <is>
          <t>https://www.kaggle.com/datasets/mahyeks/pothrgbd-rgb-and-depth-images-of-potholes</t>
        </is>
      </c>
      <c r="G140" s="3" t="inlineStr">
        <is>
          <t>NR</t>
        </is>
      </c>
      <c r="H140" s="3" t="inlineStr">
        <is>
          <t>https://arxiv.org/abs/2505.04207</t>
        </is>
      </c>
      <c r="I140" s="3" t="inlineStr">
        <is>
          <t>NR</t>
        </is>
      </c>
      <c r="J140" s="3" t="inlineStr">
        <is>
          <t>NR</t>
        </is>
      </c>
      <c r="K140" s="3" t="inlineStr">
        <is>
          <t>1000</t>
        </is>
      </c>
      <c r="L140" s="3" t="inlineStr">
        <is>
          <t>NR</t>
        </is>
      </c>
      <c r="M140" s="3" t="inlineStr">
        <is>
          <t>1000</t>
        </is>
      </c>
      <c r="N140" s="3" t="inlineStr">
        <is>
          <t>NR</t>
        </is>
      </c>
      <c r="O140" s="3" t="inlineStr">
        <is>
          <t>Pothole</t>
        </is>
      </c>
      <c r="P140" s="3" t="inlineStr">
        <is>
          <t>Single-class pothole segmentation with YOLOv8-style polygon labels</t>
        </is>
      </c>
      <c r="Q140" s="3" t="inlineStr">
        <is>
          <t>Instance segmentation</t>
        </is>
      </c>
      <c r="R140" s="3" t="inlineStr">
        <is>
          <t>YOLOv8 segmentation TXT</t>
        </is>
      </c>
      <c r="S140" s="3" t="inlineStr">
        <is>
          <t>Instance segmentation;Depth-aware measurement;Real-time embedded detection;Model benchmarking</t>
        </is>
      </c>
      <c r="T140" s="3" t="inlineStr">
        <is>
          <t>NR</t>
        </is>
      </c>
      <c r="U140" s="3" t="inlineStr">
        <is>
          <t>NR</t>
        </is>
      </c>
      <c r="V140" s="3" t="inlineStr">
        <is>
          <t>Original</t>
        </is>
      </c>
      <c r="W140" s="3" t="inlineStr">
        <is>
          <t>Registration</t>
        </is>
      </c>
      <c r="X140" s="3" t="inlineStr">
        <is>
          <t>MIT</t>
        </is>
      </c>
      <c r="Y140" s="3" t="inlineStr">
        <is>
          <t>Country, city and collection dates are not stated; single-sensor single-class dataset; the cited paper reports model results but no metric value is asserted on the Kaggle record</t>
        </is>
      </c>
      <c r="Z140" s="3" t="inlineStr">
        <is>
          <t>Moderate</t>
        </is>
      </c>
      <c r="AA140" s="3" t="inlineStr">
        <is>
          <t>Low</t>
        </is>
      </c>
      <c r="AB140" s="3" t="inlineStr">
        <is>
          <t>Use source record as cited.</t>
        </is>
      </c>
    </row>
    <row r="141" ht="56" customHeight="1">
      <c r="A141" s="3" t="inlineStr">
        <is>
          <t>DS-160</t>
        </is>
      </c>
      <c r="B141" s="3" t="inlineStr">
        <is>
          <t>PVS - Passive Vehicular Sensors Datasets</t>
        </is>
      </c>
      <c r="C141" s="3" t="inlineStr">
        <is>
          <t>Kaggle</t>
        </is>
      </c>
      <c r="D141" s="3" t="inlineStr">
        <is>
          <t>Claude; GPT</t>
        </is>
      </c>
      <c r="E141" s="4" t="inlineStr">
        <is>
          <t>https://www.kaggle.com/datasets/jefmenegazzo/pvs-passive-vehicular-sensors-datasets</t>
        </is>
      </c>
      <c r="F141" s="4" t="inlineStr">
        <is>
          <t>https://www.kaggle.com/datasets/jefmenegazzo/pvs-passive-vehicular-sensors-datasets</t>
        </is>
      </c>
      <c r="G141" s="3" t="inlineStr">
        <is>
          <t>10.34740/KAGGLE/DS/1105310</t>
        </is>
      </c>
      <c r="H141" s="3" t="inlineStr">
        <is>
          <t>https://github.com/Intelligent-Vehicle-Perception/Intelligent-Vehicle-Perception-Based-on-Inertial-Sensing-and-Artificial-Intelligence [Claude] | https://doi.org/10.1109/SBESC51047.2020.9277846;https://doi.org/10.1007/s00607-021-00914-0 [GPT]</t>
        </is>
      </c>
      <c r="I141" s="3" t="inlineStr">
        <is>
          <t>Brazil</t>
        </is>
      </c>
      <c r="J141" s="3" t="inlineStr">
        <is>
          <t>Brazil; Road environment: Asphalt;paved;unpaved roads;multiple road conditions</t>
        </is>
      </c>
      <c r="K141" s="3" t="inlineStr">
        <is>
          <t>NR</t>
        </is>
      </c>
      <c r="L141" s="3" t="inlineStr">
        <is>
          <t>NR</t>
        </is>
      </c>
      <c r="M141" s="3" t="inlineStr">
        <is>
          <t>NR</t>
        </is>
      </c>
      <c r="N141" s="3" t="inlineStr">
        <is>
          <t>NR</t>
        </is>
      </c>
      <c r="O141" s="3" t="inlineStr">
        <is>
          <t>Pothole;Crack;Speed bump [Claude] | Pothole;Crack;Speed bump;Other road anomaly;Road conservation condition [GPT]</t>
        </is>
      </c>
      <c r="P141" s="3" t="inlineStr">
        <is>
          <t>Road surface type, road surface conservation condition and road surface quality labels, plus transient anomaly/obstacle events [Claude] | Road surface type;conservation condition;road-surface quality;road anomaly or obstacle labels [GPT]</t>
        </is>
      </c>
      <c r="Q141" s="3" t="inlineStr">
        <is>
          <t>Classification [Claude] | Multimodal classification;Road-condition recognition;Sensor fusion [GPT]</t>
        </is>
      </c>
      <c r="R141" s="3" t="inlineStr">
        <is>
          <t>CSV sensor series with time-aligned image frames [Claude] | Camera;GPS;accelerometer;gyroscope;magnetometer;temperature data; exact file formats vary [GPT]</t>
        </is>
      </c>
      <c r="S141" s="3" t="inlineStr">
        <is>
          <t>Classification;Road surface condition recognition;Driving-event recognition;Inertial-sensor fusion [Claude] | Multimodal classification;Sensor fusion;Road-condition recognition [GPT]</t>
        </is>
      </c>
      <c r="T141" s="3" t="inlineStr">
        <is>
          <t>NR</t>
        </is>
      </c>
      <c r="U141" s="3" t="inlineStr">
        <is>
          <t>NR</t>
        </is>
      </c>
      <c r="V141" s="3" t="inlineStr">
        <is>
          <t>Original</t>
        </is>
      </c>
      <c r="W141" s="3" t="inlineStr">
        <is>
          <t>Registration</t>
        </is>
      </c>
      <c r="X141" s="3" t="inlineStr">
        <is>
          <t>Attribution-NonCommercial-NoDerivatives 4.0 International (CC BY-NC-ND 4.0)</t>
        </is>
      </c>
      <c r="Y141" s="3" t="inlineStr">
        <is>
          <t>CC BY-NC-ND blocks commercial use and redistribution of modified versions, which limits downstream reuse; labels describe surface type and conservation condition rather than per-distress annotations; image counts and resolution are not stated on the Kaggle record; last updated 2021 with no subsequent version [Claude] | Image count, resolution, collection dates, exact geographic coverage, license, and formal engineering condition indices are not reported. [GPT]</t>
        </is>
      </c>
      <c r="Z141" s="3" t="inlineStr">
        <is>
          <t>Moderate</t>
        </is>
      </c>
      <c r="AA141" s="3" t="inlineStr">
        <is>
          <t>Low</t>
        </is>
      </c>
      <c r="AB141" s="3" t="inlineStr">
        <is>
          <t>Use as-is.</t>
        </is>
      </c>
    </row>
    <row r="142" ht="56" customHeight="1">
      <c r="A142" s="3" t="inlineStr">
        <is>
          <t>DS-161</t>
        </is>
      </c>
      <c r="B142" s="3" t="inlineStr">
        <is>
          <t>RAD (Road Anomaly Detection)</t>
        </is>
      </c>
      <c r="C142" s="3" t="inlineStr">
        <is>
          <t>Kaggle</t>
        </is>
      </c>
      <c r="D142" s="3" t="inlineStr">
        <is>
          <t>Claude</t>
        </is>
      </c>
      <c r="E142" s="4" t="inlineStr">
        <is>
          <t>https://www.kaggle.com/datasets/rohitsuresh15/radroad-anomaly-detection</t>
        </is>
      </c>
      <c r="F142" s="4" t="inlineStr">
        <is>
          <t>https://www.kaggle.com/datasets/rohitsuresh15/radroad-anomaly-detection</t>
        </is>
      </c>
      <c r="G142" s="3" t="inlineStr">
        <is>
          <t>NR</t>
        </is>
      </c>
      <c r="H142" s="3" t="inlineStr">
        <is>
          <t>https://link.springer.com/chapter/10.1007/978-981-97-2004-0_34</t>
        </is>
      </c>
      <c r="I142" s="3" t="inlineStr">
        <is>
          <t>India</t>
        </is>
      </c>
      <c r="J142" s="3" t="inlineStr">
        <is>
          <t>India</t>
        </is>
      </c>
      <c r="K142" s="3" t="inlineStr">
        <is>
          <t>11800</t>
        </is>
      </c>
      <c r="L142" s="3" t="inlineStr">
        <is>
          <t>NR</t>
        </is>
      </c>
      <c r="M142" s="3" t="inlineStr">
        <is>
          <t>11800</t>
        </is>
      </c>
      <c r="N142" s="3" t="inlineStr">
        <is>
          <t>NR</t>
        </is>
      </c>
      <c r="O142" s="3" t="inlineStr">
        <is>
          <t>Pothole;Crack;Protrusion;Manhole;Unsurfaced road;Speed bump</t>
        </is>
      </c>
      <c r="P142" s="3" t="inlineStr">
        <is>
          <t>Multi-class taxonomy spanning road damage (potholes;cracks;protrusions;manholes), unsurfaced roads, speed bumps, LMVs, HMVs and pedestrians</t>
        </is>
      </c>
      <c r="Q142" s="3" t="inlineStr">
        <is>
          <t>Object detection</t>
        </is>
      </c>
      <c r="R142" s="3" t="inlineStr">
        <is>
          <t>NR</t>
        </is>
      </c>
      <c r="S142" s="3" t="inlineStr">
        <is>
          <t>Object detection;Road anomaly detection</t>
        </is>
      </c>
      <c r="T142" s="3" t="inlineStr">
        <is>
          <t>NR</t>
        </is>
      </c>
      <c r="U142" s="3" t="inlineStr">
        <is>
          <t>NR</t>
        </is>
      </c>
      <c r="V142" s="3" t="inlineStr">
        <is>
          <t>Original</t>
        </is>
      </c>
      <c r="W142" s="3" t="inlineStr">
        <is>
          <t>Registration</t>
        </is>
      </c>
      <c r="X142" s="3" t="inlineStr">
        <is>
          <t>MIT</t>
        </is>
      </c>
      <c r="Y142" s="3" t="inlineStr">
        <is>
          <t>Annotation format, image resolution and per-class counts are not stated; 'road scenarios' count (371) refers to raw video scenarios rather than surveyed road segments; distress classes are mixed with traffic-object classes in a single taxonomy</t>
        </is>
      </c>
      <c r="Z142" s="3" t="inlineStr">
        <is>
          <t>Moderate</t>
        </is>
      </c>
      <c r="AA142" s="3" t="inlineStr">
        <is>
          <t>Low</t>
        </is>
      </c>
      <c r="AB142" s="3" t="inlineStr">
        <is>
          <t>Use source record as cited.</t>
        </is>
      </c>
    </row>
    <row r="143" ht="56" customHeight="1">
      <c r="A143" s="3" t="inlineStr">
        <is>
          <t>DS-162</t>
        </is>
      </c>
      <c r="B143" s="3" t="inlineStr">
        <is>
          <t>RDD2022ES (RDD2022 Extended Severity)</t>
        </is>
      </c>
      <c r="C143" s="3" t="inlineStr">
        <is>
          <t>Kaggle</t>
        </is>
      </c>
      <c r="D143" s="3" t="inlineStr">
        <is>
          <t>Claude</t>
        </is>
      </c>
      <c r="E143" s="4" t="inlineStr">
        <is>
          <t>https://www.kaggle.com/datasets/juusos/rdd2022es</t>
        </is>
      </c>
      <c r="F143" s="4" t="inlineStr">
        <is>
          <t>https://www.kaggle.com/datasets/juusos/rdd2022es</t>
        </is>
      </c>
      <c r="G143" s="3" t="inlineStr">
        <is>
          <t>NR</t>
        </is>
      </c>
      <c r="H143" s="3" t="inlineStr">
        <is>
          <t>NR</t>
        </is>
      </c>
      <c r="I143" s="3" t="inlineStr">
        <is>
          <t>NR</t>
        </is>
      </c>
      <c r="J143" s="3" t="inlineStr">
        <is>
          <t>NR</t>
        </is>
      </c>
      <c r="K143" s="3" t="inlineStr">
        <is>
          <t>NR</t>
        </is>
      </c>
      <c r="L143" s="3" t="inlineStr">
        <is>
          <t>NR</t>
        </is>
      </c>
      <c r="M143" s="3" t="inlineStr">
        <is>
          <t>NR</t>
        </is>
      </c>
      <c r="N143" s="3" t="inlineStr">
        <is>
          <t>NR</t>
        </is>
      </c>
      <c r="O143" s="3" t="inlineStr">
        <is>
          <t>Longitudinal crack;Transverse crack;Alligator crack;Pothole</t>
        </is>
      </c>
      <c r="P143" s="3" t="inlineStr">
        <is>
          <t>Each of the four RDD2022 classes split into two severity levels, giving 8 severity-encoded classes</t>
        </is>
      </c>
      <c r="Q143" s="3" t="inlineStr">
        <is>
          <t>Object detection</t>
        </is>
      </c>
      <c r="R143" s="3" t="inlineStr">
        <is>
          <t>NR</t>
        </is>
      </c>
      <c r="S143" s="3" t="inlineStr">
        <is>
          <t>Object detection;Severity classification</t>
        </is>
      </c>
      <c r="T143" s="3" t="inlineStr">
        <is>
          <t>NR</t>
        </is>
      </c>
      <c r="U143" s="3" t="inlineStr">
        <is>
          <t>NR</t>
        </is>
      </c>
      <c r="V143" s="3" t="inlineStr">
        <is>
          <t>Derived</t>
        </is>
      </c>
      <c r="W143" s="3" t="inlineStr">
        <is>
          <t>Registration</t>
        </is>
      </c>
      <c r="X143" s="3" t="inlineStr">
        <is>
          <t>CC BY-NC-SA 4.0</t>
        </is>
      </c>
      <c r="Y143" s="3" t="inlineStr">
        <is>
          <t>Derivative of RDD2022 kept as a separate row because the label taxonomy is materially different; severity thresholds are not defined on the record; non-commercial licence restricts reuse; image counts and country breakdown not stated</t>
        </is>
      </c>
      <c r="Z143" s="3" t="inlineStr">
        <is>
          <t>Moderate</t>
        </is>
      </c>
      <c r="AA143" s="3" t="inlineStr">
        <is>
          <t>Medium</t>
        </is>
      </c>
      <c r="AB143" s="3" t="inlineStr">
        <is>
          <t>Audit severity-label provenance.</t>
        </is>
      </c>
    </row>
    <row r="144" ht="56" customHeight="1">
      <c r="A144" s="3" t="inlineStr">
        <is>
          <t>DS-163</t>
        </is>
      </c>
      <c r="B144" s="3" t="inlineStr">
        <is>
          <t>Road Crack Dataset (Aydin)</t>
        </is>
      </c>
      <c r="C144" s="3" t="inlineStr">
        <is>
          <t>Kaggle</t>
        </is>
      </c>
      <c r="D144" s="3" t="inlineStr">
        <is>
          <t>Claude</t>
        </is>
      </c>
      <c r="E144" s="4" t="inlineStr">
        <is>
          <t>https://www.kaggle.com/datasets/rukiyeaydn/road-crack-dataset</t>
        </is>
      </c>
      <c r="F144" s="4" t="inlineStr">
        <is>
          <t>https://www.kaggle.com/datasets/rukiyeaydn/road-crack-dataset</t>
        </is>
      </c>
      <c r="G144" s="3" t="inlineStr">
        <is>
          <t>NR</t>
        </is>
      </c>
      <c r="H144" s="3" t="inlineStr">
        <is>
          <t>NR</t>
        </is>
      </c>
      <c r="I144" s="3" t="inlineStr">
        <is>
          <t>NR</t>
        </is>
      </c>
      <c r="J144" s="3" t="inlineStr">
        <is>
          <t>NR</t>
        </is>
      </c>
      <c r="K144" s="3" t="inlineStr">
        <is>
          <t>NR</t>
        </is>
      </c>
      <c r="L144" s="3" t="inlineStr">
        <is>
          <t>NR</t>
        </is>
      </c>
      <c r="M144" s="3" t="inlineStr">
        <is>
          <t>NR</t>
        </is>
      </c>
      <c r="N144" s="3" t="inlineStr">
        <is>
          <t>NR</t>
        </is>
      </c>
      <c r="O144" s="3" t="inlineStr">
        <is>
          <t>Crack</t>
        </is>
      </c>
      <c r="P144" s="3" t="inlineStr">
        <is>
          <t>Three semantic classes: Concrete Crack;Construction Joints;Drilling</t>
        </is>
      </c>
      <c r="Q144" s="3" t="inlineStr">
        <is>
          <t>Semantic segmentation</t>
        </is>
      </c>
      <c r="R144" s="3" t="inlineStr">
        <is>
          <t>NR</t>
        </is>
      </c>
      <c r="S144" s="3" t="inlineStr">
        <is>
          <t>Semantic segmentation;Road damage detection;Infrastructure inspection</t>
        </is>
      </c>
      <c r="T144" s="3" t="inlineStr">
        <is>
          <t>NR</t>
        </is>
      </c>
      <c r="U144" s="3" t="inlineStr">
        <is>
          <t>NR</t>
        </is>
      </c>
      <c r="V144" s="3" t="inlineStr">
        <is>
          <t>Original</t>
        </is>
      </c>
      <c r="W144" s="3" t="inlineStr">
        <is>
          <t>Registration</t>
        </is>
      </c>
      <c r="X144" s="3" t="inlineStr">
        <is>
          <t>Attribution 4.0 International (CC BY 4.0)</t>
        </is>
      </c>
      <c r="Y144" s="3" t="inlineStr">
        <is>
          <t>Two of the three classes (construction joints, drilling) are surface features rather than distresses, so distress-only training requires relabelling; image counts, resolution, country, capture device and mask format are not stated; small (49 MB / 871 files)</t>
        </is>
      </c>
      <c r="Z144" s="3" t="inlineStr">
        <is>
          <t>Low</t>
        </is>
      </c>
      <c r="AA144" s="3" t="inlineStr">
        <is>
          <t>Low</t>
        </is>
      </c>
      <c r="AB144" s="3" t="inlineStr">
        <is>
          <t>Use source record as cited.</t>
        </is>
      </c>
    </row>
    <row r="145" ht="56" customHeight="1">
      <c r="A145" s="3" t="inlineStr">
        <is>
          <t>DS-164</t>
        </is>
      </c>
      <c r="B145" s="3" t="inlineStr">
        <is>
          <t>Road Damage</t>
        </is>
      </c>
      <c r="C145" s="3" t="inlineStr">
        <is>
          <t>Kaggle</t>
        </is>
      </c>
      <c r="D145" s="3" t="inlineStr">
        <is>
          <t>GPT</t>
        </is>
      </c>
      <c r="E145" s="4" t="inlineStr">
        <is>
          <t>https://www.kaggle.com/datasets/alvarobasily/road-damage</t>
        </is>
      </c>
      <c r="F145" s="4" t="inlineStr">
        <is>
          <t>https://www.kaggle.com/datasets/alvarobasily/road-damage</t>
        </is>
      </c>
      <c r="G145" s="3" t="inlineStr">
        <is>
          <t>NR</t>
        </is>
      </c>
      <c r="H145" s="3" t="inlineStr">
        <is>
          <t>NR</t>
        </is>
      </c>
      <c r="I145" s="3" t="inlineStr">
        <is>
          <t>NR</t>
        </is>
      </c>
      <c r="J145" s="3" t="inlineStr">
        <is>
          <t>Road environment: Road surface</t>
        </is>
      </c>
      <c r="K145" s="3" t="inlineStr">
        <is>
          <t>3321</t>
        </is>
      </c>
      <c r="L145" s="3" t="inlineStr">
        <is>
          <t>NR</t>
        </is>
      </c>
      <c r="M145" s="3" t="inlineStr">
        <is>
          <t>3321</t>
        </is>
      </c>
      <c r="N145" s="3" t="inlineStr">
        <is>
          <t>NR</t>
        </is>
      </c>
      <c r="O145" s="3" t="inlineStr">
        <is>
          <t>Pothole;Alligator crack;Longitudinal crack;Lateral crack</t>
        </is>
      </c>
      <c r="P145" s="3" t="inlineStr">
        <is>
          <t>Four bounding-box classes;6,999 labeled objects</t>
        </is>
      </c>
      <c r="Q145" s="3" t="inlineStr">
        <is>
          <t>Object detection</t>
        </is>
      </c>
      <c r="R145" s="3" t="inlineStr">
        <is>
          <t>Bounding-box annotations;YOLOv3 format reported by dataset documentation</t>
        </is>
      </c>
      <c r="S145" s="3" t="inlineStr">
        <is>
          <t>Object detection;Classification</t>
        </is>
      </c>
      <c r="T145" s="3" t="inlineStr">
        <is>
          <t>NR</t>
        </is>
      </c>
      <c r="U145" s="3" t="inlineStr">
        <is>
          <t>NR</t>
        </is>
      </c>
      <c r="V145" s="3" t="inlineStr">
        <is>
          <t>Original</t>
        </is>
      </c>
      <c r="W145" s="3" t="inlineStr">
        <is>
          <t>Registration</t>
        </is>
      </c>
      <c r="X145" s="3" t="inlineStr">
        <is>
          <t>CC0 1.0</t>
        </is>
      </c>
      <c r="Y145" s="3" t="inlineStr">
        <is>
          <t>Geographic coverage, collection dates, environmental conditions, and annotation quality-control procedures are not reported.</t>
        </is>
      </c>
      <c r="Z145" s="3" t="inlineStr">
        <is>
          <t>High</t>
        </is>
      </c>
      <c r="AA145" s="3" t="inlineStr">
        <is>
          <t>Low</t>
        </is>
      </c>
      <c r="AB145" s="3" t="inlineStr">
        <is>
          <t>Use source record as cited.</t>
        </is>
      </c>
    </row>
    <row r="146" ht="56" customHeight="1">
      <c r="A146" s="3" t="inlineStr">
        <is>
          <t>DS-165</t>
        </is>
      </c>
      <c r="B146" s="3" t="inlineStr">
        <is>
          <t>Road Defect Classification Dataset</t>
        </is>
      </c>
      <c r="C146" s="3" t="inlineStr">
        <is>
          <t>Kaggle</t>
        </is>
      </c>
      <c r="D146" s="3" t="inlineStr">
        <is>
          <t>Claude</t>
        </is>
      </c>
      <c r="E146" s="4" t="inlineStr">
        <is>
          <t>https://www.kaggle.com/datasets/yuzhang0211/road-defect-classification-dataset</t>
        </is>
      </c>
      <c r="F146" s="4" t="inlineStr">
        <is>
          <t>https://www.kaggle.com/datasets/yuzhang0211/road-defect-classification-dataset</t>
        </is>
      </c>
      <c r="G146" s="3" t="inlineStr">
        <is>
          <t>NR</t>
        </is>
      </c>
      <c r="H146" s="3" t="inlineStr">
        <is>
          <t>NR</t>
        </is>
      </c>
      <c r="I146" s="3" t="inlineStr">
        <is>
          <t>NR</t>
        </is>
      </c>
      <c r="J146" s="3" t="inlineStr">
        <is>
          <t>NR</t>
        </is>
      </c>
      <c r="K146" s="3" t="inlineStr">
        <is>
          <t>NR</t>
        </is>
      </c>
      <c r="L146" s="3" t="inlineStr">
        <is>
          <t>NR</t>
        </is>
      </c>
      <c r="M146" s="3" t="inlineStr">
        <is>
          <t>NR</t>
        </is>
      </c>
      <c r="N146" s="3" t="inlineStr">
        <is>
          <t>NR</t>
        </is>
      </c>
      <c r="O146" s="3" t="inlineStr">
        <is>
          <t>NR</t>
        </is>
      </c>
      <c r="P146" s="3" t="inlineStr">
        <is>
          <t>NR</t>
        </is>
      </c>
      <c r="Q146" s="3" t="inlineStr">
        <is>
          <t>Image classification</t>
        </is>
      </c>
      <c r="R146" s="3" t="inlineStr">
        <is>
          <t>NR</t>
        </is>
      </c>
      <c r="S146" s="3" t="inlineStr">
        <is>
          <t>Image classification</t>
        </is>
      </c>
      <c r="T146" s="3" t="inlineStr">
        <is>
          <t>NR</t>
        </is>
      </c>
      <c r="U146" s="3" t="inlineStr">
        <is>
          <t>NR</t>
        </is>
      </c>
      <c r="V146" s="3" t="inlineStr">
        <is>
          <t>Original</t>
        </is>
      </c>
      <c r="W146" s="3" t="inlineStr">
        <is>
          <t>Registration</t>
        </is>
      </c>
      <c r="X146" s="3" t="inlineStr">
        <is>
          <t>Database: Open Database, Contents: Database Contents</t>
        </is>
      </c>
      <c r="Y146" s="3" t="inlineStr">
        <is>
          <t>No description, subtitle or tags; only the title indicates road defect classification. Class list, provenance, geography and image counts are unverifiable from the record, so eligibility is unresolved</t>
        </is>
      </c>
      <c r="Z146" s="3" t="inlineStr">
        <is>
          <t>Low</t>
        </is>
      </c>
      <c r="AA146" s="7" t="inlineStr">
        <is>
          <t>High</t>
        </is>
      </c>
      <c r="AB146" s="3" t="inlineStr">
        <is>
          <t>Verify pending/unresolved fields against the source record.</t>
        </is>
      </c>
    </row>
    <row r="147" ht="56" customHeight="1">
      <c r="A147" s="3" t="inlineStr">
        <is>
          <t>DS-166</t>
        </is>
      </c>
      <c r="B147" s="3" t="inlineStr">
        <is>
          <t>Road Defects Images</t>
        </is>
      </c>
      <c r="C147" s="3" t="inlineStr">
        <is>
          <t>Kaggle</t>
        </is>
      </c>
      <c r="D147" s="3" t="inlineStr">
        <is>
          <t>Claude</t>
        </is>
      </c>
      <c r="E147" s="4" t="inlineStr">
        <is>
          <t>https://www.kaggle.com/datasets/patelmihir/road-defects-nonaugmented</t>
        </is>
      </c>
      <c r="F147" s="4" t="inlineStr">
        <is>
          <t>https://www.kaggle.com/datasets/patelmihir/road-defects-nonaugmented</t>
        </is>
      </c>
      <c r="G147" s="3" t="inlineStr">
        <is>
          <t>NR</t>
        </is>
      </c>
      <c r="H147" s="3" t="inlineStr">
        <is>
          <t>NR</t>
        </is>
      </c>
      <c r="I147" s="3" t="inlineStr">
        <is>
          <t>NR</t>
        </is>
      </c>
      <c r="J147" s="3" t="inlineStr">
        <is>
          <t>NR</t>
        </is>
      </c>
      <c r="K147" s="3" t="inlineStr">
        <is>
          <t>NR</t>
        </is>
      </c>
      <c r="L147" s="3" t="inlineStr">
        <is>
          <t>NR</t>
        </is>
      </c>
      <c r="M147" s="3" t="inlineStr">
        <is>
          <t>NR</t>
        </is>
      </c>
      <c r="N147" s="3" t="inlineStr">
        <is>
          <t>NR</t>
        </is>
      </c>
      <c r="O147" s="3" t="inlineStr">
        <is>
          <t>Crack</t>
        </is>
      </c>
      <c r="P147" s="3" t="inlineStr">
        <is>
          <t>UNK - the label schema is not described on the record</t>
        </is>
      </c>
      <c r="Q147" s="3" t="inlineStr">
        <is>
          <t>NR</t>
        </is>
      </c>
      <c r="R147" s="3" t="inlineStr">
        <is>
          <t>NR</t>
        </is>
      </c>
      <c r="S147" s="3" t="inlineStr">
        <is>
          <t>Crack detection</t>
        </is>
      </c>
      <c r="T147" s="3" t="inlineStr">
        <is>
          <t>NR</t>
        </is>
      </c>
      <c r="U147" s="3" t="inlineStr">
        <is>
          <t>NR</t>
        </is>
      </c>
      <c r="V147" s="3" t="inlineStr">
        <is>
          <t>Original</t>
        </is>
      </c>
      <c r="W147" s="3" t="inlineStr">
        <is>
          <t>Registration</t>
        </is>
      </c>
      <c r="X147" s="3" t="inlineStr">
        <is>
          <t>MIT</t>
        </is>
      </c>
      <c r="Y147" s="3" t="inlineStr">
        <is>
          <t>The description states the purpose and capture device but not the label schema, annotation format, image count, resolution, country or dates; no notebooks or publications linked; described as a non-augmented base set with no companion augmented release documented</t>
        </is>
      </c>
      <c r="Z147" s="3" t="inlineStr">
        <is>
          <t>Low</t>
        </is>
      </c>
      <c r="AA147" s="3" t="inlineStr">
        <is>
          <t>Low</t>
        </is>
      </c>
      <c r="AB147" s="3" t="inlineStr">
        <is>
          <t>Use source record as cited.</t>
        </is>
      </c>
    </row>
    <row r="148" ht="56" customHeight="1">
      <c r="A148" s="3" t="inlineStr">
        <is>
          <t>DS-167</t>
        </is>
      </c>
      <c r="B148" s="3" t="inlineStr">
        <is>
          <t>Road Pothole Images for Pothole detection</t>
        </is>
      </c>
      <c r="C148" s="3" t="inlineStr">
        <is>
          <t>Kaggle</t>
        </is>
      </c>
      <c r="D148" s="3" t="inlineStr">
        <is>
          <t>Claude</t>
        </is>
      </c>
      <c r="E148" s="4" t="inlineStr">
        <is>
          <t>https://www.kaggle.com/datasets/sovitrath/road-pothole-images-for-pothole-detection</t>
        </is>
      </c>
      <c r="F148" s="4" t="inlineStr">
        <is>
          <t>https://www.kaggle.com/datasets/sovitrath/road-pothole-images-for-pothole-detection</t>
        </is>
      </c>
      <c r="G148" s="3" t="inlineStr">
        <is>
          <t>NR</t>
        </is>
      </c>
      <c r="H148" s="3" t="inlineStr">
        <is>
          <t>https://www.researchgate.net/publication/282807920_Dataset_of_images_used_for_pothole_detection</t>
        </is>
      </c>
      <c r="I148" s="3" t="inlineStr">
        <is>
          <t>South Africa</t>
        </is>
      </c>
      <c r="J148" s="3" t="inlineStr">
        <is>
          <t>South Africa</t>
        </is>
      </c>
      <c r="K148" s="3" t="inlineStr">
        <is>
          <t>NR</t>
        </is>
      </c>
      <c r="L148" s="3" t="inlineStr">
        <is>
          <t>NR</t>
        </is>
      </c>
      <c r="M148" s="3" t="inlineStr">
        <is>
          <t>NR</t>
        </is>
      </c>
      <c r="N148" s="3" t="inlineStr">
        <is>
          <t>NR</t>
        </is>
      </c>
      <c r="O148" s="3" t="inlineStr">
        <is>
          <t>Pothole</t>
        </is>
      </c>
      <c r="P148" s="3" t="inlineStr">
        <is>
          <t>Positive (pothole present) and negative (no pothole) image sets with per-pothole bounding boxes</t>
        </is>
      </c>
      <c r="Q148" s="3" t="inlineStr">
        <is>
          <t>Object detection</t>
        </is>
      </c>
      <c r="R148" s="3" t="inlineStr">
        <is>
          <t>CSV bounding boxes (image_id, num_potholes, x, y, w, h)</t>
        </is>
      </c>
      <c r="S148" s="3" t="inlineStr">
        <is>
          <t>Object detection</t>
        </is>
      </c>
      <c r="T148" s="3" t="inlineStr">
        <is>
          <t>NR</t>
        </is>
      </c>
      <c r="U148" s="3" t="inlineStr">
        <is>
          <t>NR</t>
        </is>
      </c>
      <c r="V148" s="3" t="inlineStr">
        <is>
          <t>Original</t>
        </is>
      </c>
      <c r="W148" s="3" t="inlineStr">
        <is>
          <t>Registration</t>
        </is>
      </c>
      <c r="X148" s="3" t="inlineStr">
        <is>
          <t>CC0: Public Domain</t>
        </is>
      </c>
      <c r="Y148" s="3" t="inlineStr">
        <is>
          <t>Underlying imagery was captured in 2015, before the project window, and only the Kaggle re-release falls inside it; image count, resolution and collection dates are not stated; single distress class; CC0 designation on Kaggle may not match the original authors' terms</t>
        </is>
      </c>
      <c r="Z148" s="3" t="inlineStr">
        <is>
          <t>Moderate</t>
        </is>
      </c>
      <c r="AA148" s="3" t="inlineStr">
        <is>
          <t>Medium</t>
        </is>
      </c>
      <c r="AB148" s="3" t="inlineStr">
        <is>
          <t>Use source record as cited.</t>
        </is>
      </c>
    </row>
    <row r="149" ht="56" customHeight="1">
      <c r="A149" s="3" t="inlineStr">
        <is>
          <t>DS-168</t>
        </is>
      </c>
      <c r="B149" s="3" t="inlineStr">
        <is>
          <t>Road Quality Dataset</t>
        </is>
      </c>
      <c r="C149" s="3" t="inlineStr">
        <is>
          <t>Kaggle</t>
        </is>
      </c>
      <c r="D149" s="3" t="inlineStr">
        <is>
          <t>GPT</t>
        </is>
      </c>
      <c r="E149" s="4" t="inlineStr">
        <is>
          <t>https://www.kaggle.com/datasets/nickkotarelas/road-quality-dataset</t>
        </is>
      </c>
      <c r="F149" s="4" t="inlineStr">
        <is>
          <t>https://www.kaggle.com/datasets/nickkotarelas/road-quality-dataset</t>
        </is>
      </c>
      <c r="G149" s="3" t="inlineStr">
        <is>
          <t>NR</t>
        </is>
      </c>
      <c r="H149" s="3" t="inlineStr">
        <is>
          <t>NR</t>
        </is>
      </c>
      <c r="I149" s="3" t="inlineStr">
        <is>
          <t>NR</t>
        </is>
      </c>
      <c r="J149" s="3" t="inlineStr">
        <is>
          <t>Road environment: Urban vehicle runs</t>
        </is>
      </c>
      <c r="K149" s="3" t="inlineStr">
        <is>
          <t>NR</t>
        </is>
      </c>
      <c r="L149" s="3" t="inlineStr">
        <is>
          <t>NR</t>
        </is>
      </c>
      <c r="M149" s="3" t="inlineStr">
        <is>
          <t>NR</t>
        </is>
      </c>
      <c r="N149" s="3" t="inlineStr">
        <is>
          <t>NR</t>
        </is>
      </c>
      <c r="O149" s="3" t="inlineStr">
        <is>
          <t>Crack;Depression;Bump;Manhole;No anomaly</t>
        </is>
      </c>
      <c r="P149" s="3" t="inlineStr">
        <is>
          <t>Anomaly type: no_anomaly;manhole;depression;bump;crack;severity: small;medium;high;transversity metadata</t>
        </is>
      </c>
      <c r="Q149" s="3" t="inlineStr">
        <is>
          <t>Multimodal classification;Anomaly detection;Severity classification</t>
        </is>
      </c>
      <c r="R149" s="3" t="inlineStr">
        <is>
          <t>JPEG images;pickled synchronized sensor data and labels</t>
        </is>
      </c>
      <c r="S149" s="3" t="inlineStr">
        <is>
          <t>Multimodal classification;Anomaly detection;Severity assessment</t>
        </is>
      </c>
      <c r="T149" s="3" t="inlineStr">
        <is>
          <t>NR</t>
        </is>
      </c>
      <c r="U149" s="3" t="inlineStr">
        <is>
          <t>NR</t>
        </is>
      </c>
      <c r="V149" s="3" t="inlineStr">
        <is>
          <t>Original</t>
        </is>
      </c>
      <c r="W149" s="3" t="inlineStr">
        <is>
          <t>Registration</t>
        </is>
      </c>
      <c r="X149" s="3" t="inlineStr">
        <is>
          <t>Apache License 2.0</t>
        </is>
      </c>
      <c r="Y149" s="3" t="inlineStr">
        <is>
          <t>Image and road-segment counts, geographic coverage, camera resolution, collection dates, and labeling quality-control process are not reported in accessible evidence.</t>
        </is>
      </c>
      <c r="Z149" s="3" t="inlineStr">
        <is>
          <t>High</t>
        </is>
      </c>
      <c r="AA149" s="3" t="inlineStr">
        <is>
          <t>Low</t>
        </is>
      </c>
      <c r="AB149" s="3" t="inlineStr">
        <is>
          <t>Use source record as cited.</t>
        </is>
      </c>
    </row>
    <row r="150" ht="56" customHeight="1">
      <c r="A150" s="3" t="inlineStr">
        <is>
          <t>DS-169</t>
        </is>
      </c>
      <c r="B150" s="3" t="inlineStr">
        <is>
          <t>Road Surface Dataset (DatasetJalan)</t>
        </is>
      </c>
      <c r="C150" s="3" t="inlineStr">
        <is>
          <t>Kaggle</t>
        </is>
      </c>
      <c r="D150" s="3" t="inlineStr">
        <is>
          <t>Claude</t>
        </is>
      </c>
      <c r="E150" s="4" t="inlineStr">
        <is>
          <t>https://www.kaggle.com/datasets/angelikafarahmanoppo/road-surface-dataset-datasetjalan</t>
        </is>
      </c>
      <c r="F150" s="4" t="inlineStr">
        <is>
          <t>https://www.kaggle.com/datasets/angelikafarahmanoppo/road-surface-dataset-datasetjalan</t>
        </is>
      </c>
      <c r="G150" s="3" t="inlineStr">
        <is>
          <t>NR</t>
        </is>
      </c>
      <c r="H150" s="3" t="inlineStr">
        <is>
          <t>NR</t>
        </is>
      </c>
      <c r="I150" s="3" t="inlineStr">
        <is>
          <t>Indonesia</t>
        </is>
      </c>
      <c r="J150" s="3" t="inlineStr">
        <is>
          <t>Indonesia; Airmadidi, North Sulawesi</t>
        </is>
      </c>
      <c r="K150" s="3" t="inlineStr">
        <is>
          <t>NR</t>
        </is>
      </c>
      <c r="L150" s="3" t="inlineStr">
        <is>
          <t>NR</t>
        </is>
      </c>
      <c r="M150" s="3" t="inlineStr">
        <is>
          <t>NR</t>
        </is>
      </c>
      <c r="N150" s="3" t="inlineStr">
        <is>
          <t>NR</t>
        </is>
      </c>
      <c r="O150" s="3" t="inlineStr">
        <is>
          <t>NR</t>
        </is>
      </c>
      <c r="P150" s="3" t="inlineStr">
        <is>
          <t>Road damage condition classes for image classification; the class list is not enumerated on the record</t>
        </is>
      </c>
      <c r="Q150" s="3" t="inlineStr">
        <is>
          <t>Image classification</t>
        </is>
      </c>
      <c r="R150" s="3" t="inlineStr">
        <is>
          <t>NR</t>
        </is>
      </c>
      <c r="S150" s="3" t="inlineStr">
        <is>
          <t>Image classification</t>
        </is>
      </c>
      <c r="T150" s="3" t="inlineStr">
        <is>
          <t>NR</t>
        </is>
      </c>
      <c r="U150" s="3" t="inlineStr">
        <is>
          <t>NR</t>
        </is>
      </c>
      <c r="V150" s="3" t="inlineStr">
        <is>
          <t>Original</t>
        </is>
      </c>
      <c r="W150" s="3" t="inlineStr">
        <is>
          <t>Registration</t>
        </is>
      </c>
      <c r="X150" s="3" t="inlineStr">
        <is>
          <t>CC0: Public Domain</t>
        </is>
      </c>
      <c r="Y150" s="3" t="inlineStr">
        <is>
          <t>Described by its author as a student educational dataset; class names, image counts, resolution and capture device are not stated; single small locality</t>
        </is>
      </c>
      <c r="Z150" s="3" t="inlineStr">
        <is>
          <t>Low</t>
        </is>
      </c>
      <c r="AA150" s="3" t="inlineStr">
        <is>
          <t>Low</t>
        </is>
      </c>
      <c r="AB150" s="3" t="inlineStr">
        <is>
          <t>Use source record as cited.</t>
        </is>
      </c>
    </row>
    <row r="151" ht="56" customHeight="1">
      <c r="A151" s="3" t="inlineStr">
        <is>
          <t>DS-170</t>
        </is>
      </c>
      <c r="B151" s="3" t="inlineStr">
        <is>
          <t>Road Surface Recognition Dataset</t>
        </is>
      </c>
      <c r="C151" s="3" t="inlineStr">
        <is>
          <t>Kaggle</t>
        </is>
      </c>
      <c r="D151" s="3" t="inlineStr">
        <is>
          <t>Claude</t>
        </is>
      </c>
      <c r="E151" s="4" t="inlineStr">
        <is>
          <t>https://www.kaggle.com/datasets/zara2099/road-surface-recognition-dataset</t>
        </is>
      </c>
      <c r="F151" s="4" t="inlineStr">
        <is>
          <t>https://www.kaggle.com/datasets/zara2099/road-surface-recognition-dataset</t>
        </is>
      </c>
      <c r="G151" s="3" t="inlineStr">
        <is>
          <t>NR</t>
        </is>
      </c>
      <c r="H151" s="3" t="inlineStr">
        <is>
          <t>NR</t>
        </is>
      </c>
      <c r="I151" s="3" t="inlineStr">
        <is>
          <t>NR</t>
        </is>
      </c>
      <c r="J151" s="3" t="inlineStr">
        <is>
          <t>Road environment: Urban;Rural</t>
        </is>
      </c>
      <c r="K151" s="3" t="inlineStr">
        <is>
          <t>128k; (2009 with YOLO labels, others with classfication labels)</t>
        </is>
      </c>
      <c r="L151" s="3" t="inlineStr">
        <is>
          <t>NR</t>
        </is>
      </c>
      <c r="M151" s="3" t="inlineStr">
        <is>
          <t>128k; (2009 with YOLO labels, others with classfication labels)</t>
        </is>
      </c>
      <c r="N151" s="3" t="inlineStr">
        <is>
          <t>NR</t>
        </is>
      </c>
      <c r="O151" s="3" t="inlineStr">
        <is>
          <t>Pothole;Crack</t>
        </is>
      </c>
      <c r="P151" s="3" t="inlineStr">
        <is>
          <t>Three classes: Pothole;Crack;Manhole</t>
        </is>
      </c>
      <c r="Q151" s="3" t="inlineStr">
        <is>
          <t>Object detection</t>
        </is>
      </c>
      <c r="R151" s="3" t="inlineStr">
        <is>
          <t>NR</t>
        </is>
      </c>
      <c r="S151" s="3" t="inlineStr">
        <is>
          <t>Object detection;Road condition assessment</t>
        </is>
      </c>
      <c r="T151" s="3" t="inlineStr">
        <is>
          <t>NR</t>
        </is>
      </c>
      <c r="U151" s="3" t="inlineStr">
        <is>
          <t>NR</t>
        </is>
      </c>
      <c r="V151" s="3" t="inlineStr">
        <is>
          <t>Original</t>
        </is>
      </c>
      <c r="W151" s="3" t="inlineStr">
        <is>
          <t>Registration</t>
        </is>
      </c>
      <c r="X151" s="3" t="inlineStr">
        <is>
          <t>CC0: Public Domain</t>
        </is>
      </c>
      <c r="Y151" s="3" t="inlineStr">
        <is>
          <t>The class list (pothole, crack, manhole), the 640x360 resolution, the urban/rural framing, the action-camera-plus-smartphone capture story and the explicit 'manholes as a distinct class' selling point all match KG-002 (Arcioni) closely enough that this may be a redistribution rather than an independent collection, but the record names no source, country or date. Identity and duplication status must be resolved before it can be included or excluded</t>
        </is>
      </c>
      <c r="Z151" s="3" t="inlineStr">
        <is>
          <t>Low</t>
        </is>
      </c>
      <c r="AA151" s="7" t="inlineStr">
        <is>
          <t>High</t>
        </is>
      </c>
      <c r="AB151" s="3" t="inlineStr">
        <is>
          <t>Compare file hashes with the Arcioni deposit.</t>
        </is>
      </c>
    </row>
    <row r="152" ht="56" customHeight="1">
      <c r="A152" s="3" t="inlineStr">
        <is>
          <t>DS-171</t>
        </is>
      </c>
      <c r="B152" s="3" t="inlineStr">
        <is>
          <t>Road_Condition/Alert_Dataset</t>
        </is>
      </c>
      <c r="C152" s="3" t="inlineStr">
        <is>
          <t>Kaggle</t>
        </is>
      </c>
      <c r="D152" s="3" t="inlineStr">
        <is>
          <t>Claude</t>
        </is>
      </c>
      <c r="E152" s="4" t="inlineStr">
        <is>
          <t>https://www.kaggle.com/datasets/saadkhan0/road-conditionalert-dataset</t>
        </is>
      </c>
      <c r="F152" s="4" t="inlineStr">
        <is>
          <t>https://www.kaggle.com/datasets/saadkhan0/road-conditionalert-dataset</t>
        </is>
      </c>
      <c r="G152" s="3" t="inlineStr">
        <is>
          <t>NR</t>
        </is>
      </c>
      <c r="H152" s="3" t="inlineStr">
        <is>
          <t>NR</t>
        </is>
      </c>
      <c r="I152" s="3" t="inlineStr">
        <is>
          <t>NR</t>
        </is>
      </c>
      <c r="J152" s="3" t="inlineStr">
        <is>
          <t>NR</t>
        </is>
      </c>
      <c r="K152" s="3" t="inlineStr">
        <is>
          <t>NR</t>
        </is>
      </c>
      <c r="L152" s="3" t="inlineStr">
        <is>
          <t>NR</t>
        </is>
      </c>
      <c r="M152" s="3" t="inlineStr">
        <is>
          <t>NR</t>
        </is>
      </c>
      <c r="N152" s="3" t="inlineStr">
        <is>
          <t>NR</t>
        </is>
      </c>
      <c r="O152" s="3" t="inlineStr">
        <is>
          <t>Pothole</t>
        </is>
      </c>
      <c r="P152" s="3" t="inlineStr">
        <is>
          <t>Five image-level classes: Potholes;Clean_Roads;Smooth_Roads;Blocked_Roads;Traffic_Roads</t>
        </is>
      </c>
      <c r="Q152" s="3" t="inlineStr">
        <is>
          <t>Image classification</t>
        </is>
      </c>
      <c r="R152" s="3" t="inlineStr">
        <is>
          <t>Folder-per-class image directories</t>
        </is>
      </c>
      <c r="S152" s="3" t="inlineStr">
        <is>
          <t>Image classification;Road condition and alert classification</t>
        </is>
      </c>
      <c r="T152" s="3" t="inlineStr">
        <is>
          <t>NR</t>
        </is>
      </c>
      <c r="U152" s="3" t="inlineStr">
        <is>
          <t>NR</t>
        </is>
      </c>
      <c r="V152" s="3" t="inlineStr">
        <is>
          <t>Compiled</t>
        </is>
      </c>
      <c r="W152" s="3" t="inlineStr">
        <is>
          <t>Registration</t>
        </is>
      </c>
      <c r="X152" s="3" t="inlineStr">
        <is>
          <t>Apache 2.0</t>
        </is>
      </c>
      <c r="Y152" s="3" t="inlineStr">
        <is>
          <t>Imagery is web-scraped rather than field-collected, so geography, sensor, date and licensing of the underlying photographs are unknown and possibly inconsistent with the Apache 2.0 label; augmentation is mixed into the released set; classes mix pavement condition with traffic state</t>
        </is>
      </c>
      <c r="Z152" s="3" t="inlineStr">
        <is>
          <t>Moderate</t>
        </is>
      </c>
      <c r="AA152" s="3" t="inlineStr">
        <is>
          <t>Low</t>
        </is>
      </c>
      <c r="AB152" s="3" t="inlineStr">
        <is>
          <t>Use source record as cited.</t>
        </is>
      </c>
    </row>
    <row r="153" ht="56" customHeight="1">
      <c r="A153" s="3" t="inlineStr">
        <is>
          <t>DS-172</t>
        </is>
      </c>
      <c r="B153" s="3" t="inlineStr">
        <is>
          <t>Roads and Bridges Cracks (YOLOv8 Format)</t>
        </is>
      </c>
      <c r="C153" s="3" t="inlineStr">
        <is>
          <t>Kaggle</t>
        </is>
      </c>
      <c r="D153" s="3" t="inlineStr">
        <is>
          <t>Claude</t>
        </is>
      </c>
      <c r="E153" s="4" t="inlineStr">
        <is>
          <t>https://www.kaggle.com/datasets/danishghaffar786/roads-and-bridges-cracks-yolov8-format</t>
        </is>
      </c>
      <c r="F153" s="4" t="inlineStr">
        <is>
          <t>https://www.kaggle.com/datasets/danishghaffar786/roads-and-bridges-cracks-yolov8-format</t>
        </is>
      </c>
      <c r="G153" s="3" t="inlineStr">
        <is>
          <t>NR</t>
        </is>
      </c>
      <c r="H153" s="3" t="inlineStr">
        <is>
          <t>NR</t>
        </is>
      </c>
      <c r="I153" s="3" t="inlineStr">
        <is>
          <t>NR</t>
        </is>
      </c>
      <c r="J153" s="3" t="inlineStr">
        <is>
          <t>Road environment: Asphalt roads;Concrete bridges</t>
        </is>
      </c>
      <c r="K153" s="3" t="inlineStr">
        <is>
          <t>NR</t>
        </is>
      </c>
      <c r="L153" s="3" t="inlineStr">
        <is>
          <t>NR</t>
        </is>
      </c>
      <c r="M153" s="3" t="inlineStr">
        <is>
          <t>NR</t>
        </is>
      </c>
      <c r="N153" s="3" t="inlineStr">
        <is>
          <t>NR</t>
        </is>
      </c>
      <c r="O153" s="3" t="inlineStr">
        <is>
          <t>Crack</t>
        </is>
      </c>
      <c r="P153" s="3" t="inlineStr">
        <is>
          <t>Bounding-box crack annotations in YOLOv8 format;class list not enumerated on the record</t>
        </is>
      </c>
      <c r="Q153" s="3" t="inlineStr">
        <is>
          <t>Object detection</t>
        </is>
      </c>
      <c r="R153" s="3" t="inlineStr">
        <is>
          <t>YOLOv8 TXT</t>
        </is>
      </c>
      <c r="S153" s="3" t="inlineStr">
        <is>
          <t>Object detection;Infrastructure health monitoring</t>
        </is>
      </c>
      <c r="T153" s="3" t="inlineStr">
        <is>
          <t>NR</t>
        </is>
      </c>
      <c r="U153" s="3" t="inlineStr">
        <is>
          <t>NR</t>
        </is>
      </c>
      <c r="V153" s="3" t="inlineStr">
        <is>
          <t>Original</t>
        </is>
      </c>
      <c r="W153" s="3" t="inlineStr">
        <is>
          <t>Registration</t>
        </is>
      </c>
      <c r="X153" s="3" t="inlineStr">
        <is>
          <t>MIT</t>
        </is>
      </c>
      <c r="Y153" s="3" t="inlineStr">
        <is>
          <t>Road and bridge imagery are pooled with no field separating them; image counts, resolution, class names, provenance and capture device are not stated</t>
        </is>
      </c>
      <c r="Z153" s="3" t="inlineStr">
        <is>
          <t>Low</t>
        </is>
      </c>
      <c r="AA153" s="3" t="inlineStr">
        <is>
          <t>Low</t>
        </is>
      </c>
      <c r="AB153" s="3" t="inlineStr">
        <is>
          <t>Use source record as cited.</t>
        </is>
      </c>
    </row>
    <row r="154" ht="56" customHeight="1">
      <c r="A154" s="3" t="inlineStr">
        <is>
          <t>DS-173</t>
        </is>
      </c>
      <c r="B154" s="3" t="inlineStr">
        <is>
          <t>RoadScan-MA (Moroccan Road Damage Dataset, Meknes)</t>
        </is>
      </c>
      <c r="C154" s="3" t="inlineStr">
        <is>
          <t>Kaggle</t>
        </is>
      </c>
      <c r="D154" s="3" t="inlineStr">
        <is>
          <t>Claude</t>
        </is>
      </c>
      <c r="E154" s="4" t="inlineStr">
        <is>
          <t>https://www.kaggle.com/datasets/mohamedaminebelasri7/roadscan-dataset</t>
        </is>
      </c>
      <c r="F154" s="4" t="inlineStr">
        <is>
          <t>https://www.kaggle.com/datasets/mohamedaminebelasri7/roadscan-dataset</t>
        </is>
      </c>
      <c r="G154" s="3" t="inlineStr">
        <is>
          <t>NR</t>
        </is>
      </c>
      <c r="H154" s="3" t="inlineStr">
        <is>
          <t>NR</t>
        </is>
      </c>
      <c r="I154" s="3" t="inlineStr">
        <is>
          <t>Morocco</t>
        </is>
      </c>
      <c r="J154" s="3" t="inlineStr">
        <is>
          <t>Morocco; Meknes; Road environment: Urban</t>
        </is>
      </c>
      <c r="K154" s="3" t="inlineStr">
        <is>
          <t>NR</t>
        </is>
      </c>
      <c r="L154" s="3" t="inlineStr">
        <is>
          <t>NR</t>
        </is>
      </c>
      <c r="M154" s="3" t="inlineStr">
        <is>
          <t>NR</t>
        </is>
      </c>
      <c r="N154" s="3" t="inlineStr">
        <is>
          <t>NR</t>
        </is>
      </c>
      <c r="O154" s="3" t="inlineStr">
        <is>
          <t>Linear crack;Alligator crack;Pothole</t>
        </is>
      </c>
      <c r="P154" s="3" t="inlineStr">
        <is>
          <t>Five classes: linear_crack;alligator_crack;minor_pothole;medium_pothole;major_pothole</t>
        </is>
      </c>
      <c r="Q154" s="3" t="inlineStr">
        <is>
          <t>Object detection</t>
        </is>
      </c>
      <c r="R154" s="3" t="inlineStr">
        <is>
          <t>YOLO TXT</t>
        </is>
      </c>
      <c r="S154" s="3" t="inlineStr">
        <is>
          <t>Object detection;Severity classification</t>
        </is>
      </c>
      <c r="T154" s="3" t="inlineStr">
        <is>
          <t>NR</t>
        </is>
      </c>
      <c r="U154" s="3" t="inlineStr">
        <is>
          <t>NR</t>
        </is>
      </c>
      <c r="V154" s="3" t="inlineStr">
        <is>
          <t>Original</t>
        </is>
      </c>
      <c r="W154" s="3" t="inlineStr">
        <is>
          <t>Registration</t>
        </is>
      </c>
      <c r="X154" s="3" t="inlineStr">
        <is>
          <t>Unknown</t>
        </is>
      </c>
      <c r="Y154" s="3" t="inlineStr">
        <is>
          <t>Image count stated only as a range (200-500), which is too imprecise for planning; licence conflict between metadata and description; CLAHE preprocessing has been baked into the released images, altering their radiometry; student final-year project with three downloads and no independent validation</t>
        </is>
      </c>
      <c r="Z154" s="3" t="inlineStr">
        <is>
          <t>Low</t>
        </is>
      </c>
      <c r="AA154" s="3" t="inlineStr">
        <is>
          <t>Low</t>
        </is>
      </c>
      <c r="AB154" s="3" t="inlineStr">
        <is>
          <t>Use source record as cited.</t>
        </is>
      </c>
    </row>
    <row r="155" ht="56" customHeight="1">
      <c r="A155" s="3" t="inlineStr">
        <is>
          <t>DS-174</t>
        </is>
      </c>
      <c r="B155" s="3" t="inlineStr">
        <is>
          <t>STU_CamCrack792</t>
        </is>
      </c>
      <c r="C155" s="3" t="inlineStr">
        <is>
          <t>Kaggle</t>
        </is>
      </c>
      <c r="D155" s="3" t="inlineStr">
        <is>
          <t>Claude</t>
        </is>
      </c>
      <c r="E155" s="4" t="inlineStr">
        <is>
          <t>https://www.kaggle.com/datasets/guijiezhu/stu-camcrack792</t>
        </is>
      </c>
      <c r="F155" s="4" t="inlineStr">
        <is>
          <t>https://www.kaggle.com/datasets/guijiezhu/stu-camcrack792</t>
        </is>
      </c>
      <c r="G155" s="3" t="inlineStr">
        <is>
          <t>NR</t>
        </is>
      </c>
      <c r="H155" s="3" t="inlineStr">
        <is>
          <t>NR</t>
        </is>
      </c>
      <c r="I155" s="3" t="inlineStr">
        <is>
          <t>China</t>
        </is>
      </c>
      <c r="J155" s="3" t="inlineStr">
        <is>
          <t>China; Shantou University campus, Guangdong; Road environment: Campus roads</t>
        </is>
      </c>
      <c r="K155" s="3" t="inlineStr">
        <is>
          <t>792</t>
        </is>
      </c>
      <c r="L155" s="3" t="inlineStr">
        <is>
          <t>NR</t>
        </is>
      </c>
      <c r="M155" s="3" t="inlineStr">
        <is>
          <t>792</t>
        </is>
      </c>
      <c r="N155" s="3" t="inlineStr">
        <is>
          <t>NR</t>
        </is>
      </c>
      <c r="O155" s="3" t="inlineStr">
        <is>
          <t>Transverse crack;Longitudinal crack;Intersecting crack;Block crack;Alligator crack</t>
        </is>
      </c>
      <c r="P155" s="3" t="inlineStr">
        <is>
          <t>Binary pixel mask (crack=255;background=0) with four documented crack-type groupings: common (transverse/longitudinal);intersecting;block;alligator</t>
        </is>
      </c>
      <c r="Q155" s="3" t="inlineStr">
        <is>
          <t>Semantic segmentation</t>
        </is>
      </c>
      <c r="R155" s="3" t="inlineStr">
        <is>
          <t>Binary PNG mask, one mask per image with matching filename</t>
        </is>
      </c>
      <c r="S155" s="3" t="inlineStr">
        <is>
          <t>Semantic segmentation;Crack-type-specific evaluation;Domain generalisation</t>
        </is>
      </c>
      <c r="T155" s="3" t="inlineStr">
        <is>
          <t>NR</t>
        </is>
      </c>
      <c r="U155" s="3" t="inlineStr">
        <is>
          <t>NR</t>
        </is>
      </c>
      <c r="V155" s="3" t="inlineStr">
        <is>
          <t>Original</t>
        </is>
      </c>
      <c r="W155" s="3" t="inlineStr">
        <is>
          <t>Registration</t>
        </is>
      </c>
      <c r="X155" s="3" t="inlineStr">
        <is>
          <t>CC BY-NC-SA 4.0</t>
        </is>
      </c>
      <c r="Y155" s="3" t="inlineStr">
        <is>
          <t>Small dataset limited to one university campus; close-range robot-arm viewpoint differs from vehicle-mounted survey geometry; no linked publication or notebooks; non-commercial licence</t>
        </is>
      </c>
      <c r="Z155" s="3" t="inlineStr">
        <is>
          <t>High</t>
        </is>
      </c>
      <c r="AA155" s="3" t="inlineStr">
        <is>
          <t>Low</t>
        </is>
      </c>
      <c r="AB155" s="3" t="inlineStr">
        <is>
          <t>Use source record as cited.</t>
        </is>
      </c>
    </row>
    <row r="156" ht="56" customHeight="1">
      <c r="A156" s="3" t="inlineStr">
        <is>
          <t>DS-175</t>
        </is>
      </c>
      <c r="B156" s="3" t="inlineStr">
        <is>
          <t>UAV-SEG-2025 / Enhanced UAV-PDD (Segmented Pavement Distress Dataset)</t>
        </is>
      </c>
      <c r="C156" s="3" t="inlineStr">
        <is>
          <t>Kaggle</t>
        </is>
      </c>
      <c r="D156" s="3" t="inlineStr">
        <is>
          <t>Claude; GPT; CodeX</t>
        </is>
      </c>
      <c r="E156" s="4" t="inlineStr">
        <is>
          <t>https://zenodo.org/records/8214118</t>
        </is>
      </c>
      <c r="F156" s="4" t="inlineStr">
        <is>
          <t>https://www.kaggle.com/datasets/patelravi07/enhanced-uav-pdd</t>
        </is>
      </c>
      <c r="G156" s="3" t="inlineStr">
        <is>
          <t>NR</t>
        </is>
      </c>
      <c r="H156" s="3" t="inlineStr">
        <is>
          <t>https://zenodo.org/records/8214118</t>
        </is>
      </c>
      <c r="I156" s="3" t="inlineStr">
        <is>
          <t>China</t>
        </is>
      </c>
      <c r="J156" s="3" t="inlineStr">
        <is>
          <t>China; Road environment: Municipal road pavement; aerial imagery</t>
        </is>
      </c>
      <c r="K156" s="3" t="inlineStr">
        <is>
          <t>2426</t>
        </is>
      </c>
      <c r="L156" s="3" t="inlineStr">
        <is>
          <t>NR</t>
        </is>
      </c>
      <c r="M156" s="3" t="inlineStr">
        <is>
          <t>2426</t>
        </is>
      </c>
      <c r="N156" s="3" t="inlineStr">
        <is>
          <t>NR</t>
        </is>
      </c>
      <c r="O156" s="3" t="inlineStr">
        <is>
          <t>Longitudinal crack;Transverse crack;Alligator crack;Oblique crack;Pothole;Repair [GPT] | pavement distress [CodeX]</t>
        </is>
      </c>
      <c r="P156" s="3" t="inlineStr">
        <is>
          <t>Pixel-level pavement distress segmentation masks; specific class list not stated on the record [Claude] | Six pixel-level segmentation classes [GPT] | PASCAL VOC XML annotations; pixel-level segmentation masks described [CodeX]</t>
        </is>
      </c>
      <c r="Q156" s="3" t="inlineStr">
        <is>
          <t>Semantic segmentation [Claude/GPT] | segmentation; detection; automated distress detection, quantification, and road maintenance planning. [CodeX]</t>
        </is>
      </c>
      <c r="R156" s="3" t="inlineStr">
        <is>
          <t>Segmentation masks;YOLO-compatible derivative representation [GPT] | PASCAL VOC XML [CodeX]</t>
        </is>
      </c>
      <c r="S156" s="3" t="inlineStr">
        <is>
          <t>Semantic segmentation;Distress quantification;Maintenance planning [Claude] | Semantic segmentation;Object detection [GPT] | segmentation; detection [CodeX]</t>
        </is>
      </c>
      <c r="T156" s="3" t="inlineStr">
        <is>
          <t>NR</t>
        </is>
      </c>
      <c r="U156" s="3" t="inlineStr">
        <is>
          <t>NR</t>
        </is>
      </c>
      <c r="V156" s="3" t="inlineStr">
        <is>
          <t>Derived</t>
        </is>
      </c>
      <c r="W156" s="3" t="inlineStr">
        <is>
          <t>Registration [Claude/GPT] | Direct_Download [CodeX]</t>
        </is>
      </c>
      <c r="X156" s="3" t="inlineStr">
        <is>
          <t>Attribution 4.0 International (CC BY 4.0) [Claude/CodeX] | CC BY 4.0 [GPT]</t>
        </is>
      </c>
      <c r="Y156" s="3" t="inlineStr">
        <is>
          <t>Enhanced derivative of UAVPDD0223; distress class list, image counts, resolution and country of collection are not stated on the Kaggle record; the enhancement procedure that produced the masks is not documented [Claude] | Derived from an existing UAV pavement dataset; source overlap, exact version mapping, mask-generation process, and independent annotation QC require file-level audit. [GPT] | Kaggle page reports enhanced derivation from UAVPDD0223; geographic coverage, image count, taxonomy detail, collection conditions, and QC are NR; annotation description conflicts with listed PASCAL VOC XML. [CodeX]</t>
        </is>
      </c>
      <c r="Z156" s="3" t="inlineStr">
        <is>
          <t>Moderate</t>
        </is>
      </c>
      <c r="AA156" s="3" t="inlineStr">
        <is>
          <t>Medium</t>
        </is>
      </c>
      <c r="AB156" s="3" t="inlineStr">
        <is>
          <t>Confirm 2,426-image extent and mask provenance.</t>
        </is>
      </c>
    </row>
    <row r="157" ht="56" customHeight="1">
      <c r="A157" s="3" t="inlineStr">
        <is>
          <t>DS-176</t>
        </is>
      </c>
      <c r="B157" s="3" t="inlineStr">
        <is>
          <t>WARD-dataset (Weather-Aware Road Surface Condition Monitoring Dataset)</t>
        </is>
      </c>
      <c r="C157" s="3" t="inlineStr">
        <is>
          <t>Kaggle</t>
        </is>
      </c>
      <c r="D157" s="3" t="inlineStr">
        <is>
          <t>Claude</t>
        </is>
      </c>
      <c r="E157" s="4" t="inlineStr">
        <is>
          <t>https://www.kaggle.com/datasets/adamnovozmsk/ward-weather-aware-road-dataset</t>
        </is>
      </c>
      <c r="F157" s="4" t="inlineStr">
        <is>
          <t>https://www.kaggle.com/datasets/adamnovozmsk/ward-weather-aware-road-dataset</t>
        </is>
      </c>
      <c r="G157" s="3" t="inlineStr">
        <is>
          <t>NR</t>
        </is>
      </c>
      <c r="H157" s="3" t="inlineStr">
        <is>
          <t>NR</t>
        </is>
      </c>
      <c r="I157" s="3" t="inlineStr">
        <is>
          <t>NR</t>
        </is>
      </c>
      <c r="J157" s="3" t="inlineStr">
        <is>
          <t>Road environment: Urban;Suburban;Small towns;Connecting roads</t>
        </is>
      </c>
      <c r="K157" s="3" t="inlineStr">
        <is>
          <t>NR</t>
        </is>
      </c>
      <c r="L157" s="3" t="inlineStr">
        <is>
          <t>NR</t>
        </is>
      </c>
      <c r="M157" s="3" t="inlineStr">
        <is>
          <t>NR</t>
        </is>
      </c>
      <c r="N157" s="3" t="inlineStr">
        <is>
          <t>NR</t>
        </is>
      </c>
      <c r="O157" s="3" t="inlineStr">
        <is>
          <t>NR</t>
        </is>
      </c>
      <c r="P157" s="3" t="inlineStr">
        <is>
          <t>Hand-labelled road surface condition classes; the full class list is not enumerated on the record</t>
        </is>
      </c>
      <c r="Q157" s="3" t="inlineStr">
        <is>
          <t>Image classification</t>
        </is>
      </c>
      <c r="R157" s="3" t="inlineStr">
        <is>
          <t>NR</t>
        </is>
      </c>
      <c r="S157" s="3" t="inlineStr">
        <is>
          <t>Image classification;Road surface condition monitoring</t>
        </is>
      </c>
      <c r="T157" s="3" t="inlineStr">
        <is>
          <t>NR</t>
        </is>
      </c>
      <c r="U157" s="3" t="inlineStr">
        <is>
          <t>NR</t>
        </is>
      </c>
      <c r="V157" s="3" t="inlineStr">
        <is>
          <t>Original</t>
        </is>
      </c>
      <c r="W157" s="3" t="inlineStr">
        <is>
          <t>Registration</t>
        </is>
      </c>
      <c r="X157" s="3" t="inlineStr">
        <is>
          <t>CC BY-SA 4.0</t>
        </is>
      </c>
      <c r="Y157" s="3" t="inlineStr">
        <is>
          <t>Country and cities are not named on the record (tagged 'europe' only); the class list is shown in an embedded figure rather than stated in text; total labelled image count is not given; no notebooks or publications yet linked</t>
        </is>
      </c>
      <c r="Z157" s="3" t="inlineStr">
        <is>
          <t>Moderate</t>
        </is>
      </c>
      <c r="AA157" s="3" t="inlineStr">
        <is>
          <t>Low</t>
        </is>
      </c>
      <c r="AB157" s="3" t="inlineStr">
        <is>
          <t>Use source record as cited.</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E40" r:id="rId76"/>
    <hyperlink xmlns:r="http://schemas.openxmlformats.org/officeDocument/2006/relationships" ref="F40" r:id="rId77"/>
    <hyperlink xmlns:r="http://schemas.openxmlformats.org/officeDocument/2006/relationships" ref="E41" r:id="rId78"/>
    <hyperlink xmlns:r="http://schemas.openxmlformats.org/officeDocument/2006/relationships" ref="F41" r:id="rId79"/>
    <hyperlink xmlns:r="http://schemas.openxmlformats.org/officeDocument/2006/relationships" ref="E42" r:id="rId80"/>
    <hyperlink xmlns:r="http://schemas.openxmlformats.org/officeDocument/2006/relationships" ref="F42" r:id="rId81"/>
    <hyperlink xmlns:r="http://schemas.openxmlformats.org/officeDocument/2006/relationships" ref="E43" r:id="rId82"/>
    <hyperlink xmlns:r="http://schemas.openxmlformats.org/officeDocument/2006/relationships" ref="F43" r:id="rId83"/>
    <hyperlink xmlns:r="http://schemas.openxmlformats.org/officeDocument/2006/relationships" ref="E44" r:id="rId84"/>
    <hyperlink xmlns:r="http://schemas.openxmlformats.org/officeDocument/2006/relationships" ref="F44" r:id="rId85"/>
    <hyperlink xmlns:r="http://schemas.openxmlformats.org/officeDocument/2006/relationships" ref="E45" r:id="rId86"/>
    <hyperlink xmlns:r="http://schemas.openxmlformats.org/officeDocument/2006/relationships" ref="F45" r:id="rId87"/>
    <hyperlink xmlns:r="http://schemas.openxmlformats.org/officeDocument/2006/relationships" ref="E46" r:id="rId88"/>
    <hyperlink xmlns:r="http://schemas.openxmlformats.org/officeDocument/2006/relationships" ref="F46" r:id="rId89"/>
    <hyperlink xmlns:r="http://schemas.openxmlformats.org/officeDocument/2006/relationships" ref="E47" r:id="rId90"/>
    <hyperlink xmlns:r="http://schemas.openxmlformats.org/officeDocument/2006/relationships" ref="F47" r:id="rId91"/>
    <hyperlink xmlns:r="http://schemas.openxmlformats.org/officeDocument/2006/relationships" ref="E48" r:id="rId92"/>
    <hyperlink xmlns:r="http://schemas.openxmlformats.org/officeDocument/2006/relationships" ref="F48" r:id="rId93"/>
    <hyperlink xmlns:r="http://schemas.openxmlformats.org/officeDocument/2006/relationships" ref="E49" r:id="rId94"/>
    <hyperlink xmlns:r="http://schemas.openxmlformats.org/officeDocument/2006/relationships" ref="F49" r:id="rId95"/>
    <hyperlink xmlns:r="http://schemas.openxmlformats.org/officeDocument/2006/relationships" ref="E50" r:id="rId96"/>
    <hyperlink xmlns:r="http://schemas.openxmlformats.org/officeDocument/2006/relationships" ref="F50" r:id="rId97"/>
    <hyperlink xmlns:r="http://schemas.openxmlformats.org/officeDocument/2006/relationships" ref="E51" r:id="rId98"/>
    <hyperlink xmlns:r="http://schemas.openxmlformats.org/officeDocument/2006/relationships" ref="F51" r:id="rId99"/>
    <hyperlink xmlns:r="http://schemas.openxmlformats.org/officeDocument/2006/relationships" ref="E52" r:id="rId100"/>
    <hyperlink xmlns:r="http://schemas.openxmlformats.org/officeDocument/2006/relationships" ref="F52" r:id="rId101"/>
    <hyperlink xmlns:r="http://schemas.openxmlformats.org/officeDocument/2006/relationships" ref="E53" r:id="rId102"/>
    <hyperlink xmlns:r="http://schemas.openxmlformats.org/officeDocument/2006/relationships" ref="F53" r:id="rId103"/>
    <hyperlink xmlns:r="http://schemas.openxmlformats.org/officeDocument/2006/relationships" ref="E54" r:id="rId104"/>
    <hyperlink xmlns:r="http://schemas.openxmlformats.org/officeDocument/2006/relationships" ref="F54" r:id="rId105"/>
    <hyperlink xmlns:r="http://schemas.openxmlformats.org/officeDocument/2006/relationships" ref="E55" r:id="rId106"/>
    <hyperlink xmlns:r="http://schemas.openxmlformats.org/officeDocument/2006/relationships" ref="F55" r:id="rId107"/>
    <hyperlink xmlns:r="http://schemas.openxmlformats.org/officeDocument/2006/relationships" ref="E56" r:id="rId108"/>
    <hyperlink xmlns:r="http://schemas.openxmlformats.org/officeDocument/2006/relationships" ref="F56" r:id="rId109"/>
    <hyperlink xmlns:r="http://schemas.openxmlformats.org/officeDocument/2006/relationships" ref="E57" r:id="rId110"/>
    <hyperlink xmlns:r="http://schemas.openxmlformats.org/officeDocument/2006/relationships" ref="F57" r:id="rId111"/>
    <hyperlink xmlns:r="http://schemas.openxmlformats.org/officeDocument/2006/relationships" ref="E58" r:id="rId112"/>
    <hyperlink xmlns:r="http://schemas.openxmlformats.org/officeDocument/2006/relationships" ref="F58" r:id="rId113"/>
    <hyperlink xmlns:r="http://schemas.openxmlformats.org/officeDocument/2006/relationships" ref="E59" r:id="rId114"/>
    <hyperlink xmlns:r="http://schemas.openxmlformats.org/officeDocument/2006/relationships" ref="F59" r:id="rId115"/>
    <hyperlink xmlns:r="http://schemas.openxmlformats.org/officeDocument/2006/relationships" ref="E60" r:id="rId116"/>
    <hyperlink xmlns:r="http://schemas.openxmlformats.org/officeDocument/2006/relationships" ref="F60" r:id="rId117"/>
    <hyperlink xmlns:r="http://schemas.openxmlformats.org/officeDocument/2006/relationships" ref="E61" r:id="rId118"/>
    <hyperlink xmlns:r="http://schemas.openxmlformats.org/officeDocument/2006/relationships" ref="F61" r:id="rId119"/>
    <hyperlink xmlns:r="http://schemas.openxmlformats.org/officeDocument/2006/relationships" ref="E62" r:id="rId120"/>
    <hyperlink xmlns:r="http://schemas.openxmlformats.org/officeDocument/2006/relationships" ref="F62" r:id="rId121"/>
    <hyperlink xmlns:r="http://schemas.openxmlformats.org/officeDocument/2006/relationships" ref="E63" r:id="rId122"/>
    <hyperlink xmlns:r="http://schemas.openxmlformats.org/officeDocument/2006/relationships" ref="F63" r:id="rId123"/>
    <hyperlink xmlns:r="http://schemas.openxmlformats.org/officeDocument/2006/relationships" ref="E64" r:id="rId124"/>
    <hyperlink xmlns:r="http://schemas.openxmlformats.org/officeDocument/2006/relationships" ref="F64" r:id="rId125"/>
    <hyperlink xmlns:r="http://schemas.openxmlformats.org/officeDocument/2006/relationships" ref="E65" r:id="rId126"/>
    <hyperlink xmlns:r="http://schemas.openxmlformats.org/officeDocument/2006/relationships" ref="F65" r:id="rId127"/>
    <hyperlink xmlns:r="http://schemas.openxmlformats.org/officeDocument/2006/relationships" ref="E66" r:id="rId128"/>
    <hyperlink xmlns:r="http://schemas.openxmlformats.org/officeDocument/2006/relationships" ref="F66" r:id="rId129"/>
    <hyperlink xmlns:r="http://schemas.openxmlformats.org/officeDocument/2006/relationships" ref="E67" r:id="rId130"/>
    <hyperlink xmlns:r="http://schemas.openxmlformats.org/officeDocument/2006/relationships" ref="F67" r:id="rId131"/>
    <hyperlink xmlns:r="http://schemas.openxmlformats.org/officeDocument/2006/relationships" ref="E68" r:id="rId132"/>
    <hyperlink xmlns:r="http://schemas.openxmlformats.org/officeDocument/2006/relationships" ref="F68" r:id="rId133"/>
    <hyperlink xmlns:r="http://schemas.openxmlformats.org/officeDocument/2006/relationships" ref="E69" r:id="rId134"/>
    <hyperlink xmlns:r="http://schemas.openxmlformats.org/officeDocument/2006/relationships" ref="F69" r:id="rId135"/>
    <hyperlink xmlns:r="http://schemas.openxmlformats.org/officeDocument/2006/relationships" ref="E70" r:id="rId136"/>
    <hyperlink xmlns:r="http://schemas.openxmlformats.org/officeDocument/2006/relationships" ref="F70" r:id="rId137"/>
    <hyperlink xmlns:r="http://schemas.openxmlformats.org/officeDocument/2006/relationships" ref="E71" r:id="rId138"/>
    <hyperlink xmlns:r="http://schemas.openxmlformats.org/officeDocument/2006/relationships" ref="F71" r:id="rId139"/>
    <hyperlink xmlns:r="http://schemas.openxmlformats.org/officeDocument/2006/relationships" ref="E72" r:id="rId140"/>
    <hyperlink xmlns:r="http://schemas.openxmlformats.org/officeDocument/2006/relationships" ref="F72" r:id="rId141"/>
    <hyperlink xmlns:r="http://schemas.openxmlformats.org/officeDocument/2006/relationships" ref="E73" r:id="rId142"/>
    <hyperlink xmlns:r="http://schemas.openxmlformats.org/officeDocument/2006/relationships" ref="F73" r:id="rId143"/>
    <hyperlink xmlns:r="http://schemas.openxmlformats.org/officeDocument/2006/relationships" ref="E74" r:id="rId144"/>
    <hyperlink xmlns:r="http://schemas.openxmlformats.org/officeDocument/2006/relationships" ref="F74" r:id="rId145"/>
    <hyperlink xmlns:r="http://schemas.openxmlformats.org/officeDocument/2006/relationships" ref="E75" r:id="rId146"/>
    <hyperlink xmlns:r="http://schemas.openxmlformats.org/officeDocument/2006/relationships" ref="F75" r:id="rId147"/>
    <hyperlink xmlns:r="http://schemas.openxmlformats.org/officeDocument/2006/relationships" ref="E76" r:id="rId148"/>
    <hyperlink xmlns:r="http://schemas.openxmlformats.org/officeDocument/2006/relationships" ref="F76" r:id="rId149"/>
    <hyperlink xmlns:r="http://schemas.openxmlformats.org/officeDocument/2006/relationships" ref="E77" r:id="rId150"/>
    <hyperlink xmlns:r="http://schemas.openxmlformats.org/officeDocument/2006/relationships" ref="F77" r:id="rId151"/>
    <hyperlink xmlns:r="http://schemas.openxmlformats.org/officeDocument/2006/relationships" ref="E78" r:id="rId152"/>
    <hyperlink xmlns:r="http://schemas.openxmlformats.org/officeDocument/2006/relationships" ref="F78" r:id="rId153"/>
    <hyperlink xmlns:r="http://schemas.openxmlformats.org/officeDocument/2006/relationships" ref="E79" r:id="rId154"/>
    <hyperlink xmlns:r="http://schemas.openxmlformats.org/officeDocument/2006/relationships" ref="F79" r:id="rId155"/>
    <hyperlink xmlns:r="http://schemas.openxmlformats.org/officeDocument/2006/relationships" ref="E80" r:id="rId156"/>
    <hyperlink xmlns:r="http://schemas.openxmlformats.org/officeDocument/2006/relationships" ref="F80" r:id="rId157"/>
    <hyperlink xmlns:r="http://schemas.openxmlformats.org/officeDocument/2006/relationships" ref="E81" r:id="rId158"/>
    <hyperlink xmlns:r="http://schemas.openxmlformats.org/officeDocument/2006/relationships" ref="F81" r:id="rId159"/>
    <hyperlink xmlns:r="http://schemas.openxmlformats.org/officeDocument/2006/relationships" ref="E82" r:id="rId160"/>
    <hyperlink xmlns:r="http://schemas.openxmlformats.org/officeDocument/2006/relationships" ref="F82" r:id="rId161"/>
    <hyperlink xmlns:r="http://schemas.openxmlformats.org/officeDocument/2006/relationships" ref="E83" r:id="rId162"/>
    <hyperlink xmlns:r="http://schemas.openxmlformats.org/officeDocument/2006/relationships" ref="F83" r:id="rId163"/>
    <hyperlink xmlns:r="http://schemas.openxmlformats.org/officeDocument/2006/relationships" ref="E84" r:id="rId164"/>
    <hyperlink xmlns:r="http://schemas.openxmlformats.org/officeDocument/2006/relationships" ref="F84" r:id="rId165"/>
    <hyperlink xmlns:r="http://schemas.openxmlformats.org/officeDocument/2006/relationships" ref="E85" r:id="rId166"/>
    <hyperlink xmlns:r="http://schemas.openxmlformats.org/officeDocument/2006/relationships" ref="F85" r:id="rId167"/>
    <hyperlink xmlns:r="http://schemas.openxmlformats.org/officeDocument/2006/relationships" ref="E86" r:id="rId168"/>
    <hyperlink xmlns:r="http://schemas.openxmlformats.org/officeDocument/2006/relationships" ref="F86" r:id="rId169"/>
    <hyperlink xmlns:r="http://schemas.openxmlformats.org/officeDocument/2006/relationships" ref="E87" r:id="rId170"/>
    <hyperlink xmlns:r="http://schemas.openxmlformats.org/officeDocument/2006/relationships" ref="F87" r:id="rId171"/>
    <hyperlink xmlns:r="http://schemas.openxmlformats.org/officeDocument/2006/relationships" ref="E88" r:id="rId172"/>
    <hyperlink xmlns:r="http://schemas.openxmlformats.org/officeDocument/2006/relationships" ref="F88" r:id="rId173"/>
    <hyperlink xmlns:r="http://schemas.openxmlformats.org/officeDocument/2006/relationships" ref="E89" r:id="rId174"/>
    <hyperlink xmlns:r="http://schemas.openxmlformats.org/officeDocument/2006/relationships" ref="F89" r:id="rId175"/>
    <hyperlink xmlns:r="http://schemas.openxmlformats.org/officeDocument/2006/relationships" ref="E90" r:id="rId176"/>
    <hyperlink xmlns:r="http://schemas.openxmlformats.org/officeDocument/2006/relationships" ref="F90" r:id="rId177"/>
    <hyperlink xmlns:r="http://schemas.openxmlformats.org/officeDocument/2006/relationships" ref="E91" r:id="rId178"/>
    <hyperlink xmlns:r="http://schemas.openxmlformats.org/officeDocument/2006/relationships" ref="F91" r:id="rId179"/>
    <hyperlink xmlns:r="http://schemas.openxmlformats.org/officeDocument/2006/relationships" ref="E92" r:id="rId180"/>
    <hyperlink xmlns:r="http://schemas.openxmlformats.org/officeDocument/2006/relationships" ref="F92" r:id="rId181"/>
    <hyperlink xmlns:r="http://schemas.openxmlformats.org/officeDocument/2006/relationships" ref="E93" r:id="rId182"/>
    <hyperlink xmlns:r="http://schemas.openxmlformats.org/officeDocument/2006/relationships" ref="F93" r:id="rId183"/>
    <hyperlink xmlns:r="http://schemas.openxmlformats.org/officeDocument/2006/relationships" ref="E94" r:id="rId184"/>
    <hyperlink xmlns:r="http://schemas.openxmlformats.org/officeDocument/2006/relationships" ref="F94" r:id="rId185"/>
    <hyperlink xmlns:r="http://schemas.openxmlformats.org/officeDocument/2006/relationships" ref="E95" r:id="rId186"/>
    <hyperlink xmlns:r="http://schemas.openxmlformats.org/officeDocument/2006/relationships" ref="F95" r:id="rId187"/>
    <hyperlink xmlns:r="http://schemas.openxmlformats.org/officeDocument/2006/relationships" ref="E96" r:id="rId188"/>
    <hyperlink xmlns:r="http://schemas.openxmlformats.org/officeDocument/2006/relationships" ref="F96" r:id="rId189"/>
    <hyperlink xmlns:r="http://schemas.openxmlformats.org/officeDocument/2006/relationships" ref="E97" r:id="rId190"/>
    <hyperlink xmlns:r="http://schemas.openxmlformats.org/officeDocument/2006/relationships" ref="F97" r:id="rId191"/>
    <hyperlink xmlns:r="http://schemas.openxmlformats.org/officeDocument/2006/relationships" ref="E98" r:id="rId192"/>
    <hyperlink xmlns:r="http://schemas.openxmlformats.org/officeDocument/2006/relationships" ref="F98" r:id="rId193"/>
    <hyperlink xmlns:r="http://schemas.openxmlformats.org/officeDocument/2006/relationships" ref="E99" r:id="rId194"/>
    <hyperlink xmlns:r="http://schemas.openxmlformats.org/officeDocument/2006/relationships" ref="F99" r:id="rId195"/>
    <hyperlink xmlns:r="http://schemas.openxmlformats.org/officeDocument/2006/relationships" ref="E100" r:id="rId196"/>
    <hyperlink xmlns:r="http://schemas.openxmlformats.org/officeDocument/2006/relationships" ref="F100" r:id="rId197"/>
    <hyperlink xmlns:r="http://schemas.openxmlformats.org/officeDocument/2006/relationships" ref="E101" r:id="rId198"/>
    <hyperlink xmlns:r="http://schemas.openxmlformats.org/officeDocument/2006/relationships" ref="F101" r:id="rId199"/>
    <hyperlink xmlns:r="http://schemas.openxmlformats.org/officeDocument/2006/relationships" ref="E102" r:id="rId200"/>
    <hyperlink xmlns:r="http://schemas.openxmlformats.org/officeDocument/2006/relationships" ref="F102" r:id="rId201"/>
    <hyperlink xmlns:r="http://schemas.openxmlformats.org/officeDocument/2006/relationships" ref="E103" r:id="rId202"/>
    <hyperlink xmlns:r="http://schemas.openxmlformats.org/officeDocument/2006/relationships" ref="F103" r:id="rId203"/>
    <hyperlink xmlns:r="http://schemas.openxmlformats.org/officeDocument/2006/relationships" ref="E104" r:id="rId204"/>
    <hyperlink xmlns:r="http://schemas.openxmlformats.org/officeDocument/2006/relationships" ref="F104" r:id="rId205"/>
    <hyperlink xmlns:r="http://schemas.openxmlformats.org/officeDocument/2006/relationships" ref="E105" r:id="rId206"/>
    <hyperlink xmlns:r="http://schemas.openxmlformats.org/officeDocument/2006/relationships" ref="F105" r:id="rId207"/>
    <hyperlink xmlns:r="http://schemas.openxmlformats.org/officeDocument/2006/relationships" ref="E106" r:id="rId208"/>
    <hyperlink xmlns:r="http://schemas.openxmlformats.org/officeDocument/2006/relationships" ref="F106" r:id="rId209"/>
    <hyperlink xmlns:r="http://schemas.openxmlformats.org/officeDocument/2006/relationships" ref="E107" r:id="rId210"/>
    <hyperlink xmlns:r="http://schemas.openxmlformats.org/officeDocument/2006/relationships" ref="F107" r:id="rId211"/>
    <hyperlink xmlns:r="http://schemas.openxmlformats.org/officeDocument/2006/relationships" ref="E108" r:id="rId212"/>
    <hyperlink xmlns:r="http://schemas.openxmlformats.org/officeDocument/2006/relationships" ref="F108" r:id="rId213"/>
    <hyperlink xmlns:r="http://schemas.openxmlformats.org/officeDocument/2006/relationships" ref="E109" r:id="rId214"/>
    <hyperlink xmlns:r="http://schemas.openxmlformats.org/officeDocument/2006/relationships" ref="F109" r:id="rId215"/>
    <hyperlink xmlns:r="http://schemas.openxmlformats.org/officeDocument/2006/relationships" ref="E110" r:id="rId216"/>
    <hyperlink xmlns:r="http://schemas.openxmlformats.org/officeDocument/2006/relationships" ref="F110" r:id="rId217"/>
    <hyperlink xmlns:r="http://schemas.openxmlformats.org/officeDocument/2006/relationships" ref="E111" r:id="rId218"/>
    <hyperlink xmlns:r="http://schemas.openxmlformats.org/officeDocument/2006/relationships" ref="F111" r:id="rId219"/>
    <hyperlink xmlns:r="http://schemas.openxmlformats.org/officeDocument/2006/relationships" ref="E112" r:id="rId220"/>
    <hyperlink xmlns:r="http://schemas.openxmlformats.org/officeDocument/2006/relationships" ref="F112" r:id="rId221"/>
    <hyperlink xmlns:r="http://schemas.openxmlformats.org/officeDocument/2006/relationships" ref="E113" r:id="rId222"/>
    <hyperlink xmlns:r="http://schemas.openxmlformats.org/officeDocument/2006/relationships" ref="F113" r:id="rId223"/>
    <hyperlink xmlns:r="http://schemas.openxmlformats.org/officeDocument/2006/relationships" ref="E114" r:id="rId224"/>
    <hyperlink xmlns:r="http://schemas.openxmlformats.org/officeDocument/2006/relationships" ref="F114" r:id="rId225"/>
    <hyperlink xmlns:r="http://schemas.openxmlformats.org/officeDocument/2006/relationships" ref="E115" r:id="rId226"/>
    <hyperlink xmlns:r="http://schemas.openxmlformats.org/officeDocument/2006/relationships" ref="F115" r:id="rId227"/>
    <hyperlink xmlns:r="http://schemas.openxmlformats.org/officeDocument/2006/relationships" ref="E116" r:id="rId228"/>
    <hyperlink xmlns:r="http://schemas.openxmlformats.org/officeDocument/2006/relationships" ref="F116" r:id="rId229"/>
    <hyperlink xmlns:r="http://schemas.openxmlformats.org/officeDocument/2006/relationships" ref="E117" r:id="rId230"/>
    <hyperlink xmlns:r="http://schemas.openxmlformats.org/officeDocument/2006/relationships" ref="F117" r:id="rId231"/>
    <hyperlink xmlns:r="http://schemas.openxmlformats.org/officeDocument/2006/relationships" ref="E118" r:id="rId232"/>
    <hyperlink xmlns:r="http://schemas.openxmlformats.org/officeDocument/2006/relationships" ref="F118" r:id="rId233"/>
    <hyperlink xmlns:r="http://schemas.openxmlformats.org/officeDocument/2006/relationships" ref="E119" r:id="rId234"/>
    <hyperlink xmlns:r="http://schemas.openxmlformats.org/officeDocument/2006/relationships" ref="F119" r:id="rId235"/>
    <hyperlink xmlns:r="http://schemas.openxmlformats.org/officeDocument/2006/relationships" ref="E120" r:id="rId236"/>
    <hyperlink xmlns:r="http://schemas.openxmlformats.org/officeDocument/2006/relationships" ref="F120" r:id="rId237"/>
    <hyperlink xmlns:r="http://schemas.openxmlformats.org/officeDocument/2006/relationships" ref="E121" r:id="rId238"/>
    <hyperlink xmlns:r="http://schemas.openxmlformats.org/officeDocument/2006/relationships" ref="F121" r:id="rId239"/>
    <hyperlink xmlns:r="http://schemas.openxmlformats.org/officeDocument/2006/relationships" ref="E122" r:id="rId240"/>
    <hyperlink xmlns:r="http://schemas.openxmlformats.org/officeDocument/2006/relationships" ref="F122" r:id="rId241"/>
    <hyperlink xmlns:r="http://schemas.openxmlformats.org/officeDocument/2006/relationships" ref="E123" r:id="rId242"/>
    <hyperlink xmlns:r="http://schemas.openxmlformats.org/officeDocument/2006/relationships" ref="F123" r:id="rId243"/>
    <hyperlink xmlns:r="http://schemas.openxmlformats.org/officeDocument/2006/relationships" ref="E124" r:id="rId244"/>
    <hyperlink xmlns:r="http://schemas.openxmlformats.org/officeDocument/2006/relationships" ref="F124" r:id="rId245"/>
    <hyperlink xmlns:r="http://schemas.openxmlformats.org/officeDocument/2006/relationships" ref="E125" r:id="rId246"/>
    <hyperlink xmlns:r="http://schemas.openxmlformats.org/officeDocument/2006/relationships" ref="F125" r:id="rId247"/>
    <hyperlink xmlns:r="http://schemas.openxmlformats.org/officeDocument/2006/relationships" ref="E126" r:id="rId248"/>
    <hyperlink xmlns:r="http://schemas.openxmlformats.org/officeDocument/2006/relationships" ref="F126" r:id="rId249"/>
    <hyperlink xmlns:r="http://schemas.openxmlformats.org/officeDocument/2006/relationships" ref="E127" r:id="rId250"/>
    <hyperlink xmlns:r="http://schemas.openxmlformats.org/officeDocument/2006/relationships" ref="F127" r:id="rId251"/>
    <hyperlink xmlns:r="http://schemas.openxmlformats.org/officeDocument/2006/relationships" ref="E128" r:id="rId252"/>
    <hyperlink xmlns:r="http://schemas.openxmlformats.org/officeDocument/2006/relationships" ref="F128" r:id="rId253"/>
    <hyperlink xmlns:r="http://schemas.openxmlformats.org/officeDocument/2006/relationships" ref="E129" r:id="rId254"/>
    <hyperlink xmlns:r="http://schemas.openxmlformats.org/officeDocument/2006/relationships" ref="F129" r:id="rId255"/>
    <hyperlink xmlns:r="http://schemas.openxmlformats.org/officeDocument/2006/relationships" ref="E130" r:id="rId256"/>
    <hyperlink xmlns:r="http://schemas.openxmlformats.org/officeDocument/2006/relationships" ref="F130" r:id="rId257"/>
    <hyperlink xmlns:r="http://schemas.openxmlformats.org/officeDocument/2006/relationships" ref="E131" r:id="rId258"/>
    <hyperlink xmlns:r="http://schemas.openxmlformats.org/officeDocument/2006/relationships" ref="F131" r:id="rId259"/>
    <hyperlink xmlns:r="http://schemas.openxmlformats.org/officeDocument/2006/relationships" ref="E132" r:id="rId260"/>
    <hyperlink xmlns:r="http://schemas.openxmlformats.org/officeDocument/2006/relationships" ref="F132" r:id="rId261"/>
    <hyperlink xmlns:r="http://schemas.openxmlformats.org/officeDocument/2006/relationships" ref="E133" r:id="rId262"/>
    <hyperlink xmlns:r="http://schemas.openxmlformats.org/officeDocument/2006/relationships" ref="F133" r:id="rId263"/>
    <hyperlink xmlns:r="http://schemas.openxmlformats.org/officeDocument/2006/relationships" ref="E134" r:id="rId264"/>
    <hyperlink xmlns:r="http://schemas.openxmlformats.org/officeDocument/2006/relationships" ref="F134" r:id="rId265"/>
    <hyperlink xmlns:r="http://schemas.openxmlformats.org/officeDocument/2006/relationships" ref="E135" r:id="rId266"/>
    <hyperlink xmlns:r="http://schemas.openxmlformats.org/officeDocument/2006/relationships" ref="F135" r:id="rId267"/>
    <hyperlink xmlns:r="http://schemas.openxmlformats.org/officeDocument/2006/relationships" ref="E136" r:id="rId268"/>
    <hyperlink xmlns:r="http://schemas.openxmlformats.org/officeDocument/2006/relationships" ref="F136" r:id="rId269"/>
    <hyperlink xmlns:r="http://schemas.openxmlformats.org/officeDocument/2006/relationships" ref="E137" r:id="rId270"/>
    <hyperlink xmlns:r="http://schemas.openxmlformats.org/officeDocument/2006/relationships" ref="F137" r:id="rId271"/>
    <hyperlink xmlns:r="http://schemas.openxmlformats.org/officeDocument/2006/relationships" ref="E138" r:id="rId272"/>
    <hyperlink xmlns:r="http://schemas.openxmlformats.org/officeDocument/2006/relationships" ref="F138" r:id="rId273"/>
    <hyperlink xmlns:r="http://schemas.openxmlformats.org/officeDocument/2006/relationships" ref="E139" r:id="rId274"/>
    <hyperlink xmlns:r="http://schemas.openxmlformats.org/officeDocument/2006/relationships" ref="F139" r:id="rId275"/>
    <hyperlink xmlns:r="http://schemas.openxmlformats.org/officeDocument/2006/relationships" ref="E140" r:id="rId276"/>
    <hyperlink xmlns:r="http://schemas.openxmlformats.org/officeDocument/2006/relationships" ref="F140" r:id="rId277"/>
    <hyperlink xmlns:r="http://schemas.openxmlformats.org/officeDocument/2006/relationships" ref="E141" r:id="rId278"/>
    <hyperlink xmlns:r="http://schemas.openxmlformats.org/officeDocument/2006/relationships" ref="F141" r:id="rId279"/>
    <hyperlink xmlns:r="http://schemas.openxmlformats.org/officeDocument/2006/relationships" ref="E142" r:id="rId280"/>
    <hyperlink xmlns:r="http://schemas.openxmlformats.org/officeDocument/2006/relationships" ref="F142" r:id="rId281"/>
    <hyperlink xmlns:r="http://schemas.openxmlformats.org/officeDocument/2006/relationships" ref="E143" r:id="rId282"/>
    <hyperlink xmlns:r="http://schemas.openxmlformats.org/officeDocument/2006/relationships" ref="F143" r:id="rId283"/>
    <hyperlink xmlns:r="http://schemas.openxmlformats.org/officeDocument/2006/relationships" ref="E144" r:id="rId284"/>
    <hyperlink xmlns:r="http://schemas.openxmlformats.org/officeDocument/2006/relationships" ref="F144" r:id="rId285"/>
    <hyperlink xmlns:r="http://schemas.openxmlformats.org/officeDocument/2006/relationships" ref="E145" r:id="rId286"/>
    <hyperlink xmlns:r="http://schemas.openxmlformats.org/officeDocument/2006/relationships" ref="F145" r:id="rId287"/>
    <hyperlink xmlns:r="http://schemas.openxmlformats.org/officeDocument/2006/relationships" ref="E146" r:id="rId288"/>
    <hyperlink xmlns:r="http://schemas.openxmlformats.org/officeDocument/2006/relationships" ref="F146" r:id="rId289"/>
    <hyperlink xmlns:r="http://schemas.openxmlformats.org/officeDocument/2006/relationships" ref="E147" r:id="rId290"/>
    <hyperlink xmlns:r="http://schemas.openxmlformats.org/officeDocument/2006/relationships" ref="F147" r:id="rId291"/>
    <hyperlink xmlns:r="http://schemas.openxmlformats.org/officeDocument/2006/relationships" ref="E148" r:id="rId292"/>
    <hyperlink xmlns:r="http://schemas.openxmlformats.org/officeDocument/2006/relationships" ref="F148" r:id="rId293"/>
    <hyperlink xmlns:r="http://schemas.openxmlformats.org/officeDocument/2006/relationships" ref="E149" r:id="rId294"/>
    <hyperlink xmlns:r="http://schemas.openxmlformats.org/officeDocument/2006/relationships" ref="F149" r:id="rId295"/>
    <hyperlink xmlns:r="http://schemas.openxmlformats.org/officeDocument/2006/relationships" ref="E150" r:id="rId296"/>
    <hyperlink xmlns:r="http://schemas.openxmlformats.org/officeDocument/2006/relationships" ref="F150" r:id="rId297"/>
    <hyperlink xmlns:r="http://schemas.openxmlformats.org/officeDocument/2006/relationships" ref="E151" r:id="rId298"/>
    <hyperlink xmlns:r="http://schemas.openxmlformats.org/officeDocument/2006/relationships" ref="F151" r:id="rId299"/>
    <hyperlink xmlns:r="http://schemas.openxmlformats.org/officeDocument/2006/relationships" ref="E152" r:id="rId300"/>
    <hyperlink xmlns:r="http://schemas.openxmlformats.org/officeDocument/2006/relationships" ref="F152" r:id="rId301"/>
    <hyperlink xmlns:r="http://schemas.openxmlformats.org/officeDocument/2006/relationships" ref="E153" r:id="rId302"/>
    <hyperlink xmlns:r="http://schemas.openxmlformats.org/officeDocument/2006/relationships" ref="F153" r:id="rId303"/>
    <hyperlink xmlns:r="http://schemas.openxmlformats.org/officeDocument/2006/relationships" ref="E154" r:id="rId304"/>
    <hyperlink xmlns:r="http://schemas.openxmlformats.org/officeDocument/2006/relationships" ref="F154" r:id="rId305"/>
    <hyperlink xmlns:r="http://schemas.openxmlformats.org/officeDocument/2006/relationships" ref="E155" r:id="rId306"/>
    <hyperlink xmlns:r="http://schemas.openxmlformats.org/officeDocument/2006/relationships" ref="F155" r:id="rId307"/>
    <hyperlink xmlns:r="http://schemas.openxmlformats.org/officeDocument/2006/relationships" ref="E156" r:id="rId308"/>
    <hyperlink xmlns:r="http://schemas.openxmlformats.org/officeDocument/2006/relationships" ref="F156" r:id="rId309"/>
    <hyperlink xmlns:r="http://schemas.openxmlformats.org/officeDocument/2006/relationships" ref="E157" r:id="rId310"/>
    <hyperlink xmlns:r="http://schemas.openxmlformats.org/officeDocument/2006/relationships" ref="F157" r:id="rId31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9"/>
  <sheetViews>
    <sheetView showGridLines="1" workbookViewId="0">
      <pane ySplit="1" topLeftCell="A2" activePane="bottomLeft" state="frozen"/>
      <selection activeCell="A1" sqref="A1"/>
    </sheetView>
  </sheetViews>
  <sheetFormatPr baseColWidth="8" defaultRowHeight="15"/>
  <cols>
    <col width="26" customWidth="1" min="1" max="1"/>
    <col width="150" customWidth="1" min="2" max="2"/>
  </cols>
  <sheetData>
    <row r="1" ht="15" customHeight="1">
      <c r="A1" s="9" t="inlineStr">
        <is>
          <t>Item</t>
        </is>
      </c>
      <c r="B1" s="9" t="inlineStr">
        <is>
          <t>Description</t>
        </is>
      </c>
    </row>
    <row r="2" ht="30" customHeight="1">
      <c r="A2" s="10" t="inlineStr">
        <is>
          <t>Purpose</t>
        </is>
      </c>
      <c r="B2" s="3" t="inlineStr">
        <is>
          <t>Documents the AI-readiness (AIR) criterion scores added in v2.0 for multi-criteria (MCDM) weighted ranking and meta-analysis. Weights are deliberately NOT fixed: the companion interactive atlas (PaveData_Atlas_v4.html) exposes them as sliders.</t>
        </is>
      </c>
    </row>
    <row r="3" ht="15" customHeight="1">
      <c r="A3" s="10" t="inlineStr">
        <is>
          <t>Criteria (0-5 each)</t>
        </is>
      </c>
      <c r="B3" s="3" t="inlineStr">
        <is>
          <t>Accessibility; Annotation quality; Documentation; Scale; Diversity; Sensor metadata; Agency ground truth.</t>
        </is>
      </c>
    </row>
    <row r="4" ht="60" customHeight="1">
      <c r="A4" s="10" t="inlineStr">
        <is>
          <t>Default weights</t>
        </is>
      </c>
      <c r="B4" s="3" t="inlineStr">
        <is>
          <t>Accessibility 20; Annotation quality 20; Documentation 15; Scale 15; Diversity 10; Sensor metadata 10; Agency ground truth 10 (percent). Adapted from the PAV-AI-DSR-2.0 protocol weights used by the source review batches (Accessibility 15%, Annotation_Quality 15%, Documentation 10%, Size_Coverage 10%, Diversity 10%, Metadata_Sensor_Richness 10%, Validation_Reuse 10%, CAV_Transferability 10%, Reproducibility 10%; see e.g. ChatGPT_Github_001 README), re-normalized onto seven criteria relevant to pavement-management reuse.</t>
        </is>
      </c>
    </row>
    <row r="5" ht="30" customHeight="1">
      <c r="A5" s="10" t="inlineStr">
        <is>
          <t>Overall score</t>
        </is>
      </c>
      <c r="B5" s="3" t="inlineStr">
        <is>
          <t>Overall_0_100 = 20 x SUM(weight_fraction x criterion_score_0_5). The AIR_Overall column uses the default weights; any other weighting can be recomputed from the seven criterion columns.</t>
        </is>
      </c>
    </row>
    <row r="6" ht="75" customHeight="1">
      <c r="A6" s="10" t="inlineStr">
        <is>
          <t>Primary score source</t>
        </is>
      </c>
      <c r="B6" s="3" t="inlineStr">
        <is>
          <t>The MCDM_Scoring sheets of the 16 source workbooks (per-record 0-5 criterion scores assigned during the original reviews). For each reconciled dataset the scores of all its merged source records are averaged. Criterion mapping: Accessibility&lt;-Accessibility; Annotation quality&lt;-Annotation_Quality; Documentation&lt;-mean(Documentation, Reproducibility); Scale&lt;-Size_Coverage; Diversity&lt;-Diversity_Representativeness; Sensor metadata&lt;-Metadata_Sensor_Richness. Validation_Reuse and CAV_Transferability were not carried over (reuse evidence is unevenly observable across platforms; CAV transfer is out of scope for the seven-criterion model).</t>
        </is>
      </c>
    </row>
    <row r="7" ht="90" customHeight="1">
      <c r="A7" s="10" t="inlineStr">
        <is>
          <t>Fallback rubric</t>
        </is>
      </c>
      <c r="B7" s="3" t="inlineStr">
        <is>
          <t>Used only where no source record carries reviewed scores (AIR_Score_Basis = Derived or Hybrid). Accessibility: direct download 5 / registration 4 / request 2 / restricted 1.5 / metadata-only 1 (+0.5 if license stated). Documentation: share of 8 key fields reported (count, resolution, country, license, annotation format, publication, acquisition, DOI) x 5. Scale: image-count bands (&gt;=100k:5; &gt;=30k:4.5; &gt;=10k:4; &gt;=3k:3.5; &gt;=1k:3; &gt;=300:2.5; &gt;=100:2; else 1; not reported 1). Diversity: country count (1:2, 2:3.5, 3+:4.5; unreported 1.5) +0.5 if &gt;=5 distress classes +0.5 if weather/lighting reported. Annotation quality: masks/polygons 4, boxes 3.5, classification 2.5, none 1; +1 documented QC; +0.5 severity labels. Sensor metadata: 1.5 base +0.8 per extra modality (depth, LiDAR, IR, GPR, IMU, stereo, laser) +0.8 GPS +0.4 resolution stated. All capped at 5.</t>
        </is>
      </c>
    </row>
    <row r="8" ht="60" customHeight="1">
      <c r="A8" s="10" t="inlineStr">
        <is>
          <t>Agency ground truth (new criterion)</t>
        </is>
      </c>
      <c r="B8" s="3" t="inlineStr">
        <is>
          <t>Not scored by the source protocol; derived for every dataset from reported metadata: PCI values +3; IRI values +2; maintenance records +2 (capped at 5). Datasets with none of these: severity labels +1.5; agency-grade survey acquisition (LCMS/survey vehicle) +1; reported condition-prediction use +1; GPS +0.5; capped at 2.5. Rationale: linkage to the indices agencies manage against (PCI/IRI/maintenance) is the scarcest and most decision-relevant property in the inventory (only 1 dataset reports PCI, 1 IRI).</t>
        </is>
      </c>
    </row>
    <row r="9" ht="45" customHeight="1">
      <c r="A9" s="10" t="inlineStr">
        <is>
          <t>Score basis column</t>
        </is>
      </c>
      <c r="B9" s="3" t="inlineStr">
        <is>
          <t>AIR_Score_Basis records whether a row is Reviewed (all six mapped criteria averaged from source MCDM scores), Hybrid, or Derived (rubric only). Agency ground truth is rubric-derived for all rows. AIR_Scored_Source_Records gives the count of merged source records that carried reviewed scores.</t>
        </is>
      </c>
    </row>
    <row r="10" ht="45" customHeight="1">
      <c r="A10" s="10" t="inlineStr">
        <is>
          <t>Caveats</t>
        </is>
      </c>
      <c r="B10" s="3" t="inlineStr">
        <is>
          <t>Scores describe documentation-level readiness, not audited data quality: no archives were downloaded and reviewed scores inherit the judgment of the original review batches. Averaging across batches smooths reviewer differences but can mask disagreement; conflicting metadata are flagged in the conflict columns of All_Datasets. Scores are comparative screening aids, not fitness certificates.</t>
        </is>
      </c>
    </row>
    <row r="11" ht="60" customHeight="1">
      <c r="A11" s="10" t="inlineStr">
        <is>
          <t>Framework references</t>
        </is>
      </c>
      <c r="B11" s="3" t="inlineStr">
        <is>
          <t>Criterion design follows established dataset-quality guidance: FAIR data principles (findability, accessibility, interoperability, reusability; Wilkinson et al., Scientific Data 3:160018, 2016) for Accessibility/Documentation, and Datasheets for Datasets (Gebru et al., Communications of the ACM 64(12), 2021) for acquisition/annotation/metadata transparency. The MCDM weighted-sum structure mirrors the PAV-AI-DSR-2.0 source protocol.</t>
        </is>
      </c>
    </row>
    <row r="12" ht="30" customHeight="1">
      <c r="A12" s="10" t="inlineStr">
        <is>
          <t>Reproducibility</t>
        </is>
      </c>
      <c r="B12" s="3" t="inlineStr">
        <is>
          <t>Generated by analysis/build_workbook_v2.py from Compared_All_Platforms_TH.xlsx + the 16 source workbooks; per-record extracted scores in analysis/mcdm_scores.json. Build date 2026-08-11.</t>
        </is>
      </c>
    </row>
    <row r="14" ht="70" customHeight="1">
      <c r="A14" s="37" t="inlineStr">
        <is>
          <t>V3.0 scoring supplement</t>
        </is>
      </c>
      <c r="B14" s="37" t="inlineStr">
        <is>
          <t>New assessment uses rubric v2.0. Original method and AIR scores above remain historical.</t>
        </is>
      </c>
    </row>
    <row r="15" ht="70" customHeight="1">
      <c r="A15" s="35" t="inlineStr">
        <is>
          <t>Current grading</t>
        </is>
      </c>
      <c r="B15" s="35" t="inlineStr">
        <is>
          <t>See MCDM_Grades for all 177 AI/human comparisons; All_Datasets has appended V3 outcome columns.</t>
        </is>
      </c>
    </row>
    <row r="16" ht="70" customHeight="1">
      <c r="A16" s="35" t="inlineStr">
        <is>
          <t>Human checklist</t>
        </is>
      </c>
      <c r="B16" s="35" t="inlineStr">
        <is>
          <t>MCDM_Checks contains eight criterion rows and 40 Y/N/U/X checks per dataset. Yellow fields are human inputs.</t>
        </is>
      </c>
    </row>
    <row r="17" ht="70" customHeight="1">
      <c r="A17" s="35" t="inlineStr">
        <is>
          <t>Weights</t>
        </is>
      </c>
      <c r="B17" s="35" t="inlineStr">
        <is>
          <t>Default pavement-management profile; Image benchmark alternative in MCDM_Settings.</t>
        </is>
      </c>
    </row>
    <row r="18" ht="70" customHeight="1">
      <c r="A18" s="35" t="inlineStr">
        <is>
          <t>Uncertainty</t>
        </is>
      </c>
      <c r="B18" s="35" t="inlineStr">
        <is>
          <t>Confirmed and upper points remain separate. U/X are unresolved evidence, not confirmed failures.</t>
        </is>
      </c>
    </row>
    <row r="19" ht="70" customHeight="1">
      <c r="A19" s="35" t="inlineStr">
        <is>
          <t>Evidence and eligibility</t>
        </is>
      </c>
      <c r="B19" s="35" t="inlineStr">
        <is>
          <t>Primary documentation review only. No payload sample was opened and no label/leakage audit executed. See MCDM_Settings and MCDM_Rubric before ranking.</t>
        </is>
      </c>
    </row>
  </sheetData>
  <pageMargins left="0.7" right="0.7" top="0.75" bottom="0.75" header="0.3" footer="0.3"/>
</worksheet>
</file>

<file path=xl/worksheets/sheet6.xml><?xml version="1.0" encoding="utf-8"?>
<worksheet xmlns="http://schemas.openxmlformats.org/spreadsheetml/2006/main">
  <sheetPr>
    <tabColor rgb="FF087F8C"/>
    <outlinePr summaryBelow="1" summaryRight="1"/>
    <pageSetUpPr/>
  </sheetPr>
  <dimension ref="A1:H39"/>
  <sheetViews>
    <sheetView showGridLines="0" workbookViewId="0">
      <pane xSplit="2" ySplit="1" topLeftCell="C2" activePane="bottomRight" state="frozen"/>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8" customHeight="1">
      <c r="A1" s="17" t="inlineStr">
        <is>
          <t>PaveData MCDM • Workbook 3.0 | Start here</t>
        </is>
      </c>
    </row>
    <row r="2" ht="32" customHeight="1">
      <c r="A2" s="14" t="inlineStr">
        <is>
          <t>Weight profile</t>
        </is>
      </c>
      <c r="B2" s="18" t="inlineStr">
        <is>
          <t>Pavement management</t>
        </is>
      </c>
      <c r="C2" s="14" t="n"/>
      <c r="D2" s="14" t="n"/>
      <c r="E2" s="14" t="n"/>
      <c r="F2" s="14" t="n"/>
      <c r="G2" s="14" t="n"/>
      <c r="H2" s="14" t="n"/>
    </row>
    <row r="3" ht="32" customHeight="1">
      <c r="A3" s="14" t="inlineStr">
        <is>
          <t>Intended use</t>
        </is>
      </c>
      <c r="B3" s="14" t="inlineStr">
        <is>
          <t>Noncommercial academic research; revise rights checks for another use.</t>
        </is>
      </c>
    </row>
    <row r="4" ht="44" customHeight="1">
      <c r="A4" s="14" t="inlineStr">
        <is>
          <t>Target population</t>
        </is>
      </c>
      <c r="B4" s="14" t="inlineStr">
        <is>
          <t>Not specified. Choose task, geography, pavement, sensor and deployment setting before a final comparison.</t>
        </is>
      </c>
    </row>
    <row r="5" ht="44" customHeight="1">
      <c r="A5" s="14" t="inlineStr">
        <is>
          <t>Preset tolerances</t>
        </is>
      </c>
      <c r="B5" s="14" t="inlineStr">
        <is>
          <t>Not specified. Set label reliability, sample precision and generalization tolerances before resolving L5, C5 and R5.</t>
        </is>
      </c>
    </row>
    <row r="6" ht="32" customHeight="1">
      <c r="A6" s="16" t="inlineStr">
        <is>
          <t>Criterion</t>
        </is>
      </c>
      <c r="B6" s="16" t="inlineStr">
        <is>
          <t>Management %</t>
        </is>
      </c>
      <c r="C6" s="16" t="inlineStr">
        <is>
          <t>Image %</t>
        </is>
      </c>
      <c r="D6" s="16" t="inlineStr">
        <is>
          <t>Active %</t>
        </is>
      </c>
      <c r="E6" s="14" t="n"/>
      <c r="F6" s="14" t="n"/>
      <c r="G6" s="14" t="n"/>
      <c r="H6" s="14" t="n"/>
    </row>
    <row r="7" ht="32" customHeight="1">
      <c r="A7" s="14" t="inlineStr">
        <is>
          <t>A Access</t>
        </is>
      </c>
      <c r="B7" s="14" t="n">
        <v>10</v>
      </c>
      <c r="C7" s="14" t="n">
        <v>10</v>
      </c>
      <c r="D7" s="14">
        <f>IF($B$2="Image benchmark",C7,B7)</f>
        <v/>
      </c>
      <c r="E7" s="14" t="n"/>
      <c r="F7" s="14" t="n"/>
      <c r="G7" s="14" t="n"/>
      <c r="H7" s="14" t="n"/>
    </row>
    <row r="8" ht="32" customHeight="1">
      <c r="A8" s="14" t="inlineStr">
        <is>
          <t>L Label Quality</t>
        </is>
      </c>
      <c r="B8" s="14" t="n">
        <v>20</v>
      </c>
      <c r="C8" s="14" t="n">
        <v>25</v>
      </c>
      <c r="D8" s="14">
        <f>IF($B$2="Image benchmark",C8,B8)</f>
        <v/>
      </c>
      <c r="E8" s="14" t="n"/>
      <c r="F8" s="14" t="n"/>
      <c r="G8" s="14" t="n"/>
      <c r="H8" s="14" t="n"/>
    </row>
    <row r="9" ht="32" customHeight="1">
      <c r="A9" s="14" t="inlineStr">
        <is>
          <t>D Documentation</t>
        </is>
      </c>
      <c r="B9" s="14" t="n">
        <v>10</v>
      </c>
      <c r="C9" s="14" t="n">
        <v>10</v>
      </c>
      <c r="D9" s="14">
        <f>IF($B$2="Image benchmark",C9,B9)</f>
        <v/>
      </c>
      <c r="E9" s="14" t="n"/>
      <c r="F9" s="14" t="n"/>
      <c r="G9" s="14" t="n"/>
      <c r="H9" s="14" t="n"/>
    </row>
    <row r="10" ht="32" customHeight="1">
      <c r="A10" s="14" t="inlineStr">
        <is>
          <t>C Sample Size</t>
        </is>
      </c>
      <c r="B10" s="14" t="n">
        <v>10</v>
      </c>
      <c r="C10" s="14" t="n">
        <v>10</v>
      </c>
      <c r="D10" s="14">
        <f>IF($B$2="Image benchmark",C10,B10)</f>
        <v/>
      </c>
      <c r="E10" s="14" t="n"/>
      <c r="F10" s="14" t="n"/>
      <c r="G10" s="14" t="n"/>
      <c r="H10" s="14" t="n"/>
    </row>
    <row r="11" ht="32" customHeight="1">
      <c r="A11" s="14" t="inlineStr">
        <is>
          <t>R Domain Fit</t>
        </is>
      </c>
      <c r="B11" s="14" t="n">
        <v>15</v>
      </c>
      <c r="C11" s="14" t="n">
        <v>15</v>
      </c>
      <c r="D11" s="14">
        <f>IF($B$2="Image benchmark",C11,B11)</f>
        <v/>
      </c>
      <c r="E11" s="14" t="n"/>
      <c r="F11" s="14" t="n"/>
      <c r="G11" s="14" t="n"/>
      <c r="H11" s="14" t="n"/>
    </row>
    <row r="12" ht="32" customHeight="1">
      <c r="A12" s="14" t="inlineStr">
        <is>
          <t>M Sensor Details</t>
        </is>
      </c>
      <c r="B12" s="14" t="n">
        <v>10</v>
      </c>
      <c r="C12" s="14" t="n">
        <v>10</v>
      </c>
      <c r="D12" s="14">
        <f>IF($B$2="Image benchmark",C12,B12)</f>
        <v/>
      </c>
      <c r="E12" s="14" t="n"/>
      <c r="F12" s="14" t="n"/>
      <c r="G12" s="14" t="n"/>
      <c r="H12" s="14" t="n"/>
    </row>
    <row r="13" ht="32" customHeight="1">
      <c r="A13" s="14" t="inlineStr">
        <is>
          <t>V Test Readiness</t>
        </is>
      </c>
      <c r="B13" s="14" t="n">
        <v>15</v>
      </c>
      <c r="C13" s="14" t="n">
        <v>20</v>
      </c>
      <c r="D13" s="14">
        <f>IF($B$2="Image benchmark",C13,B13)</f>
        <v/>
      </c>
      <c r="E13" s="14" t="n"/>
      <c r="F13" s="14" t="n"/>
      <c r="G13" s="14" t="n"/>
      <c r="H13" s="14" t="n"/>
    </row>
    <row r="14" ht="32" customHeight="1">
      <c r="A14" s="14" t="inlineStr">
        <is>
          <t>E Engineering Value</t>
        </is>
      </c>
      <c r="B14" s="14" t="n">
        <v>10</v>
      </c>
      <c r="C14" s="14" t="n">
        <v>0</v>
      </c>
      <c r="D14" s="14">
        <f>IF($B$2="Image benchmark",C14,B14)</f>
        <v/>
      </c>
      <c r="E14" s="14" t="n"/>
      <c r="F14" s="14" t="n"/>
      <c r="G14" s="14" t="n"/>
      <c r="H14" s="14" t="n"/>
    </row>
    <row r="15" ht="32" customHeight="1">
      <c r="A15" s="14" t="inlineStr">
        <is>
          <t>Weight check</t>
        </is>
      </c>
      <c r="B15" s="14" t="n"/>
      <c r="C15" s="14" t="n"/>
      <c r="D15" s="52">
        <f>SUM(D7:D14)</f>
        <v/>
      </c>
      <c r="E15" s="14" t="n"/>
      <c r="F15" s="14" t="n"/>
      <c r="G15" s="14" t="n"/>
      <c r="H15" s="14" t="n"/>
    </row>
    <row r="16" ht="32" customHeight="1">
      <c r="A16" s="14" t="n"/>
      <c r="B16" s="14" t="n"/>
      <c r="C16" s="14" t="n"/>
      <c r="D16" s="14" t="n"/>
      <c r="E16" s="14" t="n"/>
      <c r="F16" s="14" t="n"/>
      <c r="G16" s="14" t="n"/>
      <c r="H16" s="14" t="n"/>
    </row>
    <row r="17" ht="46" customHeight="1">
      <c r="A17" s="20" t="inlineStr">
        <is>
          <t>How to grade</t>
        </is>
      </c>
      <c r="B17" s="14" t="inlineStr">
        <is>
          <t>1. Filter MCDM_Checks by Dataset ID. Each dataset has eight rows, one per criterion, and five checks per row.</t>
        </is>
      </c>
    </row>
    <row r="18" ht="46" customHeight="1">
      <c r="A18" s="20" t="inlineStr">
        <is>
          <t>Human entries</t>
        </is>
      </c>
      <c r="B18" s="14" t="inlineStr">
        <is>
          <t>2. Enter Y, N, U or X in every yellow Human check cell. AI states are immediately to the left. Blank means not yet graded; U means unknown or untested.</t>
        </is>
      </c>
    </row>
    <row r="19" ht="46" customHeight="1">
      <c r="A19" s="20" t="inlineStr">
        <is>
          <t>Evidence record</t>
        </is>
      </c>
      <c r="B19" s="14" t="inlineStr">
        <is>
          <t>3. Add Human evidence, source URL, evidence level, release and review date in MCDM_Checks. Record the check ID and exact source section for every changed state.</t>
        </is>
      </c>
    </row>
    <row r="20" ht="46" customHeight="1">
      <c r="A20" s="20" t="inlineStr">
        <is>
          <t>Compare outcomes</t>
        </is>
      </c>
      <c r="B20" s="14" t="inlineStr">
        <is>
          <t>4. MCDM_Grades and the appended V3 columns in All_Datasets show AI and human grades/points side by side. Formula cells update from the checklist.</t>
        </is>
      </c>
    </row>
    <row r="21" ht="46" customHeight="1">
      <c r="A21" s="20" t="inlineStr">
        <is>
          <t>Clear eligibility</t>
        </is>
      </c>
      <c r="B21" s="14" t="inlineStr">
        <is>
          <t>5. In MCDM_Grades, complete the yellow human task/release and four gate fields. A high score cannot override a failed gate. All AI gates requiring a payload/target audit remain Pending.</t>
        </is>
      </c>
    </row>
    <row r="22" ht="46" customHeight="1">
      <c r="A22" s="20" t="inlineStr">
        <is>
          <t>State key</t>
        </is>
      </c>
      <c r="B22" s="14" t="inlineStr">
        <is>
          <t>Y = source supports the complete check; N = confirmed failure; U = unknown/unreported/untested; X = unresolved contradictory evidence. A missing statement alone is U, not N.</t>
        </is>
      </c>
    </row>
    <row r="23" ht="46" customHeight="1">
      <c r="A23" s="20" t="inlineStr">
        <is>
          <t>Criterion points</t>
        </is>
      </c>
      <c r="B23" s="14" t="inlineStr">
        <is>
          <t>Confirmed = count(Y); upper bound = count(Y)+count(U)+count(X). A criterion uses 0–5 points. Exact points require all five states to be Y/N; otherwise show a provisional range.</t>
        </is>
      </c>
    </row>
    <row r="24" ht="46" customHeight="1">
      <c r="A24" s="20" t="inlineStr">
        <is>
          <t>Grade labels</t>
        </is>
      </c>
      <c r="B24" s="14" t="inlineStr">
        <is>
          <t>P = Provisional; X = at least one unresolved conflict. Unrated (0–5) means no resolved checks. These are evidence states, not A–F quality classes.</t>
        </is>
      </c>
    </row>
    <row r="25" ht="46" customHeight="1">
      <c r="A25" s="20" t="inlineStr">
        <is>
          <t>Total points</t>
        </is>
      </c>
      <c r="B25" s="14" t="inlineStr">
        <is>
          <t>Total confirmed points = sum(active weight × criterion confirmed / 5). Upper bound uses criterion upper points. The interval is an evidence bound, not a statistical confidence interval.</t>
        </is>
      </c>
    </row>
    <row r="26" ht="46" customHeight="1">
      <c r="A26" s="20" t="inlineStr">
        <is>
          <t>Evidence resolved</t>
        </is>
      </c>
      <c r="B26" s="14" t="inlineStr">
        <is>
          <t>Resolved % = sum(active weight × count(Y or N) / 5). This measures evidence completeness, not model accuracy or dataset quality.</t>
        </is>
      </c>
    </row>
    <row r="27" ht="46" customHeight="1">
      <c r="A27" s="20" t="inlineStr">
        <is>
          <t>Human completion</t>
        </is>
      </c>
      <c r="B27" s="14" t="inlineStr">
        <is>
          <t>A criterion needs five valid human states. Overall human points require all eight criteria (40 checks), including Engineering Value when its weight is zero. Partial entries never count as failures.</t>
        </is>
      </c>
    </row>
    <row r="28" ht="46" customHeight="1">
      <c r="A28" s="20" t="inlineStr">
        <is>
          <t>Compare fairly</t>
        </is>
      </c>
      <c r="B28" s="14" t="inlineStr">
        <is>
          <t>Difference = human confirmed points minus AI confirmed points. State agreement compares valid human states with AI states; it is not agreement about true quality. Compare only the same release, task, target, intended use and weights.</t>
        </is>
      </c>
    </row>
    <row r="29" ht="46" customHeight="1">
      <c r="A29" s="20" t="inlineStr">
        <is>
          <t>Evidence scope</t>
        </is>
      </c>
      <c r="B29" s="14" t="inlineStr">
        <is>
          <t>Reviewed 177 inventory records and their primary metadata/README/landing pages, with earlier source packets for six worked examples. No dataset payload was opened, no labels audited and no split leakage test executed.</t>
        </is>
      </c>
    </row>
    <row r="30" ht="46" customHeight="1">
      <c r="A30" s="20" t="inlineStr">
        <is>
          <t>Unresolved sources</t>
        </is>
      </c>
      <c r="B30" s="14" t="inlineStr">
        <is>
          <t>Six rows remain entirely Unrated because primary evidence could not be retrieved: DS-048, 097, 100, 115, 120 and 177. Check notes also flag sparse metadata, restricted access and unresolved rights.</t>
        </is>
      </c>
    </row>
    <row r="31" ht="46" customHeight="1">
      <c r="A31" s="20" t="inlineStr">
        <is>
          <t>Identity corrections</t>
        </is>
      </c>
      <c r="B31" s="14" t="inlineStr">
        <is>
          <t>New assessments use original SDNET2018 at USU for DS-084 and Kaggle enhanced-uav-pdd for DS-175. Their historical preferred links remain in All_Datasets for traceability.</t>
        </is>
      </c>
    </row>
    <row r="32" ht="46" customHeight="1">
      <c r="A32" s="20" t="inlineStr">
        <is>
          <t>Historical scores</t>
        </is>
      </c>
      <c r="B32" s="14" t="inlineStr">
        <is>
          <t>The five original tabs retain their v2 content. Original AIR/MCDM numbers and summary rankings use the old model and are not comparable to these v3 evidence-based points.</t>
        </is>
      </c>
    </row>
    <row r="33" ht="46" customHeight="1">
      <c r="A33" s="20" t="inlineStr">
        <is>
          <t>No final leaderboard</t>
        </is>
      </c>
      <c r="B33" s="14" t="inlineStr">
        <is>
          <t>All AI assessments are provisional or unrated. No overall ranking is issued: target populations/tolerances and actual retrieval/leakage checks remain unresolved. Lower confirmed totals can reflect sparse documentation.</t>
        </is>
      </c>
    </row>
    <row r="34" ht="46" customHeight="1">
      <c r="A34" s="20" t="inlineStr">
        <is>
          <t>Profile changes</t>
        </is>
      </c>
      <c r="B34" s="14" t="inlineStr">
        <is>
          <t>Changing the profile only reweights current checks. A new task, target or use requires reassessment of affected checks and gates; it does not happen automatically.</t>
        </is>
      </c>
    </row>
    <row r="35" ht="46" customHeight="1">
      <c r="A35" s="20" t="inlineStr">
        <is>
          <t>Source provenance</t>
        </is>
      </c>
      <c r="B35" s="14" t="inlineStr">
        <is>
          <t>Rubric: PaveData_MCDM_Review_and_Shared_Rubric_v2.0.docx. Assessment date: 2026-09-07. Source workbook: Compared_All_Platforms_TH_v2.0.xlsx.</t>
        </is>
      </c>
    </row>
    <row r="36" ht="46" customHeight="1">
      <c r="A36" s="20" t="inlineStr">
        <is>
          <t>Evaluator calibration</t>
        </is>
      </c>
      <c r="B36" s="14" t="inlineStr">
        <is>
          <t>Before full human review, independently grade 5–10 datasets, discuss disagreements against source evidence, fix interpretation rules, then retain both original AI and human decisions.</t>
        </is>
      </c>
    </row>
    <row r="37" ht="46" customHeight="1">
      <c r="A37" s="20" t="inlineStr">
        <is>
          <t>Reviewer protocol</t>
        </is>
      </c>
      <c r="B37" s="14" t="inlineStr">
        <is>
          <t>The AI is instructed to assess the exact release, use primary evidence, apply each complete check, log source/locator, keep missing evidence U, calculate bounds and leave eligibility pending when untested. Human evaluators follow the same procedure.</t>
        </is>
      </c>
    </row>
    <row r="38" ht="32" customHeight="1">
      <c r="A38" s="14" t="n"/>
      <c r="B38" s="14" t="n"/>
      <c r="C38" s="14" t="n"/>
      <c r="D38" s="14" t="n"/>
      <c r="E38" s="14" t="n"/>
      <c r="F38" s="14" t="n"/>
      <c r="G38" s="14" t="n"/>
      <c r="H38" s="14" t="n"/>
    </row>
    <row r="39" ht="32" customHeight="1">
      <c r="A39" s="14" t="n"/>
      <c r="B39" s="14" t="n"/>
      <c r="C39" s="14" t="n"/>
      <c r="D39" s="14" t="n"/>
      <c r="E39" s="14" t="n"/>
      <c r="F39" s="14" t="n"/>
      <c r="G39" s="14" t="n"/>
      <c r="H39" s="14" t="n"/>
    </row>
  </sheetData>
  <mergeCells count="25">
    <mergeCell ref="B24:H24"/>
    <mergeCell ref="B30:H30"/>
    <mergeCell ref="B33:H33"/>
    <mergeCell ref="A1:H1"/>
    <mergeCell ref="B5:H5"/>
    <mergeCell ref="B20:H20"/>
    <mergeCell ref="B36:H36"/>
    <mergeCell ref="B32:H32"/>
    <mergeCell ref="B26:H26"/>
    <mergeCell ref="B35:H35"/>
    <mergeCell ref="B4:H4"/>
    <mergeCell ref="B25:H25"/>
    <mergeCell ref="B3:H3"/>
    <mergeCell ref="B31:H31"/>
    <mergeCell ref="B22:H22"/>
    <mergeCell ref="B18:H18"/>
    <mergeCell ref="B27:H27"/>
    <mergeCell ref="B21:H21"/>
    <mergeCell ref="B23:H23"/>
    <mergeCell ref="B17:H17"/>
    <mergeCell ref="B34:H34"/>
    <mergeCell ref="B29:H29"/>
    <mergeCell ref="B19:H19"/>
    <mergeCell ref="B37:H37"/>
    <mergeCell ref="B28:H28"/>
  </mergeCells>
  <dataValidations count="1">
    <dataValidation sqref="B2" showDropDown="0" showInputMessage="0" showErrorMessage="0" allowBlank="0" type="list">
      <formula1>"Pavement management,Image benchmark"</formula1>
    </dataValidation>
  </dataValidations>
  <pageMargins left="0.7" right="0.7" top="0.75" bottom="0.75" header="0.3" footer="0.3"/>
</worksheet>
</file>

<file path=xl/worksheets/sheet7.xml><?xml version="1.0" encoding="utf-8"?>
<worksheet xmlns="http://schemas.openxmlformats.org/spreadsheetml/2006/main">
  <sheetPr>
    <tabColor rgb="FF087F8C"/>
    <outlinePr summaryBelow="1" summaryRight="1"/>
    <pageSetUpPr/>
  </sheetPr>
  <dimension ref="A1:G49"/>
  <sheetViews>
    <sheetView showGridLines="0" workbookViewId="0">
      <pane xSplit="2" ySplit="4" topLeftCell="C5" activePane="bottomRight" state="frozen"/>
      <selection activeCell="A1" sqref="A1"/>
    </sheetView>
  </sheetViews>
  <sheetFormatPr baseColWidth="8" defaultRowHeight="15"/>
  <cols>
    <col width="11" customWidth="1" min="1" max="1"/>
    <col width="23" customWidth="1" min="2" max="2"/>
    <col width="23" customWidth="1" min="3" max="3"/>
    <col width="31" customWidth="1" min="4" max="4"/>
    <col width="88" customWidth="1" min="5" max="5"/>
    <col width="15" customWidth="1" min="6" max="6"/>
    <col width="15" customWidth="1" min="7" max="7"/>
  </cols>
  <sheetData>
    <row r="1" ht="65" customHeight="1">
      <c r="A1" s="17" t="inlineStr">
        <is>
          <t>Rubric 2.0 • Same checks for AI and human evaluators</t>
        </is>
      </c>
    </row>
    <row r="2" ht="65" customHeight="1">
      <c r="A2" s="14" t="inlineStr">
        <is>
          <t>Each check is worth one point: Y = 1 confirmed; N = 0 confirmed; U/X remain unresolved. Read the complete rule before grading.</t>
        </is>
      </c>
    </row>
    <row r="3" ht="65" customHeight="1">
      <c r="A3" s="14" t="n"/>
      <c r="B3" s="14" t="n"/>
      <c r="C3" s="14" t="n"/>
      <c r="D3" s="14" t="n"/>
      <c r="E3" s="14" t="n"/>
      <c r="F3" s="14" t="n"/>
      <c r="G3" s="14" t="n"/>
    </row>
    <row r="4" ht="65" customHeight="1">
      <c r="A4" s="14" t="inlineStr">
        <is>
          <t>Check ID</t>
        </is>
      </c>
      <c r="B4" s="14" t="inlineStr">
        <is>
          <t>Criterion</t>
        </is>
      </c>
      <c r="C4" s="14" t="inlineStr">
        <is>
          <t>Short check name</t>
        </is>
      </c>
      <c r="D4" s="14" t="inlineStr">
        <is>
          <t>Evaluator question</t>
        </is>
      </c>
      <c r="E4" s="14" t="inlineStr">
        <is>
          <t>Complete rule</t>
        </is>
      </c>
      <c r="F4" s="14" t="inlineStr">
        <is>
          <t>Management %</t>
        </is>
      </c>
      <c r="G4" s="14" t="inlineStr">
        <is>
          <t>Image %</t>
        </is>
      </c>
    </row>
    <row r="5" ht="65" customHeight="1">
      <c r="A5" s="14" t="inlineStr">
        <is>
          <t>A1</t>
        </is>
      </c>
      <c r="B5" s="14" t="inlineStr">
        <is>
          <t>Access</t>
        </is>
      </c>
      <c r="C5" s="14" t="inlineStr">
        <is>
          <t>Find the release</t>
        </is>
      </c>
      <c r="D5" s="14" t="inlineStr">
        <is>
          <t>Can I obtain and use the data?</t>
        </is>
      </c>
      <c r="E5" s="14" t="inlineStr">
        <is>
          <t>An official page or persistent identifier resolves to the exact dataset release.</t>
        </is>
      </c>
      <c r="F5" s="14" t="n">
        <v>10</v>
      </c>
      <c r="G5" s="14" t="n">
        <v>10</v>
      </c>
    </row>
    <row r="6" ht="65" customHeight="1">
      <c r="A6" s="14" t="inlineStr">
        <is>
          <t>A2</t>
        </is>
      </c>
      <c r="B6" s="14" t="inlineStr">
        <is>
          <t>Access</t>
        </is>
      </c>
      <c r="C6" s="14" t="inlineStr">
        <is>
          <t>Get the data</t>
        </is>
      </c>
      <c r="D6" s="14" t="inlineStr">
        <is>
          <t>Can I obtain and use the data?</t>
        </is>
      </c>
      <c r="E6" s="14" t="inlineStr">
        <is>
          <t>The source explains how to obtain the complete release, including accounts, requests, fees and restrictions.</t>
        </is>
      </c>
      <c r="F6" s="14" t="n">
        <v>10</v>
      </c>
      <c r="G6" s="14" t="n">
        <v>10</v>
      </c>
    </row>
    <row r="7" ht="65" customHeight="1">
      <c r="A7" s="14" t="inlineStr">
        <is>
          <t>A3</t>
        </is>
      </c>
      <c r="B7" s="14" t="inlineStr">
        <is>
          <t>Access</t>
        </is>
      </c>
      <c r="C7" s="14" t="inlineStr">
        <is>
          <t>Check the license</t>
        </is>
      </c>
      <c r="D7" s="14" t="inlineStr">
        <is>
          <t>Can I obtain and use the data?</t>
        </is>
      </c>
      <c r="E7" s="14" t="inlineStr">
        <is>
          <t>Data terms attached to this release permit the intended use. Distinguish the data license from the code license.</t>
        </is>
      </c>
      <c r="F7" s="14" t="n">
        <v>10</v>
      </c>
      <c r="G7" s="14" t="n">
        <v>10</v>
      </c>
    </row>
    <row r="8" ht="65" customHeight="1">
      <c r="A8" s="14" t="inlineStr">
        <is>
          <t>A4</t>
        </is>
      </c>
      <c r="B8" s="14" t="inlineStr">
        <is>
          <t>Access</t>
        </is>
      </c>
      <c r="C8" s="14" t="inlineStr">
        <is>
          <t>Check other rights</t>
        </is>
      </c>
      <c r="D8" s="14" t="inlineStr">
        <is>
          <t>Can I obtain and use the data?</t>
        </is>
      </c>
      <c r="E8" s="14" t="inlineStr">
        <is>
          <t>Rights and privacy handling are documented, including third-party data and each component license in a compiled dataset.</t>
        </is>
      </c>
      <c r="F8" s="14" t="n">
        <v>10</v>
      </c>
      <c r="G8" s="14" t="n">
        <v>10</v>
      </c>
    </row>
    <row r="9" ht="65" customHeight="1">
      <c r="A9" s="14" t="inlineStr">
        <is>
          <t>A5</t>
        </is>
      </c>
      <c r="B9" s="14" t="inlineStr">
        <is>
          <t>Access</t>
        </is>
      </c>
      <c r="C9" s="14" t="inlineStr">
        <is>
          <t>Open a sample</t>
        </is>
      </c>
      <c r="D9" s="14" t="inlineStr">
        <is>
          <t>Can I obtain and use the data?</t>
        </is>
      </c>
      <c r="E9" s="14" t="inlineStr">
        <is>
          <t>The evaluator retrieves and opens a small authorized sample through the stated route and records the test date.</t>
        </is>
      </c>
      <c r="F9" s="14" t="n">
        <v>10</v>
      </c>
      <c r="G9" s="14" t="n">
        <v>10</v>
      </c>
    </row>
    <row r="10" ht="65" customHeight="1">
      <c r="A10" s="14" t="inlineStr">
        <is>
          <t>L1</t>
        </is>
      </c>
      <c r="B10" s="14" t="inlineStr">
        <is>
          <t>Label Quality</t>
        </is>
      </c>
      <c r="C10" s="14" t="inlineStr">
        <is>
          <t>Define the targets</t>
        </is>
      </c>
      <c r="D10" s="14" t="inlineStr">
        <is>
          <t>Can I trust the labels or measurements?</t>
        </is>
      </c>
      <c r="E10" s="14" t="inlineStr">
        <is>
          <t>The release defines its labels or measured outcomes and maps them to the selected task.</t>
        </is>
      </c>
      <c r="F10" s="14" t="n">
        <v>20</v>
      </c>
      <c r="G10" s="14" t="n">
        <v>25</v>
      </c>
    </row>
    <row r="11" ht="65" customHeight="1">
      <c r="A11" s="14" t="inlineStr">
        <is>
          <t>L2</t>
        </is>
      </c>
      <c r="B11" s="14" t="inlineStr">
        <is>
          <t>Label Quality</t>
        </is>
      </c>
      <c r="C11" s="14" t="inlineStr">
        <is>
          <t>Explain the rules</t>
        </is>
      </c>
      <c r="D11" s="14" t="inlineStr">
        <is>
          <t>Can I trust the labels or measurements?</t>
        </is>
      </c>
      <c r="E11" s="14" t="inlineStr">
        <is>
          <t>Labeling or measurement instructions cover classes, ambiguous cases, and relevant severity levels or units.</t>
        </is>
      </c>
      <c r="F11" s="14" t="n">
        <v>20</v>
      </c>
      <c r="G11" s="14" t="n">
        <v>25</v>
      </c>
    </row>
    <row r="12" ht="65" customHeight="1">
      <c r="A12" s="14" t="inlineStr">
        <is>
          <t>L3</t>
        </is>
      </c>
      <c r="B12" s="14" t="inlineStr">
        <is>
          <t>Label Quality</t>
        </is>
      </c>
      <c r="C12" s="14" t="inlineStr">
        <is>
          <t>Identify the team</t>
        </is>
      </c>
      <c r="D12" s="14" t="inlineStr">
        <is>
          <t>Can I trust the labels or measurements?</t>
        </is>
      </c>
      <c r="E12" s="14" t="inlineStr">
        <is>
          <t>The source identifies annotators or measurement operators and explains their training, expertise or assignment process.</t>
        </is>
      </c>
      <c r="F12" s="14" t="n">
        <v>20</v>
      </c>
      <c r="G12" s="14" t="n">
        <v>25</v>
      </c>
    </row>
    <row r="13" ht="65" customHeight="1">
      <c r="A13" s="14" t="inlineStr">
        <is>
          <t>L4</t>
        </is>
      </c>
      <c r="B13" s="14" t="inlineStr">
        <is>
          <t>Label Quality</t>
        </is>
      </c>
      <c r="C13" s="14" t="inlineStr">
        <is>
          <t>Review and correct</t>
        </is>
      </c>
      <c r="D13" s="14" t="inlineStr">
        <is>
          <t>Can I trust the labels or measurements?</t>
        </is>
      </c>
      <c r="E13" s="14" t="inlineStr">
        <is>
          <t>A documented procedure reviews and corrects label or measurement errors. Label availability alone does not qualify.</t>
        </is>
      </c>
      <c r="F13" s="14" t="n">
        <v>20</v>
      </c>
      <c r="G13" s="14" t="n">
        <v>25</v>
      </c>
    </row>
    <row r="14" ht="65" customHeight="1">
      <c r="A14" s="14" t="inlineStr">
        <is>
          <t>L5</t>
        </is>
      </c>
      <c r="B14" s="14" t="inlineStr">
        <is>
          <t>Label Quality</t>
        </is>
      </c>
      <c r="C14" s="14" t="inlineStr">
        <is>
          <t>Measure reliability</t>
        </is>
      </c>
      <c r="D14" s="14" t="inlineStr">
        <is>
          <t>Can I trust the labels or measurements?</t>
        </is>
      </c>
      <c r="E14" s="14" t="inlineStr">
        <is>
          <t>A quantitative agreement, error or reliability result identifies the audit sample and method and meets the tolerance set before scoring.</t>
        </is>
      </c>
      <c r="F14" s="14" t="n">
        <v>20</v>
      </c>
      <c r="G14" s="14" t="n">
        <v>25</v>
      </c>
    </row>
    <row r="15" ht="65" customHeight="1">
      <c r="A15" s="14" t="inlineStr">
        <is>
          <t>D1</t>
        </is>
      </c>
      <c r="B15" s="14" t="inlineStr">
        <is>
          <t>Documentation</t>
        </is>
      </c>
      <c r="C15" s="14" t="inlineStr">
        <is>
          <t>Describe the files</t>
        </is>
      </c>
      <c r="D15" s="14" t="inlineStr">
        <is>
          <t>Can I understand and trace the data?</t>
        </is>
      </c>
      <c r="E15" s="14" t="inlineStr">
        <is>
          <t>A file or record list and schema explain formats, fields, units and missing-value codes.</t>
        </is>
      </c>
      <c r="F15" s="14" t="n">
        <v>10</v>
      </c>
      <c r="G15" s="14" t="n">
        <v>10</v>
      </c>
    </row>
    <row r="16" ht="65" customHeight="1">
      <c r="A16" s="14" t="inlineStr">
        <is>
          <t>D2</t>
        </is>
      </c>
      <c r="B16" s="14" t="inlineStr">
        <is>
          <t>Documentation</t>
        </is>
      </c>
      <c r="C16" s="14" t="inlineStr">
        <is>
          <t>Explain the source</t>
        </is>
      </c>
      <c r="D16" s="14" t="inlineStr">
        <is>
          <t>Can I understand and trace the data?</t>
        </is>
      </c>
      <c r="E16" s="14" t="inlineStr">
        <is>
          <t>The source states who collected or compiled the data, why, and which source datasets or sampling process were used.</t>
        </is>
      </c>
      <c r="F16" s="14" t="n">
        <v>10</v>
      </c>
      <c r="G16" s="14" t="n">
        <v>10</v>
      </c>
    </row>
    <row r="17" ht="65" customHeight="1">
      <c r="A17" s="14" t="inlineStr">
        <is>
          <t>D3</t>
        </is>
      </c>
      <c r="B17" s="14" t="inlineStr">
        <is>
          <t>Documentation</t>
        </is>
      </c>
      <c r="C17" s="14" t="inlineStr">
        <is>
          <t>Track the version</t>
        </is>
      </c>
      <c r="D17" s="14" t="inlineStr">
        <is>
          <t>Can I understand and trace the data?</t>
        </is>
      </c>
      <c r="E17" s="14" t="inlineStr">
        <is>
          <t>Release history and parent or derivative relationships are explicit. A clearly identified first release can qualify.</t>
        </is>
      </c>
      <c r="F17" s="14" t="n">
        <v>10</v>
      </c>
      <c r="G17" s="14" t="n">
        <v>10</v>
      </c>
    </row>
    <row r="18" ht="65" customHeight="1">
      <c r="A18" s="14" t="inlineStr">
        <is>
          <t>D4</t>
        </is>
      </c>
      <c r="B18" s="14" t="inlineStr">
        <is>
          <t>Documentation</t>
        </is>
      </c>
      <c r="C18" s="14" t="inlineStr">
        <is>
          <t>State the limits</t>
        </is>
      </c>
      <c r="D18" s="14" t="inlineStr">
        <is>
          <t>Can I understand and trace the data?</t>
        </is>
      </c>
      <c r="E18" s="14" t="inlineStr">
        <is>
          <t>Dataset-specific limitations and intended or discouraged uses are described.</t>
        </is>
      </c>
      <c r="F18" s="14" t="n">
        <v>10</v>
      </c>
      <c r="G18" s="14" t="n">
        <v>10</v>
      </c>
    </row>
    <row r="19" ht="65" customHeight="1">
      <c r="A19" s="14" t="inlineStr">
        <is>
          <t>D5</t>
        </is>
      </c>
      <c r="B19" s="14" t="inlineStr">
        <is>
          <t>Documentation</t>
        </is>
      </c>
      <c r="C19" s="14" t="inlineStr">
        <is>
          <t>Locate the details</t>
        </is>
      </c>
      <c r="D19" s="14" t="inlineStr">
        <is>
          <t>Can I understand and trace the data?</t>
        </is>
      </c>
      <c r="E19" s="14" t="inlineStr">
        <is>
          <t>Dataset-specific documentation is accessible, with claims traceable to a section, table, file or field.</t>
        </is>
      </c>
      <c r="F19" s="14" t="n">
        <v>10</v>
      </c>
      <c r="G19" s="14" t="n">
        <v>10</v>
      </c>
    </row>
    <row r="20" ht="65" customHeight="1">
      <c r="A20" s="14" t="inlineStr">
        <is>
          <t>C1</t>
        </is>
      </c>
      <c r="B20" s="14" t="inlineStr">
        <is>
          <t>Sample Size</t>
        </is>
      </c>
      <c r="C20" s="14" t="inlineStr">
        <is>
          <t>Count originals</t>
        </is>
      </c>
      <c r="D20" s="14" t="inlineStr">
        <is>
          <t>Are there enough independent samples?</t>
        </is>
      </c>
      <c r="E20" s="14" t="inlineStr">
        <is>
          <t>Unique capture units are defined and counted separately from crops, frames, augmented copies and repeated modalities.</t>
        </is>
      </c>
      <c r="F20" s="14" t="n">
        <v>10</v>
      </c>
      <c r="G20" s="14" t="n">
        <v>10</v>
      </c>
    </row>
    <row r="21" ht="65" customHeight="1">
      <c r="A21" s="14" t="inlineStr">
        <is>
          <t>C2</t>
        </is>
      </c>
      <c r="B21" s="14" t="inlineStr">
        <is>
          <t>Sample Size</t>
        </is>
      </c>
      <c r="C21" s="14" t="inlineStr">
        <is>
          <t>Count each class</t>
        </is>
      </c>
      <c r="D21" s="14" t="inlineStr">
        <is>
          <t>Are there enough independent samples?</t>
        </is>
      </c>
      <c r="E21" s="14" t="inlineStr">
        <is>
          <t>Counts are reported by target class or outcome group, including relevant negative or normal cases.</t>
        </is>
      </c>
      <c r="F21" s="14" t="n">
        <v>10</v>
      </c>
      <c r="G21" s="14" t="n">
        <v>10</v>
      </c>
    </row>
    <row r="22" ht="65" customHeight="1">
      <c r="A22" s="14" t="inlineStr">
        <is>
          <t>C3</t>
        </is>
      </c>
      <c r="B22" s="14" t="inlineStr">
        <is>
          <t>Sample Size</t>
        </is>
      </c>
      <c r="C22" s="14" t="inlineStr">
        <is>
          <t>Count each group</t>
        </is>
      </c>
      <c r="D22" s="14" t="inlineStr">
        <is>
          <t>Are there enough independent samples?</t>
        </is>
      </c>
      <c r="E22" s="14" t="inlineStr">
        <is>
          <t>Counts are reported by relevant capture group, such as road segment, route, trip, site or session.</t>
        </is>
      </c>
      <c r="F22" s="14" t="n">
        <v>10</v>
      </c>
      <c r="G22" s="14" t="n">
        <v>10</v>
      </c>
    </row>
    <row r="23" ht="65" customHeight="1">
      <c r="A23" s="14" t="inlineStr">
        <is>
          <t>C4</t>
        </is>
      </c>
      <c r="B23" s="14" t="inlineStr">
        <is>
          <t>Sample Size</t>
        </is>
      </c>
      <c r="C23" s="14" t="inlineStr">
        <is>
          <t>Count each split</t>
        </is>
      </c>
      <c r="D23" s="14" t="inlineStr">
        <is>
          <t>Are there enough independent samples?</t>
        </is>
      </c>
      <c r="E23" s="14" t="inlineStr">
        <is>
          <t>Independent group counts are reported separately for training and evaluation splits.</t>
        </is>
      </c>
      <c r="F23" s="14" t="n">
        <v>10</v>
      </c>
      <c r="G23" s="14" t="n">
        <v>10</v>
      </c>
    </row>
    <row r="24" ht="65" customHeight="1">
      <c r="A24" s="14" t="inlineStr">
        <is>
          <t>C5</t>
        </is>
      </c>
      <c r="B24" s="14" t="inlineStr">
        <is>
          <t>Sample Size</t>
        </is>
      </c>
      <c r="C24" s="14" t="inlineStr">
        <is>
          <t>Justify the size</t>
        </is>
      </c>
      <c r="D24" s="14" t="inlineStr">
        <is>
          <t>Are there enough independent samples?</t>
        </is>
      </c>
      <c r="E24" s="14" t="inlineStr">
        <is>
          <t>A learning curve, precision calculation or comparable quantitative analysis supports enough data for the selected task and preset tolerance.</t>
        </is>
      </c>
      <c r="F24" s="14" t="n">
        <v>10</v>
      </c>
      <c r="G24" s="14" t="n">
        <v>10</v>
      </c>
    </row>
    <row r="25" ht="65" customHeight="1">
      <c r="A25" s="14" t="inlineStr">
        <is>
          <t>R1</t>
        </is>
      </c>
      <c r="B25" s="14" t="inlineStr">
        <is>
          <t>Domain Fit</t>
        </is>
      </c>
      <c r="C25" s="14" t="inlineStr">
        <is>
          <t>Define the domain</t>
        </is>
      </c>
      <c r="D25" s="14" t="inlineStr">
        <is>
          <t>Does the data match where I will use it?</t>
        </is>
      </c>
      <c r="E25" s="14" t="inlineStr">
        <is>
          <t>The intended operating population is described by task, geography, pavement type and capture context.</t>
        </is>
      </c>
      <c r="F25" s="14" t="n">
        <v>15</v>
      </c>
      <c r="G25" s="14" t="n">
        <v>15</v>
      </c>
    </row>
    <row r="26" ht="65" customHeight="1">
      <c r="A26" s="14" t="inlineStr">
        <is>
          <t>R2</t>
        </is>
      </c>
      <c r="B26" s="14" t="inlineStr">
        <is>
          <t>Domain Fit</t>
        </is>
      </c>
      <c r="C26" s="14" t="inlineStr">
        <is>
          <t>Describe coverage</t>
        </is>
      </c>
      <c r="D26" s="14" t="inlineStr">
        <is>
          <t>Does the data match where I will use it?</t>
        </is>
      </c>
      <c r="E26" s="14" t="inlineStr">
        <is>
          <t>Reported collection groups cover at least geography and capture context, plus relevant environmental conditions or their limits.</t>
        </is>
      </c>
      <c r="F26" s="14" t="n">
        <v>15</v>
      </c>
      <c r="G26" s="14" t="n">
        <v>15</v>
      </c>
    </row>
    <row r="27" ht="65" customHeight="1">
      <c r="A27" s="14" t="inlineStr">
        <is>
          <t>R3</t>
        </is>
      </c>
      <c r="B27" s="14" t="inlineStr">
        <is>
          <t>Domain Fit</t>
        </is>
      </c>
      <c r="C27" s="14" t="inlineStr">
        <is>
          <t>Compare the target</t>
        </is>
      </c>
      <c r="D27" s="14" t="inlineStr">
        <is>
          <t>Does the data match where I will use it?</t>
        </is>
      </c>
      <c r="E27" s="14" t="inlineStr">
        <is>
          <t>A documented comparison shows how sampled groups match or differ from the evaluator's target population.</t>
        </is>
      </c>
      <c r="F27" s="14" t="n">
        <v>15</v>
      </c>
      <c r="G27" s="14" t="n">
        <v>15</v>
      </c>
    </row>
    <row r="28" ht="65" customHeight="1">
      <c r="A28" s="14" t="inlineStr">
        <is>
          <t>R4</t>
        </is>
      </c>
      <c r="B28" s="14" t="inlineStr">
        <is>
          <t>Domain Fit</t>
        </is>
      </c>
      <c r="C28" s="14" t="inlineStr">
        <is>
          <t>Check for bias</t>
        </is>
      </c>
      <c r="D28" s="14" t="inlineStr">
        <is>
          <t>Does the data match where I will use it?</t>
        </is>
      </c>
      <c r="E28" s="14" t="inlineStr">
        <is>
          <t>Class or outcome imbalance and sampling or selection bias are assessed, with limitations or mitigation stated.</t>
        </is>
      </c>
      <c r="F28" s="14" t="n">
        <v>15</v>
      </c>
      <c r="G28" s="14" t="n">
        <v>15</v>
      </c>
    </row>
    <row r="29" ht="65" customHeight="1">
      <c r="A29" s="14" t="inlineStr">
        <is>
          <t>R5</t>
        </is>
      </c>
      <c r="B29" s="14" t="inlineStr">
        <is>
          <t>Domain Fit</t>
        </is>
      </c>
      <c r="C29" s="14" t="inlineStr">
        <is>
          <t>Test a new domain</t>
        </is>
      </c>
      <c r="D29" s="14" t="inlineStr">
        <is>
          <t>Does the data match where I will use it?</t>
        </is>
      </c>
      <c r="E29" s="14" t="inlineStr">
        <is>
          <t>Testing on a held-out site, route, region, time or sensor reports performance against the generalization tolerance set before scoring.</t>
        </is>
      </c>
      <c r="F29" s="14" t="n">
        <v>15</v>
      </c>
      <c r="G29" s="14" t="n">
        <v>15</v>
      </c>
    </row>
    <row r="30" ht="65" customHeight="1">
      <c r="A30" s="14" t="inlineStr">
        <is>
          <t>M1</t>
        </is>
      </c>
      <c r="B30" s="14" t="inlineStr">
        <is>
          <t>Sensor Details</t>
        </is>
      </c>
      <c r="C30" s="14" t="inlineStr">
        <is>
          <t>Identify equipment</t>
        </is>
      </c>
      <c r="D30" s="14" t="inlineStr">
        <is>
          <t>Is the data collection well described?</t>
        </is>
      </c>
      <c r="E30" s="14" t="inlineStr">
        <is>
          <t>The capture platform and relevant camera or sensor type are identified.</t>
        </is>
      </c>
      <c r="F30" s="14" t="n">
        <v>10</v>
      </c>
      <c r="G30" s="14" t="n">
        <v>10</v>
      </c>
    </row>
    <row r="31" ht="65" customHeight="1">
      <c r="A31" s="14" t="inlineStr">
        <is>
          <t>M2</t>
        </is>
      </c>
      <c r="B31" s="14" t="inlineStr">
        <is>
          <t>Sensor Details</t>
        </is>
      </c>
      <c r="C31" s="14" t="inlineStr">
        <is>
          <t>Specify the scale</t>
        </is>
      </c>
      <c r="D31" s="14" t="inlineStr">
        <is>
          <t>Is the data collection well described?</t>
        </is>
      </c>
      <c r="E31" s="14" t="inlineStr">
        <is>
          <t>Image dimensions and physical scale, or signal sampling rate and units, are specified as required by the task.</t>
        </is>
      </c>
      <c r="F31" s="14" t="n">
        <v>10</v>
      </c>
      <c r="G31" s="14" t="n">
        <v>10</v>
      </c>
    </row>
    <row r="32" ht="65" customHeight="1">
      <c r="A32" s="14" t="inlineStr">
        <is>
          <t>M3</t>
        </is>
      </c>
      <c r="B32" s="14" t="inlineStr">
        <is>
          <t>Sensor Details</t>
        </is>
      </c>
      <c r="C32" s="14" t="inlineStr">
        <is>
          <t>Locate the records</t>
        </is>
      </c>
      <c r="D32" s="14" t="inlineStr">
        <is>
          <t>Is the data collection well described?</t>
        </is>
      </c>
      <c r="E32" s="14" t="inlineStr">
        <is>
          <t>Spatial or time references identify capture groups and allow the required inputs and targets to be aligned.</t>
        </is>
      </c>
      <c r="F32" s="14" t="n">
        <v>10</v>
      </c>
      <c r="G32" s="14" t="n">
        <v>10</v>
      </c>
    </row>
    <row r="33" ht="65" customHeight="1">
      <c r="A33" s="14" t="inlineStr">
        <is>
          <t>M4</t>
        </is>
      </c>
      <c r="B33" s="14" t="inlineStr">
        <is>
          <t>Sensor Details</t>
        </is>
      </c>
      <c r="C33" s="14" t="inlineStr">
        <is>
          <t>Report precision</t>
        </is>
      </c>
      <c r="D33" s="14" t="inlineStr">
        <is>
          <t>Is the data collection well described?</t>
        </is>
      </c>
      <c r="E33" s="14" t="inlineStr">
        <is>
          <t>Calibration, synchronization or measurement precision is documented for required inputs. Extra sensors alone earn no point.</t>
        </is>
      </c>
      <c r="F33" s="14" t="n">
        <v>10</v>
      </c>
      <c r="G33" s="14" t="n">
        <v>10</v>
      </c>
    </row>
    <row r="34" ht="65" customHeight="1">
      <c r="A34" s="14" t="inlineStr">
        <is>
          <t>M5</t>
        </is>
      </c>
      <c r="B34" s="14" t="inlineStr">
        <is>
          <t>Sensor Details</t>
        </is>
      </c>
      <c r="C34" s="14" t="inlineStr">
        <is>
          <t>Explain processing</t>
        </is>
      </c>
      <c r="D34" s="14" t="inlineStr">
        <is>
          <t>Is the data collection well described?</t>
        </is>
      </c>
      <c r="E34" s="14" t="inlineStr">
        <is>
          <t>Preprocessing, resampling, filtering or other changes from capture to release are described.</t>
        </is>
      </c>
      <c r="F34" s="14" t="n">
        <v>10</v>
      </c>
      <c r="G34" s="14" t="n">
        <v>10</v>
      </c>
    </row>
    <row r="35" ht="65" customHeight="1">
      <c r="A35" s="14" t="inlineStr">
        <is>
          <t>V1</t>
        </is>
      </c>
      <c r="B35" s="14" t="inlineStr">
        <is>
          <t>Test Readiness</t>
        </is>
      </c>
      <c r="C35" s="14" t="inlineStr">
        <is>
          <t>Identify test data</t>
        </is>
      </c>
      <c r="D35" s="14" t="inlineStr">
        <is>
          <t>Can I run a fair and repeatable test?</t>
        </is>
      </c>
      <c r="E35" s="14" t="inlineStr">
        <is>
          <t>A release or commit plus a manifest, checksum list or stable record IDs identifies the evaluated examples.</t>
        </is>
      </c>
      <c r="F35" s="14" t="n">
        <v>15</v>
      </c>
      <c r="G35" s="14" t="n">
        <v>20</v>
      </c>
    </row>
    <row r="36" ht="65" customHeight="1">
      <c r="A36" s="14" t="inlineStr">
        <is>
          <t>V2</t>
        </is>
      </c>
      <c r="B36" s="14" t="inlineStr">
        <is>
          <t>Test Readiness</t>
        </is>
      </c>
      <c r="C36" s="14" t="inlineStr">
        <is>
          <t>Define the splits</t>
        </is>
      </c>
      <c r="D36" s="14" t="inlineStr">
        <is>
          <t>Can I run a fair and repeatable test?</t>
        </is>
      </c>
      <c r="E36" s="14" t="inlineStr">
        <is>
          <t>Split membership and a repeatable splitting rule are provided for the selected task.</t>
        </is>
      </c>
      <c r="F36" s="14" t="n">
        <v>15</v>
      </c>
      <c r="G36" s="14" t="n">
        <v>20</v>
      </c>
    </row>
    <row r="37" ht="65" customHeight="1">
      <c r="A37" s="14" t="inlineStr">
        <is>
          <t>V3</t>
        </is>
      </c>
      <c r="B37" s="14" t="inlineStr">
        <is>
          <t>Test Readiness</t>
        </is>
      </c>
      <c r="C37" s="14" t="inlineStr">
        <is>
          <t>Prevent leakage</t>
        </is>
      </c>
      <c r="D37" s="14" t="inlineStr">
        <is>
          <t>Can I run a fair and repeatable test?</t>
        </is>
      </c>
      <c r="E37" s="14" t="inlineStr">
        <is>
          <t>Splits exclude overlapping parent images, crops, repeated views and relevant capture groups. Check cross-dataset ancestry when needed.</t>
        </is>
      </c>
      <c r="F37" s="14" t="n">
        <v>15</v>
      </c>
      <c r="G37" s="14" t="n">
        <v>20</v>
      </c>
    </row>
    <row r="38" ht="65" customHeight="1">
      <c r="A38" s="14" t="inlineStr">
        <is>
          <t>V4</t>
        </is>
      </c>
      <c r="B38" s="14" t="inlineStr">
        <is>
          <t>Test Readiness</t>
        </is>
      </c>
      <c r="C38" s="14" t="inlineStr">
        <is>
          <t>Provide a baseline</t>
        </is>
      </c>
      <c r="D38" s="14" t="inlineStr">
        <is>
          <t>Can I run a fair and repeatable test?</t>
        </is>
      </c>
      <c r="E38" s="14" t="inlineStr">
        <is>
          <t>A runnable loader or processing script and a baseline include environment, preprocessing and training settings.</t>
        </is>
      </c>
      <c r="F38" s="14" t="n">
        <v>15</v>
      </c>
      <c r="G38" s="14" t="n">
        <v>20</v>
      </c>
    </row>
    <row r="39" ht="65" customHeight="1">
      <c r="A39" s="14" t="inlineStr">
        <is>
          <t>V5</t>
        </is>
      </c>
      <c r="B39" s="14" t="inlineStr">
        <is>
          <t>Test Readiness</t>
        </is>
      </c>
      <c r="C39" s="14" t="inlineStr">
        <is>
          <t>Report uncertainty</t>
        </is>
      </c>
      <c r="D39" s="14" t="inlineStr">
        <is>
          <t>Can I run a fair and repeatable test?</t>
        </is>
      </c>
      <c r="E39" s="14" t="inlineStr">
        <is>
          <t>Task-appropriate test metrics include uncertainty or variation across repeats or independent groups.</t>
        </is>
      </c>
      <c r="F39" s="14" t="n">
        <v>15</v>
      </c>
      <c r="G39" s="14" t="n">
        <v>20</v>
      </c>
    </row>
    <row r="40" ht="65" customHeight="1">
      <c r="A40" s="14" t="inlineStr">
        <is>
          <t>E1</t>
        </is>
      </c>
      <c r="B40" s="14" t="inlineStr">
        <is>
          <t>Engineering Value</t>
        </is>
      </c>
      <c r="C40" s="14" t="inlineStr">
        <is>
          <t>Define the outcome</t>
        </is>
      </c>
      <c r="D40" s="14" t="inlineStr">
        <is>
          <t>Does it support a pavement decision?</t>
        </is>
      </c>
      <c r="E40" s="14" t="inlineStr">
        <is>
          <t>A pavement-management outcome is defined with its method, units, severity definitions or survey standard.</t>
        </is>
      </c>
      <c r="F40" s="14" t="n">
        <v>10</v>
      </c>
      <c r="G40" s="14" t="n">
        <v>0</v>
      </c>
    </row>
    <row r="41" ht="65" customHeight="1">
      <c r="A41" s="14" t="inlineStr">
        <is>
          <t>E2</t>
        </is>
      </c>
      <c r="B41" s="14" t="inlineStr">
        <is>
          <t>Engineering Value</t>
        </is>
      </c>
      <c r="C41" s="14" t="inlineStr">
        <is>
          <t>Provide measurements</t>
        </is>
      </c>
      <c r="D41" s="14" t="inlineStr">
        <is>
          <t>Does it support a pavement decision?</t>
        </is>
      </c>
      <c r="E41" s="14" t="inlineStr">
        <is>
          <t>Actual engineering measurements are available with traceable survey sources. An intended application alone does not qualify.</t>
        </is>
      </c>
      <c r="F41" s="14" t="n">
        <v>10</v>
      </c>
      <c r="G41" s="14" t="n">
        <v>0</v>
      </c>
    </row>
    <row r="42" ht="65" customHeight="1">
      <c r="A42" s="14" t="inlineStr">
        <is>
          <t>E3</t>
        </is>
      </c>
      <c r="B42" s="14" t="inlineStr">
        <is>
          <t>Engineering Value</t>
        </is>
      </c>
      <c r="C42" s="14" t="inlineStr">
        <is>
          <t>Link the records</t>
        </is>
      </c>
      <c r="D42" s="14" t="inlineStr">
        <is>
          <t>Does it support a pavement decision?</t>
        </is>
      </c>
      <c r="E42" s="14" t="inlineStr">
        <is>
          <t>Inputs and engineering outcomes are linked by documented spatial units and compatible observation times.</t>
        </is>
      </c>
      <c r="F42" s="14" t="n">
        <v>10</v>
      </c>
      <c r="G42" s="14" t="n">
        <v>0</v>
      </c>
    </row>
    <row r="43" ht="65" customHeight="1">
      <c r="A43" s="14" t="inlineStr">
        <is>
          <t>E4</t>
        </is>
      </c>
      <c r="B43" s="14" t="inlineStr">
        <is>
          <t>Engineering Value</t>
        </is>
      </c>
      <c r="C43" s="14" t="inlineStr">
        <is>
          <t>Map agency needs</t>
        </is>
      </c>
      <c r="D43" s="14" t="inlineStr">
        <is>
          <t>Does it support a pavement decision?</t>
        </is>
      </c>
      <c r="E43" s="14" t="inlineStr">
        <is>
          <t>A documented mapping connects released outcomes and road units to the intended agency's condition scheme or decision categories.</t>
        </is>
      </c>
      <c r="F43" s="14" t="n">
        <v>10</v>
      </c>
      <c r="G43" s="14" t="n">
        <v>0</v>
      </c>
    </row>
    <row r="44" ht="65" customHeight="1">
      <c r="A44" s="14" t="inlineStr">
        <is>
          <t>E5</t>
        </is>
      </c>
      <c r="B44" s="14" t="inlineStr">
        <is>
          <t>Engineering Value</t>
        </is>
      </c>
      <c r="C44" s="14" t="inlineStr">
        <is>
          <t>Validate the decision</t>
        </is>
      </c>
      <c r="D44" s="14" t="inlineStr">
        <is>
          <t>Does it support a pavement decision?</t>
        </is>
      </c>
      <c r="E44" s="14" t="inlineStr">
        <is>
          <t>Independent validation measures usefulness for the selected management decision, including prediction or decision error and uncertainty. Label agreement alone does not qualify.</t>
        </is>
      </c>
      <c r="F44" s="14" t="n">
        <v>10</v>
      </c>
      <c r="G44" s="14" t="n">
        <v>0</v>
      </c>
    </row>
    <row r="45" ht="65" customHeight="1">
      <c r="A45" s="14" t="n"/>
      <c r="B45" s="14" t="n"/>
      <c r="C45" s="14" t="n"/>
      <c r="D45" s="14" t="n"/>
      <c r="E45" s="14" t="n"/>
      <c r="F45" s="14" t="n"/>
      <c r="G45" s="14" t="n"/>
    </row>
    <row r="46" ht="65" customHeight="1">
      <c r="A46" s="14" t="inlineStr">
        <is>
          <t>Gate G1: exact release and dataset identity. G2: inputs and targets match the chosen task. G3: applicable rights permit the use AND an authorized sample is actually retrieved/opened. G4: no disallowed cross-split or ancestral overlap.</t>
        </is>
      </c>
    </row>
    <row r="47" ht="65" customHeight="1">
      <c r="A47" s="14" t="inlineStr">
        <is>
          <t>Pass = verified; Fail = a demonstrated disqualifying condition; Pending = insufficient evidence. Any Fail makes the assessment Ineligible. All four Pass values are required for Eligible.</t>
        </is>
      </c>
    </row>
    <row r="48" ht="65" customHeight="1">
      <c r="A48" s="14" t="inlineStr">
        <is>
          <t>Resolved grades: 0/5, 1/5, 2/5, 3/5, 4/5 or 5/5 equals the number of checks passed after all five are resolved. The five checks are independent, not a cumulative ladder.</t>
        </is>
      </c>
    </row>
    <row r="49" ht="65" customHeight="1">
      <c r="A49" s="14" t="inlineStr">
        <is>
          <t>Evidence levels: P = primary published documentation; F = evaluator checked files/schema; T = evaluator ran a sample/audit/test; U = no usable evidence. State, source, release and locator are required; a source claim is not an independently reproduced result.</t>
        </is>
      </c>
    </row>
  </sheetData>
  <mergeCells count="6">
    <mergeCell ref="A1:G1"/>
    <mergeCell ref="A48:G48"/>
    <mergeCell ref="A2:G2"/>
    <mergeCell ref="A49:G49"/>
    <mergeCell ref="A47:G47"/>
    <mergeCell ref="A46:G46"/>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087F8C"/>
    <outlinePr summaryBelow="1" summaryRight="1"/>
    <pageSetUpPr/>
  </sheetPr>
  <dimension ref="A1:AW1417"/>
  <sheetViews>
    <sheetView showGridLines="0" workbookViewId="0">
      <pane xSplit="2" ySplit="1" topLeftCell="C2" activePane="bottomRight" state="frozen"/>
      <selection activeCell="A1" sqref="A1"/>
    </sheetView>
  </sheetViews>
  <sheetFormatPr baseColWidth="8" defaultRowHeight="15"/>
  <cols>
    <col width="12" customWidth="1" min="1" max="1"/>
    <col width="36" customWidth="1" min="2" max="2"/>
    <col width="23" customWidth="1" min="3" max="3"/>
    <col width="12" customWidth="1" min="4" max="4"/>
    <col width="23" customWidth="1" min="5" max="5"/>
    <col width="9" customWidth="1" min="6" max="6"/>
    <col width="9" customWidth="1" min="7" max="7"/>
    <col width="23" customWidth="1" min="8" max="8"/>
    <col width="9" customWidth="1" min="9" max="9"/>
    <col width="9" customWidth="1" min="10" max="10"/>
    <col width="23" customWidth="1" min="11" max="11"/>
    <col width="9" customWidth="1" min="12" max="12"/>
    <col width="9" customWidth="1" min="13" max="13"/>
    <col width="23" customWidth="1" min="14" max="14"/>
    <col width="9" customWidth="1" min="15" max="15"/>
    <col width="9" customWidth="1" min="16" max="16"/>
    <col width="23" customWidth="1" min="17" max="17"/>
    <col width="9" customWidth="1" min="18" max="18"/>
    <col width="9"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65" customWidth="1" min="34" max="34"/>
    <col width="65" customWidth="1" min="35" max="35"/>
    <col width="55" customWidth="1" min="36" max="36"/>
    <col width="55" customWidth="1" min="37" max="37"/>
    <col width="35" customWidth="1" min="38" max="38"/>
    <col width="35" customWidth="1" min="39" max="39"/>
    <col width="52" customWidth="1" min="40" max="40"/>
    <col width="52"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s>
  <sheetData>
    <row r="1" ht="70" customHeight="1">
      <c r="A1" s="17" t="inlineStr">
        <is>
          <t>Dataset ID</t>
        </is>
      </c>
      <c r="B1" s="17" t="inlineStr">
        <is>
          <t>Dataset name</t>
        </is>
      </c>
      <c r="C1" s="17" t="inlineStr">
        <is>
          <t>Criterion</t>
        </is>
      </c>
      <c r="D1" s="17" t="inlineStr">
        <is>
          <t>Active weight %</t>
        </is>
      </c>
      <c r="E1" s="17" t="inlineStr">
        <is>
          <t>Check 1</t>
        </is>
      </c>
      <c r="F1" s="17" t="inlineStr">
        <is>
          <t>AI 1</t>
        </is>
      </c>
      <c r="G1" s="24" t="inlineStr">
        <is>
          <t>Human 1</t>
        </is>
      </c>
      <c r="H1" s="17" t="inlineStr">
        <is>
          <t>Check 2</t>
        </is>
      </c>
      <c r="I1" s="17" t="inlineStr">
        <is>
          <t>AI 2</t>
        </is>
      </c>
      <c r="J1" s="24" t="inlineStr">
        <is>
          <t>Human 2</t>
        </is>
      </c>
      <c r="K1" s="17" t="inlineStr">
        <is>
          <t>Check 3</t>
        </is>
      </c>
      <c r="L1" s="17" t="inlineStr">
        <is>
          <t>AI 3</t>
        </is>
      </c>
      <c r="M1" s="24" t="inlineStr">
        <is>
          <t>Human 3</t>
        </is>
      </c>
      <c r="N1" s="17" t="inlineStr">
        <is>
          <t>Check 4</t>
        </is>
      </c>
      <c r="O1" s="17" t="inlineStr">
        <is>
          <t>AI 4</t>
        </is>
      </c>
      <c r="P1" s="24" t="inlineStr">
        <is>
          <t>Human 4</t>
        </is>
      </c>
      <c r="Q1" s="17" t="inlineStr">
        <is>
          <t>Check 5</t>
        </is>
      </c>
      <c r="R1" s="17" t="inlineStr">
        <is>
          <t>AI 5</t>
        </is>
      </c>
      <c r="S1" s="24" t="inlineStr">
        <is>
          <t>Human 5</t>
        </is>
      </c>
      <c r="T1" s="17" t="inlineStr">
        <is>
          <t>AI grade /5</t>
        </is>
      </c>
      <c r="U1" s="24" t="inlineStr">
        <is>
          <t>Human grade /5</t>
        </is>
      </c>
      <c r="V1" s="17" t="inlineStr">
        <is>
          <t>AI confirmed /5</t>
        </is>
      </c>
      <c r="W1" s="24" t="inlineStr">
        <is>
          <t>Human confirmed /5</t>
        </is>
      </c>
      <c r="X1" s="17" t="inlineStr">
        <is>
          <t>AI upper /5</t>
        </is>
      </c>
      <c r="Y1" s="24" t="inlineStr">
        <is>
          <t>Human upper /5</t>
        </is>
      </c>
      <c r="Z1" s="17" t="inlineStr">
        <is>
          <t>AI resolved %</t>
        </is>
      </c>
      <c r="AA1" s="24" t="inlineStr">
        <is>
          <t>Human resolved %</t>
        </is>
      </c>
      <c r="AB1" s="17" t="inlineStr">
        <is>
          <t>AI weighted confirmed</t>
        </is>
      </c>
      <c r="AC1" s="24" t="inlineStr">
        <is>
          <t>Human weighted confirmed</t>
        </is>
      </c>
      <c r="AD1" s="17" t="inlineStr">
        <is>
          <t>AI weighted upper</t>
        </is>
      </c>
      <c r="AE1" s="24" t="inlineStr">
        <is>
          <t>Human weighted upper</t>
        </is>
      </c>
      <c r="AF1" s="17" t="inlineStr">
        <is>
          <t>AI weighted resolved</t>
        </is>
      </c>
      <c r="AG1" s="24" t="inlineStr">
        <is>
          <t>Human weighted resolved</t>
        </is>
      </c>
      <c r="AH1" s="17" t="inlineStr">
        <is>
          <t>AI check rationale</t>
        </is>
      </c>
      <c r="AI1" s="24" t="inlineStr">
        <is>
          <t>Human evidence / check IDs</t>
        </is>
      </c>
      <c r="AJ1" s="17" t="inlineStr">
        <is>
          <t>AI source URL</t>
        </is>
      </c>
      <c r="AK1" s="24" t="inlineStr">
        <is>
          <t>Human source URL</t>
        </is>
      </c>
      <c r="AL1" s="17" t="inlineStr">
        <is>
          <t>AI evidence level</t>
        </is>
      </c>
      <c r="AM1" s="24" t="inlineStr">
        <is>
          <t>Human evidence level</t>
        </is>
      </c>
      <c r="AN1" s="17" t="inlineStr">
        <is>
          <t>AI release / evidence pin</t>
        </is>
      </c>
      <c r="AO1" s="24" t="inlineStr">
        <is>
          <t>Human release / pin</t>
        </is>
      </c>
      <c r="AP1" s="17" t="inlineStr">
        <is>
          <t>AI review date</t>
        </is>
      </c>
      <c r="AQ1" s="24" t="inlineStr">
        <is>
          <t>Human review date</t>
        </is>
      </c>
      <c r="AR1" s="17" t="inlineStr">
        <is>
          <t>Human valid criterion</t>
        </is>
      </c>
      <c r="AS1" s="17" t="inlineStr">
        <is>
          <t>Human answered checks</t>
        </is>
      </c>
      <c r="AT1" s="17" t="inlineStr">
        <is>
          <t>Matching states</t>
        </is>
      </c>
      <c r="AU1" s="17" t="inlineStr">
        <is>
          <t>Lookup key</t>
        </is>
      </c>
      <c r="AV1" s="17" t="inlineStr">
        <is>
          <t>AI states helper</t>
        </is>
      </c>
      <c r="AW1" s="17" t="inlineStr">
        <is>
          <t>Human states helper</t>
        </is>
      </c>
    </row>
    <row r="2" ht="70" customHeight="1">
      <c r="A2" s="14" t="inlineStr">
        <is>
          <t>DS-001</t>
        </is>
      </c>
      <c r="B2" s="14" t="inlineStr">
        <is>
          <t>Asphalt Pavement Crack Data (class-foldered grayscale images)</t>
        </is>
      </c>
      <c r="C2" s="14" t="inlineStr">
        <is>
          <t>A Access</t>
        </is>
      </c>
      <c r="D2" s="14">
        <f>MCDM_Settings!$D$7</f>
        <v/>
      </c>
      <c r="E2" s="14" t="inlineStr">
        <is>
          <t>A1 Find the release</t>
        </is>
      </c>
      <c r="F2" s="21" t="inlineStr">
        <is>
          <t>Y</t>
        </is>
      </c>
      <c r="G2" s="23" t="n"/>
      <c r="H2" s="14" t="inlineStr">
        <is>
          <t>A2 Get the data</t>
        </is>
      </c>
      <c r="I2" s="21" t="inlineStr">
        <is>
          <t>Y</t>
        </is>
      </c>
      <c r="J2" s="23" t="n"/>
      <c r="K2" s="14" t="inlineStr">
        <is>
          <t>A3 Check the license</t>
        </is>
      </c>
      <c r="L2" s="21" t="inlineStr">
        <is>
          <t>U</t>
        </is>
      </c>
      <c r="M2" s="23" t="n"/>
      <c r="N2" s="14" t="inlineStr">
        <is>
          <t>A4 Check other rights</t>
        </is>
      </c>
      <c r="O2" s="21" t="inlineStr">
        <is>
          <t>U</t>
        </is>
      </c>
      <c r="P2" s="23" t="n"/>
      <c r="Q2" s="14" t="inlineStr">
        <is>
          <t>A5 Open a sample</t>
        </is>
      </c>
      <c r="R2" s="21" t="inlineStr">
        <is>
          <t>U</t>
        </is>
      </c>
      <c r="S2" s="23" t="n"/>
      <c r="T2" s="14">
        <f>IF(Z2=0,IF(ISNUMBER(SEARCH("X",AV2)),"Unrated (0-5; X)","Unrated (0-5)"),IF(Z2=1,V2&amp;"/5",V2&amp;"-"&amp;X2&amp;"/5 (P"&amp;IF(ISNUMBER(SEARCH("X",AV2)),"; X","")&amp;")"))</f>
        <v/>
      </c>
      <c r="U2" s="26">
        <f>IF(AS2=0,"",IF(AR2=0,"Incomplete/invalid",IF(AA2=0,IF(ISNUMBER(SEARCH("X",AW2)),"Unrated (0-5; X)","Unrated (0-5)"),IF(AA2=1,W2&amp;"/5",W2&amp;"-"&amp;Y2&amp;"/5 (P"&amp;IF(ISNUMBER(SEARCH("X",AW2)),"; X","")&amp;")"))))</f>
        <v/>
      </c>
      <c r="V2" s="53">
        <f>LEN(AV2)-LEN(SUBSTITUTE(AV2,"Y",""))</f>
        <v/>
      </c>
      <c r="W2" s="54">
        <f>IF(AR2=1,LEN(AW2)-LEN(SUBSTITUTE(AW2,"Y","")),"")</f>
        <v/>
      </c>
      <c r="X2" s="53">
        <f>5-(LEN(AV2)-LEN(SUBSTITUTE(AV2,"N","")))</f>
        <v/>
      </c>
      <c r="Y2" s="54">
        <f>IF(AR2=1,5-(LEN(AW2)-LEN(SUBSTITUTE(AW2,"N",""))),"")</f>
        <v/>
      </c>
      <c r="Z2" s="55">
        <f>(V2+5-X2)/5</f>
        <v/>
      </c>
      <c r="AA2" s="56">
        <f>IF(AR2=1,(W2+5-Y2)/5,"")</f>
        <v/>
      </c>
      <c r="AB2" s="57">
        <f>D2*V2/5</f>
        <v/>
      </c>
      <c r="AC2" s="58">
        <f>IF(AR2=1,D2*W2/5,"")</f>
        <v/>
      </c>
      <c r="AD2" s="57">
        <f>D2*X2/5</f>
        <v/>
      </c>
      <c r="AE2" s="58">
        <f>IF(AR2=1,D2*Y2/5,"")</f>
        <v/>
      </c>
      <c r="AF2" s="57">
        <f>D2*Z2</f>
        <v/>
      </c>
      <c r="AG2" s="58">
        <f>IF(AR2=1,D2*AA2,"")</f>
        <v/>
      </c>
      <c r="AH2" s="14" t="inlineStr">
        <is>
          <t>Y: A1, A2 | N: none | X: none | U: A3, A4, A5. See dataset-specific evidence note in MCDM_Grades and the complete rules in MCDM_Rubric.</t>
        </is>
      </c>
      <c r="AI2" s="27" t="n"/>
      <c r="AJ2" s="14" t="inlineStr">
        <is>
          <t>https://github.com/summoners29/Asphalt-Pavement-Crack-Data</t>
        </is>
      </c>
      <c r="AK2" s="27" t="n"/>
      <c r="AL2" s="14" t="inlineStr">
        <is>
          <t>P: primary documentation (not evaluator-verified data quality)</t>
        </is>
      </c>
      <c r="AM2" s="27" t="n"/>
      <c r="AN2" s="14" t="inlineStr">
        <is>
          <t>Documentation snapshot; payload release not fully pinned</t>
        </is>
      </c>
      <c r="AO2" s="27" t="n"/>
      <c r="AP2" s="14" t="inlineStr">
        <is>
          <t>2026-09-07</t>
        </is>
      </c>
      <c r="AQ2" s="27" t="n"/>
      <c r="AR2" s="14">
        <f>IF(AND(AS2=5,LEN(AW2)=5,LEN(SUBSTITUTE(SUBSTITUTE(SUBSTITUTE(SUBSTITUTE(AW2,"Y",""),"N",""),"U",""),"X",""))=0),1,0)</f>
        <v/>
      </c>
      <c r="AS2" s="14">
        <f>COUNTA(G2,J2,M2,P2,S2)</f>
        <v/>
      </c>
      <c r="AT2" s="14">
        <f>SUM(IF(OR(G2="Y",G2="N",G2="U",G2="X"),IF(G2=F2,1,0),0),IF(OR(J2="Y",J2="N",J2="U",J2="X"),IF(J2=I2,1,0),0),IF(OR(M2="Y",M2="N",M2="U",M2="X"),IF(M2=L2,1,0),0),IF(OR(P2="Y",P2="N",P2="U",P2="X"),IF(P2=O2,1,0),0),IF(OR(S2="Y",S2="N",S2="U",S2="X"),IF(S2=R2,1,0),0))</f>
        <v/>
      </c>
      <c r="AU2" s="14">
        <f>A2&amp;"|"&amp;LEFT(C2,1)</f>
        <v/>
      </c>
      <c r="AV2" s="14">
        <f>F2&amp;I2&amp;L2&amp;O2&amp;R2</f>
        <v/>
      </c>
      <c r="AW2" s="14">
        <f>G2&amp;J2&amp;M2&amp;P2&amp;S2</f>
        <v/>
      </c>
    </row>
    <row r="3" ht="70" customHeight="1">
      <c r="A3" s="14" t="inlineStr">
        <is>
          <t>DS-001</t>
        </is>
      </c>
      <c r="B3" s="14" t="inlineStr">
        <is>
          <t>Asphalt Pavement Crack Data (class-foldered grayscale images)</t>
        </is>
      </c>
      <c r="C3" s="14" t="inlineStr">
        <is>
          <t>L Label Quality</t>
        </is>
      </c>
      <c r="D3" s="14">
        <f>MCDM_Settings!$D$8</f>
        <v/>
      </c>
      <c r="E3" s="14" t="inlineStr">
        <is>
          <t>L1 Define the targets</t>
        </is>
      </c>
      <c r="F3" s="21" t="inlineStr">
        <is>
          <t>U</t>
        </is>
      </c>
      <c r="G3" s="23" t="n"/>
      <c r="H3" s="14" t="inlineStr">
        <is>
          <t>L2 Explain the rules</t>
        </is>
      </c>
      <c r="I3" s="21" t="inlineStr">
        <is>
          <t>U</t>
        </is>
      </c>
      <c r="J3" s="23" t="n"/>
      <c r="K3" s="14" t="inlineStr">
        <is>
          <t>L3 Identify the team</t>
        </is>
      </c>
      <c r="L3" s="21" t="inlineStr">
        <is>
          <t>U</t>
        </is>
      </c>
      <c r="M3" s="23" t="n"/>
      <c r="N3" s="14" t="inlineStr">
        <is>
          <t>L4 Review and correct</t>
        </is>
      </c>
      <c r="O3" s="21" t="inlineStr">
        <is>
          <t>U</t>
        </is>
      </c>
      <c r="P3" s="23" t="n"/>
      <c r="Q3" s="14" t="inlineStr">
        <is>
          <t>L5 Measure reliability</t>
        </is>
      </c>
      <c r="R3" s="21" t="inlineStr">
        <is>
          <t>U</t>
        </is>
      </c>
      <c r="S3" s="23" t="n"/>
      <c r="T3" s="14">
        <f>IF(Z3=0,IF(ISNUMBER(SEARCH("X",AV3)),"Unrated (0-5; X)","Unrated (0-5)"),IF(Z3=1,V3&amp;"/5",V3&amp;"-"&amp;X3&amp;"/5 (P"&amp;IF(ISNUMBER(SEARCH("X",AV3)),"; X","")&amp;")"))</f>
        <v/>
      </c>
      <c r="U3" s="26">
        <f>IF(AS3=0,"",IF(AR3=0,"Incomplete/invalid",IF(AA3=0,IF(ISNUMBER(SEARCH("X",AW3)),"Unrated (0-5; X)","Unrated (0-5)"),IF(AA3=1,W3&amp;"/5",W3&amp;"-"&amp;Y3&amp;"/5 (P"&amp;IF(ISNUMBER(SEARCH("X",AW3)),"; X","")&amp;")"))))</f>
        <v/>
      </c>
      <c r="V3" s="53">
        <f>LEN(AV3)-LEN(SUBSTITUTE(AV3,"Y",""))</f>
        <v/>
      </c>
      <c r="W3" s="54">
        <f>IF(AR3=1,LEN(AW3)-LEN(SUBSTITUTE(AW3,"Y","")),"")</f>
        <v/>
      </c>
      <c r="X3" s="53">
        <f>5-(LEN(AV3)-LEN(SUBSTITUTE(AV3,"N","")))</f>
        <v/>
      </c>
      <c r="Y3" s="54">
        <f>IF(AR3=1,5-(LEN(AW3)-LEN(SUBSTITUTE(AW3,"N",""))),"")</f>
        <v/>
      </c>
      <c r="Z3" s="55">
        <f>(V3+5-X3)/5</f>
        <v/>
      </c>
      <c r="AA3" s="56">
        <f>IF(AR3=1,(W3+5-Y3)/5,"")</f>
        <v/>
      </c>
      <c r="AB3" s="57">
        <f>D3*V3/5</f>
        <v/>
      </c>
      <c r="AC3" s="58">
        <f>IF(AR3=1,D3*W3/5,"")</f>
        <v/>
      </c>
      <c r="AD3" s="57">
        <f>D3*X3/5</f>
        <v/>
      </c>
      <c r="AE3" s="58">
        <f>IF(AR3=1,D3*Y3/5,"")</f>
        <v/>
      </c>
      <c r="AF3" s="57">
        <f>D3*Z3</f>
        <v/>
      </c>
      <c r="AG3" s="58">
        <f>IF(AR3=1,D3*AA3,"")</f>
        <v/>
      </c>
      <c r="AH3" s="14" t="inlineStr">
        <is>
          <t>Y: none | N: none | X: none | U: L1, L2, L3, L4, L5. See dataset-specific evidence note in MCDM_Grades and the complete rules in MCDM_Rubric.</t>
        </is>
      </c>
      <c r="AI3" s="27" t="n"/>
      <c r="AJ3" s="14" t="inlineStr">
        <is>
          <t>https://github.com/summoners29/Asphalt-Pavement-Crack-Data</t>
        </is>
      </c>
      <c r="AK3" s="27" t="n"/>
      <c r="AL3" s="14" t="inlineStr">
        <is>
          <t>P: primary documentation (not evaluator-verified data quality)</t>
        </is>
      </c>
      <c r="AM3" s="27" t="n"/>
      <c r="AN3" s="14" t="inlineStr">
        <is>
          <t>Documentation snapshot; payload release not fully pinned</t>
        </is>
      </c>
      <c r="AO3" s="27" t="n"/>
      <c r="AP3" s="14" t="inlineStr">
        <is>
          <t>2026-09-07</t>
        </is>
      </c>
      <c r="AQ3" s="27" t="n"/>
      <c r="AR3" s="14">
        <f>IF(AND(AS3=5,LEN(AW3)=5,LEN(SUBSTITUTE(SUBSTITUTE(SUBSTITUTE(SUBSTITUTE(AW3,"Y",""),"N",""),"U",""),"X",""))=0),1,0)</f>
        <v/>
      </c>
      <c r="AS3" s="14">
        <f>COUNTA(G3,J3,M3,P3,S3)</f>
        <v/>
      </c>
      <c r="AT3" s="14">
        <f>SUM(IF(OR(G3="Y",G3="N",G3="U",G3="X"),IF(G3=F3,1,0),0),IF(OR(J3="Y",J3="N",J3="U",J3="X"),IF(J3=I3,1,0),0),IF(OR(M3="Y",M3="N",M3="U",M3="X"),IF(M3=L3,1,0),0),IF(OR(P3="Y",P3="N",P3="U",P3="X"),IF(P3=O3,1,0),0),IF(OR(S3="Y",S3="N",S3="U",S3="X"),IF(S3=R3,1,0),0))</f>
        <v/>
      </c>
      <c r="AU3" s="14">
        <f>A3&amp;"|"&amp;LEFT(C3,1)</f>
        <v/>
      </c>
      <c r="AV3" s="14">
        <f>F3&amp;I3&amp;L3&amp;O3&amp;R3</f>
        <v/>
      </c>
      <c r="AW3" s="14">
        <f>G3&amp;J3&amp;M3&amp;P3&amp;S3</f>
        <v/>
      </c>
    </row>
    <row r="4" ht="70" customHeight="1">
      <c r="A4" s="14" t="inlineStr">
        <is>
          <t>DS-001</t>
        </is>
      </c>
      <c r="B4" s="14" t="inlineStr">
        <is>
          <t>Asphalt Pavement Crack Data (class-foldered grayscale images)</t>
        </is>
      </c>
      <c r="C4" s="14" t="inlineStr">
        <is>
          <t>D Documentation</t>
        </is>
      </c>
      <c r="D4" s="14">
        <f>MCDM_Settings!$D$9</f>
        <v/>
      </c>
      <c r="E4" s="14" t="inlineStr">
        <is>
          <t>D1 Describe the files</t>
        </is>
      </c>
      <c r="F4" s="21" t="inlineStr">
        <is>
          <t>U</t>
        </is>
      </c>
      <c r="G4" s="23" t="n"/>
      <c r="H4" s="14" t="inlineStr">
        <is>
          <t>D2 Explain the source</t>
        </is>
      </c>
      <c r="I4" s="21" t="inlineStr">
        <is>
          <t>U</t>
        </is>
      </c>
      <c r="J4" s="23" t="n"/>
      <c r="K4" s="14" t="inlineStr">
        <is>
          <t>D3 Track the version</t>
        </is>
      </c>
      <c r="L4" s="21" t="inlineStr">
        <is>
          <t>U</t>
        </is>
      </c>
      <c r="M4" s="23" t="n"/>
      <c r="N4" s="14" t="inlineStr">
        <is>
          <t>D4 State the limits</t>
        </is>
      </c>
      <c r="O4" s="21" t="inlineStr">
        <is>
          <t>U</t>
        </is>
      </c>
      <c r="P4" s="23" t="n"/>
      <c r="Q4" s="14" t="inlineStr">
        <is>
          <t>D5 Locate the details</t>
        </is>
      </c>
      <c r="R4" s="21" t="inlineStr">
        <is>
          <t>U</t>
        </is>
      </c>
      <c r="S4" s="23" t="n"/>
      <c r="T4" s="14">
        <f>IF(Z4=0,IF(ISNUMBER(SEARCH("X",AV4)),"Unrated (0-5; X)","Unrated (0-5)"),IF(Z4=1,V4&amp;"/5",V4&amp;"-"&amp;X4&amp;"/5 (P"&amp;IF(ISNUMBER(SEARCH("X",AV4)),"; X","")&amp;")"))</f>
        <v/>
      </c>
      <c r="U4" s="26">
        <f>IF(AS4=0,"",IF(AR4=0,"Incomplete/invalid",IF(AA4=0,IF(ISNUMBER(SEARCH("X",AW4)),"Unrated (0-5; X)","Unrated (0-5)"),IF(AA4=1,W4&amp;"/5",W4&amp;"-"&amp;Y4&amp;"/5 (P"&amp;IF(ISNUMBER(SEARCH("X",AW4)),"; X","")&amp;")"))))</f>
        <v/>
      </c>
      <c r="V4" s="53">
        <f>LEN(AV4)-LEN(SUBSTITUTE(AV4,"Y",""))</f>
        <v/>
      </c>
      <c r="W4" s="54">
        <f>IF(AR4=1,LEN(AW4)-LEN(SUBSTITUTE(AW4,"Y","")),"")</f>
        <v/>
      </c>
      <c r="X4" s="53">
        <f>5-(LEN(AV4)-LEN(SUBSTITUTE(AV4,"N","")))</f>
        <v/>
      </c>
      <c r="Y4" s="54">
        <f>IF(AR4=1,5-(LEN(AW4)-LEN(SUBSTITUTE(AW4,"N",""))),"")</f>
        <v/>
      </c>
      <c r="Z4" s="55">
        <f>(V4+5-X4)/5</f>
        <v/>
      </c>
      <c r="AA4" s="56">
        <f>IF(AR4=1,(W4+5-Y4)/5,"")</f>
        <v/>
      </c>
      <c r="AB4" s="57">
        <f>D4*V4/5</f>
        <v/>
      </c>
      <c r="AC4" s="58">
        <f>IF(AR4=1,D4*W4/5,"")</f>
        <v/>
      </c>
      <c r="AD4" s="57">
        <f>D4*X4/5</f>
        <v/>
      </c>
      <c r="AE4" s="58">
        <f>IF(AR4=1,D4*Y4/5,"")</f>
        <v/>
      </c>
      <c r="AF4" s="57">
        <f>D4*Z4</f>
        <v/>
      </c>
      <c r="AG4" s="58">
        <f>IF(AR4=1,D4*AA4,"")</f>
        <v/>
      </c>
      <c r="AH4" s="14" t="inlineStr">
        <is>
          <t>Y: none | N: none | X: none | U: D1, D2, D3, D4, D5. See dataset-specific evidence note in MCDM_Grades and the complete rules in MCDM_Rubric.</t>
        </is>
      </c>
      <c r="AI4" s="27" t="n"/>
      <c r="AJ4" s="14" t="inlineStr">
        <is>
          <t>https://github.com/summoners29/Asphalt-Pavement-Crack-Data</t>
        </is>
      </c>
      <c r="AK4" s="27" t="n"/>
      <c r="AL4" s="14" t="inlineStr">
        <is>
          <t>P: primary documentation (not evaluator-verified data quality)</t>
        </is>
      </c>
      <c r="AM4" s="27" t="n"/>
      <c r="AN4" s="14" t="inlineStr">
        <is>
          <t>Documentation snapshot; payload release not fully pinned</t>
        </is>
      </c>
      <c r="AO4" s="27" t="n"/>
      <c r="AP4" s="14" t="inlineStr">
        <is>
          <t>2026-09-07</t>
        </is>
      </c>
      <c r="AQ4" s="27" t="n"/>
      <c r="AR4" s="14">
        <f>IF(AND(AS4=5,LEN(AW4)=5,LEN(SUBSTITUTE(SUBSTITUTE(SUBSTITUTE(SUBSTITUTE(AW4,"Y",""),"N",""),"U",""),"X",""))=0),1,0)</f>
        <v/>
      </c>
      <c r="AS4" s="14">
        <f>COUNTA(G4,J4,M4,P4,S4)</f>
        <v/>
      </c>
      <c r="AT4" s="14">
        <f>SUM(IF(OR(G4="Y",G4="N",G4="U",G4="X"),IF(G4=F4,1,0),0),IF(OR(J4="Y",J4="N",J4="U",J4="X"),IF(J4=I4,1,0),0),IF(OR(M4="Y",M4="N",M4="U",M4="X"),IF(M4=L4,1,0),0),IF(OR(P4="Y",P4="N",P4="U",P4="X"),IF(P4=O4,1,0),0),IF(OR(S4="Y",S4="N",S4="U",S4="X"),IF(S4=R4,1,0),0))</f>
        <v/>
      </c>
      <c r="AU4" s="14">
        <f>A4&amp;"|"&amp;LEFT(C4,1)</f>
        <v/>
      </c>
      <c r="AV4" s="14">
        <f>F4&amp;I4&amp;L4&amp;O4&amp;R4</f>
        <v/>
      </c>
      <c r="AW4" s="14">
        <f>G4&amp;J4&amp;M4&amp;P4&amp;S4</f>
        <v/>
      </c>
    </row>
    <row r="5" ht="70" customHeight="1">
      <c r="A5" s="14" t="inlineStr">
        <is>
          <t>DS-001</t>
        </is>
      </c>
      <c r="B5" s="14" t="inlineStr">
        <is>
          <t>Asphalt Pavement Crack Data (class-foldered grayscale images)</t>
        </is>
      </c>
      <c r="C5" s="14" t="inlineStr">
        <is>
          <t>C Sample Size</t>
        </is>
      </c>
      <c r="D5" s="14">
        <f>MCDM_Settings!$D$10</f>
        <v/>
      </c>
      <c r="E5" s="14" t="inlineStr">
        <is>
          <t>C1 Count originals</t>
        </is>
      </c>
      <c r="F5" s="21" t="inlineStr">
        <is>
          <t>U</t>
        </is>
      </c>
      <c r="G5" s="23" t="n"/>
      <c r="H5" s="14" t="inlineStr">
        <is>
          <t>C2 Count each class</t>
        </is>
      </c>
      <c r="I5" s="21" t="inlineStr">
        <is>
          <t>U</t>
        </is>
      </c>
      <c r="J5" s="23" t="n"/>
      <c r="K5" s="14" t="inlineStr">
        <is>
          <t>C3 Count each group</t>
        </is>
      </c>
      <c r="L5" s="21" t="inlineStr">
        <is>
          <t>U</t>
        </is>
      </c>
      <c r="M5" s="23" t="n"/>
      <c r="N5" s="14" t="inlineStr">
        <is>
          <t>C4 Count each split</t>
        </is>
      </c>
      <c r="O5" s="21" t="inlineStr">
        <is>
          <t>U</t>
        </is>
      </c>
      <c r="P5" s="23" t="n"/>
      <c r="Q5" s="14" t="inlineStr">
        <is>
          <t>C5 Justify the size</t>
        </is>
      </c>
      <c r="R5" s="21" t="inlineStr">
        <is>
          <t>U</t>
        </is>
      </c>
      <c r="S5" s="23" t="n"/>
      <c r="T5" s="14">
        <f>IF(Z5=0,IF(ISNUMBER(SEARCH("X",AV5)),"Unrated (0-5; X)","Unrated (0-5)"),IF(Z5=1,V5&amp;"/5",V5&amp;"-"&amp;X5&amp;"/5 (P"&amp;IF(ISNUMBER(SEARCH("X",AV5)),"; X","")&amp;")"))</f>
        <v/>
      </c>
      <c r="U5" s="26">
        <f>IF(AS5=0,"",IF(AR5=0,"Incomplete/invalid",IF(AA5=0,IF(ISNUMBER(SEARCH("X",AW5)),"Unrated (0-5; X)","Unrated (0-5)"),IF(AA5=1,W5&amp;"/5",W5&amp;"-"&amp;Y5&amp;"/5 (P"&amp;IF(ISNUMBER(SEARCH("X",AW5)),"; X","")&amp;")"))))</f>
        <v/>
      </c>
      <c r="V5" s="53">
        <f>LEN(AV5)-LEN(SUBSTITUTE(AV5,"Y",""))</f>
        <v/>
      </c>
      <c r="W5" s="54">
        <f>IF(AR5=1,LEN(AW5)-LEN(SUBSTITUTE(AW5,"Y","")),"")</f>
        <v/>
      </c>
      <c r="X5" s="53">
        <f>5-(LEN(AV5)-LEN(SUBSTITUTE(AV5,"N","")))</f>
        <v/>
      </c>
      <c r="Y5" s="54">
        <f>IF(AR5=1,5-(LEN(AW5)-LEN(SUBSTITUTE(AW5,"N",""))),"")</f>
        <v/>
      </c>
      <c r="Z5" s="55">
        <f>(V5+5-X5)/5</f>
        <v/>
      </c>
      <c r="AA5" s="56">
        <f>IF(AR5=1,(W5+5-Y5)/5,"")</f>
        <v/>
      </c>
      <c r="AB5" s="57">
        <f>D5*V5/5</f>
        <v/>
      </c>
      <c r="AC5" s="58">
        <f>IF(AR5=1,D5*W5/5,"")</f>
        <v/>
      </c>
      <c r="AD5" s="57">
        <f>D5*X5/5</f>
        <v/>
      </c>
      <c r="AE5" s="58">
        <f>IF(AR5=1,D5*Y5/5,"")</f>
        <v/>
      </c>
      <c r="AF5" s="57">
        <f>D5*Z5</f>
        <v/>
      </c>
      <c r="AG5" s="58">
        <f>IF(AR5=1,D5*AA5,"")</f>
        <v/>
      </c>
      <c r="AH5" s="14" t="inlineStr">
        <is>
          <t>Y: none | N: none | X: none | U: C1, C2, C3, C4, C5. See dataset-specific evidence note in MCDM_Grades and the complete rules in MCDM_Rubric.</t>
        </is>
      </c>
      <c r="AI5" s="27" t="n"/>
      <c r="AJ5" s="14" t="inlineStr">
        <is>
          <t>https://github.com/summoners29/Asphalt-Pavement-Crack-Data</t>
        </is>
      </c>
      <c r="AK5" s="27" t="n"/>
      <c r="AL5" s="14" t="inlineStr">
        <is>
          <t>P: primary documentation (not evaluator-verified data quality)</t>
        </is>
      </c>
      <c r="AM5" s="27" t="n"/>
      <c r="AN5" s="14" t="inlineStr">
        <is>
          <t>Documentation snapshot; payload release not fully pinned</t>
        </is>
      </c>
      <c r="AO5" s="27" t="n"/>
      <c r="AP5" s="14" t="inlineStr">
        <is>
          <t>2026-09-07</t>
        </is>
      </c>
      <c r="AQ5" s="27" t="n"/>
      <c r="AR5" s="14">
        <f>IF(AND(AS5=5,LEN(AW5)=5,LEN(SUBSTITUTE(SUBSTITUTE(SUBSTITUTE(SUBSTITUTE(AW5,"Y",""),"N",""),"U",""),"X",""))=0),1,0)</f>
        <v/>
      </c>
      <c r="AS5" s="14">
        <f>COUNTA(G5,J5,M5,P5,S5)</f>
        <v/>
      </c>
      <c r="AT5" s="14">
        <f>SUM(IF(OR(G5="Y",G5="N",G5="U",G5="X"),IF(G5=F5,1,0),0),IF(OR(J5="Y",J5="N",J5="U",J5="X"),IF(J5=I5,1,0),0),IF(OR(M5="Y",M5="N",M5="U",M5="X"),IF(M5=L5,1,0),0),IF(OR(P5="Y",P5="N",P5="U",P5="X"),IF(P5=O5,1,0),0),IF(OR(S5="Y",S5="N",S5="U",S5="X"),IF(S5=R5,1,0),0))</f>
        <v/>
      </c>
      <c r="AU5" s="14">
        <f>A5&amp;"|"&amp;LEFT(C5,1)</f>
        <v/>
      </c>
      <c r="AV5" s="14">
        <f>F5&amp;I5&amp;L5&amp;O5&amp;R5</f>
        <v/>
      </c>
      <c r="AW5" s="14">
        <f>G5&amp;J5&amp;M5&amp;P5&amp;S5</f>
        <v/>
      </c>
    </row>
    <row r="6" ht="70" customHeight="1">
      <c r="A6" s="14" t="inlineStr">
        <is>
          <t>DS-001</t>
        </is>
      </c>
      <c r="B6" s="14" t="inlineStr">
        <is>
          <t>Asphalt Pavement Crack Data (class-foldered grayscale images)</t>
        </is>
      </c>
      <c r="C6" s="14" t="inlineStr">
        <is>
          <t>R Domain Fit</t>
        </is>
      </c>
      <c r="D6" s="14">
        <f>MCDM_Settings!$D$11</f>
        <v/>
      </c>
      <c r="E6" s="14" t="inlineStr">
        <is>
          <t>R1 Define the domain</t>
        </is>
      </c>
      <c r="F6" s="21" t="inlineStr">
        <is>
          <t>U</t>
        </is>
      </c>
      <c r="G6" s="23" t="n"/>
      <c r="H6" s="14" t="inlineStr">
        <is>
          <t>R2 Describe coverage</t>
        </is>
      </c>
      <c r="I6" s="21" t="inlineStr">
        <is>
          <t>U</t>
        </is>
      </c>
      <c r="J6" s="23" t="n"/>
      <c r="K6" s="14" t="inlineStr">
        <is>
          <t>R3 Compare the target</t>
        </is>
      </c>
      <c r="L6" s="21" t="inlineStr">
        <is>
          <t>U</t>
        </is>
      </c>
      <c r="M6" s="23" t="n"/>
      <c r="N6" s="14" t="inlineStr">
        <is>
          <t>R4 Check for bias</t>
        </is>
      </c>
      <c r="O6" s="21" t="inlineStr">
        <is>
          <t>U</t>
        </is>
      </c>
      <c r="P6" s="23" t="n"/>
      <c r="Q6" s="14" t="inlineStr">
        <is>
          <t>R5 Test a new domain</t>
        </is>
      </c>
      <c r="R6" s="21" t="inlineStr">
        <is>
          <t>U</t>
        </is>
      </c>
      <c r="S6" s="23" t="n"/>
      <c r="T6" s="14">
        <f>IF(Z6=0,IF(ISNUMBER(SEARCH("X",AV6)),"Unrated (0-5; X)","Unrated (0-5)"),IF(Z6=1,V6&amp;"/5",V6&amp;"-"&amp;X6&amp;"/5 (P"&amp;IF(ISNUMBER(SEARCH("X",AV6)),"; X","")&amp;")"))</f>
        <v/>
      </c>
      <c r="U6" s="26">
        <f>IF(AS6=0,"",IF(AR6=0,"Incomplete/invalid",IF(AA6=0,IF(ISNUMBER(SEARCH("X",AW6)),"Unrated (0-5; X)","Unrated (0-5)"),IF(AA6=1,W6&amp;"/5",W6&amp;"-"&amp;Y6&amp;"/5 (P"&amp;IF(ISNUMBER(SEARCH("X",AW6)),"; X","")&amp;")"))))</f>
        <v/>
      </c>
      <c r="V6" s="53">
        <f>LEN(AV6)-LEN(SUBSTITUTE(AV6,"Y",""))</f>
        <v/>
      </c>
      <c r="W6" s="54">
        <f>IF(AR6=1,LEN(AW6)-LEN(SUBSTITUTE(AW6,"Y","")),"")</f>
        <v/>
      </c>
      <c r="X6" s="53">
        <f>5-(LEN(AV6)-LEN(SUBSTITUTE(AV6,"N","")))</f>
        <v/>
      </c>
      <c r="Y6" s="54">
        <f>IF(AR6=1,5-(LEN(AW6)-LEN(SUBSTITUTE(AW6,"N",""))),"")</f>
        <v/>
      </c>
      <c r="Z6" s="55">
        <f>(V6+5-X6)/5</f>
        <v/>
      </c>
      <c r="AA6" s="56">
        <f>IF(AR6=1,(W6+5-Y6)/5,"")</f>
        <v/>
      </c>
      <c r="AB6" s="57">
        <f>D6*V6/5</f>
        <v/>
      </c>
      <c r="AC6" s="58">
        <f>IF(AR6=1,D6*W6/5,"")</f>
        <v/>
      </c>
      <c r="AD6" s="57">
        <f>D6*X6/5</f>
        <v/>
      </c>
      <c r="AE6" s="58">
        <f>IF(AR6=1,D6*Y6/5,"")</f>
        <v/>
      </c>
      <c r="AF6" s="57">
        <f>D6*Z6</f>
        <v/>
      </c>
      <c r="AG6" s="58">
        <f>IF(AR6=1,D6*AA6,"")</f>
        <v/>
      </c>
      <c r="AH6" s="14" t="inlineStr">
        <is>
          <t>Y: none | N: none | X: none | U: R1, R2, R3, R4, R5. See dataset-specific evidence note in MCDM_Grades and the complete rules in MCDM_Rubric.</t>
        </is>
      </c>
      <c r="AI6" s="27" t="n"/>
      <c r="AJ6" s="14" t="inlineStr">
        <is>
          <t>https://github.com/summoners29/Asphalt-Pavement-Crack-Data</t>
        </is>
      </c>
      <c r="AK6" s="27" t="n"/>
      <c r="AL6" s="14" t="inlineStr">
        <is>
          <t>P: primary documentation (not evaluator-verified data quality)</t>
        </is>
      </c>
      <c r="AM6" s="27" t="n"/>
      <c r="AN6" s="14" t="inlineStr">
        <is>
          <t>Documentation snapshot; payload release not fully pinned</t>
        </is>
      </c>
      <c r="AO6" s="27" t="n"/>
      <c r="AP6" s="14" t="inlineStr">
        <is>
          <t>2026-09-07</t>
        </is>
      </c>
      <c r="AQ6" s="27" t="n"/>
      <c r="AR6" s="14">
        <f>IF(AND(AS6=5,LEN(AW6)=5,LEN(SUBSTITUTE(SUBSTITUTE(SUBSTITUTE(SUBSTITUTE(AW6,"Y",""),"N",""),"U",""),"X",""))=0),1,0)</f>
        <v/>
      </c>
      <c r="AS6" s="14">
        <f>COUNTA(G6,J6,M6,P6,S6)</f>
        <v/>
      </c>
      <c r="AT6" s="14">
        <f>SUM(IF(OR(G6="Y",G6="N",G6="U",G6="X"),IF(G6=F6,1,0),0),IF(OR(J6="Y",J6="N",J6="U",J6="X"),IF(J6=I6,1,0),0),IF(OR(M6="Y",M6="N",M6="U",M6="X"),IF(M6=L6,1,0),0),IF(OR(P6="Y",P6="N",P6="U",P6="X"),IF(P6=O6,1,0),0),IF(OR(S6="Y",S6="N",S6="U",S6="X"),IF(S6=R6,1,0),0))</f>
        <v/>
      </c>
      <c r="AU6" s="14">
        <f>A6&amp;"|"&amp;LEFT(C6,1)</f>
        <v/>
      </c>
      <c r="AV6" s="14">
        <f>F6&amp;I6&amp;L6&amp;O6&amp;R6</f>
        <v/>
      </c>
      <c r="AW6" s="14">
        <f>G6&amp;J6&amp;M6&amp;P6&amp;S6</f>
        <v/>
      </c>
    </row>
    <row r="7" ht="70" customHeight="1">
      <c r="A7" s="14" t="inlineStr">
        <is>
          <t>DS-001</t>
        </is>
      </c>
      <c r="B7" s="14" t="inlineStr">
        <is>
          <t>Asphalt Pavement Crack Data (class-foldered grayscale images)</t>
        </is>
      </c>
      <c r="C7" s="14" t="inlineStr">
        <is>
          <t>M Sensor Details</t>
        </is>
      </c>
      <c r="D7" s="14">
        <f>MCDM_Settings!$D$12</f>
        <v/>
      </c>
      <c r="E7" s="14" t="inlineStr">
        <is>
          <t>M1 Identify equipment</t>
        </is>
      </c>
      <c r="F7" s="21" t="inlineStr">
        <is>
          <t>U</t>
        </is>
      </c>
      <c r="G7" s="23" t="n"/>
      <c r="H7" s="14" t="inlineStr">
        <is>
          <t>M2 Specify the scale</t>
        </is>
      </c>
      <c r="I7" s="21" t="inlineStr">
        <is>
          <t>U</t>
        </is>
      </c>
      <c r="J7" s="23" t="n"/>
      <c r="K7" s="14" t="inlineStr">
        <is>
          <t>M3 Locate the records</t>
        </is>
      </c>
      <c r="L7" s="21" t="inlineStr">
        <is>
          <t>U</t>
        </is>
      </c>
      <c r="M7" s="23" t="n"/>
      <c r="N7" s="14" t="inlineStr">
        <is>
          <t>M4 Report precision</t>
        </is>
      </c>
      <c r="O7" s="21" t="inlineStr">
        <is>
          <t>U</t>
        </is>
      </c>
      <c r="P7" s="23" t="n"/>
      <c r="Q7" s="14" t="inlineStr">
        <is>
          <t>M5 Explain processing</t>
        </is>
      </c>
      <c r="R7" s="21" t="inlineStr">
        <is>
          <t>U</t>
        </is>
      </c>
      <c r="S7" s="23" t="n"/>
      <c r="T7" s="14">
        <f>IF(Z7=0,IF(ISNUMBER(SEARCH("X",AV7)),"Unrated (0-5; X)","Unrated (0-5)"),IF(Z7=1,V7&amp;"/5",V7&amp;"-"&amp;X7&amp;"/5 (P"&amp;IF(ISNUMBER(SEARCH("X",AV7)),"; X","")&amp;")"))</f>
        <v/>
      </c>
      <c r="U7" s="26">
        <f>IF(AS7=0,"",IF(AR7=0,"Incomplete/invalid",IF(AA7=0,IF(ISNUMBER(SEARCH("X",AW7)),"Unrated (0-5; X)","Unrated (0-5)"),IF(AA7=1,W7&amp;"/5",W7&amp;"-"&amp;Y7&amp;"/5 (P"&amp;IF(ISNUMBER(SEARCH("X",AW7)),"; X","")&amp;")"))))</f>
        <v/>
      </c>
      <c r="V7" s="53">
        <f>LEN(AV7)-LEN(SUBSTITUTE(AV7,"Y",""))</f>
        <v/>
      </c>
      <c r="W7" s="54">
        <f>IF(AR7=1,LEN(AW7)-LEN(SUBSTITUTE(AW7,"Y","")),"")</f>
        <v/>
      </c>
      <c r="X7" s="53">
        <f>5-(LEN(AV7)-LEN(SUBSTITUTE(AV7,"N","")))</f>
        <v/>
      </c>
      <c r="Y7" s="54">
        <f>IF(AR7=1,5-(LEN(AW7)-LEN(SUBSTITUTE(AW7,"N",""))),"")</f>
        <v/>
      </c>
      <c r="Z7" s="55">
        <f>(V7+5-X7)/5</f>
        <v/>
      </c>
      <c r="AA7" s="56">
        <f>IF(AR7=1,(W7+5-Y7)/5,"")</f>
        <v/>
      </c>
      <c r="AB7" s="57">
        <f>D7*V7/5</f>
        <v/>
      </c>
      <c r="AC7" s="58">
        <f>IF(AR7=1,D7*W7/5,"")</f>
        <v/>
      </c>
      <c r="AD7" s="57">
        <f>D7*X7/5</f>
        <v/>
      </c>
      <c r="AE7" s="58">
        <f>IF(AR7=1,D7*Y7/5,"")</f>
        <v/>
      </c>
      <c r="AF7" s="57">
        <f>D7*Z7</f>
        <v/>
      </c>
      <c r="AG7" s="58">
        <f>IF(AR7=1,D7*AA7,"")</f>
        <v/>
      </c>
      <c r="AH7" s="14" t="inlineStr">
        <is>
          <t>Y: none | N: none | X: none | U: M1, M2, M3, M4, M5. See dataset-specific evidence note in MCDM_Grades and the complete rules in MCDM_Rubric.</t>
        </is>
      </c>
      <c r="AI7" s="27" t="n"/>
      <c r="AJ7" s="14" t="inlineStr">
        <is>
          <t>https://github.com/summoners29/Asphalt-Pavement-Crack-Data</t>
        </is>
      </c>
      <c r="AK7" s="27" t="n"/>
      <c r="AL7" s="14" t="inlineStr">
        <is>
          <t>P: primary documentation (not evaluator-verified data quality)</t>
        </is>
      </c>
      <c r="AM7" s="27" t="n"/>
      <c r="AN7" s="14" t="inlineStr">
        <is>
          <t>Documentation snapshot; payload release not fully pinned</t>
        </is>
      </c>
      <c r="AO7" s="27" t="n"/>
      <c r="AP7" s="14" t="inlineStr">
        <is>
          <t>2026-09-07</t>
        </is>
      </c>
      <c r="AQ7" s="27" t="n"/>
      <c r="AR7" s="14">
        <f>IF(AND(AS7=5,LEN(AW7)=5,LEN(SUBSTITUTE(SUBSTITUTE(SUBSTITUTE(SUBSTITUTE(AW7,"Y",""),"N",""),"U",""),"X",""))=0),1,0)</f>
        <v/>
      </c>
      <c r="AS7" s="14">
        <f>COUNTA(G7,J7,M7,P7,S7)</f>
        <v/>
      </c>
      <c r="AT7" s="14">
        <f>SUM(IF(OR(G7="Y",G7="N",G7="U",G7="X"),IF(G7=F7,1,0),0),IF(OR(J7="Y",J7="N",J7="U",J7="X"),IF(J7=I7,1,0),0),IF(OR(M7="Y",M7="N",M7="U",M7="X"),IF(M7=L7,1,0),0),IF(OR(P7="Y",P7="N",P7="U",P7="X"),IF(P7=O7,1,0),0),IF(OR(S7="Y",S7="N",S7="U",S7="X"),IF(S7=R7,1,0),0))</f>
        <v/>
      </c>
      <c r="AU7" s="14">
        <f>A7&amp;"|"&amp;LEFT(C7,1)</f>
        <v/>
      </c>
      <c r="AV7" s="14">
        <f>F7&amp;I7&amp;L7&amp;O7&amp;R7</f>
        <v/>
      </c>
      <c r="AW7" s="14">
        <f>G7&amp;J7&amp;M7&amp;P7&amp;S7</f>
        <v/>
      </c>
    </row>
    <row r="8" ht="70" customHeight="1">
      <c r="A8" s="14" t="inlineStr">
        <is>
          <t>DS-001</t>
        </is>
      </c>
      <c r="B8" s="14" t="inlineStr">
        <is>
          <t>Asphalt Pavement Crack Data (class-foldered grayscale images)</t>
        </is>
      </c>
      <c r="C8" s="14" t="inlineStr">
        <is>
          <t>V Test Readiness</t>
        </is>
      </c>
      <c r="D8" s="14">
        <f>MCDM_Settings!$D$13</f>
        <v/>
      </c>
      <c r="E8" s="14" t="inlineStr">
        <is>
          <t>V1 Identify test data</t>
        </is>
      </c>
      <c r="F8" s="21" t="inlineStr">
        <is>
          <t>Y</t>
        </is>
      </c>
      <c r="G8" s="23" t="n"/>
      <c r="H8" s="14" t="inlineStr">
        <is>
          <t>V2 Define the splits</t>
        </is>
      </c>
      <c r="I8" s="21" t="inlineStr">
        <is>
          <t>U</t>
        </is>
      </c>
      <c r="J8" s="23" t="n"/>
      <c r="K8" s="14" t="inlineStr">
        <is>
          <t>V3 Prevent leakage</t>
        </is>
      </c>
      <c r="L8" s="21" t="inlineStr">
        <is>
          <t>U</t>
        </is>
      </c>
      <c r="M8" s="23" t="n"/>
      <c r="N8" s="14" t="inlineStr">
        <is>
          <t>V4 Provide a baseline</t>
        </is>
      </c>
      <c r="O8" s="21" t="inlineStr">
        <is>
          <t>U</t>
        </is>
      </c>
      <c r="P8" s="23" t="n"/>
      <c r="Q8" s="14" t="inlineStr">
        <is>
          <t>V5 Report uncertainty</t>
        </is>
      </c>
      <c r="R8" s="21" t="inlineStr">
        <is>
          <t>U</t>
        </is>
      </c>
      <c r="S8" s="23" t="n"/>
      <c r="T8" s="14">
        <f>IF(Z8=0,IF(ISNUMBER(SEARCH("X",AV8)),"Unrated (0-5; X)","Unrated (0-5)"),IF(Z8=1,V8&amp;"/5",V8&amp;"-"&amp;X8&amp;"/5 (P"&amp;IF(ISNUMBER(SEARCH("X",AV8)),"; X","")&amp;")"))</f>
        <v/>
      </c>
      <c r="U8" s="26">
        <f>IF(AS8=0,"",IF(AR8=0,"Incomplete/invalid",IF(AA8=0,IF(ISNUMBER(SEARCH("X",AW8)),"Unrated (0-5; X)","Unrated (0-5)"),IF(AA8=1,W8&amp;"/5",W8&amp;"-"&amp;Y8&amp;"/5 (P"&amp;IF(ISNUMBER(SEARCH("X",AW8)),"; X","")&amp;")"))))</f>
        <v/>
      </c>
      <c r="V8" s="53">
        <f>LEN(AV8)-LEN(SUBSTITUTE(AV8,"Y",""))</f>
        <v/>
      </c>
      <c r="W8" s="54">
        <f>IF(AR8=1,LEN(AW8)-LEN(SUBSTITUTE(AW8,"Y","")),"")</f>
        <v/>
      </c>
      <c r="X8" s="53">
        <f>5-(LEN(AV8)-LEN(SUBSTITUTE(AV8,"N","")))</f>
        <v/>
      </c>
      <c r="Y8" s="54">
        <f>IF(AR8=1,5-(LEN(AW8)-LEN(SUBSTITUTE(AW8,"N",""))),"")</f>
        <v/>
      </c>
      <c r="Z8" s="55">
        <f>(V8+5-X8)/5</f>
        <v/>
      </c>
      <c r="AA8" s="56">
        <f>IF(AR8=1,(W8+5-Y8)/5,"")</f>
        <v/>
      </c>
      <c r="AB8" s="57">
        <f>D8*V8/5</f>
        <v/>
      </c>
      <c r="AC8" s="58">
        <f>IF(AR8=1,D8*W8/5,"")</f>
        <v/>
      </c>
      <c r="AD8" s="57">
        <f>D8*X8/5</f>
        <v/>
      </c>
      <c r="AE8" s="58">
        <f>IF(AR8=1,D8*Y8/5,"")</f>
        <v/>
      </c>
      <c r="AF8" s="57">
        <f>D8*Z8</f>
        <v/>
      </c>
      <c r="AG8" s="58">
        <f>IF(AR8=1,D8*AA8,"")</f>
        <v/>
      </c>
      <c r="AH8" s="14" t="inlineStr">
        <is>
          <t>Y: V1 | N: none | X: none | U: V2, V3, V4, V5. See dataset-specific evidence note in MCDM_Grades and the complete rules in MCDM_Rubric.</t>
        </is>
      </c>
      <c r="AI8" s="27" t="n"/>
      <c r="AJ8" s="14" t="inlineStr">
        <is>
          <t>https://github.com/summoners29/Asphalt-Pavement-Crack-Data</t>
        </is>
      </c>
      <c r="AK8" s="27" t="n"/>
      <c r="AL8" s="14" t="inlineStr">
        <is>
          <t>P: primary documentation (not evaluator-verified data quality)</t>
        </is>
      </c>
      <c r="AM8" s="27" t="n"/>
      <c r="AN8" s="14" t="inlineStr">
        <is>
          <t>Documentation snapshot; payload release not fully pinned</t>
        </is>
      </c>
      <c r="AO8" s="27" t="n"/>
      <c r="AP8" s="14" t="inlineStr">
        <is>
          <t>2026-09-07</t>
        </is>
      </c>
      <c r="AQ8" s="27" t="n"/>
      <c r="AR8" s="14">
        <f>IF(AND(AS8=5,LEN(AW8)=5,LEN(SUBSTITUTE(SUBSTITUTE(SUBSTITUTE(SUBSTITUTE(AW8,"Y",""),"N",""),"U",""),"X",""))=0),1,0)</f>
        <v/>
      </c>
      <c r="AS8" s="14">
        <f>COUNTA(G8,J8,M8,P8,S8)</f>
        <v/>
      </c>
      <c r="AT8" s="14">
        <f>SUM(IF(OR(G8="Y",G8="N",G8="U",G8="X"),IF(G8=F8,1,0),0),IF(OR(J8="Y",J8="N",J8="U",J8="X"),IF(J8=I8,1,0),0),IF(OR(M8="Y",M8="N",M8="U",M8="X"),IF(M8=L8,1,0),0),IF(OR(P8="Y",P8="N",P8="U",P8="X"),IF(P8=O8,1,0),0),IF(OR(S8="Y",S8="N",S8="U",S8="X"),IF(S8=R8,1,0),0))</f>
        <v/>
      </c>
      <c r="AU8" s="14">
        <f>A8&amp;"|"&amp;LEFT(C8,1)</f>
        <v/>
      </c>
      <c r="AV8" s="14">
        <f>F8&amp;I8&amp;L8&amp;O8&amp;R8</f>
        <v/>
      </c>
      <c r="AW8" s="14">
        <f>G8&amp;J8&amp;M8&amp;P8&amp;S8</f>
        <v/>
      </c>
    </row>
    <row r="9" ht="70" customHeight="1">
      <c r="A9" s="14" t="inlineStr">
        <is>
          <t>DS-001</t>
        </is>
      </c>
      <c r="B9" s="14" t="inlineStr">
        <is>
          <t>Asphalt Pavement Crack Data (class-foldered grayscale images)</t>
        </is>
      </c>
      <c r="C9" s="14" t="inlineStr">
        <is>
          <t>E Engineering Value</t>
        </is>
      </c>
      <c r="D9" s="14">
        <f>MCDM_Settings!$D$14</f>
        <v/>
      </c>
      <c r="E9" s="14" t="inlineStr">
        <is>
          <t>E1 Define the outcome</t>
        </is>
      </c>
      <c r="F9" s="21" t="inlineStr">
        <is>
          <t>U</t>
        </is>
      </c>
      <c r="G9" s="23" t="n"/>
      <c r="H9" s="14" t="inlineStr">
        <is>
          <t>E2 Provide measurements</t>
        </is>
      </c>
      <c r="I9" s="21" t="inlineStr">
        <is>
          <t>U</t>
        </is>
      </c>
      <c r="J9" s="23" t="n"/>
      <c r="K9" s="14" t="inlineStr">
        <is>
          <t>E3 Link the records</t>
        </is>
      </c>
      <c r="L9" s="21" t="inlineStr">
        <is>
          <t>U</t>
        </is>
      </c>
      <c r="M9" s="23" t="n"/>
      <c r="N9" s="14" t="inlineStr">
        <is>
          <t>E4 Map agency needs</t>
        </is>
      </c>
      <c r="O9" s="21" t="inlineStr">
        <is>
          <t>U</t>
        </is>
      </c>
      <c r="P9" s="23" t="n"/>
      <c r="Q9" s="14" t="inlineStr">
        <is>
          <t>E5 Validate the decision</t>
        </is>
      </c>
      <c r="R9" s="21" t="inlineStr">
        <is>
          <t>U</t>
        </is>
      </c>
      <c r="S9" s="23" t="n"/>
      <c r="T9" s="14">
        <f>IF(Z9=0,IF(ISNUMBER(SEARCH("X",AV9)),"Unrated (0-5; X)","Unrated (0-5)"),IF(Z9=1,V9&amp;"/5",V9&amp;"-"&amp;X9&amp;"/5 (P"&amp;IF(ISNUMBER(SEARCH("X",AV9)),"; X","")&amp;")"))</f>
        <v/>
      </c>
      <c r="U9" s="26">
        <f>IF(AS9=0,"",IF(AR9=0,"Incomplete/invalid",IF(AA9=0,IF(ISNUMBER(SEARCH("X",AW9)),"Unrated (0-5; X)","Unrated (0-5)"),IF(AA9=1,W9&amp;"/5",W9&amp;"-"&amp;Y9&amp;"/5 (P"&amp;IF(ISNUMBER(SEARCH("X",AW9)),"; X","")&amp;")"))))</f>
        <v/>
      </c>
      <c r="V9" s="53">
        <f>LEN(AV9)-LEN(SUBSTITUTE(AV9,"Y",""))</f>
        <v/>
      </c>
      <c r="W9" s="54">
        <f>IF(AR9=1,LEN(AW9)-LEN(SUBSTITUTE(AW9,"Y","")),"")</f>
        <v/>
      </c>
      <c r="X9" s="53">
        <f>5-(LEN(AV9)-LEN(SUBSTITUTE(AV9,"N","")))</f>
        <v/>
      </c>
      <c r="Y9" s="54">
        <f>IF(AR9=1,5-(LEN(AW9)-LEN(SUBSTITUTE(AW9,"N",""))),"")</f>
        <v/>
      </c>
      <c r="Z9" s="55">
        <f>(V9+5-X9)/5</f>
        <v/>
      </c>
      <c r="AA9" s="56">
        <f>IF(AR9=1,(W9+5-Y9)/5,"")</f>
        <v/>
      </c>
      <c r="AB9" s="57">
        <f>D9*V9/5</f>
        <v/>
      </c>
      <c r="AC9" s="58">
        <f>IF(AR9=1,D9*W9/5,"")</f>
        <v/>
      </c>
      <c r="AD9" s="57">
        <f>D9*X9/5</f>
        <v/>
      </c>
      <c r="AE9" s="58">
        <f>IF(AR9=1,D9*Y9/5,"")</f>
        <v/>
      </c>
      <c r="AF9" s="57">
        <f>D9*Z9</f>
        <v/>
      </c>
      <c r="AG9" s="58">
        <f>IF(AR9=1,D9*AA9,"")</f>
        <v/>
      </c>
      <c r="AH9" s="14" t="inlineStr">
        <is>
          <t>Y: none | N: none | X: none | U: E1, E2, E3, E4, E5. See dataset-specific evidence note in MCDM_Grades and the complete rules in MCDM_Rubric.</t>
        </is>
      </c>
      <c r="AI9" s="27" t="n"/>
      <c r="AJ9" s="14" t="inlineStr">
        <is>
          <t>https://github.com/summoners29/Asphalt-Pavement-Crack-Data</t>
        </is>
      </c>
      <c r="AK9" s="27" t="n"/>
      <c r="AL9" s="14" t="inlineStr">
        <is>
          <t>P: primary documentation (not evaluator-verified data quality)</t>
        </is>
      </c>
      <c r="AM9" s="27" t="n"/>
      <c r="AN9" s="14" t="inlineStr">
        <is>
          <t>Documentation snapshot; payload release not fully pinned</t>
        </is>
      </c>
      <c r="AO9" s="27" t="n"/>
      <c r="AP9" s="14" t="inlineStr">
        <is>
          <t>2026-09-07</t>
        </is>
      </c>
      <c r="AQ9" s="27" t="n"/>
      <c r="AR9" s="14">
        <f>IF(AND(AS9=5,LEN(AW9)=5,LEN(SUBSTITUTE(SUBSTITUTE(SUBSTITUTE(SUBSTITUTE(AW9,"Y",""),"N",""),"U",""),"X",""))=0),1,0)</f>
        <v/>
      </c>
      <c r="AS9" s="14">
        <f>COUNTA(G9,J9,M9,P9,S9)</f>
        <v/>
      </c>
      <c r="AT9" s="14">
        <f>SUM(IF(OR(G9="Y",G9="N",G9="U",G9="X"),IF(G9=F9,1,0),0),IF(OR(J9="Y",J9="N",J9="U",J9="X"),IF(J9=I9,1,0),0),IF(OR(M9="Y",M9="N",M9="U",M9="X"),IF(M9=L9,1,0),0),IF(OR(P9="Y",P9="N",P9="U",P9="X"),IF(P9=O9,1,0),0),IF(OR(S9="Y",S9="N",S9="U",S9="X"),IF(S9=R9,1,0),0))</f>
        <v/>
      </c>
      <c r="AU9" s="14">
        <f>A9&amp;"|"&amp;LEFT(C9,1)</f>
        <v/>
      </c>
      <c r="AV9" s="14">
        <f>F9&amp;I9&amp;L9&amp;O9&amp;R9</f>
        <v/>
      </c>
      <c r="AW9" s="14">
        <f>G9&amp;J9&amp;M9&amp;P9&amp;S9</f>
        <v/>
      </c>
    </row>
    <row r="10" ht="70" customHeight="1">
      <c r="A10" s="14" t="inlineStr">
        <is>
          <t>DS-002</t>
        </is>
      </c>
      <c r="B10" s="14" t="inlineStr">
        <is>
          <t>Asphalt Pavement Distress Dataset (DSWMamba)</t>
        </is>
      </c>
      <c r="C10" s="14" t="inlineStr">
        <is>
          <t>A Access</t>
        </is>
      </c>
      <c r="D10" s="14">
        <f>MCDM_Settings!$D$7</f>
        <v/>
      </c>
      <c r="E10" s="14" t="inlineStr">
        <is>
          <t>A1 Find the release</t>
        </is>
      </c>
      <c r="F10" s="21" t="inlineStr">
        <is>
          <t>Y</t>
        </is>
      </c>
      <c r="G10" s="23" t="n"/>
      <c r="H10" s="14" t="inlineStr">
        <is>
          <t>A2 Get the data</t>
        </is>
      </c>
      <c r="I10" s="21" t="inlineStr">
        <is>
          <t>Y</t>
        </is>
      </c>
      <c r="J10" s="23" t="n"/>
      <c r="K10" s="14" t="inlineStr">
        <is>
          <t>A3 Check the license</t>
        </is>
      </c>
      <c r="L10" s="21" t="inlineStr">
        <is>
          <t>U</t>
        </is>
      </c>
      <c r="M10" s="23" t="n"/>
      <c r="N10" s="14" t="inlineStr">
        <is>
          <t>A4 Check other rights</t>
        </is>
      </c>
      <c r="O10" s="21" t="inlineStr">
        <is>
          <t>U</t>
        </is>
      </c>
      <c r="P10" s="23" t="n"/>
      <c r="Q10" s="14" t="inlineStr">
        <is>
          <t>A5 Open a sample</t>
        </is>
      </c>
      <c r="R10" s="21" t="inlineStr">
        <is>
          <t>U</t>
        </is>
      </c>
      <c r="S10" s="23" t="n"/>
      <c r="T10" s="14">
        <f>IF(Z10=0,IF(ISNUMBER(SEARCH("X",AV10)),"Unrated (0-5; X)","Unrated (0-5)"),IF(Z10=1,V10&amp;"/5",V10&amp;"-"&amp;X10&amp;"/5 (P"&amp;IF(ISNUMBER(SEARCH("X",AV10)),"; X","")&amp;")"))</f>
        <v/>
      </c>
      <c r="U10" s="26">
        <f>IF(AS10=0,"",IF(AR10=0,"Incomplete/invalid",IF(AA10=0,IF(ISNUMBER(SEARCH("X",AW10)),"Unrated (0-5; X)","Unrated (0-5)"),IF(AA10=1,W10&amp;"/5",W10&amp;"-"&amp;Y10&amp;"/5 (P"&amp;IF(ISNUMBER(SEARCH("X",AW10)),"; X","")&amp;")"))))</f>
        <v/>
      </c>
      <c r="V10" s="53">
        <f>LEN(AV10)-LEN(SUBSTITUTE(AV10,"Y",""))</f>
        <v/>
      </c>
      <c r="W10" s="54">
        <f>IF(AR10=1,LEN(AW10)-LEN(SUBSTITUTE(AW10,"Y","")),"")</f>
        <v/>
      </c>
      <c r="X10" s="53">
        <f>5-(LEN(AV10)-LEN(SUBSTITUTE(AV10,"N","")))</f>
        <v/>
      </c>
      <c r="Y10" s="54">
        <f>IF(AR10=1,5-(LEN(AW10)-LEN(SUBSTITUTE(AW10,"N",""))),"")</f>
        <v/>
      </c>
      <c r="Z10" s="55">
        <f>(V10+5-X10)/5</f>
        <v/>
      </c>
      <c r="AA10" s="56">
        <f>IF(AR10=1,(W10+5-Y10)/5,"")</f>
        <v/>
      </c>
      <c r="AB10" s="57">
        <f>D10*V10/5</f>
        <v/>
      </c>
      <c r="AC10" s="58">
        <f>IF(AR10=1,D10*W10/5,"")</f>
        <v/>
      </c>
      <c r="AD10" s="57">
        <f>D10*X10/5</f>
        <v/>
      </c>
      <c r="AE10" s="58">
        <f>IF(AR10=1,D10*Y10/5,"")</f>
        <v/>
      </c>
      <c r="AF10" s="57">
        <f>D10*Z10</f>
        <v/>
      </c>
      <c r="AG10" s="58">
        <f>IF(AR10=1,D10*AA10,"")</f>
        <v/>
      </c>
      <c r="AH10" s="14" t="inlineStr">
        <is>
          <t>Y: A1, A2 | N: none | X: none | U: A3, A4, A5. See dataset-specific evidence note in MCDM_Grades and the complete rules in MCDM_Rubric.</t>
        </is>
      </c>
      <c r="AI10" s="27" t="n"/>
      <c r="AJ10" s="14" t="inlineStr">
        <is>
          <t>https://github.com/Oct-Sunn/Asphalt-Pavement-Distress-Dataset</t>
        </is>
      </c>
      <c r="AK10" s="27" t="n"/>
      <c r="AL10" s="14" t="inlineStr">
        <is>
          <t>P: primary documentation (not evaluator-verified data quality)</t>
        </is>
      </c>
      <c r="AM10" s="27" t="n"/>
      <c r="AN10" s="14" t="inlineStr">
        <is>
          <t>Documentation snapshot; payload release not fully pinned</t>
        </is>
      </c>
      <c r="AO10" s="27" t="n"/>
      <c r="AP10" s="14" t="inlineStr">
        <is>
          <t>2026-09-07</t>
        </is>
      </c>
      <c r="AQ10" s="27" t="n"/>
      <c r="AR10" s="14">
        <f>IF(AND(AS10=5,LEN(AW10)=5,LEN(SUBSTITUTE(SUBSTITUTE(SUBSTITUTE(SUBSTITUTE(AW10,"Y",""),"N",""),"U",""),"X",""))=0),1,0)</f>
        <v/>
      </c>
      <c r="AS10" s="14">
        <f>COUNTA(G10,J10,M10,P10,S10)</f>
        <v/>
      </c>
      <c r="AT10" s="14">
        <f>SUM(IF(OR(G10="Y",G10="N",G10="U",G10="X"),IF(G10=F10,1,0),0),IF(OR(J10="Y",J10="N",J10="U",J10="X"),IF(J10=I10,1,0),0),IF(OR(M10="Y",M10="N",M10="U",M10="X"),IF(M10=L10,1,0),0),IF(OR(P10="Y",P10="N",P10="U",P10="X"),IF(P10=O10,1,0),0),IF(OR(S10="Y",S10="N",S10="U",S10="X"),IF(S10=R10,1,0),0))</f>
        <v/>
      </c>
      <c r="AU10" s="14">
        <f>A10&amp;"|"&amp;LEFT(C10,1)</f>
        <v/>
      </c>
      <c r="AV10" s="14">
        <f>F10&amp;I10&amp;L10&amp;O10&amp;R10</f>
        <v/>
      </c>
      <c r="AW10" s="14">
        <f>G10&amp;J10&amp;M10&amp;P10&amp;S10</f>
        <v/>
      </c>
    </row>
    <row r="11" ht="70" customHeight="1">
      <c r="A11" s="14" t="inlineStr">
        <is>
          <t>DS-002</t>
        </is>
      </c>
      <c r="B11" s="14" t="inlineStr">
        <is>
          <t>Asphalt Pavement Distress Dataset (DSWMamba)</t>
        </is>
      </c>
      <c r="C11" s="14" t="inlineStr">
        <is>
          <t>L Label Quality</t>
        </is>
      </c>
      <c r="D11" s="14">
        <f>MCDM_Settings!$D$8</f>
        <v/>
      </c>
      <c r="E11" s="14" t="inlineStr">
        <is>
          <t>L1 Define the targets</t>
        </is>
      </c>
      <c r="F11" s="21" t="inlineStr">
        <is>
          <t>X</t>
        </is>
      </c>
      <c r="G11" s="23" t="n"/>
      <c r="H11" s="14" t="inlineStr">
        <is>
          <t>L2 Explain the rules</t>
        </is>
      </c>
      <c r="I11" s="21" t="inlineStr">
        <is>
          <t>U</t>
        </is>
      </c>
      <c r="J11" s="23" t="n"/>
      <c r="K11" s="14" t="inlineStr">
        <is>
          <t>L3 Identify the team</t>
        </is>
      </c>
      <c r="L11" s="21" t="inlineStr">
        <is>
          <t>U</t>
        </is>
      </c>
      <c r="M11" s="23" t="n"/>
      <c r="N11" s="14" t="inlineStr">
        <is>
          <t>L4 Review and correct</t>
        </is>
      </c>
      <c r="O11" s="21" t="inlineStr">
        <is>
          <t>U</t>
        </is>
      </c>
      <c r="P11" s="23" t="n"/>
      <c r="Q11" s="14" t="inlineStr">
        <is>
          <t>L5 Measure reliability</t>
        </is>
      </c>
      <c r="R11" s="21" t="inlineStr">
        <is>
          <t>U</t>
        </is>
      </c>
      <c r="S11" s="23" t="n"/>
      <c r="T11" s="14">
        <f>IF(Z11=0,IF(ISNUMBER(SEARCH("X",AV11)),"Unrated (0-5; X)","Unrated (0-5)"),IF(Z11=1,V11&amp;"/5",V11&amp;"-"&amp;X11&amp;"/5 (P"&amp;IF(ISNUMBER(SEARCH("X",AV11)),"; X","")&amp;")"))</f>
        <v/>
      </c>
      <c r="U11" s="26">
        <f>IF(AS11=0,"",IF(AR11=0,"Incomplete/invalid",IF(AA11=0,IF(ISNUMBER(SEARCH("X",AW11)),"Unrated (0-5; X)","Unrated (0-5)"),IF(AA11=1,W11&amp;"/5",W11&amp;"-"&amp;Y11&amp;"/5 (P"&amp;IF(ISNUMBER(SEARCH("X",AW11)),"; X","")&amp;")"))))</f>
        <v/>
      </c>
      <c r="V11" s="53">
        <f>LEN(AV11)-LEN(SUBSTITUTE(AV11,"Y",""))</f>
        <v/>
      </c>
      <c r="W11" s="54">
        <f>IF(AR11=1,LEN(AW11)-LEN(SUBSTITUTE(AW11,"Y","")),"")</f>
        <v/>
      </c>
      <c r="X11" s="53">
        <f>5-(LEN(AV11)-LEN(SUBSTITUTE(AV11,"N","")))</f>
        <v/>
      </c>
      <c r="Y11" s="54">
        <f>IF(AR11=1,5-(LEN(AW11)-LEN(SUBSTITUTE(AW11,"N",""))),"")</f>
        <v/>
      </c>
      <c r="Z11" s="55">
        <f>(V11+5-X11)/5</f>
        <v/>
      </c>
      <c r="AA11" s="56">
        <f>IF(AR11=1,(W11+5-Y11)/5,"")</f>
        <v/>
      </c>
      <c r="AB11" s="57">
        <f>D11*V11/5</f>
        <v/>
      </c>
      <c r="AC11" s="58">
        <f>IF(AR11=1,D11*W11/5,"")</f>
        <v/>
      </c>
      <c r="AD11" s="57">
        <f>D11*X11/5</f>
        <v/>
      </c>
      <c r="AE11" s="58">
        <f>IF(AR11=1,D11*Y11/5,"")</f>
        <v/>
      </c>
      <c r="AF11" s="57">
        <f>D11*Z11</f>
        <v/>
      </c>
      <c r="AG11" s="58">
        <f>IF(AR11=1,D11*AA11,"")</f>
        <v/>
      </c>
      <c r="AH11" s="14" t="inlineStr">
        <is>
          <t>Y: none | N: none | X: L1 | U: L2, L3, L4, L5. See dataset-specific evidence note in MCDM_Grades and the complete rules in MCDM_Rubric.</t>
        </is>
      </c>
      <c r="AI11" s="27" t="n"/>
      <c r="AJ11" s="14" t="inlineStr">
        <is>
          <t>https://github.com/Oct-Sunn/Asphalt-Pavement-Distress-Dataset</t>
        </is>
      </c>
      <c r="AK11" s="27" t="n"/>
      <c r="AL11" s="14" t="inlineStr">
        <is>
          <t>P: primary documentation (not evaluator-verified data quality)</t>
        </is>
      </c>
      <c r="AM11" s="27" t="n"/>
      <c r="AN11" s="14" t="inlineStr">
        <is>
          <t>Documentation snapshot; payload release not fully pinned</t>
        </is>
      </c>
      <c r="AO11" s="27" t="n"/>
      <c r="AP11" s="14" t="inlineStr">
        <is>
          <t>2026-09-07</t>
        </is>
      </c>
      <c r="AQ11" s="27" t="n"/>
      <c r="AR11" s="14">
        <f>IF(AND(AS11=5,LEN(AW11)=5,LEN(SUBSTITUTE(SUBSTITUTE(SUBSTITUTE(SUBSTITUTE(AW11,"Y",""),"N",""),"U",""),"X",""))=0),1,0)</f>
        <v/>
      </c>
      <c r="AS11" s="14">
        <f>COUNTA(G11,J11,M11,P11,S11)</f>
        <v/>
      </c>
      <c r="AT11" s="14">
        <f>SUM(IF(OR(G11="Y",G11="N",G11="U",G11="X"),IF(G11=F11,1,0),0),IF(OR(J11="Y",J11="N",J11="U",J11="X"),IF(J11=I11,1,0),0),IF(OR(M11="Y",M11="N",M11="U",M11="X"),IF(M11=L11,1,0),0),IF(OR(P11="Y",P11="N",P11="U",P11="X"),IF(P11=O11,1,0),0),IF(OR(S11="Y",S11="N",S11="U",S11="X"),IF(S11=R11,1,0),0))</f>
        <v/>
      </c>
      <c r="AU11" s="14">
        <f>A11&amp;"|"&amp;LEFT(C11,1)</f>
        <v/>
      </c>
      <c r="AV11" s="14">
        <f>F11&amp;I11&amp;L11&amp;O11&amp;R11</f>
        <v/>
      </c>
      <c r="AW11" s="14">
        <f>G11&amp;J11&amp;M11&amp;P11&amp;S11</f>
        <v/>
      </c>
    </row>
    <row r="12" ht="70" customHeight="1">
      <c r="A12" s="14" t="inlineStr">
        <is>
          <t>DS-002</t>
        </is>
      </c>
      <c r="B12" s="14" t="inlineStr">
        <is>
          <t>Asphalt Pavement Distress Dataset (DSWMamba)</t>
        </is>
      </c>
      <c r="C12" s="14" t="inlineStr">
        <is>
          <t>D Documentation</t>
        </is>
      </c>
      <c r="D12" s="14">
        <f>MCDM_Settings!$D$9</f>
        <v/>
      </c>
      <c r="E12" s="14" t="inlineStr">
        <is>
          <t>D1 Describe the files</t>
        </is>
      </c>
      <c r="F12" s="21" t="inlineStr">
        <is>
          <t>U</t>
        </is>
      </c>
      <c r="G12" s="23" t="n"/>
      <c r="H12" s="14" t="inlineStr">
        <is>
          <t>D2 Explain the source</t>
        </is>
      </c>
      <c r="I12" s="21" t="inlineStr">
        <is>
          <t>U</t>
        </is>
      </c>
      <c r="J12" s="23" t="n"/>
      <c r="K12" s="14" t="inlineStr">
        <is>
          <t>D3 Track the version</t>
        </is>
      </c>
      <c r="L12" s="21" t="inlineStr">
        <is>
          <t>U</t>
        </is>
      </c>
      <c r="M12" s="23" t="n"/>
      <c r="N12" s="14" t="inlineStr">
        <is>
          <t>D4 State the limits</t>
        </is>
      </c>
      <c r="O12" s="21" t="inlineStr">
        <is>
          <t>U</t>
        </is>
      </c>
      <c r="P12" s="23" t="n"/>
      <c r="Q12" s="14" t="inlineStr">
        <is>
          <t>D5 Locate the details</t>
        </is>
      </c>
      <c r="R12" s="21" t="inlineStr">
        <is>
          <t>Y</t>
        </is>
      </c>
      <c r="S12" s="23" t="n"/>
      <c r="T12" s="14">
        <f>IF(Z12=0,IF(ISNUMBER(SEARCH("X",AV12)),"Unrated (0-5; X)","Unrated (0-5)"),IF(Z12=1,V12&amp;"/5",V12&amp;"-"&amp;X12&amp;"/5 (P"&amp;IF(ISNUMBER(SEARCH("X",AV12)),"; X","")&amp;")"))</f>
        <v/>
      </c>
      <c r="U12" s="26">
        <f>IF(AS12=0,"",IF(AR12=0,"Incomplete/invalid",IF(AA12=0,IF(ISNUMBER(SEARCH("X",AW12)),"Unrated (0-5; X)","Unrated (0-5)"),IF(AA12=1,W12&amp;"/5",W12&amp;"-"&amp;Y12&amp;"/5 (P"&amp;IF(ISNUMBER(SEARCH("X",AW12)),"; X","")&amp;")"))))</f>
        <v/>
      </c>
      <c r="V12" s="53">
        <f>LEN(AV12)-LEN(SUBSTITUTE(AV12,"Y",""))</f>
        <v/>
      </c>
      <c r="W12" s="54">
        <f>IF(AR12=1,LEN(AW12)-LEN(SUBSTITUTE(AW12,"Y","")),"")</f>
        <v/>
      </c>
      <c r="X12" s="53">
        <f>5-(LEN(AV12)-LEN(SUBSTITUTE(AV12,"N","")))</f>
        <v/>
      </c>
      <c r="Y12" s="54">
        <f>IF(AR12=1,5-(LEN(AW12)-LEN(SUBSTITUTE(AW12,"N",""))),"")</f>
        <v/>
      </c>
      <c r="Z12" s="55">
        <f>(V12+5-X12)/5</f>
        <v/>
      </c>
      <c r="AA12" s="56">
        <f>IF(AR12=1,(W12+5-Y12)/5,"")</f>
        <v/>
      </c>
      <c r="AB12" s="57">
        <f>D12*V12/5</f>
        <v/>
      </c>
      <c r="AC12" s="58">
        <f>IF(AR12=1,D12*W12/5,"")</f>
        <v/>
      </c>
      <c r="AD12" s="57">
        <f>D12*X12/5</f>
        <v/>
      </c>
      <c r="AE12" s="58">
        <f>IF(AR12=1,D12*Y12/5,"")</f>
        <v/>
      </c>
      <c r="AF12" s="57">
        <f>D12*Z12</f>
        <v/>
      </c>
      <c r="AG12" s="58">
        <f>IF(AR12=1,D12*AA12,"")</f>
        <v/>
      </c>
      <c r="AH12" s="14" t="inlineStr">
        <is>
          <t>Y: D5 | N: none | X: none | U: D1, D2, D3, D4. See dataset-specific evidence note in MCDM_Grades and the complete rules in MCDM_Rubric.</t>
        </is>
      </c>
      <c r="AI12" s="27" t="n"/>
      <c r="AJ12" s="14" t="inlineStr">
        <is>
          <t>https://github.com/Oct-Sunn/Asphalt-Pavement-Distress-Dataset</t>
        </is>
      </c>
      <c r="AK12" s="27" t="n"/>
      <c r="AL12" s="14" t="inlineStr">
        <is>
          <t>P: primary documentation (not evaluator-verified data quality)</t>
        </is>
      </c>
      <c r="AM12" s="27" t="n"/>
      <c r="AN12" s="14" t="inlineStr">
        <is>
          <t>Documentation snapshot; payload release not fully pinned</t>
        </is>
      </c>
      <c r="AO12" s="27" t="n"/>
      <c r="AP12" s="14" t="inlineStr">
        <is>
          <t>2026-09-07</t>
        </is>
      </c>
      <c r="AQ12" s="27" t="n"/>
      <c r="AR12" s="14">
        <f>IF(AND(AS12=5,LEN(AW12)=5,LEN(SUBSTITUTE(SUBSTITUTE(SUBSTITUTE(SUBSTITUTE(AW12,"Y",""),"N",""),"U",""),"X",""))=0),1,0)</f>
        <v/>
      </c>
      <c r="AS12" s="14">
        <f>COUNTA(G12,J12,M12,P12,S12)</f>
        <v/>
      </c>
      <c r="AT12" s="14">
        <f>SUM(IF(OR(G12="Y",G12="N",G12="U",G12="X"),IF(G12=F12,1,0),0),IF(OR(J12="Y",J12="N",J12="U",J12="X"),IF(J12=I12,1,0),0),IF(OR(M12="Y",M12="N",M12="U",M12="X"),IF(M12=L12,1,0),0),IF(OR(P12="Y",P12="N",P12="U",P12="X"),IF(P12=O12,1,0),0),IF(OR(S12="Y",S12="N",S12="U",S12="X"),IF(S12=R12,1,0),0))</f>
        <v/>
      </c>
      <c r="AU12" s="14">
        <f>A12&amp;"|"&amp;LEFT(C12,1)</f>
        <v/>
      </c>
      <c r="AV12" s="14">
        <f>F12&amp;I12&amp;L12&amp;O12&amp;R12</f>
        <v/>
      </c>
      <c r="AW12" s="14">
        <f>G12&amp;J12&amp;M12&amp;P12&amp;S12</f>
        <v/>
      </c>
    </row>
    <row r="13" ht="70" customHeight="1">
      <c r="A13" s="14" t="inlineStr">
        <is>
          <t>DS-002</t>
        </is>
      </c>
      <c r="B13" s="14" t="inlineStr">
        <is>
          <t>Asphalt Pavement Distress Dataset (DSWMamba)</t>
        </is>
      </c>
      <c r="C13" s="14" t="inlineStr">
        <is>
          <t>C Sample Size</t>
        </is>
      </c>
      <c r="D13" s="14">
        <f>MCDM_Settings!$D$10</f>
        <v/>
      </c>
      <c r="E13" s="14" t="inlineStr">
        <is>
          <t>C1 Count originals</t>
        </is>
      </c>
      <c r="F13" s="21" t="inlineStr">
        <is>
          <t>U</t>
        </is>
      </c>
      <c r="G13" s="23" t="n"/>
      <c r="H13" s="14" t="inlineStr">
        <is>
          <t>C2 Count each class</t>
        </is>
      </c>
      <c r="I13" s="21" t="inlineStr">
        <is>
          <t>U</t>
        </is>
      </c>
      <c r="J13" s="23" t="n"/>
      <c r="K13" s="14" t="inlineStr">
        <is>
          <t>C3 Count each group</t>
        </is>
      </c>
      <c r="L13" s="21" t="inlineStr">
        <is>
          <t>U</t>
        </is>
      </c>
      <c r="M13" s="23" t="n"/>
      <c r="N13" s="14" t="inlineStr">
        <is>
          <t>C4 Count each split</t>
        </is>
      </c>
      <c r="O13" s="21" t="inlineStr">
        <is>
          <t>U</t>
        </is>
      </c>
      <c r="P13" s="23" t="n"/>
      <c r="Q13" s="14" t="inlineStr">
        <is>
          <t>C5 Justify the size</t>
        </is>
      </c>
      <c r="R13" s="21" t="inlineStr">
        <is>
          <t>U</t>
        </is>
      </c>
      <c r="S13" s="23" t="n"/>
      <c r="T13" s="14">
        <f>IF(Z13=0,IF(ISNUMBER(SEARCH("X",AV13)),"Unrated (0-5; X)","Unrated (0-5)"),IF(Z13=1,V13&amp;"/5",V13&amp;"-"&amp;X13&amp;"/5 (P"&amp;IF(ISNUMBER(SEARCH("X",AV13)),"; X","")&amp;")"))</f>
        <v/>
      </c>
      <c r="U13" s="26">
        <f>IF(AS13=0,"",IF(AR13=0,"Incomplete/invalid",IF(AA13=0,IF(ISNUMBER(SEARCH("X",AW13)),"Unrated (0-5; X)","Unrated (0-5)"),IF(AA13=1,W13&amp;"/5",W13&amp;"-"&amp;Y13&amp;"/5 (P"&amp;IF(ISNUMBER(SEARCH("X",AW13)),"; X","")&amp;")"))))</f>
        <v/>
      </c>
      <c r="V13" s="53">
        <f>LEN(AV13)-LEN(SUBSTITUTE(AV13,"Y",""))</f>
        <v/>
      </c>
      <c r="W13" s="54">
        <f>IF(AR13=1,LEN(AW13)-LEN(SUBSTITUTE(AW13,"Y","")),"")</f>
        <v/>
      </c>
      <c r="X13" s="53">
        <f>5-(LEN(AV13)-LEN(SUBSTITUTE(AV13,"N","")))</f>
        <v/>
      </c>
      <c r="Y13" s="54">
        <f>IF(AR13=1,5-(LEN(AW13)-LEN(SUBSTITUTE(AW13,"N",""))),"")</f>
        <v/>
      </c>
      <c r="Z13" s="55">
        <f>(V13+5-X13)/5</f>
        <v/>
      </c>
      <c r="AA13" s="56">
        <f>IF(AR13=1,(W13+5-Y13)/5,"")</f>
        <v/>
      </c>
      <c r="AB13" s="57">
        <f>D13*V13/5</f>
        <v/>
      </c>
      <c r="AC13" s="58">
        <f>IF(AR13=1,D13*W13/5,"")</f>
        <v/>
      </c>
      <c r="AD13" s="57">
        <f>D13*X13/5</f>
        <v/>
      </c>
      <c r="AE13" s="58">
        <f>IF(AR13=1,D13*Y13/5,"")</f>
        <v/>
      </c>
      <c r="AF13" s="57">
        <f>D13*Z13</f>
        <v/>
      </c>
      <c r="AG13" s="58">
        <f>IF(AR13=1,D13*AA13,"")</f>
        <v/>
      </c>
      <c r="AH13" s="14" t="inlineStr">
        <is>
          <t>Y: none | N: none | X: none | U: C1, C2, C3, C4, C5. See dataset-specific evidence note in MCDM_Grades and the complete rules in MCDM_Rubric.</t>
        </is>
      </c>
      <c r="AI13" s="27" t="n"/>
      <c r="AJ13" s="14" t="inlineStr">
        <is>
          <t>https://github.com/Oct-Sunn/Asphalt-Pavement-Distress-Dataset</t>
        </is>
      </c>
      <c r="AK13" s="27" t="n"/>
      <c r="AL13" s="14" t="inlineStr">
        <is>
          <t>P: primary documentation (not evaluator-verified data quality)</t>
        </is>
      </c>
      <c r="AM13" s="27" t="n"/>
      <c r="AN13" s="14" t="inlineStr">
        <is>
          <t>Documentation snapshot; payload release not fully pinned</t>
        </is>
      </c>
      <c r="AO13" s="27" t="n"/>
      <c r="AP13" s="14" t="inlineStr">
        <is>
          <t>2026-09-07</t>
        </is>
      </c>
      <c r="AQ13" s="27" t="n"/>
      <c r="AR13" s="14">
        <f>IF(AND(AS13=5,LEN(AW13)=5,LEN(SUBSTITUTE(SUBSTITUTE(SUBSTITUTE(SUBSTITUTE(AW13,"Y",""),"N",""),"U",""),"X",""))=0),1,0)</f>
        <v/>
      </c>
      <c r="AS13" s="14">
        <f>COUNTA(G13,J13,M13,P13,S13)</f>
        <v/>
      </c>
      <c r="AT13" s="14">
        <f>SUM(IF(OR(G13="Y",G13="N",G13="U",G13="X"),IF(G13=F13,1,0),0),IF(OR(J13="Y",J13="N",J13="U",J13="X"),IF(J13=I13,1,0),0),IF(OR(M13="Y",M13="N",M13="U",M13="X"),IF(M13=L13,1,0),0),IF(OR(P13="Y",P13="N",P13="U",P13="X"),IF(P13=O13,1,0),0),IF(OR(S13="Y",S13="N",S13="U",S13="X"),IF(S13=R13,1,0),0))</f>
        <v/>
      </c>
      <c r="AU13" s="14">
        <f>A13&amp;"|"&amp;LEFT(C13,1)</f>
        <v/>
      </c>
      <c r="AV13" s="14">
        <f>F13&amp;I13&amp;L13&amp;O13&amp;R13</f>
        <v/>
      </c>
      <c r="AW13" s="14">
        <f>G13&amp;J13&amp;M13&amp;P13&amp;S13</f>
        <v/>
      </c>
    </row>
    <row r="14" ht="70" customHeight="1">
      <c r="A14" s="14" t="inlineStr">
        <is>
          <t>DS-002</t>
        </is>
      </c>
      <c r="B14" s="14" t="inlineStr">
        <is>
          <t>Asphalt Pavement Distress Dataset (DSWMamba)</t>
        </is>
      </c>
      <c r="C14" s="14" t="inlineStr">
        <is>
          <t>R Domain Fit</t>
        </is>
      </c>
      <c r="D14" s="14">
        <f>MCDM_Settings!$D$11</f>
        <v/>
      </c>
      <c r="E14" s="14" t="inlineStr">
        <is>
          <t>R1 Define the domain</t>
        </is>
      </c>
      <c r="F14" s="21" t="inlineStr">
        <is>
          <t>U</t>
        </is>
      </c>
      <c r="G14" s="23" t="n"/>
      <c r="H14" s="14" t="inlineStr">
        <is>
          <t>R2 Describe coverage</t>
        </is>
      </c>
      <c r="I14" s="21" t="inlineStr">
        <is>
          <t>U</t>
        </is>
      </c>
      <c r="J14" s="23" t="n"/>
      <c r="K14" s="14" t="inlineStr">
        <is>
          <t>R3 Compare the target</t>
        </is>
      </c>
      <c r="L14" s="21" t="inlineStr">
        <is>
          <t>U</t>
        </is>
      </c>
      <c r="M14" s="23" t="n"/>
      <c r="N14" s="14" t="inlineStr">
        <is>
          <t>R4 Check for bias</t>
        </is>
      </c>
      <c r="O14" s="21" t="inlineStr">
        <is>
          <t>U</t>
        </is>
      </c>
      <c r="P14" s="23" t="n"/>
      <c r="Q14" s="14" t="inlineStr">
        <is>
          <t>R5 Test a new domain</t>
        </is>
      </c>
      <c r="R14" s="21" t="inlineStr">
        <is>
          <t>U</t>
        </is>
      </c>
      <c r="S14" s="23" t="n"/>
      <c r="T14" s="14">
        <f>IF(Z14=0,IF(ISNUMBER(SEARCH("X",AV14)),"Unrated (0-5; X)","Unrated (0-5)"),IF(Z14=1,V14&amp;"/5",V14&amp;"-"&amp;X14&amp;"/5 (P"&amp;IF(ISNUMBER(SEARCH("X",AV14)),"; X","")&amp;")"))</f>
        <v/>
      </c>
      <c r="U14" s="26">
        <f>IF(AS14=0,"",IF(AR14=0,"Incomplete/invalid",IF(AA14=0,IF(ISNUMBER(SEARCH("X",AW14)),"Unrated (0-5; X)","Unrated (0-5)"),IF(AA14=1,W14&amp;"/5",W14&amp;"-"&amp;Y14&amp;"/5 (P"&amp;IF(ISNUMBER(SEARCH("X",AW14)),"; X","")&amp;")"))))</f>
        <v/>
      </c>
      <c r="V14" s="53">
        <f>LEN(AV14)-LEN(SUBSTITUTE(AV14,"Y",""))</f>
        <v/>
      </c>
      <c r="W14" s="54">
        <f>IF(AR14=1,LEN(AW14)-LEN(SUBSTITUTE(AW14,"Y","")),"")</f>
        <v/>
      </c>
      <c r="X14" s="53">
        <f>5-(LEN(AV14)-LEN(SUBSTITUTE(AV14,"N","")))</f>
        <v/>
      </c>
      <c r="Y14" s="54">
        <f>IF(AR14=1,5-(LEN(AW14)-LEN(SUBSTITUTE(AW14,"N",""))),"")</f>
        <v/>
      </c>
      <c r="Z14" s="55">
        <f>(V14+5-X14)/5</f>
        <v/>
      </c>
      <c r="AA14" s="56">
        <f>IF(AR14=1,(W14+5-Y14)/5,"")</f>
        <v/>
      </c>
      <c r="AB14" s="57">
        <f>D14*V14/5</f>
        <v/>
      </c>
      <c r="AC14" s="58">
        <f>IF(AR14=1,D14*W14/5,"")</f>
        <v/>
      </c>
      <c r="AD14" s="57">
        <f>D14*X14/5</f>
        <v/>
      </c>
      <c r="AE14" s="58">
        <f>IF(AR14=1,D14*Y14/5,"")</f>
        <v/>
      </c>
      <c r="AF14" s="57">
        <f>D14*Z14</f>
        <v/>
      </c>
      <c r="AG14" s="58">
        <f>IF(AR14=1,D14*AA14,"")</f>
        <v/>
      </c>
      <c r="AH14" s="14" t="inlineStr">
        <is>
          <t>Y: none | N: none | X: none | U: R1, R2, R3, R4, R5. See dataset-specific evidence note in MCDM_Grades and the complete rules in MCDM_Rubric.</t>
        </is>
      </c>
      <c r="AI14" s="27" t="n"/>
      <c r="AJ14" s="14" t="inlineStr">
        <is>
          <t>https://github.com/Oct-Sunn/Asphalt-Pavement-Distress-Dataset</t>
        </is>
      </c>
      <c r="AK14" s="27" t="n"/>
      <c r="AL14" s="14" t="inlineStr">
        <is>
          <t>P: primary documentation (not evaluator-verified data quality)</t>
        </is>
      </c>
      <c r="AM14" s="27" t="n"/>
      <c r="AN14" s="14" t="inlineStr">
        <is>
          <t>Documentation snapshot; payload release not fully pinned</t>
        </is>
      </c>
      <c r="AO14" s="27" t="n"/>
      <c r="AP14" s="14" t="inlineStr">
        <is>
          <t>2026-09-07</t>
        </is>
      </c>
      <c r="AQ14" s="27" t="n"/>
      <c r="AR14" s="14">
        <f>IF(AND(AS14=5,LEN(AW14)=5,LEN(SUBSTITUTE(SUBSTITUTE(SUBSTITUTE(SUBSTITUTE(AW14,"Y",""),"N",""),"U",""),"X",""))=0),1,0)</f>
        <v/>
      </c>
      <c r="AS14" s="14">
        <f>COUNTA(G14,J14,M14,P14,S14)</f>
        <v/>
      </c>
      <c r="AT14" s="14">
        <f>SUM(IF(OR(G14="Y",G14="N",G14="U",G14="X"),IF(G14=F14,1,0),0),IF(OR(J14="Y",J14="N",J14="U",J14="X"),IF(J14=I14,1,0),0),IF(OR(M14="Y",M14="N",M14="U",M14="X"),IF(M14=L14,1,0),0),IF(OR(P14="Y",P14="N",P14="U",P14="X"),IF(P14=O14,1,0),0),IF(OR(S14="Y",S14="N",S14="U",S14="X"),IF(S14=R14,1,0),0))</f>
        <v/>
      </c>
      <c r="AU14" s="14">
        <f>A14&amp;"|"&amp;LEFT(C14,1)</f>
        <v/>
      </c>
      <c r="AV14" s="14">
        <f>F14&amp;I14&amp;L14&amp;O14&amp;R14</f>
        <v/>
      </c>
      <c r="AW14" s="14">
        <f>G14&amp;J14&amp;M14&amp;P14&amp;S14</f>
        <v/>
      </c>
    </row>
    <row r="15" ht="70" customHeight="1">
      <c r="A15" s="14" t="inlineStr">
        <is>
          <t>DS-002</t>
        </is>
      </c>
      <c r="B15" s="14" t="inlineStr">
        <is>
          <t>Asphalt Pavement Distress Dataset (DSWMamba)</t>
        </is>
      </c>
      <c r="C15" s="14" t="inlineStr">
        <is>
          <t>M Sensor Details</t>
        </is>
      </c>
      <c r="D15" s="14">
        <f>MCDM_Settings!$D$12</f>
        <v/>
      </c>
      <c r="E15" s="14" t="inlineStr">
        <is>
          <t>M1 Identify equipment</t>
        </is>
      </c>
      <c r="F15" s="21" t="inlineStr">
        <is>
          <t>U</t>
        </is>
      </c>
      <c r="G15" s="23" t="n"/>
      <c r="H15" s="14" t="inlineStr">
        <is>
          <t>M2 Specify the scale</t>
        </is>
      </c>
      <c r="I15" s="21" t="inlineStr">
        <is>
          <t>U</t>
        </is>
      </c>
      <c r="J15" s="23" t="n"/>
      <c r="K15" s="14" t="inlineStr">
        <is>
          <t>M3 Locate the records</t>
        </is>
      </c>
      <c r="L15" s="21" t="inlineStr">
        <is>
          <t>U</t>
        </is>
      </c>
      <c r="M15" s="23" t="n"/>
      <c r="N15" s="14" t="inlineStr">
        <is>
          <t>M4 Report precision</t>
        </is>
      </c>
      <c r="O15" s="21" t="inlineStr">
        <is>
          <t>U</t>
        </is>
      </c>
      <c r="P15" s="23" t="n"/>
      <c r="Q15" s="14" t="inlineStr">
        <is>
          <t>M5 Explain processing</t>
        </is>
      </c>
      <c r="R15" s="21" t="inlineStr">
        <is>
          <t>U</t>
        </is>
      </c>
      <c r="S15" s="23" t="n"/>
      <c r="T15" s="14">
        <f>IF(Z15=0,IF(ISNUMBER(SEARCH("X",AV15)),"Unrated (0-5; X)","Unrated (0-5)"),IF(Z15=1,V15&amp;"/5",V15&amp;"-"&amp;X15&amp;"/5 (P"&amp;IF(ISNUMBER(SEARCH("X",AV15)),"; X","")&amp;")"))</f>
        <v/>
      </c>
      <c r="U15" s="26">
        <f>IF(AS15=0,"",IF(AR15=0,"Incomplete/invalid",IF(AA15=0,IF(ISNUMBER(SEARCH("X",AW15)),"Unrated (0-5; X)","Unrated (0-5)"),IF(AA15=1,W15&amp;"/5",W15&amp;"-"&amp;Y15&amp;"/5 (P"&amp;IF(ISNUMBER(SEARCH("X",AW15)),"; X","")&amp;")"))))</f>
        <v/>
      </c>
      <c r="V15" s="53">
        <f>LEN(AV15)-LEN(SUBSTITUTE(AV15,"Y",""))</f>
        <v/>
      </c>
      <c r="W15" s="54">
        <f>IF(AR15=1,LEN(AW15)-LEN(SUBSTITUTE(AW15,"Y","")),"")</f>
        <v/>
      </c>
      <c r="X15" s="53">
        <f>5-(LEN(AV15)-LEN(SUBSTITUTE(AV15,"N","")))</f>
        <v/>
      </c>
      <c r="Y15" s="54">
        <f>IF(AR15=1,5-(LEN(AW15)-LEN(SUBSTITUTE(AW15,"N",""))),"")</f>
        <v/>
      </c>
      <c r="Z15" s="55">
        <f>(V15+5-X15)/5</f>
        <v/>
      </c>
      <c r="AA15" s="56">
        <f>IF(AR15=1,(W15+5-Y15)/5,"")</f>
        <v/>
      </c>
      <c r="AB15" s="57">
        <f>D15*V15/5</f>
        <v/>
      </c>
      <c r="AC15" s="58">
        <f>IF(AR15=1,D15*W15/5,"")</f>
        <v/>
      </c>
      <c r="AD15" s="57">
        <f>D15*X15/5</f>
        <v/>
      </c>
      <c r="AE15" s="58">
        <f>IF(AR15=1,D15*Y15/5,"")</f>
        <v/>
      </c>
      <c r="AF15" s="57">
        <f>D15*Z15</f>
        <v/>
      </c>
      <c r="AG15" s="58">
        <f>IF(AR15=1,D15*AA15,"")</f>
        <v/>
      </c>
      <c r="AH15" s="14" t="inlineStr">
        <is>
          <t>Y: none | N: none | X: none | U: M1, M2, M3, M4, M5. See dataset-specific evidence note in MCDM_Grades and the complete rules in MCDM_Rubric.</t>
        </is>
      </c>
      <c r="AI15" s="27" t="n"/>
      <c r="AJ15" s="14" t="inlineStr">
        <is>
          <t>https://github.com/Oct-Sunn/Asphalt-Pavement-Distress-Dataset</t>
        </is>
      </c>
      <c r="AK15" s="27" t="n"/>
      <c r="AL15" s="14" t="inlineStr">
        <is>
          <t>P: primary documentation (not evaluator-verified data quality)</t>
        </is>
      </c>
      <c r="AM15" s="27" t="n"/>
      <c r="AN15" s="14" t="inlineStr">
        <is>
          <t>Documentation snapshot; payload release not fully pinned</t>
        </is>
      </c>
      <c r="AO15" s="27" t="n"/>
      <c r="AP15" s="14" t="inlineStr">
        <is>
          <t>2026-09-07</t>
        </is>
      </c>
      <c r="AQ15" s="27" t="n"/>
      <c r="AR15" s="14">
        <f>IF(AND(AS15=5,LEN(AW15)=5,LEN(SUBSTITUTE(SUBSTITUTE(SUBSTITUTE(SUBSTITUTE(AW15,"Y",""),"N",""),"U",""),"X",""))=0),1,0)</f>
        <v/>
      </c>
      <c r="AS15" s="14">
        <f>COUNTA(G15,J15,M15,P15,S15)</f>
        <v/>
      </c>
      <c r="AT15" s="14">
        <f>SUM(IF(OR(G15="Y",G15="N",G15="U",G15="X"),IF(G15=F15,1,0),0),IF(OR(J15="Y",J15="N",J15="U",J15="X"),IF(J15=I15,1,0),0),IF(OR(M15="Y",M15="N",M15="U",M15="X"),IF(M15=L15,1,0),0),IF(OR(P15="Y",P15="N",P15="U",P15="X"),IF(P15=O15,1,0),0),IF(OR(S15="Y",S15="N",S15="U",S15="X"),IF(S15=R15,1,0),0))</f>
        <v/>
      </c>
      <c r="AU15" s="14">
        <f>A15&amp;"|"&amp;LEFT(C15,1)</f>
        <v/>
      </c>
      <c r="AV15" s="14">
        <f>F15&amp;I15&amp;L15&amp;O15&amp;R15</f>
        <v/>
      </c>
      <c r="AW15" s="14">
        <f>G15&amp;J15&amp;M15&amp;P15&amp;S15</f>
        <v/>
      </c>
    </row>
    <row r="16" ht="70" customHeight="1">
      <c r="A16" s="14" t="inlineStr">
        <is>
          <t>DS-002</t>
        </is>
      </c>
      <c r="B16" s="14" t="inlineStr">
        <is>
          <t>Asphalt Pavement Distress Dataset (DSWMamba)</t>
        </is>
      </c>
      <c r="C16" s="14" t="inlineStr">
        <is>
          <t>V Test Readiness</t>
        </is>
      </c>
      <c r="D16" s="14">
        <f>MCDM_Settings!$D$13</f>
        <v/>
      </c>
      <c r="E16" s="14" t="inlineStr">
        <is>
          <t>V1 Identify test data</t>
        </is>
      </c>
      <c r="F16" s="21" t="inlineStr">
        <is>
          <t>U</t>
        </is>
      </c>
      <c r="G16" s="23" t="n"/>
      <c r="H16" s="14" t="inlineStr">
        <is>
          <t>V2 Define the splits</t>
        </is>
      </c>
      <c r="I16" s="21" t="inlineStr">
        <is>
          <t>U</t>
        </is>
      </c>
      <c r="J16" s="23" t="n"/>
      <c r="K16" s="14" t="inlineStr">
        <is>
          <t>V3 Prevent leakage</t>
        </is>
      </c>
      <c r="L16" s="21" t="inlineStr">
        <is>
          <t>U</t>
        </is>
      </c>
      <c r="M16" s="23" t="n"/>
      <c r="N16" s="14" t="inlineStr">
        <is>
          <t>V4 Provide a baseline</t>
        </is>
      </c>
      <c r="O16" s="21" t="inlineStr">
        <is>
          <t>U</t>
        </is>
      </c>
      <c r="P16" s="23" t="n"/>
      <c r="Q16" s="14" t="inlineStr">
        <is>
          <t>V5 Report uncertainty</t>
        </is>
      </c>
      <c r="R16" s="21" t="inlineStr">
        <is>
          <t>U</t>
        </is>
      </c>
      <c r="S16" s="23" t="n"/>
      <c r="T16" s="14">
        <f>IF(Z16=0,IF(ISNUMBER(SEARCH("X",AV16)),"Unrated (0-5; X)","Unrated (0-5)"),IF(Z16=1,V16&amp;"/5",V16&amp;"-"&amp;X16&amp;"/5 (P"&amp;IF(ISNUMBER(SEARCH("X",AV16)),"; X","")&amp;")"))</f>
        <v/>
      </c>
      <c r="U16" s="26">
        <f>IF(AS16=0,"",IF(AR16=0,"Incomplete/invalid",IF(AA16=0,IF(ISNUMBER(SEARCH("X",AW16)),"Unrated (0-5; X)","Unrated (0-5)"),IF(AA16=1,W16&amp;"/5",W16&amp;"-"&amp;Y16&amp;"/5 (P"&amp;IF(ISNUMBER(SEARCH("X",AW16)),"; X","")&amp;")"))))</f>
        <v/>
      </c>
      <c r="V16" s="53">
        <f>LEN(AV16)-LEN(SUBSTITUTE(AV16,"Y",""))</f>
        <v/>
      </c>
      <c r="W16" s="54">
        <f>IF(AR16=1,LEN(AW16)-LEN(SUBSTITUTE(AW16,"Y","")),"")</f>
        <v/>
      </c>
      <c r="X16" s="53">
        <f>5-(LEN(AV16)-LEN(SUBSTITUTE(AV16,"N","")))</f>
        <v/>
      </c>
      <c r="Y16" s="54">
        <f>IF(AR16=1,5-(LEN(AW16)-LEN(SUBSTITUTE(AW16,"N",""))),"")</f>
        <v/>
      </c>
      <c r="Z16" s="55">
        <f>(V16+5-X16)/5</f>
        <v/>
      </c>
      <c r="AA16" s="56">
        <f>IF(AR16=1,(W16+5-Y16)/5,"")</f>
        <v/>
      </c>
      <c r="AB16" s="57">
        <f>D16*V16/5</f>
        <v/>
      </c>
      <c r="AC16" s="58">
        <f>IF(AR16=1,D16*W16/5,"")</f>
        <v/>
      </c>
      <c r="AD16" s="57">
        <f>D16*X16/5</f>
        <v/>
      </c>
      <c r="AE16" s="58">
        <f>IF(AR16=1,D16*Y16/5,"")</f>
        <v/>
      </c>
      <c r="AF16" s="57">
        <f>D16*Z16</f>
        <v/>
      </c>
      <c r="AG16" s="58">
        <f>IF(AR16=1,D16*AA16,"")</f>
        <v/>
      </c>
      <c r="AH16" s="14" t="inlineStr">
        <is>
          <t>Y: none | N: none | X: none | U: V1, V2, V3, V4, V5. See dataset-specific evidence note in MCDM_Grades and the complete rules in MCDM_Rubric.</t>
        </is>
      </c>
      <c r="AI16" s="27" t="n"/>
      <c r="AJ16" s="14" t="inlineStr">
        <is>
          <t>https://github.com/Oct-Sunn/Asphalt-Pavement-Distress-Dataset</t>
        </is>
      </c>
      <c r="AK16" s="27" t="n"/>
      <c r="AL16" s="14" t="inlineStr">
        <is>
          <t>P: primary documentation (not evaluator-verified data quality)</t>
        </is>
      </c>
      <c r="AM16" s="27" t="n"/>
      <c r="AN16" s="14" t="inlineStr">
        <is>
          <t>Documentation snapshot; payload release not fully pinned</t>
        </is>
      </c>
      <c r="AO16" s="27" t="n"/>
      <c r="AP16" s="14" t="inlineStr">
        <is>
          <t>2026-09-07</t>
        </is>
      </c>
      <c r="AQ16" s="27" t="n"/>
      <c r="AR16" s="14">
        <f>IF(AND(AS16=5,LEN(AW16)=5,LEN(SUBSTITUTE(SUBSTITUTE(SUBSTITUTE(SUBSTITUTE(AW16,"Y",""),"N",""),"U",""),"X",""))=0),1,0)</f>
        <v/>
      </c>
      <c r="AS16" s="14">
        <f>COUNTA(G16,J16,M16,P16,S16)</f>
        <v/>
      </c>
      <c r="AT16" s="14">
        <f>SUM(IF(OR(G16="Y",G16="N",G16="U",G16="X"),IF(G16=F16,1,0),0),IF(OR(J16="Y",J16="N",J16="U",J16="X"),IF(J16=I16,1,0),0),IF(OR(M16="Y",M16="N",M16="U",M16="X"),IF(M16=L16,1,0),0),IF(OR(P16="Y",P16="N",P16="U",P16="X"),IF(P16=O16,1,0),0),IF(OR(S16="Y",S16="N",S16="U",S16="X"),IF(S16=R16,1,0),0))</f>
        <v/>
      </c>
      <c r="AU16" s="14">
        <f>A16&amp;"|"&amp;LEFT(C16,1)</f>
        <v/>
      </c>
      <c r="AV16" s="14">
        <f>F16&amp;I16&amp;L16&amp;O16&amp;R16</f>
        <v/>
      </c>
      <c r="AW16" s="14">
        <f>G16&amp;J16&amp;M16&amp;P16&amp;S16</f>
        <v/>
      </c>
    </row>
    <row r="17" ht="70" customHeight="1">
      <c r="A17" s="14" t="inlineStr">
        <is>
          <t>DS-002</t>
        </is>
      </c>
      <c r="B17" s="14" t="inlineStr">
        <is>
          <t>Asphalt Pavement Distress Dataset (DSWMamba)</t>
        </is>
      </c>
      <c r="C17" s="14" t="inlineStr">
        <is>
          <t>E Engineering Value</t>
        </is>
      </c>
      <c r="D17" s="14">
        <f>MCDM_Settings!$D$14</f>
        <v/>
      </c>
      <c r="E17" s="14" t="inlineStr">
        <is>
          <t>E1 Define the outcome</t>
        </is>
      </c>
      <c r="F17" s="21" t="inlineStr">
        <is>
          <t>U</t>
        </is>
      </c>
      <c r="G17" s="23" t="n"/>
      <c r="H17" s="14" t="inlineStr">
        <is>
          <t>E2 Provide measurements</t>
        </is>
      </c>
      <c r="I17" s="21" t="inlineStr">
        <is>
          <t>U</t>
        </is>
      </c>
      <c r="J17" s="23" t="n"/>
      <c r="K17" s="14" t="inlineStr">
        <is>
          <t>E3 Link the records</t>
        </is>
      </c>
      <c r="L17" s="21" t="inlineStr">
        <is>
          <t>U</t>
        </is>
      </c>
      <c r="M17" s="23" t="n"/>
      <c r="N17" s="14" t="inlineStr">
        <is>
          <t>E4 Map agency needs</t>
        </is>
      </c>
      <c r="O17" s="21" t="inlineStr">
        <is>
          <t>U</t>
        </is>
      </c>
      <c r="P17" s="23" t="n"/>
      <c r="Q17" s="14" t="inlineStr">
        <is>
          <t>E5 Validate the decision</t>
        </is>
      </c>
      <c r="R17" s="21" t="inlineStr">
        <is>
          <t>U</t>
        </is>
      </c>
      <c r="S17" s="23" t="n"/>
      <c r="T17" s="14">
        <f>IF(Z17=0,IF(ISNUMBER(SEARCH("X",AV17)),"Unrated (0-5; X)","Unrated (0-5)"),IF(Z17=1,V17&amp;"/5",V17&amp;"-"&amp;X17&amp;"/5 (P"&amp;IF(ISNUMBER(SEARCH("X",AV17)),"; X","")&amp;")"))</f>
        <v/>
      </c>
      <c r="U17" s="26">
        <f>IF(AS17=0,"",IF(AR17=0,"Incomplete/invalid",IF(AA17=0,IF(ISNUMBER(SEARCH("X",AW17)),"Unrated (0-5; X)","Unrated (0-5)"),IF(AA17=1,W17&amp;"/5",W17&amp;"-"&amp;Y17&amp;"/5 (P"&amp;IF(ISNUMBER(SEARCH("X",AW17)),"; X","")&amp;")"))))</f>
        <v/>
      </c>
      <c r="V17" s="53">
        <f>LEN(AV17)-LEN(SUBSTITUTE(AV17,"Y",""))</f>
        <v/>
      </c>
      <c r="W17" s="54">
        <f>IF(AR17=1,LEN(AW17)-LEN(SUBSTITUTE(AW17,"Y","")),"")</f>
        <v/>
      </c>
      <c r="X17" s="53">
        <f>5-(LEN(AV17)-LEN(SUBSTITUTE(AV17,"N","")))</f>
        <v/>
      </c>
      <c r="Y17" s="54">
        <f>IF(AR17=1,5-(LEN(AW17)-LEN(SUBSTITUTE(AW17,"N",""))),"")</f>
        <v/>
      </c>
      <c r="Z17" s="55">
        <f>(V17+5-X17)/5</f>
        <v/>
      </c>
      <c r="AA17" s="56">
        <f>IF(AR17=1,(W17+5-Y17)/5,"")</f>
        <v/>
      </c>
      <c r="AB17" s="57">
        <f>D17*V17/5</f>
        <v/>
      </c>
      <c r="AC17" s="58">
        <f>IF(AR17=1,D17*W17/5,"")</f>
        <v/>
      </c>
      <c r="AD17" s="57">
        <f>D17*X17/5</f>
        <v/>
      </c>
      <c r="AE17" s="58">
        <f>IF(AR17=1,D17*Y17/5,"")</f>
        <v/>
      </c>
      <c r="AF17" s="57">
        <f>D17*Z17</f>
        <v/>
      </c>
      <c r="AG17" s="58">
        <f>IF(AR17=1,D17*AA17,"")</f>
        <v/>
      </c>
      <c r="AH17" s="14" t="inlineStr">
        <is>
          <t>Y: none | N: none | X: none | U: E1, E2, E3, E4, E5. See dataset-specific evidence note in MCDM_Grades and the complete rules in MCDM_Rubric.</t>
        </is>
      </c>
      <c r="AI17" s="27" t="n"/>
      <c r="AJ17" s="14" t="inlineStr">
        <is>
          <t>https://github.com/Oct-Sunn/Asphalt-Pavement-Distress-Dataset</t>
        </is>
      </c>
      <c r="AK17" s="27" t="n"/>
      <c r="AL17" s="14" t="inlineStr">
        <is>
          <t>P: primary documentation (not evaluator-verified data quality)</t>
        </is>
      </c>
      <c r="AM17" s="27" t="n"/>
      <c r="AN17" s="14" t="inlineStr">
        <is>
          <t>Documentation snapshot; payload release not fully pinned</t>
        </is>
      </c>
      <c r="AO17" s="27" t="n"/>
      <c r="AP17" s="14" t="inlineStr">
        <is>
          <t>2026-09-07</t>
        </is>
      </c>
      <c r="AQ17" s="27" t="n"/>
      <c r="AR17" s="14">
        <f>IF(AND(AS17=5,LEN(AW17)=5,LEN(SUBSTITUTE(SUBSTITUTE(SUBSTITUTE(SUBSTITUTE(AW17,"Y",""),"N",""),"U",""),"X",""))=0),1,0)</f>
        <v/>
      </c>
      <c r="AS17" s="14">
        <f>COUNTA(G17,J17,M17,P17,S17)</f>
        <v/>
      </c>
      <c r="AT17" s="14">
        <f>SUM(IF(OR(G17="Y",G17="N",G17="U",G17="X"),IF(G17=F17,1,0),0),IF(OR(J17="Y",J17="N",J17="U",J17="X"),IF(J17=I17,1,0),0),IF(OR(M17="Y",M17="N",M17="U",M17="X"),IF(M17=L17,1,0),0),IF(OR(P17="Y",P17="N",P17="U",P17="X"),IF(P17=O17,1,0),0),IF(OR(S17="Y",S17="N",S17="U",S17="X"),IF(S17=R17,1,0),0))</f>
        <v/>
      </c>
      <c r="AU17" s="14">
        <f>A17&amp;"|"&amp;LEFT(C17,1)</f>
        <v/>
      </c>
      <c r="AV17" s="14">
        <f>F17&amp;I17&amp;L17&amp;O17&amp;R17</f>
        <v/>
      </c>
      <c r="AW17" s="14">
        <f>G17&amp;J17&amp;M17&amp;P17&amp;S17</f>
        <v/>
      </c>
    </row>
    <row r="18" ht="70" customHeight="1">
      <c r="A18" s="14" t="inlineStr">
        <is>
          <t>DS-003</t>
        </is>
      </c>
      <c r="B18" s="14" t="inlineStr">
        <is>
          <t>CiCS pavement crack image dataset</t>
        </is>
      </c>
      <c r="C18" s="14" t="inlineStr">
        <is>
          <t>A Access</t>
        </is>
      </c>
      <c r="D18" s="14">
        <f>MCDM_Settings!$D$7</f>
        <v/>
      </c>
      <c r="E18" s="14" t="inlineStr">
        <is>
          <t>A1 Find the release</t>
        </is>
      </c>
      <c r="F18" s="21" t="inlineStr">
        <is>
          <t>Y</t>
        </is>
      </c>
      <c r="G18" s="23" t="n"/>
      <c r="H18" s="14" t="inlineStr">
        <is>
          <t>A2 Get the data</t>
        </is>
      </c>
      <c r="I18" s="21" t="inlineStr">
        <is>
          <t>Y</t>
        </is>
      </c>
      <c r="J18" s="23" t="n"/>
      <c r="K18" s="14" t="inlineStr">
        <is>
          <t>A3 Check the license</t>
        </is>
      </c>
      <c r="L18" s="21" t="inlineStr">
        <is>
          <t>U</t>
        </is>
      </c>
      <c r="M18" s="23" t="n"/>
      <c r="N18" s="14" t="inlineStr">
        <is>
          <t>A4 Check other rights</t>
        </is>
      </c>
      <c r="O18" s="21" t="inlineStr">
        <is>
          <t>U</t>
        </is>
      </c>
      <c r="P18" s="23" t="n"/>
      <c r="Q18" s="14" t="inlineStr">
        <is>
          <t>A5 Open a sample</t>
        </is>
      </c>
      <c r="R18" s="21" t="inlineStr">
        <is>
          <t>U</t>
        </is>
      </c>
      <c r="S18" s="23" t="n"/>
      <c r="T18" s="14">
        <f>IF(Z18=0,IF(ISNUMBER(SEARCH("X",AV18)),"Unrated (0-5; X)","Unrated (0-5)"),IF(Z18=1,V18&amp;"/5",V18&amp;"-"&amp;X18&amp;"/5 (P"&amp;IF(ISNUMBER(SEARCH("X",AV18)),"; X","")&amp;")"))</f>
        <v/>
      </c>
      <c r="U18" s="26">
        <f>IF(AS18=0,"",IF(AR18=0,"Incomplete/invalid",IF(AA18=0,IF(ISNUMBER(SEARCH("X",AW18)),"Unrated (0-5; X)","Unrated (0-5)"),IF(AA18=1,W18&amp;"/5",W18&amp;"-"&amp;Y18&amp;"/5 (P"&amp;IF(ISNUMBER(SEARCH("X",AW18)),"; X","")&amp;")"))))</f>
        <v/>
      </c>
      <c r="V18" s="53">
        <f>LEN(AV18)-LEN(SUBSTITUTE(AV18,"Y",""))</f>
        <v/>
      </c>
      <c r="W18" s="54">
        <f>IF(AR18=1,LEN(AW18)-LEN(SUBSTITUTE(AW18,"Y","")),"")</f>
        <v/>
      </c>
      <c r="X18" s="53">
        <f>5-(LEN(AV18)-LEN(SUBSTITUTE(AV18,"N","")))</f>
        <v/>
      </c>
      <c r="Y18" s="54">
        <f>IF(AR18=1,5-(LEN(AW18)-LEN(SUBSTITUTE(AW18,"N",""))),"")</f>
        <v/>
      </c>
      <c r="Z18" s="55">
        <f>(V18+5-X18)/5</f>
        <v/>
      </c>
      <c r="AA18" s="56">
        <f>IF(AR18=1,(W18+5-Y18)/5,"")</f>
        <v/>
      </c>
      <c r="AB18" s="57">
        <f>D18*V18/5</f>
        <v/>
      </c>
      <c r="AC18" s="58">
        <f>IF(AR18=1,D18*W18/5,"")</f>
        <v/>
      </c>
      <c r="AD18" s="57">
        <f>D18*X18/5</f>
        <v/>
      </c>
      <c r="AE18" s="58">
        <f>IF(AR18=1,D18*Y18/5,"")</f>
        <v/>
      </c>
      <c r="AF18" s="57">
        <f>D18*Z18</f>
        <v/>
      </c>
      <c r="AG18" s="58">
        <f>IF(AR18=1,D18*AA18,"")</f>
        <v/>
      </c>
      <c r="AH18" s="14" t="inlineStr">
        <is>
          <t>Y: A1, A2 | N: none | X: none | U: A3, A4, A5. See dataset-specific evidence note in MCDM_Grades and the complete rules in MCDM_Rubric.</t>
        </is>
      </c>
      <c r="AI18" s="27" t="n"/>
      <c r="AJ18" s="14" t="inlineStr">
        <is>
          <t>https://github.com/DrEdwardLee/Pavement-Crack-Dataset</t>
        </is>
      </c>
      <c r="AK18" s="27" t="n"/>
      <c r="AL18" s="14" t="inlineStr">
        <is>
          <t>P: primary documentation (not evaluator-verified data quality)</t>
        </is>
      </c>
      <c r="AM18" s="27" t="n"/>
      <c r="AN18" s="14" t="inlineStr">
        <is>
          <t>Documentation snapshot; payload release not fully pinned</t>
        </is>
      </c>
      <c r="AO18" s="27" t="n"/>
      <c r="AP18" s="14" t="inlineStr">
        <is>
          <t>2026-09-07</t>
        </is>
      </c>
      <c r="AQ18" s="27" t="n"/>
      <c r="AR18" s="14">
        <f>IF(AND(AS18=5,LEN(AW18)=5,LEN(SUBSTITUTE(SUBSTITUTE(SUBSTITUTE(SUBSTITUTE(AW18,"Y",""),"N",""),"U",""),"X",""))=0),1,0)</f>
        <v/>
      </c>
      <c r="AS18" s="14">
        <f>COUNTA(G18,J18,M18,P18,S18)</f>
        <v/>
      </c>
      <c r="AT18" s="14">
        <f>SUM(IF(OR(G18="Y",G18="N",G18="U",G18="X"),IF(G18=F18,1,0),0),IF(OR(J18="Y",J18="N",J18="U",J18="X"),IF(J18=I18,1,0),0),IF(OR(M18="Y",M18="N",M18="U",M18="X"),IF(M18=L18,1,0),0),IF(OR(P18="Y",P18="N",P18="U",P18="X"),IF(P18=O18,1,0),0),IF(OR(S18="Y",S18="N",S18="U",S18="X"),IF(S18=R18,1,0),0))</f>
        <v/>
      </c>
      <c r="AU18" s="14">
        <f>A18&amp;"|"&amp;LEFT(C18,1)</f>
        <v/>
      </c>
      <c r="AV18" s="14">
        <f>F18&amp;I18&amp;L18&amp;O18&amp;R18</f>
        <v/>
      </c>
      <c r="AW18" s="14">
        <f>G18&amp;J18&amp;M18&amp;P18&amp;S18</f>
        <v/>
      </c>
    </row>
    <row r="19" ht="70" customHeight="1">
      <c r="A19" s="14" t="inlineStr">
        <is>
          <t>DS-003</t>
        </is>
      </c>
      <c r="B19" s="14" t="inlineStr">
        <is>
          <t>CiCS pavement crack image dataset</t>
        </is>
      </c>
      <c r="C19" s="14" t="inlineStr">
        <is>
          <t>L Label Quality</t>
        </is>
      </c>
      <c r="D19" s="14">
        <f>MCDM_Settings!$D$8</f>
        <v/>
      </c>
      <c r="E19" s="14" t="inlineStr">
        <is>
          <t>L1 Define the targets</t>
        </is>
      </c>
      <c r="F19" s="21" t="inlineStr">
        <is>
          <t>U</t>
        </is>
      </c>
      <c r="G19" s="23" t="n"/>
      <c r="H19" s="14" t="inlineStr">
        <is>
          <t>L2 Explain the rules</t>
        </is>
      </c>
      <c r="I19" s="21" t="inlineStr">
        <is>
          <t>U</t>
        </is>
      </c>
      <c r="J19" s="23" t="n"/>
      <c r="K19" s="14" t="inlineStr">
        <is>
          <t>L3 Identify the team</t>
        </is>
      </c>
      <c r="L19" s="21" t="inlineStr">
        <is>
          <t>U</t>
        </is>
      </c>
      <c r="M19" s="23" t="n"/>
      <c r="N19" s="14" t="inlineStr">
        <is>
          <t>L4 Review and correct</t>
        </is>
      </c>
      <c r="O19" s="21" t="inlineStr">
        <is>
          <t>U</t>
        </is>
      </c>
      <c r="P19" s="23" t="n"/>
      <c r="Q19" s="14" t="inlineStr">
        <is>
          <t>L5 Measure reliability</t>
        </is>
      </c>
      <c r="R19" s="21" t="inlineStr">
        <is>
          <t>U</t>
        </is>
      </c>
      <c r="S19" s="23" t="n"/>
      <c r="T19" s="14">
        <f>IF(Z19=0,IF(ISNUMBER(SEARCH("X",AV19)),"Unrated (0-5; X)","Unrated (0-5)"),IF(Z19=1,V19&amp;"/5",V19&amp;"-"&amp;X19&amp;"/5 (P"&amp;IF(ISNUMBER(SEARCH("X",AV19)),"; X","")&amp;")"))</f>
        <v/>
      </c>
      <c r="U19" s="26">
        <f>IF(AS19=0,"",IF(AR19=0,"Incomplete/invalid",IF(AA19=0,IF(ISNUMBER(SEARCH("X",AW19)),"Unrated (0-5; X)","Unrated (0-5)"),IF(AA19=1,W19&amp;"/5",W19&amp;"-"&amp;Y19&amp;"/5 (P"&amp;IF(ISNUMBER(SEARCH("X",AW19)),"; X","")&amp;")"))))</f>
        <v/>
      </c>
      <c r="V19" s="53">
        <f>LEN(AV19)-LEN(SUBSTITUTE(AV19,"Y",""))</f>
        <v/>
      </c>
      <c r="W19" s="54">
        <f>IF(AR19=1,LEN(AW19)-LEN(SUBSTITUTE(AW19,"Y","")),"")</f>
        <v/>
      </c>
      <c r="X19" s="53">
        <f>5-(LEN(AV19)-LEN(SUBSTITUTE(AV19,"N","")))</f>
        <v/>
      </c>
      <c r="Y19" s="54">
        <f>IF(AR19=1,5-(LEN(AW19)-LEN(SUBSTITUTE(AW19,"N",""))),"")</f>
        <v/>
      </c>
      <c r="Z19" s="55">
        <f>(V19+5-X19)/5</f>
        <v/>
      </c>
      <c r="AA19" s="56">
        <f>IF(AR19=1,(W19+5-Y19)/5,"")</f>
        <v/>
      </c>
      <c r="AB19" s="57">
        <f>D19*V19/5</f>
        <v/>
      </c>
      <c r="AC19" s="58">
        <f>IF(AR19=1,D19*W19/5,"")</f>
        <v/>
      </c>
      <c r="AD19" s="57">
        <f>D19*X19/5</f>
        <v/>
      </c>
      <c r="AE19" s="58">
        <f>IF(AR19=1,D19*Y19/5,"")</f>
        <v/>
      </c>
      <c r="AF19" s="57">
        <f>D19*Z19</f>
        <v/>
      </c>
      <c r="AG19" s="58">
        <f>IF(AR19=1,D19*AA19,"")</f>
        <v/>
      </c>
      <c r="AH19" s="14" t="inlineStr">
        <is>
          <t>Y: none | N: none | X: none | U: L1, L2, L3, L4, L5. See dataset-specific evidence note in MCDM_Grades and the complete rules in MCDM_Rubric.</t>
        </is>
      </c>
      <c r="AI19" s="27" t="n"/>
      <c r="AJ19" s="14" t="inlineStr">
        <is>
          <t>https://github.com/DrEdwardLee/Pavement-Crack-Dataset</t>
        </is>
      </c>
      <c r="AK19" s="27" t="n"/>
      <c r="AL19" s="14" t="inlineStr">
        <is>
          <t>P: primary documentation (not evaluator-verified data quality)</t>
        </is>
      </c>
      <c r="AM19" s="27" t="n"/>
      <c r="AN19" s="14" t="inlineStr">
        <is>
          <t>Documentation snapshot; payload release not fully pinned</t>
        </is>
      </c>
      <c r="AO19" s="27" t="n"/>
      <c r="AP19" s="14" t="inlineStr">
        <is>
          <t>2026-09-07</t>
        </is>
      </c>
      <c r="AQ19" s="27" t="n"/>
      <c r="AR19" s="14">
        <f>IF(AND(AS19=5,LEN(AW19)=5,LEN(SUBSTITUTE(SUBSTITUTE(SUBSTITUTE(SUBSTITUTE(AW19,"Y",""),"N",""),"U",""),"X",""))=0),1,0)</f>
        <v/>
      </c>
      <c r="AS19" s="14">
        <f>COUNTA(G19,J19,M19,P19,S19)</f>
        <v/>
      </c>
      <c r="AT19" s="14">
        <f>SUM(IF(OR(G19="Y",G19="N",G19="U",G19="X"),IF(G19=F19,1,0),0),IF(OR(J19="Y",J19="N",J19="U",J19="X"),IF(J19=I19,1,0),0),IF(OR(M19="Y",M19="N",M19="U",M19="X"),IF(M19=L19,1,0),0),IF(OR(P19="Y",P19="N",P19="U",P19="X"),IF(P19=O19,1,0),0),IF(OR(S19="Y",S19="N",S19="U",S19="X"),IF(S19=R19,1,0),0))</f>
        <v/>
      </c>
      <c r="AU19" s="14">
        <f>A19&amp;"|"&amp;LEFT(C19,1)</f>
        <v/>
      </c>
      <c r="AV19" s="14">
        <f>F19&amp;I19&amp;L19&amp;O19&amp;R19</f>
        <v/>
      </c>
      <c r="AW19" s="14">
        <f>G19&amp;J19&amp;M19&amp;P19&amp;S19</f>
        <v/>
      </c>
    </row>
    <row r="20" ht="70" customHeight="1">
      <c r="A20" s="14" t="inlineStr">
        <is>
          <t>DS-003</t>
        </is>
      </c>
      <c r="B20" s="14" t="inlineStr">
        <is>
          <t>CiCS pavement crack image dataset</t>
        </is>
      </c>
      <c r="C20" s="14" t="inlineStr">
        <is>
          <t>D Documentation</t>
        </is>
      </c>
      <c r="D20" s="14">
        <f>MCDM_Settings!$D$9</f>
        <v/>
      </c>
      <c r="E20" s="14" t="inlineStr">
        <is>
          <t>D1 Describe the files</t>
        </is>
      </c>
      <c r="F20" s="21" t="inlineStr">
        <is>
          <t>U</t>
        </is>
      </c>
      <c r="G20" s="23" t="n"/>
      <c r="H20" s="14" t="inlineStr">
        <is>
          <t>D2 Explain the source</t>
        </is>
      </c>
      <c r="I20" s="21" t="inlineStr">
        <is>
          <t>U</t>
        </is>
      </c>
      <c r="J20" s="23" t="n"/>
      <c r="K20" s="14" t="inlineStr">
        <is>
          <t>D3 Track the version</t>
        </is>
      </c>
      <c r="L20" s="21" t="inlineStr">
        <is>
          <t>U</t>
        </is>
      </c>
      <c r="M20" s="23" t="n"/>
      <c r="N20" s="14" t="inlineStr">
        <is>
          <t>D4 State the limits</t>
        </is>
      </c>
      <c r="O20" s="21" t="inlineStr">
        <is>
          <t>U</t>
        </is>
      </c>
      <c r="P20" s="23" t="n"/>
      <c r="Q20" s="14" t="inlineStr">
        <is>
          <t>D5 Locate the details</t>
        </is>
      </c>
      <c r="R20" s="21" t="inlineStr">
        <is>
          <t>U</t>
        </is>
      </c>
      <c r="S20" s="23" t="n"/>
      <c r="T20" s="14">
        <f>IF(Z20=0,IF(ISNUMBER(SEARCH("X",AV20)),"Unrated (0-5; X)","Unrated (0-5)"),IF(Z20=1,V20&amp;"/5",V20&amp;"-"&amp;X20&amp;"/5 (P"&amp;IF(ISNUMBER(SEARCH("X",AV20)),"; X","")&amp;")"))</f>
        <v/>
      </c>
      <c r="U20" s="26">
        <f>IF(AS20=0,"",IF(AR20=0,"Incomplete/invalid",IF(AA20=0,IF(ISNUMBER(SEARCH("X",AW20)),"Unrated (0-5; X)","Unrated (0-5)"),IF(AA20=1,W20&amp;"/5",W20&amp;"-"&amp;Y20&amp;"/5 (P"&amp;IF(ISNUMBER(SEARCH("X",AW20)),"; X","")&amp;")"))))</f>
        <v/>
      </c>
      <c r="V20" s="53">
        <f>LEN(AV20)-LEN(SUBSTITUTE(AV20,"Y",""))</f>
        <v/>
      </c>
      <c r="W20" s="54">
        <f>IF(AR20=1,LEN(AW20)-LEN(SUBSTITUTE(AW20,"Y","")),"")</f>
        <v/>
      </c>
      <c r="X20" s="53">
        <f>5-(LEN(AV20)-LEN(SUBSTITUTE(AV20,"N","")))</f>
        <v/>
      </c>
      <c r="Y20" s="54">
        <f>IF(AR20=1,5-(LEN(AW20)-LEN(SUBSTITUTE(AW20,"N",""))),"")</f>
        <v/>
      </c>
      <c r="Z20" s="55">
        <f>(V20+5-X20)/5</f>
        <v/>
      </c>
      <c r="AA20" s="56">
        <f>IF(AR20=1,(W20+5-Y20)/5,"")</f>
        <v/>
      </c>
      <c r="AB20" s="57">
        <f>D20*V20/5</f>
        <v/>
      </c>
      <c r="AC20" s="58">
        <f>IF(AR20=1,D20*W20/5,"")</f>
        <v/>
      </c>
      <c r="AD20" s="57">
        <f>D20*X20/5</f>
        <v/>
      </c>
      <c r="AE20" s="58">
        <f>IF(AR20=1,D20*Y20/5,"")</f>
        <v/>
      </c>
      <c r="AF20" s="57">
        <f>D20*Z20</f>
        <v/>
      </c>
      <c r="AG20" s="58">
        <f>IF(AR20=1,D20*AA20,"")</f>
        <v/>
      </c>
      <c r="AH20" s="14" t="inlineStr">
        <is>
          <t>Y: none | N: none | X: none | U: D1, D2, D3, D4, D5. See dataset-specific evidence note in MCDM_Grades and the complete rules in MCDM_Rubric.</t>
        </is>
      </c>
      <c r="AI20" s="27" t="n"/>
      <c r="AJ20" s="14" t="inlineStr">
        <is>
          <t>https://github.com/DrEdwardLee/Pavement-Crack-Dataset</t>
        </is>
      </c>
      <c r="AK20" s="27" t="n"/>
      <c r="AL20" s="14" t="inlineStr">
        <is>
          <t>P: primary documentation (not evaluator-verified data quality)</t>
        </is>
      </c>
      <c r="AM20" s="27" t="n"/>
      <c r="AN20" s="14" t="inlineStr">
        <is>
          <t>Documentation snapshot; payload release not fully pinned</t>
        </is>
      </c>
      <c r="AO20" s="27" t="n"/>
      <c r="AP20" s="14" t="inlineStr">
        <is>
          <t>2026-09-07</t>
        </is>
      </c>
      <c r="AQ20" s="27" t="n"/>
      <c r="AR20" s="14">
        <f>IF(AND(AS20=5,LEN(AW20)=5,LEN(SUBSTITUTE(SUBSTITUTE(SUBSTITUTE(SUBSTITUTE(AW20,"Y",""),"N",""),"U",""),"X",""))=0),1,0)</f>
        <v/>
      </c>
      <c r="AS20" s="14">
        <f>COUNTA(G20,J20,M20,P20,S20)</f>
        <v/>
      </c>
      <c r="AT20" s="14">
        <f>SUM(IF(OR(G20="Y",G20="N",G20="U",G20="X"),IF(G20=F20,1,0),0),IF(OR(J20="Y",J20="N",J20="U",J20="X"),IF(J20=I20,1,0),0),IF(OR(M20="Y",M20="N",M20="U",M20="X"),IF(M20=L20,1,0),0),IF(OR(P20="Y",P20="N",P20="U",P20="X"),IF(P20=O20,1,0),0),IF(OR(S20="Y",S20="N",S20="U",S20="X"),IF(S20=R20,1,0),0))</f>
        <v/>
      </c>
      <c r="AU20" s="14">
        <f>A20&amp;"|"&amp;LEFT(C20,1)</f>
        <v/>
      </c>
      <c r="AV20" s="14">
        <f>F20&amp;I20&amp;L20&amp;O20&amp;R20</f>
        <v/>
      </c>
      <c r="AW20" s="14">
        <f>G20&amp;J20&amp;M20&amp;P20&amp;S20</f>
        <v/>
      </c>
    </row>
    <row r="21" ht="70" customHeight="1">
      <c r="A21" s="14" t="inlineStr">
        <is>
          <t>DS-003</t>
        </is>
      </c>
      <c r="B21" s="14" t="inlineStr">
        <is>
          <t>CiCS pavement crack image dataset</t>
        </is>
      </c>
      <c r="C21" s="14" t="inlineStr">
        <is>
          <t>C Sample Size</t>
        </is>
      </c>
      <c r="D21" s="14">
        <f>MCDM_Settings!$D$10</f>
        <v/>
      </c>
      <c r="E21" s="14" t="inlineStr">
        <is>
          <t>C1 Count originals</t>
        </is>
      </c>
      <c r="F21" s="21" t="inlineStr">
        <is>
          <t>U</t>
        </is>
      </c>
      <c r="G21" s="23" t="n"/>
      <c r="H21" s="14" t="inlineStr">
        <is>
          <t>C2 Count each class</t>
        </is>
      </c>
      <c r="I21" s="21" t="inlineStr">
        <is>
          <t>U</t>
        </is>
      </c>
      <c r="J21" s="23" t="n"/>
      <c r="K21" s="14" t="inlineStr">
        <is>
          <t>C3 Count each group</t>
        </is>
      </c>
      <c r="L21" s="21" t="inlineStr">
        <is>
          <t>U</t>
        </is>
      </c>
      <c r="M21" s="23" t="n"/>
      <c r="N21" s="14" t="inlineStr">
        <is>
          <t>C4 Count each split</t>
        </is>
      </c>
      <c r="O21" s="21" t="inlineStr">
        <is>
          <t>U</t>
        </is>
      </c>
      <c r="P21" s="23" t="n"/>
      <c r="Q21" s="14" t="inlineStr">
        <is>
          <t>C5 Justify the size</t>
        </is>
      </c>
      <c r="R21" s="21" t="inlineStr">
        <is>
          <t>U</t>
        </is>
      </c>
      <c r="S21" s="23" t="n"/>
      <c r="T21" s="14">
        <f>IF(Z21=0,IF(ISNUMBER(SEARCH("X",AV21)),"Unrated (0-5; X)","Unrated (0-5)"),IF(Z21=1,V21&amp;"/5",V21&amp;"-"&amp;X21&amp;"/5 (P"&amp;IF(ISNUMBER(SEARCH("X",AV21)),"; X","")&amp;")"))</f>
        <v/>
      </c>
      <c r="U21" s="26">
        <f>IF(AS21=0,"",IF(AR21=0,"Incomplete/invalid",IF(AA21=0,IF(ISNUMBER(SEARCH("X",AW21)),"Unrated (0-5; X)","Unrated (0-5)"),IF(AA21=1,W21&amp;"/5",W21&amp;"-"&amp;Y21&amp;"/5 (P"&amp;IF(ISNUMBER(SEARCH("X",AW21)),"; X","")&amp;")"))))</f>
        <v/>
      </c>
      <c r="V21" s="53">
        <f>LEN(AV21)-LEN(SUBSTITUTE(AV21,"Y",""))</f>
        <v/>
      </c>
      <c r="W21" s="54">
        <f>IF(AR21=1,LEN(AW21)-LEN(SUBSTITUTE(AW21,"Y","")),"")</f>
        <v/>
      </c>
      <c r="X21" s="53">
        <f>5-(LEN(AV21)-LEN(SUBSTITUTE(AV21,"N","")))</f>
        <v/>
      </c>
      <c r="Y21" s="54">
        <f>IF(AR21=1,5-(LEN(AW21)-LEN(SUBSTITUTE(AW21,"N",""))),"")</f>
        <v/>
      </c>
      <c r="Z21" s="55">
        <f>(V21+5-X21)/5</f>
        <v/>
      </c>
      <c r="AA21" s="56">
        <f>IF(AR21=1,(W21+5-Y21)/5,"")</f>
        <v/>
      </c>
      <c r="AB21" s="57">
        <f>D21*V21/5</f>
        <v/>
      </c>
      <c r="AC21" s="58">
        <f>IF(AR21=1,D21*W21/5,"")</f>
        <v/>
      </c>
      <c r="AD21" s="57">
        <f>D21*X21/5</f>
        <v/>
      </c>
      <c r="AE21" s="58">
        <f>IF(AR21=1,D21*Y21/5,"")</f>
        <v/>
      </c>
      <c r="AF21" s="57">
        <f>D21*Z21</f>
        <v/>
      </c>
      <c r="AG21" s="58">
        <f>IF(AR21=1,D21*AA21,"")</f>
        <v/>
      </c>
      <c r="AH21" s="14" t="inlineStr">
        <is>
          <t>Y: none | N: none | X: none | U: C1, C2, C3, C4, C5. See dataset-specific evidence note in MCDM_Grades and the complete rules in MCDM_Rubric.</t>
        </is>
      </c>
      <c r="AI21" s="27" t="n"/>
      <c r="AJ21" s="14" t="inlineStr">
        <is>
          <t>https://github.com/DrEdwardLee/Pavement-Crack-Dataset</t>
        </is>
      </c>
      <c r="AK21" s="27" t="n"/>
      <c r="AL21" s="14" t="inlineStr">
        <is>
          <t>P: primary documentation (not evaluator-verified data quality)</t>
        </is>
      </c>
      <c r="AM21" s="27" t="n"/>
      <c r="AN21" s="14" t="inlineStr">
        <is>
          <t>Documentation snapshot; payload release not fully pinned</t>
        </is>
      </c>
      <c r="AO21" s="27" t="n"/>
      <c r="AP21" s="14" t="inlineStr">
        <is>
          <t>2026-09-07</t>
        </is>
      </c>
      <c r="AQ21" s="27" t="n"/>
      <c r="AR21" s="14">
        <f>IF(AND(AS21=5,LEN(AW21)=5,LEN(SUBSTITUTE(SUBSTITUTE(SUBSTITUTE(SUBSTITUTE(AW21,"Y",""),"N",""),"U",""),"X",""))=0),1,0)</f>
        <v/>
      </c>
      <c r="AS21" s="14">
        <f>COUNTA(G21,J21,M21,P21,S21)</f>
        <v/>
      </c>
      <c r="AT21" s="14">
        <f>SUM(IF(OR(G21="Y",G21="N",G21="U",G21="X"),IF(G21=F21,1,0),0),IF(OR(J21="Y",J21="N",J21="U",J21="X"),IF(J21=I21,1,0),0),IF(OR(M21="Y",M21="N",M21="U",M21="X"),IF(M21=L21,1,0),0),IF(OR(P21="Y",P21="N",P21="U",P21="X"),IF(P21=O21,1,0),0),IF(OR(S21="Y",S21="N",S21="U",S21="X"),IF(S21=R21,1,0),0))</f>
        <v/>
      </c>
      <c r="AU21" s="14">
        <f>A21&amp;"|"&amp;LEFT(C21,1)</f>
        <v/>
      </c>
      <c r="AV21" s="14">
        <f>F21&amp;I21&amp;L21&amp;O21&amp;R21</f>
        <v/>
      </c>
      <c r="AW21" s="14">
        <f>G21&amp;J21&amp;M21&amp;P21&amp;S21</f>
        <v/>
      </c>
    </row>
    <row r="22" ht="70" customHeight="1">
      <c r="A22" s="14" t="inlineStr">
        <is>
          <t>DS-003</t>
        </is>
      </c>
      <c r="B22" s="14" t="inlineStr">
        <is>
          <t>CiCS pavement crack image dataset</t>
        </is>
      </c>
      <c r="C22" s="14" t="inlineStr">
        <is>
          <t>R Domain Fit</t>
        </is>
      </c>
      <c r="D22" s="14">
        <f>MCDM_Settings!$D$11</f>
        <v/>
      </c>
      <c r="E22" s="14" t="inlineStr">
        <is>
          <t>R1 Define the domain</t>
        </is>
      </c>
      <c r="F22" s="21" t="inlineStr">
        <is>
          <t>U</t>
        </is>
      </c>
      <c r="G22" s="23" t="n"/>
      <c r="H22" s="14" t="inlineStr">
        <is>
          <t>R2 Describe coverage</t>
        </is>
      </c>
      <c r="I22" s="21" t="inlineStr">
        <is>
          <t>U</t>
        </is>
      </c>
      <c r="J22" s="23" t="n"/>
      <c r="K22" s="14" t="inlineStr">
        <is>
          <t>R3 Compare the target</t>
        </is>
      </c>
      <c r="L22" s="21" t="inlineStr">
        <is>
          <t>U</t>
        </is>
      </c>
      <c r="M22" s="23" t="n"/>
      <c r="N22" s="14" t="inlineStr">
        <is>
          <t>R4 Check for bias</t>
        </is>
      </c>
      <c r="O22" s="21" t="inlineStr">
        <is>
          <t>U</t>
        </is>
      </c>
      <c r="P22" s="23" t="n"/>
      <c r="Q22" s="14" t="inlineStr">
        <is>
          <t>R5 Test a new domain</t>
        </is>
      </c>
      <c r="R22" s="21" t="inlineStr">
        <is>
          <t>U</t>
        </is>
      </c>
      <c r="S22" s="23" t="n"/>
      <c r="T22" s="14">
        <f>IF(Z22=0,IF(ISNUMBER(SEARCH("X",AV22)),"Unrated (0-5; X)","Unrated (0-5)"),IF(Z22=1,V22&amp;"/5",V22&amp;"-"&amp;X22&amp;"/5 (P"&amp;IF(ISNUMBER(SEARCH("X",AV22)),"; X","")&amp;")"))</f>
        <v/>
      </c>
      <c r="U22" s="26">
        <f>IF(AS22=0,"",IF(AR22=0,"Incomplete/invalid",IF(AA22=0,IF(ISNUMBER(SEARCH("X",AW22)),"Unrated (0-5; X)","Unrated (0-5)"),IF(AA22=1,W22&amp;"/5",W22&amp;"-"&amp;Y22&amp;"/5 (P"&amp;IF(ISNUMBER(SEARCH("X",AW22)),"; X","")&amp;")"))))</f>
        <v/>
      </c>
      <c r="V22" s="53">
        <f>LEN(AV22)-LEN(SUBSTITUTE(AV22,"Y",""))</f>
        <v/>
      </c>
      <c r="W22" s="54">
        <f>IF(AR22=1,LEN(AW22)-LEN(SUBSTITUTE(AW22,"Y","")),"")</f>
        <v/>
      </c>
      <c r="X22" s="53">
        <f>5-(LEN(AV22)-LEN(SUBSTITUTE(AV22,"N","")))</f>
        <v/>
      </c>
      <c r="Y22" s="54">
        <f>IF(AR22=1,5-(LEN(AW22)-LEN(SUBSTITUTE(AW22,"N",""))),"")</f>
        <v/>
      </c>
      <c r="Z22" s="55">
        <f>(V22+5-X22)/5</f>
        <v/>
      </c>
      <c r="AA22" s="56">
        <f>IF(AR22=1,(W22+5-Y22)/5,"")</f>
        <v/>
      </c>
      <c r="AB22" s="57">
        <f>D22*V22/5</f>
        <v/>
      </c>
      <c r="AC22" s="58">
        <f>IF(AR22=1,D22*W22/5,"")</f>
        <v/>
      </c>
      <c r="AD22" s="57">
        <f>D22*X22/5</f>
        <v/>
      </c>
      <c r="AE22" s="58">
        <f>IF(AR22=1,D22*Y22/5,"")</f>
        <v/>
      </c>
      <c r="AF22" s="57">
        <f>D22*Z22</f>
        <v/>
      </c>
      <c r="AG22" s="58">
        <f>IF(AR22=1,D22*AA22,"")</f>
        <v/>
      </c>
      <c r="AH22" s="14" t="inlineStr">
        <is>
          <t>Y: none | N: none | X: none | U: R1, R2, R3, R4, R5. See dataset-specific evidence note in MCDM_Grades and the complete rules in MCDM_Rubric.</t>
        </is>
      </c>
      <c r="AI22" s="27" t="n"/>
      <c r="AJ22" s="14" t="inlineStr">
        <is>
          <t>https://github.com/DrEdwardLee/Pavement-Crack-Dataset</t>
        </is>
      </c>
      <c r="AK22" s="27" t="n"/>
      <c r="AL22" s="14" t="inlineStr">
        <is>
          <t>P: primary documentation (not evaluator-verified data quality)</t>
        </is>
      </c>
      <c r="AM22" s="27" t="n"/>
      <c r="AN22" s="14" t="inlineStr">
        <is>
          <t>Documentation snapshot; payload release not fully pinned</t>
        </is>
      </c>
      <c r="AO22" s="27" t="n"/>
      <c r="AP22" s="14" t="inlineStr">
        <is>
          <t>2026-09-07</t>
        </is>
      </c>
      <c r="AQ22" s="27" t="n"/>
      <c r="AR22" s="14">
        <f>IF(AND(AS22=5,LEN(AW22)=5,LEN(SUBSTITUTE(SUBSTITUTE(SUBSTITUTE(SUBSTITUTE(AW22,"Y",""),"N",""),"U",""),"X",""))=0),1,0)</f>
        <v/>
      </c>
      <c r="AS22" s="14">
        <f>COUNTA(G22,J22,M22,P22,S22)</f>
        <v/>
      </c>
      <c r="AT22" s="14">
        <f>SUM(IF(OR(G22="Y",G22="N",G22="U",G22="X"),IF(G22=F22,1,0),0),IF(OR(J22="Y",J22="N",J22="U",J22="X"),IF(J22=I22,1,0),0),IF(OR(M22="Y",M22="N",M22="U",M22="X"),IF(M22=L22,1,0),0),IF(OR(P22="Y",P22="N",P22="U",P22="X"),IF(P22=O22,1,0),0),IF(OR(S22="Y",S22="N",S22="U",S22="X"),IF(S22=R22,1,0),0))</f>
        <v/>
      </c>
      <c r="AU22" s="14">
        <f>A22&amp;"|"&amp;LEFT(C22,1)</f>
        <v/>
      </c>
      <c r="AV22" s="14">
        <f>F22&amp;I22&amp;L22&amp;O22&amp;R22</f>
        <v/>
      </c>
      <c r="AW22" s="14">
        <f>G22&amp;J22&amp;M22&amp;P22&amp;S22</f>
        <v/>
      </c>
    </row>
    <row r="23" ht="70" customHeight="1">
      <c r="A23" s="14" t="inlineStr">
        <is>
          <t>DS-003</t>
        </is>
      </c>
      <c r="B23" s="14" t="inlineStr">
        <is>
          <t>CiCS pavement crack image dataset</t>
        </is>
      </c>
      <c r="C23" s="14" t="inlineStr">
        <is>
          <t>M Sensor Details</t>
        </is>
      </c>
      <c r="D23" s="14">
        <f>MCDM_Settings!$D$12</f>
        <v/>
      </c>
      <c r="E23" s="14" t="inlineStr">
        <is>
          <t>M1 Identify equipment</t>
        </is>
      </c>
      <c r="F23" s="21" t="inlineStr">
        <is>
          <t>U</t>
        </is>
      </c>
      <c r="G23" s="23" t="n"/>
      <c r="H23" s="14" t="inlineStr">
        <is>
          <t>M2 Specify the scale</t>
        </is>
      </c>
      <c r="I23" s="21" t="inlineStr">
        <is>
          <t>U</t>
        </is>
      </c>
      <c r="J23" s="23" t="n"/>
      <c r="K23" s="14" t="inlineStr">
        <is>
          <t>M3 Locate the records</t>
        </is>
      </c>
      <c r="L23" s="21" t="inlineStr">
        <is>
          <t>U</t>
        </is>
      </c>
      <c r="M23" s="23" t="n"/>
      <c r="N23" s="14" t="inlineStr">
        <is>
          <t>M4 Report precision</t>
        </is>
      </c>
      <c r="O23" s="21" t="inlineStr">
        <is>
          <t>U</t>
        </is>
      </c>
      <c r="P23" s="23" t="n"/>
      <c r="Q23" s="14" t="inlineStr">
        <is>
          <t>M5 Explain processing</t>
        </is>
      </c>
      <c r="R23" s="21" t="inlineStr">
        <is>
          <t>U</t>
        </is>
      </c>
      <c r="S23" s="23" t="n"/>
      <c r="T23" s="14">
        <f>IF(Z23=0,IF(ISNUMBER(SEARCH("X",AV23)),"Unrated (0-5; X)","Unrated (0-5)"),IF(Z23=1,V23&amp;"/5",V23&amp;"-"&amp;X23&amp;"/5 (P"&amp;IF(ISNUMBER(SEARCH("X",AV23)),"; X","")&amp;")"))</f>
        <v/>
      </c>
      <c r="U23" s="26">
        <f>IF(AS23=0,"",IF(AR23=0,"Incomplete/invalid",IF(AA23=0,IF(ISNUMBER(SEARCH("X",AW23)),"Unrated (0-5; X)","Unrated (0-5)"),IF(AA23=1,W23&amp;"/5",W23&amp;"-"&amp;Y23&amp;"/5 (P"&amp;IF(ISNUMBER(SEARCH("X",AW23)),"; X","")&amp;")"))))</f>
        <v/>
      </c>
      <c r="V23" s="53">
        <f>LEN(AV23)-LEN(SUBSTITUTE(AV23,"Y",""))</f>
        <v/>
      </c>
      <c r="W23" s="54">
        <f>IF(AR23=1,LEN(AW23)-LEN(SUBSTITUTE(AW23,"Y","")),"")</f>
        <v/>
      </c>
      <c r="X23" s="53">
        <f>5-(LEN(AV23)-LEN(SUBSTITUTE(AV23,"N","")))</f>
        <v/>
      </c>
      <c r="Y23" s="54">
        <f>IF(AR23=1,5-(LEN(AW23)-LEN(SUBSTITUTE(AW23,"N",""))),"")</f>
        <v/>
      </c>
      <c r="Z23" s="55">
        <f>(V23+5-X23)/5</f>
        <v/>
      </c>
      <c r="AA23" s="56">
        <f>IF(AR23=1,(W23+5-Y23)/5,"")</f>
        <v/>
      </c>
      <c r="AB23" s="57">
        <f>D23*V23/5</f>
        <v/>
      </c>
      <c r="AC23" s="58">
        <f>IF(AR23=1,D23*W23/5,"")</f>
        <v/>
      </c>
      <c r="AD23" s="57">
        <f>D23*X23/5</f>
        <v/>
      </c>
      <c r="AE23" s="58">
        <f>IF(AR23=1,D23*Y23/5,"")</f>
        <v/>
      </c>
      <c r="AF23" s="57">
        <f>D23*Z23</f>
        <v/>
      </c>
      <c r="AG23" s="58">
        <f>IF(AR23=1,D23*AA23,"")</f>
        <v/>
      </c>
      <c r="AH23" s="14" t="inlineStr">
        <is>
          <t>Y: none | N: none | X: none | U: M1, M2, M3, M4, M5. See dataset-specific evidence note in MCDM_Grades and the complete rules in MCDM_Rubric.</t>
        </is>
      </c>
      <c r="AI23" s="27" t="n"/>
      <c r="AJ23" s="14" t="inlineStr">
        <is>
          <t>https://github.com/DrEdwardLee/Pavement-Crack-Dataset</t>
        </is>
      </c>
      <c r="AK23" s="27" t="n"/>
      <c r="AL23" s="14" t="inlineStr">
        <is>
          <t>P: primary documentation (not evaluator-verified data quality)</t>
        </is>
      </c>
      <c r="AM23" s="27" t="n"/>
      <c r="AN23" s="14" t="inlineStr">
        <is>
          <t>Documentation snapshot; payload release not fully pinned</t>
        </is>
      </c>
      <c r="AO23" s="27" t="n"/>
      <c r="AP23" s="14" t="inlineStr">
        <is>
          <t>2026-09-07</t>
        </is>
      </c>
      <c r="AQ23" s="27" t="n"/>
      <c r="AR23" s="14">
        <f>IF(AND(AS23=5,LEN(AW23)=5,LEN(SUBSTITUTE(SUBSTITUTE(SUBSTITUTE(SUBSTITUTE(AW23,"Y",""),"N",""),"U",""),"X",""))=0),1,0)</f>
        <v/>
      </c>
      <c r="AS23" s="14">
        <f>COUNTA(G23,J23,M23,P23,S23)</f>
        <v/>
      </c>
      <c r="AT23" s="14">
        <f>SUM(IF(OR(G23="Y",G23="N",G23="U",G23="X"),IF(G23=F23,1,0),0),IF(OR(J23="Y",J23="N",J23="U",J23="X"),IF(J23=I23,1,0),0),IF(OR(M23="Y",M23="N",M23="U",M23="X"),IF(M23=L23,1,0),0),IF(OR(P23="Y",P23="N",P23="U",P23="X"),IF(P23=O23,1,0),0),IF(OR(S23="Y",S23="N",S23="U",S23="X"),IF(S23=R23,1,0),0))</f>
        <v/>
      </c>
      <c r="AU23" s="14">
        <f>A23&amp;"|"&amp;LEFT(C23,1)</f>
        <v/>
      </c>
      <c r="AV23" s="14">
        <f>F23&amp;I23&amp;L23&amp;O23&amp;R23</f>
        <v/>
      </c>
      <c r="AW23" s="14">
        <f>G23&amp;J23&amp;M23&amp;P23&amp;S23</f>
        <v/>
      </c>
    </row>
    <row r="24" ht="70" customHeight="1">
      <c r="A24" s="14" t="inlineStr">
        <is>
          <t>DS-003</t>
        </is>
      </c>
      <c r="B24" s="14" t="inlineStr">
        <is>
          <t>CiCS pavement crack image dataset</t>
        </is>
      </c>
      <c r="C24" s="14" t="inlineStr">
        <is>
          <t>V Test Readiness</t>
        </is>
      </c>
      <c r="D24" s="14">
        <f>MCDM_Settings!$D$13</f>
        <v/>
      </c>
      <c r="E24" s="14" t="inlineStr">
        <is>
          <t>V1 Identify test data</t>
        </is>
      </c>
      <c r="F24" s="21" t="inlineStr">
        <is>
          <t>Y</t>
        </is>
      </c>
      <c r="G24" s="23" t="n"/>
      <c r="H24" s="14" t="inlineStr">
        <is>
          <t>V2 Define the splits</t>
        </is>
      </c>
      <c r="I24" s="21" t="inlineStr">
        <is>
          <t>U</t>
        </is>
      </c>
      <c r="J24" s="23" t="n"/>
      <c r="K24" s="14" t="inlineStr">
        <is>
          <t>V3 Prevent leakage</t>
        </is>
      </c>
      <c r="L24" s="21" t="inlineStr">
        <is>
          <t>U</t>
        </is>
      </c>
      <c r="M24" s="23" t="n"/>
      <c r="N24" s="14" t="inlineStr">
        <is>
          <t>V4 Provide a baseline</t>
        </is>
      </c>
      <c r="O24" s="21" t="inlineStr">
        <is>
          <t>U</t>
        </is>
      </c>
      <c r="P24" s="23" t="n"/>
      <c r="Q24" s="14" t="inlineStr">
        <is>
          <t>V5 Report uncertainty</t>
        </is>
      </c>
      <c r="R24" s="21" t="inlineStr">
        <is>
          <t>U</t>
        </is>
      </c>
      <c r="S24" s="23" t="n"/>
      <c r="T24" s="14">
        <f>IF(Z24=0,IF(ISNUMBER(SEARCH("X",AV24)),"Unrated (0-5; X)","Unrated (0-5)"),IF(Z24=1,V24&amp;"/5",V24&amp;"-"&amp;X24&amp;"/5 (P"&amp;IF(ISNUMBER(SEARCH("X",AV24)),"; X","")&amp;")"))</f>
        <v/>
      </c>
      <c r="U24" s="26">
        <f>IF(AS24=0,"",IF(AR24=0,"Incomplete/invalid",IF(AA24=0,IF(ISNUMBER(SEARCH("X",AW24)),"Unrated (0-5; X)","Unrated (0-5)"),IF(AA24=1,W24&amp;"/5",W24&amp;"-"&amp;Y24&amp;"/5 (P"&amp;IF(ISNUMBER(SEARCH("X",AW24)),"; X","")&amp;")"))))</f>
        <v/>
      </c>
      <c r="V24" s="53">
        <f>LEN(AV24)-LEN(SUBSTITUTE(AV24,"Y",""))</f>
        <v/>
      </c>
      <c r="W24" s="54">
        <f>IF(AR24=1,LEN(AW24)-LEN(SUBSTITUTE(AW24,"Y","")),"")</f>
        <v/>
      </c>
      <c r="X24" s="53">
        <f>5-(LEN(AV24)-LEN(SUBSTITUTE(AV24,"N","")))</f>
        <v/>
      </c>
      <c r="Y24" s="54">
        <f>IF(AR24=1,5-(LEN(AW24)-LEN(SUBSTITUTE(AW24,"N",""))),"")</f>
        <v/>
      </c>
      <c r="Z24" s="55">
        <f>(V24+5-X24)/5</f>
        <v/>
      </c>
      <c r="AA24" s="56">
        <f>IF(AR24=1,(W24+5-Y24)/5,"")</f>
        <v/>
      </c>
      <c r="AB24" s="57">
        <f>D24*V24/5</f>
        <v/>
      </c>
      <c r="AC24" s="58">
        <f>IF(AR24=1,D24*W24/5,"")</f>
        <v/>
      </c>
      <c r="AD24" s="57">
        <f>D24*X24/5</f>
        <v/>
      </c>
      <c r="AE24" s="58">
        <f>IF(AR24=1,D24*Y24/5,"")</f>
        <v/>
      </c>
      <c r="AF24" s="57">
        <f>D24*Z24</f>
        <v/>
      </c>
      <c r="AG24" s="58">
        <f>IF(AR24=1,D24*AA24,"")</f>
        <v/>
      </c>
      <c r="AH24" s="14" t="inlineStr">
        <is>
          <t>Y: V1 | N: none | X: none | U: V2, V3, V4, V5. See dataset-specific evidence note in MCDM_Grades and the complete rules in MCDM_Rubric.</t>
        </is>
      </c>
      <c r="AI24" s="27" t="n"/>
      <c r="AJ24" s="14" t="inlineStr">
        <is>
          <t>https://github.com/DrEdwardLee/Pavement-Crack-Dataset</t>
        </is>
      </c>
      <c r="AK24" s="27" t="n"/>
      <c r="AL24" s="14" t="inlineStr">
        <is>
          <t>P: primary documentation (not evaluator-verified data quality)</t>
        </is>
      </c>
      <c r="AM24" s="27" t="n"/>
      <c r="AN24" s="14" t="inlineStr">
        <is>
          <t>Documentation snapshot; payload release not fully pinned</t>
        </is>
      </c>
      <c r="AO24" s="27" t="n"/>
      <c r="AP24" s="14" t="inlineStr">
        <is>
          <t>2026-09-07</t>
        </is>
      </c>
      <c r="AQ24" s="27" t="n"/>
      <c r="AR24" s="14">
        <f>IF(AND(AS24=5,LEN(AW24)=5,LEN(SUBSTITUTE(SUBSTITUTE(SUBSTITUTE(SUBSTITUTE(AW24,"Y",""),"N",""),"U",""),"X",""))=0),1,0)</f>
        <v/>
      </c>
      <c r="AS24" s="14">
        <f>COUNTA(G24,J24,M24,P24,S24)</f>
        <v/>
      </c>
      <c r="AT24" s="14">
        <f>SUM(IF(OR(G24="Y",G24="N",G24="U",G24="X"),IF(G24=F24,1,0),0),IF(OR(J24="Y",J24="N",J24="U",J24="X"),IF(J24=I24,1,0),0),IF(OR(M24="Y",M24="N",M24="U",M24="X"),IF(M24=L24,1,0),0),IF(OR(P24="Y",P24="N",P24="U",P24="X"),IF(P24=O24,1,0),0),IF(OR(S24="Y",S24="N",S24="U",S24="X"),IF(S24=R24,1,0),0))</f>
        <v/>
      </c>
      <c r="AU24" s="14">
        <f>A24&amp;"|"&amp;LEFT(C24,1)</f>
        <v/>
      </c>
      <c r="AV24" s="14">
        <f>F24&amp;I24&amp;L24&amp;O24&amp;R24</f>
        <v/>
      </c>
      <c r="AW24" s="14">
        <f>G24&amp;J24&amp;M24&amp;P24&amp;S24</f>
        <v/>
      </c>
    </row>
    <row r="25" ht="70" customHeight="1">
      <c r="A25" s="14" t="inlineStr">
        <is>
          <t>DS-003</t>
        </is>
      </c>
      <c r="B25" s="14" t="inlineStr">
        <is>
          <t>CiCS pavement crack image dataset</t>
        </is>
      </c>
      <c r="C25" s="14" t="inlineStr">
        <is>
          <t>E Engineering Value</t>
        </is>
      </c>
      <c r="D25" s="14">
        <f>MCDM_Settings!$D$14</f>
        <v/>
      </c>
      <c r="E25" s="14" t="inlineStr">
        <is>
          <t>E1 Define the outcome</t>
        </is>
      </c>
      <c r="F25" s="21" t="inlineStr">
        <is>
          <t>U</t>
        </is>
      </c>
      <c r="G25" s="23" t="n"/>
      <c r="H25" s="14" t="inlineStr">
        <is>
          <t>E2 Provide measurements</t>
        </is>
      </c>
      <c r="I25" s="21" t="inlineStr">
        <is>
          <t>U</t>
        </is>
      </c>
      <c r="J25" s="23" t="n"/>
      <c r="K25" s="14" t="inlineStr">
        <is>
          <t>E3 Link the records</t>
        </is>
      </c>
      <c r="L25" s="21" t="inlineStr">
        <is>
          <t>U</t>
        </is>
      </c>
      <c r="M25" s="23" t="n"/>
      <c r="N25" s="14" t="inlineStr">
        <is>
          <t>E4 Map agency needs</t>
        </is>
      </c>
      <c r="O25" s="21" t="inlineStr">
        <is>
          <t>U</t>
        </is>
      </c>
      <c r="P25" s="23" t="n"/>
      <c r="Q25" s="14" t="inlineStr">
        <is>
          <t>E5 Validate the decision</t>
        </is>
      </c>
      <c r="R25" s="21" t="inlineStr">
        <is>
          <t>U</t>
        </is>
      </c>
      <c r="S25" s="23" t="n"/>
      <c r="T25" s="14">
        <f>IF(Z25=0,IF(ISNUMBER(SEARCH("X",AV25)),"Unrated (0-5; X)","Unrated (0-5)"),IF(Z25=1,V25&amp;"/5",V25&amp;"-"&amp;X25&amp;"/5 (P"&amp;IF(ISNUMBER(SEARCH("X",AV25)),"; X","")&amp;")"))</f>
        <v/>
      </c>
      <c r="U25" s="26">
        <f>IF(AS25=0,"",IF(AR25=0,"Incomplete/invalid",IF(AA25=0,IF(ISNUMBER(SEARCH("X",AW25)),"Unrated (0-5; X)","Unrated (0-5)"),IF(AA25=1,W25&amp;"/5",W25&amp;"-"&amp;Y25&amp;"/5 (P"&amp;IF(ISNUMBER(SEARCH("X",AW25)),"; X","")&amp;")"))))</f>
        <v/>
      </c>
      <c r="V25" s="53">
        <f>LEN(AV25)-LEN(SUBSTITUTE(AV25,"Y",""))</f>
        <v/>
      </c>
      <c r="W25" s="54">
        <f>IF(AR25=1,LEN(AW25)-LEN(SUBSTITUTE(AW25,"Y","")),"")</f>
        <v/>
      </c>
      <c r="X25" s="53">
        <f>5-(LEN(AV25)-LEN(SUBSTITUTE(AV25,"N","")))</f>
        <v/>
      </c>
      <c r="Y25" s="54">
        <f>IF(AR25=1,5-(LEN(AW25)-LEN(SUBSTITUTE(AW25,"N",""))),"")</f>
        <v/>
      </c>
      <c r="Z25" s="55">
        <f>(V25+5-X25)/5</f>
        <v/>
      </c>
      <c r="AA25" s="56">
        <f>IF(AR25=1,(W25+5-Y25)/5,"")</f>
        <v/>
      </c>
      <c r="AB25" s="57">
        <f>D25*V25/5</f>
        <v/>
      </c>
      <c r="AC25" s="58">
        <f>IF(AR25=1,D25*W25/5,"")</f>
        <v/>
      </c>
      <c r="AD25" s="57">
        <f>D25*X25/5</f>
        <v/>
      </c>
      <c r="AE25" s="58">
        <f>IF(AR25=1,D25*Y25/5,"")</f>
        <v/>
      </c>
      <c r="AF25" s="57">
        <f>D25*Z25</f>
        <v/>
      </c>
      <c r="AG25" s="58">
        <f>IF(AR25=1,D25*AA25,"")</f>
        <v/>
      </c>
      <c r="AH25" s="14" t="inlineStr">
        <is>
          <t>Y: none | N: none | X: none | U: E1, E2, E3, E4, E5. See dataset-specific evidence note in MCDM_Grades and the complete rules in MCDM_Rubric.</t>
        </is>
      </c>
      <c r="AI25" s="27" t="n"/>
      <c r="AJ25" s="14" t="inlineStr">
        <is>
          <t>https://github.com/DrEdwardLee/Pavement-Crack-Dataset</t>
        </is>
      </c>
      <c r="AK25" s="27" t="n"/>
      <c r="AL25" s="14" t="inlineStr">
        <is>
          <t>P: primary documentation (not evaluator-verified data quality)</t>
        </is>
      </c>
      <c r="AM25" s="27" t="n"/>
      <c r="AN25" s="14" t="inlineStr">
        <is>
          <t>Documentation snapshot; payload release not fully pinned</t>
        </is>
      </c>
      <c r="AO25" s="27" t="n"/>
      <c r="AP25" s="14" t="inlineStr">
        <is>
          <t>2026-09-07</t>
        </is>
      </c>
      <c r="AQ25" s="27" t="n"/>
      <c r="AR25" s="14">
        <f>IF(AND(AS25=5,LEN(AW25)=5,LEN(SUBSTITUTE(SUBSTITUTE(SUBSTITUTE(SUBSTITUTE(AW25,"Y",""),"N",""),"U",""),"X",""))=0),1,0)</f>
        <v/>
      </c>
      <c r="AS25" s="14">
        <f>COUNTA(G25,J25,M25,P25,S25)</f>
        <v/>
      </c>
      <c r="AT25" s="14">
        <f>SUM(IF(OR(G25="Y",G25="N",G25="U",G25="X"),IF(G25=F25,1,0),0),IF(OR(J25="Y",J25="N",J25="U",J25="X"),IF(J25=I25,1,0),0),IF(OR(M25="Y",M25="N",M25="U",M25="X"),IF(M25=L25,1,0),0),IF(OR(P25="Y",P25="N",P25="U",P25="X"),IF(P25=O25,1,0),0),IF(OR(S25="Y",S25="N",S25="U",S25="X"),IF(S25=R25,1,0),0))</f>
        <v/>
      </c>
      <c r="AU25" s="14">
        <f>A25&amp;"|"&amp;LEFT(C25,1)</f>
        <v/>
      </c>
      <c r="AV25" s="14">
        <f>F25&amp;I25&amp;L25&amp;O25&amp;R25</f>
        <v/>
      </c>
      <c r="AW25" s="14">
        <f>G25&amp;J25&amp;M25&amp;P25&amp;S25</f>
        <v/>
      </c>
    </row>
    <row r="26" ht="70" customHeight="1">
      <c r="A26" s="14" t="inlineStr">
        <is>
          <t>DS-004</t>
        </is>
      </c>
      <c r="B26" s="14" t="inlineStr">
        <is>
          <t>complexPavementCrackDataset</t>
        </is>
      </c>
      <c r="C26" s="14" t="inlineStr">
        <is>
          <t>A Access</t>
        </is>
      </c>
      <c r="D26" s="14">
        <f>MCDM_Settings!$D$7</f>
        <v/>
      </c>
      <c r="E26" s="14" t="inlineStr">
        <is>
          <t>A1 Find the release</t>
        </is>
      </c>
      <c r="F26" s="21" t="inlineStr">
        <is>
          <t>Y</t>
        </is>
      </c>
      <c r="G26" s="23" t="n"/>
      <c r="H26" s="14" t="inlineStr">
        <is>
          <t>A2 Get the data</t>
        </is>
      </c>
      <c r="I26" s="21" t="inlineStr">
        <is>
          <t>Y</t>
        </is>
      </c>
      <c r="J26" s="23" t="n"/>
      <c r="K26" s="14" t="inlineStr">
        <is>
          <t>A3 Check the license</t>
        </is>
      </c>
      <c r="L26" s="21" t="inlineStr">
        <is>
          <t>U</t>
        </is>
      </c>
      <c r="M26" s="23" t="n"/>
      <c r="N26" s="14" t="inlineStr">
        <is>
          <t>A4 Check other rights</t>
        </is>
      </c>
      <c r="O26" s="21" t="inlineStr">
        <is>
          <t>U</t>
        </is>
      </c>
      <c r="P26" s="23" t="n"/>
      <c r="Q26" s="14" t="inlineStr">
        <is>
          <t>A5 Open a sample</t>
        </is>
      </c>
      <c r="R26" s="21" t="inlineStr">
        <is>
          <t>U</t>
        </is>
      </c>
      <c r="S26" s="23" t="n"/>
      <c r="T26" s="14">
        <f>IF(Z26=0,IF(ISNUMBER(SEARCH("X",AV26)),"Unrated (0-5; X)","Unrated (0-5)"),IF(Z26=1,V26&amp;"/5",V26&amp;"-"&amp;X26&amp;"/5 (P"&amp;IF(ISNUMBER(SEARCH("X",AV26)),"; X","")&amp;")"))</f>
        <v/>
      </c>
      <c r="U26" s="26">
        <f>IF(AS26=0,"",IF(AR26=0,"Incomplete/invalid",IF(AA26=0,IF(ISNUMBER(SEARCH("X",AW26)),"Unrated (0-5; X)","Unrated (0-5)"),IF(AA26=1,W26&amp;"/5",W26&amp;"-"&amp;Y26&amp;"/5 (P"&amp;IF(ISNUMBER(SEARCH("X",AW26)),"; X","")&amp;")"))))</f>
        <v/>
      </c>
      <c r="V26" s="53">
        <f>LEN(AV26)-LEN(SUBSTITUTE(AV26,"Y",""))</f>
        <v/>
      </c>
      <c r="W26" s="54">
        <f>IF(AR26=1,LEN(AW26)-LEN(SUBSTITUTE(AW26,"Y","")),"")</f>
        <v/>
      </c>
      <c r="X26" s="53">
        <f>5-(LEN(AV26)-LEN(SUBSTITUTE(AV26,"N","")))</f>
        <v/>
      </c>
      <c r="Y26" s="54">
        <f>IF(AR26=1,5-(LEN(AW26)-LEN(SUBSTITUTE(AW26,"N",""))),"")</f>
        <v/>
      </c>
      <c r="Z26" s="55">
        <f>(V26+5-X26)/5</f>
        <v/>
      </c>
      <c r="AA26" s="56">
        <f>IF(AR26=1,(W26+5-Y26)/5,"")</f>
        <v/>
      </c>
      <c r="AB26" s="57">
        <f>D26*V26/5</f>
        <v/>
      </c>
      <c r="AC26" s="58">
        <f>IF(AR26=1,D26*W26/5,"")</f>
        <v/>
      </c>
      <c r="AD26" s="57">
        <f>D26*X26/5</f>
        <v/>
      </c>
      <c r="AE26" s="58">
        <f>IF(AR26=1,D26*Y26/5,"")</f>
        <v/>
      </c>
      <c r="AF26" s="57">
        <f>D26*Z26</f>
        <v/>
      </c>
      <c r="AG26" s="58">
        <f>IF(AR26=1,D26*AA26,"")</f>
        <v/>
      </c>
      <c r="AH26" s="14" t="inlineStr">
        <is>
          <t>Y: A1, A2 | N: none | X: none | U: A3, A4, A5. See dataset-specific evidence note in MCDM_Grades and the complete rules in MCDM_Rubric.</t>
        </is>
      </c>
      <c r="AI26" s="27" t="n"/>
      <c r="AJ26" s="14" t="inlineStr">
        <is>
          <t>https://github.com/SEU-zhc/complexPavementCrackDataset</t>
        </is>
      </c>
      <c r="AK26" s="27" t="n"/>
      <c r="AL26" s="14" t="inlineStr">
        <is>
          <t>P: primary documentation (not evaluator-verified data quality)</t>
        </is>
      </c>
      <c r="AM26" s="27" t="n"/>
      <c r="AN26" s="14" t="inlineStr">
        <is>
          <t>Documentation snapshot; payload release not fully pinned</t>
        </is>
      </c>
      <c r="AO26" s="27" t="n"/>
      <c r="AP26" s="14" t="inlineStr">
        <is>
          <t>2026-09-07</t>
        </is>
      </c>
      <c r="AQ26" s="27" t="n"/>
      <c r="AR26" s="14">
        <f>IF(AND(AS26=5,LEN(AW26)=5,LEN(SUBSTITUTE(SUBSTITUTE(SUBSTITUTE(SUBSTITUTE(AW26,"Y",""),"N",""),"U",""),"X",""))=0),1,0)</f>
        <v/>
      </c>
      <c r="AS26" s="14">
        <f>COUNTA(G26,J26,M26,P26,S26)</f>
        <v/>
      </c>
      <c r="AT26" s="14">
        <f>SUM(IF(OR(G26="Y",G26="N",G26="U",G26="X"),IF(G26=F26,1,0),0),IF(OR(J26="Y",J26="N",J26="U",J26="X"),IF(J26=I26,1,0),0),IF(OR(M26="Y",M26="N",M26="U",M26="X"),IF(M26=L26,1,0),0),IF(OR(P26="Y",P26="N",P26="U",P26="X"),IF(P26=O26,1,0),0),IF(OR(S26="Y",S26="N",S26="U",S26="X"),IF(S26=R26,1,0),0))</f>
        <v/>
      </c>
      <c r="AU26" s="14">
        <f>A26&amp;"|"&amp;LEFT(C26,1)</f>
        <v/>
      </c>
      <c r="AV26" s="14">
        <f>F26&amp;I26&amp;L26&amp;O26&amp;R26</f>
        <v/>
      </c>
      <c r="AW26" s="14">
        <f>G26&amp;J26&amp;M26&amp;P26&amp;S26</f>
        <v/>
      </c>
    </row>
    <row r="27" ht="70" customHeight="1">
      <c r="A27" s="14" t="inlineStr">
        <is>
          <t>DS-004</t>
        </is>
      </c>
      <c r="B27" s="14" t="inlineStr">
        <is>
          <t>complexPavementCrackDataset</t>
        </is>
      </c>
      <c r="C27" s="14" t="inlineStr">
        <is>
          <t>L Label Quality</t>
        </is>
      </c>
      <c r="D27" s="14">
        <f>MCDM_Settings!$D$8</f>
        <v/>
      </c>
      <c r="E27" s="14" t="inlineStr">
        <is>
          <t>L1 Define the targets</t>
        </is>
      </c>
      <c r="F27" s="21" t="inlineStr">
        <is>
          <t>Y</t>
        </is>
      </c>
      <c r="G27" s="23" t="n"/>
      <c r="H27" s="14" t="inlineStr">
        <is>
          <t>L2 Explain the rules</t>
        </is>
      </c>
      <c r="I27" s="21" t="inlineStr">
        <is>
          <t>U</t>
        </is>
      </c>
      <c r="J27" s="23" t="n"/>
      <c r="K27" s="14" t="inlineStr">
        <is>
          <t>L3 Identify the team</t>
        </is>
      </c>
      <c r="L27" s="21" t="inlineStr">
        <is>
          <t>U</t>
        </is>
      </c>
      <c r="M27" s="23" t="n"/>
      <c r="N27" s="14" t="inlineStr">
        <is>
          <t>L4 Review and correct</t>
        </is>
      </c>
      <c r="O27" s="21" t="inlineStr">
        <is>
          <t>U</t>
        </is>
      </c>
      <c r="P27" s="23" t="n"/>
      <c r="Q27" s="14" t="inlineStr">
        <is>
          <t>L5 Measure reliability</t>
        </is>
      </c>
      <c r="R27" s="21" t="inlineStr">
        <is>
          <t>U</t>
        </is>
      </c>
      <c r="S27" s="23" t="n"/>
      <c r="T27" s="14">
        <f>IF(Z27=0,IF(ISNUMBER(SEARCH("X",AV27)),"Unrated (0-5; X)","Unrated (0-5)"),IF(Z27=1,V27&amp;"/5",V27&amp;"-"&amp;X27&amp;"/5 (P"&amp;IF(ISNUMBER(SEARCH("X",AV27)),"; X","")&amp;")"))</f>
        <v/>
      </c>
      <c r="U27" s="26">
        <f>IF(AS27=0,"",IF(AR27=0,"Incomplete/invalid",IF(AA27=0,IF(ISNUMBER(SEARCH("X",AW27)),"Unrated (0-5; X)","Unrated (0-5)"),IF(AA27=1,W27&amp;"/5",W27&amp;"-"&amp;Y27&amp;"/5 (P"&amp;IF(ISNUMBER(SEARCH("X",AW27)),"; X","")&amp;")"))))</f>
        <v/>
      </c>
      <c r="V27" s="53">
        <f>LEN(AV27)-LEN(SUBSTITUTE(AV27,"Y",""))</f>
        <v/>
      </c>
      <c r="W27" s="54">
        <f>IF(AR27=1,LEN(AW27)-LEN(SUBSTITUTE(AW27,"Y","")),"")</f>
        <v/>
      </c>
      <c r="X27" s="53">
        <f>5-(LEN(AV27)-LEN(SUBSTITUTE(AV27,"N","")))</f>
        <v/>
      </c>
      <c r="Y27" s="54">
        <f>IF(AR27=1,5-(LEN(AW27)-LEN(SUBSTITUTE(AW27,"N",""))),"")</f>
        <v/>
      </c>
      <c r="Z27" s="55">
        <f>(V27+5-X27)/5</f>
        <v/>
      </c>
      <c r="AA27" s="56">
        <f>IF(AR27=1,(W27+5-Y27)/5,"")</f>
        <v/>
      </c>
      <c r="AB27" s="57">
        <f>D27*V27/5</f>
        <v/>
      </c>
      <c r="AC27" s="58">
        <f>IF(AR27=1,D27*W27/5,"")</f>
        <v/>
      </c>
      <c r="AD27" s="57">
        <f>D27*X27/5</f>
        <v/>
      </c>
      <c r="AE27" s="58">
        <f>IF(AR27=1,D27*Y27/5,"")</f>
        <v/>
      </c>
      <c r="AF27" s="57">
        <f>D27*Z27</f>
        <v/>
      </c>
      <c r="AG27" s="58">
        <f>IF(AR27=1,D27*AA27,"")</f>
        <v/>
      </c>
      <c r="AH27" s="14" t="inlineStr">
        <is>
          <t>Y: L1 | N: none | X: none | U: L2, L3, L4, L5. See dataset-specific evidence note in MCDM_Grades and the complete rules in MCDM_Rubric.</t>
        </is>
      </c>
      <c r="AI27" s="27" t="n"/>
      <c r="AJ27" s="14" t="inlineStr">
        <is>
          <t>https://github.com/SEU-zhc/complexPavementCrackDataset</t>
        </is>
      </c>
      <c r="AK27" s="27" t="n"/>
      <c r="AL27" s="14" t="inlineStr">
        <is>
          <t>P: primary documentation (not evaluator-verified data quality)</t>
        </is>
      </c>
      <c r="AM27" s="27" t="n"/>
      <c r="AN27" s="14" t="inlineStr">
        <is>
          <t>Documentation snapshot; payload release not fully pinned</t>
        </is>
      </c>
      <c r="AO27" s="27" t="n"/>
      <c r="AP27" s="14" t="inlineStr">
        <is>
          <t>2026-09-07</t>
        </is>
      </c>
      <c r="AQ27" s="27" t="n"/>
      <c r="AR27" s="14">
        <f>IF(AND(AS27=5,LEN(AW27)=5,LEN(SUBSTITUTE(SUBSTITUTE(SUBSTITUTE(SUBSTITUTE(AW27,"Y",""),"N",""),"U",""),"X",""))=0),1,0)</f>
        <v/>
      </c>
      <c r="AS27" s="14">
        <f>COUNTA(G27,J27,M27,P27,S27)</f>
        <v/>
      </c>
      <c r="AT27" s="14">
        <f>SUM(IF(OR(G27="Y",G27="N",G27="U",G27="X"),IF(G27=F27,1,0),0),IF(OR(J27="Y",J27="N",J27="U",J27="X"),IF(J27=I27,1,0),0),IF(OR(M27="Y",M27="N",M27="U",M27="X"),IF(M27=L27,1,0),0),IF(OR(P27="Y",P27="N",P27="U",P27="X"),IF(P27=O27,1,0),0),IF(OR(S27="Y",S27="N",S27="U",S27="X"),IF(S27=R27,1,0),0))</f>
        <v/>
      </c>
      <c r="AU27" s="14">
        <f>A27&amp;"|"&amp;LEFT(C27,1)</f>
        <v/>
      </c>
      <c r="AV27" s="14">
        <f>F27&amp;I27&amp;L27&amp;O27&amp;R27</f>
        <v/>
      </c>
      <c r="AW27" s="14">
        <f>G27&amp;J27&amp;M27&amp;P27&amp;S27</f>
        <v/>
      </c>
    </row>
    <row r="28" ht="70" customHeight="1">
      <c r="A28" s="14" t="inlineStr">
        <is>
          <t>DS-004</t>
        </is>
      </c>
      <c r="B28" s="14" t="inlineStr">
        <is>
          <t>complexPavementCrackDataset</t>
        </is>
      </c>
      <c r="C28" s="14" t="inlineStr">
        <is>
          <t>D Documentation</t>
        </is>
      </c>
      <c r="D28" s="14">
        <f>MCDM_Settings!$D$9</f>
        <v/>
      </c>
      <c r="E28" s="14" t="inlineStr">
        <is>
          <t>D1 Describe the files</t>
        </is>
      </c>
      <c r="F28" s="21" t="inlineStr">
        <is>
          <t>U</t>
        </is>
      </c>
      <c r="G28" s="23" t="n"/>
      <c r="H28" s="14" t="inlineStr">
        <is>
          <t>D2 Explain the source</t>
        </is>
      </c>
      <c r="I28" s="21" t="inlineStr">
        <is>
          <t>U</t>
        </is>
      </c>
      <c r="J28" s="23" t="n"/>
      <c r="K28" s="14" t="inlineStr">
        <is>
          <t>D3 Track the version</t>
        </is>
      </c>
      <c r="L28" s="21" t="inlineStr">
        <is>
          <t>U</t>
        </is>
      </c>
      <c r="M28" s="23" t="n"/>
      <c r="N28" s="14" t="inlineStr">
        <is>
          <t>D4 State the limits</t>
        </is>
      </c>
      <c r="O28" s="21" t="inlineStr">
        <is>
          <t>U</t>
        </is>
      </c>
      <c r="P28" s="23" t="n"/>
      <c r="Q28" s="14" t="inlineStr">
        <is>
          <t>D5 Locate the details</t>
        </is>
      </c>
      <c r="R28" s="21" t="inlineStr">
        <is>
          <t>Y</t>
        </is>
      </c>
      <c r="S28" s="23" t="n"/>
      <c r="T28" s="14">
        <f>IF(Z28=0,IF(ISNUMBER(SEARCH("X",AV28)),"Unrated (0-5; X)","Unrated (0-5)"),IF(Z28=1,V28&amp;"/5",V28&amp;"-"&amp;X28&amp;"/5 (P"&amp;IF(ISNUMBER(SEARCH("X",AV28)),"; X","")&amp;")"))</f>
        <v/>
      </c>
      <c r="U28" s="26">
        <f>IF(AS28=0,"",IF(AR28=0,"Incomplete/invalid",IF(AA28=0,IF(ISNUMBER(SEARCH("X",AW28)),"Unrated (0-5; X)","Unrated (0-5)"),IF(AA28=1,W28&amp;"/5",W28&amp;"-"&amp;Y28&amp;"/5 (P"&amp;IF(ISNUMBER(SEARCH("X",AW28)),"; X","")&amp;")"))))</f>
        <v/>
      </c>
      <c r="V28" s="53">
        <f>LEN(AV28)-LEN(SUBSTITUTE(AV28,"Y",""))</f>
        <v/>
      </c>
      <c r="W28" s="54">
        <f>IF(AR28=1,LEN(AW28)-LEN(SUBSTITUTE(AW28,"Y","")),"")</f>
        <v/>
      </c>
      <c r="X28" s="53">
        <f>5-(LEN(AV28)-LEN(SUBSTITUTE(AV28,"N","")))</f>
        <v/>
      </c>
      <c r="Y28" s="54">
        <f>IF(AR28=1,5-(LEN(AW28)-LEN(SUBSTITUTE(AW28,"N",""))),"")</f>
        <v/>
      </c>
      <c r="Z28" s="55">
        <f>(V28+5-X28)/5</f>
        <v/>
      </c>
      <c r="AA28" s="56">
        <f>IF(AR28=1,(W28+5-Y28)/5,"")</f>
        <v/>
      </c>
      <c r="AB28" s="57">
        <f>D28*V28/5</f>
        <v/>
      </c>
      <c r="AC28" s="58">
        <f>IF(AR28=1,D28*W28/5,"")</f>
        <v/>
      </c>
      <c r="AD28" s="57">
        <f>D28*X28/5</f>
        <v/>
      </c>
      <c r="AE28" s="58">
        <f>IF(AR28=1,D28*Y28/5,"")</f>
        <v/>
      </c>
      <c r="AF28" s="57">
        <f>D28*Z28</f>
        <v/>
      </c>
      <c r="AG28" s="58">
        <f>IF(AR28=1,D28*AA28,"")</f>
        <v/>
      </c>
      <c r="AH28" s="14" t="inlineStr">
        <is>
          <t>Y: D5 | N: none | X: none | U: D1, D2, D3, D4. See dataset-specific evidence note in MCDM_Grades and the complete rules in MCDM_Rubric.</t>
        </is>
      </c>
      <c r="AI28" s="27" t="n"/>
      <c r="AJ28" s="14" t="inlineStr">
        <is>
          <t>https://github.com/SEU-zhc/complexPavementCrackDataset</t>
        </is>
      </c>
      <c r="AK28" s="27" t="n"/>
      <c r="AL28" s="14" t="inlineStr">
        <is>
          <t>P: primary documentation (not evaluator-verified data quality)</t>
        </is>
      </c>
      <c r="AM28" s="27" t="n"/>
      <c r="AN28" s="14" t="inlineStr">
        <is>
          <t>Documentation snapshot; payload release not fully pinned</t>
        </is>
      </c>
      <c r="AO28" s="27" t="n"/>
      <c r="AP28" s="14" t="inlineStr">
        <is>
          <t>2026-09-07</t>
        </is>
      </c>
      <c r="AQ28" s="27" t="n"/>
      <c r="AR28" s="14">
        <f>IF(AND(AS28=5,LEN(AW28)=5,LEN(SUBSTITUTE(SUBSTITUTE(SUBSTITUTE(SUBSTITUTE(AW28,"Y",""),"N",""),"U",""),"X",""))=0),1,0)</f>
        <v/>
      </c>
      <c r="AS28" s="14">
        <f>COUNTA(G28,J28,M28,P28,S28)</f>
        <v/>
      </c>
      <c r="AT28" s="14">
        <f>SUM(IF(OR(G28="Y",G28="N",G28="U",G28="X"),IF(G28=F28,1,0),0),IF(OR(J28="Y",J28="N",J28="U",J28="X"),IF(J28=I28,1,0),0),IF(OR(M28="Y",M28="N",M28="U",M28="X"),IF(M28=L28,1,0),0),IF(OR(P28="Y",P28="N",P28="U",P28="X"),IF(P28=O28,1,0),0),IF(OR(S28="Y",S28="N",S28="U",S28="X"),IF(S28=R28,1,0),0))</f>
        <v/>
      </c>
      <c r="AU28" s="14">
        <f>A28&amp;"|"&amp;LEFT(C28,1)</f>
        <v/>
      </c>
      <c r="AV28" s="14">
        <f>F28&amp;I28&amp;L28&amp;O28&amp;R28</f>
        <v/>
      </c>
      <c r="AW28" s="14">
        <f>G28&amp;J28&amp;M28&amp;P28&amp;S28</f>
        <v/>
      </c>
    </row>
    <row r="29" ht="70" customHeight="1">
      <c r="A29" s="14" t="inlineStr">
        <is>
          <t>DS-004</t>
        </is>
      </c>
      <c r="B29" s="14" t="inlineStr">
        <is>
          <t>complexPavementCrackDataset</t>
        </is>
      </c>
      <c r="C29" s="14" t="inlineStr">
        <is>
          <t>C Sample Size</t>
        </is>
      </c>
      <c r="D29" s="14">
        <f>MCDM_Settings!$D$10</f>
        <v/>
      </c>
      <c r="E29" s="14" t="inlineStr">
        <is>
          <t>C1 Count originals</t>
        </is>
      </c>
      <c r="F29" s="21" t="inlineStr">
        <is>
          <t>U</t>
        </is>
      </c>
      <c r="G29" s="23" t="n"/>
      <c r="H29" s="14" t="inlineStr">
        <is>
          <t>C2 Count each class</t>
        </is>
      </c>
      <c r="I29" s="21" t="inlineStr">
        <is>
          <t>U</t>
        </is>
      </c>
      <c r="J29" s="23" t="n"/>
      <c r="K29" s="14" t="inlineStr">
        <is>
          <t>C3 Count each group</t>
        </is>
      </c>
      <c r="L29" s="21" t="inlineStr">
        <is>
          <t>U</t>
        </is>
      </c>
      <c r="M29" s="23" t="n"/>
      <c r="N29" s="14" t="inlineStr">
        <is>
          <t>C4 Count each split</t>
        </is>
      </c>
      <c r="O29" s="21" t="inlineStr">
        <is>
          <t>U</t>
        </is>
      </c>
      <c r="P29" s="23" t="n"/>
      <c r="Q29" s="14" t="inlineStr">
        <is>
          <t>C5 Justify the size</t>
        </is>
      </c>
      <c r="R29" s="21" t="inlineStr">
        <is>
          <t>U</t>
        </is>
      </c>
      <c r="S29" s="23" t="n"/>
      <c r="T29" s="14">
        <f>IF(Z29=0,IF(ISNUMBER(SEARCH("X",AV29)),"Unrated (0-5; X)","Unrated (0-5)"),IF(Z29=1,V29&amp;"/5",V29&amp;"-"&amp;X29&amp;"/5 (P"&amp;IF(ISNUMBER(SEARCH("X",AV29)),"; X","")&amp;")"))</f>
        <v/>
      </c>
      <c r="U29" s="26">
        <f>IF(AS29=0,"",IF(AR29=0,"Incomplete/invalid",IF(AA29=0,IF(ISNUMBER(SEARCH("X",AW29)),"Unrated (0-5; X)","Unrated (0-5)"),IF(AA29=1,W29&amp;"/5",W29&amp;"-"&amp;Y29&amp;"/5 (P"&amp;IF(ISNUMBER(SEARCH("X",AW29)),"; X","")&amp;")"))))</f>
        <v/>
      </c>
      <c r="V29" s="53">
        <f>LEN(AV29)-LEN(SUBSTITUTE(AV29,"Y",""))</f>
        <v/>
      </c>
      <c r="W29" s="54">
        <f>IF(AR29=1,LEN(AW29)-LEN(SUBSTITUTE(AW29,"Y","")),"")</f>
        <v/>
      </c>
      <c r="X29" s="53">
        <f>5-(LEN(AV29)-LEN(SUBSTITUTE(AV29,"N","")))</f>
        <v/>
      </c>
      <c r="Y29" s="54">
        <f>IF(AR29=1,5-(LEN(AW29)-LEN(SUBSTITUTE(AW29,"N",""))),"")</f>
        <v/>
      </c>
      <c r="Z29" s="55">
        <f>(V29+5-X29)/5</f>
        <v/>
      </c>
      <c r="AA29" s="56">
        <f>IF(AR29=1,(W29+5-Y29)/5,"")</f>
        <v/>
      </c>
      <c r="AB29" s="57">
        <f>D29*V29/5</f>
        <v/>
      </c>
      <c r="AC29" s="58">
        <f>IF(AR29=1,D29*W29/5,"")</f>
        <v/>
      </c>
      <c r="AD29" s="57">
        <f>D29*X29/5</f>
        <v/>
      </c>
      <c r="AE29" s="58">
        <f>IF(AR29=1,D29*Y29/5,"")</f>
        <v/>
      </c>
      <c r="AF29" s="57">
        <f>D29*Z29</f>
        <v/>
      </c>
      <c r="AG29" s="58">
        <f>IF(AR29=1,D29*AA29,"")</f>
        <v/>
      </c>
      <c r="AH29" s="14" t="inlineStr">
        <is>
          <t>Y: none | N: none | X: none | U: C1, C2, C3, C4, C5. See dataset-specific evidence note in MCDM_Grades and the complete rules in MCDM_Rubric.</t>
        </is>
      </c>
      <c r="AI29" s="27" t="n"/>
      <c r="AJ29" s="14" t="inlineStr">
        <is>
          <t>https://github.com/SEU-zhc/complexPavementCrackDataset</t>
        </is>
      </c>
      <c r="AK29" s="27" t="n"/>
      <c r="AL29" s="14" t="inlineStr">
        <is>
          <t>P: primary documentation (not evaluator-verified data quality)</t>
        </is>
      </c>
      <c r="AM29" s="27" t="n"/>
      <c r="AN29" s="14" t="inlineStr">
        <is>
          <t>Documentation snapshot; payload release not fully pinned</t>
        </is>
      </c>
      <c r="AO29" s="27" t="n"/>
      <c r="AP29" s="14" t="inlineStr">
        <is>
          <t>2026-09-07</t>
        </is>
      </c>
      <c r="AQ29" s="27" t="n"/>
      <c r="AR29" s="14">
        <f>IF(AND(AS29=5,LEN(AW29)=5,LEN(SUBSTITUTE(SUBSTITUTE(SUBSTITUTE(SUBSTITUTE(AW29,"Y",""),"N",""),"U",""),"X",""))=0),1,0)</f>
        <v/>
      </c>
      <c r="AS29" s="14">
        <f>COUNTA(G29,J29,M29,P29,S29)</f>
        <v/>
      </c>
      <c r="AT29" s="14">
        <f>SUM(IF(OR(G29="Y",G29="N",G29="U",G29="X"),IF(G29=F29,1,0),0),IF(OR(J29="Y",J29="N",J29="U",J29="X"),IF(J29=I29,1,0),0),IF(OR(M29="Y",M29="N",M29="U",M29="X"),IF(M29=L29,1,0),0),IF(OR(P29="Y",P29="N",P29="U",P29="X"),IF(P29=O29,1,0),0),IF(OR(S29="Y",S29="N",S29="U",S29="X"),IF(S29=R29,1,0),0))</f>
        <v/>
      </c>
      <c r="AU29" s="14">
        <f>A29&amp;"|"&amp;LEFT(C29,1)</f>
        <v/>
      </c>
      <c r="AV29" s="14">
        <f>F29&amp;I29&amp;L29&amp;O29&amp;R29</f>
        <v/>
      </c>
      <c r="AW29" s="14">
        <f>G29&amp;J29&amp;M29&amp;P29&amp;S29</f>
        <v/>
      </c>
    </row>
    <row r="30" ht="70" customHeight="1">
      <c r="A30" s="14" t="inlineStr">
        <is>
          <t>DS-004</t>
        </is>
      </c>
      <c r="B30" s="14" t="inlineStr">
        <is>
          <t>complexPavementCrackDataset</t>
        </is>
      </c>
      <c r="C30" s="14" t="inlineStr">
        <is>
          <t>R Domain Fit</t>
        </is>
      </c>
      <c r="D30" s="14">
        <f>MCDM_Settings!$D$11</f>
        <v/>
      </c>
      <c r="E30" s="14" t="inlineStr">
        <is>
          <t>R1 Define the domain</t>
        </is>
      </c>
      <c r="F30" s="21" t="inlineStr">
        <is>
          <t>U</t>
        </is>
      </c>
      <c r="G30" s="23" t="n"/>
      <c r="H30" s="14" t="inlineStr">
        <is>
          <t>R2 Describe coverage</t>
        </is>
      </c>
      <c r="I30" s="21" t="inlineStr">
        <is>
          <t>U</t>
        </is>
      </c>
      <c r="J30" s="23" t="n"/>
      <c r="K30" s="14" t="inlineStr">
        <is>
          <t>R3 Compare the target</t>
        </is>
      </c>
      <c r="L30" s="21" t="inlineStr">
        <is>
          <t>U</t>
        </is>
      </c>
      <c r="M30" s="23" t="n"/>
      <c r="N30" s="14" t="inlineStr">
        <is>
          <t>R4 Check for bias</t>
        </is>
      </c>
      <c r="O30" s="21" t="inlineStr">
        <is>
          <t>U</t>
        </is>
      </c>
      <c r="P30" s="23" t="n"/>
      <c r="Q30" s="14" t="inlineStr">
        <is>
          <t>R5 Test a new domain</t>
        </is>
      </c>
      <c r="R30" s="21" t="inlineStr">
        <is>
          <t>U</t>
        </is>
      </c>
      <c r="S30" s="23" t="n"/>
      <c r="T30" s="14">
        <f>IF(Z30=0,IF(ISNUMBER(SEARCH("X",AV30)),"Unrated (0-5; X)","Unrated (0-5)"),IF(Z30=1,V30&amp;"/5",V30&amp;"-"&amp;X30&amp;"/5 (P"&amp;IF(ISNUMBER(SEARCH("X",AV30)),"; X","")&amp;")"))</f>
        <v/>
      </c>
      <c r="U30" s="26">
        <f>IF(AS30=0,"",IF(AR30=0,"Incomplete/invalid",IF(AA30=0,IF(ISNUMBER(SEARCH("X",AW30)),"Unrated (0-5; X)","Unrated (0-5)"),IF(AA30=1,W30&amp;"/5",W30&amp;"-"&amp;Y30&amp;"/5 (P"&amp;IF(ISNUMBER(SEARCH("X",AW30)),"; X","")&amp;")"))))</f>
        <v/>
      </c>
      <c r="V30" s="53">
        <f>LEN(AV30)-LEN(SUBSTITUTE(AV30,"Y",""))</f>
        <v/>
      </c>
      <c r="W30" s="54">
        <f>IF(AR30=1,LEN(AW30)-LEN(SUBSTITUTE(AW30,"Y","")),"")</f>
        <v/>
      </c>
      <c r="X30" s="53">
        <f>5-(LEN(AV30)-LEN(SUBSTITUTE(AV30,"N","")))</f>
        <v/>
      </c>
      <c r="Y30" s="54">
        <f>IF(AR30=1,5-(LEN(AW30)-LEN(SUBSTITUTE(AW30,"N",""))),"")</f>
        <v/>
      </c>
      <c r="Z30" s="55">
        <f>(V30+5-X30)/5</f>
        <v/>
      </c>
      <c r="AA30" s="56">
        <f>IF(AR30=1,(W30+5-Y30)/5,"")</f>
        <v/>
      </c>
      <c r="AB30" s="57">
        <f>D30*V30/5</f>
        <v/>
      </c>
      <c r="AC30" s="58">
        <f>IF(AR30=1,D30*W30/5,"")</f>
        <v/>
      </c>
      <c r="AD30" s="57">
        <f>D30*X30/5</f>
        <v/>
      </c>
      <c r="AE30" s="58">
        <f>IF(AR30=1,D30*Y30/5,"")</f>
        <v/>
      </c>
      <c r="AF30" s="57">
        <f>D30*Z30</f>
        <v/>
      </c>
      <c r="AG30" s="58">
        <f>IF(AR30=1,D30*AA30,"")</f>
        <v/>
      </c>
      <c r="AH30" s="14" t="inlineStr">
        <is>
          <t>Y: none | N: none | X: none | U: R1, R2, R3, R4, R5. See dataset-specific evidence note in MCDM_Grades and the complete rules in MCDM_Rubric.</t>
        </is>
      </c>
      <c r="AI30" s="27" t="n"/>
      <c r="AJ30" s="14" t="inlineStr">
        <is>
          <t>https://github.com/SEU-zhc/complexPavementCrackDataset</t>
        </is>
      </c>
      <c r="AK30" s="27" t="n"/>
      <c r="AL30" s="14" t="inlineStr">
        <is>
          <t>P: primary documentation (not evaluator-verified data quality)</t>
        </is>
      </c>
      <c r="AM30" s="27" t="n"/>
      <c r="AN30" s="14" t="inlineStr">
        <is>
          <t>Documentation snapshot; payload release not fully pinned</t>
        </is>
      </c>
      <c r="AO30" s="27" t="n"/>
      <c r="AP30" s="14" t="inlineStr">
        <is>
          <t>2026-09-07</t>
        </is>
      </c>
      <c r="AQ30" s="27" t="n"/>
      <c r="AR30" s="14">
        <f>IF(AND(AS30=5,LEN(AW30)=5,LEN(SUBSTITUTE(SUBSTITUTE(SUBSTITUTE(SUBSTITUTE(AW30,"Y",""),"N",""),"U",""),"X",""))=0),1,0)</f>
        <v/>
      </c>
      <c r="AS30" s="14">
        <f>COUNTA(G30,J30,M30,P30,S30)</f>
        <v/>
      </c>
      <c r="AT30" s="14">
        <f>SUM(IF(OR(G30="Y",G30="N",G30="U",G30="X"),IF(G30=F30,1,0),0),IF(OR(J30="Y",J30="N",J30="U",J30="X"),IF(J30=I30,1,0),0),IF(OR(M30="Y",M30="N",M30="U",M30="X"),IF(M30=L30,1,0),0),IF(OR(P30="Y",P30="N",P30="U",P30="X"),IF(P30=O30,1,0),0),IF(OR(S30="Y",S30="N",S30="U",S30="X"),IF(S30=R30,1,0),0))</f>
        <v/>
      </c>
      <c r="AU30" s="14">
        <f>A30&amp;"|"&amp;LEFT(C30,1)</f>
        <v/>
      </c>
      <c r="AV30" s="14">
        <f>F30&amp;I30&amp;L30&amp;O30&amp;R30</f>
        <v/>
      </c>
      <c r="AW30" s="14">
        <f>G30&amp;J30&amp;M30&amp;P30&amp;S30</f>
        <v/>
      </c>
    </row>
    <row r="31" ht="70" customHeight="1">
      <c r="A31" s="14" t="inlineStr">
        <is>
          <t>DS-004</t>
        </is>
      </c>
      <c r="B31" s="14" t="inlineStr">
        <is>
          <t>complexPavementCrackDataset</t>
        </is>
      </c>
      <c r="C31" s="14" t="inlineStr">
        <is>
          <t>M Sensor Details</t>
        </is>
      </c>
      <c r="D31" s="14">
        <f>MCDM_Settings!$D$12</f>
        <v/>
      </c>
      <c r="E31" s="14" t="inlineStr">
        <is>
          <t>M1 Identify equipment</t>
        </is>
      </c>
      <c r="F31" s="21" t="inlineStr">
        <is>
          <t>Y</t>
        </is>
      </c>
      <c r="G31" s="23" t="n"/>
      <c r="H31" s="14" t="inlineStr">
        <is>
          <t>M2 Specify the scale</t>
        </is>
      </c>
      <c r="I31" s="21" t="inlineStr">
        <is>
          <t>U</t>
        </is>
      </c>
      <c r="J31" s="23" t="n"/>
      <c r="K31" s="14" t="inlineStr">
        <is>
          <t>M3 Locate the records</t>
        </is>
      </c>
      <c r="L31" s="21" t="inlineStr">
        <is>
          <t>U</t>
        </is>
      </c>
      <c r="M31" s="23" t="n"/>
      <c r="N31" s="14" t="inlineStr">
        <is>
          <t>M4 Report precision</t>
        </is>
      </c>
      <c r="O31" s="21" t="inlineStr">
        <is>
          <t>U</t>
        </is>
      </c>
      <c r="P31" s="23" t="n"/>
      <c r="Q31" s="14" t="inlineStr">
        <is>
          <t>M5 Explain processing</t>
        </is>
      </c>
      <c r="R31" s="21" t="inlineStr">
        <is>
          <t>U</t>
        </is>
      </c>
      <c r="S31" s="23" t="n"/>
      <c r="T31" s="14">
        <f>IF(Z31=0,IF(ISNUMBER(SEARCH("X",AV31)),"Unrated (0-5; X)","Unrated (0-5)"),IF(Z31=1,V31&amp;"/5",V31&amp;"-"&amp;X31&amp;"/5 (P"&amp;IF(ISNUMBER(SEARCH("X",AV31)),"; X","")&amp;")"))</f>
        <v/>
      </c>
      <c r="U31" s="26">
        <f>IF(AS31=0,"",IF(AR31=0,"Incomplete/invalid",IF(AA31=0,IF(ISNUMBER(SEARCH("X",AW31)),"Unrated (0-5; X)","Unrated (0-5)"),IF(AA31=1,W31&amp;"/5",W31&amp;"-"&amp;Y31&amp;"/5 (P"&amp;IF(ISNUMBER(SEARCH("X",AW31)),"; X","")&amp;")"))))</f>
        <v/>
      </c>
      <c r="V31" s="53">
        <f>LEN(AV31)-LEN(SUBSTITUTE(AV31,"Y",""))</f>
        <v/>
      </c>
      <c r="W31" s="54">
        <f>IF(AR31=1,LEN(AW31)-LEN(SUBSTITUTE(AW31,"Y","")),"")</f>
        <v/>
      </c>
      <c r="X31" s="53">
        <f>5-(LEN(AV31)-LEN(SUBSTITUTE(AV31,"N","")))</f>
        <v/>
      </c>
      <c r="Y31" s="54">
        <f>IF(AR31=1,5-(LEN(AW31)-LEN(SUBSTITUTE(AW31,"N",""))),"")</f>
        <v/>
      </c>
      <c r="Z31" s="55">
        <f>(V31+5-X31)/5</f>
        <v/>
      </c>
      <c r="AA31" s="56">
        <f>IF(AR31=1,(W31+5-Y31)/5,"")</f>
        <v/>
      </c>
      <c r="AB31" s="57">
        <f>D31*V31/5</f>
        <v/>
      </c>
      <c r="AC31" s="58">
        <f>IF(AR31=1,D31*W31/5,"")</f>
        <v/>
      </c>
      <c r="AD31" s="57">
        <f>D31*X31/5</f>
        <v/>
      </c>
      <c r="AE31" s="58">
        <f>IF(AR31=1,D31*Y31/5,"")</f>
        <v/>
      </c>
      <c r="AF31" s="57">
        <f>D31*Z31</f>
        <v/>
      </c>
      <c r="AG31" s="58">
        <f>IF(AR31=1,D31*AA31,"")</f>
        <v/>
      </c>
      <c r="AH31" s="14" t="inlineStr">
        <is>
          <t>Y: M1 | N: none | X: none | U: M2, M3, M4, M5. See dataset-specific evidence note in MCDM_Grades and the complete rules in MCDM_Rubric.</t>
        </is>
      </c>
      <c r="AI31" s="27" t="n"/>
      <c r="AJ31" s="14" t="inlineStr">
        <is>
          <t>https://github.com/SEU-zhc/complexPavementCrackDataset</t>
        </is>
      </c>
      <c r="AK31" s="27" t="n"/>
      <c r="AL31" s="14" t="inlineStr">
        <is>
          <t>P: primary documentation (not evaluator-verified data quality)</t>
        </is>
      </c>
      <c r="AM31" s="27" t="n"/>
      <c r="AN31" s="14" t="inlineStr">
        <is>
          <t>Documentation snapshot; payload release not fully pinned</t>
        </is>
      </c>
      <c r="AO31" s="27" t="n"/>
      <c r="AP31" s="14" t="inlineStr">
        <is>
          <t>2026-09-07</t>
        </is>
      </c>
      <c r="AQ31" s="27" t="n"/>
      <c r="AR31" s="14">
        <f>IF(AND(AS31=5,LEN(AW31)=5,LEN(SUBSTITUTE(SUBSTITUTE(SUBSTITUTE(SUBSTITUTE(AW31,"Y",""),"N",""),"U",""),"X",""))=0),1,0)</f>
        <v/>
      </c>
      <c r="AS31" s="14">
        <f>COUNTA(G31,J31,M31,P31,S31)</f>
        <v/>
      </c>
      <c r="AT31" s="14">
        <f>SUM(IF(OR(G31="Y",G31="N",G31="U",G31="X"),IF(G31=F31,1,0),0),IF(OR(J31="Y",J31="N",J31="U",J31="X"),IF(J31=I31,1,0),0),IF(OR(M31="Y",M31="N",M31="U",M31="X"),IF(M31=L31,1,0),0),IF(OR(P31="Y",P31="N",P31="U",P31="X"),IF(P31=O31,1,0),0),IF(OR(S31="Y",S31="N",S31="U",S31="X"),IF(S31=R31,1,0),0))</f>
        <v/>
      </c>
      <c r="AU31" s="14">
        <f>A31&amp;"|"&amp;LEFT(C31,1)</f>
        <v/>
      </c>
      <c r="AV31" s="14">
        <f>F31&amp;I31&amp;L31&amp;O31&amp;R31</f>
        <v/>
      </c>
      <c r="AW31" s="14">
        <f>G31&amp;J31&amp;M31&amp;P31&amp;S31</f>
        <v/>
      </c>
    </row>
    <row r="32" ht="70" customHeight="1">
      <c r="A32" s="14" t="inlineStr">
        <is>
          <t>DS-004</t>
        </is>
      </c>
      <c r="B32" s="14" t="inlineStr">
        <is>
          <t>complexPavementCrackDataset</t>
        </is>
      </c>
      <c r="C32" s="14" t="inlineStr">
        <is>
          <t>V Test Readiness</t>
        </is>
      </c>
      <c r="D32" s="14">
        <f>MCDM_Settings!$D$13</f>
        <v/>
      </c>
      <c r="E32" s="14" t="inlineStr">
        <is>
          <t>V1 Identify test data</t>
        </is>
      </c>
      <c r="F32" s="21" t="inlineStr">
        <is>
          <t>U</t>
        </is>
      </c>
      <c r="G32" s="23" t="n"/>
      <c r="H32" s="14" t="inlineStr">
        <is>
          <t>V2 Define the splits</t>
        </is>
      </c>
      <c r="I32" s="21" t="inlineStr">
        <is>
          <t>U</t>
        </is>
      </c>
      <c r="J32" s="23" t="n"/>
      <c r="K32" s="14" t="inlineStr">
        <is>
          <t>V3 Prevent leakage</t>
        </is>
      </c>
      <c r="L32" s="21" t="inlineStr">
        <is>
          <t>U</t>
        </is>
      </c>
      <c r="M32" s="23" t="n"/>
      <c r="N32" s="14" t="inlineStr">
        <is>
          <t>V4 Provide a baseline</t>
        </is>
      </c>
      <c r="O32" s="21" t="inlineStr">
        <is>
          <t>U</t>
        </is>
      </c>
      <c r="P32" s="23" t="n"/>
      <c r="Q32" s="14" t="inlineStr">
        <is>
          <t>V5 Report uncertainty</t>
        </is>
      </c>
      <c r="R32" s="21" t="inlineStr">
        <is>
          <t>U</t>
        </is>
      </c>
      <c r="S32" s="23" t="n"/>
      <c r="T32" s="14">
        <f>IF(Z32=0,IF(ISNUMBER(SEARCH("X",AV32)),"Unrated (0-5; X)","Unrated (0-5)"),IF(Z32=1,V32&amp;"/5",V32&amp;"-"&amp;X32&amp;"/5 (P"&amp;IF(ISNUMBER(SEARCH("X",AV32)),"; X","")&amp;")"))</f>
        <v/>
      </c>
      <c r="U32" s="26">
        <f>IF(AS32=0,"",IF(AR32=0,"Incomplete/invalid",IF(AA32=0,IF(ISNUMBER(SEARCH("X",AW32)),"Unrated (0-5; X)","Unrated (0-5)"),IF(AA32=1,W32&amp;"/5",W32&amp;"-"&amp;Y32&amp;"/5 (P"&amp;IF(ISNUMBER(SEARCH("X",AW32)),"; X","")&amp;")"))))</f>
        <v/>
      </c>
      <c r="V32" s="53">
        <f>LEN(AV32)-LEN(SUBSTITUTE(AV32,"Y",""))</f>
        <v/>
      </c>
      <c r="W32" s="54">
        <f>IF(AR32=1,LEN(AW32)-LEN(SUBSTITUTE(AW32,"Y","")),"")</f>
        <v/>
      </c>
      <c r="X32" s="53">
        <f>5-(LEN(AV32)-LEN(SUBSTITUTE(AV32,"N","")))</f>
        <v/>
      </c>
      <c r="Y32" s="54">
        <f>IF(AR32=1,5-(LEN(AW32)-LEN(SUBSTITUTE(AW32,"N",""))),"")</f>
        <v/>
      </c>
      <c r="Z32" s="55">
        <f>(V32+5-X32)/5</f>
        <v/>
      </c>
      <c r="AA32" s="56">
        <f>IF(AR32=1,(W32+5-Y32)/5,"")</f>
        <v/>
      </c>
      <c r="AB32" s="57">
        <f>D32*V32/5</f>
        <v/>
      </c>
      <c r="AC32" s="58">
        <f>IF(AR32=1,D32*W32/5,"")</f>
        <v/>
      </c>
      <c r="AD32" s="57">
        <f>D32*X32/5</f>
        <v/>
      </c>
      <c r="AE32" s="58">
        <f>IF(AR32=1,D32*Y32/5,"")</f>
        <v/>
      </c>
      <c r="AF32" s="57">
        <f>D32*Z32</f>
        <v/>
      </c>
      <c r="AG32" s="58">
        <f>IF(AR32=1,D32*AA32,"")</f>
        <v/>
      </c>
      <c r="AH32" s="14" t="inlineStr">
        <is>
          <t>Y: none | N: none | X: none | U: V1, V2, V3, V4, V5. See dataset-specific evidence note in MCDM_Grades and the complete rules in MCDM_Rubric.</t>
        </is>
      </c>
      <c r="AI32" s="27" t="n"/>
      <c r="AJ32" s="14" t="inlineStr">
        <is>
          <t>https://github.com/SEU-zhc/complexPavementCrackDataset</t>
        </is>
      </c>
      <c r="AK32" s="27" t="n"/>
      <c r="AL32" s="14" t="inlineStr">
        <is>
          <t>P: primary documentation (not evaluator-verified data quality)</t>
        </is>
      </c>
      <c r="AM32" s="27" t="n"/>
      <c r="AN32" s="14" t="inlineStr">
        <is>
          <t>Documentation snapshot; payload release not fully pinned</t>
        </is>
      </c>
      <c r="AO32" s="27" t="n"/>
      <c r="AP32" s="14" t="inlineStr">
        <is>
          <t>2026-09-07</t>
        </is>
      </c>
      <c r="AQ32" s="27" t="n"/>
      <c r="AR32" s="14">
        <f>IF(AND(AS32=5,LEN(AW32)=5,LEN(SUBSTITUTE(SUBSTITUTE(SUBSTITUTE(SUBSTITUTE(AW32,"Y",""),"N",""),"U",""),"X",""))=0),1,0)</f>
        <v/>
      </c>
      <c r="AS32" s="14">
        <f>COUNTA(G32,J32,M32,P32,S32)</f>
        <v/>
      </c>
      <c r="AT32" s="14">
        <f>SUM(IF(OR(G32="Y",G32="N",G32="U",G32="X"),IF(G32=F32,1,0),0),IF(OR(J32="Y",J32="N",J32="U",J32="X"),IF(J32=I32,1,0),0),IF(OR(M32="Y",M32="N",M32="U",M32="X"),IF(M32=L32,1,0),0),IF(OR(P32="Y",P32="N",P32="U",P32="X"),IF(P32=O32,1,0),0),IF(OR(S32="Y",S32="N",S32="U",S32="X"),IF(S32=R32,1,0),0))</f>
        <v/>
      </c>
      <c r="AU32" s="14">
        <f>A32&amp;"|"&amp;LEFT(C32,1)</f>
        <v/>
      </c>
      <c r="AV32" s="14">
        <f>F32&amp;I32&amp;L32&amp;O32&amp;R32</f>
        <v/>
      </c>
      <c r="AW32" s="14">
        <f>G32&amp;J32&amp;M32&amp;P32&amp;S32</f>
        <v/>
      </c>
    </row>
    <row r="33" ht="70" customHeight="1">
      <c r="A33" s="14" t="inlineStr">
        <is>
          <t>DS-004</t>
        </is>
      </c>
      <c r="B33" s="14" t="inlineStr">
        <is>
          <t>complexPavementCrackDataset</t>
        </is>
      </c>
      <c r="C33" s="14" t="inlineStr">
        <is>
          <t>E Engineering Value</t>
        </is>
      </c>
      <c r="D33" s="14">
        <f>MCDM_Settings!$D$14</f>
        <v/>
      </c>
      <c r="E33" s="14" t="inlineStr">
        <is>
          <t>E1 Define the outcome</t>
        </is>
      </c>
      <c r="F33" s="21" t="inlineStr">
        <is>
          <t>U</t>
        </is>
      </c>
      <c r="G33" s="23" t="n"/>
      <c r="H33" s="14" t="inlineStr">
        <is>
          <t>E2 Provide measurements</t>
        </is>
      </c>
      <c r="I33" s="21" t="inlineStr">
        <is>
          <t>U</t>
        </is>
      </c>
      <c r="J33" s="23" t="n"/>
      <c r="K33" s="14" t="inlineStr">
        <is>
          <t>E3 Link the records</t>
        </is>
      </c>
      <c r="L33" s="21" t="inlineStr">
        <is>
          <t>U</t>
        </is>
      </c>
      <c r="M33" s="23" t="n"/>
      <c r="N33" s="14" t="inlineStr">
        <is>
          <t>E4 Map agency needs</t>
        </is>
      </c>
      <c r="O33" s="21" t="inlineStr">
        <is>
          <t>U</t>
        </is>
      </c>
      <c r="P33" s="23" t="n"/>
      <c r="Q33" s="14" t="inlineStr">
        <is>
          <t>E5 Validate the decision</t>
        </is>
      </c>
      <c r="R33" s="21" t="inlineStr">
        <is>
          <t>U</t>
        </is>
      </c>
      <c r="S33" s="23" t="n"/>
      <c r="T33" s="14">
        <f>IF(Z33=0,IF(ISNUMBER(SEARCH("X",AV33)),"Unrated (0-5; X)","Unrated (0-5)"),IF(Z33=1,V33&amp;"/5",V33&amp;"-"&amp;X33&amp;"/5 (P"&amp;IF(ISNUMBER(SEARCH("X",AV33)),"; X","")&amp;")"))</f>
        <v/>
      </c>
      <c r="U33" s="26">
        <f>IF(AS33=0,"",IF(AR33=0,"Incomplete/invalid",IF(AA33=0,IF(ISNUMBER(SEARCH("X",AW33)),"Unrated (0-5; X)","Unrated (0-5)"),IF(AA33=1,W33&amp;"/5",W33&amp;"-"&amp;Y33&amp;"/5 (P"&amp;IF(ISNUMBER(SEARCH("X",AW33)),"; X","")&amp;")"))))</f>
        <v/>
      </c>
      <c r="V33" s="53">
        <f>LEN(AV33)-LEN(SUBSTITUTE(AV33,"Y",""))</f>
        <v/>
      </c>
      <c r="W33" s="54">
        <f>IF(AR33=1,LEN(AW33)-LEN(SUBSTITUTE(AW33,"Y","")),"")</f>
        <v/>
      </c>
      <c r="X33" s="53">
        <f>5-(LEN(AV33)-LEN(SUBSTITUTE(AV33,"N","")))</f>
        <v/>
      </c>
      <c r="Y33" s="54">
        <f>IF(AR33=1,5-(LEN(AW33)-LEN(SUBSTITUTE(AW33,"N",""))),"")</f>
        <v/>
      </c>
      <c r="Z33" s="55">
        <f>(V33+5-X33)/5</f>
        <v/>
      </c>
      <c r="AA33" s="56">
        <f>IF(AR33=1,(W33+5-Y33)/5,"")</f>
        <v/>
      </c>
      <c r="AB33" s="57">
        <f>D33*V33/5</f>
        <v/>
      </c>
      <c r="AC33" s="58">
        <f>IF(AR33=1,D33*W33/5,"")</f>
        <v/>
      </c>
      <c r="AD33" s="57">
        <f>D33*X33/5</f>
        <v/>
      </c>
      <c r="AE33" s="58">
        <f>IF(AR33=1,D33*Y33/5,"")</f>
        <v/>
      </c>
      <c r="AF33" s="57">
        <f>D33*Z33</f>
        <v/>
      </c>
      <c r="AG33" s="58">
        <f>IF(AR33=1,D33*AA33,"")</f>
        <v/>
      </c>
      <c r="AH33" s="14" t="inlineStr">
        <is>
          <t>Y: none | N: none | X: none | U: E1, E2, E3, E4, E5. See dataset-specific evidence note in MCDM_Grades and the complete rules in MCDM_Rubric.</t>
        </is>
      </c>
      <c r="AI33" s="27" t="n"/>
      <c r="AJ33" s="14" t="inlineStr">
        <is>
          <t>https://github.com/SEU-zhc/complexPavementCrackDataset</t>
        </is>
      </c>
      <c r="AK33" s="27" t="n"/>
      <c r="AL33" s="14" t="inlineStr">
        <is>
          <t>P: primary documentation (not evaluator-verified data quality)</t>
        </is>
      </c>
      <c r="AM33" s="27" t="n"/>
      <c r="AN33" s="14" t="inlineStr">
        <is>
          <t>Documentation snapshot; payload release not fully pinned</t>
        </is>
      </c>
      <c r="AO33" s="27" t="n"/>
      <c r="AP33" s="14" t="inlineStr">
        <is>
          <t>2026-09-07</t>
        </is>
      </c>
      <c r="AQ33" s="27" t="n"/>
      <c r="AR33" s="14">
        <f>IF(AND(AS33=5,LEN(AW33)=5,LEN(SUBSTITUTE(SUBSTITUTE(SUBSTITUTE(SUBSTITUTE(AW33,"Y",""),"N",""),"U",""),"X",""))=0),1,0)</f>
        <v/>
      </c>
      <c r="AS33" s="14">
        <f>COUNTA(G33,J33,M33,P33,S33)</f>
        <v/>
      </c>
      <c r="AT33" s="14">
        <f>SUM(IF(OR(G33="Y",G33="N",G33="U",G33="X"),IF(G33=F33,1,0),0),IF(OR(J33="Y",J33="N",J33="U",J33="X"),IF(J33=I33,1,0),0),IF(OR(M33="Y",M33="N",M33="U",M33="X"),IF(M33=L33,1,0),0),IF(OR(P33="Y",P33="N",P33="U",P33="X"),IF(P33=O33,1,0),0),IF(OR(S33="Y",S33="N",S33="U",S33="X"),IF(S33=R33,1,0),0))</f>
        <v/>
      </c>
      <c r="AU33" s="14">
        <f>A33&amp;"|"&amp;LEFT(C33,1)</f>
        <v/>
      </c>
      <c r="AV33" s="14">
        <f>F33&amp;I33&amp;L33&amp;O33&amp;R33</f>
        <v/>
      </c>
      <c r="AW33" s="14">
        <f>G33&amp;J33&amp;M33&amp;P33&amp;S33</f>
        <v/>
      </c>
    </row>
    <row r="34" ht="70" customHeight="1">
      <c r="A34" s="14" t="inlineStr">
        <is>
          <t>DS-005</t>
        </is>
      </c>
      <c r="B34" s="14" t="inlineStr">
        <is>
          <t>CQU-BPDD (Chongqing University Bituminous Pavement Disease Detection Dataset)</t>
        </is>
      </c>
      <c r="C34" s="14" t="inlineStr">
        <is>
          <t>A Access</t>
        </is>
      </c>
      <c r="D34" s="14">
        <f>MCDM_Settings!$D$7</f>
        <v/>
      </c>
      <c r="E34" s="14" t="inlineStr">
        <is>
          <t>A1 Find the release</t>
        </is>
      </c>
      <c r="F34" s="21" t="inlineStr">
        <is>
          <t>Y</t>
        </is>
      </c>
      <c r="G34" s="23" t="n"/>
      <c r="H34" s="14" t="inlineStr">
        <is>
          <t>A2 Get the data</t>
        </is>
      </c>
      <c r="I34" s="21" t="inlineStr">
        <is>
          <t>Y</t>
        </is>
      </c>
      <c r="J34" s="23" t="n"/>
      <c r="K34" s="14" t="inlineStr">
        <is>
          <t>A3 Check the license</t>
        </is>
      </c>
      <c r="L34" s="21" t="inlineStr">
        <is>
          <t>Y</t>
        </is>
      </c>
      <c r="M34" s="23" t="n"/>
      <c r="N34" s="14" t="inlineStr">
        <is>
          <t>A4 Check other rights</t>
        </is>
      </c>
      <c r="O34" s="21" t="inlineStr">
        <is>
          <t>U</t>
        </is>
      </c>
      <c r="P34" s="23" t="n"/>
      <c r="Q34" s="14" t="inlineStr">
        <is>
          <t>A5 Open a sample</t>
        </is>
      </c>
      <c r="R34" s="21" t="inlineStr">
        <is>
          <t>U</t>
        </is>
      </c>
      <c r="S34" s="23" t="n"/>
      <c r="T34" s="14">
        <f>IF(Z34=0,IF(ISNUMBER(SEARCH("X",AV34)),"Unrated (0-5; X)","Unrated (0-5)"),IF(Z34=1,V34&amp;"/5",V34&amp;"-"&amp;X34&amp;"/5 (P"&amp;IF(ISNUMBER(SEARCH("X",AV34)),"; X","")&amp;")"))</f>
        <v/>
      </c>
      <c r="U34" s="26">
        <f>IF(AS34=0,"",IF(AR34=0,"Incomplete/invalid",IF(AA34=0,IF(ISNUMBER(SEARCH("X",AW34)),"Unrated (0-5; X)","Unrated (0-5)"),IF(AA34=1,W34&amp;"/5",W34&amp;"-"&amp;Y34&amp;"/5 (P"&amp;IF(ISNUMBER(SEARCH("X",AW34)),"; X","")&amp;")"))))</f>
        <v/>
      </c>
      <c r="V34" s="53">
        <f>LEN(AV34)-LEN(SUBSTITUTE(AV34,"Y",""))</f>
        <v/>
      </c>
      <c r="W34" s="54">
        <f>IF(AR34=1,LEN(AW34)-LEN(SUBSTITUTE(AW34,"Y","")),"")</f>
        <v/>
      </c>
      <c r="X34" s="53">
        <f>5-(LEN(AV34)-LEN(SUBSTITUTE(AV34,"N","")))</f>
        <v/>
      </c>
      <c r="Y34" s="54">
        <f>IF(AR34=1,5-(LEN(AW34)-LEN(SUBSTITUTE(AW34,"N",""))),"")</f>
        <v/>
      </c>
      <c r="Z34" s="55">
        <f>(V34+5-X34)/5</f>
        <v/>
      </c>
      <c r="AA34" s="56">
        <f>IF(AR34=1,(W34+5-Y34)/5,"")</f>
        <v/>
      </c>
      <c r="AB34" s="57">
        <f>D34*V34/5</f>
        <v/>
      </c>
      <c r="AC34" s="58">
        <f>IF(AR34=1,D34*W34/5,"")</f>
        <v/>
      </c>
      <c r="AD34" s="57">
        <f>D34*X34/5</f>
        <v/>
      </c>
      <c r="AE34" s="58">
        <f>IF(AR34=1,D34*Y34/5,"")</f>
        <v/>
      </c>
      <c r="AF34" s="57">
        <f>D34*Z34</f>
        <v/>
      </c>
      <c r="AG34" s="58">
        <f>IF(AR34=1,D34*AA34,"")</f>
        <v/>
      </c>
      <c r="AH34" s="14" t="inlineStr">
        <is>
          <t>Y: A1, A2, A3 | N: none | X: none | U: A4, A5. See dataset-specific evidence note in MCDM_Grades and the complete rules in MCDM_Rubric.</t>
        </is>
      </c>
      <c r="AI34" s="27" t="n"/>
      <c r="AJ34" s="14" t="inlineStr">
        <is>
          <t>https://github.com/DearCaat/Pavement-Distress-Classification</t>
        </is>
      </c>
      <c r="AK34" s="27" t="n"/>
      <c r="AL34" s="14" t="inlineStr">
        <is>
          <t>P: primary documentation (not evaluator-verified data quality)</t>
        </is>
      </c>
      <c r="AM34" s="27" t="n"/>
      <c r="AN34" s="14" t="inlineStr">
        <is>
          <t>Documentation snapshot; payload release not fully pinned</t>
        </is>
      </c>
      <c r="AO34" s="27" t="n"/>
      <c r="AP34" s="14" t="inlineStr">
        <is>
          <t>2026-09-07</t>
        </is>
      </c>
      <c r="AQ34" s="27" t="n"/>
      <c r="AR34" s="14">
        <f>IF(AND(AS34=5,LEN(AW34)=5,LEN(SUBSTITUTE(SUBSTITUTE(SUBSTITUTE(SUBSTITUTE(AW34,"Y",""),"N",""),"U",""),"X",""))=0),1,0)</f>
        <v/>
      </c>
      <c r="AS34" s="14">
        <f>COUNTA(G34,J34,M34,P34,S34)</f>
        <v/>
      </c>
      <c r="AT34" s="14">
        <f>SUM(IF(OR(G34="Y",G34="N",G34="U",G34="X"),IF(G34=F34,1,0),0),IF(OR(J34="Y",J34="N",J34="U",J34="X"),IF(J34=I34,1,0),0),IF(OR(M34="Y",M34="N",M34="U",M34="X"),IF(M34=L34,1,0),0),IF(OR(P34="Y",P34="N",P34="U",P34="X"),IF(P34=O34,1,0),0),IF(OR(S34="Y",S34="N",S34="U",S34="X"),IF(S34=R34,1,0),0))</f>
        <v/>
      </c>
      <c r="AU34" s="14">
        <f>A34&amp;"|"&amp;LEFT(C34,1)</f>
        <v/>
      </c>
      <c r="AV34" s="14">
        <f>F34&amp;I34&amp;L34&amp;O34&amp;R34</f>
        <v/>
      </c>
      <c r="AW34" s="14">
        <f>G34&amp;J34&amp;M34&amp;P34&amp;S34</f>
        <v/>
      </c>
    </row>
    <row r="35" ht="70" customHeight="1">
      <c r="A35" s="14" t="inlineStr">
        <is>
          <t>DS-005</t>
        </is>
      </c>
      <c r="B35" s="14" t="inlineStr">
        <is>
          <t>CQU-BPDD (Chongqing University Bituminous Pavement Disease Detection Dataset)</t>
        </is>
      </c>
      <c r="C35" s="14" t="inlineStr">
        <is>
          <t>L Label Quality</t>
        </is>
      </c>
      <c r="D35" s="14">
        <f>MCDM_Settings!$D$8</f>
        <v/>
      </c>
      <c r="E35" s="14" t="inlineStr">
        <is>
          <t>L1 Define the targets</t>
        </is>
      </c>
      <c r="F35" s="21" t="inlineStr">
        <is>
          <t>Y</t>
        </is>
      </c>
      <c r="G35" s="23" t="n"/>
      <c r="H35" s="14" t="inlineStr">
        <is>
          <t>L2 Explain the rules</t>
        </is>
      </c>
      <c r="I35" s="21" t="inlineStr">
        <is>
          <t>U</t>
        </is>
      </c>
      <c r="J35" s="23" t="n"/>
      <c r="K35" s="14" t="inlineStr">
        <is>
          <t>L3 Identify the team</t>
        </is>
      </c>
      <c r="L35" s="21" t="inlineStr">
        <is>
          <t>U</t>
        </is>
      </c>
      <c r="M35" s="23" t="n"/>
      <c r="N35" s="14" t="inlineStr">
        <is>
          <t>L4 Review and correct</t>
        </is>
      </c>
      <c r="O35" s="21" t="inlineStr">
        <is>
          <t>U</t>
        </is>
      </c>
      <c r="P35" s="23" t="n"/>
      <c r="Q35" s="14" t="inlineStr">
        <is>
          <t>L5 Measure reliability</t>
        </is>
      </c>
      <c r="R35" s="21" t="inlineStr">
        <is>
          <t>U</t>
        </is>
      </c>
      <c r="S35" s="23" t="n"/>
      <c r="T35" s="14">
        <f>IF(Z35=0,IF(ISNUMBER(SEARCH("X",AV35)),"Unrated (0-5; X)","Unrated (0-5)"),IF(Z35=1,V35&amp;"/5",V35&amp;"-"&amp;X35&amp;"/5 (P"&amp;IF(ISNUMBER(SEARCH("X",AV35)),"; X","")&amp;")"))</f>
        <v/>
      </c>
      <c r="U35" s="26">
        <f>IF(AS35=0,"",IF(AR35=0,"Incomplete/invalid",IF(AA35=0,IF(ISNUMBER(SEARCH("X",AW35)),"Unrated (0-5; X)","Unrated (0-5)"),IF(AA35=1,W35&amp;"/5",W35&amp;"-"&amp;Y35&amp;"/5 (P"&amp;IF(ISNUMBER(SEARCH("X",AW35)),"; X","")&amp;")"))))</f>
        <v/>
      </c>
      <c r="V35" s="53">
        <f>LEN(AV35)-LEN(SUBSTITUTE(AV35,"Y",""))</f>
        <v/>
      </c>
      <c r="W35" s="54">
        <f>IF(AR35=1,LEN(AW35)-LEN(SUBSTITUTE(AW35,"Y","")),"")</f>
        <v/>
      </c>
      <c r="X35" s="53">
        <f>5-(LEN(AV35)-LEN(SUBSTITUTE(AV35,"N","")))</f>
        <v/>
      </c>
      <c r="Y35" s="54">
        <f>IF(AR35=1,5-(LEN(AW35)-LEN(SUBSTITUTE(AW35,"N",""))),"")</f>
        <v/>
      </c>
      <c r="Z35" s="55">
        <f>(V35+5-X35)/5</f>
        <v/>
      </c>
      <c r="AA35" s="56">
        <f>IF(AR35=1,(W35+5-Y35)/5,"")</f>
        <v/>
      </c>
      <c r="AB35" s="57">
        <f>D35*V35/5</f>
        <v/>
      </c>
      <c r="AC35" s="58">
        <f>IF(AR35=1,D35*W35/5,"")</f>
        <v/>
      </c>
      <c r="AD35" s="57">
        <f>D35*X35/5</f>
        <v/>
      </c>
      <c r="AE35" s="58">
        <f>IF(AR35=1,D35*Y35/5,"")</f>
        <v/>
      </c>
      <c r="AF35" s="57">
        <f>D35*Z35</f>
        <v/>
      </c>
      <c r="AG35" s="58">
        <f>IF(AR35=1,D35*AA35,"")</f>
        <v/>
      </c>
      <c r="AH35" s="14" t="inlineStr">
        <is>
          <t>Y: L1 | N: none | X: none | U: L2, L3, L4, L5. See dataset-specific evidence note in MCDM_Grades and the complete rules in MCDM_Rubric.</t>
        </is>
      </c>
      <c r="AI35" s="27" t="n"/>
      <c r="AJ35" s="14" t="inlineStr">
        <is>
          <t>https://github.com/DearCaat/Pavement-Distress-Classification</t>
        </is>
      </c>
      <c r="AK35" s="27" t="n"/>
      <c r="AL35" s="14" t="inlineStr">
        <is>
          <t>P: primary documentation (not evaluator-verified data quality)</t>
        </is>
      </c>
      <c r="AM35" s="27" t="n"/>
      <c r="AN35" s="14" t="inlineStr">
        <is>
          <t>Documentation snapshot; payload release not fully pinned</t>
        </is>
      </c>
      <c r="AO35" s="27" t="n"/>
      <c r="AP35" s="14" t="inlineStr">
        <is>
          <t>2026-09-07</t>
        </is>
      </c>
      <c r="AQ35" s="27" t="n"/>
      <c r="AR35" s="14">
        <f>IF(AND(AS35=5,LEN(AW35)=5,LEN(SUBSTITUTE(SUBSTITUTE(SUBSTITUTE(SUBSTITUTE(AW35,"Y",""),"N",""),"U",""),"X",""))=0),1,0)</f>
        <v/>
      </c>
      <c r="AS35" s="14">
        <f>COUNTA(G35,J35,M35,P35,S35)</f>
        <v/>
      </c>
      <c r="AT35" s="14">
        <f>SUM(IF(OR(G35="Y",G35="N",G35="U",G35="X"),IF(G35=F35,1,0),0),IF(OR(J35="Y",J35="N",J35="U",J35="X"),IF(J35=I35,1,0),0),IF(OR(M35="Y",M35="N",M35="U",M35="X"),IF(M35=L35,1,0),0),IF(OR(P35="Y",P35="N",P35="U",P35="X"),IF(P35=O35,1,0),0),IF(OR(S35="Y",S35="N",S35="U",S35="X"),IF(S35=R35,1,0),0))</f>
        <v/>
      </c>
      <c r="AU35" s="14">
        <f>A35&amp;"|"&amp;LEFT(C35,1)</f>
        <v/>
      </c>
      <c r="AV35" s="14">
        <f>F35&amp;I35&amp;L35&amp;O35&amp;R35</f>
        <v/>
      </c>
      <c r="AW35" s="14">
        <f>G35&amp;J35&amp;M35&amp;P35&amp;S35</f>
        <v/>
      </c>
    </row>
    <row r="36" ht="70" customHeight="1">
      <c r="A36" s="14" t="inlineStr">
        <is>
          <t>DS-005</t>
        </is>
      </c>
      <c r="B36" s="14" t="inlineStr">
        <is>
          <t>CQU-BPDD (Chongqing University Bituminous Pavement Disease Detection Dataset)</t>
        </is>
      </c>
      <c r="C36" s="14" t="inlineStr">
        <is>
          <t>D Documentation</t>
        </is>
      </c>
      <c r="D36" s="14">
        <f>MCDM_Settings!$D$9</f>
        <v/>
      </c>
      <c r="E36" s="14" t="inlineStr">
        <is>
          <t>D1 Describe the files</t>
        </is>
      </c>
      <c r="F36" s="21" t="inlineStr">
        <is>
          <t>U</t>
        </is>
      </c>
      <c r="G36" s="23" t="n"/>
      <c r="H36" s="14" t="inlineStr">
        <is>
          <t>D2 Explain the source</t>
        </is>
      </c>
      <c r="I36" s="21" t="inlineStr">
        <is>
          <t>Y</t>
        </is>
      </c>
      <c r="J36" s="23" t="n"/>
      <c r="K36" s="14" t="inlineStr">
        <is>
          <t>D3 Track the version</t>
        </is>
      </c>
      <c r="L36" s="21" t="inlineStr">
        <is>
          <t>U</t>
        </is>
      </c>
      <c r="M36" s="23" t="n"/>
      <c r="N36" s="14" t="inlineStr">
        <is>
          <t>D4 State the limits</t>
        </is>
      </c>
      <c r="O36" s="21" t="inlineStr">
        <is>
          <t>U</t>
        </is>
      </c>
      <c r="P36" s="23" t="n"/>
      <c r="Q36" s="14" t="inlineStr">
        <is>
          <t>D5 Locate the details</t>
        </is>
      </c>
      <c r="R36" s="21" t="inlineStr">
        <is>
          <t>Y</t>
        </is>
      </c>
      <c r="S36" s="23" t="n"/>
      <c r="T36" s="14">
        <f>IF(Z36=0,IF(ISNUMBER(SEARCH("X",AV36)),"Unrated (0-5; X)","Unrated (0-5)"),IF(Z36=1,V36&amp;"/5",V36&amp;"-"&amp;X36&amp;"/5 (P"&amp;IF(ISNUMBER(SEARCH("X",AV36)),"; X","")&amp;")"))</f>
        <v/>
      </c>
      <c r="U36" s="26">
        <f>IF(AS36=0,"",IF(AR36=0,"Incomplete/invalid",IF(AA36=0,IF(ISNUMBER(SEARCH("X",AW36)),"Unrated (0-5; X)","Unrated (0-5)"),IF(AA36=1,W36&amp;"/5",W36&amp;"-"&amp;Y36&amp;"/5 (P"&amp;IF(ISNUMBER(SEARCH("X",AW36)),"; X","")&amp;")"))))</f>
        <v/>
      </c>
      <c r="V36" s="53">
        <f>LEN(AV36)-LEN(SUBSTITUTE(AV36,"Y",""))</f>
        <v/>
      </c>
      <c r="W36" s="54">
        <f>IF(AR36=1,LEN(AW36)-LEN(SUBSTITUTE(AW36,"Y","")),"")</f>
        <v/>
      </c>
      <c r="X36" s="53">
        <f>5-(LEN(AV36)-LEN(SUBSTITUTE(AV36,"N","")))</f>
        <v/>
      </c>
      <c r="Y36" s="54">
        <f>IF(AR36=1,5-(LEN(AW36)-LEN(SUBSTITUTE(AW36,"N",""))),"")</f>
        <v/>
      </c>
      <c r="Z36" s="55">
        <f>(V36+5-X36)/5</f>
        <v/>
      </c>
      <c r="AA36" s="56">
        <f>IF(AR36=1,(W36+5-Y36)/5,"")</f>
        <v/>
      </c>
      <c r="AB36" s="57">
        <f>D36*V36/5</f>
        <v/>
      </c>
      <c r="AC36" s="58">
        <f>IF(AR36=1,D36*W36/5,"")</f>
        <v/>
      </c>
      <c r="AD36" s="57">
        <f>D36*X36/5</f>
        <v/>
      </c>
      <c r="AE36" s="58">
        <f>IF(AR36=1,D36*Y36/5,"")</f>
        <v/>
      </c>
      <c r="AF36" s="57">
        <f>D36*Z36</f>
        <v/>
      </c>
      <c r="AG36" s="58">
        <f>IF(AR36=1,D36*AA36,"")</f>
        <v/>
      </c>
      <c r="AH36" s="14" t="inlineStr">
        <is>
          <t>Y: D2, D5 | N: none | X: none | U: D1, D3, D4. See dataset-specific evidence note in MCDM_Grades and the complete rules in MCDM_Rubric.</t>
        </is>
      </c>
      <c r="AI36" s="27" t="n"/>
      <c r="AJ36" s="14" t="inlineStr">
        <is>
          <t>https://github.com/DearCaat/Pavement-Distress-Classification</t>
        </is>
      </c>
      <c r="AK36" s="27" t="n"/>
      <c r="AL36" s="14" t="inlineStr">
        <is>
          <t>P: primary documentation (not evaluator-verified data quality)</t>
        </is>
      </c>
      <c r="AM36" s="27" t="n"/>
      <c r="AN36" s="14" t="inlineStr">
        <is>
          <t>Documentation snapshot; payload release not fully pinned</t>
        </is>
      </c>
      <c r="AO36" s="27" t="n"/>
      <c r="AP36" s="14" t="inlineStr">
        <is>
          <t>2026-09-07</t>
        </is>
      </c>
      <c r="AQ36" s="27" t="n"/>
      <c r="AR36" s="14">
        <f>IF(AND(AS36=5,LEN(AW36)=5,LEN(SUBSTITUTE(SUBSTITUTE(SUBSTITUTE(SUBSTITUTE(AW36,"Y",""),"N",""),"U",""),"X",""))=0),1,0)</f>
        <v/>
      </c>
      <c r="AS36" s="14">
        <f>COUNTA(G36,J36,M36,P36,S36)</f>
        <v/>
      </c>
      <c r="AT36" s="14">
        <f>SUM(IF(OR(G36="Y",G36="N",G36="U",G36="X"),IF(G36=F36,1,0),0),IF(OR(J36="Y",J36="N",J36="U",J36="X"),IF(J36=I36,1,0),0),IF(OR(M36="Y",M36="N",M36="U",M36="X"),IF(M36=L36,1,0),0),IF(OR(P36="Y",P36="N",P36="U",P36="X"),IF(P36=O36,1,0),0),IF(OR(S36="Y",S36="N",S36="U",S36="X"),IF(S36=R36,1,0),0))</f>
        <v/>
      </c>
      <c r="AU36" s="14">
        <f>A36&amp;"|"&amp;LEFT(C36,1)</f>
        <v/>
      </c>
      <c r="AV36" s="14">
        <f>F36&amp;I36&amp;L36&amp;O36&amp;R36</f>
        <v/>
      </c>
      <c r="AW36" s="14">
        <f>G36&amp;J36&amp;M36&amp;P36&amp;S36</f>
        <v/>
      </c>
    </row>
    <row r="37" ht="70" customHeight="1">
      <c r="A37" s="14" t="inlineStr">
        <is>
          <t>DS-005</t>
        </is>
      </c>
      <c r="B37" s="14" t="inlineStr">
        <is>
          <t>CQU-BPDD (Chongqing University Bituminous Pavement Disease Detection Dataset)</t>
        </is>
      </c>
      <c r="C37" s="14" t="inlineStr">
        <is>
          <t>C Sample Size</t>
        </is>
      </c>
      <c r="D37" s="14">
        <f>MCDM_Settings!$D$10</f>
        <v/>
      </c>
      <c r="E37" s="14" t="inlineStr">
        <is>
          <t>C1 Count originals</t>
        </is>
      </c>
      <c r="F37" s="21" t="inlineStr">
        <is>
          <t>U</t>
        </is>
      </c>
      <c r="G37" s="23" t="n"/>
      <c r="H37" s="14" t="inlineStr">
        <is>
          <t>C2 Count each class</t>
        </is>
      </c>
      <c r="I37" s="21" t="inlineStr">
        <is>
          <t>U</t>
        </is>
      </c>
      <c r="J37" s="23" t="n"/>
      <c r="K37" s="14" t="inlineStr">
        <is>
          <t>C3 Count each group</t>
        </is>
      </c>
      <c r="L37" s="21" t="inlineStr">
        <is>
          <t>U</t>
        </is>
      </c>
      <c r="M37" s="23" t="n"/>
      <c r="N37" s="14" t="inlineStr">
        <is>
          <t>C4 Count each split</t>
        </is>
      </c>
      <c r="O37" s="21" t="inlineStr">
        <is>
          <t>U</t>
        </is>
      </c>
      <c r="P37" s="23" t="n"/>
      <c r="Q37" s="14" t="inlineStr">
        <is>
          <t>C5 Justify the size</t>
        </is>
      </c>
      <c r="R37" s="21" t="inlineStr">
        <is>
          <t>U</t>
        </is>
      </c>
      <c r="S37" s="23" t="n"/>
      <c r="T37" s="14">
        <f>IF(Z37=0,IF(ISNUMBER(SEARCH("X",AV37)),"Unrated (0-5; X)","Unrated (0-5)"),IF(Z37=1,V37&amp;"/5",V37&amp;"-"&amp;X37&amp;"/5 (P"&amp;IF(ISNUMBER(SEARCH("X",AV37)),"; X","")&amp;")"))</f>
        <v/>
      </c>
      <c r="U37" s="26">
        <f>IF(AS37=0,"",IF(AR37=0,"Incomplete/invalid",IF(AA37=0,IF(ISNUMBER(SEARCH("X",AW37)),"Unrated (0-5; X)","Unrated (0-5)"),IF(AA37=1,W37&amp;"/5",W37&amp;"-"&amp;Y37&amp;"/5 (P"&amp;IF(ISNUMBER(SEARCH("X",AW37)),"; X","")&amp;")"))))</f>
        <v/>
      </c>
      <c r="V37" s="53">
        <f>LEN(AV37)-LEN(SUBSTITUTE(AV37,"Y",""))</f>
        <v/>
      </c>
      <c r="W37" s="54">
        <f>IF(AR37=1,LEN(AW37)-LEN(SUBSTITUTE(AW37,"Y","")),"")</f>
        <v/>
      </c>
      <c r="X37" s="53">
        <f>5-(LEN(AV37)-LEN(SUBSTITUTE(AV37,"N","")))</f>
        <v/>
      </c>
      <c r="Y37" s="54">
        <f>IF(AR37=1,5-(LEN(AW37)-LEN(SUBSTITUTE(AW37,"N",""))),"")</f>
        <v/>
      </c>
      <c r="Z37" s="55">
        <f>(V37+5-X37)/5</f>
        <v/>
      </c>
      <c r="AA37" s="56">
        <f>IF(AR37=1,(W37+5-Y37)/5,"")</f>
        <v/>
      </c>
      <c r="AB37" s="57">
        <f>D37*V37/5</f>
        <v/>
      </c>
      <c r="AC37" s="58">
        <f>IF(AR37=1,D37*W37/5,"")</f>
        <v/>
      </c>
      <c r="AD37" s="57">
        <f>D37*X37/5</f>
        <v/>
      </c>
      <c r="AE37" s="58">
        <f>IF(AR37=1,D37*Y37/5,"")</f>
        <v/>
      </c>
      <c r="AF37" s="57">
        <f>D37*Z37</f>
        <v/>
      </c>
      <c r="AG37" s="58">
        <f>IF(AR37=1,D37*AA37,"")</f>
        <v/>
      </c>
      <c r="AH37" s="14" t="inlineStr">
        <is>
          <t>Y: none | N: none | X: none | U: C1, C2, C3, C4, C5. See dataset-specific evidence note in MCDM_Grades and the complete rules in MCDM_Rubric.</t>
        </is>
      </c>
      <c r="AI37" s="27" t="n"/>
      <c r="AJ37" s="14" t="inlineStr">
        <is>
          <t>https://github.com/DearCaat/Pavement-Distress-Classification</t>
        </is>
      </c>
      <c r="AK37" s="27" t="n"/>
      <c r="AL37" s="14" t="inlineStr">
        <is>
          <t>P: primary documentation (not evaluator-verified data quality)</t>
        </is>
      </c>
      <c r="AM37" s="27" t="n"/>
      <c r="AN37" s="14" t="inlineStr">
        <is>
          <t>Documentation snapshot; payload release not fully pinned</t>
        </is>
      </c>
      <c r="AO37" s="27" t="n"/>
      <c r="AP37" s="14" t="inlineStr">
        <is>
          <t>2026-09-07</t>
        </is>
      </c>
      <c r="AQ37" s="27" t="n"/>
      <c r="AR37" s="14">
        <f>IF(AND(AS37=5,LEN(AW37)=5,LEN(SUBSTITUTE(SUBSTITUTE(SUBSTITUTE(SUBSTITUTE(AW37,"Y",""),"N",""),"U",""),"X",""))=0),1,0)</f>
        <v/>
      </c>
      <c r="AS37" s="14">
        <f>COUNTA(G37,J37,M37,P37,S37)</f>
        <v/>
      </c>
      <c r="AT37" s="14">
        <f>SUM(IF(OR(G37="Y",G37="N",G37="U",G37="X"),IF(G37=F37,1,0),0),IF(OR(J37="Y",J37="N",J37="U",J37="X"),IF(J37=I37,1,0),0),IF(OR(M37="Y",M37="N",M37="U",M37="X"),IF(M37=L37,1,0),0),IF(OR(P37="Y",P37="N",P37="U",P37="X"),IF(P37=O37,1,0),0),IF(OR(S37="Y",S37="N",S37="U",S37="X"),IF(S37=R37,1,0),0))</f>
        <v/>
      </c>
      <c r="AU37" s="14">
        <f>A37&amp;"|"&amp;LEFT(C37,1)</f>
        <v/>
      </c>
      <c r="AV37" s="14">
        <f>F37&amp;I37&amp;L37&amp;O37&amp;R37</f>
        <v/>
      </c>
      <c r="AW37" s="14">
        <f>G37&amp;J37&amp;M37&amp;P37&amp;S37</f>
        <v/>
      </c>
    </row>
    <row r="38" ht="70" customHeight="1">
      <c r="A38" s="14" t="inlineStr">
        <is>
          <t>DS-005</t>
        </is>
      </c>
      <c r="B38" s="14" t="inlineStr">
        <is>
          <t>CQU-BPDD (Chongqing University Bituminous Pavement Disease Detection Dataset)</t>
        </is>
      </c>
      <c r="C38" s="14" t="inlineStr">
        <is>
          <t>R Domain Fit</t>
        </is>
      </c>
      <c r="D38" s="14">
        <f>MCDM_Settings!$D$11</f>
        <v/>
      </c>
      <c r="E38" s="14" t="inlineStr">
        <is>
          <t>R1 Define the domain</t>
        </is>
      </c>
      <c r="F38" s="21" t="inlineStr">
        <is>
          <t>Y</t>
        </is>
      </c>
      <c r="G38" s="23" t="n"/>
      <c r="H38" s="14" t="inlineStr">
        <is>
          <t>R2 Describe coverage</t>
        </is>
      </c>
      <c r="I38" s="21" t="inlineStr">
        <is>
          <t>Y</t>
        </is>
      </c>
      <c r="J38" s="23" t="n"/>
      <c r="K38" s="14" t="inlineStr">
        <is>
          <t>R3 Compare the target</t>
        </is>
      </c>
      <c r="L38" s="21" t="inlineStr">
        <is>
          <t>U</t>
        </is>
      </c>
      <c r="M38" s="23" t="n"/>
      <c r="N38" s="14" t="inlineStr">
        <is>
          <t>R4 Check for bias</t>
        </is>
      </c>
      <c r="O38" s="21" t="inlineStr">
        <is>
          <t>U</t>
        </is>
      </c>
      <c r="P38" s="23" t="n"/>
      <c r="Q38" s="14" t="inlineStr">
        <is>
          <t>R5 Test a new domain</t>
        </is>
      </c>
      <c r="R38" s="21" t="inlineStr">
        <is>
          <t>U</t>
        </is>
      </c>
      <c r="S38" s="23" t="n"/>
      <c r="T38" s="14">
        <f>IF(Z38=0,IF(ISNUMBER(SEARCH("X",AV38)),"Unrated (0-5; X)","Unrated (0-5)"),IF(Z38=1,V38&amp;"/5",V38&amp;"-"&amp;X38&amp;"/5 (P"&amp;IF(ISNUMBER(SEARCH("X",AV38)),"; X","")&amp;")"))</f>
        <v/>
      </c>
      <c r="U38" s="26">
        <f>IF(AS38=0,"",IF(AR38=0,"Incomplete/invalid",IF(AA38=0,IF(ISNUMBER(SEARCH("X",AW38)),"Unrated (0-5; X)","Unrated (0-5)"),IF(AA38=1,W38&amp;"/5",W38&amp;"-"&amp;Y38&amp;"/5 (P"&amp;IF(ISNUMBER(SEARCH("X",AW38)),"; X","")&amp;")"))))</f>
        <v/>
      </c>
      <c r="V38" s="53">
        <f>LEN(AV38)-LEN(SUBSTITUTE(AV38,"Y",""))</f>
        <v/>
      </c>
      <c r="W38" s="54">
        <f>IF(AR38=1,LEN(AW38)-LEN(SUBSTITUTE(AW38,"Y","")),"")</f>
        <v/>
      </c>
      <c r="X38" s="53">
        <f>5-(LEN(AV38)-LEN(SUBSTITUTE(AV38,"N","")))</f>
        <v/>
      </c>
      <c r="Y38" s="54">
        <f>IF(AR38=1,5-(LEN(AW38)-LEN(SUBSTITUTE(AW38,"N",""))),"")</f>
        <v/>
      </c>
      <c r="Z38" s="55">
        <f>(V38+5-X38)/5</f>
        <v/>
      </c>
      <c r="AA38" s="56">
        <f>IF(AR38=1,(W38+5-Y38)/5,"")</f>
        <v/>
      </c>
      <c r="AB38" s="57">
        <f>D38*V38/5</f>
        <v/>
      </c>
      <c r="AC38" s="58">
        <f>IF(AR38=1,D38*W38/5,"")</f>
        <v/>
      </c>
      <c r="AD38" s="57">
        <f>D38*X38/5</f>
        <v/>
      </c>
      <c r="AE38" s="58">
        <f>IF(AR38=1,D38*Y38/5,"")</f>
        <v/>
      </c>
      <c r="AF38" s="57">
        <f>D38*Z38</f>
        <v/>
      </c>
      <c r="AG38" s="58">
        <f>IF(AR38=1,D38*AA38,"")</f>
        <v/>
      </c>
      <c r="AH38" s="14" t="inlineStr">
        <is>
          <t>Y: R1, R2 | N: none | X: none | U: R3, R4, R5. See dataset-specific evidence note in MCDM_Grades and the complete rules in MCDM_Rubric.</t>
        </is>
      </c>
      <c r="AI38" s="27" t="n"/>
      <c r="AJ38" s="14" t="inlineStr">
        <is>
          <t>https://github.com/DearCaat/Pavement-Distress-Classification</t>
        </is>
      </c>
      <c r="AK38" s="27" t="n"/>
      <c r="AL38" s="14" t="inlineStr">
        <is>
          <t>P: primary documentation (not evaluator-verified data quality)</t>
        </is>
      </c>
      <c r="AM38" s="27" t="n"/>
      <c r="AN38" s="14" t="inlineStr">
        <is>
          <t>Documentation snapshot; payload release not fully pinned</t>
        </is>
      </c>
      <c r="AO38" s="27" t="n"/>
      <c r="AP38" s="14" t="inlineStr">
        <is>
          <t>2026-09-07</t>
        </is>
      </c>
      <c r="AQ38" s="27" t="n"/>
      <c r="AR38" s="14">
        <f>IF(AND(AS38=5,LEN(AW38)=5,LEN(SUBSTITUTE(SUBSTITUTE(SUBSTITUTE(SUBSTITUTE(AW38,"Y",""),"N",""),"U",""),"X",""))=0),1,0)</f>
        <v/>
      </c>
      <c r="AS38" s="14">
        <f>COUNTA(G38,J38,M38,P38,S38)</f>
        <v/>
      </c>
      <c r="AT38" s="14">
        <f>SUM(IF(OR(G38="Y",G38="N",G38="U",G38="X"),IF(G38=F38,1,0),0),IF(OR(J38="Y",J38="N",J38="U",J38="X"),IF(J38=I38,1,0),0),IF(OR(M38="Y",M38="N",M38="U",M38="X"),IF(M38=L38,1,0),0),IF(OR(P38="Y",P38="N",P38="U",P38="X"),IF(P38=O38,1,0),0),IF(OR(S38="Y",S38="N",S38="U",S38="X"),IF(S38=R38,1,0),0))</f>
        <v/>
      </c>
      <c r="AU38" s="14">
        <f>A38&amp;"|"&amp;LEFT(C38,1)</f>
        <v/>
      </c>
      <c r="AV38" s="14">
        <f>F38&amp;I38&amp;L38&amp;O38&amp;R38</f>
        <v/>
      </c>
      <c r="AW38" s="14">
        <f>G38&amp;J38&amp;M38&amp;P38&amp;S38</f>
        <v/>
      </c>
    </row>
    <row r="39" ht="70" customHeight="1">
      <c r="A39" s="14" t="inlineStr">
        <is>
          <t>DS-005</t>
        </is>
      </c>
      <c r="B39" s="14" t="inlineStr">
        <is>
          <t>CQU-BPDD (Chongqing University Bituminous Pavement Disease Detection Dataset)</t>
        </is>
      </c>
      <c r="C39" s="14" t="inlineStr">
        <is>
          <t>M Sensor Details</t>
        </is>
      </c>
      <c r="D39" s="14">
        <f>MCDM_Settings!$D$12</f>
        <v/>
      </c>
      <c r="E39" s="14" t="inlineStr">
        <is>
          <t>M1 Identify equipment</t>
        </is>
      </c>
      <c r="F39" s="21" t="inlineStr">
        <is>
          <t>Y</t>
        </is>
      </c>
      <c r="G39" s="23" t="n"/>
      <c r="H39" s="14" t="inlineStr">
        <is>
          <t>M2 Specify the scale</t>
        </is>
      </c>
      <c r="I39" s="21" t="inlineStr">
        <is>
          <t>Y</t>
        </is>
      </c>
      <c r="J39" s="23" t="n"/>
      <c r="K39" s="14" t="inlineStr">
        <is>
          <t>M3 Locate the records</t>
        </is>
      </c>
      <c r="L39" s="21" t="inlineStr">
        <is>
          <t>U</t>
        </is>
      </c>
      <c r="M39" s="23" t="n"/>
      <c r="N39" s="14" t="inlineStr">
        <is>
          <t>M4 Report precision</t>
        </is>
      </c>
      <c r="O39" s="21" t="inlineStr">
        <is>
          <t>U</t>
        </is>
      </c>
      <c r="P39" s="23" t="n"/>
      <c r="Q39" s="14" t="inlineStr">
        <is>
          <t>M5 Explain processing</t>
        </is>
      </c>
      <c r="R39" s="21" t="inlineStr">
        <is>
          <t>U</t>
        </is>
      </c>
      <c r="S39" s="23" t="n"/>
      <c r="T39" s="14">
        <f>IF(Z39=0,IF(ISNUMBER(SEARCH("X",AV39)),"Unrated (0-5; X)","Unrated (0-5)"),IF(Z39=1,V39&amp;"/5",V39&amp;"-"&amp;X39&amp;"/5 (P"&amp;IF(ISNUMBER(SEARCH("X",AV39)),"; X","")&amp;")"))</f>
        <v/>
      </c>
      <c r="U39" s="26">
        <f>IF(AS39=0,"",IF(AR39=0,"Incomplete/invalid",IF(AA39=0,IF(ISNUMBER(SEARCH("X",AW39)),"Unrated (0-5; X)","Unrated (0-5)"),IF(AA39=1,W39&amp;"/5",W39&amp;"-"&amp;Y39&amp;"/5 (P"&amp;IF(ISNUMBER(SEARCH("X",AW39)),"; X","")&amp;")"))))</f>
        <v/>
      </c>
      <c r="V39" s="53">
        <f>LEN(AV39)-LEN(SUBSTITUTE(AV39,"Y",""))</f>
        <v/>
      </c>
      <c r="W39" s="54">
        <f>IF(AR39=1,LEN(AW39)-LEN(SUBSTITUTE(AW39,"Y","")),"")</f>
        <v/>
      </c>
      <c r="X39" s="53">
        <f>5-(LEN(AV39)-LEN(SUBSTITUTE(AV39,"N","")))</f>
        <v/>
      </c>
      <c r="Y39" s="54">
        <f>IF(AR39=1,5-(LEN(AW39)-LEN(SUBSTITUTE(AW39,"N",""))),"")</f>
        <v/>
      </c>
      <c r="Z39" s="55">
        <f>(V39+5-X39)/5</f>
        <v/>
      </c>
      <c r="AA39" s="56">
        <f>IF(AR39=1,(W39+5-Y39)/5,"")</f>
        <v/>
      </c>
      <c r="AB39" s="57">
        <f>D39*V39/5</f>
        <v/>
      </c>
      <c r="AC39" s="58">
        <f>IF(AR39=1,D39*W39/5,"")</f>
        <v/>
      </c>
      <c r="AD39" s="57">
        <f>D39*X39/5</f>
        <v/>
      </c>
      <c r="AE39" s="58">
        <f>IF(AR39=1,D39*Y39/5,"")</f>
        <v/>
      </c>
      <c r="AF39" s="57">
        <f>D39*Z39</f>
        <v/>
      </c>
      <c r="AG39" s="58">
        <f>IF(AR39=1,D39*AA39,"")</f>
        <v/>
      </c>
      <c r="AH39" s="14" t="inlineStr">
        <is>
          <t>Y: M1, M2 | N: none | X: none | U: M3, M4, M5. See dataset-specific evidence note in MCDM_Grades and the complete rules in MCDM_Rubric.</t>
        </is>
      </c>
      <c r="AI39" s="27" t="n"/>
      <c r="AJ39" s="14" t="inlineStr">
        <is>
          <t>https://github.com/DearCaat/Pavement-Distress-Classification</t>
        </is>
      </c>
      <c r="AK39" s="27" t="n"/>
      <c r="AL39" s="14" t="inlineStr">
        <is>
          <t>P: primary documentation (not evaluator-verified data quality)</t>
        </is>
      </c>
      <c r="AM39" s="27" t="n"/>
      <c r="AN39" s="14" t="inlineStr">
        <is>
          <t>Documentation snapshot; payload release not fully pinned</t>
        </is>
      </c>
      <c r="AO39" s="27" t="n"/>
      <c r="AP39" s="14" t="inlineStr">
        <is>
          <t>2026-09-07</t>
        </is>
      </c>
      <c r="AQ39" s="27" t="n"/>
      <c r="AR39" s="14">
        <f>IF(AND(AS39=5,LEN(AW39)=5,LEN(SUBSTITUTE(SUBSTITUTE(SUBSTITUTE(SUBSTITUTE(AW39,"Y",""),"N",""),"U",""),"X",""))=0),1,0)</f>
        <v/>
      </c>
      <c r="AS39" s="14">
        <f>COUNTA(G39,J39,M39,P39,S39)</f>
        <v/>
      </c>
      <c r="AT39" s="14">
        <f>SUM(IF(OR(G39="Y",G39="N",G39="U",G39="X"),IF(G39=F39,1,0),0),IF(OR(J39="Y",J39="N",J39="U",J39="X"),IF(J39=I39,1,0),0),IF(OR(M39="Y",M39="N",M39="U",M39="X"),IF(M39=L39,1,0),0),IF(OR(P39="Y",P39="N",P39="U",P39="X"),IF(P39=O39,1,0),0),IF(OR(S39="Y",S39="N",S39="U",S39="X"),IF(S39=R39,1,0),0))</f>
        <v/>
      </c>
      <c r="AU39" s="14">
        <f>A39&amp;"|"&amp;LEFT(C39,1)</f>
        <v/>
      </c>
      <c r="AV39" s="14">
        <f>F39&amp;I39&amp;L39&amp;O39&amp;R39</f>
        <v/>
      </c>
      <c r="AW39" s="14">
        <f>G39&amp;J39&amp;M39&amp;P39&amp;S39</f>
        <v/>
      </c>
    </row>
    <row r="40" ht="70" customHeight="1">
      <c r="A40" s="14" t="inlineStr">
        <is>
          <t>DS-005</t>
        </is>
      </c>
      <c r="B40" s="14" t="inlineStr">
        <is>
          <t>CQU-BPDD (Chongqing University Bituminous Pavement Disease Detection Dataset)</t>
        </is>
      </c>
      <c r="C40" s="14" t="inlineStr">
        <is>
          <t>V Test Readiness</t>
        </is>
      </c>
      <c r="D40" s="14">
        <f>MCDM_Settings!$D$13</f>
        <v/>
      </c>
      <c r="E40" s="14" t="inlineStr">
        <is>
          <t>V1 Identify test data</t>
        </is>
      </c>
      <c r="F40" s="21" t="inlineStr">
        <is>
          <t>U</t>
        </is>
      </c>
      <c r="G40" s="23" t="n"/>
      <c r="H40" s="14" t="inlineStr">
        <is>
          <t>V2 Define the splits</t>
        </is>
      </c>
      <c r="I40" s="21" t="inlineStr">
        <is>
          <t>U</t>
        </is>
      </c>
      <c r="J40" s="23" t="n"/>
      <c r="K40" s="14" t="inlineStr">
        <is>
          <t>V3 Prevent leakage</t>
        </is>
      </c>
      <c r="L40" s="21" t="inlineStr">
        <is>
          <t>U</t>
        </is>
      </c>
      <c r="M40" s="23" t="n"/>
      <c r="N40" s="14" t="inlineStr">
        <is>
          <t>V4 Provide a baseline</t>
        </is>
      </c>
      <c r="O40" s="21" t="inlineStr">
        <is>
          <t>U</t>
        </is>
      </c>
      <c r="P40" s="23" t="n"/>
      <c r="Q40" s="14" t="inlineStr">
        <is>
          <t>V5 Report uncertainty</t>
        </is>
      </c>
      <c r="R40" s="21" t="inlineStr">
        <is>
          <t>U</t>
        </is>
      </c>
      <c r="S40" s="23" t="n"/>
      <c r="T40" s="14">
        <f>IF(Z40=0,IF(ISNUMBER(SEARCH("X",AV40)),"Unrated (0-5; X)","Unrated (0-5)"),IF(Z40=1,V40&amp;"/5",V40&amp;"-"&amp;X40&amp;"/5 (P"&amp;IF(ISNUMBER(SEARCH("X",AV40)),"; X","")&amp;")"))</f>
        <v/>
      </c>
      <c r="U40" s="26">
        <f>IF(AS40=0,"",IF(AR40=0,"Incomplete/invalid",IF(AA40=0,IF(ISNUMBER(SEARCH("X",AW40)),"Unrated (0-5; X)","Unrated (0-5)"),IF(AA40=1,W40&amp;"/5",W40&amp;"-"&amp;Y40&amp;"/5 (P"&amp;IF(ISNUMBER(SEARCH("X",AW40)),"; X","")&amp;")"))))</f>
        <v/>
      </c>
      <c r="V40" s="53">
        <f>LEN(AV40)-LEN(SUBSTITUTE(AV40,"Y",""))</f>
        <v/>
      </c>
      <c r="W40" s="54">
        <f>IF(AR40=1,LEN(AW40)-LEN(SUBSTITUTE(AW40,"Y","")),"")</f>
        <v/>
      </c>
      <c r="X40" s="53">
        <f>5-(LEN(AV40)-LEN(SUBSTITUTE(AV40,"N","")))</f>
        <v/>
      </c>
      <c r="Y40" s="54">
        <f>IF(AR40=1,5-(LEN(AW40)-LEN(SUBSTITUTE(AW40,"N",""))),"")</f>
        <v/>
      </c>
      <c r="Z40" s="55">
        <f>(V40+5-X40)/5</f>
        <v/>
      </c>
      <c r="AA40" s="56">
        <f>IF(AR40=1,(W40+5-Y40)/5,"")</f>
        <v/>
      </c>
      <c r="AB40" s="57">
        <f>D40*V40/5</f>
        <v/>
      </c>
      <c r="AC40" s="58">
        <f>IF(AR40=1,D40*W40/5,"")</f>
        <v/>
      </c>
      <c r="AD40" s="57">
        <f>D40*X40/5</f>
        <v/>
      </c>
      <c r="AE40" s="58">
        <f>IF(AR40=1,D40*Y40/5,"")</f>
        <v/>
      </c>
      <c r="AF40" s="57">
        <f>D40*Z40</f>
        <v/>
      </c>
      <c r="AG40" s="58">
        <f>IF(AR40=1,D40*AA40,"")</f>
        <v/>
      </c>
      <c r="AH40" s="14" t="inlineStr">
        <is>
          <t>Y: none | N: none | X: none | U: V1, V2, V3, V4, V5. See dataset-specific evidence note in MCDM_Grades and the complete rules in MCDM_Rubric.</t>
        </is>
      </c>
      <c r="AI40" s="27" t="n"/>
      <c r="AJ40" s="14" t="inlineStr">
        <is>
          <t>https://github.com/DearCaat/Pavement-Distress-Classification</t>
        </is>
      </c>
      <c r="AK40" s="27" t="n"/>
      <c r="AL40" s="14" t="inlineStr">
        <is>
          <t>P: primary documentation (not evaluator-verified data quality)</t>
        </is>
      </c>
      <c r="AM40" s="27" t="n"/>
      <c r="AN40" s="14" t="inlineStr">
        <is>
          <t>Documentation snapshot; payload release not fully pinned</t>
        </is>
      </c>
      <c r="AO40" s="27" t="n"/>
      <c r="AP40" s="14" t="inlineStr">
        <is>
          <t>2026-09-07</t>
        </is>
      </c>
      <c r="AQ40" s="27" t="n"/>
      <c r="AR40" s="14">
        <f>IF(AND(AS40=5,LEN(AW40)=5,LEN(SUBSTITUTE(SUBSTITUTE(SUBSTITUTE(SUBSTITUTE(AW40,"Y",""),"N",""),"U",""),"X",""))=0),1,0)</f>
        <v/>
      </c>
      <c r="AS40" s="14">
        <f>COUNTA(G40,J40,M40,P40,S40)</f>
        <v/>
      </c>
      <c r="AT40" s="14">
        <f>SUM(IF(OR(G40="Y",G40="N",G40="U",G40="X"),IF(G40=F40,1,0),0),IF(OR(J40="Y",J40="N",J40="U",J40="X"),IF(J40=I40,1,0),0),IF(OR(M40="Y",M40="N",M40="U",M40="X"),IF(M40=L40,1,0),0),IF(OR(P40="Y",P40="N",P40="U",P40="X"),IF(P40=O40,1,0),0),IF(OR(S40="Y",S40="N",S40="U",S40="X"),IF(S40=R40,1,0),0))</f>
        <v/>
      </c>
      <c r="AU40" s="14">
        <f>A40&amp;"|"&amp;LEFT(C40,1)</f>
        <v/>
      </c>
      <c r="AV40" s="14">
        <f>F40&amp;I40&amp;L40&amp;O40&amp;R40</f>
        <v/>
      </c>
      <c r="AW40" s="14">
        <f>G40&amp;J40&amp;M40&amp;P40&amp;S40</f>
        <v/>
      </c>
    </row>
    <row r="41" ht="70" customHeight="1">
      <c r="A41" s="14" t="inlineStr">
        <is>
          <t>DS-005</t>
        </is>
      </c>
      <c r="B41" s="14" t="inlineStr">
        <is>
          <t>CQU-BPDD (Chongqing University Bituminous Pavement Disease Detection Dataset)</t>
        </is>
      </c>
      <c r="C41" s="14" t="inlineStr">
        <is>
          <t>E Engineering Value</t>
        </is>
      </c>
      <c r="D41" s="14">
        <f>MCDM_Settings!$D$14</f>
        <v/>
      </c>
      <c r="E41" s="14" t="inlineStr">
        <is>
          <t>E1 Define the outcome</t>
        </is>
      </c>
      <c r="F41" s="21" t="inlineStr">
        <is>
          <t>U</t>
        </is>
      </c>
      <c r="G41" s="23" t="n"/>
      <c r="H41" s="14" t="inlineStr">
        <is>
          <t>E2 Provide measurements</t>
        </is>
      </c>
      <c r="I41" s="21" t="inlineStr">
        <is>
          <t>U</t>
        </is>
      </c>
      <c r="J41" s="23" t="n"/>
      <c r="K41" s="14" t="inlineStr">
        <is>
          <t>E3 Link the records</t>
        </is>
      </c>
      <c r="L41" s="21" t="inlineStr">
        <is>
          <t>U</t>
        </is>
      </c>
      <c r="M41" s="23" t="n"/>
      <c r="N41" s="14" t="inlineStr">
        <is>
          <t>E4 Map agency needs</t>
        </is>
      </c>
      <c r="O41" s="21" t="inlineStr">
        <is>
          <t>U</t>
        </is>
      </c>
      <c r="P41" s="23" t="n"/>
      <c r="Q41" s="14" t="inlineStr">
        <is>
          <t>E5 Validate the decision</t>
        </is>
      </c>
      <c r="R41" s="21" t="inlineStr">
        <is>
          <t>U</t>
        </is>
      </c>
      <c r="S41" s="23" t="n"/>
      <c r="T41" s="14">
        <f>IF(Z41=0,IF(ISNUMBER(SEARCH("X",AV41)),"Unrated (0-5; X)","Unrated (0-5)"),IF(Z41=1,V41&amp;"/5",V41&amp;"-"&amp;X41&amp;"/5 (P"&amp;IF(ISNUMBER(SEARCH("X",AV41)),"; X","")&amp;")"))</f>
        <v/>
      </c>
      <c r="U41" s="26">
        <f>IF(AS41=0,"",IF(AR41=0,"Incomplete/invalid",IF(AA41=0,IF(ISNUMBER(SEARCH("X",AW41)),"Unrated (0-5; X)","Unrated (0-5)"),IF(AA41=1,W41&amp;"/5",W41&amp;"-"&amp;Y41&amp;"/5 (P"&amp;IF(ISNUMBER(SEARCH("X",AW41)),"; X","")&amp;")"))))</f>
        <v/>
      </c>
      <c r="V41" s="53">
        <f>LEN(AV41)-LEN(SUBSTITUTE(AV41,"Y",""))</f>
        <v/>
      </c>
      <c r="W41" s="54">
        <f>IF(AR41=1,LEN(AW41)-LEN(SUBSTITUTE(AW41,"Y","")),"")</f>
        <v/>
      </c>
      <c r="X41" s="53">
        <f>5-(LEN(AV41)-LEN(SUBSTITUTE(AV41,"N","")))</f>
        <v/>
      </c>
      <c r="Y41" s="54">
        <f>IF(AR41=1,5-(LEN(AW41)-LEN(SUBSTITUTE(AW41,"N",""))),"")</f>
        <v/>
      </c>
      <c r="Z41" s="55">
        <f>(V41+5-X41)/5</f>
        <v/>
      </c>
      <c r="AA41" s="56">
        <f>IF(AR41=1,(W41+5-Y41)/5,"")</f>
        <v/>
      </c>
      <c r="AB41" s="57">
        <f>D41*V41/5</f>
        <v/>
      </c>
      <c r="AC41" s="58">
        <f>IF(AR41=1,D41*W41/5,"")</f>
        <v/>
      </c>
      <c r="AD41" s="57">
        <f>D41*X41/5</f>
        <v/>
      </c>
      <c r="AE41" s="58">
        <f>IF(AR41=1,D41*Y41/5,"")</f>
        <v/>
      </c>
      <c r="AF41" s="57">
        <f>D41*Z41</f>
        <v/>
      </c>
      <c r="AG41" s="58">
        <f>IF(AR41=1,D41*AA41,"")</f>
        <v/>
      </c>
      <c r="AH41" s="14" t="inlineStr">
        <is>
          <t>Y: none | N: none | X: none | U: E1, E2, E3, E4, E5. See dataset-specific evidence note in MCDM_Grades and the complete rules in MCDM_Rubric.</t>
        </is>
      </c>
      <c r="AI41" s="27" t="n"/>
      <c r="AJ41" s="14" t="inlineStr">
        <is>
          <t>https://github.com/DearCaat/Pavement-Distress-Classification</t>
        </is>
      </c>
      <c r="AK41" s="27" t="n"/>
      <c r="AL41" s="14" t="inlineStr">
        <is>
          <t>P: primary documentation (not evaluator-verified data quality)</t>
        </is>
      </c>
      <c r="AM41" s="27" t="n"/>
      <c r="AN41" s="14" t="inlineStr">
        <is>
          <t>Documentation snapshot; payload release not fully pinned</t>
        </is>
      </c>
      <c r="AO41" s="27" t="n"/>
      <c r="AP41" s="14" t="inlineStr">
        <is>
          <t>2026-09-07</t>
        </is>
      </c>
      <c r="AQ41" s="27" t="n"/>
      <c r="AR41" s="14">
        <f>IF(AND(AS41=5,LEN(AW41)=5,LEN(SUBSTITUTE(SUBSTITUTE(SUBSTITUTE(SUBSTITUTE(AW41,"Y",""),"N",""),"U",""),"X",""))=0),1,0)</f>
        <v/>
      </c>
      <c r="AS41" s="14">
        <f>COUNTA(G41,J41,M41,P41,S41)</f>
        <v/>
      </c>
      <c r="AT41" s="14">
        <f>SUM(IF(OR(G41="Y",G41="N",G41="U",G41="X"),IF(G41=F41,1,0),0),IF(OR(J41="Y",J41="N",J41="U",J41="X"),IF(J41=I41,1,0),0),IF(OR(M41="Y",M41="N",M41="U",M41="X"),IF(M41=L41,1,0),0),IF(OR(P41="Y",P41="N",P41="U",P41="X"),IF(P41=O41,1,0),0),IF(OR(S41="Y",S41="N",S41="U",S41="X"),IF(S41=R41,1,0),0))</f>
        <v/>
      </c>
      <c r="AU41" s="14">
        <f>A41&amp;"|"&amp;LEFT(C41,1)</f>
        <v/>
      </c>
      <c r="AV41" s="14">
        <f>F41&amp;I41&amp;L41&amp;O41&amp;R41</f>
        <v/>
      </c>
      <c r="AW41" s="14">
        <f>G41&amp;J41&amp;M41&amp;P41&amp;S41</f>
        <v/>
      </c>
    </row>
    <row r="42" ht="70" customHeight="1">
      <c r="A42" s="14" t="inlineStr">
        <is>
          <t>DS-006</t>
        </is>
      </c>
      <c r="B42" s="14" t="inlineStr">
        <is>
          <t>Crack Classification Dataset (five crack types, 200 images)</t>
        </is>
      </c>
      <c r="C42" s="14" t="inlineStr">
        <is>
          <t>A Access</t>
        </is>
      </c>
      <c r="D42" s="14">
        <f>MCDM_Settings!$D$7</f>
        <v/>
      </c>
      <c r="E42" s="14" t="inlineStr">
        <is>
          <t>A1 Find the release</t>
        </is>
      </c>
      <c r="F42" s="21" t="inlineStr">
        <is>
          <t>Y</t>
        </is>
      </c>
      <c r="G42" s="23" t="n"/>
      <c r="H42" s="14" t="inlineStr">
        <is>
          <t>A2 Get the data</t>
        </is>
      </c>
      <c r="I42" s="21" t="inlineStr">
        <is>
          <t>Y</t>
        </is>
      </c>
      <c r="J42" s="23" t="n"/>
      <c r="K42" s="14" t="inlineStr">
        <is>
          <t>A3 Check the license</t>
        </is>
      </c>
      <c r="L42" s="21" t="inlineStr">
        <is>
          <t>U</t>
        </is>
      </c>
      <c r="M42" s="23" t="n"/>
      <c r="N42" s="14" t="inlineStr">
        <is>
          <t>A4 Check other rights</t>
        </is>
      </c>
      <c r="O42" s="21" t="inlineStr">
        <is>
          <t>U</t>
        </is>
      </c>
      <c r="P42" s="23" t="n"/>
      <c r="Q42" s="14" t="inlineStr">
        <is>
          <t>A5 Open a sample</t>
        </is>
      </c>
      <c r="R42" s="21" t="inlineStr">
        <is>
          <t>U</t>
        </is>
      </c>
      <c r="S42" s="23" t="n"/>
      <c r="T42" s="14">
        <f>IF(Z42=0,IF(ISNUMBER(SEARCH("X",AV42)),"Unrated (0-5; X)","Unrated (0-5)"),IF(Z42=1,V42&amp;"/5",V42&amp;"-"&amp;X42&amp;"/5 (P"&amp;IF(ISNUMBER(SEARCH("X",AV42)),"; X","")&amp;")"))</f>
        <v/>
      </c>
      <c r="U42" s="26">
        <f>IF(AS42=0,"",IF(AR42=0,"Incomplete/invalid",IF(AA42=0,IF(ISNUMBER(SEARCH("X",AW42)),"Unrated (0-5; X)","Unrated (0-5)"),IF(AA42=1,W42&amp;"/5",W42&amp;"-"&amp;Y42&amp;"/5 (P"&amp;IF(ISNUMBER(SEARCH("X",AW42)),"; X","")&amp;")"))))</f>
        <v/>
      </c>
      <c r="V42" s="53">
        <f>LEN(AV42)-LEN(SUBSTITUTE(AV42,"Y",""))</f>
        <v/>
      </c>
      <c r="W42" s="54">
        <f>IF(AR42=1,LEN(AW42)-LEN(SUBSTITUTE(AW42,"Y","")),"")</f>
        <v/>
      </c>
      <c r="X42" s="53">
        <f>5-(LEN(AV42)-LEN(SUBSTITUTE(AV42,"N","")))</f>
        <v/>
      </c>
      <c r="Y42" s="54">
        <f>IF(AR42=1,5-(LEN(AW42)-LEN(SUBSTITUTE(AW42,"N",""))),"")</f>
        <v/>
      </c>
      <c r="Z42" s="55">
        <f>(V42+5-X42)/5</f>
        <v/>
      </c>
      <c r="AA42" s="56">
        <f>IF(AR42=1,(W42+5-Y42)/5,"")</f>
        <v/>
      </c>
      <c r="AB42" s="57">
        <f>D42*V42/5</f>
        <v/>
      </c>
      <c r="AC42" s="58">
        <f>IF(AR42=1,D42*W42/5,"")</f>
        <v/>
      </c>
      <c r="AD42" s="57">
        <f>D42*X42/5</f>
        <v/>
      </c>
      <c r="AE42" s="58">
        <f>IF(AR42=1,D42*Y42/5,"")</f>
        <v/>
      </c>
      <c r="AF42" s="57">
        <f>D42*Z42</f>
        <v/>
      </c>
      <c r="AG42" s="58">
        <f>IF(AR42=1,D42*AA42,"")</f>
        <v/>
      </c>
      <c r="AH42" s="14" t="inlineStr">
        <is>
          <t>Y: A1, A2 | N: none | X: none | U: A3, A4, A5. See dataset-specific evidence note in MCDM_Grades and the complete rules in MCDM_Rubric.</t>
        </is>
      </c>
      <c r="AI42" s="27" t="n"/>
      <c r="AJ42" s="14" t="inlineStr">
        <is>
          <t>https://github.com/0110TJY/Crack-Classification-Dataset</t>
        </is>
      </c>
      <c r="AK42" s="27" t="n"/>
      <c r="AL42" s="14" t="inlineStr">
        <is>
          <t>P: primary documentation (not evaluator-verified data quality)</t>
        </is>
      </c>
      <c r="AM42" s="27" t="n"/>
      <c r="AN42" s="14" t="inlineStr">
        <is>
          <t>Documentation snapshot; payload release not fully pinned</t>
        </is>
      </c>
      <c r="AO42" s="27" t="n"/>
      <c r="AP42" s="14" t="inlineStr">
        <is>
          <t>2026-09-07</t>
        </is>
      </c>
      <c r="AQ42" s="27" t="n"/>
      <c r="AR42" s="14">
        <f>IF(AND(AS42=5,LEN(AW42)=5,LEN(SUBSTITUTE(SUBSTITUTE(SUBSTITUTE(SUBSTITUTE(AW42,"Y",""),"N",""),"U",""),"X",""))=0),1,0)</f>
        <v/>
      </c>
      <c r="AS42" s="14">
        <f>COUNTA(G42,J42,M42,P42,S42)</f>
        <v/>
      </c>
      <c r="AT42" s="14">
        <f>SUM(IF(OR(G42="Y",G42="N",G42="U",G42="X"),IF(G42=F42,1,0),0),IF(OR(J42="Y",J42="N",J42="U",J42="X"),IF(J42=I42,1,0),0),IF(OR(M42="Y",M42="N",M42="U",M42="X"),IF(M42=L42,1,0),0),IF(OR(P42="Y",P42="N",P42="U",P42="X"),IF(P42=O42,1,0),0),IF(OR(S42="Y",S42="N",S42="U",S42="X"),IF(S42=R42,1,0),0))</f>
        <v/>
      </c>
      <c r="AU42" s="14">
        <f>A42&amp;"|"&amp;LEFT(C42,1)</f>
        <v/>
      </c>
      <c r="AV42" s="14">
        <f>F42&amp;I42&amp;L42&amp;O42&amp;R42</f>
        <v/>
      </c>
      <c r="AW42" s="14">
        <f>G42&amp;J42&amp;M42&amp;P42&amp;S42</f>
        <v/>
      </c>
    </row>
    <row r="43" ht="70" customHeight="1">
      <c r="A43" s="14" t="inlineStr">
        <is>
          <t>DS-006</t>
        </is>
      </c>
      <c r="B43" s="14" t="inlineStr">
        <is>
          <t>Crack Classification Dataset (five crack types, 200 images)</t>
        </is>
      </c>
      <c r="C43" s="14" t="inlineStr">
        <is>
          <t>L Label Quality</t>
        </is>
      </c>
      <c r="D43" s="14">
        <f>MCDM_Settings!$D$8</f>
        <v/>
      </c>
      <c r="E43" s="14" t="inlineStr">
        <is>
          <t>L1 Define the targets</t>
        </is>
      </c>
      <c r="F43" s="21" t="inlineStr">
        <is>
          <t>U</t>
        </is>
      </c>
      <c r="G43" s="23" t="n"/>
      <c r="H43" s="14" t="inlineStr">
        <is>
          <t>L2 Explain the rules</t>
        </is>
      </c>
      <c r="I43" s="21" t="inlineStr">
        <is>
          <t>U</t>
        </is>
      </c>
      <c r="J43" s="23" t="n"/>
      <c r="K43" s="14" t="inlineStr">
        <is>
          <t>L3 Identify the team</t>
        </is>
      </c>
      <c r="L43" s="21" t="inlineStr">
        <is>
          <t>U</t>
        </is>
      </c>
      <c r="M43" s="23" t="n"/>
      <c r="N43" s="14" t="inlineStr">
        <is>
          <t>L4 Review and correct</t>
        </is>
      </c>
      <c r="O43" s="21" t="inlineStr">
        <is>
          <t>U</t>
        </is>
      </c>
      <c r="P43" s="23" t="n"/>
      <c r="Q43" s="14" t="inlineStr">
        <is>
          <t>L5 Measure reliability</t>
        </is>
      </c>
      <c r="R43" s="21" t="inlineStr">
        <is>
          <t>U</t>
        </is>
      </c>
      <c r="S43" s="23" t="n"/>
      <c r="T43" s="14">
        <f>IF(Z43=0,IF(ISNUMBER(SEARCH("X",AV43)),"Unrated (0-5; X)","Unrated (0-5)"),IF(Z43=1,V43&amp;"/5",V43&amp;"-"&amp;X43&amp;"/5 (P"&amp;IF(ISNUMBER(SEARCH("X",AV43)),"; X","")&amp;")"))</f>
        <v/>
      </c>
      <c r="U43" s="26">
        <f>IF(AS43=0,"",IF(AR43=0,"Incomplete/invalid",IF(AA43=0,IF(ISNUMBER(SEARCH("X",AW43)),"Unrated (0-5; X)","Unrated (0-5)"),IF(AA43=1,W43&amp;"/5",W43&amp;"-"&amp;Y43&amp;"/5 (P"&amp;IF(ISNUMBER(SEARCH("X",AW43)),"; X","")&amp;")"))))</f>
        <v/>
      </c>
      <c r="V43" s="53">
        <f>LEN(AV43)-LEN(SUBSTITUTE(AV43,"Y",""))</f>
        <v/>
      </c>
      <c r="W43" s="54">
        <f>IF(AR43=1,LEN(AW43)-LEN(SUBSTITUTE(AW43,"Y","")),"")</f>
        <v/>
      </c>
      <c r="X43" s="53">
        <f>5-(LEN(AV43)-LEN(SUBSTITUTE(AV43,"N","")))</f>
        <v/>
      </c>
      <c r="Y43" s="54">
        <f>IF(AR43=1,5-(LEN(AW43)-LEN(SUBSTITUTE(AW43,"N",""))),"")</f>
        <v/>
      </c>
      <c r="Z43" s="55">
        <f>(V43+5-X43)/5</f>
        <v/>
      </c>
      <c r="AA43" s="56">
        <f>IF(AR43=1,(W43+5-Y43)/5,"")</f>
        <v/>
      </c>
      <c r="AB43" s="57">
        <f>D43*V43/5</f>
        <v/>
      </c>
      <c r="AC43" s="58">
        <f>IF(AR43=1,D43*W43/5,"")</f>
        <v/>
      </c>
      <c r="AD43" s="57">
        <f>D43*X43/5</f>
        <v/>
      </c>
      <c r="AE43" s="58">
        <f>IF(AR43=1,D43*Y43/5,"")</f>
        <v/>
      </c>
      <c r="AF43" s="57">
        <f>D43*Z43</f>
        <v/>
      </c>
      <c r="AG43" s="58">
        <f>IF(AR43=1,D43*AA43,"")</f>
        <v/>
      </c>
      <c r="AH43" s="14" t="inlineStr">
        <is>
          <t>Y: none | N: none | X: none | U: L1, L2, L3, L4, L5. See dataset-specific evidence note in MCDM_Grades and the complete rules in MCDM_Rubric.</t>
        </is>
      </c>
      <c r="AI43" s="27" t="n"/>
      <c r="AJ43" s="14" t="inlineStr">
        <is>
          <t>https://github.com/0110TJY/Crack-Classification-Dataset</t>
        </is>
      </c>
      <c r="AK43" s="27" t="n"/>
      <c r="AL43" s="14" t="inlineStr">
        <is>
          <t>P: primary documentation (not evaluator-verified data quality)</t>
        </is>
      </c>
      <c r="AM43" s="27" t="n"/>
      <c r="AN43" s="14" t="inlineStr">
        <is>
          <t>Documentation snapshot; payload release not fully pinned</t>
        </is>
      </c>
      <c r="AO43" s="27" t="n"/>
      <c r="AP43" s="14" t="inlineStr">
        <is>
          <t>2026-09-07</t>
        </is>
      </c>
      <c r="AQ43" s="27" t="n"/>
      <c r="AR43" s="14">
        <f>IF(AND(AS43=5,LEN(AW43)=5,LEN(SUBSTITUTE(SUBSTITUTE(SUBSTITUTE(SUBSTITUTE(AW43,"Y",""),"N",""),"U",""),"X",""))=0),1,0)</f>
        <v/>
      </c>
      <c r="AS43" s="14">
        <f>COUNTA(G43,J43,M43,P43,S43)</f>
        <v/>
      </c>
      <c r="AT43" s="14">
        <f>SUM(IF(OR(G43="Y",G43="N",G43="U",G43="X"),IF(G43=F43,1,0),0),IF(OR(J43="Y",J43="N",J43="U",J43="X"),IF(J43=I43,1,0),0),IF(OR(M43="Y",M43="N",M43="U",M43="X"),IF(M43=L43,1,0),0),IF(OR(P43="Y",P43="N",P43="U",P43="X"),IF(P43=O43,1,0),0),IF(OR(S43="Y",S43="N",S43="U",S43="X"),IF(S43=R43,1,0),0))</f>
        <v/>
      </c>
      <c r="AU43" s="14">
        <f>A43&amp;"|"&amp;LEFT(C43,1)</f>
        <v/>
      </c>
      <c r="AV43" s="14">
        <f>F43&amp;I43&amp;L43&amp;O43&amp;R43</f>
        <v/>
      </c>
      <c r="AW43" s="14">
        <f>G43&amp;J43&amp;M43&amp;P43&amp;S43</f>
        <v/>
      </c>
    </row>
    <row r="44" ht="70" customHeight="1">
      <c r="A44" s="14" t="inlineStr">
        <is>
          <t>DS-006</t>
        </is>
      </c>
      <c r="B44" s="14" t="inlineStr">
        <is>
          <t>Crack Classification Dataset (five crack types, 200 images)</t>
        </is>
      </c>
      <c r="C44" s="14" t="inlineStr">
        <is>
          <t>D Documentation</t>
        </is>
      </c>
      <c r="D44" s="14">
        <f>MCDM_Settings!$D$9</f>
        <v/>
      </c>
      <c r="E44" s="14" t="inlineStr">
        <is>
          <t>D1 Describe the files</t>
        </is>
      </c>
      <c r="F44" s="21" t="inlineStr">
        <is>
          <t>U</t>
        </is>
      </c>
      <c r="G44" s="23" t="n"/>
      <c r="H44" s="14" t="inlineStr">
        <is>
          <t>D2 Explain the source</t>
        </is>
      </c>
      <c r="I44" s="21" t="inlineStr">
        <is>
          <t>Y</t>
        </is>
      </c>
      <c r="J44" s="23" t="n"/>
      <c r="K44" s="14" t="inlineStr">
        <is>
          <t>D3 Track the version</t>
        </is>
      </c>
      <c r="L44" s="21" t="inlineStr">
        <is>
          <t>U</t>
        </is>
      </c>
      <c r="M44" s="23" t="n"/>
      <c r="N44" s="14" t="inlineStr">
        <is>
          <t>D4 State the limits</t>
        </is>
      </c>
      <c r="O44" s="21" t="inlineStr">
        <is>
          <t>U</t>
        </is>
      </c>
      <c r="P44" s="23" t="n"/>
      <c r="Q44" s="14" t="inlineStr">
        <is>
          <t>D5 Locate the details</t>
        </is>
      </c>
      <c r="R44" s="21" t="inlineStr">
        <is>
          <t>Y</t>
        </is>
      </c>
      <c r="S44" s="23" t="n"/>
      <c r="T44" s="14">
        <f>IF(Z44=0,IF(ISNUMBER(SEARCH("X",AV44)),"Unrated (0-5; X)","Unrated (0-5)"),IF(Z44=1,V44&amp;"/5",V44&amp;"-"&amp;X44&amp;"/5 (P"&amp;IF(ISNUMBER(SEARCH("X",AV44)),"; X","")&amp;")"))</f>
        <v/>
      </c>
      <c r="U44" s="26">
        <f>IF(AS44=0,"",IF(AR44=0,"Incomplete/invalid",IF(AA44=0,IF(ISNUMBER(SEARCH("X",AW44)),"Unrated (0-5; X)","Unrated (0-5)"),IF(AA44=1,W44&amp;"/5",W44&amp;"-"&amp;Y44&amp;"/5 (P"&amp;IF(ISNUMBER(SEARCH("X",AW44)),"; X","")&amp;")"))))</f>
        <v/>
      </c>
      <c r="V44" s="53">
        <f>LEN(AV44)-LEN(SUBSTITUTE(AV44,"Y",""))</f>
        <v/>
      </c>
      <c r="W44" s="54">
        <f>IF(AR44=1,LEN(AW44)-LEN(SUBSTITUTE(AW44,"Y","")),"")</f>
        <v/>
      </c>
      <c r="X44" s="53">
        <f>5-(LEN(AV44)-LEN(SUBSTITUTE(AV44,"N","")))</f>
        <v/>
      </c>
      <c r="Y44" s="54">
        <f>IF(AR44=1,5-(LEN(AW44)-LEN(SUBSTITUTE(AW44,"N",""))),"")</f>
        <v/>
      </c>
      <c r="Z44" s="55">
        <f>(V44+5-X44)/5</f>
        <v/>
      </c>
      <c r="AA44" s="56">
        <f>IF(AR44=1,(W44+5-Y44)/5,"")</f>
        <v/>
      </c>
      <c r="AB44" s="57">
        <f>D44*V44/5</f>
        <v/>
      </c>
      <c r="AC44" s="58">
        <f>IF(AR44=1,D44*W44/5,"")</f>
        <v/>
      </c>
      <c r="AD44" s="57">
        <f>D44*X44/5</f>
        <v/>
      </c>
      <c r="AE44" s="58">
        <f>IF(AR44=1,D44*Y44/5,"")</f>
        <v/>
      </c>
      <c r="AF44" s="57">
        <f>D44*Z44</f>
        <v/>
      </c>
      <c r="AG44" s="58">
        <f>IF(AR44=1,D44*AA44,"")</f>
        <v/>
      </c>
      <c r="AH44" s="14" t="inlineStr">
        <is>
          <t>Y: D2, D5 | N: none | X: none | U: D1, D3, D4. See dataset-specific evidence note in MCDM_Grades and the complete rules in MCDM_Rubric.</t>
        </is>
      </c>
      <c r="AI44" s="27" t="n"/>
      <c r="AJ44" s="14" t="inlineStr">
        <is>
          <t>https://github.com/0110TJY/Crack-Classification-Dataset</t>
        </is>
      </c>
      <c r="AK44" s="27" t="n"/>
      <c r="AL44" s="14" t="inlineStr">
        <is>
          <t>P: primary documentation (not evaluator-verified data quality)</t>
        </is>
      </c>
      <c r="AM44" s="27" t="n"/>
      <c r="AN44" s="14" t="inlineStr">
        <is>
          <t>Documentation snapshot; payload release not fully pinned</t>
        </is>
      </c>
      <c r="AO44" s="27" t="n"/>
      <c r="AP44" s="14" t="inlineStr">
        <is>
          <t>2026-09-07</t>
        </is>
      </c>
      <c r="AQ44" s="27" t="n"/>
      <c r="AR44" s="14">
        <f>IF(AND(AS44=5,LEN(AW44)=5,LEN(SUBSTITUTE(SUBSTITUTE(SUBSTITUTE(SUBSTITUTE(AW44,"Y",""),"N",""),"U",""),"X",""))=0),1,0)</f>
        <v/>
      </c>
      <c r="AS44" s="14">
        <f>COUNTA(G44,J44,M44,P44,S44)</f>
        <v/>
      </c>
      <c r="AT44" s="14">
        <f>SUM(IF(OR(G44="Y",G44="N",G44="U",G44="X"),IF(G44=F44,1,0),0),IF(OR(J44="Y",J44="N",J44="U",J44="X"),IF(J44=I44,1,0),0),IF(OR(M44="Y",M44="N",M44="U",M44="X"),IF(M44=L44,1,0),0),IF(OR(P44="Y",P44="N",P44="U",P44="X"),IF(P44=O44,1,0),0),IF(OR(S44="Y",S44="N",S44="U",S44="X"),IF(S44=R44,1,0),0))</f>
        <v/>
      </c>
      <c r="AU44" s="14">
        <f>A44&amp;"|"&amp;LEFT(C44,1)</f>
        <v/>
      </c>
      <c r="AV44" s="14">
        <f>F44&amp;I44&amp;L44&amp;O44&amp;R44</f>
        <v/>
      </c>
      <c r="AW44" s="14">
        <f>G44&amp;J44&amp;M44&amp;P44&amp;S44</f>
        <v/>
      </c>
    </row>
    <row r="45" ht="70" customHeight="1">
      <c r="A45" s="14" t="inlineStr">
        <is>
          <t>DS-006</t>
        </is>
      </c>
      <c r="B45" s="14" t="inlineStr">
        <is>
          <t>Crack Classification Dataset (five crack types, 200 images)</t>
        </is>
      </c>
      <c r="C45" s="14" t="inlineStr">
        <is>
          <t>C Sample Size</t>
        </is>
      </c>
      <c r="D45" s="14">
        <f>MCDM_Settings!$D$10</f>
        <v/>
      </c>
      <c r="E45" s="14" t="inlineStr">
        <is>
          <t>C1 Count originals</t>
        </is>
      </c>
      <c r="F45" s="21" t="inlineStr">
        <is>
          <t>U</t>
        </is>
      </c>
      <c r="G45" s="23" t="n"/>
      <c r="H45" s="14" t="inlineStr">
        <is>
          <t>C2 Count each class</t>
        </is>
      </c>
      <c r="I45" s="21" t="inlineStr">
        <is>
          <t>U</t>
        </is>
      </c>
      <c r="J45" s="23" t="n"/>
      <c r="K45" s="14" t="inlineStr">
        <is>
          <t>C3 Count each group</t>
        </is>
      </c>
      <c r="L45" s="21" t="inlineStr">
        <is>
          <t>U</t>
        </is>
      </c>
      <c r="M45" s="23" t="n"/>
      <c r="N45" s="14" t="inlineStr">
        <is>
          <t>C4 Count each split</t>
        </is>
      </c>
      <c r="O45" s="21" t="inlineStr">
        <is>
          <t>U</t>
        </is>
      </c>
      <c r="P45" s="23" t="n"/>
      <c r="Q45" s="14" t="inlineStr">
        <is>
          <t>C5 Justify the size</t>
        </is>
      </c>
      <c r="R45" s="21" t="inlineStr">
        <is>
          <t>U</t>
        </is>
      </c>
      <c r="S45" s="23" t="n"/>
      <c r="T45" s="14">
        <f>IF(Z45=0,IF(ISNUMBER(SEARCH("X",AV45)),"Unrated (0-5; X)","Unrated (0-5)"),IF(Z45=1,V45&amp;"/5",V45&amp;"-"&amp;X45&amp;"/5 (P"&amp;IF(ISNUMBER(SEARCH("X",AV45)),"; X","")&amp;")"))</f>
        <v/>
      </c>
      <c r="U45" s="26">
        <f>IF(AS45=0,"",IF(AR45=0,"Incomplete/invalid",IF(AA45=0,IF(ISNUMBER(SEARCH("X",AW45)),"Unrated (0-5; X)","Unrated (0-5)"),IF(AA45=1,W45&amp;"/5",W45&amp;"-"&amp;Y45&amp;"/5 (P"&amp;IF(ISNUMBER(SEARCH("X",AW45)),"; X","")&amp;")"))))</f>
        <v/>
      </c>
      <c r="V45" s="53">
        <f>LEN(AV45)-LEN(SUBSTITUTE(AV45,"Y",""))</f>
        <v/>
      </c>
      <c r="W45" s="54">
        <f>IF(AR45=1,LEN(AW45)-LEN(SUBSTITUTE(AW45,"Y","")),"")</f>
        <v/>
      </c>
      <c r="X45" s="53">
        <f>5-(LEN(AV45)-LEN(SUBSTITUTE(AV45,"N","")))</f>
        <v/>
      </c>
      <c r="Y45" s="54">
        <f>IF(AR45=1,5-(LEN(AW45)-LEN(SUBSTITUTE(AW45,"N",""))),"")</f>
        <v/>
      </c>
      <c r="Z45" s="55">
        <f>(V45+5-X45)/5</f>
        <v/>
      </c>
      <c r="AA45" s="56">
        <f>IF(AR45=1,(W45+5-Y45)/5,"")</f>
        <v/>
      </c>
      <c r="AB45" s="57">
        <f>D45*V45/5</f>
        <v/>
      </c>
      <c r="AC45" s="58">
        <f>IF(AR45=1,D45*W45/5,"")</f>
        <v/>
      </c>
      <c r="AD45" s="57">
        <f>D45*X45/5</f>
        <v/>
      </c>
      <c r="AE45" s="58">
        <f>IF(AR45=1,D45*Y45/5,"")</f>
        <v/>
      </c>
      <c r="AF45" s="57">
        <f>D45*Z45</f>
        <v/>
      </c>
      <c r="AG45" s="58">
        <f>IF(AR45=1,D45*AA45,"")</f>
        <v/>
      </c>
      <c r="AH45" s="14" t="inlineStr">
        <is>
          <t>Y: none | N: none | X: none | U: C1, C2, C3, C4, C5. See dataset-specific evidence note in MCDM_Grades and the complete rules in MCDM_Rubric.</t>
        </is>
      </c>
      <c r="AI45" s="27" t="n"/>
      <c r="AJ45" s="14" t="inlineStr">
        <is>
          <t>https://github.com/0110TJY/Crack-Classification-Dataset</t>
        </is>
      </c>
      <c r="AK45" s="27" t="n"/>
      <c r="AL45" s="14" t="inlineStr">
        <is>
          <t>P: primary documentation (not evaluator-verified data quality)</t>
        </is>
      </c>
      <c r="AM45" s="27" t="n"/>
      <c r="AN45" s="14" t="inlineStr">
        <is>
          <t>Documentation snapshot; payload release not fully pinned</t>
        </is>
      </c>
      <c r="AO45" s="27" t="n"/>
      <c r="AP45" s="14" t="inlineStr">
        <is>
          <t>2026-09-07</t>
        </is>
      </c>
      <c r="AQ45" s="27" t="n"/>
      <c r="AR45" s="14">
        <f>IF(AND(AS45=5,LEN(AW45)=5,LEN(SUBSTITUTE(SUBSTITUTE(SUBSTITUTE(SUBSTITUTE(AW45,"Y",""),"N",""),"U",""),"X",""))=0),1,0)</f>
        <v/>
      </c>
      <c r="AS45" s="14">
        <f>COUNTA(G45,J45,M45,P45,S45)</f>
        <v/>
      </c>
      <c r="AT45" s="14">
        <f>SUM(IF(OR(G45="Y",G45="N",G45="U",G45="X"),IF(G45=F45,1,0),0),IF(OR(J45="Y",J45="N",J45="U",J45="X"),IF(J45=I45,1,0),0),IF(OR(M45="Y",M45="N",M45="U",M45="X"),IF(M45=L45,1,0),0),IF(OR(P45="Y",P45="N",P45="U",P45="X"),IF(P45=O45,1,0),0),IF(OR(S45="Y",S45="N",S45="U",S45="X"),IF(S45=R45,1,0),0))</f>
        <v/>
      </c>
      <c r="AU45" s="14">
        <f>A45&amp;"|"&amp;LEFT(C45,1)</f>
        <v/>
      </c>
      <c r="AV45" s="14">
        <f>F45&amp;I45&amp;L45&amp;O45&amp;R45</f>
        <v/>
      </c>
      <c r="AW45" s="14">
        <f>G45&amp;J45&amp;M45&amp;P45&amp;S45</f>
        <v/>
      </c>
    </row>
    <row r="46" ht="70" customHeight="1">
      <c r="A46" s="14" t="inlineStr">
        <is>
          <t>DS-006</t>
        </is>
      </c>
      <c r="B46" s="14" t="inlineStr">
        <is>
          <t>Crack Classification Dataset (five crack types, 200 images)</t>
        </is>
      </c>
      <c r="C46" s="14" t="inlineStr">
        <is>
          <t>R Domain Fit</t>
        </is>
      </c>
      <c r="D46" s="14">
        <f>MCDM_Settings!$D$11</f>
        <v/>
      </c>
      <c r="E46" s="14" t="inlineStr">
        <is>
          <t>R1 Define the domain</t>
        </is>
      </c>
      <c r="F46" s="21" t="inlineStr">
        <is>
          <t>U</t>
        </is>
      </c>
      <c r="G46" s="23" t="n"/>
      <c r="H46" s="14" t="inlineStr">
        <is>
          <t>R2 Describe coverage</t>
        </is>
      </c>
      <c r="I46" s="21" t="inlineStr">
        <is>
          <t>U</t>
        </is>
      </c>
      <c r="J46" s="23" t="n"/>
      <c r="K46" s="14" t="inlineStr">
        <is>
          <t>R3 Compare the target</t>
        </is>
      </c>
      <c r="L46" s="21" t="inlineStr">
        <is>
          <t>U</t>
        </is>
      </c>
      <c r="M46" s="23" t="n"/>
      <c r="N46" s="14" t="inlineStr">
        <is>
          <t>R4 Check for bias</t>
        </is>
      </c>
      <c r="O46" s="21" t="inlineStr">
        <is>
          <t>U</t>
        </is>
      </c>
      <c r="P46" s="23" t="n"/>
      <c r="Q46" s="14" t="inlineStr">
        <is>
          <t>R5 Test a new domain</t>
        </is>
      </c>
      <c r="R46" s="21" t="inlineStr">
        <is>
          <t>U</t>
        </is>
      </c>
      <c r="S46" s="23" t="n"/>
      <c r="T46" s="14">
        <f>IF(Z46=0,IF(ISNUMBER(SEARCH("X",AV46)),"Unrated (0-5; X)","Unrated (0-5)"),IF(Z46=1,V46&amp;"/5",V46&amp;"-"&amp;X46&amp;"/5 (P"&amp;IF(ISNUMBER(SEARCH("X",AV46)),"; X","")&amp;")"))</f>
        <v/>
      </c>
      <c r="U46" s="26">
        <f>IF(AS46=0,"",IF(AR46=0,"Incomplete/invalid",IF(AA46=0,IF(ISNUMBER(SEARCH("X",AW46)),"Unrated (0-5; X)","Unrated (0-5)"),IF(AA46=1,W46&amp;"/5",W46&amp;"-"&amp;Y46&amp;"/5 (P"&amp;IF(ISNUMBER(SEARCH("X",AW46)),"; X","")&amp;")"))))</f>
        <v/>
      </c>
      <c r="V46" s="53">
        <f>LEN(AV46)-LEN(SUBSTITUTE(AV46,"Y",""))</f>
        <v/>
      </c>
      <c r="W46" s="54">
        <f>IF(AR46=1,LEN(AW46)-LEN(SUBSTITUTE(AW46,"Y","")),"")</f>
        <v/>
      </c>
      <c r="X46" s="53">
        <f>5-(LEN(AV46)-LEN(SUBSTITUTE(AV46,"N","")))</f>
        <v/>
      </c>
      <c r="Y46" s="54">
        <f>IF(AR46=1,5-(LEN(AW46)-LEN(SUBSTITUTE(AW46,"N",""))),"")</f>
        <v/>
      </c>
      <c r="Z46" s="55">
        <f>(V46+5-X46)/5</f>
        <v/>
      </c>
      <c r="AA46" s="56">
        <f>IF(AR46=1,(W46+5-Y46)/5,"")</f>
        <v/>
      </c>
      <c r="AB46" s="57">
        <f>D46*V46/5</f>
        <v/>
      </c>
      <c r="AC46" s="58">
        <f>IF(AR46=1,D46*W46/5,"")</f>
        <v/>
      </c>
      <c r="AD46" s="57">
        <f>D46*X46/5</f>
        <v/>
      </c>
      <c r="AE46" s="58">
        <f>IF(AR46=1,D46*Y46/5,"")</f>
        <v/>
      </c>
      <c r="AF46" s="57">
        <f>D46*Z46</f>
        <v/>
      </c>
      <c r="AG46" s="58">
        <f>IF(AR46=1,D46*AA46,"")</f>
        <v/>
      </c>
      <c r="AH46" s="14" t="inlineStr">
        <is>
          <t>Y: none | N: none | X: none | U: R1, R2, R3, R4, R5. See dataset-specific evidence note in MCDM_Grades and the complete rules in MCDM_Rubric.</t>
        </is>
      </c>
      <c r="AI46" s="27" t="n"/>
      <c r="AJ46" s="14" t="inlineStr">
        <is>
          <t>https://github.com/0110TJY/Crack-Classification-Dataset</t>
        </is>
      </c>
      <c r="AK46" s="27" t="n"/>
      <c r="AL46" s="14" t="inlineStr">
        <is>
          <t>P: primary documentation (not evaluator-verified data quality)</t>
        </is>
      </c>
      <c r="AM46" s="27" t="n"/>
      <c r="AN46" s="14" t="inlineStr">
        <is>
          <t>Documentation snapshot; payload release not fully pinned</t>
        </is>
      </c>
      <c r="AO46" s="27" t="n"/>
      <c r="AP46" s="14" t="inlineStr">
        <is>
          <t>2026-09-07</t>
        </is>
      </c>
      <c r="AQ46" s="27" t="n"/>
      <c r="AR46" s="14">
        <f>IF(AND(AS46=5,LEN(AW46)=5,LEN(SUBSTITUTE(SUBSTITUTE(SUBSTITUTE(SUBSTITUTE(AW46,"Y",""),"N",""),"U",""),"X",""))=0),1,0)</f>
        <v/>
      </c>
      <c r="AS46" s="14">
        <f>COUNTA(G46,J46,M46,P46,S46)</f>
        <v/>
      </c>
      <c r="AT46" s="14">
        <f>SUM(IF(OR(G46="Y",G46="N",G46="U",G46="X"),IF(G46=F46,1,0),0),IF(OR(J46="Y",J46="N",J46="U",J46="X"),IF(J46=I46,1,0),0),IF(OR(M46="Y",M46="N",M46="U",M46="X"),IF(M46=L46,1,0),0),IF(OR(P46="Y",P46="N",P46="U",P46="X"),IF(P46=O46,1,0),0),IF(OR(S46="Y",S46="N",S46="U",S46="X"),IF(S46=R46,1,0),0))</f>
        <v/>
      </c>
      <c r="AU46" s="14">
        <f>A46&amp;"|"&amp;LEFT(C46,1)</f>
        <v/>
      </c>
      <c r="AV46" s="14">
        <f>F46&amp;I46&amp;L46&amp;O46&amp;R46</f>
        <v/>
      </c>
      <c r="AW46" s="14">
        <f>G46&amp;J46&amp;M46&amp;P46&amp;S46</f>
        <v/>
      </c>
    </row>
    <row r="47" ht="70" customHeight="1">
      <c r="A47" s="14" t="inlineStr">
        <is>
          <t>DS-006</t>
        </is>
      </c>
      <c r="B47" s="14" t="inlineStr">
        <is>
          <t>Crack Classification Dataset (five crack types, 200 images)</t>
        </is>
      </c>
      <c r="C47" s="14" t="inlineStr">
        <is>
          <t>M Sensor Details</t>
        </is>
      </c>
      <c r="D47" s="14">
        <f>MCDM_Settings!$D$12</f>
        <v/>
      </c>
      <c r="E47" s="14" t="inlineStr">
        <is>
          <t>M1 Identify equipment</t>
        </is>
      </c>
      <c r="F47" s="21" t="inlineStr">
        <is>
          <t>U</t>
        </is>
      </c>
      <c r="G47" s="23" t="n"/>
      <c r="H47" s="14" t="inlineStr">
        <is>
          <t>M2 Specify the scale</t>
        </is>
      </c>
      <c r="I47" s="21" t="inlineStr">
        <is>
          <t>U</t>
        </is>
      </c>
      <c r="J47" s="23" t="n"/>
      <c r="K47" s="14" t="inlineStr">
        <is>
          <t>M3 Locate the records</t>
        </is>
      </c>
      <c r="L47" s="21" t="inlineStr">
        <is>
          <t>U</t>
        </is>
      </c>
      <c r="M47" s="23" t="n"/>
      <c r="N47" s="14" t="inlineStr">
        <is>
          <t>M4 Report precision</t>
        </is>
      </c>
      <c r="O47" s="21" t="inlineStr">
        <is>
          <t>U</t>
        </is>
      </c>
      <c r="P47" s="23" t="n"/>
      <c r="Q47" s="14" t="inlineStr">
        <is>
          <t>M5 Explain processing</t>
        </is>
      </c>
      <c r="R47" s="21" t="inlineStr">
        <is>
          <t>Y</t>
        </is>
      </c>
      <c r="S47" s="23" t="n"/>
      <c r="T47" s="14">
        <f>IF(Z47=0,IF(ISNUMBER(SEARCH("X",AV47)),"Unrated (0-5; X)","Unrated (0-5)"),IF(Z47=1,V47&amp;"/5",V47&amp;"-"&amp;X47&amp;"/5 (P"&amp;IF(ISNUMBER(SEARCH("X",AV47)),"; X","")&amp;")"))</f>
        <v/>
      </c>
      <c r="U47" s="26">
        <f>IF(AS47=0,"",IF(AR47=0,"Incomplete/invalid",IF(AA47=0,IF(ISNUMBER(SEARCH("X",AW47)),"Unrated (0-5; X)","Unrated (0-5)"),IF(AA47=1,W47&amp;"/5",W47&amp;"-"&amp;Y47&amp;"/5 (P"&amp;IF(ISNUMBER(SEARCH("X",AW47)),"; X","")&amp;")"))))</f>
        <v/>
      </c>
      <c r="V47" s="53">
        <f>LEN(AV47)-LEN(SUBSTITUTE(AV47,"Y",""))</f>
        <v/>
      </c>
      <c r="W47" s="54">
        <f>IF(AR47=1,LEN(AW47)-LEN(SUBSTITUTE(AW47,"Y","")),"")</f>
        <v/>
      </c>
      <c r="X47" s="53">
        <f>5-(LEN(AV47)-LEN(SUBSTITUTE(AV47,"N","")))</f>
        <v/>
      </c>
      <c r="Y47" s="54">
        <f>IF(AR47=1,5-(LEN(AW47)-LEN(SUBSTITUTE(AW47,"N",""))),"")</f>
        <v/>
      </c>
      <c r="Z47" s="55">
        <f>(V47+5-X47)/5</f>
        <v/>
      </c>
      <c r="AA47" s="56">
        <f>IF(AR47=1,(W47+5-Y47)/5,"")</f>
        <v/>
      </c>
      <c r="AB47" s="57">
        <f>D47*V47/5</f>
        <v/>
      </c>
      <c r="AC47" s="58">
        <f>IF(AR47=1,D47*W47/5,"")</f>
        <v/>
      </c>
      <c r="AD47" s="57">
        <f>D47*X47/5</f>
        <v/>
      </c>
      <c r="AE47" s="58">
        <f>IF(AR47=1,D47*Y47/5,"")</f>
        <v/>
      </c>
      <c r="AF47" s="57">
        <f>D47*Z47</f>
        <v/>
      </c>
      <c r="AG47" s="58">
        <f>IF(AR47=1,D47*AA47,"")</f>
        <v/>
      </c>
      <c r="AH47" s="14" t="inlineStr">
        <is>
          <t>Y: M5 | N: none | X: none | U: M1, M2, M3, M4. See dataset-specific evidence note in MCDM_Grades and the complete rules in MCDM_Rubric.</t>
        </is>
      </c>
      <c r="AI47" s="27" t="n"/>
      <c r="AJ47" s="14" t="inlineStr">
        <is>
          <t>https://github.com/0110TJY/Crack-Classification-Dataset</t>
        </is>
      </c>
      <c r="AK47" s="27" t="n"/>
      <c r="AL47" s="14" t="inlineStr">
        <is>
          <t>P: primary documentation (not evaluator-verified data quality)</t>
        </is>
      </c>
      <c r="AM47" s="27" t="n"/>
      <c r="AN47" s="14" t="inlineStr">
        <is>
          <t>Documentation snapshot; payload release not fully pinned</t>
        </is>
      </c>
      <c r="AO47" s="27" t="n"/>
      <c r="AP47" s="14" t="inlineStr">
        <is>
          <t>2026-09-07</t>
        </is>
      </c>
      <c r="AQ47" s="27" t="n"/>
      <c r="AR47" s="14">
        <f>IF(AND(AS47=5,LEN(AW47)=5,LEN(SUBSTITUTE(SUBSTITUTE(SUBSTITUTE(SUBSTITUTE(AW47,"Y",""),"N",""),"U",""),"X",""))=0),1,0)</f>
        <v/>
      </c>
      <c r="AS47" s="14">
        <f>COUNTA(G47,J47,M47,P47,S47)</f>
        <v/>
      </c>
      <c r="AT47" s="14">
        <f>SUM(IF(OR(G47="Y",G47="N",G47="U",G47="X"),IF(G47=F47,1,0),0),IF(OR(J47="Y",J47="N",J47="U",J47="X"),IF(J47=I47,1,0),0),IF(OR(M47="Y",M47="N",M47="U",M47="X"),IF(M47=L47,1,0),0),IF(OR(P47="Y",P47="N",P47="U",P47="X"),IF(P47=O47,1,0),0),IF(OR(S47="Y",S47="N",S47="U",S47="X"),IF(S47=R47,1,0),0))</f>
        <v/>
      </c>
      <c r="AU47" s="14">
        <f>A47&amp;"|"&amp;LEFT(C47,1)</f>
        <v/>
      </c>
      <c r="AV47" s="14">
        <f>F47&amp;I47&amp;L47&amp;O47&amp;R47</f>
        <v/>
      </c>
      <c r="AW47" s="14">
        <f>G47&amp;J47&amp;M47&amp;P47&amp;S47</f>
        <v/>
      </c>
    </row>
    <row r="48" ht="70" customHeight="1">
      <c r="A48" s="14" t="inlineStr">
        <is>
          <t>DS-006</t>
        </is>
      </c>
      <c r="B48" s="14" t="inlineStr">
        <is>
          <t>Crack Classification Dataset (five crack types, 200 images)</t>
        </is>
      </c>
      <c r="C48" s="14" t="inlineStr">
        <is>
          <t>V Test Readiness</t>
        </is>
      </c>
      <c r="D48" s="14">
        <f>MCDM_Settings!$D$13</f>
        <v/>
      </c>
      <c r="E48" s="14" t="inlineStr">
        <is>
          <t>V1 Identify test data</t>
        </is>
      </c>
      <c r="F48" s="21" t="inlineStr">
        <is>
          <t>U</t>
        </is>
      </c>
      <c r="G48" s="23" t="n"/>
      <c r="H48" s="14" t="inlineStr">
        <is>
          <t>V2 Define the splits</t>
        </is>
      </c>
      <c r="I48" s="21" t="inlineStr">
        <is>
          <t>U</t>
        </is>
      </c>
      <c r="J48" s="23" t="n"/>
      <c r="K48" s="14" t="inlineStr">
        <is>
          <t>V3 Prevent leakage</t>
        </is>
      </c>
      <c r="L48" s="21" t="inlineStr">
        <is>
          <t>U</t>
        </is>
      </c>
      <c r="M48" s="23" t="n"/>
      <c r="N48" s="14" t="inlineStr">
        <is>
          <t>V4 Provide a baseline</t>
        </is>
      </c>
      <c r="O48" s="21" t="inlineStr">
        <is>
          <t>U</t>
        </is>
      </c>
      <c r="P48" s="23" t="n"/>
      <c r="Q48" s="14" t="inlineStr">
        <is>
          <t>V5 Report uncertainty</t>
        </is>
      </c>
      <c r="R48" s="21" t="inlineStr">
        <is>
          <t>U</t>
        </is>
      </c>
      <c r="S48" s="23" t="n"/>
      <c r="T48" s="14">
        <f>IF(Z48=0,IF(ISNUMBER(SEARCH("X",AV48)),"Unrated (0-5; X)","Unrated (0-5)"),IF(Z48=1,V48&amp;"/5",V48&amp;"-"&amp;X48&amp;"/5 (P"&amp;IF(ISNUMBER(SEARCH("X",AV48)),"; X","")&amp;")"))</f>
        <v/>
      </c>
      <c r="U48" s="26">
        <f>IF(AS48=0,"",IF(AR48=0,"Incomplete/invalid",IF(AA48=0,IF(ISNUMBER(SEARCH("X",AW48)),"Unrated (0-5; X)","Unrated (0-5)"),IF(AA48=1,W48&amp;"/5",W48&amp;"-"&amp;Y48&amp;"/5 (P"&amp;IF(ISNUMBER(SEARCH("X",AW48)),"; X","")&amp;")"))))</f>
        <v/>
      </c>
      <c r="V48" s="53">
        <f>LEN(AV48)-LEN(SUBSTITUTE(AV48,"Y",""))</f>
        <v/>
      </c>
      <c r="W48" s="54">
        <f>IF(AR48=1,LEN(AW48)-LEN(SUBSTITUTE(AW48,"Y","")),"")</f>
        <v/>
      </c>
      <c r="X48" s="53">
        <f>5-(LEN(AV48)-LEN(SUBSTITUTE(AV48,"N","")))</f>
        <v/>
      </c>
      <c r="Y48" s="54">
        <f>IF(AR48=1,5-(LEN(AW48)-LEN(SUBSTITUTE(AW48,"N",""))),"")</f>
        <v/>
      </c>
      <c r="Z48" s="55">
        <f>(V48+5-X48)/5</f>
        <v/>
      </c>
      <c r="AA48" s="56">
        <f>IF(AR48=1,(W48+5-Y48)/5,"")</f>
        <v/>
      </c>
      <c r="AB48" s="57">
        <f>D48*V48/5</f>
        <v/>
      </c>
      <c r="AC48" s="58">
        <f>IF(AR48=1,D48*W48/5,"")</f>
        <v/>
      </c>
      <c r="AD48" s="57">
        <f>D48*X48/5</f>
        <v/>
      </c>
      <c r="AE48" s="58">
        <f>IF(AR48=1,D48*Y48/5,"")</f>
        <v/>
      </c>
      <c r="AF48" s="57">
        <f>D48*Z48</f>
        <v/>
      </c>
      <c r="AG48" s="58">
        <f>IF(AR48=1,D48*AA48,"")</f>
        <v/>
      </c>
      <c r="AH48" s="14" t="inlineStr">
        <is>
          <t>Y: none | N: none | X: none | U: V1, V2, V3, V4, V5. See dataset-specific evidence note in MCDM_Grades and the complete rules in MCDM_Rubric.</t>
        </is>
      </c>
      <c r="AI48" s="27" t="n"/>
      <c r="AJ48" s="14" t="inlineStr">
        <is>
          <t>https://github.com/0110TJY/Crack-Classification-Dataset</t>
        </is>
      </c>
      <c r="AK48" s="27" t="n"/>
      <c r="AL48" s="14" t="inlineStr">
        <is>
          <t>P: primary documentation (not evaluator-verified data quality)</t>
        </is>
      </c>
      <c r="AM48" s="27" t="n"/>
      <c r="AN48" s="14" t="inlineStr">
        <is>
          <t>Documentation snapshot; payload release not fully pinned</t>
        </is>
      </c>
      <c r="AO48" s="27" t="n"/>
      <c r="AP48" s="14" t="inlineStr">
        <is>
          <t>2026-09-07</t>
        </is>
      </c>
      <c r="AQ48" s="27" t="n"/>
      <c r="AR48" s="14">
        <f>IF(AND(AS48=5,LEN(AW48)=5,LEN(SUBSTITUTE(SUBSTITUTE(SUBSTITUTE(SUBSTITUTE(AW48,"Y",""),"N",""),"U",""),"X",""))=0),1,0)</f>
        <v/>
      </c>
      <c r="AS48" s="14">
        <f>COUNTA(G48,J48,M48,P48,S48)</f>
        <v/>
      </c>
      <c r="AT48" s="14">
        <f>SUM(IF(OR(G48="Y",G48="N",G48="U",G48="X"),IF(G48=F48,1,0),0),IF(OR(J48="Y",J48="N",J48="U",J48="X"),IF(J48=I48,1,0),0),IF(OR(M48="Y",M48="N",M48="U",M48="X"),IF(M48=L48,1,0),0),IF(OR(P48="Y",P48="N",P48="U",P48="X"),IF(P48=O48,1,0),0),IF(OR(S48="Y",S48="N",S48="U",S48="X"),IF(S48=R48,1,0),0))</f>
        <v/>
      </c>
      <c r="AU48" s="14">
        <f>A48&amp;"|"&amp;LEFT(C48,1)</f>
        <v/>
      </c>
      <c r="AV48" s="14">
        <f>F48&amp;I48&amp;L48&amp;O48&amp;R48</f>
        <v/>
      </c>
      <c r="AW48" s="14">
        <f>G48&amp;J48&amp;M48&amp;P48&amp;S48</f>
        <v/>
      </c>
    </row>
    <row r="49" ht="70" customHeight="1">
      <c r="A49" s="14" t="inlineStr">
        <is>
          <t>DS-006</t>
        </is>
      </c>
      <c r="B49" s="14" t="inlineStr">
        <is>
          <t>Crack Classification Dataset (five crack types, 200 images)</t>
        </is>
      </c>
      <c r="C49" s="14" t="inlineStr">
        <is>
          <t>E Engineering Value</t>
        </is>
      </c>
      <c r="D49" s="14">
        <f>MCDM_Settings!$D$14</f>
        <v/>
      </c>
      <c r="E49" s="14" t="inlineStr">
        <is>
          <t>E1 Define the outcome</t>
        </is>
      </c>
      <c r="F49" s="21" t="inlineStr">
        <is>
          <t>U</t>
        </is>
      </c>
      <c r="G49" s="23" t="n"/>
      <c r="H49" s="14" t="inlineStr">
        <is>
          <t>E2 Provide measurements</t>
        </is>
      </c>
      <c r="I49" s="21" t="inlineStr">
        <is>
          <t>U</t>
        </is>
      </c>
      <c r="J49" s="23" t="n"/>
      <c r="K49" s="14" t="inlineStr">
        <is>
          <t>E3 Link the records</t>
        </is>
      </c>
      <c r="L49" s="21" t="inlineStr">
        <is>
          <t>U</t>
        </is>
      </c>
      <c r="M49" s="23" t="n"/>
      <c r="N49" s="14" t="inlineStr">
        <is>
          <t>E4 Map agency needs</t>
        </is>
      </c>
      <c r="O49" s="21" t="inlineStr">
        <is>
          <t>U</t>
        </is>
      </c>
      <c r="P49" s="23" t="n"/>
      <c r="Q49" s="14" t="inlineStr">
        <is>
          <t>E5 Validate the decision</t>
        </is>
      </c>
      <c r="R49" s="21" t="inlineStr">
        <is>
          <t>U</t>
        </is>
      </c>
      <c r="S49" s="23" t="n"/>
      <c r="T49" s="14">
        <f>IF(Z49=0,IF(ISNUMBER(SEARCH("X",AV49)),"Unrated (0-5; X)","Unrated (0-5)"),IF(Z49=1,V49&amp;"/5",V49&amp;"-"&amp;X49&amp;"/5 (P"&amp;IF(ISNUMBER(SEARCH("X",AV49)),"; X","")&amp;")"))</f>
        <v/>
      </c>
      <c r="U49" s="26">
        <f>IF(AS49=0,"",IF(AR49=0,"Incomplete/invalid",IF(AA49=0,IF(ISNUMBER(SEARCH("X",AW49)),"Unrated (0-5; X)","Unrated (0-5)"),IF(AA49=1,W49&amp;"/5",W49&amp;"-"&amp;Y49&amp;"/5 (P"&amp;IF(ISNUMBER(SEARCH("X",AW49)),"; X","")&amp;")"))))</f>
        <v/>
      </c>
      <c r="V49" s="53">
        <f>LEN(AV49)-LEN(SUBSTITUTE(AV49,"Y",""))</f>
        <v/>
      </c>
      <c r="W49" s="54">
        <f>IF(AR49=1,LEN(AW49)-LEN(SUBSTITUTE(AW49,"Y","")),"")</f>
        <v/>
      </c>
      <c r="X49" s="53">
        <f>5-(LEN(AV49)-LEN(SUBSTITUTE(AV49,"N","")))</f>
        <v/>
      </c>
      <c r="Y49" s="54">
        <f>IF(AR49=1,5-(LEN(AW49)-LEN(SUBSTITUTE(AW49,"N",""))),"")</f>
        <v/>
      </c>
      <c r="Z49" s="55">
        <f>(V49+5-X49)/5</f>
        <v/>
      </c>
      <c r="AA49" s="56">
        <f>IF(AR49=1,(W49+5-Y49)/5,"")</f>
        <v/>
      </c>
      <c r="AB49" s="57">
        <f>D49*V49/5</f>
        <v/>
      </c>
      <c r="AC49" s="58">
        <f>IF(AR49=1,D49*W49/5,"")</f>
        <v/>
      </c>
      <c r="AD49" s="57">
        <f>D49*X49/5</f>
        <v/>
      </c>
      <c r="AE49" s="58">
        <f>IF(AR49=1,D49*Y49/5,"")</f>
        <v/>
      </c>
      <c r="AF49" s="57">
        <f>D49*Z49</f>
        <v/>
      </c>
      <c r="AG49" s="58">
        <f>IF(AR49=1,D49*AA49,"")</f>
        <v/>
      </c>
      <c r="AH49" s="14" t="inlineStr">
        <is>
          <t>Y: none | N: none | X: none | U: E1, E2, E3, E4, E5. See dataset-specific evidence note in MCDM_Grades and the complete rules in MCDM_Rubric.</t>
        </is>
      </c>
      <c r="AI49" s="27" t="n"/>
      <c r="AJ49" s="14" t="inlineStr">
        <is>
          <t>https://github.com/0110TJY/Crack-Classification-Dataset</t>
        </is>
      </c>
      <c r="AK49" s="27" t="n"/>
      <c r="AL49" s="14" t="inlineStr">
        <is>
          <t>P: primary documentation (not evaluator-verified data quality)</t>
        </is>
      </c>
      <c r="AM49" s="27" t="n"/>
      <c r="AN49" s="14" t="inlineStr">
        <is>
          <t>Documentation snapshot; payload release not fully pinned</t>
        </is>
      </c>
      <c r="AO49" s="27" t="n"/>
      <c r="AP49" s="14" t="inlineStr">
        <is>
          <t>2026-09-07</t>
        </is>
      </c>
      <c r="AQ49" s="27" t="n"/>
      <c r="AR49" s="14">
        <f>IF(AND(AS49=5,LEN(AW49)=5,LEN(SUBSTITUTE(SUBSTITUTE(SUBSTITUTE(SUBSTITUTE(AW49,"Y",""),"N",""),"U",""),"X",""))=0),1,0)</f>
        <v/>
      </c>
      <c r="AS49" s="14">
        <f>COUNTA(G49,J49,M49,P49,S49)</f>
        <v/>
      </c>
      <c r="AT49" s="14">
        <f>SUM(IF(OR(G49="Y",G49="N",G49="U",G49="X"),IF(G49=F49,1,0),0),IF(OR(J49="Y",J49="N",J49="U",J49="X"),IF(J49=I49,1,0),0),IF(OR(M49="Y",M49="N",M49="U",M49="X"),IF(M49=L49,1,0),0),IF(OR(P49="Y",P49="N",P49="U",P49="X"),IF(P49=O49,1,0),0),IF(OR(S49="Y",S49="N",S49="U",S49="X"),IF(S49=R49,1,0),0))</f>
        <v/>
      </c>
      <c r="AU49" s="14">
        <f>A49&amp;"|"&amp;LEFT(C49,1)</f>
        <v/>
      </c>
      <c r="AV49" s="14">
        <f>F49&amp;I49&amp;L49&amp;O49&amp;R49</f>
        <v/>
      </c>
      <c r="AW49" s="14">
        <f>G49&amp;J49&amp;M49&amp;P49&amp;S49</f>
        <v/>
      </c>
    </row>
    <row r="50" ht="70" customHeight="1">
      <c r="A50" s="14" t="inlineStr">
        <is>
          <t>DS-007</t>
        </is>
      </c>
      <c r="B50" s="14" t="inlineStr">
        <is>
          <t>CRACK500 (Crack500)</t>
        </is>
      </c>
      <c r="C50" s="14" t="inlineStr">
        <is>
          <t>A Access</t>
        </is>
      </c>
      <c r="D50" s="14">
        <f>MCDM_Settings!$D$7</f>
        <v/>
      </c>
      <c r="E50" s="14" t="inlineStr">
        <is>
          <t>A1 Find the release</t>
        </is>
      </c>
      <c r="F50" s="21" t="inlineStr">
        <is>
          <t>Y</t>
        </is>
      </c>
      <c r="G50" s="23" t="n"/>
      <c r="H50" s="14" t="inlineStr">
        <is>
          <t>A2 Get the data</t>
        </is>
      </c>
      <c r="I50" s="21" t="inlineStr">
        <is>
          <t>Y</t>
        </is>
      </c>
      <c r="J50" s="23" t="n"/>
      <c r="K50" s="14" t="inlineStr">
        <is>
          <t>A3 Check the license</t>
        </is>
      </c>
      <c r="L50" s="21" t="inlineStr">
        <is>
          <t>U</t>
        </is>
      </c>
      <c r="M50" s="23" t="n"/>
      <c r="N50" s="14" t="inlineStr">
        <is>
          <t>A4 Check other rights</t>
        </is>
      </c>
      <c r="O50" s="21" t="inlineStr">
        <is>
          <t>U</t>
        </is>
      </c>
      <c r="P50" s="23" t="n"/>
      <c r="Q50" s="14" t="inlineStr">
        <is>
          <t>A5 Open a sample</t>
        </is>
      </c>
      <c r="R50" s="21" t="inlineStr">
        <is>
          <t>U</t>
        </is>
      </c>
      <c r="S50" s="23" t="n"/>
      <c r="T50" s="14">
        <f>IF(Z50=0,IF(ISNUMBER(SEARCH("X",AV50)),"Unrated (0-5; X)","Unrated (0-5)"),IF(Z50=1,V50&amp;"/5",V50&amp;"-"&amp;X50&amp;"/5 (P"&amp;IF(ISNUMBER(SEARCH("X",AV50)),"; X","")&amp;")"))</f>
        <v/>
      </c>
      <c r="U50" s="26">
        <f>IF(AS50=0,"",IF(AR50=0,"Incomplete/invalid",IF(AA50=0,IF(ISNUMBER(SEARCH("X",AW50)),"Unrated (0-5; X)","Unrated (0-5)"),IF(AA50=1,W50&amp;"/5",W50&amp;"-"&amp;Y50&amp;"/5 (P"&amp;IF(ISNUMBER(SEARCH("X",AW50)),"; X","")&amp;")"))))</f>
        <v/>
      </c>
      <c r="V50" s="53">
        <f>LEN(AV50)-LEN(SUBSTITUTE(AV50,"Y",""))</f>
        <v/>
      </c>
      <c r="W50" s="54">
        <f>IF(AR50=1,LEN(AW50)-LEN(SUBSTITUTE(AW50,"Y","")),"")</f>
        <v/>
      </c>
      <c r="X50" s="53">
        <f>5-(LEN(AV50)-LEN(SUBSTITUTE(AV50,"N","")))</f>
        <v/>
      </c>
      <c r="Y50" s="54">
        <f>IF(AR50=1,5-(LEN(AW50)-LEN(SUBSTITUTE(AW50,"N",""))),"")</f>
        <v/>
      </c>
      <c r="Z50" s="55">
        <f>(V50+5-X50)/5</f>
        <v/>
      </c>
      <c r="AA50" s="56">
        <f>IF(AR50=1,(W50+5-Y50)/5,"")</f>
        <v/>
      </c>
      <c r="AB50" s="57">
        <f>D50*V50/5</f>
        <v/>
      </c>
      <c r="AC50" s="58">
        <f>IF(AR50=1,D50*W50/5,"")</f>
        <v/>
      </c>
      <c r="AD50" s="57">
        <f>D50*X50/5</f>
        <v/>
      </c>
      <c r="AE50" s="58">
        <f>IF(AR50=1,D50*Y50/5,"")</f>
        <v/>
      </c>
      <c r="AF50" s="57">
        <f>D50*Z50</f>
        <v/>
      </c>
      <c r="AG50" s="58">
        <f>IF(AR50=1,D50*AA50,"")</f>
        <v/>
      </c>
      <c r="AH50" s="14" t="inlineStr">
        <is>
          <t>Y: A1, A2 | N: none | X: none | U: A3, A4, A5. See dataset-specific evidence note in MCDM_Grades and the complete rules in MCDM_Rubric.</t>
        </is>
      </c>
      <c r="AI50" s="27" t="n"/>
      <c r="AJ50" s="14" t="inlineStr">
        <is>
          <t>https://github.com/fyangneil/pavement-crack-detection</t>
        </is>
      </c>
      <c r="AK50" s="27" t="n"/>
      <c r="AL50" s="14" t="inlineStr">
        <is>
          <t>P: primary documentation (not evaluator-verified data quality)</t>
        </is>
      </c>
      <c r="AM50" s="27" t="n"/>
      <c r="AN50" s="14" t="inlineStr">
        <is>
          <t>Documentation snapshot; payload release not fully pinned</t>
        </is>
      </c>
      <c r="AO50" s="27" t="n"/>
      <c r="AP50" s="14" t="inlineStr">
        <is>
          <t>2026-09-07</t>
        </is>
      </c>
      <c r="AQ50" s="27" t="n"/>
      <c r="AR50" s="14">
        <f>IF(AND(AS50=5,LEN(AW50)=5,LEN(SUBSTITUTE(SUBSTITUTE(SUBSTITUTE(SUBSTITUTE(AW50,"Y",""),"N",""),"U",""),"X",""))=0),1,0)</f>
        <v/>
      </c>
      <c r="AS50" s="14">
        <f>COUNTA(G50,J50,M50,P50,S50)</f>
        <v/>
      </c>
      <c r="AT50" s="14">
        <f>SUM(IF(OR(G50="Y",G50="N",G50="U",G50="X"),IF(G50=F50,1,0),0),IF(OR(J50="Y",J50="N",J50="U",J50="X"),IF(J50=I50,1,0),0),IF(OR(M50="Y",M50="N",M50="U",M50="X"),IF(M50=L50,1,0),0),IF(OR(P50="Y",P50="N",P50="U",P50="X"),IF(P50=O50,1,0),0),IF(OR(S50="Y",S50="N",S50="U",S50="X"),IF(S50=R50,1,0),0))</f>
        <v/>
      </c>
      <c r="AU50" s="14">
        <f>A50&amp;"|"&amp;LEFT(C50,1)</f>
        <v/>
      </c>
      <c r="AV50" s="14">
        <f>F50&amp;I50&amp;L50&amp;O50&amp;R50</f>
        <v/>
      </c>
      <c r="AW50" s="14">
        <f>G50&amp;J50&amp;M50&amp;P50&amp;S50</f>
        <v/>
      </c>
    </row>
    <row r="51" ht="70" customHeight="1">
      <c r="A51" s="14" t="inlineStr">
        <is>
          <t>DS-007</t>
        </is>
      </c>
      <c r="B51" s="14" t="inlineStr">
        <is>
          <t>CRACK500 (Crack500)</t>
        </is>
      </c>
      <c r="C51" s="14" t="inlineStr">
        <is>
          <t>L Label Quality</t>
        </is>
      </c>
      <c r="D51" s="14">
        <f>MCDM_Settings!$D$8</f>
        <v/>
      </c>
      <c r="E51" s="14" t="inlineStr">
        <is>
          <t>L1 Define the targets</t>
        </is>
      </c>
      <c r="F51" s="21" t="inlineStr">
        <is>
          <t>Y</t>
        </is>
      </c>
      <c r="G51" s="23" t="n"/>
      <c r="H51" s="14" t="inlineStr">
        <is>
          <t>L2 Explain the rules</t>
        </is>
      </c>
      <c r="I51" s="21" t="inlineStr">
        <is>
          <t>U</t>
        </is>
      </c>
      <c r="J51" s="23" t="n"/>
      <c r="K51" s="14" t="inlineStr">
        <is>
          <t>L3 Identify the team</t>
        </is>
      </c>
      <c r="L51" s="21" t="inlineStr">
        <is>
          <t>U</t>
        </is>
      </c>
      <c r="M51" s="23" t="n"/>
      <c r="N51" s="14" t="inlineStr">
        <is>
          <t>L4 Review and correct</t>
        </is>
      </c>
      <c r="O51" s="21" t="inlineStr">
        <is>
          <t>U</t>
        </is>
      </c>
      <c r="P51" s="23" t="n"/>
      <c r="Q51" s="14" t="inlineStr">
        <is>
          <t>L5 Measure reliability</t>
        </is>
      </c>
      <c r="R51" s="21" t="inlineStr">
        <is>
          <t>U</t>
        </is>
      </c>
      <c r="S51" s="23" t="n"/>
      <c r="T51" s="14">
        <f>IF(Z51=0,IF(ISNUMBER(SEARCH("X",AV51)),"Unrated (0-5; X)","Unrated (0-5)"),IF(Z51=1,V51&amp;"/5",V51&amp;"-"&amp;X51&amp;"/5 (P"&amp;IF(ISNUMBER(SEARCH("X",AV51)),"; X","")&amp;")"))</f>
        <v/>
      </c>
      <c r="U51" s="26">
        <f>IF(AS51=0,"",IF(AR51=0,"Incomplete/invalid",IF(AA51=0,IF(ISNUMBER(SEARCH("X",AW51)),"Unrated (0-5; X)","Unrated (0-5)"),IF(AA51=1,W51&amp;"/5",W51&amp;"-"&amp;Y51&amp;"/5 (P"&amp;IF(ISNUMBER(SEARCH("X",AW51)),"; X","")&amp;")"))))</f>
        <v/>
      </c>
      <c r="V51" s="53">
        <f>LEN(AV51)-LEN(SUBSTITUTE(AV51,"Y",""))</f>
        <v/>
      </c>
      <c r="W51" s="54">
        <f>IF(AR51=1,LEN(AW51)-LEN(SUBSTITUTE(AW51,"Y","")),"")</f>
        <v/>
      </c>
      <c r="X51" s="53">
        <f>5-(LEN(AV51)-LEN(SUBSTITUTE(AV51,"N","")))</f>
        <v/>
      </c>
      <c r="Y51" s="54">
        <f>IF(AR51=1,5-(LEN(AW51)-LEN(SUBSTITUTE(AW51,"N",""))),"")</f>
        <v/>
      </c>
      <c r="Z51" s="55">
        <f>(V51+5-X51)/5</f>
        <v/>
      </c>
      <c r="AA51" s="56">
        <f>IF(AR51=1,(W51+5-Y51)/5,"")</f>
        <v/>
      </c>
      <c r="AB51" s="57">
        <f>D51*V51/5</f>
        <v/>
      </c>
      <c r="AC51" s="58">
        <f>IF(AR51=1,D51*W51/5,"")</f>
        <v/>
      </c>
      <c r="AD51" s="57">
        <f>D51*X51/5</f>
        <v/>
      </c>
      <c r="AE51" s="58">
        <f>IF(AR51=1,D51*Y51/5,"")</f>
        <v/>
      </c>
      <c r="AF51" s="57">
        <f>D51*Z51</f>
        <v/>
      </c>
      <c r="AG51" s="58">
        <f>IF(AR51=1,D51*AA51,"")</f>
        <v/>
      </c>
      <c r="AH51" s="14" t="inlineStr">
        <is>
          <t>Y: L1 | N: none | X: none | U: L2, L3, L4, L5. See dataset-specific evidence note in MCDM_Grades and the complete rules in MCDM_Rubric.</t>
        </is>
      </c>
      <c r="AI51" s="27" t="n"/>
      <c r="AJ51" s="14" t="inlineStr">
        <is>
          <t>https://github.com/fyangneil/pavement-crack-detection</t>
        </is>
      </c>
      <c r="AK51" s="27" t="n"/>
      <c r="AL51" s="14" t="inlineStr">
        <is>
          <t>P: primary documentation (not evaluator-verified data quality)</t>
        </is>
      </c>
      <c r="AM51" s="27" t="n"/>
      <c r="AN51" s="14" t="inlineStr">
        <is>
          <t>Documentation snapshot; payload release not fully pinned</t>
        </is>
      </c>
      <c r="AO51" s="27" t="n"/>
      <c r="AP51" s="14" t="inlineStr">
        <is>
          <t>2026-09-07</t>
        </is>
      </c>
      <c r="AQ51" s="27" t="n"/>
      <c r="AR51" s="14">
        <f>IF(AND(AS51=5,LEN(AW51)=5,LEN(SUBSTITUTE(SUBSTITUTE(SUBSTITUTE(SUBSTITUTE(AW51,"Y",""),"N",""),"U",""),"X",""))=0),1,0)</f>
        <v/>
      </c>
      <c r="AS51" s="14">
        <f>COUNTA(G51,J51,M51,P51,S51)</f>
        <v/>
      </c>
      <c r="AT51" s="14">
        <f>SUM(IF(OR(G51="Y",G51="N",G51="U",G51="X"),IF(G51=F51,1,0),0),IF(OR(J51="Y",J51="N",J51="U",J51="X"),IF(J51=I51,1,0),0),IF(OR(M51="Y",M51="N",M51="U",M51="X"),IF(M51=L51,1,0),0),IF(OR(P51="Y",P51="N",P51="U",P51="X"),IF(P51=O51,1,0),0),IF(OR(S51="Y",S51="N",S51="U",S51="X"),IF(S51=R51,1,0),0))</f>
        <v/>
      </c>
      <c r="AU51" s="14">
        <f>A51&amp;"|"&amp;LEFT(C51,1)</f>
        <v/>
      </c>
      <c r="AV51" s="14">
        <f>F51&amp;I51&amp;L51&amp;O51&amp;R51</f>
        <v/>
      </c>
      <c r="AW51" s="14">
        <f>G51&amp;J51&amp;M51&amp;P51&amp;S51</f>
        <v/>
      </c>
    </row>
    <row r="52" ht="70" customHeight="1">
      <c r="A52" s="14" t="inlineStr">
        <is>
          <t>DS-007</t>
        </is>
      </c>
      <c r="B52" s="14" t="inlineStr">
        <is>
          <t>CRACK500 (Crack500)</t>
        </is>
      </c>
      <c r="C52" s="14" t="inlineStr">
        <is>
          <t>D Documentation</t>
        </is>
      </c>
      <c r="D52" s="14">
        <f>MCDM_Settings!$D$9</f>
        <v/>
      </c>
      <c r="E52" s="14" t="inlineStr">
        <is>
          <t>D1 Describe the files</t>
        </is>
      </c>
      <c r="F52" s="21" t="inlineStr">
        <is>
          <t>U</t>
        </is>
      </c>
      <c r="G52" s="23" t="n"/>
      <c r="H52" s="14" t="inlineStr">
        <is>
          <t>D2 Explain the source</t>
        </is>
      </c>
      <c r="I52" s="21" t="inlineStr">
        <is>
          <t>U</t>
        </is>
      </c>
      <c r="J52" s="23" t="n"/>
      <c r="K52" s="14" t="inlineStr">
        <is>
          <t>D3 Track the version</t>
        </is>
      </c>
      <c r="L52" s="21" t="inlineStr">
        <is>
          <t>U</t>
        </is>
      </c>
      <c r="M52" s="23" t="n"/>
      <c r="N52" s="14" t="inlineStr">
        <is>
          <t>D4 State the limits</t>
        </is>
      </c>
      <c r="O52" s="21" t="inlineStr">
        <is>
          <t>U</t>
        </is>
      </c>
      <c r="P52" s="23" t="n"/>
      <c r="Q52" s="14" t="inlineStr">
        <is>
          <t>D5 Locate the details</t>
        </is>
      </c>
      <c r="R52" s="21" t="inlineStr">
        <is>
          <t>Y</t>
        </is>
      </c>
      <c r="S52" s="23" t="n"/>
      <c r="T52" s="14">
        <f>IF(Z52=0,IF(ISNUMBER(SEARCH("X",AV52)),"Unrated (0-5; X)","Unrated (0-5)"),IF(Z52=1,V52&amp;"/5",V52&amp;"-"&amp;X52&amp;"/5 (P"&amp;IF(ISNUMBER(SEARCH("X",AV52)),"; X","")&amp;")"))</f>
        <v/>
      </c>
      <c r="U52" s="26">
        <f>IF(AS52=0,"",IF(AR52=0,"Incomplete/invalid",IF(AA52=0,IF(ISNUMBER(SEARCH("X",AW52)),"Unrated (0-5; X)","Unrated (0-5)"),IF(AA52=1,W52&amp;"/5",W52&amp;"-"&amp;Y52&amp;"/5 (P"&amp;IF(ISNUMBER(SEARCH("X",AW52)),"; X","")&amp;")"))))</f>
        <v/>
      </c>
      <c r="V52" s="53">
        <f>LEN(AV52)-LEN(SUBSTITUTE(AV52,"Y",""))</f>
        <v/>
      </c>
      <c r="W52" s="54">
        <f>IF(AR52=1,LEN(AW52)-LEN(SUBSTITUTE(AW52,"Y","")),"")</f>
        <v/>
      </c>
      <c r="X52" s="53">
        <f>5-(LEN(AV52)-LEN(SUBSTITUTE(AV52,"N","")))</f>
        <v/>
      </c>
      <c r="Y52" s="54">
        <f>IF(AR52=1,5-(LEN(AW52)-LEN(SUBSTITUTE(AW52,"N",""))),"")</f>
        <v/>
      </c>
      <c r="Z52" s="55">
        <f>(V52+5-X52)/5</f>
        <v/>
      </c>
      <c r="AA52" s="56">
        <f>IF(AR52=1,(W52+5-Y52)/5,"")</f>
        <v/>
      </c>
      <c r="AB52" s="57">
        <f>D52*V52/5</f>
        <v/>
      </c>
      <c r="AC52" s="58">
        <f>IF(AR52=1,D52*W52/5,"")</f>
        <v/>
      </c>
      <c r="AD52" s="57">
        <f>D52*X52/5</f>
        <v/>
      </c>
      <c r="AE52" s="58">
        <f>IF(AR52=1,D52*Y52/5,"")</f>
        <v/>
      </c>
      <c r="AF52" s="57">
        <f>D52*Z52</f>
        <v/>
      </c>
      <c r="AG52" s="58">
        <f>IF(AR52=1,D52*AA52,"")</f>
        <v/>
      </c>
      <c r="AH52" s="14" t="inlineStr">
        <is>
          <t>Y: D5 | N: none | X: none | U: D1, D2, D3, D4. See dataset-specific evidence note in MCDM_Grades and the complete rules in MCDM_Rubric.</t>
        </is>
      </c>
      <c r="AI52" s="27" t="n"/>
      <c r="AJ52" s="14" t="inlineStr">
        <is>
          <t>https://github.com/fyangneil/pavement-crack-detection</t>
        </is>
      </c>
      <c r="AK52" s="27" t="n"/>
      <c r="AL52" s="14" t="inlineStr">
        <is>
          <t>P: primary documentation (not evaluator-verified data quality)</t>
        </is>
      </c>
      <c r="AM52" s="27" t="n"/>
      <c r="AN52" s="14" t="inlineStr">
        <is>
          <t>Documentation snapshot; payload release not fully pinned</t>
        </is>
      </c>
      <c r="AO52" s="27" t="n"/>
      <c r="AP52" s="14" t="inlineStr">
        <is>
          <t>2026-09-07</t>
        </is>
      </c>
      <c r="AQ52" s="27" t="n"/>
      <c r="AR52" s="14">
        <f>IF(AND(AS52=5,LEN(AW52)=5,LEN(SUBSTITUTE(SUBSTITUTE(SUBSTITUTE(SUBSTITUTE(AW52,"Y",""),"N",""),"U",""),"X",""))=0),1,0)</f>
        <v/>
      </c>
      <c r="AS52" s="14">
        <f>COUNTA(G52,J52,M52,P52,S52)</f>
        <v/>
      </c>
      <c r="AT52" s="14">
        <f>SUM(IF(OR(G52="Y",G52="N",G52="U",G52="X"),IF(G52=F52,1,0),0),IF(OR(J52="Y",J52="N",J52="U",J52="X"),IF(J52=I52,1,0),0),IF(OR(M52="Y",M52="N",M52="U",M52="X"),IF(M52=L52,1,0),0),IF(OR(P52="Y",P52="N",P52="U",P52="X"),IF(P52=O52,1,0),0),IF(OR(S52="Y",S52="N",S52="U",S52="X"),IF(S52=R52,1,0),0))</f>
        <v/>
      </c>
      <c r="AU52" s="14">
        <f>A52&amp;"|"&amp;LEFT(C52,1)</f>
        <v/>
      </c>
      <c r="AV52" s="14">
        <f>F52&amp;I52&amp;L52&amp;O52&amp;R52</f>
        <v/>
      </c>
      <c r="AW52" s="14">
        <f>G52&amp;J52&amp;M52&amp;P52&amp;S52</f>
        <v/>
      </c>
    </row>
    <row r="53" ht="70" customHeight="1">
      <c r="A53" s="14" t="inlineStr">
        <is>
          <t>DS-007</t>
        </is>
      </c>
      <c r="B53" s="14" t="inlineStr">
        <is>
          <t>CRACK500 (Crack500)</t>
        </is>
      </c>
      <c r="C53" s="14" t="inlineStr">
        <is>
          <t>C Sample Size</t>
        </is>
      </c>
      <c r="D53" s="14">
        <f>MCDM_Settings!$D$10</f>
        <v/>
      </c>
      <c r="E53" s="14" t="inlineStr">
        <is>
          <t>C1 Count originals</t>
        </is>
      </c>
      <c r="F53" s="21" t="inlineStr">
        <is>
          <t>U</t>
        </is>
      </c>
      <c r="G53" s="23" t="n"/>
      <c r="H53" s="14" t="inlineStr">
        <is>
          <t>C2 Count each class</t>
        </is>
      </c>
      <c r="I53" s="21" t="inlineStr">
        <is>
          <t>U</t>
        </is>
      </c>
      <c r="J53" s="23" t="n"/>
      <c r="K53" s="14" t="inlineStr">
        <is>
          <t>C3 Count each group</t>
        </is>
      </c>
      <c r="L53" s="21" t="inlineStr">
        <is>
          <t>U</t>
        </is>
      </c>
      <c r="M53" s="23" t="n"/>
      <c r="N53" s="14" t="inlineStr">
        <is>
          <t>C4 Count each split</t>
        </is>
      </c>
      <c r="O53" s="21" t="inlineStr">
        <is>
          <t>U</t>
        </is>
      </c>
      <c r="P53" s="23" t="n"/>
      <c r="Q53" s="14" t="inlineStr">
        <is>
          <t>C5 Justify the size</t>
        </is>
      </c>
      <c r="R53" s="21" t="inlineStr">
        <is>
          <t>U</t>
        </is>
      </c>
      <c r="S53" s="23" t="n"/>
      <c r="T53" s="14">
        <f>IF(Z53=0,IF(ISNUMBER(SEARCH("X",AV53)),"Unrated (0-5; X)","Unrated (0-5)"),IF(Z53=1,V53&amp;"/5",V53&amp;"-"&amp;X53&amp;"/5 (P"&amp;IF(ISNUMBER(SEARCH("X",AV53)),"; X","")&amp;")"))</f>
        <v/>
      </c>
      <c r="U53" s="26">
        <f>IF(AS53=0,"",IF(AR53=0,"Incomplete/invalid",IF(AA53=0,IF(ISNUMBER(SEARCH("X",AW53)),"Unrated (0-5; X)","Unrated (0-5)"),IF(AA53=1,W53&amp;"/5",W53&amp;"-"&amp;Y53&amp;"/5 (P"&amp;IF(ISNUMBER(SEARCH("X",AW53)),"; X","")&amp;")"))))</f>
        <v/>
      </c>
      <c r="V53" s="53">
        <f>LEN(AV53)-LEN(SUBSTITUTE(AV53,"Y",""))</f>
        <v/>
      </c>
      <c r="W53" s="54">
        <f>IF(AR53=1,LEN(AW53)-LEN(SUBSTITUTE(AW53,"Y","")),"")</f>
        <v/>
      </c>
      <c r="X53" s="53">
        <f>5-(LEN(AV53)-LEN(SUBSTITUTE(AV53,"N","")))</f>
        <v/>
      </c>
      <c r="Y53" s="54">
        <f>IF(AR53=1,5-(LEN(AW53)-LEN(SUBSTITUTE(AW53,"N",""))),"")</f>
        <v/>
      </c>
      <c r="Z53" s="55">
        <f>(V53+5-X53)/5</f>
        <v/>
      </c>
      <c r="AA53" s="56">
        <f>IF(AR53=1,(W53+5-Y53)/5,"")</f>
        <v/>
      </c>
      <c r="AB53" s="57">
        <f>D53*V53/5</f>
        <v/>
      </c>
      <c r="AC53" s="58">
        <f>IF(AR53=1,D53*W53/5,"")</f>
        <v/>
      </c>
      <c r="AD53" s="57">
        <f>D53*X53/5</f>
        <v/>
      </c>
      <c r="AE53" s="58">
        <f>IF(AR53=1,D53*Y53/5,"")</f>
        <v/>
      </c>
      <c r="AF53" s="57">
        <f>D53*Z53</f>
        <v/>
      </c>
      <c r="AG53" s="58">
        <f>IF(AR53=1,D53*AA53,"")</f>
        <v/>
      </c>
      <c r="AH53" s="14" t="inlineStr">
        <is>
          <t>Y: none | N: none | X: none | U: C1, C2, C3, C4, C5. See dataset-specific evidence note in MCDM_Grades and the complete rules in MCDM_Rubric.</t>
        </is>
      </c>
      <c r="AI53" s="27" t="n"/>
      <c r="AJ53" s="14" t="inlineStr">
        <is>
          <t>https://github.com/fyangneil/pavement-crack-detection</t>
        </is>
      </c>
      <c r="AK53" s="27" t="n"/>
      <c r="AL53" s="14" t="inlineStr">
        <is>
          <t>P: primary documentation (not evaluator-verified data quality)</t>
        </is>
      </c>
      <c r="AM53" s="27" t="n"/>
      <c r="AN53" s="14" t="inlineStr">
        <is>
          <t>Documentation snapshot; payload release not fully pinned</t>
        </is>
      </c>
      <c r="AO53" s="27" t="n"/>
      <c r="AP53" s="14" t="inlineStr">
        <is>
          <t>2026-09-07</t>
        </is>
      </c>
      <c r="AQ53" s="27" t="n"/>
      <c r="AR53" s="14">
        <f>IF(AND(AS53=5,LEN(AW53)=5,LEN(SUBSTITUTE(SUBSTITUTE(SUBSTITUTE(SUBSTITUTE(AW53,"Y",""),"N",""),"U",""),"X",""))=0),1,0)</f>
        <v/>
      </c>
      <c r="AS53" s="14">
        <f>COUNTA(G53,J53,M53,P53,S53)</f>
        <v/>
      </c>
      <c r="AT53" s="14">
        <f>SUM(IF(OR(G53="Y",G53="N",G53="U",G53="X"),IF(G53=F53,1,0),0),IF(OR(J53="Y",J53="N",J53="U",J53="X"),IF(J53=I53,1,0),0),IF(OR(M53="Y",M53="N",M53="U",M53="X"),IF(M53=L53,1,0),0),IF(OR(P53="Y",P53="N",P53="U",P53="X"),IF(P53=O53,1,0),0),IF(OR(S53="Y",S53="N",S53="U",S53="X"),IF(S53=R53,1,0),0))</f>
        <v/>
      </c>
      <c r="AU53" s="14">
        <f>A53&amp;"|"&amp;LEFT(C53,1)</f>
        <v/>
      </c>
      <c r="AV53" s="14">
        <f>F53&amp;I53&amp;L53&amp;O53&amp;R53</f>
        <v/>
      </c>
      <c r="AW53" s="14">
        <f>G53&amp;J53&amp;M53&amp;P53&amp;S53</f>
        <v/>
      </c>
    </row>
    <row r="54" ht="70" customHeight="1">
      <c r="A54" s="14" t="inlineStr">
        <is>
          <t>DS-007</t>
        </is>
      </c>
      <c r="B54" s="14" t="inlineStr">
        <is>
          <t>CRACK500 (Crack500)</t>
        </is>
      </c>
      <c r="C54" s="14" t="inlineStr">
        <is>
          <t>R Domain Fit</t>
        </is>
      </c>
      <c r="D54" s="14">
        <f>MCDM_Settings!$D$11</f>
        <v/>
      </c>
      <c r="E54" s="14" t="inlineStr">
        <is>
          <t>R1 Define the domain</t>
        </is>
      </c>
      <c r="F54" s="21" t="inlineStr">
        <is>
          <t>U</t>
        </is>
      </c>
      <c r="G54" s="23" t="n"/>
      <c r="H54" s="14" t="inlineStr">
        <is>
          <t>R2 Describe coverage</t>
        </is>
      </c>
      <c r="I54" s="21" t="inlineStr">
        <is>
          <t>U</t>
        </is>
      </c>
      <c r="J54" s="23" t="n"/>
      <c r="K54" s="14" t="inlineStr">
        <is>
          <t>R3 Compare the target</t>
        </is>
      </c>
      <c r="L54" s="21" t="inlineStr">
        <is>
          <t>U</t>
        </is>
      </c>
      <c r="M54" s="23" t="n"/>
      <c r="N54" s="14" t="inlineStr">
        <is>
          <t>R4 Check for bias</t>
        </is>
      </c>
      <c r="O54" s="21" t="inlineStr">
        <is>
          <t>U</t>
        </is>
      </c>
      <c r="P54" s="23" t="n"/>
      <c r="Q54" s="14" t="inlineStr">
        <is>
          <t>R5 Test a new domain</t>
        </is>
      </c>
      <c r="R54" s="21" t="inlineStr">
        <is>
          <t>U</t>
        </is>
      </c>
      <c r="S54" s="23" t="n"/>
      <c r="T54" s="14">
        <f>IF(Z54=0,IF(ISNUMBER(SEARCH("X",AV54)),"Unrated (0-5; X)","Unrated (0-5)"),IF(Z54=1,V54&amp;"/5",V54&amp;"-"&amp;X54&amp;"/5 (P"&amp;IF(ISNUMBER(SEARCH("X",AV54)),"; X","")&amp;")"))</f>
        <v/>
      </c>
      <c r="U54" s="26">
        <f>IF(AS54=0,"",IF(AR54=0,"Incomplete/invalid",IF(AA54=0,IF(ISNUMBER(SEARCH("X",AW54)),"Unrated (0-5; X)","Unrated (0-5)"),IF(AA54=1,W54&amp;"/5",W54&amp;"-"&amp;Y54&amp;"/5 (P"&amp;IF(ISNUMBER(SEARCH("X",AW54)),"; X","")&amp;")"))))</f>
        <v/>
      </c>
      <c r="V54" s="53">
        <f>LEN(AV54)-LEN(SUBSTITUTE(AV54,"Y",""))</f>
        <v/>
      </c>
      <c r="W54" s="54">
        <f>IF(AR54=1,LEN(AW54)-LEN(SUBSTITUTE(AW54,"Y","")),"")</f>
        <v/>
      </c>
      <c r="X54" s="53">
        <f>5-(LEN(AV54)-LEN(SUBSTITUTE(AV54,"N","")))</f>
        <v/>
      </c>
      <c r="Y54" s="54">
        <f>IF(AR54=1,5-(LEN(AW54)-LEN(SUBSTITUTE(AW54,"N",""))),"")</f>
        <v/>
      </c>
      <c r="Z54" s="55">
        <f>(V54+5-X54)/5</f>
        <v/>
      </c>
      <c r="AA54" s="56">
        <f>IF(AR54=1,(W54+5-Y54)/5,"")</f>
        <v/>
      </c>
      <c r="AB54" s="57">
        <f>D54*V54/5</f>
        <v/>
      </c>
      <c r="AC54" s="58">
        <f>IF(AR54=1,D54*W54/5,"")</f>
        <v/>
      </c>
      <c r="AD54" s="57">
        <f>D54*X54/5</f>
        <v/>
      </c>
      <c r="AE54" s="58">
        <f>IF(AR54=1,D54*Y54/5,"")</f>
        <v/>
      </c>
      <c r="AF54" s="57">
        <f>D54*Z54</f>
        <v/>
      </c>
      <c r="AG54" s="58">
        <f>IF(AR54=1,D54*AA54,"")</f>
        <v/>
      </c>
      <c r="AH54" s="14" t="inlineStr">
        <is>
          <t>Y: none | N: none | X: none | U: R1, R2, R3, R4, R5. See dataset-specific evidence note in MCDM_Grades and the complete rules in MCDM_Rubric.</t>
        </is>
      </c>
      <c r="AI54" s="27" t="n"/>
      <c r="AJ54" s="14" t="inlineStr">
        <is>
          <t>https://github.com/fyangneil/pavement-crack-detection</t>
        </is>
      </c>
      <c r="AK54" s="27" t="n"/>
      <c r="AL54" s="14" t="inlineStr">
        <is>
          <t>P: primary documentation (not evaluator-verified data quality)</t>
        </is>
      </c>
      <c r="AM54" s="27" t="n"/>
      <c r="AN54" s="14" t="inlineStr">
        <is>
          <t>Documentation snapshot; payload release not fully pinned</t>
        </is>
      </c>
      <c r="AO54" s="27" t="n"/>
      <c r="AP54" s="14" t="inlineStr">
        <is>
          <t>2026-09-07</t>
        </is>
      </c>
      <c r="AQ54" s="27" t="n"/>
      <c r="AR54" s="14">
        <f>IF(AND(AS54=5,LEN(AW54)=5,LEN(SUBSTITUTE(SUBSTITUTE(SUBSTITUTE(SUBSTITUTE(AW54,"Y",""),"N",""),"U",""),"X",""))=0),1,0)</f>
        <v/>
      </c>
      <c r="AS54" s="14">
        <f>COUNTA(G54,J54,M54,P54,S54)</f>
        <v/>
      </c>
      <c r="AT54" s="14">
        <f>SUM(IF(OR(G54="Y",G54="N",G54="U",G54="X"),IF(G54=F54,1,0),0),IF(OR(J54="Y",J54="N",J54="U",J54="X"),IF(J54=I54,1,0),0),IF(OR(M54="Y",M54="N",M54="U",M54="X"),IF(M54=L54,1,0),0),IF(OR(P54="Y",P54="N",P54="U",P54="X"),IF(P54=O54,1,0),0),IF(OR(S54="Y",S54="N",S54="U",S54="X"),IF(S54=R54,1,0),0))</f>
        <v/>
      </c>
      <c r="AU54" s="14">
        <f>A54&amp;"|"&amp;LEFT(C54,1)</f>
        <v/>
      </c>
      <c r="AV54" s="14">
        <f>F54&amp;I54&amp;L54&amp;O54&amp;R54</f>
        <v/>
      </c>
      <c r="AW54" s="14">
        <f>G54&amp;J54&amp;M54&amp;P54&amp;S54</f>
        <v/>
      </c>
    </row>
    <row r="55" ht="70" customHeight="1">
      <c r="A55" s="14" t="inlineStr">
        <is>
          <t>DS-007</t>
        </is>
      </c>
      <c r="B55" s="14" t="inlineStr">
        <is>
          <t>CRACK500 (Crack500)</t>
        </is>
      </c>
      <c r="C55" s="14" t="inlineStr">
        <is>
          <t>M Sensor Details</t>
        </is>
      </c>
      <c r="D55" s="14">
        <f>MCDM_Settings!$D$12</f>
        <v/>
      </c>
      <c r="E55" s="14" t="inlineStr">
        <is>
          <t>M1 Identify equipment</t>
        </is>
      </c>
      <c r="F55" s="21" t="inlineStr">
        <is>
          <t>U</t>
        </is>
      </c>
      <c r="G55" s="23" t="n"/>
      <c r="H55" s="14" t="inlineStr">
        <is>
          <t>M2 Specify the scale</t>
        </is>
      </c>
      <c r="I55" s="21" t="inlineStr">
        <is>
          <t>U</t>
        </is>
      </c>
      <c r="J55" s="23" t="n"/>
      <c r="K55" s="14" t="inlineStr">
        <is>
          <t>M3 Locate the records</t>
        </is>
      </c>
      <c r="L55" s="21" t="inlineStr">
        <is>
          <t>U</t>
        </is>
      </c>
      <c r="M55" s="23" t="n"/>
      <c r="N55" s="14" t="inlineStr">
        <is>
          <t>M4 Report precision</t>
        </is>
      </c>
      <c r="O55" s="21" t="inlineStr">
        <is>
          <t>U</t>
        </is>
      </c>
      <c r="P55" s="23" t="n"/>
      <c r="Q55" s="14" t="inlineStr">
        <is>
          <t>M5 Explain processing</t>
        </is>
      </c>
      <c r="R55" s="21" t="inlineStr">
        <is>
          <t>U</t>
        </is>
      </c>
      <c r="S55" s="23" t="n"/>
      <c r="T55" s="14">
        <f>IF(Z55=0,IF(ISNUMBER(SEARCH("X",AV55)),"Unrated (0-5; X)","Unrated (0-5)"),IF(Z55=1,V55&amp;"/5",V55&amp;"-"&amp;X55&amp;"/5 (P"&amp;IF(ISNUMBER(SEARCH("X",AV55)),"; X","")&amp;")"))</f>
        <v/>
      </c>
      <c r="U55" s="26">
        <f>IF(AS55=0,"",IF(AR55=0,"Incomplete/invalid",IF(AA55=0,IF(ISNUMBER(SEARCH("X",AW55)),"Unrated (0-5; X)","Unrated (0-5)"),IF(AA55=1,W55&amp;"/5",W55&amp;"-"&amp;Y55&amp;"/5 (P"&amp;IF(ISNUMBER(SEARCH("X",AW55)),"; X","")&amp;")"))))</f>
        <v/>
      </c>
      <c r="V55" s="53">
        <f>LEN(AV55)-LEN(SUBSTITUTE(AV55,"Y",""))</f>
        <v/>
      </c>
      <c r="W55" s="54">
        <f>IF(AR55=1,LEN(AW55)-LEN(SUBSTITUTE(AW55,"Y","")),"")</f>
        <v/>
      </c>
      <c r="X55" s="53">
        <f>5-(LEN(AV55)-LEN(SUBSTITUTE(AV55,"N","")))</f>
        <v/>
      </c>
      <c r="Y55" s="54">
        <f>IF(AR55=1,5-(LEN(AW55)-LEN(SUBSTITUTE(AW55,"N",""))),"")</f>
        <v/>
      </c>
      <c r="Z55" s="55">
        <f>(V55+5-X55)/5</f>
        <v/>
      </c>
      <c r="AA55" s="56">
        <f>IF(AR55=1,(W55+5-Y55)/5,"")</f>
        <v/>
      </c>
      <c r="AB55" s="57">
        <f>D55*V55/5</f>
        <v/>
      </c>
      <c r="AC55" s="58">
        <f>IF(AR55=1,D55*W55/5,"")</f>
        <v/>
      </c>
      <c r="AD55" s="57">
        <f>D55*X55/5</f>
        <v/>
      </c>
      <c r="AE55" s="58">
        <f>IF(AR55=1,D55*Y55/5,"")</f>
        <v/>
      </c>
      <c r="AF55" s="57">
        <f>D55*Z55</f>
        <v/>
      </c>
      <c r="AG55" s="58">
        <f>IF(AR55=1,D55*AA55,"")</f>
        <v/>
      </c>
      <c r="AH55" s="14" t="inlineStr">
        <is>
          <t>Y: none | N: none | X: none | U: M1, M2, M3, M4, M5. See dataset-specific evidence note in MCDM_Grades and the complete rules in MCDM_Rubric.</t>
        </is>
      </c>
      <c r="AI55" s="27" t="n"/>
      <c r="AJ55" s="14" t="inlineStr">
        <is>
          <t>https://github.com/fyangneil/pavement-crack-detection</t>
        </is>
      </c>
      <c r="AK55" s="27" t="n"/>
      <c r="AL55" s="14" t="inlineStr">
        <is>
          <t>P: primary documentation (not evaluator-verified data quality)</t>
        </is>
      </c>
      <c r="AM55" s="27" t="n"/>
      <c r="AN55" s="14" t="inlineStr">
        <is>
          <t>Documentation snapshot; payload release not fully pinned</t>
        </is>
      </c>
      <c r="AO55" s="27" t="n"/>
      <c r="AP55" s="14" t="inlineStr">
        <is>
          <t>2026-09-07</t>
        </is>
      </c>
      <c r="AQ55" s="27" t="n"/>
      <c r="AR55" s="14">
        <f>IF(AND(AS55=5,LEN(AW55)=5,LEN(SUBSTITUTE(SUBSTITUTE(SUBSTITUTE(SUBSTITUTE(AW55,"Y",""),"N",""),"U",""),"X",""))=0),1,0)</f>
        <v/>
      </c>
      <c r="AS55" s="14">
        <f>COUNTA(G55,J55,M55,P55,S55)</f>
        <v/>
      </c>
      <c r="AT55" s="14">
        <f>SUM(IF(OR(G55="Y",G55="N",G55="U",G55="X"),IF(G55=F55,1,0),0),IF(OR(J55="Y",J55="N",J55="U",J55="X"),IF(J55=I55,1,0),0),IF(OR(M55="Y",M55="N",M55="U",M55="X"),IF(M55=L55,1,0),0),IF(OR(P55="Y",P55="N",P55="U",P55="X"),IF(P55=O55,1,0),0),IF(OR(S55="Y",S55="N",S55="U",S55="X"),IF(S55=R55,1,0),0))</f>
        <v/>
      </c>
      <c r="AU55" s="14">
        <f>A55&amp;"|"&amp;LEFT(C55,1)</f>
        <v/>
      </c>
      <c r="AV55" s="14">
        <f>F55&amp;I55&amp;L55&amp;O55&amp;R55</f>
        <v/>
      </c>
      <c r="AW55" s="14">
        <f>G55&amp;J55&amp;M55&amp;P55&amp;S55</f>
        <v/>
      </c>
    </row>
    <row r="56" ht="70" customHeight="1">
      <c r="A56" s="14" t="inlineStr">
        <is>
          <t>DS-007</t>
        </is>
      </c>
      <c r="B56" s="14" t="inlineStr">
        <is>
          <t>CRACK500 (Crack500)</t>
        </is>
      </c>
      <c r="C56" s="14" t="inlineStr">
        <is>
          <t>V Test Readiness</t>
        </is>
      </c>
      <c r="D56" s="14">
        <f>MCDM_Settings!$D$13</f>
        <v/>
      </c>
      <c r="E56" s="14" t="inlineStr">
        <is>
          <t>V1 Identify test data</t>
        </is>
      </c>
      <c r="F56" s="21" t="inlineStr">
        <is>
          <t>U</t>
        </is>
      </c>
      <c r="G56" s="23" t="n"/>
      <c r="H56" s="14" t="inlineStr">
        <is>
          <t>V2 Define the splits</t>
        </is>
      </c>
      <c r="I56" s="21" t="inlineStr">
        <is>
          <t>U</t>
        </is>
      </c>
      <c r="J56" s="23" t="n"/>
      <c r="K56" s="14" t="inlineStr">
        <is>
          <t>V3 Prevent leakage</t>
        </is>
      </c>
      <c r="L56" s="21" t="inlineStr">
        <is>
          <t>U</t>
        </is>
      </c>
      <c r="M56" s="23" t="n"/>
      <c r="N56" s="14" t="inlineStr">
        <is>
          <t>V4 Provide a baseline</t>
        </is>
      </c>
      <c r="O56" s="21" t="inlineStr">
        <is>
          <t>U</t>
        </is>
      </c>
      <c r="P56" s="23" t="n"/>
      <c r="Q56" s="14" t="inlineStr">
        <is>
          <t>V5 Report uncertainty</t>
        </is>
      </c>
      <c r="R56" s="21" t="inlineStr">
        <is>
          <t>U</t>
        </is>
      </c>
      <c r="S56" s="23" t="n"/>
      <c r="T56" s="14">
        <f>IF(Z56=0,IF(ISNUMBER(SEARCH("X",AV56)),"Unrated (0-5; X)","Unrated (0-5)"),IF(Z56=1,V56&amp;"/5",V56&amp;"-"&amp;X56&amp;"/5 (P"&amp;IF(ISNUMBER(SEARCH("X",AV56)),"; X","")&amp;")"))</f>
        <v/>
      </c>
      <c r="U56" s="26">
        <f>IF(AS56=0,"",IF(AR56=0,"Incomplete/invalid",IF(AA56=0,IF(ISNUMBER(SEARCH("X",AW56)),"Unrated (0-5; X)","Unrated (0-5)"),IF(AA56=1,W56&amp;"/5",W56&amp;"-"&amp;Y56&amp;"/5 (P"&amp;IF(ISNUMBER(SEARCH("X",AW56)),"; X","")&amp;")"))))</f>
        <v/>
      </c>
      <c r="V56" s="53">
        <f>LEN(AV56)-LEN(SUBSTITUTE(AV56,"Y",""))</f>
        <v/>
      </c>
      <c r="W56" s="54">
        <f>IF(AR56=1,LEN(AW56)-LEN(SUBSTITUTE(AW56,"Y","")),"")</f>
        <v/>
      </c>
      <c r="X56" s="53">
        <f>5-(LEN(AV56)-LEN(SUBSTITUTE(AV56,"N","")))</f>
        <v/>
      </c>
      <c r="Y56" s="54">
        <f>IF(AR56=1,5-(LEN(AW56)-LEN(SUBSTITUTE(AW56,"N",""))),"")</f>
        <v/>
      </c>
      <c r="Z56" s="55">
        <f>(V56+5-X56)/5</f>
        <v/>
      </c>
      <c r="AA56" s="56">
        <f>IF(AR56=1,(W56+5-Y56)/5,"")</f>
        <v/>
      </c>
      <c r="AB56" s="57">
        <f>D56*V56/5</f>
        <v/>
      </c>
      <c r="AC56" s="58">
        <f>IF(AR56=1,D56*W56/5,"")</f>
        <v/>
      </c>
      <c r="AD56" s="57">
        <f>D56*X56/5</f>
        <v/>
      </c>
      <c r="AE56" s="58">
        <f>IF(AR56=1,D56*Y56/5,"")</f>
        <v/>
      </c>
      <c r="AF56" s="57">
        <f>D56*Z56</f>
        <v/>
      </c>
      <c r="AG56" s="58">
        <f>IF(AR56=1,D56*AA56,"")</f>
        <v/>
      </c>
      <c r="AH56" s="14" t="inlineStr">
        <is>
          <t>Y: none | N: none | X: none | U: V1, V2, V3, V4, V5. See dataset-specific evidence note in MCDM_Grades and the complete rules in MCDM_Rubric.</t>
        </is>
      </c>
      <c r="AI56" s="27" t="n"/>
      <c r="AJ56" s="14" t="inlineStr">
        <is>
          <t>https://github.com/fyangneil/pavement-crack-detection</t>
        </is>
      </c>
      <c r="AK56" s="27" t="n"/>
      <c r="AL56" s="14" t="inlineStr">
        <is>
          <t>P: primary documentation (not evaluator-verified data quality)</t>
        </is>
      </c>
      <c r="AM56" s="27" t="n"/>
      <c r="AN56" s="14" t="inlineStr">
        <is>
          <t>Documentation snapshot; payload release not fully pinned</t>
        </is>
      </c>
      <c r="AO56" s="27" t="n"/>
      <c r="AP56" s="14" t="inlineStr">
        <is>
          <t>2026-09-07</t>
        </is>
      </c>
      <c r="AQ56" s="27" t="n"/>
      <c r="AR56" s="14">
        <f>IF(AND(AS56=5,LEN(AW56)=5,LEN(SUBSTITUTE(SUBSTITUTE(SUBSTITUTE(SUBSTITUTE(AW56,"Y",""),"N",""),"U",""),"X",""))=0),1,0)</f>
        <v/>
      </c>
      <c r="AS56" s="14">
        <f>COUNTA(G56,J56,M56,P56,S56)</f>
        <v/>
      </c>
      <c r="AT56" s="14">
        <f>SUM(IF(OR(G56="Y",G56="N",G56="U",G56="X"),IF(G56=F56,1,0),0),IF(OR(J56="Y",J56="N",J56="U",J56="X"),IF(J56=I56,1,0),0),IF(OR(M56="Y",M56="N",M56="U",M56="X"),IF(M56=L56,1,0),0),IF(OR(P56="Y",P56="N",P56="U",P56="X"),IF(P56=O56,1,0),0),IF(OR(S56="Y",S56="N",S56="U",S56="X"),IF(S56=R56,1,0),0))</f>
        <v/>
      </c>
      <c r="AU56" s="14">
        <f>A56&amp;"|"&amp;LEFT(C56,1)</f>
        <v/>
      </c>
      <c r="AV56" s="14">
        <f>F56&amp;I56&amp;L56&amp;O56&amp;R56</f>
        <v/>
      </c>
      <c r="AW56" s="14">
        <f>G56&amp;J56&amp;M56&amp;P56&amp;S56</f>
        <v/>
      </c>
    </row>
    <row r="57" ht="70" customHeight="1">
      <c r="A57" s="14" t="inlineStr">
        <is>
          <t>DS-007</t>
        </is>
      </c>
      <c r="B57" s="14" t="inlineStr">
        <is>
          <t>CRACK500 (Crack500)</t>
        </is>
      </c>
      <c r="C57" s="14" t="inlineStr">
        <is>
          <t>E Engineering Value</t>
        </is>
      </c>
      <c r="D57" s="14">
        <f>MCDM_Settings!$D$14</f>
        <v/>
      </c>
      <c r="E57" s="14" t="inlineStr">
        <is>
          <t>E1 Define the outcome</t>
        </is>
      </c>
      <c r="F57" s="21" t="inlineStr">
        <is>
          <t>U</t>
        </is>
      </c>
      <c r="G57" s="23" t="n"/>
      <c r="H57" s="14" t="inlineStr">
        <is>
          <t>E2 Provide measurements</t>
        </is>
      </c>
      <c r="I57" s="21" t="inlineStr">
        <is>
          <t>U</t>
        </is>
      </c>
      <c r="J57" s="23" t="n"/>
      <c r="K57" s="14" t="inlineStr">
        <is>
          <t>E3 Link the records</t>
        </is>
      </c>
      <c r="L57" s="21" t="inlineStr">
        <is>
          <t>U</t>
        </is>
      </c>
      <c r="M57" s="23" t="n"/>
      <c r="N57" s="14" t="inlineStr">
        <is>
          <t>E4 Map agency needs</t>
        </is>
      </c>
      <c r="O57" s="21" t="inlineStr">
        <is>
          <t>U</t>
        </is>
      </c>
      <c r="P57" s="23" t="n"/>
      <c r="Q57" s="14" t="inlineStr">
        <is>
          <t>E5 Validate the decision</t>
        </is>
      </c>
      <c r="R57" s="21" t="inlineStr">
        <is>
          <t>U</t>
        </is>
      </c>
      <c r="S57" s="23" t="n"/>
      <c r="T57" s="14">
        <f>IF(Z57=0,IF(ISNUMBER(SEARCH("X",AV57)),"Unrated (0-5; X)","Unrated (0-5)"),IF(Z57=1,V57&amp;"/5",V57&amp;"-"&amp;X57&amp;"/5 (P"&amp;IF(ISNUMBER(SEARCH("X",AV57)),"; X","")&amp;")"))</f>
        <v/>
      </c>
      <c r="U57" s="26">
        <f>IF(AS57=0,"",IF(AR57=0,"Incomplete/invalid",IF(AA57=0,IF(ISNUMBER(SEARCH("X",AW57)),"Unrated (0-5; X)","Unrated (0-5)"),IF(AA57=1,W57&amp;"/5",W57&amp;"-"&amp;Y57&amp;"/5 (P"&amp;IF(ISNUMBER(SEARCH("X",AW57)),"; X","")&amp;")"))))</f>
        <v/>
      </c>
      <c r="V57" s="53">
        <f>LEN(AV57)-LEN(SUBSTITUTE(AV57,"Y",""))</f>
        <v/>
      </c>
      <c r="W57" s="54">
        <f>IF(AR57=1,LEN(AW57)-LEN(SUBSTITUTE(AW57,"Y","")),"")</f>
        <v/>
      </c>
      <c r="X57" s="53">
        <f>5-(LEN(AV57)-LEN(SUBSTITUTE(AV57,"N","")))</f>
        <v/>
      </c>
      <c r="Y57" s="54">
        <f>IF(AR57=1,5-(LEN(AW57)-LEN(SUBSTITUTE(AW57,"N",""))),"")</f>
        <v/>
      </c>
      <c r="Z57" s="55">
        <f>(V57+5-X57)/5</f>
        <v/>
      </c>
      <c r="AA57" s="56">
        <f>IF(AR57=1,(W57+5-Y57)/5,"")</f>
        <v/>
      </c>
      <c r="AB57" s="57">
        <f>D57*V57/5</f>
        <v/>
      </c>
      <c r="AC57" s="58">
        <f>IF(AR57=1,D57*W57/5,"")</f>
        <v/>
      </c>
      <c r="AD57" s="57">
        <f>D57*X57/5</f>
        <v/>
      </c>
      <c r="AE57" s="58">
        <f>IF(AR57=1,D57*Y57/5,"")</f>
        <v/>
      </c>
      <c r="AF57" s="57">
        <f>D57*Z57</f>
        <v/>
      </c>
      <c r="AG57" s="58">
        <f>IF(AR57=1,D57*AA57,"")</f>
        <v/>
      </c>
      <c r="AH57" s="14" t="inlineStr">
        <is>
          <t>Y: none | N: none | X: none | U: E1, E2, E3, E4, E5. See dataset-specific evidence note in MCDM_Grades and the complete rules in MCDM_Rubric.</t>
        </is>
      </c>
      <c r="AI57" s="27" t="n"/>
      <c r="AJ57" s="14" t="inlineStr">
        <is>
          <t>https://github.com/fyangneil/pavement-crack-detection</t>
        </is>
      </c>
      <c r="AK57" s="27" t="n"/>
      <c r="AL57" s="14" t="inlineStr">
        <is>
          <t>P: primary documentation (not evaluator-verified data quality)</t>
        </is>
      </c>
      <c r="AM57" s="27" t="n"/>
      <c r="AN57" s="14" t="inlineStr">
        <is>
          <t>Documentation snapshot; payload release not fully pinned</t>
        </is>
      </c>
      <c r="AO57" s="27" t="n"/>
      <c r="AP57" s="14" t="inlineStr">
        <is>
          <t>2026-09-07</t>
        </is>
      </c>
      <c r="AQ57" s="27" t="n"/>
      <c r="AR57" s="14">
        <f>IF(AND(AS57=5,LEN(AW57)=5,LEN(SUBSTITUTE(SUBSTITUTE(SUBSTITUTE(SUBSTITUTE(AW57,"Y",""),"N",""),"U",""),"X",""))=0),1,0)</f>
        <v/>
      </c>
      <c r="AS57" s="14">
        <f>COUNTA(G57,J57,M57,P57,S57)</f>
        <v/>
      </c>
      <c r="AT57" s="14">
        <f>SUM(IF(OR(G57="Y",G57="N",G57="U",G57="X"),IF(G57=F57,1,0),0),IF(OR(J57="Y",J57="N",J57="U",J57="X"),IF(J57=I57,1,0),0),IF(OR(M57="Y",M57="N",M57="U",M57="X"),IF(M57=L57,1,0),0),IF(OR(P57="Y",P57="N",P57="U",P57="X"),IF(P57=O57,1,0),0),IF(OR(S57="Y",S57="N",S57="U",S57="X"),IF(S57=R57,1,0),0))</f>
        <v/>
      </c>
      <c r="AU57" s="14">
        <f>A57&amp;"|"&amp;LEFT(C57,1)</f>
        <v/>
      </c>
      <c r="AV57" s="14">
        <f>F57&amp;I57&amp;L57&amp;O57&amp;R57</f>
        <v/>
      </c>
      <c r="AW57" s="14">
        <f>G57&amp;J57&amp;M57&amp;P57&amp;S57</f>
        <v/>
      </c>
    </row>
    <row r="58" ht="70" customHeight="1">
      <c r="A58" s="14" t="inlineStr">
        <is>
          <t>DS-008</t>
        </is>
      </c>
      <c r="B58" s="14" t="inlineStr">
        <is>
          <t>CrackForest Dataset (CFD)</t>
        </is>
      </c>
      <c r="C58" s="14" t="inlineStr">
        <is>
          <t>A Access</t>
        </is>
      </c>
      <c r="D58" s="14">
        <f>MCDM_Settings!$D$7</f>
        <v/>
      </c>
      <c r="E58" s="14" t="inlineStr">
        <is>
          <t>A1 Find the release</t>
        </is>
      </c>
      <c r="F58" s="21" t="inlineStr">
        <is>
          <t>Y</t>
        </is>
      </c>
      <c r="G58" s="23" t="n"/>
      <c r="H58" s="14" t="inlineStr">
        <is>
          <t>A2 Get the data</t>
        </is>
      </c>
      <c r="I58" s="21" t="inlineStr">
        <is>
          <t>Y</t>
        </is>
      </c>
      <c r="J58" s="23" t="n"/>
      <c r="K58" s="14" t="inlineStr">
        <is>
          <t>A3 Check the license</t>
        </is>
      </c>
      <c r="L58" s="21" t="inlineStr">
        <is>
          <t>Y</t>
        </is>
      </c>
      <c r="M58" s="23" t="n"/>
      <c r="N58" s="14" t="inlineStr">
        <is>
          <t>A4 Check other rights</t>
        </is>
      </c>
      <c r="O58" s="21" t="inlineStr">
        <is>
          <t>U</t>
        </is>
      </c>
      <c r="P58" s="23" t="n"/>
      <c r="Q58" s="14" t="inlineStr">
        <is>
          <t>A5 Open a sample</t>
        </is>
      </c>
      <c r="R58" s="21" t="inlineStr">
        <is>
          <t>U</t>
        </is>
      </c>
      <c r="S58" s="23" t="n"/>
      <c r="T58" s="14">
        <f>IF(Z58=0,IF(ISNUMBER(SEARCH("X",AV58)),"Unrated (0-5; X)","Unrated (0-5)"),IF(Z58=1,V58&amp;"/5",V58&amp;"-"&amp;X58&amp;"/5 (P"&amp;IF(ISNUMBER(SEARCH("X",AV58)),"; X","")&amp;")"))</f>
        <v/>
      </c>
      <c r="U58" s="26">
        <f>IF(AS58=0,"",IF(AR58=0,"Incomplete/invalid",IF(AA58=0,IF(ISNUMBER(SEARCH("X",AW58)),"Unrated (0-5; X)","Unrated (0-5)"),IF(AA58=1,W58&amp;"/5",W58&amp;"-"&amp;Y58&amp;"/5 (P"&amp;IF(ISNUMBER(SEARCH("X",AW58)),"; X","")&amp;")"))))</f>
        <v/>
      </c>
      <c r="V58" s="53">
        <f>LEN(AV58)-LEN(SUBSTITUTE(AV58,"Y",""))</f>
        <v/>
      </c>
      <c r="W58" s="54">
        <f>IF(AR58=1,LEN(AW58)-LEN(SUBSTITUTE(AW58,"Y","")),"")</f>
        <v/>
      </c>
      <c r="X58" s="53">
        <f>5-(LEN(AV58)-LEN(SUBSTITUTE(AV58,"N","")))</f>
        <v/>
      </c>
      <c r="Y58" s="54">
        <f>IF(AR58=1,5-(LEN(AW58)-LEN(SUBSTITUTE(AW58,"N",""))),"")</f>
        <v/>
      </c>
      <c r="Z58" s="55">
        <f>(V58+5-X58)/5</f>
        <v/>
      </c>
      <c r="AA58" s="56">
        <f>IF(AR58=1,(W58+5-Y58)/5,"")</f>
        <v/>
      </c>
      <c r="AB58" s="57">
        <f>D58*V58/5</f>
        <v/>
      </c>
      <c r="AC58" s="58">
        <f>IF(AR58=1,D58*W58/5,"")</f>
        <v/>
      </c>
      <c r="AD58" s="57">
        <f>D58*X58/5</f>
        <v/>
      </c>
      <c r="AE58" s="58">
        <f>IF(AR58=1,D58*Y58/5,"")</f>
        <v/>
      </c>
      <c r="AF58" s="57">
        <f>D58*Z58</f>
        <v/>
      </c>
      <c r="AG58" s="58">
        <f>IF(AR58=1,D58*AA58,"")</f>
        <v/>
      </c>
      <c r="AH58" s="14" t="inlineStr">
        <is>
          <t>Y: A1, A2, A3 | N: none | X: none | U: A4, A5. See dataset-specific evidence note in MCDM_Grades and the complete rules in MCDM_Rubric.</t>
        </is>
      </c>
      <c r="AI58" s="27" t="n"/>
      <c r="AJ58" s="14" t="inlineStr">
        <is>
          <t>https://github.com/cuilimeng/CrackForest-dataset</t>
        </is>
      </c>
      <c r="AK58" s="27" t="n"/>
      <c r="AL58" s="14" t="inlineStr">
        <is>
          <t>P: primary documentation (not evaluator-verified data quality)</t>
        </is>
      </c>
      <c r="AM58" s="27" t="n"/>
      <c r="AN58" s="14" t="inlineStr">
        <is>
          <t>Documentation snapshot; payload release not fully pinned</t>
        </is>
      </c>
      <c r="AO58" s="27" t="n"/>
      <c r="AP58" s="14" t="inlineStr">
        <is>
          <t>2026-09-07</t>
        </is>
      </c>
      <c r="AQ58" s="27" t="n"/>
      <c r="AR58" s="14">
        <f>IF(AND(AS58=5,LEN(AW58)=5,LEN(SUBSTITUTE(SUBSTITUTE(SUBSTITUTE(SUBSTITUTE(AW58,"Y",""),"N",""),"U",""),"X",""))=0),1,0)</f>
        <v/>
      </c>
      <c r="AS58" s="14">
        <f>COUNTA(G58,J58,M58,P58,S58)</f>
        <v/>
      </c>
      <c r="AT58" s="14">
        <f>SUM(IF(OR(G58="Y",G58="N",G58="U",G58="X"),IF(G58=F58,1,0),0),IF(OR(J58="Y",J58="N",J58="U",J58="X"),IF(J58=I58,1,0),0),IF(OR(M58="Y",M58="N",M58="U",M58="X"),IF(M58=L58,1,0),0),IF(OR(P58="Y",P58="N",P58="U",P58="X"),IF(P58=O58,1,0),0),IF(OR(S58="Y",S58="N",S58="U",S58="X"),IF(S58=R58,1,0),0))</f>
        <v/>
      </c>
      <c r="AU58" s="14">
        <f>A58&amp;"|"&amp;LEFT(C58,1)</f>
        <v/>
      </c>
      <c r="AV58" s="14">
        <f>F58&amp;I58&amp;L58&amp;O58&amp;R58</f>
        <v/>
      </c>
      <c r="AW58" s="14">
        <f>G58&amp;J58&amp;M58&amp;P58&amp;S58</f>
        <v/>
      </c>
    </row>
    <row r="59" ht="70" customHeight="1">
      <c r="A59" s="14" t="inlineStr">
        <is>
          <t>DS-008</t>
        </is>
      </c>
      <c r="B59" s="14" t="inlineStr">
        <is>
          <t>CrackForest Dataset (CFD)</t>
        </is>
      </c>
      <c r="C59" s="14" t="inlineStr">
        <is>
          <t>L Label Quality</t>
        </is>
      </c>
      <c r="D59" s="14">
        <f>MCDM_Settings!$D$8</f>
        <v/>
      </c>
      <c r="E59" s="14" t="inlineStr">
        <is>
          <t>L1 Define the targets</t>
        </is>
      </c>
      <c r="F59" s="21" t="inlineStr">
        <is>
          <t>Y</t>
        </is>
      </c>
      <c r="G59" s="23" t="n"/>
      <c r="H59" s="14" t="inlineStr">
        <is>
          <t>L2 Explain the rules</t>
        </is>
      </c>
      <c r="I59" s="21" t="inlineStr">
        <is>
          <t>U</t>
        </is>
      </c>
      <c r="J59" s="23" t="n"/>
      <c r="K59" s="14" t="inlineStr">
        <is>
          <t>L3 Identify the team</t>
        </is>
      </c>
      <c r="L59" s="21" t="inlineStr">
        <is>
          <t>U</t>
        </is>
      </c>
      <c r="M59" s="23" t="n"/>
      <c r="N59" s="14" t="inlineStr">
        <is>
          <t>L4 Review and correct</t>
        </is>
      </c>
      <c r="O59" s="21" t="inlineStr">
        <is>
          <t>U</t>
        </is>
      </c>
      <c r="P59" s="23" t="n"/>
      <c r="Q59" s="14" t="inlineStr">
        <is>
          <t>L5 Measure reliability</t>
        </is>
      </c>
      <c r="R59" s="21" t="inlineStr">
        <is>
          <t>U</t>
        </is>
      </c>
      <c r="S59" s="23" t="n"/>
      <c r="T59" s="14">
        <f>IF(Z59=0,IF(ISNUMBER(SEARCH("X",AV59)),"Unrated (0-5; X)","Unrated (0-5)"),IF(Z59=1,V59&amp;"/5",V59&amp;"-"&amp;X59&amp;"/5 (P"&amp;IF(ISNUMBER(SEARCH("X",AV59)),"; X","")&amp;")"))</f>
        <v/>
      </c>
      <c r="U59" s="26">
        <f>IF(AS59=0,"",IF(AR59=0,"Incomplete/invalid",IF(AA59=0,IF(ISNUMBER(SEARCH("X",AW59)),"Unrated (0-5; X)","Unrated (0-5)"),IF(AA59=1,W59&amp;"/5",W59&amp;"-"&amp;Y59&amp;"/5 (P"&amp;IF(ISNUMBER(SEARCH("X",AW59)),"; X","")&amp;")"))))</f>
        <v/>
      </c>
      <c r="V59" s="53">
        <f>LEN(AV59)-LEN(SUBSTITUTE(AV59,"Y",""))</f>
        <v/>
      </c>
      <c r="W59" s="54">
        <f>IF(AR59=1,LEN(AW59)-LEN(SUBSTITUTE(AW59,"Y","")),"")</f>
        <v/>
      </c>
      <c r="X59" s="53">
        <f>5-(LEN(AV59)-LEN(SUBSTITUTE(AV59,"N","")))</f>
        <v/>
      </c>
      <c r="Y59" s="54">
        <f>IF(AR59=1,5-(LEN(AW59)-LEN(SUBSTITUTE(AW59,"N",""))),"")</f>
        <v/>
      </c>
      <c r="Z59" s="55">
        <f>(V59+5-X59)/5</f>
        <v/>
      </c>
      <c r="AA59" s="56">
        <f>IF(AR59=1,(W59+5-Y59)/5,"")</f>
        <v/>
      </c>
      <c r="AB59" s="57">
        <f>D59*V59/5</f>
        <v/>
      </c>
      <c r="AC59" s="58">
        <f>IF(AR59=1,D59*W59/5,"")</f>
        <v/>
      </c>
      <c r="AD59" s="57">
        <f>D59*X59/5</f>
        <v/>
      </c>
      <c r="AE59" s="58">
        <f>IF(AR59=1,D59*Y59/5,"")</f>
        <v/>
      </c>
      <c r="AF59" s="57">
        <f>D59*Z59</f>
        <v/>
      </c>
      <c r="AG59" s="58">
        <f>IF(AR59=1,D59*AA59,"")</f>
        <v/>
      </c>
      <c r="AH59" s="14" t="inlineStr">
        <is>
          <t>Y: L1 | N: none | X: none | U: L2, L3, L4, L5. See dataset-specific evidence note in MCDM_Grades and the complete rules in MCDM_Rubric.</t>
        </is>
      </c>
      <c r="AI59" s="27" t="n"/>
      <c r="AJ59" s="14" t="inlineStr">
        <is>
          <t>https://github.com/cuilimeng/CrackForest-dataset</t>
        </is>
      </c>
      <c r="AK59" s="27" t="n"/>
      <c r="AL59" s="14" t="inlineStr">
        <is>
          <t>P: primary documentation (not evaluator-verified data quality)</t>
        </is>
      </c>
      <c r="AM59" s="27" t="n"/>
      <c r="AN59" s="14" t="inlineStr">
        <is>
          <t>Documentation snapshot; payload release not fully pinned</t>
        </is>
      </c>
      <c r="AO59" s="27" t="n"/>
      <c r="AP59" s="14" t="inlineStr">
        <is>
          <t>2026-09-07</t>
        </is>
      </c>
      <c r="AQ59" s="27" t="n"/>
      <c r="AR59" s="14">
        <f>IF(AND(AS59=5,LEN(AW59)=5,LEN(SUBSTITUTE(SUBSTITUTE(SUBSTITUTE(SUBSTITUTE(AW59,"Y",""),"N",""),"U",""),"X",""))=0),1,0)</f>
        <v/>
      </c>
      <c r="AS59" s="14">
        <f>COUNTA(G59,J59,M59,P59,S59)</f>
        <v/>
      </c>
      <c r="AT59" s="14">
        <f>SUM(IF(OR(G59="Y",G59="N",G59="U",G59="X"),IF(G59=F59,1,0),0),IF(OR(J59="Y",J59="N",J59="U",J59="X"),IF(J59=I59,1,0),0),IF(OR(M59="Y",M59="N",M59="U",M59="X"),IF(M59=L59,1,0),0),IF(OR(P59="Y",P59="N",P59="U",P59="X"),IF(P59=O59,1,0),0),IF(OR(S59="Y",S59="N",S59="U",S59="X"),IF(S59=R59,1,0),0))</f>
        <v/>
      </c>
      <c r="AU59" s="14">
        <f>A59&amp;"|"&amp;LEFT(C59,1)</f>
        <v/>
      </c>
      <c r="AV59" s="14">
        <f>F59&amp;I59&amp;L59&amp;O59&amp;R59</f>
        <v/>
      </c>
      <c r="AW59" s="14">
        <f>G59&amp;J59&amp;M59&amp;P59&amp;S59</f>
        <v/>
      </c>
    </row>
    <row r="60" ht="70" customHeight="1">
      <c r="A60" s="14" t="inlineStr">
        <is>
          <t>DS-008</t>
        </is>
      </c>
      <c r="B60" s="14" t="inlineStr">
        <is>
          <t>CrackForest Dataset (CFD)</t>
        </is>
      </c>
      <c r="C60" s="14" t="inlineStr">
        <is>
          <t>D Documentation</t>
        </is>
      </c>
      <c r="D60" s="14">
        <f>MCDM_Settings!$D$9</f>
        <v/>
      </c>
      <c r="E60" s="14" t="inlineStr">
        <is>
          <t>D1 Describe the files</t>
        </is>
      </c>
      <c r="F60" s="21" t="inlineStr">
        <is>
          <t>U</t>
        </is>
      </c>
      <c r="G60" s="23" t="n"/>
      <c r="H60" s="14" t="inlineStr">
        <is>
          <t>D2 Explain the source</t>
        </is>
      </c>
      <c r="I60" s="21" t="inlineStr">
        <is>
          <t>U</t>
        </is>
      </c>
      <c r="J60" s="23" t="n"/>
      <c r="K60" s="14" t="inlineStr">
        <is>
          <t>D3 Track the version</t>
        </is>
      </c>
      <c r="L60" s="21" t="inlineStr">
        <is>
          <t>Y</t>
        </is>
      </c>
      <c r="M60" s="23" t="n"/>
      <c r="N60" s="14" t="inlineStr">
        <is>
          <t>D4 State the limits</t>
        </is>
      </c>
      <c r="O60" s="21" t="inlineStr">
        <is>
          <t>U</t>
        </is>
      </c>
      <c r="P60" s="23" t="n"/>
      <c r="Q60" s="14" t="inlineStr">
        <is>
          <t>D5 Locate the details</t>
        </is>
      </c>
      <c r="R60" s="21" t="inlineStr">
        <is>
          <t>Y</t>
        </is>
      </c>
      <c r="S60" s="23" t="n"/>
      <c r="T60" s="14">
        <f>IF(Z60=0,IF(ISNUMBER(SEARCH("X",AV60)),"Unrated (0-5; X)","Unrated (0-5)"),IF(Z60=1,V60&amp;"/5",V60&amp;"-"&amp;X60&amp;"/5 (P"&amp;IF(ISNUMBER(SEARCH("X",AV60)),"; X","")&amp;")"))</f>
        <v/>
      </c>
      <c r="U60" s="26">
        <f>IF(AS60=0,"",IF(AR60=0,"Incomplete/invalid",IF(AA60=0,IF(ISNUMBER(SEARCH("X",AW60)),"Unrated (0-5; X)","Unrated (0-5)"),IF(AA60=1,W60&amp;"/5",W60&amp;"-"&amp;Y60&amp;"/5 (P"&amp;IF(ISNUMBER(SEARCH("X",AW60)),"; X","")&amp;")"))))</f>
        <v/>
      </c>
      <c r="V60" s="53">
        <f>LEN(AV60)-LEN(SUBSTITUTE(AV60,"Y",""))</f>
        <v/>
      </c>
      <c r="W60" s="54">
        <f>IF(AR60=1,LEN(AW60)-LEN(SUBSTITUTE(AW60,"Y","")),"")</f>
        <v/>
      </c>
      <c r="X60" s="53">
        <f>5-(LEN(AV60)-LEN(SUBSTITUTE(AV60,"N","")))</f>
        <v/>
      </c>
      <c r="Y60" s="54">
        <f>IF(AR60=1,5-(LEN(AW60)-LEN(SUBSTITUTE(AW60,"N",""))),"")</f>
        <v/>
      </c>
      <c r="Z60" s="55">
        <f>(V60+5-X60)/5</f>
        <v/>
      </c>
      <c r="AA60" s="56">
        <f>IF(AR60=1,(W60+5-Y60)/5,"")</f>
        <v/>
      </c>
      <c r="AB60" s="57">
        <f>D60*V60/5</f>
        <v/>
      </c>
      <c r="AC60" s="58">
        <f>IF(AR60=1,D60*W60/5,"")</f>
        <v/>
      </c>
      <c r="AD60" s="57">
        <f>D60*X60/5</f>
        <v/>
      </c>
      <c r="AE60" s="58">
        <f>IF(AR60=1,D60*Y60/5,"")</f>
        <v/>
      </c>
      <c r="AF60" s="57">
        <f>D60*Z60</f>
        <v/>
      </c>
      <c r="AG60" s="58">
        <f>IF(AR60=1,D60*AA60,"")</f>
        <v/>
      </c>
      <c r="AH60" s="14" t="inlineStr">
        <is>
          <t>Y: D3, D5 | N: none | X: none | U: D1, D2, D4. See dataset-specific evidence note in MCDM_Grades and the complete rules in MCDM_Rubric.</t>
        </is>
      </c>
      <c r="AI60" s="27" t="n"/>
      <c r="AJ60" s="14" t="inlineStr">
        <is>
          <t>https://github.com/cuilimeng/CrackForest-dataset</t>
        </is>
      </c>
      <c r="AK60" s="27" t="n"/>
      <c r="AL60" s="14" t="inlineStr">
        <is>
          <t>P: primary documentation (not evaluator-verified data quality)</t>
        </is>
      </c>
      <c r="AM60" s="27" t="n"/>
      <c r="AN60" s="14" t="inlineStr">
        <is>
          <t>Documentation snapshot; payload release not fully pinned</t>
        </is>
      </c>
      <c r="AO60" s="27" t="n"/>
      <c r="AP60" s="14" t="inlineStr">
        <is>
          <t>2026-09-07</t>
        </is>
      </c>
      <c r="AQ60" s="27" t="n"/>
      <c r="AR60" s="14">
        <f>IF(AND(AS60=5,LEN(AW60)=5,LEN(SUBSTITUTE(SUBSTITUTE(SUBSTITUTE(SUBSTITUTE(AW60,"Y",""),"N",""),"U",""),"X",""))=0),1,0)</f>
        <v/>
      </c>
      <c r="AS60" s="14">
        <f>COUNTA(G60,J60,M60,P60,S60)</f>
        <v/>
      </c>
      <c r="AT60" s="14">
        <f>SUM(IF(OR(G60="Y",G60="N",G60="U",G60="X"),IF(G60=F60,1,0),0),IF(OR(J60="Y",J60="N",J60="U",J60="X"),IF(J60=I60,1,0),0),IF(OR(M60="Y",M60="N",M60="U",M60="X"),IF(M60=L60,1,0),0),IF(OR(P60="Y",P60="N",P60="U",P60="X"),IF(P60=O60,1,0),0),IF(OR(S60="Y",S60="N",S60="U",S60="X"),IF(S60=R60,1,0),0))</f>
        <v/>
      </c>
      <c r="AU60" s="14">
        <f>A60&amp;"|"&amp;LEFT(C60,1)</f>
        <v/>
      </c>
      <c r="AV60" s="14">
        <f>F60&amp;I60&amp;L60&amp;O60&amp;R60</f>
        <v/>
      </c>
      <c r="AW60" s="14">
        <f>G60&amp;J60&amp;M60&amp;P60&amp;S60</f>
        <v/>
      </c>
    </row>
    <row r="61" ht="70" customHeight="1">
      <c r="A61" s="14" t="inlineStr">
        <is>
          <t>DS-008</t>
        </is>
      </c>
      <c r="B61" s="14" t="inlineStr">
        <is>
          <t>CrackForest Dataset (CFD)</t>
        </is>
      </c>
      <c r="C61" s="14" t="inlineStr">
        <is>
          <t>C Sample Size</t>
        </is>
      </c>
      <c r="D61" s="14">
        <f>MCDM_Settings!$D$10</f>
        <v/>
      </c>
      <c r="E61" s="14" t="inlineStr">
        <is>
          <t>C1 Count originals</t>
        </is>
      </c>
      <c r="F61" s="21" t="inlineStr">
        <is>
          <t>U</t>
        </is>
      </c>
      <c r="G61" s="23" t="n"/>
      <c r="H61" s="14" t="inlineStr">
        <is>
          <t>C2 Count each class</t>
        </is>
      </c>
      <c r="I61" s="21" t="inlineStr">
        <is>
          <t>U</t>
        </is>
      </c>
      <c r="J61" s="23" t="n"/>
      <c r="K61" s="14" t="inlineStr">
        <is>
          <t>C3 Count each group</t>
        </is>
      </c>
      <c r="L61" s="21" t="inlineStr">
        <is>
          <t>U</t>
        </is>
      </c>
      <c r="M61" s="23" t="n"/>
      <c r="N61" s="14" t="inlineStr">
        <is>
          <t>C4 Count each split</t>
        </is>
      </c>
      <c r="O61" s="21" t="inlineStr">
        <is>
          <t>U</t>
        </is>
      </c>
      <c r="P61" s="23" t="n"/>
      <c r="Q61" s="14" t="inlineStr">
        <is>
          <t>C5 Justify the size</t>
        </is>
      </c>
      <c r="R61" s="21" t="inlineStr">
        <is>
          <t>U</t>
        </is>
      </c>
      <c r="S61" s="23" t="n"/>
      <c r="T61" s="14">
        <f>IF(Z61=0,IF(ISNUMBER(SEARCH("X",AV61)),"Unrated (0-5; X)","Unrated (0-5)"),IF(Z61=1,V61&amp;"/5",V61&amp;"-"&amp;X61&amp;"/5 (P"&amp;IF(ISNUMBER(SEARCH("X",AV61)),"; X","")&amp;")"))</f>
        <v/>
      </c>
      <c r="U61" s="26">
        <f>IF(AS61=0,"",IF(AR61=0,"Incomplete/invalid",IF(AA61=0,IF(ISNUMBER(SEARCH("X",AW61)),"Unrated (0-5; X)","Unrated (0-5)"),IF(AA61=1,W61&amp;"/5",W61&amp;"-"&amp;Y61&amp;"/5 (P"&amp;IF(ISNUMBER(SEARCH("X",AW61)),"; X","")&amp;")"))))</f>
        <v/>
      </c>
      <c r="V61" s="53">
        <f>LEN(AV61)-LEN(SUBSTITUTE(AV61,"Y",""))</f>
        <v/>
      </c>
      <c r="W61" s="54">
        <f>IF(AR61=1,LEN(AW61)-LEN(SUBSTITUTE(AW61,"Y","")),"")</f>
        <v/>
      </c>
      <c r="X61" s="53">
        <f>5-(LEN(AV61)-LEN(SUBSTITUTE(AV61,"N","")))</f>
        <v/>
      </c>
      <c r="Y61" s="54">
        <f>IF(AR61=1,5-(LEN(AW61)-LEN(SUBSTITUTE(AW61,"N",""))),"")</f>
        <v/>
      </c>
      <c r="Z61" s="55">
        <f>(V61+5-X61)/5</f>
        <v/>
      </c>
      <c r="AA61" s="56">
        <f>IF(AR61=1,(W61+5-Y61)/5,"")</f>
        <v/>
      </c>
      <c r="AB61" s="57">
        <f>D61*V61/5</f>
        <v/>
      </c>
      <c r="AC61" s="58">
        <f>IF(AR61=1,D61*W61/5,"")</f>
        <v/>
      </c>
      <c r="AD61" s="57">
        <f>D61*X61/5</f>
        <v/>
      </c>
      <c r="AE61" s="58">
        <f>IF(AR61=1,D61*Y61/5,"")</f>
        <v/>
      </c>
      <c r="AF61" s="57">
        <f>D61*Z61</f>
        <v/>
      </c>
      <c r="AG61" s="58">
        <f>IF(AR61=1,D61*AA61,"")</f>
        <v/>
      </c>
      <c r="AH61" s="14" t="inlineStr">
        <is>
          <t>Y: none | N: none | X: none | U: C1, C2, C3, C4, C5. See dataset-specific evidence note in MCDM_Grades and the complete rules in MCDM_Rubric.</t>
        </is>
      </c>
      <c r="AI61" s="27" t="n"/>
      <c r="AJ61" s="14" t="inlineStr">
        <is>
          <t>https://github.com/cuilimeng/CrackForest-dataset</t>
        </is>
      </c>
      <c r="AK61" s="27" t="n"/>
      <c r="AL61" s="14" t="inlineStr">
        <is>
          <t>P: primary documentation (not evaluator-verified data quality)</t>
        </is>
      </c>
      <c r="AM61" s="27" t="n"/>
      <c r="AN61" s="14" t="inlineStr">
        <is>
          <t>Documentation snapshot; payload release not fully pinned</t>
        </is>
      </c>
      <c r="AO61" s="27" t="n"/>
      <c r="AP61" s="14" t="inlineStr">
        <is>
          <t>2026-09-07</t>
        </is>
      </c>
      <c r="AQ61" s="27" t="n"/>
      <c r="AR61" s="14">
        <f>IF(AND(AS61=5,LEN(AW61)=5,LEN(SUBSTITUTE(SUBSTITUTE(SUBSTITUTE(SUBSTITUTE(AW61,"Y",""),"N",""),"U",""),"X",""))=0),1,0)</f>
        <v/>
      </c>
      <c r="AS61" s="14">
        <f>COUNTA(G61,J61,M61,P61,S61)</f>
        <v/>
      </c>
      <c r="AT61" s="14">
        <f>SUM(IF(OR(G61="Y",G61="N",G61="U",G61="X"),IF(G61=F61,1,0),0),IF(OR(J61="Y",J61="N",J61="U",J61="X"),IF(J61=I61,1,0),0),IF(OR(M61="Y",M61="N",M61="U",M61="X"),IF(M61=L61,1,0),0),IF(OR(P61="Y",P61="N",P61="U",P61="X"),IF(P61=O61,1,0),0),IF(OR(S61="Y",S61="N",S61="U",S61="X"),IF(S61=R61,1,0),0))</f>
        <v/>
      </c>
      <c r="AU61" s="14">
        <f>A61&amp;"|"&amp;LEFT(C61,1)</f>
        <v/>
      </c>
      <c r="AV61" s="14">
        <f>F61&amp;I61&amp;L61&amp;O61&amp;R61</f>
        <v/>
      </c>
      <c r="AW61" s="14">
        <f>G61&amp;J61&amp;M61&amp;P61&amp;S61</f>
        <v/>
      </c>
    </row>
    <row r="62" ht="70" customHeight="1">
      <c r="A62" s="14" t="inlineStr">
        <is>
          <t>DS-008</t>
        </is>
      </c>
      <c r="B62" s="14" t="inlineStr">
        <is>
          <t>CrackForest Dataset (CFD)</t>
        </is>
      </c>
      <c r="C62" s="14" t="inlineStr">
        <is>
          <t>R Domain Fit</t>
        </is>
      </c>
      <c r="D62" s="14">
        <f>MCDM_Settings!$D$11</f>
        <v/>
      </c>
      <c r="E62" s="14" t="inlineStr">
        <is>
          <t>R1 Define the domain</t>
        </is>
      </c>
      <c r="F62" s="21" t="inlineStr">
        <is>
          <t>U</t>
        </is>
      </c>
      <c r="G62" s="23" t="n"/>
      <c r="H62" s="14" t="inlineStr">
        <is>
          <t>R2 Describe coverage</t>
        </is>
      </c>
      <c r="I62" s="21" t="inlineStr">
        <is>
          <t>U</t>
        </is>
      </c>
      <c r="J62" s="23" t="n"/>
      <c r="K62" s="14" t="inlineStr">
        <is>
          <t>R3 Compare the target</t>
        </is>
      </c>
      <c r="L62" s="21" t="inlineStr">
        <is>
          <t>U</t>
        </is>
      </c>
      <c r="M62" s="23" t="n"/>
      <c r="N62" s="14" t="inlineStr">
        <is>
          <t>R4 Check for bias</t>
        </is>
      </c>
      <c r="O62" s="21" t="inlineStr">
        <is>
          <t>U</t>
        </is>
      </c>
      <c r="P62" s="23" t="n"/>
      <c r="Q62" s="14" t="inlineStr">
        <is>
          <t>R5 Test a new domain</t>
        </is>
      </c>
      <c r="R62" s="21" t="inlineStr">
        <is>
          <t>U</t>
        </is>
      </c>
      <c r="S62" s="23" t="n"/>
      <c r="T62" s="14">
        <f>IF(Z62=0,IF(ISNUMBER(SEARCH("X",AV62)),"Unrated (0-5; X)","Unrated (0-5)"),IF(Z62=1,V62&amp;"/5",V62&amp;"-"&amp;X62&amp;"/5 (P"&amp;IF(ISNUMBER(SEARCH("X",AV62)),"; X","")&amp;")"))</f>
        <v/>
      </c>
      <c r="U62" s="26">
        <f>IF(AS62=0,"",IF(AR62=0,"Incomplete/invalid",IF(AA62=0,IF(ISNUMBER(SEARCH("X",AW62)),"Unrated (0-5; X)","Unrated (0-5)"),IF(AA62=1,W62&amp;"/5",W62&amp;"-"&amp;Y62&amp;"/5 (P"&amp;IF(ISNUMBER(SEARCH("X",AW62)),"; X","")&amp;")"))))</f>
        <v/>
      </c>
      <c r="V62" s="53">
        <f>LEN(AV62)-LEN(SUBSTITUTE(AV62,"Y",""))</f>
        <v/>
      </c>
      <c r="W62" s="54">
        <f>IF(AR62=1,LEN(AW62)-LEN(SUBSTITUTE(AW62,"Y","")),"")</f>
        <v/>
      </c>
      <c r="X62" s="53">
        <f>5-(LEN(AV62)-LEN(SUBSTITUTE(AV62,"N","")))</f>
        <v/>
      </c>
      <c r="Y62" s="54">
        <f>IF(AR62=1,5-(LEN(AW62)-LEN(SUBSTITUTE(AW62,"N",""))),"")</f>
        <v/>
      </c>
      <c r="Z62" s="55">
        <f>(V62+5-X62)/5</f>
        <v/>
      </c>
      <c r="AA62" s="56">
        <f>IF(AR62=1,(W62+5-Y62)/5,"")</f>
        <v/>
      </c>
      <c r="AB62" s="57">
        <f>D62*V62/5</f>
        <v/>
      </c>
      <c r="AC62" s="58">
        <f>IF(AR62=1,D62*W62/5,"")</f>
        <v/>
      </c>
      <c r="AD62" s="57">
        <f>D62*X62/5</f>
        <v/>
      </c>
      <c r="AE62" s="58">
        <f>IF(AR62=1,D62*Y62/5,"")</f>
        <v/>
      </c>
      <c r="AF62" s="57">
        <f>D62*Z62</f>
        <v/>
      </c>
      <c r="AG62" s="58">
        <f>IF(AR62=1,D62*AA62,"")</f>
        <v/>
      </c>
      <c r="AH62" s="14" t="inlineStr">
        <is>
          <t>Y: none | N: none | X: none | U: R1, R2, R3, R4, R5. See dataset-specific evidence note in MCDM_Grades and the complete rules in MCDM_Rubric.</t>
        </is>
      </c>
      <c r="AI62" s="27" t="n"/>
      <c r="AJ62" s="14" t="inlineStr">
        <is>
          <t>https://github.com/cuilimeng/CrackForest-dataset</t>
        </is>
      </c>
      <c r="AK62" s="27" t="n"/>
      <c r="AL62" s="14" t="inlineStr">
        <is>
          <t>P: primary documentation (not evaluator-verified data quality)</t>
        </is>
      </c>
      <c r="AM62" s="27" t="n"/>
      <c r="AN62" s="14" t="inlineStr">
        <is>
          <t>Documentation snapshot; payload release not fully pinned</t>
        </is>
      </c>
      <c r="AO62" s="27" t="n"/>
      <c r="AP62" s="14" t="inlineStr">
        <is>
          <t>2026-09-07</t>
        </is>
      </c>
      <c r="AQ62" s="27" t="n"/>
      <c r="AR62" s="14">
        <f>IF(AND(AS62=5,LEN(AW62)=5,LEN(SUBSTITUTE(SUBSTITUTE(SUBSTITUTE(SUBSTITUTE(AW62,"Y",""),"N",""),"U",""),"X",""))=0),1,0)</f>
        <v/>
      </c>
      <c r="AS62" s="14">
        <f>COUNTA(G62,J62,M62,P62,S62)</f>
        <v/>
      </c>
      <c r="AT62" s="14">
        <f>SUM(IF(OR(G62="Y",G62="N",G62="U",G62="X"),IF(G62=F62,1,0),0),IF(OR(J62="Y",J62="N",J62="U",J62="X"),IF(J62=I62,1,0),0),IF(OR(M62="Y",M62="N",M62="U",M62="X"),IF(M62=L62,1,0),0),IF(OR(P62="Y",P62="N",P62="U",P62="X"),IF(P62=O62,1,0),0),IF(OR(S62="Y",S62="N",S62="U",S62="X"),IF(S62=R62,1,0),0))</f>
        <v/>
      </c>
      <c r="AU62" s="14">
        <f>A62&amp;"|"&amp;LEFT(C62,1)</f>
        <v/>
      </c>
      <c r="AV62" s="14">
        <f>F62&amp;I62&amp;L62&amp;O62&amp;R62</f>
        <v/>
      </c>
      <c r="AW62" s="14">
        <f>G62&amp;J62&amp;M62&amp;P62&amp;S62</f>
        <v/>
      </c>
    </row>
    <row r="63" ht="70" customHeight="1">
      <c r="A63" s="14" t="inlineStr">
        <is>
          <t>DS-008</t>
        </is>
      </c>
      <c r="B63" s="14" t="inlineStr">
        <is>
          <t>CrackForest Dataset (CFD)</t>
        </is>
      </c>
      <c r="C63" s="14" t="inlineStr">
        <is>
          <t>M Sensor Details</t>
        </is>
      </c>
      <c r="D63" s="14">
        <f>MCDM_Settings!$D$12</f>
        <v/>
      </c>
      <c r="E63" s="14" t="inlineStr">
        <is>
          <t>M1 Identify equipment</t>
        </is>
      </c>
      <c r="F63" s="21" t="inlineStr">
        <is>
          <t>U</t>
        </is>
      </c>
      <c r="G63" s="23" t="n"/>
      <c r="H63" s="14" t="inlineStr">
        <is>
          <t>M2 Specify the scale</t>
        </is>
      </c>
      <c r="I63" s="21" t="inlineStr">
        <is>
          <t>U</t>
        </is>
      </c>
      <c r="J63" s="23" t="n"/>
      <c r="K63" s="14" t="inlineStr">
        <is>
          <t>M3 Locate the records</t>
        </is>
      </c>
      <c r="L63" s="21" t="inlineStr">
        <is>
          <t>U</t>
        </is>
      </c>
      <c r="M63" s="23" t="n"/>
      <c r="N63" s="14" t="inlineStr">
        <is>
          <t>M4 Report precision</t>
        </is>
      </c>
      <c r="O63" s="21" t="inlineStr">
        <is>
          <t>U</t>
        </is>
      </c>
      <c r="P63" s="23" t="n"/>
      <c r="Q63" s="14" t="inlineStr">
        <is>
          <t>M5 Explain processing</t>
        </is>
      </c>
      <c r="R63" s="21" t="inlineStr">
        <is>
          <t>U</t>
        </is>
      </c>
      <c r="S63" s="23" t="n"/>
      <c r="T63" s="14">
        <f>IF(Z63=0,IF(ISNUMBER(SEARCH("X",AV63)),"Unrated (0-5; X)","Unrated (0-5)"),IF(Z63=1,V63&amp;"/5",V63&amp;"-"&amp;X63&amp;"/5 (P"&amp;IF(ISNUMBER(SEARCH("X",AV63)),"; X","")&amp;")"))</f>
        <v/>
      </c>
      <c r="U63" s="26">
        <f>IF(AS63=0,"",IF(AR63=0,"Incomplete/invalid",IF(AA63=0,IF(ISNUMBER(SEARCH("X",AW63)),"Unrated (0-5; X)","Unrated (0-5)"),IF(AA63=1,W63&amp;"/5",W63&amp;"-"&amp;Y63&amp;"/5 (P"&amp;IF(ISNUMBER(SEARCH("X",AW63)),"; X","")&amp;")"))))</f>
        <v/>
      </c>
      <c r="V63" s="53">
        <f>LEN(AV63)-LEN(SUBSTITUTE(AV63,"Y",""))</f>
        <v/>
      </c>
      <c r="W63" s="54">
        <f>IF(AR63=1,LEN(AW63)-LEN(SUBSTITUTE(AW63,"Y","")),"")</f>
        <v/>
      </c>
      <c r="X63" s="53">
        <f>5-(LEN(AV63)-LEN(SUBSTITUTE(AV63,"N","")))</f>
        <v/>
      </c>
      <c r="Y63" s="54">
        <f>IF(AR63=1,5-(LEN(AW63)-LEN(SUBSTITUTE(AW63,"N",""))),"")</f>
        <v/>
      </c>
      <c r="Z63" s="55">
        <f>(V63+5-X63)/5</f>
        <v/>
      </c>
      <c r="AA63" s="56">
        <f>IF(AR63=1,(W63+5-Y63)/5,"")</f>
        <v/>
      </c>
      <c r="AB63" s="57">
        <f>D63*V63/5</f>
        <v/>
      </c>
      <c r="AC63" s="58">
        <f>IF(AR63=1,D63*W63/5,"")</f>
        <v/>
      </c>
      <c r="AD63" s="57">
        <f>D63*X63/5</f>
        <v/>
      </c>
      <c r="AE63" s="58">
        <f>IF(AR63=1,D63*Y63/5,"")</f>
        <v/>
      </c>
      <c r="AF63" s="57">
        <f>D63*Z63</f>
        <v/>
      </c>
      <c r="AG63" s="58">
        <f>IF(AR63=1,D63*AA63,"")</f>
        <v/>
      </c>
      <c r="AH63" s="14" t="inlineStr">
        <is>
          <t>Y: none | N: none | X: none | U: M1, M2, M3, M4, M5. See dataset-specific evidence note in MCDM_Grades and the complete rules in MCDM_Rubric.</t>
        </is>
      </c>
      <c r="AI63" s="27" t="n"/>
      <c r="AJ63" s="14" t="inlineStr">
        <is>
          <t>https://github.com/cuilimeng/CrackForest-dataset</t>
        </is>
      </c>
      <c r="AK63" s="27" t="n"/>
      <c r="AL63" s="14" t="inlineStr">
        <is>
          <t>P: primary documentation (not evaluator-verified data quality)</t>
        </is>
      </c>
      <c r="AM63" s="27" t="n"/>
      <c r="AN63" s="14" t="inlineStr">
        <is>
          <t>Documentation snapshot; payload release not fully pinned</t>
        </is>
      </c>
      <c r="AO63" s="27" t="n"/>
      <c r="AP63" s="14" t="inlineStr">
        <is>
          <t>2026-09-07</t>
        </is>
      </c>
      <c r="AQ63" s="27" t="n"/>
      <c r="AR63" s="14">
        <f>IF(AND(AS63=5,LEN(AW63)=5,LEN(SUBSTITUTE(SUBSTITUTE(SUBSTITUTE(SUBSTITUTE(AW63,"Y",""),"N",""),"U",""),"X",""))=0),1,0)</f>
        <v/>
      </c>
      <c r="AS63" s="14">
        <f>COUNTA(G63,J63,M63,P63,S63)</f>
        <v/>
      </c>
      <c r="AT63" s="14">
        <f>SUM(IF(OR(G63="Y",G63="N",G63="U",G63="X"),IF(G63=F63,1,0),0),IF(OR(J63="Y",J63="N",J63="U",J63="X"),IF(J63=I63,1,0),0),IF(OR(M63="Y",M63="N",M63="U",M63="X"),IF(M63=L63,1,0),0),IF(OR(P63="Y",P63="N",P63="U",P63="X"),IF(P63=O63,1,0),0),IF(OR(S63="Y",S63="N",S63="U",S63="X"),IF(S63=R63,1,0),0))</f>
        <v/>
      </c>
      <c r="AU63" s="14">
        <f>A63&amp;"|"&amp;LEFT(C63,1)</f>
        <v/>
      </c>
      <c r="AV63" s="14">
        <f>F63&amp;I63&amp;L63&amp;O63&amp;R63</f>
        <v/>
      </c>
      <c r="AW63" s="14">
        <f>G63&amp;J63&amp;M63&amp;P63&amp;S63</f>
        <v/>
      </c>
    </row>
    <row r="64" ht="70" customHeight="1">
      <c r="A64" s="14" t="inlineStr">
        <is>
          <t>DS-008</t>
        </is>
      </c>
      <c r="B64" s="14" t="inlineStr">
        <is>
          <t>CrackForest Dataset (CFD)</t>
        </is>
      </c>
      <c r="C64" s="14" t="inlineStr">
        <is>
          <t>V Test Readiness</t>
        </is>
      </c>
      <c r="D64" s="14">
        <f>MCDM_Settings!$D$13</f>
        <v/>
      </c>
      <c r="E64" s="14" t="inlineStr">
        <is>
          <t>V1 Identify test data</t>
        </is>
      </c>
      <c r="F64" s="21" t="inlineStr">
        <is>
          <t>U</t>
        </is>
      </c>
      <c r="G64" s="23" t="n"/>
      <c r="H64" s="14" t="inlineStr">
        <is>
          <t>V2 Define the splits</t>
        </is>
      </c>
      <c r="I64" s="21" t="inlineStr">
        <is>
          <t>U</t>
        </is>
      </c>
      <c r="J64" s="23" t="n"/>
      <c r="K64" s="14" t="inlineStr">
        <is>
          <t>V3 Prevent leakage</t>
        </is>
      </c>
      <c r="L64" s="21" t="inlineStr">
        <is>
          <t>U</t>
        </is>
      </c>
      <c r="M64" s="23" t="n"/>
      <c r="N64" s="14" t="inlineStr">
        <is>
          <t>V4 Provide a baseline</t>
        </is>
      </c>
      <c r="O64" s="21" t="inlineStr">
        <is>
          <t>U</t>
        </is>
      </c>
      <c r="P64" s="23" t="n"/>
      <c r="Q64" s="14" t="inlineStr">
        <is>
          <t>V5 Report uncertainty</t>
        </is>
      </c>
      <c r="R64" s="21" t="inlineStr">
        <is>
          <t>U</t>
        </is>
      </c>
      <c r="S64" s="23" t="n"/>
      <c r="T64" s="14">
        <f>IF(Z64=0,IF(ISNUMBER(SEARCH("X",AV64)),"Unrated (0-5; X)","Unrated (0-5)"),IF(Z64=1,V64&amp;"/5",V64&amp;"-"&amp;X64&amp;"/5 (P"&amp;IF(ISNUMBER(SEARCH("X",AV64)),"; X","")&amp;")"))</f>
        <v/>
      </c>
      <c r="U64" s="26">
        <f>IF(AS64=0,"",IF(AR64=0,"Incomplete/invalid",IF(AA64=0,IF(ISNUMBER(SEARCH("X",AW64)),"Unrated (0-5; X)","Unrated (0-5)"),IF(AA64=1,W64&amp;"/5",W64&amp;"-"&amp;Y64&amp;"/5 (P"&amp;IF(ISNUMBER(SEARCH("X",AW64)),"; X","")&amp;")"))))</f>
        <v/>
      </c>
      <c r="V64" s="53">
        <f>LEN(AV64)-LEN(SUBSTITUTE(AV64,"Y",""))</f>
        <v/>
      </c>
      <c r="W64" s="54">
        <f>IF(AR64=1,LEN(AW64)-LEN(SUBSTITUTE(AW64,"Y","")),"")</f>
        <v/>
      </c>
      <c r="X64" s="53">
        <f>5-(LEN(AV64)-LEN(SUBSTITUTE(AV64,"N","")))</f>
        <v/>
      </c>
      <c r="Y64" s="54">
        <f>IF(AR64=1,5-(LEN(AW64)-LEN(SUBSTITUTE(AW64,"N",""))),"")</f>
        <v/>
      </c>
      <c r="Z64" s="55">
        <f>(V64+5-X64)/5</f>
        <v/>
      </c>
      <c r="AA64" s="56">
        <f>IF(AR64=1,(W64+5-Y64)/5,"")</f>
        <v/>
      </c>
      <c r="AB64" s="57">
        <f>D64*V64/5</f>
        <v/>
      </c>
      <c r="AC64" s="58">
        <f>IF(AR64=1,D64*W64/5,"")</f>
        <v/>
      </c>
      <c r="AD64" s="57">
        <f>D64*X64/5</f>
        <v/>
      </c>
      <c r="AE64" s="58">
        <f>IF(AR64=1,D64*Y64/5,"")</f>
        <v/>
      </c>
      <c r="AF64" s="57">
        <f>D64*Z64</f>
        <v/>
      </c>
      <c r="AG64" s="58">
        <f>IF(AR64=1,D64*AA64,"")</f>
        <v/>
      </c>
      <c r="AH64" s="14" t="inlineStr">
        <is>
          <t>Y: none | N: none | X: none | U: V1, V2, V3, V4, V5. See dataset-specific evidence note in MCDM_Grades and the complete rules in MCDM_Rubric.</t>
        </is>
      </c>
      <c r="AI64" s="27" t="n"/>
      <c r="AJ64" s="14" t="inlineStr">
        <is>
          <t>https://github.com/cuilimeng/CrackForest-dataset</t>
        </is>
      </c>
      <c r="AK64" s="27" t="n"/>
      <c r="AL64" s="14" t="inlineStr">
        <is>
          <t>P: primary documentation (not evaluator-verified data quality)</t>
        </is>
      </c>
      <c r="AM64" s="27" t="n"/>
      <c r="AN64" s="14" t="inlineStr">
        <is>
          <t>Documentation snapshot; payload release not fully pinned</t>
        </is>
      </c>
      <c r="AO64" s="27" t="n"/>
      <c r="AP64" s="14" t="inlineStr">
        <is>
          <t>2026-09-07</t>
        </is>
      </c>
      <c r="AQ64" s="27" t="n"/>
      <c r="AR64" s="14">
        <f>IF(AND(AS64=5,LEN(AW64)=5,LEN(SUBSTITUTE(SUBSTITUTE(SUBSTITUTE(SUBSTITUTE(AW64,"Y",""),"N",""),"U",""),"X",""))=0),1,0)</f>
        <v/>
      </c>
      <c r="AS64" s="14">
        <f>COUNTA(G64,J64,M64,P64,S64)</f>
        <v/>
      </c>
      <c r="AT64" s="14">
        <f>SUM(IF(OR(G64="Y",G64="N",G64="U",G64="X"),IF(G64=F64,1,0),0),IF(OR(J64="Y",J64="N",J64="U",J64="X"),IF(J64=I64,1,0),0),IF(OR(M64="Y",M64="N",M64="U",M64="X"),IF(M64=L64,1,0),0),IF(OR(P64="Y",P64="N",P64="U",P64="X"),IF(P64=O64,1,0),0),IF(OR(S64="Y",S64="N",S64="U",S64="X"),IF(S64=R64,1,0),0))</f>
        <v/>
      </c>
      <c r="AU64" s="14">
        <f>A64&amp;"|"&amp;LEFT(C64,1)</f>
        <v/>
      </c>
      <c r="AV64" s="14">
        <f>F64&amp;I64&amp;L64&amp;O64&amp;R64</f>
        <v/>
      </c>
      <c r="AW64" s="14">
        <f>G64&amp;J64&amp;M64&amp;P64&amp;S64</f>
        <v/>
      </c>
    </row>
    <row r="65" ht="70" customHeight="1">
      <c r="A65" s="14" t="inlineStr">
        <is>
          <t>DS-008</t>
        </is>
      </c>
      <c r="B65" s="14" t="inlineStr">
        <is>
          <t>CrackForest Dataset (CFD)</t>
        </is>
      </c>
      <c r="C65" s="14" t="inlineStr">
        <is>
          <t>E Engineering Value</t>
        </is>
      </c>
      <c r="D65" s="14">
        <f>MCDM_Settings!$D$14</f>
        <v/>
      </c>
      <c r="E65" s="14" t="inlineStr">
        <is>
          <t>E1 Define the outcome</t>
        </is>
      </c>
      <c r="F65" s="21" t="inlineStr">
        <is>
          <t>U</t>
        </is>
      </c>
      <c r="G65" s="23" t="n"/>
      <c r="H65" s="14" t="inlineStr">
        <is>
          <t>E2 Provide measurements</t>
        </is>
      </c>
      <c r="I65" s="21" t="inlineStr">
        <is>
          <t>U</t>
        </is>
      </c>
      <c r="J65" s="23" t="n"/>
      <c r="K65" s="14" t="inlineStr">
        <is>
          <t>E3 Link the records</t>
        </is>
      </c>
      <c r="L65" s="21" t="inlineStr">
        <is>
          <t>U</t>
        </is>
      </c>
      <c r="M65" s="23" t="n"/>
      <c r="N65" s="14" t="inlineStr">
        <is>
          <t>E4 Map agency needs</t>
        </is>
      </c>
      <c r="O65" s="21" t="inlineStr">
        <is>
          <t>U</t>
        </is>
      </c>
      <c r="P65" s="23" t="n"/>
      <c r="Q65" s="14" t="inlineStr">
        <is>
          <t>E5 Validate the decision</t>
        </is>
      </c>
      <c r="R65" s="21" t="inlineStr">
        <is>
          <t>U</t>
        </is>
      </c>
      <c r="S65" s="23" t="n"/>
      <c r="T65" s="14">
        <f>IF(Z65=0,IF(ISNUMBER(SEARCH("X",AV65)),"Unrated (0-5; X)","Unrated (0-5)"),IF(Z65=1,V65&amp;"/5",V65&amp;"-"&amp;X65&amp;"/5 (P"&amp;IF(ISNUMBER(SEARCH("X",AV65)),"; X","")&amp;")"))</f>
        <v/>
      </c>
      <c r="U65" s="26">
        <f>IF(AS65=0,"",IF(AR65=0,"Incomplete/invalid",IF(AA65=0,IF(ISNUMBER(SEARCH("X",AW65)),"Unrated (0-5; X)","Unrated (0-5)"),IF(AA65=1,W65&amp;"/5",W65&amp;"-"&amp;Y65&amp;"/5 (P"&amp;IF(ISNUMBER(SEARCH("X",AW65)),"; X","")&amp;")"))))</f>
        <v/>
      </c>
      <c r="V65" s="53">
        <f>LEN(AV65)-LEN(SUBSTITUTE(AV65,"Y",""))</f>
        <v/>
      </c>
      <c r="W65" s="54">
        <f>IF(AR65=1,LEN(AW65)-LEN(SUBSTITUTE(AW65,"Y","")),"")</f>
        <v/>
      </c>
      <c r="X65" s="53">
        <f>5-(LEN(AV65)-LEN(SUBSTITUTE(AV65,"N","")))</f>
        <v/>
      </c>
      <c r="Y65" s="54">
        <f>IF(AR65=1,5-(LEN(AW65)-LEN(SUBSTITUTE(AW65,"N",""))),"")</f>
        <v/>
      </c>
      <c r="Z65" s="55">
        <f>(V65+5-X65)/5</f>
        <v/>
      </c>
      <c r="AA65" s="56">
        <f>IF(AR65=1,(W65+5-Y65)/5,"")</f>
        <v/>
      </c>
      <c r="AB65" s="57">
        <f>D65*V65/5</f>
        <v/>
      </c>
      <c r="AC65" s="58">
        <f>IF(AR65=1,D65*W65/5,"")</f>
        <v/>
      </c>
      <c r="AD65" s="57">
        <f>D65*X65/5</f>
        <v/>
      </c>
      <c r="AE65" s="58">
        <f>IF(AR65=1,D65*Y65/5,"")</f>
        <v/>
      </c>
      <c r="AF65" s="57">
        <f>D65*Z65</f>
        <v/>
      </c>
      <c r="AG65" s="58">
        <f>IF(AR65=1,D65*AA65,"")</f>
        <v/>
      </c>
      <c r="AH65" s="14" t="inlineStr">
        <is>
          <t>Y: none | N: none | X: none | U: E1, E2, E3, E4, E5. See dataset-specific evidence note in MCDM_Grades and the complete rules in MCDM_Rubric.</t>
        </is>
      </c>
      <c r="AI65" s="27" t="n"/>
      <c r="AJ65" s="14" t="inlineStr">
        <is>
          <t>https://github.com/cuilimeng/CrackForest-dataset</t>
        </is>
      </c>
      <c r="AK65" s="27" t="n"/>
      <c r="AL65" s="14" t="inlineStr">
        <is>
          <t>P: primary documentation (not evaluator-verified data quality)</t>
        </is>
      </c>
      <c r="AM65" s="27" t="n"/>
      <c r="AN65" s="14" t="inlineStr">
        <is>
          <t>Documentation snapshot; payload release not fully pinned</t>
        </is>
      </c>
      <c r="AO65" s="27" t="n"/>
      <c r="AP65" s="14" t="inlineStr">
        <is>
          <t>2026-09-07</t>
        </is>
      </c>
      <c r="AQ65" s="27" t="n"/>
      <c r="AR65" s="14">
        <f>IF(AND(AS65=5,LEN(AW65)=5,LEN(SUBSTITUTE(SUBSTITUTE(SUBSTITUTE(SUBSTITUTE(AW65,"Y",""),"N",""),"U",""),"X",""))=0),1,0)</f>
        <v/>
      </c>
      <c r="AS65" s="14">
        <f>COUNTA(G65,J65,M65,P65,S65)</f>
        <v/>
      </c>
      <c r="AT65" s="14">
        <f>SUM(IF(OR(G65="Y",G65="N",G65="U",G65="X"),IF(G65=F65,1,0),0),IF(OR(J65="Y",J65="N",J65="U",J65="X"),IF(J65=I65,1,0),0),IF(OR(M65="Y",M65="N",M65="U",M65="X"),IF(M65=L65,1,0),0),IF(OR(P65="Y",P65="N",P65="U",P65="X"),IF(P65=O65,1,0),0),IF(OR(S65="Y",S65="N",S65="U",S65="X"),IF(S65=R65,1,0),0))</f>
        <v/>
      </c>
      <c r="AU65" s="14">
        <f>A65&amp;"|"&amp;LEFT(C65,1)</f>
        <v/>
      </c>
      <c r="AV65" s="14">
        <f>F65&amp;I65&amp;L65&amp;O65&amp;R65</f>
        <v/>
      </c>
      <c r="AW65" s="14">
        <f>G65&amp;J65&amp;M65&amp;P65&amp;S65</f>
        <v/>
      </c>
    </row>
    <row r="66" ht="70" customHeight="1">
      <c r="A66" s="14" t="inlineStr">
        <is>
          <t>DS-009</t>
        </is>
      </c>
      <c r="B66" s="14" t="inlineStr">
        <is>
          <t>CrackLS315</t>
        </is>
      </c>
      <c r="C66" s="14" t="inlineStr">
        <is>
          <t>A Access</t>
        </is>
      </c>
      <c r="D66" s="14">
        <f>MCDM_Settings!$D$7</f>
        <v/>
      </c>
      <c r="E66" s="14" t="inlineStr">
        <is>
          <t>A1 Find the release</t>
        </is>
      </c>
      <c r="F66" s="21" t="inlineStr">
        <is>
          <t>Y</t>
        </is>
      </c>
      <c r="G66" s="23" t="n"/>
      <c r="H66" s="14" t="inlineStr">
        <is>
          <t>A2 Get the data</t>
        </is>
      </c>
      <c r="I66" s="21" t="inlineStr">
        <is>
          <t>Y</t>
        </is>
      </c>
      <c r="J66" s="23" t="n"/>
      <c r="K66" s="14" t="inlineStr">
        <is>
          <t>A3 Check the license</t>
        </is>
      </c>
      <c r="L66" s="21" t="inlineStr">
        <is>
          <t>U</t>
        </is>
      </c>
      <c r="M66" s="23" t="n"/>
      <c r="N66" s="14" t="inlineStr">
        <is>
          <t>A4 Check other rights</t>
        </is>
      </c>
      <c r="O66" s="21" t="inlineStr">
        <is>
          <t>U</t>
        </is>
      </c>
      <c r="P66" s="23" t="n"/>
      <c r="Q66" s="14" t="inlineStr">
        <is>
          <t>A5 Open a sample</t>
        </is>
      </c>
      <c r="R66" s="21" t="inlineStr">
        <is>
          <t>U</t>
        </is>
      </c>
      <c r="S66" s="23" t="n"/>
      <c r="T66" s="14">
        <f>IF(Z66=0,IF(ISNUMBER(SEARCH("X",AV66)),"Unrated (0-5; X)","Unrated (0-5)"),IF(Z66=1,V66&amp;"/5",V66&amp;"-"&amp;X66&amp;"/5 (P"&amp;IF(ISNUMBER(SEARCH("X",AV66)),"; X","")&amp;")"))</f>
        <v/>
      </c>
      <c r="U66" s="26">
        <f>IF(AS66=0,"",IF(AR66=0,"Incomplete/invalid",IF(AA66=0,IF(ISNUMBER(SEARCH("X",AW66)),"Unrated (0-5; X)","Unrated (0-5)"),IF(AA66=1,W66&amp;"/5",W66&amp;"-"&amp;Y66&amp;"/5 (P"&amp;IF(ISNUMBER(SEARCH("X",AW66)),"; X","")&amp;")"))))</f>
        <v/>
      </c>
      <c r="V66" s="53">
        <f>LEN(AV66)-LEN(SUBSTITUTE(AV66,"Y",""))</f>
        <v/>
      </c>
      <c r="W66" s="54">
        <f>IF(AR66=1,LEN(AW66)-LEN(SUBSTITUTE(AW66,"Y","")),"")</f>
        <v/>
      </c>
      <c r="X66" s="53">
        <f>5-(LEN(AV66)-LEN(SUBSTITUTE(AV66,"N","")))</f>
        <v/>
      </c>
      <c r="Y66" s="54">
        <f>IF(AR66=1,5-(LEN(AW66)-LEN(SUBSTITUTE(AW66,"N",""))),"")</f>
        <v/>
      </c>
      <c r="Z66" s="55">
        <f>(V66+5-X66)/5</f>
        <v/>
      </c>
      <c r="AA66" s="56">
        <f>IF(AR66=1,(W66+5-Y66)/5,"")</f>
        <v/>
      </c>
      <c r="AB66" s="57">
        <f>D66*V66/5</f>
        <v/>
      </c>
      <c r="AC66" s="58">
        <f>IF(AR66=1,D66*W66/5,"")</f>
        <v/>
      </c>
      <c r="AD66" s="57">
        <f>D66*X66/5</f>
        <v/>
      </c>
      <c r="AE66" s="58">
        <f>IF(AR66=1,D66*Y66/5,"")</f>
        <v/>
      </c>
      <c r="AF66" s="57">
        <f>D66*Z66</f>
        <v/>
      </c>
      <c r="AG66" s="58">
        <f>IF(AR66=1,D66*AA66,"")</f>
        <v/>
      </c>
      <c r="AH66" s="14" t="inlineStr">
        <is>
          <t>Y: A1, A2 | N: none | X: none | U: A3, A4, A5. See dataset-specific evidence note in MCDM_Grades and the complete rules in MCDM_Rubric.</t>
        </is>
      </c>
      <c r="AI66" s="27" t="n"/>
      <c r="AJ66" s="14" t="inlineStr">
        <is>
          <t>https://github.com/qinnzou/DeepCrack</t>
        </is>
      </c>
      <c r="AK66" s="27" t="n"/>
      <c r="AL66" s="14" t="inlineStr">
        <is>
          <t>P: primary documentation (not evaluator-verified data quality)</t>
        </is>
      </c>
      <c r="AM66" s="27" t="n"/>
      <c r="AN66" s="14" t="inlineStr">
        <is>
          <t>Documentation snapshot; payload release not fully pinned</t>
        </is>
      </c>
      <c r="AO66" s="27" t="n"/>
      <c r="AP66" s="14" t="inlineStr">
        <is>
          <t>2026-09-07</t>
        </is>
      </c>
      <c r="AQ66" s="27" t="n"/>
      <c r="AR66" s="14">
        <f>IF(AND(AS66=5,LEN(AW66)=5,LEN(SUBSTITUTE(SUBSTITUTE(SUBSTITUTE(SUBSTITUTE(AW66,"Y",""),"N",""),"U",""),"X",""))=0),1,0)</f>
        <v/>
      </c>
      <c r="AS66" s="14">
        <f>COUNTA(G66,J66,M66,P66,S66)</f>
        <v/>
      </c>
      <c r="AT66" s="14">
        <f>SUM(IF(OR(G66="Y",G66="N",G66="U",G66="X"),IF(G66=F66,1,0),0),IF(OR(J66="Y",J66="N",J66="U",J66="X"),IF(J66=I66,1,0),0),IF(OR(M66="Y",M66="N",M66="U",M66="X"),IF(M66=L66,1,0),0),IF(OR(P66="Y",P66="N",P66="U",P66="X"),IF(P66=O66,1,0),0),IF(OR(S66="Y",S66="N",S66="U",S66="X"),IF(S66=R66,1,0),0))</f>
        <v/>
      </c>
      <c r="AU66" s="14">
        <f>A66&amp;"|"&amp;LEFT(C66,1)</f>
        <v/>
      </c>
      <c r="AV66" s="14">
        <f>F66&amp;I66&amp;L66&amp;O66&amp;R66</f>
        <v/>
      </c>
      <c r="AW66" s="14">
        <f>G66&amp;J66&amp;M66&amp;P66&amp;S66</f>
        <v/>
      </c>
    </row>
    <row r="67" ht="70" customHeight="1">
      <c r="A67" s="14" t="inlineStr">
        <is>
          <t>DS-009</t>
        </is>
      </c>
      <c r="B67" s="14" t="inlineStr">
        <is>
          <t>CrackLS315</t>
        </is>
      </c>
      <c r="C67" s="14" t="inlineStr">
        <is>
          <t>L Label Quality</t>
        </is>
      </c>
      <c r="D67" s="14">
        <f>MCDM_Settings!$D$8</f>
        <v/>
      </c>
      <c r="E67" s="14" t="inlineStr">
        <is>
          <t>L1 Define the targets</t>
        </is>
      </c>
      <c r="F67" s="21" t="inlineStr">
        <is>
          <t>Y</t>
        </is>
      </c>
      <c r="G67" s="23" t="n"/>
      <c r="H67" s="14" t="inlineStr">
        <is>
          <t>L2 Explain the rules</t>
        </is>
      </c>
      <c r="I67" s="21" t="inlineStr">
        <is>
          <t>U</t>
        </is>
      </c>
      <c r="J67" s="23" t="n"/>
      <c r="K67" s="14" t="inlineStr">
        <is>
          <t>L3 Identify the team</t>
        </is>
      </c>
      <c r="L67" s="21" t="inlineStr">
        <is>
          <t>U</t>
        </is>
      </c>
      <c r="M67" s="23" t="n"/>
      <c r="N67" s="14" t="inlineStr">
        <is>
          <t>L4 Review and correct</t>
        </is>
      </c>
      <c r="O67" s="21" t="inlineStr">
        <is>
          <t>U</t>
        </is>
      </c>
      <c r="P67" s="23" t="n"/>
      <c r="Q67" s="14" t="inlineStr">
        <is>
          <t>L5 Measure reliability</t>
        </is>
      </c>
      <c r="R67" s="21" t="inlineStr">
        <is>
          <t>U</t>
        </is>
      </c>
      <c r="S67" s="23" t="n"/>
      <c r="T67" s="14">
        <f>IF(Z67=0,IF(ISNUMBER(SEARCH("X",AV67)),"Unrated (0-5; X)","Unrated (0-5)"),IF(Z67=1,V67&amp;"/5",V67&amp;"-"&amp;X67&amp;"/5 (P"&amp;IF(ISNUMBER(SEARCH("X",AV67)),"; X","")&amp;")"))</f>
        <v/>
      </c>
      <c r="U67" s="26">
        <f>IF(AS67=0,"",IF(AR67=0,"Incomplete/invalid",IF(AA67=0,IF(ISNUMBER(SEARCH("X",AW67)),"Unrated (0-5; X)","Unrated (0-5)"),IF(AA67=1,W67&amp;"/5",W67&amp;"-"&amp;Y67&amp;"/5 (P"&amp;IF(ISNUMBER(SEARCH("X",AW67)),"; X","")&amp;")"))))</f>
        <v/>
      </c>
      <c r="V67" s="53">
        <f>LEN(AV67)-LEN(SUBSTITUTE(AV67,"Y",""))</f>
        <v/>
      </c>
      <c r="W67" s="54">
        <f>IF(AR67=1,LEN(AW67)-LEN(SUBSTITUTE(AW67,"Y","")),"")</f>
        <v/>
      </c>
      <c r="X67" s="53">
        <f>5-(LEN(AV67)-LEN(SUBSTITUTE(AV67,"N","")))</f>
        <v/>
      </c>
      <c r="Y67" s="54">
        <f>IF(AR67=1,5-(LEN(AW67)-LEN(SUBSTITUTE(AW67,"N",""))),"")</f>
        <v/>
      </c>
      <c r="Z67" s="55">
        <f>(V67+5-X67)/5</f>
        <v/>
      </c>
      <c r="AA67" s="56">
        <f>IF(AR67=1,(W67+5-Y67)/5,"")</f>
        <v/>
      </c>
      <c r="AB67" s="57">
        <f>D67*V67/5</f>
        <v/>
      </c>
      <c r="AC67" s="58">
        <f>IF(AR67=1,D67*W67/5,"")</f>
        <v/>
      </c>
      <c r="AD67" s="57">
        <f>D67*X67/5</f>
        <v/>
      </c>
      <c r="AE67" s="58">
        <f>IF(AR67=1,D67*Y67/5,"")</f>
        <v/>
      </c>
      <c r="AF67" s="57">
        <f>D67*Z67</f>
        <v/>
      </c>
      <c r="AG67" s="58">
        <f>IF(AR67=1,D67*AA67,"")</f>
        <v/>
      </c>
      <c r="AH67" s="14" t="inlineStr">
        <is>
          <t>Y: L1 | N: none | X: none | U: L2, L3, L4, L5. See dataset-specific evidence note in MCDM_Grades and the complete rules in MCDM_Rubric.</t>
        </is>
      </c>
      <c r="AI67" s="27" t="n"/>
      <c r="AJ67" s="14" t="inlineStr">
        <is>
          <t>https://github.com/qinnzou/DeepCrack</t>
        </is>
      </c>
      <c r="AK67" s="27" t="n"/>
      <c r="AL67" s="14" t="inlineStr">
        <is>
          <t>P: primary documentation (not evaluator-verified data quality)</t>
        </is>
      </c>
      <c r="AM67" s="27" t="n"/>
      <c r="AN67" s="14" t="inlineStr">
        <is>
          <t>Documentation snapshot; payload release not fully pinned</t>
        </is>
      </c>
      <c r="AO67" s="27" t="n"/>
      <c r="AP67" s="14" t="inlineStr">
        <is>
          <t>2026-09-07</t>
        </is>
      </c>
      <c r="AQ67" s="27" t="n"/>
      <c r="AR67" s="14">
        <f>IF(AND(AS67=5,LEN(AW67)=5,LEN(SUBSTITUTE(SUBSTITUTE(SUBSTITUTE(SUBSTITUTE(AW67,"Y",""),"N",""),"U",""),"X",""))=0),1,0)</f>
        <v/>
      </c>
      <c r="AS67" s="14">
        <f>COUNTA(G67,J67,M67,P67,S67)</f>
        <v/>
      </c>
      <c r="AT67" s="14">
        <f>SUM(IF(OR(G67="Y",G67="N",G67="U",G67="X"),IF(G67=F67,1,0),0),IF(OR(J67="Y",J67="N",J67="U",J67="X"),IF(J67=I67,1,0),0),IF(OR(M67="Y",M67="N",M67="U",M67="X"),IF(M67=L67,1,0),0),IF(OR(P67="Y",P67="N",P67="U",P67="X"),IF(P67=O67,1,0),0),IF(OR(S67="Y",S67="N",S67="U",S67="X"),IF(S67=R67,1,0),0))</f>
        <v/>
      </c>
      <c r="AU67" s="14">
        <f>A67&amp;"|"&amp;LEFT(C67,1)</f>
        <v/>
      </c>
      <c r="AV67" s="14">
        <f>F67&amp;I67&amp;L67&amp;O67&amp;R67</f>
        <v/>
      </c>
      <c r="AW67" s="14">
        <f>G67&amp;J67&amp;M67&amp;P67&amp;S67</f>
        <v/>
      </c>
    </row>
    <row r="68" ht="70" customHeight="1">
      <c r="A68" s="14" t="inlineStr">
        <is>
          <t>DS-009</t>
        </is>
      </c>
      <c r="B68" s="14" t="inlineStr">
        <is>
          <t>CrackLS315</t>
        </is>
      </c>
      <c r="C68" s="14" t="inlineStr">
        <is>
          <t>D Documentation</t>
        </is>
      </c>
      <c r="D68" s="14">
        <f>MCDM_Settings!$D$9</f>
        <v/>
      </c>
      <c r="E68" s="14" t="inlineStr">
        <is>
          <t>D1 Describe the files</t>
        </is>
      </c>
      <c r="F68" s="21" t="inlineStr">
        <is>
          <t>U</t>
        </is>
      </c>
      <c r="G68" s="23" t="n"/>
      <c r="H68" s="14" t="inlineStr">
        <is>
          <t>D2 Explain the source</t>
        </is>
      </c>
      <c r="I68" s="21" t="inlineStr">
        <is>
          <t>Y</t>
        </is>
      </c>
      <c r="J68" s="23" t="n"/>
      <c r="K68" s="14" t="inlineStr">
        <is>
          <t>D3 Track the version</t>
        </is>
      </c>
      <c r="L68" s="21" t="inlineStr">
        <is>
          <t>U</t>
        </is>
      </c>
      <c r="M68" s="23" t="n"/>
      <c r="N68" s="14" t="inlineStr">
        <is>
          <t>D4 State the limits</t>
        </is>
      </c>
      <c r="O68" s="21" t="inlineStr">
        <is>
          <t>U</t>
        </is>
      </c>
      <c r="P68" s="23" t="n"/>
      <c r="Q68" s="14" t="inlineStr">
        <is>
          <t>D5 Locate the details</t>
        </is>
      </c>
      <c r="R68" s="21" t="inlineStr">
        <is>
          <t>Y</t>
        </is>
      </c>
      <c r="S68" s="23" t="n"/>
      <c r="T68" s="14">
        <f>IF(Z68=0,IF(ISNUMBER(SEARCH("X",AV68)),"Unrated (0-5; X)","Unrated (0-5)"),IF(Z68=1,V68&amp;"/5",V68&amp;"-"&amp;X68&amp;"/5 (P"&amp;IF(ISNUMBER(SEARCH("X",AV68)),"; X","")&amp;")"))</f>
        <v/>
      </c>
      <c r="U68" s="26">
        <f>IF(AS68=0,"",IF(AR68=0,"Incomplete/invalid",IF(AA68=0,IF(ISNUMBER(SEARCH("X",AW68)),"Unrated (0-5; X)","Unrated (0-5)"),IF(AA68=1,W68&amp;"/5",W68&amp;"-"&amp;Y68&amp;"/5 (P"&amp;IF(ISNUMBER(SEARCH("X",AW68)),"; X","")&amp;")"))))</f>
        <v/>
      </c>
      <c r="V68" s="53">
        <f>LEN(AV68)-LEN(SUBSTITUTE(AV68,"Y",""))</f>
        <v/>
      </c>
      <c r="W68" s="54">
        <f>IF(AR68=1,LEN(AW68)-LEN(SUBSTITUTE(AW68,"Y","")),"")</f>
        <v/>
      </c>
      <c r="X68" s="53">
        <f>5-(LEN(AV68)-LEN(SUBSTITUTE(AV68,"N","")))</f>
        <v/>
      </c>
      <c r="Y68" s="54">
        <f>IF(AR68=1,5-(LEN(AW68)-LEN(SUBSTITUTE(AW68,"N",""))),"")</f>
        <v/>
      </c>
      <c r="Z68" s="55">
        <f>(V68+5-X68)/5</f>
        <v/>
      </c>
      <c r="AA68" s="56">
        <f>IF(AR68=1,(W68+5-Y68)/5,"")</f>
        <v/>
      </c>
      <c r="AB68" s="57">
        <f>D68*V68/5</f>
        <v/>
      </c>
      <c r="AC68" s="58">
        <f>IF(AR68=1,D68*W68/5,"")</f>
        <v/>
      </c>
      <c r="AD68" s="57">
        <f>D68*X68/5</f>
        <v/>
      </c>
      <c r="AE68" s="58">
        <f>IF(AR68=1,D68*Y68/5,"")</f>
        <v/>
      </c>
      <c r="AF68" s="57">
        <f>D68*Z68</f>
        <v/>
      </c>
      <c r="AG68" s="58">
        <f>IF(AR68=1,D68*AA68,"")</f>
        <v/>
      </c>
      <c r="AH68" s="14" t="inlineStr">
        <is>
          <t>Y: D2, D5 | N: none | X: none | U: D1, D3, D4. See dataset-specific evidence note in MCDM_Grades and the complete rules in MCDM_Rubric.</t>
        </is>
      </c>
      <c r="AI68" s="27" t="n"/>
      <c r="AJ68" s="14" t="inlineStr">
        <is>
          <t>https://github.com/qinnzou/DeepCrack</t>
        </is>
      </c>
      <c r="AK68" s="27" t="n"/>
      <c r="AL68" s="14" t="inlineStr">
        <is>
          <t>P: primary documentation (not evaluator-verified data quality)</t>
        </is>
      </c>
      <c r="AM68" s="27" t="n"/>
      <c r="AN68" s="14" t="inlineStr">
        <is>
          <t>Documentation snapshot; payload release not fully pinned</t>
        </is>
      </c>
      <c r="AO68" s="27" t="n"/>
      <c r="AP68" s="14" t="inlineStr">
        <is>
          <t>2026-09-07</t>
        </is>
      </c>
      <c r="AQ68" s="27" t="n"/>
      <c r="AR68" s="14">
        <f>IF(AND(AS68=5,LEN(AW68)=5,LEN(SUBSTITUTE(SUBSTITUTE(SUBSTITUTE(SUBSTITUTE(AW68,"Y",""),"N",""),"U",""),"X",""))=0),1,0)</f>
        <v/>
      </c>
      <c r="AS68" s="14">
        <f>COUNTA(G68,J68,M68,P68,S68)</f>
        <v/>
      </c>
      <c r="AT68" s="14">
        <f>SUM(IF(OR(G68="Y",G68="N",G68="U",G68="X"),IF(G68=F68,1,0),0),IF(OR(J68="Y",J68="N",J68="U",J68="X"),IF(J68=I68,1,0),0),IF(OR(M68="Y",M68="N",M68="U",M68="X"),IF(M68=L68,1,0),0),IF(OR(P68="Y",P68="N",P68="U",P68="X"),IF(P68=O68,1,0),0),IF(OR(S68="Y",S68="N",S68="U",S68="X"),IF(S68=R68,1,0),0))</f>
        <v/>
      </c>
      <c r="AU68" s="14">
        <f>A68&amp;"|"&amp;LEFT(C68,1)</f>
        <v/>
      </c>
      <c r="AV68" s="14">
        <f>F68&amp;I68&amp;L68&amp;O68&amp;R68</f>
        <v/>
      </c>
      <c r="AW68" s="14">
        <f>G68&amp;J68&amp;M68&amp;P68&amp;S68</f>
        <v/>
      </c>
    </row>
    <row r="69" ht="70" customHeight="1">
      <c r="A69" s="14" t="inlineStr">
        <is>
          <t>DS-009</t>
        </is>
      </c>
      <c r="B69" s="14" t="inlineStr">
        <is>
          <t>CrackLS315</t>
        </is>
      </c>
      <c r="C69" s="14" t="inlineStr">
        <is>
          <t>C Sample Size</t>
        </is>
      </c>
      <c r="D69" s="14">
        <f>MCDM_Settings!$D$10</f>
        <v/>
      </c>
      <c r="E69" s="14" t="inlineStr">
        <is>
          <t>C1 Count originals</t>
        </is>
      </c>
      <c r="F69" s="21" t="inlineStr">
        <is>
          <t>Y</t>
        </is>
      </c>
      <c r="G69" s="23" t="n"/>
      <c r="H69" s="14" t="inlineStr">
        <is>
          <t>C2 Count each class</t>
        </is>
      </c>
      <c r="I69" s="21" t="inlineStr">
        <is>
          <t>U</t>
        </is>
      </c>
      <c r="J69" s="23" t="n"/>
      <c r="K69" s="14" t="inlineStr">
        <is>
          <t>C3 Count each group</t>
        </is>
      </c>
      <c r="L69" s="21" t="inlineStr">
        <is>
          <t>U</t>
        </is>
      </c>
      <c r="M69" s="23" t="n"/>
      <c r="N69" s="14" t="inlineStr">
        <is>
          <t>C4 Count each split</t>
        </is>
      </c>
      <c r="O69" s="21" t="inlineStr">
        <is>
          <t>U</t>
        </is>
      </c>
      <c r="P69" s="23" t="n"/>
      <c r="Q69" s="14" t="inlineStr">
        <is>
          <t>C5 Justify the size</t>
        </is>
      </c>
      <c r="R69" s="21" t="inlineStr">
        <is>
          <t>U</t>
        </is>
      </c>
      <c r="S69" s="23" t="n"/>
      <c r="T69" s="14">
        <f>IF(Z69=0,IF(ISNUMBER(SEARCH("X",AV69)),"Unrated (0-5; X)","Unrated (0-5)"),IF(Z69=1,V69&amp;"/5",V69&amp;"-"&amp;X69&amp;"/5 (P"&amp;IF(ISNUMBER(SEARCH("X",AV69)),"; X","")&amp;")"))</f>
        <v/>
      </c>
      <c r="U69" s="26">
        <f>IF(AS69=0,"",IF(AR69=0,"Incomplete/invalid",IF(AA69=0,IF(ISNUMBER(SEARCH("X",AW69)),"Unrated (0-5; X)","Unrated (0-5)"),IF(AA69=1,W69&amp;"/5",W69&amp;"-"&amp;Y69&amp;"/5 (P"&amp;IF(ISNUMBER(SEARCH("X",AW69)),"; X","")&amp;")"))))</f>
        <v/>
      </c>
      <c r="V69" s="53">
        <f>LEN(AV69)-LEN(SUBSTITUTE(AV69,"Y",""))</f>
        <v/>
      </c>
      <c r="W69" s="54">
        <f>IF(AR69=1,LEN(AW69)-LEN(SUBSTITUTE(AW69,"Y","")),"")</f>
        <v/>
      </c>
      <c r="X69" s="53">
        <f>5-(LEN(AV69)-LEN(SUBSTITUTE(AV69,"N","")))</f>
        <v/>
      </c>
      <c r="Y69" s="54">
        <f>IF(AR69=1,5-(LEN(AW69)-LEN(SUBSTITUTE(AW69,"N",""))),"")</f>
        <v/>
      </c>
      <c r="Z69" s="55">
        <f>(V69+5-X69)/5</f>
        <v/>
      </c>
      <c r="AA69" s="56">
        <f>IF(AR69=1,(W69+5-Y69)/5,"")</f>
        <v/>
      </c>
      <c r="AB69" s="57">
        <f>D69*V69/5</f>
        <v/>
      </c>
      <c r="AC69" s="58">
        <f>IF(AR69=1,D69*W69/5,"")</f>
        <v/>
      </c>
      <c r="AD69" s="57">
        <f>D69*X69/5</f>
        <v/>
      </c>
      <c r="AE69" s="58">
        <f>IF(AR69=1,D69*Y69/5,"")</f>
        <v/>
      </c>
      <c r="AF69" s="57">
        <f>D69*Z69</f>
        <v/>
      </c>
      <c r="AG69" s="58">
        <f>IF(AR69=1,D69*AA69,"")</f>
        <v/>
      </c>
      <c r="AH69" s="14" t="inlineStr">
        <is>
          <t>Y: C1 | N: none | X: none | U: C2, C3, C4, C5. See dataset-specific evidence note in MCDM_Grades and the complete rules in MCDM_Rubric.</t>
        </is>
      </c>
      <c r="AI69" s="27" t="n"/>
      <c r="AJ69" s="14" t="inlineStr">
        <is>
          <t>https://github.com/qinnzou/DeepCrack</t>
        </is>
      </c>
      <c r="AK69" s="27" t="n"/>
      <c r="AL69" s="14" t="inlineStr">
        <is>
          <t>P: primary documentation (not evaluator-verified data quality)</t>
        </is>
      </c>
      <c r="AM69" s="27" t="n"/>
      <c r="AN69" s="14" t="inlineStr">
        <is>
          <t>Documentation snapshot; payload release not fully pinned</t>
        </is>
      </c>
      <c r="AO69" s="27" t="n"/>
      <c r="AP69" s="14" t="inlineStr">
        <is>
          <t>2026-09-07</t>
        </is>
      </c>
      <c r="AQ69" s="27" t="n"/>
      <c r="AR69" s="14">
        <f>IF(AND(AS69=5,LEN(AW69)=5,LEN(SUBSTITUTE(SUBSTITUTE(SUBSTITUTE(SUBSTITUTE(AW69,"Y",""),"N",""),"U",""),"X",""))=0),1,0)</f>
        <v/>
      </c>
      <c r="AS69" s="14">
        <f>COUNTA(G69,J69,M69,P69,S69)</f>
        <v/>
      </c>
      <c r="AT69" s="14">
        <f>SUM(IF(OR(G69="Y",G69="N",G69="U",G69="X"),IF(G69=F69,1,0),0),IF(OR(J69="Y",J69="N",J69="U",J69="X"),IF(J69=I69,1,0),0),IF(OR(M69="Y",M69="N",M69="U",M69="X"),IF(M69=L69,1,0),0),IF(OR(P69="Y",P69="N",P69="U",P69="X"),IF(P69=O69,1,0),0),IF(OR(S69="Y",S69="N",S69="U",S69="X"),IF(S69=R69,1,0),0))</f>
        <v/>
      </c>
      <c r="AU69" s="14">
        <f>A69&amp;"|"&amp;LEFT(C69,1)</f>
        <v/>
      </c>
      <c r="AV69" s="14">
        <f>F69&amp;I69&amp;L69&amp;O69&amp;R69</f>
        <v/>
      </c>
      <c r="AW69" s="14">
        <f>G69&amp;J69&amp;M69&amp;P69&amp;S69</f>
        <v/>
      </c>
    </row>
    <row r="70" ht="70" customHeight="1">
      <c r="A70" s="14" t="inlineStr">
        <is>
          <t>DS-009</t>
        </is>
      </c>
      <c r="B70" s="14" t="inlineStr">
        <is>
          <t>CrackLS315</t>
        </is>
      </c>
      <c r="C70" s="14" t="inlineStr">
        <is>
          <t>R Domain Fit</t>
        </is>
      </c>
      <c r="D70" s="14">
        <f>MCDM_Settings!$D$11</f>
        <v/>
      </c>
      <c r="E70" s="14" t="inlineStr">
        <is>
          <t>R1 Define the domain</t>
        </is>
      </c>
      <c r="F70" s="21" t="inlineStr">
        <is>
          <t>U</t>
        </is>
      </c>
      <c r="G70" s="23" t="n"/>
      <c r="H70" s="14" t="inlineStr">
        <is>
          <t>R2 Describe coverage</t>
        </is>
      </c>
      <c r="I70" s="21" t="inlineStr">
        <is>
          <t>U</t>
        </is>
      </c>
      <c r="J70" s="23" t="n"/>
      <c r="K70" s="14" t="inlineStr">
        <is>
          <t>R3 Compare the target</t>
        </is>
      </c>
      <c r="L70" s="21" t="inlineStr">
        <is>
          <t>U</t>
        </is>
      </c>
      <c r="M70" s="23" t="n"/>
      <c r="N70" s="14" t="inlineStr">
        <is>
          <t>R4 Check for bias</t>
        </is>
      </c>
      <c r="O70" s="21" t="inlineStr">
        <is>
          <t>U</t>
        </is>
      </c>
      <c r="P70" s="23" t="n"/>
      <c r="Q70" s="14" t="inlineStr">
        <is>
          <t>R5 Test a new domain</t>
        </is>
      </c>
      <c r="R70" s="21" t="inlineStr">
        <is>
          <t>U</t>
        </is>
      </c>
      <c r="S70" s="23" t="n"/>
      <c r="T70" s="14">
        <f>IF(Z70=0,IF(ISNUMBER(SEARCH("X",AV70)),"Unrated (0-5; X)","Unrated (0-5)"),IF(Z70=1,V70&amp;"/5",V70&amp;"-"&amp;X70&amp;"/5 (P"&amp;IF(ISNUMBER(SEARCH("X",AV70)),"; X","")&amp;")"))</f>
        <v/>
      </c>
      <c r="U70" s="26">
        <f>IF(AS70=0,"",IF(AR70=0,"Incomplete/invalid",IF(AA70=0,IF(ISNUMBER(SEARCH("X",AW70)),"Unrated (0-5; X)","Unrated (0-5)"),IF(AA70=1,W70&amp;"/5",W70&amp;"-"&amp;Y70&amp;"/5 (P"&amp;IF(ISNUMBER(SEARCH("X",AW70)),"; X","")&amp;")"))))</f>
        <v/>
      </c>
      <c r="V70" s="53">
        <f>LEN(AV70)-LEN(SUBSTITUTE(AV70,"Y",""))</f>
        <v/>
      </c>
      <c r="W70" s="54">
        <f>IF(AR70=1,LEN(AW70)-LEN(SUBSTITUTE(AW70,"Y","")),"")</f>
        <v/>
      </c>
      <c r="X70" s="53">
        <f>5-(LEN(AV70)-LEN(SUBSTITUTE(AV70,"N","")))</f>
        <v/>
      </c>
      <c r="Y70" s="54">
        <f>IF(AR70=1,5-(LEN(AW70)-LEN(SUBSTITUTE(AW70,"N",""))),"")</f>
        <v/>
      </c>
      <c r="Z70" s="55">
        <f>(V70+5-X70)/5</f>
        <v/>
      </c>
      <c r="AA70" s="56">
        <f>IF(AR70=1,(W70+5-Y70)/5,"")</f>
        <v/>
      </c>
      <c r="AB70" s="57">
        <f>D70*V70/5</f>
        <v/>
      </c>
      <c r="AC70" s="58">
        <f>IF(AR70=1,D70*W70/5,"")</f>
        <v/>
      </c>
      <c r="AD70" s="57">
        <f>D70*X70/5</f>
        <v/>
      </c>
      <c r="AE70" s="58">
        <f>IF(AR70=1,D70*Y70/5,"")</f>
        <v/>
      </c>
      <c r="AF70" s="57">
        <f>D70*Z70</f>
        <v/>
      </c>
      <c r="AG70" s="58">
        <f>IF(AR70=1,D70*AA70,"")</f>
        <v/>
      </c>
      <c r="AH70" s="14" t="inlineStr">
        <is>
          <t>Y: none | N: none | X: none | U: R1, R2, R3, R4, R5. See dataset-specific evidence note in MCDM_Grades and the complete rules in MCDM_Rubric.</t>
        </is>
      </c>
      <c r="AI70" s="27" t="n"/>
      <c r="AJ70" s="14" t="inlineStr">
        <is>
          <t>https://github.com/qinnzou/DeepCrack</t>
        </is>
      </c>
      <c r="AK70" s="27" t="n"/>
      <c r="AL70" s="14" t="inlineStr">
        <is>
          <t>P: primary documentation (not evaluator-verified data quality)</t>
        </is>
      </c>
      <c r="AM70" s="27" t="n"/>
      <c r="AN70" s="14" t="inlineStr">
        <is>
          <t>Documentation snapshot; payload release not fully pinned</t>
        </is>
      </c>
      <c r="AO70" s="27" t="n"/>
      <c r="AP70" s="14" t="inlineStr">
        <is>
          <t>2026-09-07</t>
        </is>
      </c>
      <c r="AQ70" s="27" t="n"/>
      <c r="AR70" s="14">
        <f>IF(AND(AS70=5,LEN(AW70)=5,LEN(SUBSTITUTE(SUBSTITUTE(SUBSTITUTE(SUBSTITUTE(AW70,"Y",""),"N",""),"U",""),"X",""))=0),1,0)</f>
        <v/>
      </c>
      <c r="AS70" s="14">
        <f>COUNTA(G70,J70,M70,P70,S70)</f>
        <v/>
      </c>
      <c r="AT70" s="14">
        <f>SUM(IF(OR(G70="Y",G70="N",G70="U",G70="X"),IF(G70=F70,1,0),0),IF(OR(J70="Y",J70="N",J70="U",J70="X"),IF(J70=I70,1,0),0),IF(OR(M70="Y",M70="N",M70="U",M70="X"),IF(M70=L70,1,0),0),IF(OR(P70="Y",P70="N",P70="U",P70="X"),IF(P70=O70,1,0),0),IF(OR(S70="Y",S70="N",S70="U",S70="X"),IF(S70=R70,1,0),0))</f>
        <v/>
      </c>
      <c r="AU70" s="14">
        <f>A70&amp;"|"&amp;LEFT(C70,1)</f>
        <v/>
      </c>
      <c r="AV70" s="14">
        <f>F70&amp;I70&amp;L70&amp;O70&amp;R70</f>
        <v/>
      </c>
      <c r="AW70" s="14">
        <f>G70&amp;J70&amp;M70&amp;P70&amp;S70</f>
        <v/>
      </c>
    </row>
    <row r="71" ht="70" customHeight="1">
      <c r="A71" s="14" t="inlineStr">
        <is>
          <t>DS-009</t>
        </is>
      </c>
      <c r="B71" s="14" t="inlineStr">
        <is>
          <t>CrackLS315</t>
        </is>
      </c>
      <c r="C71" s="14" t="inlineStr">
        <is>
          <t>M Sensor Details</t>
        </is>
      </c>
      <c r="D71" s="14">
        <f>MCDM_Settings!$D$12</f>
        <v/>
      </c>
      <c r="E71" s="14" t="inlineStr">
        <is>
          <t>M1 Identify equipment</t>
        </is>
      </c>
      <c r="F71" s="21" t="inlineStr">
        <is>
          <t>Y</t>
        </is>
      </c>
      <c r="G71" s="23" t="n"/>
      <c r="H71" s="14" t="inlineStr">
        <is>
          <t>M2 Specify the scale</t>
        </is>
      </c>
      <c r="I71" s="21" t="inlineStr">
        <is>
          <t>U</t>
        </is>
      </c>
      <c r="J71" s="23" t="n"/>
      <c r="K71" s="14" t="inlineStr">
        <is>
          <t>M3 Locate the records</t>
        </is>
      </c>
      <c r="L71" s="21" t="inlineStr">
        <is>
          <t>U</t>
        </is>
      </c>
      <c r="M71" s="23" t="n"/>
      <c r="N71" s="14" t="inlineStr">
        <is>
          <t>M4 Report precision</t>
        </is>
      </c>
      <c r="O71" s="21" t="inlineStr">
        <is>
          <t>U</t>
        </is>
      </c>
      <c r="P71" s="23" t="n"/>
      <c r="Q71" s="14" t="inlineStr">
        <is>
          <t>M5 Explain processing</t>
        </is>
      </c>
      <c r="R71" s="21" t="inlineStr">
        <is>
          <t>U</t>
        </is>
      </c>
      <c r="S71" s="23" t="n"/>
      <c r="T71" s="14">
        <f>IF(Z71=0,IF(ISNUMBER(SEARCH("X",AV71)),"Unrated (0-5; X)","Unrated (0-5)"),IF(Z71=1,V71&amp;"/5",V71&amp;"-"&amp;X71&amp;"/5 (P"&amp;IF(ISNUMBER(SEARCH("X",AV71)),"; X","")&amp;")"))</f>
        <v/>
      </c>
      <c r="U71" s="26">
        <f>IF(AS71=0,"",IF(AR71=0,"Incomplete/invalid",IF(AA71=0,IF(ISNUMBER(SEARCH("X",AW71)),"Unrated (0-5; X)","Unrated (0-5)"),IF(AA71=1,W71&amp;"/5",W71&amp;"-"&amp;Y71&amp;"/5 (P"&amp;IF(ISNUMBER(SEARCH("X",AW71)),"; X","")&amp;")"))))</f>
        <v/>
      </c>
      <c r="V71" s="53">
        <f>LEN(AV71)-LEN(SUBSTITUTE(AV71,"Y",""))</f>
        <v/>
      </c>
      <c r="W71" s="54">
        <f>IF(AR71=1,LEN(AW71)-LEN(SUBSTITUTE(AW71,"Y","")),"")</f>
        <v/>
      </c>
      <c r="X71" s="53">
        <f>5-(LEN(AV71)-LEN(SUBSTITUTE(AV71,"N","")))</f>
        <v/>
      </c>
      <c r="Y71" s="54">
        <f>IF(AR71=1,5-(LEN(AW71)-LEN(SUBSTITUTE(AW71,"N",""))),"")</f>
        <v/>
      </c>
      <c r="Z71" s="55">
        <f>(V71+5-X71)/5</f>
        <v/>
      </c>
      <c r="AA71" s="56">
        <f>IF(AR71=1,(W71+5-Y71)/5,"")</f>
        <v/>
      </c>
      <c r="AB71" s="57">
        <f>D71*V71/5</f>
        <v/>
      </c>
      <c r="AC71" s="58">
        <f>IF(AR71=1,D71*W71/5,"")</f>
        <v/>
      </c>
      <c r="AD71" s="57">
        <f>D71*X71/5</f>
        <v/>
      </c>
      <c r="AE71" s="58">
        <f>IF(AR71=1,D71*Y71/5,"")</f>
        <v/>
      </c>
      <c r="AF71" s="57">
        <f>D71*Z71</f>
        <v/>
      </c>
      <c r="AG71" s="58">
        <f>IF(AR71=1,D71*AA71,"")</f>
        <v/>
      </c>
      <c r="AH71" s="14" t="inlineStr">
        <is>
          <t>Y: M1 | N: none | X: none | U: M2, M3, M4, M5. See dataset-specific evidence note in MCDM_Grades and the complete rules in MCDM_Rubric.</t>
        </is>
      </c>
      <c r="AI71" s="27" t="n"/>
      <c r="AJ71" s="14" t="inlineStr">
        <is>
          <t>https://github.com/qinnzou/DeepCrack</t>
        </is>
      </c>
      <c r="AK71" s="27" t="n"/>
      <c r="AL71" s="14" t="inlineStr">
        <is>
          <t>P: primary documentation (not evaluator-verified data quality)</t>
        </is>
      </c>
      <c r="AM71" s="27" t="n"/>
      <c r="AN71" s="14" t="inlineStr">
        <is>
          <t>Documentation snapshot; payload release not fully pinned</t>
        </is>
      </c>
      <c r="AO71" s="27" t="n"/>
      <c r="AP71" s="14" t="inlineStr">
        <is>
          <t>2026-09-07</t>
        </is>
      </c>
      <c r="AQ71" s="27" t="n"/>
      <c r="AR71" s="14">
        <f>IF(AND(AS71=5,LEN(AW71)=5,LEN(SUBSTITUTE(SUBSTITUTE(SUBSTITUTE(SUBSTITUTE(AW71,"Y",""),"N",""),"U",""),"X",""))=0),1,0)</f>
        <v/>
      </c>
      <c r="AS71" s="14">
        <f>COUNTA(G71,J71,M71,P71,S71)</f>
        <v/>
      </c>
      <c r="AT71" s="14">
        <f>SUM(IF(OR(G71="Y",G71="N",G71="U",G71="X"),IF(G71=F71,1,0),0),IF(OR(J71="Y",J71="N",J71="U",J71="X"),IF(J71=I71,1,0),0),IF(OR(M71="Y",M71="N",M71="U",M71="X"),IF(M71=L71,1,0),0),IF(OR(P71="Y",P71="N",P71="U",P71="X"),IF(P71=O71,1,0),0),IF(OR(S71="Y",S71="N",S71="U",S71="X"),IF(S71=R71,1,0),0))</f>
        <v/>
      </c>
      <c r="AU71" s="14">
        <f>A71&amp;"|"&amp;LEFT(C71,1)</f>
        <v/>
      </c>
      <c r="AV71" s="14">
        <f>F71&amp;I71&amp;L71&amp;O71&amp;R71</f>
        <v/>
      </c>
      <c r="AW71" s="14">
        <f>G71&amp;J71&amp;M71&amp;P71&amp;S71</f>
        <v/>
      </c>
    </row>
    <row r="72" ht="70" customHeight="1">
      <c r="A72" s="14" t="inlineStr">
        <is>
          <t>DS-009</t>
        </is>
      </c>
      <c r="B72" s="14" t="inlineStr">
        <is>
          <t>CrackLS315</t>
        </is>
      </c>
      <c r="C72" s="14" t="inlineStr">
        <is>
          <t>V Test Readiness</t>
        </is>
      </c>
      <c r="D72" s="14">
        <f>MCDM_Settings!$D$13</f>
        <v/>
      </c>
      <c r="E72" s="14" t="inlineStr">
        <is>
          <t>V1 Identify test data</t>
        </is>
      </c>
      <c r="F72" s="21" t="inlineStr">
        <is>
          <t>U</t>
        </is>
      </c>
      <c r="G72" s="23" t="n"/>
      <c r="H72" s="14" t="inlineStr">
        <is>
          <t>V2 Define the splits</t>
        </is>
      </c>
      <c r="I72" s="21" t="inlineStr">
        <is>
          <t>U</t>
        </is>
      </c>
      <c r="J72" s="23" t="n"/>
      <c r="K72" s="14" t="inlineStr">
        <is>
          <t>V3 Prevent leakage</t>
        </is>
      </c>
      <c r="L72" s="21" t="inlineStr">
        <is>
          <t>U</t>
        </is>
      </c>
      <c r="M72" s="23" t="n"/>
      <c r="N72" s="14" t="inlineStr">
        <is>
          <t>V4 Provide a baseline</t>
        </is>
      </c>
      <c r="O72" s="21" t="inlineStr">
        <is>
          <t>U</t>
        </is>
      </c>
      <c r="P72" s="23" t="n"/>
      <c r="Q72" s="14" t="inlineStr">
        <is>
          <t>V5 Report uncertainty</t>
        </is>
      </c>
      <c r="R72" s="21" t="inlineStr">
        <is>
          <t>U</t>
        </is>
      </c>
      <c r="S72" s="23" t="n"/>
      <c r="T72" s="14">
        <f>IF(Z72=0,IF(ISNUMBER(SEARCH("X",AV72)),"Unrated (0-5; X)","Unrated (0-5)"),IF(Z72=1,V72&amp;"/5",V72&amp;"-"&amp;X72&amp;"/5 (P"&amp;IF(ISNUMBER(SEARCH("X",AV72)),"; X","")&amp;")"))</f>
        <v/>
      </c>
      <c r="U72" s="26">
        <f>IF(AS72=0,"",IF(AR72=0,"Incomplete/invalid",IF(AA72=0,IF(ISNUMBER(SEARCH("X",AW72)),"Unrated (0-5; X)","Unrated (0-5)"),IF(AA72=1,W72&amp;"/5",W72&amp;"-"&amp;Y72&amp;"/5 (P"&amp;IF(ISNUMBER(SEARCH("X",AW72)),"; X","")&amp;")"))))</f>
        <v/>
      </c>
      <c r="V72" s="53">
        <f>LEN(AV72)-LEN(SUBSTITUTE(AV72,"Y",""))</f>
        <v/>
      </c>
      <c r="W72" s="54">
        <f>IF(AR72=1,LEN(AW72)-LEN(SUBSTITUTE(AW72,"Y","")),"")</f>
        <v/>
      </c>
      <c r="X72" s="53">
        <f>5-(LEN(AV72)-LEN(SUBSTITUTE(AV72,"N","")))</f>
        <v/>
      </c>
      <c r="Y72" s="54">
        <f>IF(AR72=1,5-(LEN(AW72)-LEN(SUBSTITUTE(AW72,"N",""))),"")</f>
        <v/>
      </c>
      <c r="Z72" s="55">
        <f>(V72+5-X72)/5</f>
        <v/>
      </c>
      <c r="AA72" s="56">
        <f>IF(AR72=1,(W72+5-Y72)/5,"")</f>
        <v/>
      </c>
      <c r="AB72" s="57">
        <f>D72*V72/5</f>
        <v/>
      </c>
      <c r="AC72" s="58">
        <f>IF(AR72=1,D72*W72/5,"")</f>
        <v/>
      </c>
      <c r="AD72" s="57">
        <f>D72*X72/5</f>
        <v/>
      </c>
      <c r="AE72" s="58">
        <f>IF(AR72=1,D72*Y72/5,"")</f>
        <v/>
      </c>
      <c r="AF72" s="57">
        <f>D72*Z72</f>
        <v/>
      </c>
      <c r="AG72" s="58">
        <f>IF(AR72=1,D72*AA72,"")</f>
        <v/>
      </c>
      <c r="AH72" s="14" t="inlineStr">
        <is>
          <t>Y: none | N: none | X: none | U: V1, V2, V3, V4, V5. See dataset-specific evidence note in MCDM_Grades and the complete rules in MCDM_Rubric.</t>
        </is>
      </c>
      <c r="AI72" s="27" t="n"/>
      <c r="AJ72" s="14" t="inlineStr">
        <is>
          <t>https://github.com/qinnzou/DeepCrack</t>
        </is>
      </c>
      <c r="AK72" s="27" t="n"/>
      <c r="AL72" s="14" t="inlineStr">
        <is>
          <t>P: primary documentation (not evaluator-verified data quality)</t>
        </is>
      </c>
      <c r="AM72" s="27" t="n"/>
      <c r="AN72" s="14" t="inlineStr">
        <is>
          <t>Documentation snapshot; payload release not fully pinned</t>
        </is>
      </c>
      <c r="AO72" s="27" t="n"/>
      <c r="AP72" s="14" t="inlineStr">
        <is>
          <t>2026-09-07</t>
        </is>
      </c>
      <c r="AQ72" s="27" t="n"/>
      <c r="AR72" s="14">
        <f>IF(AND(AS72=5,LEN(AW72)=5,LEN(SUBSTITUTE(SUBSTITUTE(SUBSTITUTE(SUBSTITUTE(AW72,"Y",""),"N",""),"U",""),"X",""))=0),1,0)</f>
        <v/>
      </c>
      <c r="AS72" s="14">
        <f>COUNTA(G72,J72,M72,P72,S72)</f>
        <v/>
      </c>
      <c r="AT72" s="14">
        <f>SUM(IF(OR(G72="Y",G72="N",G72="U",G72="X"),IF(G72=F72,1,0),0),IF(OR(J72="Y",J72="N",J72="U",J72="X"),IF(J72=I72,1,0),0),IF(OR(M72="Y",M72="N",M72="U",M72="X"),IF(M72=L72,1,0),0),IF(OR(P72="Y",P72="N",P72="U",P72="X"),IF(P72=O72,1,0),0),IF(OR(S72="Y",S72="N",S72="U",S72="X"),IF(S72=R72,1,0),0))</f>
        <v/>
      </c>
      <c r="AU72" s="14">
        <f>A72&amp;"|"&amp;LEFT(C72,1)</f>
        <v/>
      </c>
      <c r="AV72" s="14">
        <f>F72&amp;I72&amp;L72&amp;O72&amp;R72</f>
        <v/>
      </c>
      <c r="AW72" s="14">
        <f>G72&amp;J72&amp;M72&amp;P72&amp;S72</f>
        <v/>
      </c>
    </row>
    <row r="73" ht="70" customHeight="1">
      <c r="A73" s="14" t="inlineStr">
        <is>
          <t>DS-009</t>
        </is>
      </c>
      <c r="B73" s="14" t="inlineStr">
        <is>
          <t>CrackLS315</t>
        </is>
      </c>
      <c r="C73" s="14" t="inlineStr">
        <is>
          <t>E Engineering Value</t>
        </is>
      </c>
      <c r="D73" s="14">
        <f>MCDM_Settings!$D$14</f>
        <v/>
      </c>
      <c r="E73" s="14" t="inlineStr">
        <is>
          <t>E1 Define the outcome</t>
        </is>
      </c>
      <c r="F73" s="21" t="inlineStr">
        <is>
          <t>U</t>
        </is>
      </c>
      <c r="G73" s="23" t="n"/>
      <c r="H73" s="14" t="inlineStr">
        <is>
          <t>E2 Provide measurements</t>
        </is>
      </c>
      <c r="I73" s="21" t="inlineStr">
        <is>
          <t>U</t>
        </is>
      </c>
      <c r="J73" s="23" t="n"/>
      <c r="K73" s="14" t="inlineStr">
        <is>
          <t>E3 Link the records</t>
        </is>
      </c>
      <c r="L73" s="21" t="inlineStr">
        <is>
          <t>U</t>
        </is>
      </c>
      <c r="M73" s="23" t="n"/>
      <c r="N73" s="14" t="inlineStr">
        <is>
          <t>E4 Map agency needs</t>
        </is>
      </c>
      <c r="O73" s="21" t="inlineStr">
        <is>
          <t>U</t>
        </is>
      </c>
      <c r="P73" s="23" t="n"/>
      <c r="Q73" s="14" t="inlineStr">
        <is>
          <t>E5 Validate the decision</t>
        </is>
      </c>
      <c r="R73" s="21" t="inlineStr">
        <is>
          <t>U</t>
        </is>
      </c>
      <c r="S73" s="23" t="n"/>
      <c r="T73" s="14">
        <f>IF(Z73=0,IF(ISNUMBER(SEARCH("X",AV73)),"Unrated (0-5; X)","Unrated (0-5)"),IF(Z73=1,V73&amp;"/5",V73&amp;"-"&amp;X73&amp;"/5 (P"&amp;IF(ISNUMBER(SEARCH("X",AV73)),"; X","")&amp;")"))</f>
        <v/>
      </c>
      <c r="U73" s="26">
        <f>IF(AS73=0,"",IF(AR73=0,"Incomplete/invalid",IF(AA73=0,IF(ISNUMBER(SEARCH("X",AW73)),"Unrated (0-5; X)","Unrated (0-5)"),IF(AA73=1,W73&amp;"/5",W73&amp;"-"&amp;Y73&amp;"/5 (P"&amp;IF(ISNUMBER(SEARCH("X",AW73)),"; X","")&amp;")"))))</f>
        <v/>
      </c>
      <c r="V73" s="53">
        <f>LEN(AV73)-LEN(SUBSTITUTE(AV73,"Y",""))</f>
        <v/>
      </c>
      <c r="W73" s="54">
        <f>IF(AR73=1,LEN(AW73)-LEN(SUBSTITUTE(AW73,"Y","")),"")</f>
        <v/>
      </c>
      <c r="X73" s="53">
        <f>5-(LEN(AV73)-LEN(SUBSTITUTE(AV73,"N","")))</f>
        <v/>
      </c>
      <c r="Y73" s="54">
        <f>IF(AR73=1,5-(LEN(AW73)-LEN(SUBSTITUTE(AW73,"N",""))),"")</f>
        <v/>
      </c>
      <c r="Z73" s="55">
        <f>(V73+5-X73)/5</f>
        <v/>
      </c>
      <c r="AA73" s="56">
        <f>IF(AR73=1,(W73+5-Y73)/5,"")</f>
        <v/>
      </c>
      <c r="AB73" s="57">
        <f>D73*V73/5</f>
        <v/>
      </c>
      <c r="AC73" s="58">
        <f>IF(AR73=1,D73*W73/5,"")</f>
        <v/>
      </c>
      <c r="AD73" s="57">
        <f>D73*X73/5</f>
        <v/>
      </c>
      <c r="AE73" s="58">
        <f>IF(AR73=1,D73*Y73/5,"")</f>
        <v/>
      </c>
      <c r="AF73" s="57">
        <f>D73*Z73</f>
        <v/>
      </c>
      <c r="AG73" s="58">
        <f>IF(AR73=1,D73*AA73,"")</f>
        <v/>
      </c>
      <c r="AH73" s="14" t="inlineStr">
        <is>
          <t>Y: none | N: none | X: none | U: E1, E2, E3, E4, E5. See dataset-specific evidence note in MCDM_Grades and the complete rules in MCDM_Rubric.</t>
        </is>
      </c>
      <c r="AI73" s="27" t="n"/>
      <c r="AJ73" s="14" t="inlineStr">
        <is>
          <t>https://github.com/qinnzou/DeepCrack</t>
        </is>
      </c>
      <c r="AK73" s="27" t="n"/>
      <c r="AL73" s="14" t="inlineStr">
        <is>
          <t>P: primary documentation (not evaluator-verified data quality)</t>
        </is>
      </c>
      <c r="AM73" s="27" t="n"/>
      <c r="AN73" s="14" t="inlineStr">
        <is>
          <t>Documentation snapshot; payload release not fully pinned</t>
        </is>
      </c>
      <c r="AO73" s="27" t="n"/>
      <c r="AP73" s="14" t="inlineStr">
        <is>
          <t>2026-09-07</t>
        </is>
      </c>
      <c r="AQ73" s="27" t="n"/>
      <c r="AR73" s="14">
        <f>IF(AND(AS73=5,LEN(AW73)=5,LEN(SUBSTITUTE(SUBSTITUTE(SUBSTITUTE(SUBSTITUTE(AW73,"Y",""),"N",""),"U",""),"X",""))=0),1,0)</f>
        <v/>
      </c>
      <c r="AS73" s="14">
        <f>COUNTA(G73,J73,M73,P73,S73)</f>
        <v/>
      </c>
      <c r="AT73" s="14">
        <f>SUM(IF(OR(G73="Y",G73="N",G73="U",G73="X"),IF(G73=F73,1,0),0),IF(OR(J73="Y",J73="N",J73="U",J73="X"),IF(J73=I73,1,0),0),IF(OR(M73="Y",M73="N",M73="U",M73="X"),IF(M73=L73,1,0),0),IF(OR(P73="Y",P73="N",P73="U",P73="X"),IF(P73=O73,1,0),0),IF(OR(S73="Y",S73="N",S73="U",S73="X"),IF(S73=R73,1,0),0))</f>
        <v/>
      </c>
      <c r="AU73" s="14">
        <f>A73&amp;"|"&amp;LEFT(C73,1)</f>
        <v/>
      </c>
      <c r="AV73" s="14">
        <f>F73&amp;I73&amp;L73&amp;O73&amp;R73</f>
        <v/>
      </c>
      <c r="AW73" s="14">
        <f>G73&amp;J73&amp;M73&amp;P73&amp;S73</f>
        <v/>
      </c>
    </row>
    <row r="74" ht="70" customHeight="1">
      <c r="A74" s="14" t="inlineStr">
        <is>
          <t>DS-010</t>
        </is>
      </c>
      <c r="B74" s="14" t="inlineStr">
        <is>
          <t>Cracks and Potholes in Road Images Dataset (DNIT, Brazil)</t>
        </is>
      </c>
      <c r="C74" s="14" t="inlineStr">
        <is>
          <t>A Access</t>
        </is>
      </c>
      <c r="D74" s="14">
        <f>MCDM_Settings!$D$7</f>
        <v/>
      </c>
      <c r="E74" s="14" t="inlineStr">
        <is>
          <t>A1 Find the release</t>
        </is>
      </c>
      <c r="F74" s="21" t="inlineStr">
        <is>
          <t>Y</t>
        </is>
      </c>
      <c r="G74" s="23" t="n"/>
      <c r="H74" s="14" t="inlineStr">
        <is>
          <t>A2 Get the data</t>
        </is>
      </c>
      <c r="I74" s="21" t="inlineStr">
        <is>
          <t>Y</t>
        </is>
      </c>
      <c r="J74" s="23" t="n"/>
      <c r="K74" s="14" t="inlineStr">
        <is>
          <t>A3 Check the license</t>
        </is>
      </c>
      <c r="L74" s="21" t="inlineStr">
        <is>
          <t>Y</t>
        </is>
      </c>
      <c r="M74" s="23" t="n"/>
      <c r="N74" s="14" t="inlineStr">
        <is>
          <t>A4 Check other rights</t>
        </is>
      </c>
      <c r="O74" s="21" t="inlineStr">
        <is>
          <t>U</t>
        </is>
      </c>
      <c r="P74" s="23" t="n"/>
      <c r="Q74" s="14" t="inlineStr">
        <is>
          <t>A5 Open a sample</t>
        </is>
      </c>
      <c r="R74" s="21" t="inlineStr">
        <is>
          <t>U</t>
        </is>
      </c>
      <c r="S74" s="23" t="n"/>
      <c r="T74" s="14">
        <f>IF(Z74=0,IF(ISNUMBER(SEARCH("X",AV74)),"Unrated (0-5; X)","Unrated (0-5)"),IF(Z74=1,V74&amp;"/5",V74&amp;"-"&amp;X74&amp;"/5 (P"&amp;IF(ISNUMBER(SEARCH("X",AV74)),"; X","")&amp;")"))</f>
        <v/>
      </c>
      <c r="U74" s="26">
        <f>IF(AS74=0,"",IF(AR74=0,"Incomplete/invalid",IF(AA74=0,IF(ISNUMBER(SEARCH("X",AW74)),"Unrated (0-5; X)","Unrated (0-5)"),IF(AA74=1,W74&amp;"/5",W74&amp;"-"&amp;Y74&amp;"/5 (P"&amp;IF(ISNUMBER(SEARCH("X",AW74)),"; X","")&amp;")"))))</f>
        <v/>
      </c>
      <c r="V74" s="53">
        <f>LEN(AV74)-LEN(SUBSTITUTE(AV74,"Y",""))</f>
        <v/>
      </c>
      <c r="W74" s="54">
        <f>IF(AR74=1,LEN(AW74)-LEN(SUBSTITUTE(AW74,"Y","")),"")</f>
        <v/>
      </c>
      <c r="X74" s="53">
        <f>5-(LEN(AV74)-LEN(SUBSTITUTE(AV74,"N","")))</f>
        <v/>
      </c>
      <c r="Y74" s="54">
        <f>IF(AR74=1,5-(LEN(AW74)-LEN(SUBSTITUTE(AW74,"N",""))),"")</f>
        <v/>
      </c>
      <c r="Z74" s="55">
        <f>(V74+5-X74)/5</f>
        <v/>
      </c>
      <c r="AA74" s="56">
        <f>IF(AR74=1,(W74+5-Y74)/5,"")</f>
        <v/>
      </c>
      <c r="AB74" s="57">
        <f>D74*V74/5</f>
        <v/>
      </c>
      <c r="AC74" s="58">
        <f>IF(AR74=1,D74*W74/5,"")</f>
        <v/>
      </c>
      <c r="AD74" s="57">
        <f>D74*X74/5</f>
        <v/>
      </c>
      <c r="AE74" s="58">
        <f>IF(AR74=1,D74*Y74/5,"")</f>
        <v/>
      </c>
      <c r="AF74" s="57">
        <f>D74*Z74</f>
        <v/>
      </c>
      <c r="AG74" s="58">
        <f>IF(AR74=1,D74*AA74,"")</f>
        <v/>
      </c>
      <c r="AH74" s="14" t="inlineStr">
        <is>
          <t>Y: A1, A2, A3 | N: none | X: none | U: A4, A5. See dataset-specific evidence note in MCDM_Grades and the complete rules in MCDM_Rubric.</t>
        </is>
      </c>
      <c r="AI74" s="27" t="n"/>
      <c r="AJ74" s="14" t="inlineStr">
        <is>
          <t>https://data.mendeley.com/datasets/t576ydh9v8/4</t>
        </is>
      </c>
      <c r="AK74" s="27" t="n"/>
      <c r="AL74" s="14" t="inlineStr">
        <is>
          <t>P: primary documentation (not evaluator-verified data quality)</t>
        </is>
      </c>
      <c r="AM74" s="27" t="n"/>
      <c r="AN74" s="14" t="inlineStr">
        <is>
          <t>Mendeley t576ydh9v8/4</t>
        </is>
      </c>
      <c r="AO74" s="27" t="n"/>
      <c r="AP74" s="14" t="inlineStr">
        <is>
          <t>2026-09-07</t>
        </is>
      </c>
      <c r="AQ74" s="27" t="n"/>
      <c r="AR74" s="14">
        <f>IF(AND(AS74=5,LEN(AW74)=5,LEN(SUBSTITUTE(SUBSTITUTE(SUBSTITUTE(SUBSTITUTE(AW74,"Y",""),"N",""),"U",""),"X",""))=0),1,0)</f>
        <v/>
      </c>
      <c r="AS74" s="14">
        <f>COUNTA(G74,J74,M74,P74,S74)</f>
        <v/>
      </c>
      <c r="AT74" s="14">
        <f>SUM(IF(OR(G74="Y",G74="N",G74="U",G74="X"),IF(G74=F74,1,0),0),IF(OR(J74="Y",J74="N",J74="U",J74="X"),IF(J74=I74,1,0),0),IF(OR(M74="Y",M74="N",M74="U",M74="X"),IF(M74=L74,1,0),0),IF(OR(P74="Y",P74="N",P74="U",P74="X"),IF(P74=O74,1,0),0),IF(OR(S74="Y",S74="N",S74="U",S74="X"),IF(S74=R74,1,0),0))</f>
        <v/>
      </c>
      <c r="AU74" s="14">
        <f>A74&amp;"|"&amp;LEFT(C74,1)</f>
        <v/>
      </c>
      <c r="AV74" s="14">
        <f>F74&amp;I74&amp;L74&amp;O74&amp;R74</f>
        <v/>
      </c>
      <c r="AW74" s="14">
        <f>G74&amp;J74&amp;M74&amp;P74&amp;S74</f>
        <v/>
      </c>
    </row>
    <row r="75" ht="70" customHeight="1">
      <c r="A75" s="14" t="inlineStr">
        <is>
          <t>DS-010</t>
        </is>
      </c>
      <c r="B75" s="14" t="inlineStr">
        <is>
          <t>Cracks and Potholes in Road Images Dataset (DNIT, Brazil)</t>
        </is>
      </c>
      <c r="C75" s="14" t="inlineStr">
        <is>
          <t>L Label Quality</t>
        </is>
      </c>
      <c r="D75" s="14">
        <f>MCDM_Settings!$D$8</f>
        <v/>
      </c>
      <c r="E75" s="14" t="inlineStr">
        <is>
          <t>L1 Define the targets</t>
        </is>
      </c>
      <c r="F75" s="21" t="inlineStr">
        <is>
          <t>Y</t>
        </is>
      </c>
      <c r="G75" s="23" t="n"/>
      <c r="H75" s="14" t="inlineStr">
        <is>
          <t>L2 Explain the rules</t>
        </is>
      </c>
      <c r="I75" s="21" t="inlineStr">
        <is>
          <t>U</t>
        </is>
      </c>
      <c r="J75" s="23" t="n"/>
      <c r="K75" s="14" t="inlineStr">
        <is>
          <t>L3 Identify the team</t>
        </is>
      </c>
      <c r="L75" s="21" t="inlineStr">
        <is>
          <t>U</t>
        </is>
      </c>
      <c r="M75" s="23" t="n"/>
      <c r="N75" s="14" t="inlineStr">
        <is>
          <t>L4 Review and correct</t>
        </is>
      </c>
      <c r="O75" s="21" t="inlineStr">
        <is>
          <t>U</t>
        </is>
      </c>
      <c r="P75" s="23" t="n"/>
      <c r="Q75" s="14" t="inlineStr">
        <is>
          <t>L5 Measure reliability</t>
        </is>
      </c>
      <c r="R75" s="21" t="inlineStr">
        <is>
          <t>U</t>
        </is>
      </c>
      <c r="S75" s="23" t="n"/>
      <c r="T75" s="14">
        <f>IF(Z75=0,IF(ISNUMBER(SEARCH("X",AV75)),"Unrated (0-5; X)","Unrated (0-5)"),IF(Z75=1,V75&amp;"/5",V75&amp;"-"&amp;X75&amp;"/5 (P"&amp;IF(ISNUMBER(SEARCH("X",AV75)),"; X","")&amp;")"))</f>
        <v/>
      </c>
      <c r="U75" s="26">
        <f>IF(AS75=0,"",IF(AR75=0,"Incomplete/invalid",IF(AA75=0,IF(ISNUMBER(SEARCH("X",AW75)),"Unrated (0-5; X)","Unrated (0-5)"),IF(AA75=1,W75&amp;"/5",W75&amp;"-"&amp;Y75&amp;"/5 (P"&amp;IF(ISNUMBER(SEARCH("X",AW75)),"; X","")&amp;")"))))</f>
        <v/>
      </c>
      <c r="V75" s="53">
        <f>LEN(AV75)-LEN(SUBSTITUTE(AV75,"Y",""))</f>
        <v/>
      </c>
      <c r="W75" s="54">
        <f>IF(AR75=1,LEN(AW75)-LEN(SUBSTITUTE(AW75,"Y","")),"")</f>
        <v/>
      </c>
      <c r="X75" s="53">
        <f>5-(LEN(AV75)-LEN(SUBSTITUTE(AV75,"N","")))</f>
        <v/>
      </c>
      <c r="Y75" s="54">
        <f>IF(AR75=1,5-(LEN(AW75)-LEN(SUBSTITUTE(AW75,"N",""))),"")</f>
        <v/>
      </c>
      <c r="Z75" s="55">
        <f>(V75+5-X75)/5</f>
        <v/>
      </c>
      <c r="AA75" s="56">
        <f>IF(AR75=1,(W75+5-Y75)/5,"")</f>
        <v/>
      </c>
      <c r="AB75" s="57">
        <f>D75*V75/5</f>
        <v/>
      </c>
      <c r="AC75" s="58">
        <f>IF(AR75=1,D75*W75/5,"")</f>
        <v/>
      </c>
      <c r="AD75" s="57">
        <f>D75*X75/5</f>
        <v/>
      </c>
      <c r="AE75" s="58">
        <f>IF(AR75=1,D75*Y75/5,"")</f>
        <v/>
      </c>
      <c r="AF75" s="57">
        <f>D75*Z75</f>
        <v/>
      </c>
      <c r="AG75" s="58">
        <f>IF(AR75=1,D75*AA75,"")</f>
        <v/>
      </c>
      <c r="AH75" s="14" t="inlineStr">
        <is>
          <t>Y: L1 | N: none | X: none | U: L2, L3, L4, L5. See dataset-specific evidence note in MCDM_Grades and the complete rules in MCDM_Rubric.</t>
        </is>
      </c>
      <c r="AI75" s="27" t="n"/>
      <c r="AJ75" s="14" t="inlineStr">
        <is>
          <t>https://data.mendeley.com/datasets/t576ydh9v8/4</t>
        </is>
      </c>
      <c r="AK75" s="27" t="n"/>
      <c r="AL75" s="14" t="inlineStr">
        <is>
          <t>P: primary documentation (not evaluator-verified data quality)</t>
        </is>
      </c>
      <c r="AM75" s="27" t="n"/>
      <c r="AN75" s="14" t="inlineStr">
        <is>
          <t>Mendeley t576ydh9v8/4</t>
        </is>
      </c>
      <c r="AO75" s="27" t="n"/>
      <c r="AP75" s="14" t="inlineStr">
        <is>
          <t>2026-09-07</t>
        </is>
      </c>
      <c r="AQ75" s="27" t="n"/>
      <c r="AR75" s="14">
        <f>IF(AND(AS75=5,LEN(AW75)=5,LEN(SUBSTITUTE(SUBSTITUTE(SUBSTITUTE(SUBSTITUTE(AW75,"Y",""),"N",""),"U",""),"X",""))=0),1,0)</f>
        <v/>
      </c>
      <c r="AS75" s="14">
        <f>COUNTA(G75,J75,M75,P75,S75)</f>
        <v/>
      </c>
      <c r="AT75" s="14">
        <f>SUM(IF(OR(G75="Y",G75="N",G75="U",G75="X"),IF(G75=F75,1,0),0),IF(OR(J75="Y",J75="N",J75="U",J75="X"),IF(J75=I75,1,0),0),IF(OR(M75="Y",M75="N",M75="U",M75="X"),IF(M75=L75,1,0),0),IF(OR(P75="Y",P75="N",P75="U",P75="X"),IF(P75=O75,1,0),0),IF(OR(S75="Y",S75="N",S75="U",S75="X"),IF(S75=R75,1,0),0))</f>
        <v/>
      </c>
      <c r="AU75" s="14">
        <f>A75&amp;"|"&amp;LEFT(C75,1)</f>
        <v/>
      </c>
      <c r="AV75" s="14">
        <f>F75&amp;I75&amp;L75&amp;O75&amp;R75</f>
        <v/>
      </c>
      <c r="AW75" s="14">
        <f>G75&amp;J75&amp;M75&amp;P75&amp;S75</f>
        <v/>
      </c>
    </row>
    <row r="76" ht="70" customHeight="1">
      <c r="A76" s="14" t="inlineStr">
        <is>
          <t>DS-010</t>
        </is>
      </c>
      <c r="B76" s="14" t="inlineStr">
        <is>
          <t>Cracks and Potholes in Road Images Dataset (DNIT, Brazil)</t>
        </is>
      </c>
      <c r="C76" s="14" t="inlineStr">
        <is>
          <t>D Documentation</t>
        </is>
      </c>
      <c r="D76" s="14">
        <f>MCDM_Settings!$D$9</f>
        <v/>
      </c>
      <c r="E76" s="14" t="inlineStr">
        <is>
          <t>D1 Describe the files</t>
        </is>
      </c>
      <c r="F76" s="21" t="inlineStr">
        <is>
          <t>U</t>
        </is>
      </c>
      <c r="G76" s="23" t="n"/>
      <c r="H76" s="14" t="inlineStr">
        <is>
          <t>D2 Explain the source</t>
        </is>
      </c>
      <c r="I76" s="21" t="inlineStr">
        <is>
          <t>Y</t>
        </is>
      </c>
      <c r="J76" s="23" t="n"/>
      <c r="K76" s="14" t="inlineStr">
        <is>
          <t>D3 Track the version</t>
        </is>
      </c>
      <c r="L76" s="21" t="inlineStr">
        <is>
          <t>Y</t>
        </is>
      </c>
      <c r="M76" s="23" t="n"/>
      <c r="N76" s="14" t="inlineStr">
        <is>
          <t>D4 State the limits</t>
        </is>
      </c>
      <c r="O76" s="21" t="inlineStr">
        <is>
          <t>U</t>
        </is>
      </c>
      <c r="P76" s="23" t="n"/>
      <c r="Q76" s="14" t="inlineStr">
        <is>
          <t>D5 Locate the details</t>
        </is>
      </c>
      <c r="R76" s="21" t="inlineStr">
        <is>
          <t>Y</t>
        </is>
      </c>
      <c r="S76" s="23" t="n"/>
      <c r="T76" s="14">
        <f>IF(Z76=0,IF(ISNUMBER(SEARCH("X",AV76)),"Unrated (0-5; X)","Unrated (0-5)"),IF(Z76=1,V76&amp;"/5",V76&amp;"-"&amp;X76&amp;"/5 (P"&amp;IF(ISNUMBER(SEARCH("X",AV76)),"; X","")&amp;")"))</f>
        <v/>
      </c>
      <c r="U76" s="26">
        <f>IF(AS76=0,"",IF(AR76=0,"Incomplete/invalid",IF(AA76=0,IF(ISNUMBER(SEARCH("X",AW76)),"Unrated (0-5; X)","Unrated (0-5)"),IF(AA76=1,W76&amp;"/5",W76&amp;"-"&amp;Y76&amp;"/5 (P"&amp;IF(ISNUMBER(SEARCH("X",AW76)),"; X","")&amp;")"))))</f>
        <v/>
      </c>
      <c r="V76" s="53">
        <f>LEN(AV76)-LEN(SUBSTITUTE(AV76,"Y",""))</f>
        <v/>
      </c>
      <c r="W76" s="54">
        <f>IF(AR76=1,LEN(AW76)-LEN(SUBSTITUTE(AW76,"Y","")),"")</f>
        <v/>
      </c>
      <c r="X76" s="53">
        <f>5-(LEN(AV76)-LEN(SUBSTITUTE(AV76,"N","")))</f>
        <v/>
      </c>
      <c r="Y76" s="54">
        <f>IF(AR76=1,5-(LEN(AW76)-LEN(SUBSTITUTE(AW76,"N",""))),"")</f>
        <v/>
      </c>
      <c r="Z76" s="55">
        <f>(V76+5-X76)/5</f>
        <v/>
      </c>
      <c r="AA76" s="56">
        <f>IF(AR76=1,(W76+5-Y76)/5,"")</f>
        <v/>
      </c>
      <c r="AB76" s="57">
        <f>D76*V76/5</f>
        <v/>
      </c>
      <c r="AC76" s="58">
        <f>IF(AR76=1,D76*W76/5,"")</f>
        <v/>
      </c>
      <c r="AD76" s="57">
        <f>D76*X76/5</f>
        <v/>
      </c>
      <c r="AE76" s="58">
        <f>IF(AR76=1,D76*Y76/5,"")</f>
        <v/>
      </c>
      <c r="AF76" s="57">
        <f>D76*Z76</f>
        <v/>
      </c>
      <c r="AG76" s="58">
        <f>IF(AR76=1,D76*AA76,"")</f>
        <v/>
      </c>
      <c r="AH76" s="14" t="inlineStr">
        <is>
          <t>Y: D2, D3, D5 | N: none | X: none | U: D1, D4. See dataset-specific evidence note in MCDM_Grades and the complete rules in MCDM_Rubric.</t>
        </is>
      </c>
      <c r="AI76" s="27" t="n"/>
      <c r="AJ76" s="14" t="inlineStr">
        <is>
          <t>https://data.mendeley.com/datasets/t576ydh9v8/4</t>
        </is>
      </c>
      <c r="AK76" s="27" t="n"/>
      <c r="AL76" s="14" t="inlineStr">
        <is>
          <t>P: primary documentation (not evaluator-verified data quality)</t>
        </is>
      </c>
      <c r="AM76" s="27" t="n"/>
      <c r="AN76" s="14" t="inlineStr">
        <is>
          <t>Mendeley t576ydh9v8/4</t>
        </is>
      </c>
      <c r="AO76" s="27" t="n"/>
      <c r="AP76" s="14" t="inlineStr">
        <is>
          <t>2026-09-07</t>
        </is>
      </c>
      <c r="AQ76" s="27" t="n"/>
      <c r="AR76" s="14">
        <f>IF(AND(AS76=5,LEN(AW76)=5,LEN(SUBSTITUTE(SUBSTITUTE(SUBSTITUTE(SUBSTITUTE(AW76,"Y",""),"N",""),"U",""),"X",""))=0),1,0)</f>
        <v/>
      </c>
      <c r="AS76" s="14">
        <f>COUNTA(G76,J76,M76,P76,S76)</f>
        <v/>
      </c>
      <c r="AT76" s="14">
        <f>SUM(IF(OR(G76="Y",G76="N",G76="U",G76="X"),IF(G76=F76,1,0),0),IF(OR(J76="Y",J76="N",J76="U",J76="X"),IF(J76=I76,1,0),0),IF(OR(M76="Y",M76="N",M76="U",M76="X"),IF(M76=L76,1,0),0),IF(OR(P76="Y",P76="N",P76="U",P76="X"),IF(P76=O76,1,0),0),IF(OR(S76="Y",S76="N",S76="U",S76="X"),IF(S76=R76,1,0),0))</f>
        <v/>
      </c>
      <c r="AU76" s="14">
        <f>A76&amp;"|"&amp;LEFT(C76,1)</f>
        <v/>
      </c>
      <c r="AV76" s="14">
        <f>F76&amp;I76&amp;L76&amp;O76&amp;R76</f>
        <v/>
      </c>
      <c r="AW76" s="14">
        <f>G76&amp;J76&amp;M76&amp;P76&amp;S76</f>
        <v/>
      </c>
    </row>
    <row r="77" ht="70" customHeight="1">
      <c r="A77" s="14" t="inlineStr">
        <is>
          <t>DS-010</t>
        </is>
      </c>
      <c r="B77" s="14" t="inlineStr">
        <is>
          <t>Cracks and Potholes in Road Images Dataset (DNIT, Brazil)</t>
        </is>
      </c>
      <c r="C77" s="14" t="inlineStr">
        <is>
          <t>C Sample Size</t>
        </is>
      </c>
      <c r="D77" s="14">
        <f>MCDM_Settings!$D$10</f>
        <v/>
      </c>
      <c r="E77" s="14" t="inlineStr">
        <is>
          <t>C1 Count originals</t>
        </is>
      </c>
      <c r="F77" s="21" t="inlineStr">
        <is>
          <t>U</t>
        </is>
      </c>
      <c r="G77" s="23" t="n"/>
      <c r="H77" s="14" t="inlineStr">
        <is>
          <t>C2 Count each class</t>
        </is>
      </c>
      <c r="I77" s="21" t="inlineStr">
        <is>
          <t>U</t>
        </is>
      </c>
      <c r="J77" s="23" t="n"/>
      <c r="K77" s="14" t="inlineStr">
        <is>
          <t>C3 Count each group</t>
        </is>
      </c>
      <c r="L77" s="21" t="inlineStr">
        <is>
          <t>U</t>
        </is>
      </c>
      <c r="M77" s="23" t="n"/>
      <c r="N77" s="14" t="inlineStr">
        <is>
          <t>C4 Count each split</t>
        </is>
      </c>
      <c r="O77" s="21" t="inlineStr">
        <is>
          <t>U</t>
        </is>
      </c>
      <c r="P77" s="23" t="n"/>
      <c r="Q77" s="14" t="inlineStr">
        <is>
          <t>C5 Justify the size</t>
        </is>
      </c>
      <c r="R77" s="21" t="inlineStr">
        <is>
          <t>U</t>
        </is>
      </c>
      <c r="S77" s="23" t="n"/>
      <c r="T77" s="14">
        <f>IF(Z77=0,IF(ISNUMBER(SEARCH("X",AV77)),"Unrated (0-5; X)","Unrated (0-5)"),IF(Z77=1,V77&amp;"/5",V77&amp;"-"&amp;X77&amp;"/5 (P"&amp;IF(ISNUMBER(SEARCH("X",AV77)),"; X","")&amp;")"))</f>
        <v/>
      </c>
      <c r="U77" s="26">
        <f>IF(AS77=0,"",IF(AR77=0,"Incomplete/invalid",IF(AA77=0,IF(ISNUMBER(SEARCH("X",AW77)),"Unrated (0-5; X)","Unrated (0-5)"),IF(AA77=1,W77&amp;"/5",W77&amp;"-"&amp;Y77&amp;"/5 (P"&amp;IF(ISNUMBER(SEARCH("X",AW77)),"; X","")&amp;")"))))</f>
        <v/>
      </c>
      <c r="V77" s="53">
        <f>LEN(AV77)-LEN(SUBSTITUTE(AV77,"Y",""))</f>
        <v/>
      </c>
      <c r="W77" s="54">
        <f>IF(AR77=1,LEN(AW77)-LEN(SUBSTITUTE(AW77,"Y","")),"")</f>
        <v/>
      </c>
      <c r="X77" s="53">
        <f>5-(LEN(AV77)-LEN(SUBSTITUTE(AV77,"N","")))</f>
        <v/>
      </c>
      <c r="Y77" s="54">
        <f>IF(AR77=1,5-(LEN(AW77)-LEN(SUBSTITUTE(AW77,"N",""))),"")</f>
        <v/>
      </c>
      <c r="Z77" s="55">
        <f>(V77+5-X77)/5</f>
        <v/>
      </c>
      <c r="AA77" s="56">
        <f>IF(AR77=1,(W77+5-Y77)/5,"")</f>
        <v/>
      </c>
      <c r="AB77" s="57">
        <f>D77*V77/5</f>
        <v/>
      </c>
      <c r="AC77" s="58">
        <f>IF(AR77=1,D77*W77/5,"")</f>
        <v/>
      </c>
      <c r="AD77" s="57">
        <f>D77*X77/5</f>
        <v/>
      </c>
      <c r="AE77" s="58">
        <f>IF(AR77=1,D77*Y77/5,"")</f>
        <v/>
      </c>
      <c r="AF77" s="57">
        <f>D77*Z77</f>
        <v/>
      </c>
      <c r="AG77" s="58">
        <f>IF(AR77=1,D77*AA77,"")</f>
        <v/>
      </c>
      <c r="AH77" s="14" t="inlineStr">
        <is>
          <t>Y: none | N: none | X: none | U: C1, C2, C3, C4, C5. See dataset-specific evidence note in MCDM_Grades and the complete rules in MCDM_Rubric.</t>
        </is>
      </c>
      <c r="AI77" s="27" t="n"/>
      <c r="AJ77" s="14" t="inlineStr">
        <is>
          <t>https://data.mendeley.com/datasets/t576ydh9v8/4</t>
        </is>
      </c>
      <c r="AK77" s="27" t="n"/>
      <c r="AL77" s="14" t="inlineStr">
        <is>
          <t>P: primary documentation (not evaluator-verified data quality)</t>
        </is>
      </c>
      <c r="AM77" s="27" t="n"/>
      <c r="AN77" s="14" t="inlineStr">
        <is>
          <t>Mendeley t576ydh9v8/4</t>
        </is>
      </c>
      <c r="AO77" s="27" t="n"/>
      <c r="AP77" s="14" t="inlineStr">
        <is>
          <t>2026-09-07</t>
        </is>
      </c>
      <c r="AQ77" s="27" t="n"/>
      <c r="AR77" s="14">
        <f>IF(AND(AS77=5,LEN(AW77)=5,LEN(SUBSTITUTE(SUBSTITUTE(SUBSTITUTE(SUBSTITUTE(AW77,"Y",""),"N",""),"U",""),"X",""))=0),1,0)</f>
        <v/>
      </c>
      <c r="AS77" s="14">
        <f>COUNTA(G77,J77,M77,P77,S77)</f>
        <v/>
      </c>
      <c r="AT77" s="14">
        <f>SUM(IF(OR(G77="Y",G77="N",G77="U",G77="X"),IF(G77=F77,1,0),0),IF(OR(J77="Y",J77="N",J77="U",J77="X"),IF(J77=I77,1,0),0),IF(OR(M77="Y",M77="N",M77="U",M77="X"),IF(M77=L77,1,0),0),IF(OR(P77="Y",P77="N",P77="U",P77="X"),IF(P77=O77,1,0),0),IF(OR(S77="Y",S77="N",S77="U",S77="X"),IF(S77=R77,1,0),0))</f>
        <v/>
      </c>
      <c r="AU77" s="14">
        <f>A77&amp;"|"&amp;LEFT(C77,1)</f>
        <v/>
      </c>
      <c r="AV77" s="14">
        <f>F77&amp;I77&amp;L77&amp;O77&amp;R77</f>
        <v/>
      </c>
      <c r="AW77" s="14">
        <f>G77&amp;J77&amp;M77&amp;P77&amp;S77</f>
        <v/>
      </c>
    </row>
    <row r="78" ht="70" customHeight="1">
      <c r="A78" s="14" t="inlineStr">
        <is>
          <t>DS-010</t>
        </is>
      </c>
      <c r="B78" s="14" t="inlineStr">
        <is>
          <t>Cracks and Potholes in Road Images Dataset (DNIT, Brazil)</t>
        </is>
      </c>
      <c r="C78" s="14" t="inlineStr">
        <is>
          <t>R Domain Fit</t>
        </is>
      </c>
      <c r="D78" s="14">
        <f>MCDM_Settings!$D$11</f>
        <v/>
      </c>
      <c r="E78" s="14" t="inlineStr">
        <is>
          <t>R1 Define the domain</t>
        </is>
      </c>
      <c r="F78" s="21" t="inlineStr">
        <is>
          <t>Y</t>
        </is>
      </c>
      <c r="G78" s="23" t="n"/>
      <c r="H78" s="14" t="inlineStr">
        <is>
          <t>R2 Describe coverage</t>
        </is>
      </c>
      <c r="I78" s="21" t="inlineStr">
        <is>
          <t>Y</t>
        </is>
      </c>
      <c r="J78" s="23" t="n"/>
      <c r="K78" s="14" t="inlineStr">
        <is>
          <t>R3 Compare the target</t>
        </is>
      </c>
      <c r="L78" s="21" t="inlineStr">
        <is>
          <t>U</t>
        </is>
      </c>
      <c r="M78" s="23" t="n"/>
      <c r="N78" s="14" t="inlineStr">
        <is>
          <t>R4 Check for bias</t>
        </is>
      </c>
      <c r="O78" s="21" t="inlineStr">
        <is>
          <t>U</t>
        </is>
      </c>
      <c r="P78" s="23" t="n"/>
      <c r="Q78" s="14" t="inlineStr">
        <is>
          <t>R5 Test a new domain</t>
        </is>
      </c>
      <c r="R78" s="21" t="inlineStr">
        <is>
          <t>U</t>
        </is>
      </c>
      <c r="S78" s="23" t="n"/>
      <c r="T78" s="14">
        <f>IF(Z78=0,IF(ISNUMBER(SEARCH("X",AV78)),"Unrated (0-5; X)","Unrated (0-5)"),IF(Z78=1,V78&amp;"/5",V78&amp;"-"&amp;X78&amp;"/5 (P"&amp;IF(ISNUMBER(SEARCH("X",AV78)),"; X","")&amp;")"))</f>
        <v/>
      </c>
      <c r="U78" s="26">
        <f>IF(AS78=0,"",IF(AR78=0,"Incomplete/invalid",IF(AA78=0,IF(ISNUMBER(SEARCH("X",AW78)),"Unrated (0-5; X)","Unrated (0-5)"),IF(AA78=1,W78&amp;"/5",W78&amp;"-"&amp;Y78&amp;"/5 (P"&amp;IF(ISNUMBER(SEARCH("X",AW78)),"; X","")&amp;")"))))</f>
        <v/>
      </c>
      <c r="V78" s="53">
        <f>LEN(AV78)-LEN(SUBSTITUTE(AV78,"Y",""))</f>
        <v/>
      </c>
      <c r="W78" s="54">
        <f>IF(AR78=1,LEN(AW78)-LEN(SUBSTITUTE(AW78,"Y","")),"")</f>
        <v/>
      </c>
      <c r="X78" s="53">
        <f>5-(LEN(AV78)-LEN(SUBSTITUTE(AV78,"N","")))</f>
        <v/>
      </c>
      <c r="Y78" s="54">
        <f>IF(AR78=1,5-(LEN(AW78)-LEN(SUBSTITUTE(AW78,"N",""))),"")</f>
        <v/>
      </c>
      <c r="Z78" s="55">
        <f>(V78+5-X78)/5</f>
        <v/>
      </c>
      <c r="AA78" s="56">
        <f>IF(AR78=1,(W78+5-Y78)/5,"")</f>
        <v/>
      </c>
      <c r="AB78" s="57">
        <f>D78*V78/5</f>
        <v/>
      </c>
      <c r="AC78" s="58">
        <f>IF(AR78=1,D78*W78/5,"")</f>
        <v/>
      </c>
      <c r="AD78" s="57">
        <f>D78*X78/5</f>
        <v/>
      </c>
      <c r="AE78" s="58">
        <f>IF(AR78=1,D78*Y78/5,"")</f>
        <v/>
      </c>
      <c r="AF78" s="57">
        <f>D78*Z78</f>
        <v/>
      </c>
      <c r="AG78" s="58">
        <f>IF(AR78=1,D78*AA78,"")</f>
        <v/>
      </c>
      <c r="AH78" s="14" t="inlineStr">
        <is>
          <t>Y: R1, R2 | N: none | X: none | U: R3, R4, R5. See dataset-specific evidence note in MCDM_Grades and the complete rules in MCDM_Rubric.</t>
        </is>
      </c>
      <c r="AI78" s="27" t="n"/>
      <c r="AJ78" s="14" t="inlineStr">
        <is>
          <t>https://data.mendeley.com/datasets/t576ydh9v8/4</t>
        </is>
      </c>
      <c r="AK78" s="27" t="n"/>
      <c r="AL78" s="14" t="inlineStr">
        <is>
          <t>P: primary documentation (not evaluator-verified data quality)</t>
        </is>
      </c>
      <c r="AM78" s="27" t="n"/>
      <c r="AN78" s="14" t="inlineStr">
        <is>
          <t>Mendeley t576ydh9v8/4</t>
        </is>
      </c>
      <c r="AO78" s="27" t="n"/>
      <c r="AP78" s="14" t="inlineStr">
        <is>
          <t>2026-09-07</t>
        </is>
      </c>
      <c r="AQ78" s="27" t="n"/>
      <c r="AR78" s="14">
        <f>IF(AND(AS78=5,LEN(AW78)=5,LEN(SUBSTITUTE(SUBSTITUTE(SUBSTITUTE(SUBSTITUTE(AW78,"Y",""),"N",""),"U",""),"X",""))=0),1,0)</f>
        <v/>
      </c>
      <c r="AS78" s="14">
        <f>COUNTA(G78,J78,M78,P78,S78)</f>
        <v/>
      </c>
      <c r="AT78" s="14">
        <f>SUM(IF(OR(G78="Y",G78="N",G78="U",G78="X"),IF(G78=F78,1,0),0),IF(OR(J78="Y",J78="N",J78="U",J78="X"),IF(J78=I78,1,0),0),IF(OR(M78="Y",M78="N",M78="U",M78="X"),IF(M78=L78,1,0),0),IF(OR(P78="Y",P78="N",P78="U",P78="X"),IF(P78=O78,1,0),0),IF(OR(S78="Y",S78="N",S78="U",S78="X"),IF(S78=R78,1,0),0))</f>
        <v/>
      </c>
      <c r="AU78" s="14">
        <f>A78&amp;"|"&amp;LEFT(C78,1)</f>
        <v/>
      </c>
      <c r="AV78" s="14">
        <f>F78&amp;I78&amp;L78&amp;O78&amp;R78</f>
        <v/>
      </c>
      <c r="AW78" s="14">
        <f>G78&amp;J78&amp;M78&amp;P78&amp;S78</f>
        <v/>
      </c>
    </row>
    <row r="79" ht="70" customHeight="1">
      <c r="A79" s="14" t="inlineStr">
        <is>
          <t>DS-010</t>
        </is>
      </c>
      <c r="B79" s="14" t="inlineStr">
        <is>
          <t>Cracks and Potholes in Road Images Dataset (DNIT, Brazil)</t>
        </is>
      </c>
      <c r="C79" s="14" t="inlineStr">
        <is>
          <t>M Sensor Details</t>
        </is>
      </c>
      <c r="D79" s="14">
        <f>MCDM_Settings!$D$12</f>
        <v/>
      </c>
      <c r="E79" s="14" t="inlineStr">
        <is>
          <t>M1 Identify equipment</t>
        </is>
      </c>
      <c r="F79" s="21" t="inlineStr">
        <is>
          <t>U</t>
        </is>
      </c>
      <c r="G79" s="23" t="n"/>
      <c r="H79" s="14" t="inlineStr">
        <is>
          <t>M2 Specify the scale</t>
        </is>
      </c>
      <c r="I79" s="21" t="inlineStr">
        <is>
          <t>U</t>
        </is>
      </c>
      <c r="J79" s="23" t="n"/>
      <c r="K79" s="14" t="inlineStr">
        <is>
          <t>M3 Locate the records</t>
        </is>
      </c>
      <c r="L79" s="21" t="inlineStr">
        <is>
          <t>U</t>
        </is>
      </c>
      <c r="M79" s="23" t="n"/>
      <c r="N79" s="14" t="inlineStr">
        <is>
          <t>M4 Report precision</t>
        </is>
      </c>
      <c r="O79" s="21" t="inlineStr">
        <is>
          <t>U</t>
        </is>
      </c>
      <c r="P79" s="23" t="n"/>
      <c r="Q79" s="14" t="inlineStr">
        <is>
          <t>M5 Explain processing</t>
        </is>
      </c>
      <c r="R79" s="21" t="inlineStr">
        <is>
          <t>U</t>
        </is>
      </c>
      <c r="S79" s="23" t="n"/>
      <c r="T79" s="14">
        <f>IF(Z79=0,IF(ISNUMBER(SEARCH("X",AV79)),"Unrated (0-5; X)","Unrated (0-5)"),IF(Z79=1,V79&amp;"/5",V79&amp;"-"&amp;X79&amp;"/5 (P"&amp;IF(ISNUMBER(SEARCH("X",AV79)),"; X","")&amp;")"))</f>
        <v/>
      </c>
      <c r="U79" s="26">
        <f>IF(AS79=0,"",IF(AR79=0,"Incomplete/invalid",IF(AA79=0,IF(ISNUMBER(SEARCH("X",AW79)),"Unrated (0-5; X)","Unrated (0-5)"),IF(AA79=1,W79&amp;"/5",W79&amp;"-"&amp;Y79&amp;"/5 (P"&amp;IF(ISNUMBER(SEARCH("X",AW79)),"; X","")&amp;")"))))</f>
        <v/>
      </c>
      <c r="V79" s="53">
        <f>LEN(AV79)-LEN(SUBSTITUTE(AV79,"Y",""))</f>
        <v/>
      </c>
      <c r="W79" s="54">
        <f>IF(AR79=1,LEN(AW79)-LEN(SUBSTITUTE(AW79,"Y","")),"")</f>
        <v/>
      </c>
      <c r="X79" s="53">
        <f>5-(LEN(AV79)-LEN(SUBSTITUTE(AV79,"N","")))</f>
        <v/>
      </c>
      <c r="Y79" s="54">
        <f>IF(AR79=1,5-(LEN(AW79)-LEN(SUBSTITUTE(AW79,"N",""))),"")</f>
        <v/>
      </c>
      <c r="Z79" s="55">
        <f>(V79+5-X79)/5</f>
        <v/>
      </c>
      <c r="AA79" s="56">
        <f>IF(AR79=1,(W79+5-Y79)/5,"")</f>
        <v/>
      </c>
      <c r="AB79" s="57">
        <f>D79*V79/5</f>
        <v/>
      </c>
      <c r="AC79" s="58">
        <f>IF(AR79=1,D79*W79/5,"")</f>
        <v/>
      </c>
      <c r="AD79" s="57">
        <f>D79*X79/5</f>
        <v/>
      </c>
      <c r="AE79" s="58">
        <f>IF(AR79=1,D79*Y79/5,"")</f>
        <v/>
      </c>
      <c r="AF79" s="57">
        <f>D79*Z79</f>
        <v/>
      </c>
      <c r="AG79" s="58">
        <f>IF(AR79=1,D79*AA79,"")</f>
        <v/>
      </c>
      <c r="AH79" s="14" t="inlineStr">
        <is>
          <t>Y: none | N: none | X: none | U: M1, M2, M3, M4, M5. See dataset-specific evidence note in MCDM_Grades and the complete rules in MCDM_Rubric.</t>
        </is>
      </c>
      <c r="AI79" s="27" t="n"/>
      <c r="AJ79" s="14" t="inlineStr">
        <is>
          <t>https://data.mendeley.com/datasets/t576ydh9v8/4</t>
        </is>
      </c>
      <c r="AK79" s="27" t="n"/>
      <c r="AL79" s="14" t="inlineStr">
        <is>
          <t>P: primary documentation (not evaluator-verified data quality)</t>
        </is>
      </c>
      <c r="AM79" s="27" t="n"/>
      <c r="AN79" s="14" t="inlineStr">
        <is>
          <t>Mendeley t576ydh9v8/4</t>
        </is>
      </c>
      <c r="AO79" s="27" t="n"/>
      <c r="AP79" s="14" t="inlineStr">
        <is>
          <t>2026-09-07</t>
        </is>
      </c>
      <c r="AQ79" s="27" t="n"/>
      <c r="AR79" s="14">
        <f>IF(AND(AS79=5,LEN(AW79)=5,LEN(SUBSTITUTE(SUBSTITUTE(SUBSTITUTE(SUBSTITUTE(AW79,"Y",""),"N",""),"U",""),"X",""))=0),1,0)</f>
        <v/>
      </c>
      <c r="AS79" s="14">
        <f>COUNTA(G79,J79,M79,P79,S79)</f>
        <v/>
      </c>
      <c r="AT79" s="14">
        <f>SUM(IF(OR(G79="Y",G79="N",G79="U",G79="X"),IF(G79=F79,1,0),0),IF(OR(J79="Y",J79="N",J79="U",J79="X"),IF(J79=I79,1,0),0),IF(OR(M79="Y",M79="N",M79="U",M79="X"),IF(M79=L79,1,0),0),IF(OR(P79="Y",P79="N",P79="U",P79="X"),IF(P79=O79,1,0),0),IF(OR(S79="Y",S79="N",S79="U",S79="X"),IF(S79=R79,1,0),0))</f>
        <v/>
      </c>
      <c r="AU79" s="14">
        <f>A79&amp;"|"&amp;LEFT(C79,1)</f>
        <v/>
      </c>
      <c r="AV79" s="14">
        <f>F79&amp;I79&amp;L79&amp;O79&amp;R79</f>
        <v/>
      </c>
      <c r="AW79" s="14">
        <f>G79&amp;J79&amp;M79&amp;P79&amp;S79</f>
        <v/>
      </c>
    </row>
    <row r="80" ht="70" customHeight="1">
      <c r="A80" s="14" t="inlineStr">
        <is>
          <t>DS-010</t>
        </is>
      </c>
      <c r="B80" s="14" t="inlineStr">
        <is>
          <t>Cracks and Potholes in Road Images Dataset (DNIT, Brazil)</t>
        </is>
      </c>
      <c r="C80" s="14" t="inlineStr">
        <is>
          <t>V Test Readiness</t>
        </is>
      </c>
      <c r="D80" s="14">
        <f>MCDM_Settings!$D$13</f>
        <v/>
      </c>
      <c r="E80" s="14" t="inlineStr">
        <is>
          <t>V1 Identify test data</t>
        </is>
      </c>
      <c r="F80" s="21" t="inlineStr">
        <is>
          <t>U</t>
        </is>
      </c>
      <c r="G80" s="23" t="n"/>
      <c r="H80" s="14" t="inlineStr">
        <is>
          <t>V2 Define the splits</t>
        </is>
      </c>
      <c r="I80" s="21" t="inlineStr">
        <is>
          <t>U</t>
        </is>
      </c>
      <c r="J80" s="23" t="n"/>
      <c r="K80" s="14" t="inlineStr">
        <is>
          <t>V3 Prevent leakage</t>
        </is>
      </c>
      <c r="L80" s="21" t="inlineStr">
        <is>
          <t>U</t>
        </is>
      </c>
      <c r="M80" s="23" t="n"/>
      <c r="N80" s="14" t="inlineStr">
        <is>
          <t>V4 Provide a baseline</t>
        </is>
      </c>
      <c r="O80" s="21" t="inlineStr">
        <is>
          <t>U</t>
        </is>
      </c>
      <c r="P80" s="23" t="n"/>
      <c r="Q80" s="14" t="inlineStr">
        <is>
          <t>V5 Report uncertainty</t>
        </is>
      </c>
      <c r="R80" s="21" t="inlineStr">
        <is>
          <t>U</t>
        </is>
      </c>
      <c r="S80" s="23" t="n"/>
      <c r="T80" s="14">
        <f>IF(Z80=0,IF(ISNUMBER(SEARCH("X",AV80)),"Unrated (0-5; X)","Unrated (0-5)"),IF(Z80=1,V80&amp;"/5",V80&amp;"-"&amp;X80&amp;"/5 (P"&amp;IF(ISNUMBER(SEARCH("X",AV80)),"; X","")&amp;")"))</f>
        <v/>
      </c>
      <c r="U80" s="26">
        <f>IF(AS80=0,"",IF(AR80=0,"Incomplete/invalid",IF(AA80=0,IF(ISNUMBER(SEARCH("X",AW80)),"Unrated (0-5; X)","Unrated (0-5)"),IF(AA80=1,W80&amp;"/5",W80&amp;"-"&amp;Y80&amp;"/5 (P"&amp;IF(ISNUMBER(SEARCH("X",AW80)),"; X","")&amp;")"))))</f>
        <v/>
      </c>
      <c r="V80" s="53">
        <f>LEN(AV80)-LEN(SUBSTITUTE(AV80,"Y",""))</f>
        <v/>
      </c>
      <c r="W80" s="54">
        <f>IF(AR80=1,LEN(AW80)-LEN(SUBSTITUTE(AW80,"Y","")),"")</f>
        <v/>
      </c>
      <c r="X80" s="53">
        <f>5-(LEN(AV80)-LEN(SUBSTITUTE(AV80,"N","")))</f>
        <v/>
      </c>
      <c r="Y80" s="54">
        <f>IF(AR80=1,5-(LEN(AW80)-LEN(SUBSTITUTE(AW80,"N",""))),"")</f>
        <v/>
      </c>
      <c r="Z80" s="55">
        <f>(V80+5-X80)/5</f>
        <v/>
      </c>
      <c r="AA80" s="56">
        <f>IF(AR80=1,(W80+5-Y80)/5,"")</f>
        <v/>
      </c>
      <c r="AB80" s="57">
        <f>D80*V80/5</f>
        <v/>
      </c>
      <c r="AC80" s="58">
        <f>IF(AR80=1,D80*W80/5,"")</f>
        <v/>
      </c>
      <c r="AD80" s="57">
        <f>D80*X80/5</f>
        <v/>
      </c>
      <c r="AE80" s="58">
        <f>IF(AR80=1,D80*Y80/5,"")</f>
        <v/>
      </c>
      <c r="AF80" s="57">
        <f>D80*Z80</f>
        <v/>
      </c>
      <c r="AG80" s="58">
        <f>IF(AR80=1,D80*AA80,"")</f>
        <v/>
      </c>
      <c r="AH80" s="14" t="inlineStr">
        <is>
          <t>Y: none | N: none | X: none | U: V1, V2, V3, V4, V5. See dataset-specific evidence note in MCDM_Grades and the complete rules in MCDM_Rubric.</t>
        </is>
      </c>
      <c r="AI80" s="27" t="n"/>
      <c r="AJ80" s="14" t="inlineStr">
        <is>
          <t>https://data.mendeley.com/datasets/t576ydh9v8/4</t>
        </is>
      </c>
      <c r="AK80" s="27" t="n"/>
      <c r="AL80" s="14" t="inlineStr">
        <is>
          <t>P: primary documentation (not evaluator-verified data quality)</t>
        </is>
      </c>
      <c r="AM80" s="27" t="n"/>
      <c r="AN80" s="14" t="inlineStr">
        <is>
          <t>Mendeley t576ydh9v8/4</t>
        </is>
      </c>
      <c r="AO80" s="27" t="n"/>
      <c r="AP80" s="14" t="inlineStr">
        <is>
          <t>2026-09-07</t>
        </is>
      </c>
      <c r="AQ80" s="27" t="n"/>
      <c r="AR80" s="14">
        <f>IF(AND(AS80=5,LEN(AW80)=5,LEN(SUBSTITUTE(SUBSTITUTE(SUBSTITUTE(SUBSTITUTE(AW80,"Y",""),"N",""),"U",""),"X",""))=0),1,0)</f>
        <v/>
      </c>
      <c r="AS80" s="14">
        <f>COUNTA(G80,J80,M80,P80,S80)</f>
        <v/>
      </c>
      <c r="AT80" s="14">
        <f>SUM(IF(OR(G80="Y",G80="N",G80="U",G80="X"),IF(G80=F80,1,0),0),IF(OR(J80="Y",J80="N",J80="U",J80="X"),IF(J80=I80,1,0),0),IF(OR(M80="Y",M80="N",M80="U",M80="X"),IF(M80=L80,1,0),0),IF(OR(P80="Y",P80="N",P80="U",P80="X"),IF(P80=O80,1,0),0),IF(OR(S80="Y",S80="N",S80="U",S80="X"),IF(S80=R80,1,0),0))</f>
        <v/>
      </c>
      <c r="AU80" s="14">
        <f>A80&amp;"|"&amp;LEFT(C80,1)</f>
        <v/>
      </c>
      <c r="AV80" s="14">
        <f>F80&amp;I80&amp;L80&amp;O80&amp;R80</f>
        <v/>
      </c>
      <c r="AW80" s="14">
        <f>G80&amp;J80&amp;M80&amp;P80&amp;S80</f>
        <v/>
      </c>
    </row>
    <row r="81" ht="70" customHeight="1">
      <c r="A81" s="14" t="inlineStr">
        <is>
          <t>DS-010</t>
        </is>
      </c>
      <c r="B81" s="14" t="inlineStr">
        <is>
          <t>Cracks and Potholes in Road Images Dataset (DNIT, Brazil)</t>
        </is>
      </c>
      <c r="C81" s="14" t="inlineStr">
        <is>
          <t>E Engineering Value</t>
        </is>
      </c>
      <c r="D81" s="14">
        <f>MCDM_Settings!$D$14</f>
        <v/>
      </c>
      <c r="E81" s="14" t="inlineStr">
        <is>
          <t>E1 Define the outcome</t>
        </is>
      </c>
      <c r="F81" s="21" t="inlineStr">
        <is>
          <t>U</t>
        </is>
      </c>
      <c r="G81" s="23" t="n"/>
      <c r="H81" s="14" t="inlineStr">
        <is>
          <t>E2 Provide measurements</t>
        </is>
      </c>
      <c r="I81" s="21" t="inlineStr">
        <is>
          <t>U</t>
        </is>
      </c>
      <c r="J81" s="23" t="n"/>
      <c r="K81" s="14" t="inlineStr">
        <is>
          <t>E3 Link the records</t>
        </is>
      </c>
      <c r="L81" s="21" t="inlineStr">
        <is>
          <t>U</t>
        </is>
      </c>
      <c r="M81" s="23" t="n"/>
      <c r="N81" s="14" t="inlineStr">
        <is>
          <t>E4 Map agency needs</t>
        </is>
      </c>
      <c r="O81" s="21" t="inlineStr">
        <is>
          <t>U</t>
        </is>
      </c>
      <c r="P81" s="23" t="n"/>
      <c r="Q81" s="14" t="inlineStr">
        <is>
          <t>E5 Validate the decision</t>
        </is>
      </c>
      <c r="R81" s="21" t="inlineStr">
        <is>
          <t>U</t>
        </is>
      </c>
      <c r="S81" s="23" t="n"/>
      <c r="T81" s="14">
        <f>IF(Z81=0,IF(ISNUMBER(SEARCH("X",AV81)),"Unrated (0-5; X)","Unrated (0-5)"),IF(Z81=1,V81&amp;"/5",V81&amp;"-"&amp;X81&amp;"/5 (P"&amp;IF(ISNUMBER(SEARCH("X",AV81)),"; X","")&amp;")"))</f>
        <v/>
      </c>
      <c r="U81" s="26">
        <f>IF(AS81=0,"",IF(AR81=0,"Incomplete/invalid",IF(AA81=0,IF(ISNUMBER(SEARCH("X",AW81)),"Unrated (0-5; X)","Unrated (0-5)"),IF(AA81=1,W81&amp;"/5",W81&amp;"-"&amp;Y81&amp;"/5 (P"&amp;IF(ISNUMBER(SEARCH("X",AW81)),"; X","")&amp;")"))))</f>
        <v/>
      </c>
      <c r="V81" s="53">
        <f>LEN(AV81)-LEN(SUBSTITUTE(AV81,"Y",""))</f>
        <v/>
      </c>
      <c r="W81" s="54">
        <f>IF(AR81=1,LEN(AW81)-LEN(SUBSTITUTE(AW81,"Y","")),"")</f>
        <v/>
      </c>
      <c r="X81" s="53">
        <f>5-(LEN(AV81)-LEN(SUBSTITUTE(AV81,"N","")))</f>
        <v/>
      </c>
      <c r="Y81" s="54">
        <f>IF(AR81=1,5-(LEN(AW81)-LEN(SUBSTITUTE(AW81,"N",""))),"")</f>
        <v/>
      </c>
      <c r="Z81" s="55">
        <f>(V81+5-X81)/5</f>
        <v/>
      </c>
      <c r="AA81" s="56">
        <f>IF(AR81=1,(W81+5-Y81)/5,"")</f>
        <v/>
      </c>
      <c r="AB81" s="57">
        <f>D81*V81/5</f>
        <v/>
      </c>
      <c r="AC81" s="58">
        <f>IF(AR81=1,D81*W81/5,"")</f>
        <v/>
      </c>
      <c r="AD81" s="57">
        <f>D81*X81/5</f>
        <v/>
      </c>
      <c r="AE81" s="58">
        <f>IF(AR81=1,D81*Y81/5,"")</f>
        <v/>
      </c>
      <c r="AF81" s="57">
        <f>D81*Z81</f>
        <v/>
      </c>
      <c r="AG81" s="58">
        <f>IF(AR81=1,D81*AA81,"")</f>
        <v/>
      </c>
      <c r="AH81" s="14" t="inlineStr">
        <is>
          <t>Y: none | N: none | X: none | U: E1, E2, E3, E4, E5. See dataset-specific evidence note in MCDM_Grades and the complete rules in MCDM_Rubric.</t>
        </is>
      </c>
      <c r="AI81" s="27" t="n"/>
      <c r="AJ81" s="14" t="inlineStr">
        <is>
          <t>https://data.mendeley.com/datasets/t576ydh9v8/4</t>
        </is>
      </c>
      <c r="AK81" s="27" t="n"/>
      <c r="AL81" s="14" t="inlineStr">
        <is>
          <t>P: primary documentation (not evaluator-verified data quality)</t>
        </is>
      </c>
      <c r="AM81" s="27" t="n"/>
      <c r="AN81" s="14" t="inlineStr">
        <is>
          <t>Mendeley t576ydh9v8/4</t>
        </is>
      </c>
      <c r="AO81" s="27" t="n"/>
      <c r="AP81" s="14" t="inlineStr">
        <is>
          <t>2026-09-07</t>
        </is>
      </c>
      <c r="AQ81" s="27" t="n"/>
      <c r="AR81" s="14">
        <f>IF(AND(AS81=5,LEN(AW81)=5,LEN(SUBSTITUTE(SUBSTITUTE(SUBSTITUTE(SUBSTITUTE(AW81,"Y",""),"N",""),"U",""),"X",""))=0),1,0)</f>
        <v/>
      </c>
      <c r="AS81" s="14">
        <f>COUNTA(G81,J81,M81,P81,S81)</f>
        <v/>
      </c>
      <c r="AT81" s="14">
        <f>SUM(IF(OR(G81="Y",G81="N",G81="U",G81="X"),IF(G81=F81,1,0),0),IF(OR(J81="Y",J81="N",J81="U",J81="X"),IF(J81=I81,1,0),0),IF(OR(M81="Y",M81="N",M81="U",M81="X"),IF(M81=L81,1,0),0),IF(OR(P81="Y",P81="N",P81="U",P81="X"),IF(P81=O81,1,0),0),IF(OR(S81="Y",S81="N",S81="U",S81="X"),IF(S81=R81,1,0),0))</f>
        <v/>
      </c>
      <c r="AU81" s="14">
        <f>A81&amp;"|"&amp;LEFT(C81,1)</f>
        <v/>
      </c>
      <c r="AV81" s="14">
        <f>F81&amp;I81&amp;L81&amp;O81&amp;R81</f>
        <v/>
      </c>
      <c r="AW81" s="14">
        <f>G81&amp;J81&amp;M81&amp;P81&amp;S81</f>
        <v/>
      </c>
    </row>
    <row r="82" ht="70" customHeight="1">
      <c r="A82" s="14" t="inlineStr">
        <is>
          <t>DS-011</t>
        </is>
      </c>
      <c r="B82" s="14" t="inlineStr">
        <is>
          <t>CrackSeg9k</t>
        </is>
      </c>
      <c r="C82" s="14" t="inlineStr">
        <is>
          <t>A Access</t>
        </is>
      </c>
      <c r="D82" s="14">
        <f>MCDM_Settings!$D$7</f>
        <v/>
      </c>
      <c r="E82" s="14" t="inlineStr">
        <is>
          <t>A1 Find the release</t>
        </is>
      </c>
      <c r="F82" s="21" t="inlineStr">
        <is>
          <t>Y</t>
        </is>
      </c>
      <c r="G82" s="23" t="n"/>
      <c r="H82" s="14" t="inlineStr">
        <is>
          <t>A2 Get the data</t>
        </is>
      </c>
      <c r="I82" s="21" t="inlineStr">
        <is>
          <t>Y</t>
        </is>
      </c>
      <c r="J82" s="23" t="n"/>
      <c r="K82" s="14" t="inlineStr">
        <is>
          <t>A3 Check the license</t>
        </is>
      </c>
      <c r="L82" s="21" t="inlineStr">
        <is>
          <t>U</t>
        </is>
      </c>
      <c r="M82" s="23" t="n"/>
      <c r="N82" s="14" t="inlineStr">
        <is>
          <t>A4 Check other rights</t>
        </is>
      </c>
      <c r="O82" s="21" t="inlineStr">
        <is>
          <t>U</t>
        </is>
      </c>
      <c r="P82" s="23" t="n"/>
      <c r="Q82" s="14" t="inlineStr">
        <is>
          <t>A5 Open a sample</t>
        </is>
      </c>
      <c r="R82" s="21" t="inlineStr">
        <is>
          <t>U</t>
        </is>
      </c>
      <c r="S82" s="23" t="n"/>
      <c r="T82" s="14">
        <f>IF(Z82=0,IF(ISNUMBER(SEARCH("X",AV82)),"Unrated (0-5; X)","Unrated (0-5)"),IF(Z82=1,V82&amp;"/5",V82&amp;"-"&amp;X82&amp;"/5 (P"&amp;IF(ISNUMBER(SEARCH("X",AV82)),"; X","")&amp;")"))</f>
        <v/>
      </c>
      <c r="U82" s="26">
        <f>IF(AS82=0,"",IF(AR82=0,"Incomplete/invalid",IF(AA82=0,IF(ISNUMBER(SEARCH("X",AW82)),"Unrated (0-5; X)","Unrated (0-5)"),IF(AA82=1,W82&amp;"/5",W82&amp;"-"&amp;Y82&amp;"/5 (P"&amp;IF(ISNUMBER(SEARCH("X",AW82)),"; X","")&amp;")"))))</f>
        <v/>
      </c>
      <c r="V82" s="53">
        <f>LEN(AV82)-LEN(SUBSTITUTE(AV82,"Y",""))</f>
        <v/>
      </c>
      <c r="W82" s="54">
        <f>IF(AR82=1,LEN(AW82)-LEN(SUBSTITUTE(AW82,"Y","")),"")</f>
        <v/>
      </c>
      <c r="X82" s="53">
        <f>5-(LEN(AV82)-LEN(SUBSTITUTE(AV82,"N","")))</f>
        <v/>
      </c>
      <c r="Y82" s="54">
        <f>IF(AR82=1,5-(LEN(AW82)-LEN(SUBSTITUTE(AW82,"N",""))),"")</f>
        <v/>
      </c>
      <c r="Z82" s="55">
        <f>(V82+5-X82)/5</f>
        <v/>
      </c>
      <c r="AA82" s="56">
        <f>IF(AR82=1,(W82+5-Y82)/5,"")</f>
        <v/>
      </c>
      <c r="AB82" s="57">
        <f>D82*V82/5</f>
        <v/>
      </c>
      <c r="AC82" s="58">
        <f>IF(AR82=1,D82*W82/5,"")</f>
        <v/>
      </c>
      <c r="AD82" s="57">
        <f>D82*X82/5</f>
        <v/>
      </c>
      <c r="AE82" s="58">
        <f>IF(AR82=1,D82*Y82/5,"")</f>
        <v/>
      </c>
      <c r="AF82" s="57">
        <f>D82*Z82</f>
        <v/>
      </c>
      <c r="AG82" s="58">
        <f>IF(AR82=1,D82*AA82,"")</f>
        <v/>
      </c>
      <c r="AH82" s="14" t="inlineStr">
        <is>
          <t>Y: A1, A2 | N: none | X: none | U: A3, A4, A5. See dataset-specific evidence note in MCDM_Grades and the complete rules in MCDM_Rubric.</t>
        </is>
      </c>
      <c r="AI82" s="27" t="n"/>
      <c r="AJ82" s="14" t="inlineStr">
        <is>
          <t>https://github.com/Dhananjay42/crackseg9k</t>
        </is>
      </c>
      <c r="AK82" s="27" t="n"/>
      <c r="AL82" s="14" t="inlineStr">
        <is>
          <t>P: primary documentation (not evaluator-verified data quality)</t>
        </is>
      </c>
      <c r="AM82" s="27" t="n"/>
      <c r="AN82" s="14" t="inlineStr">
        <is>
          <t>Documentation snapshot; payload release not fully pinned</t>
        </is>
      </c>
      <c r="AO82" s="27" t="n"/>
      <c r="AP82" s="14" t="inlineStr">
        <is>
          <t>2026-09-07</t>
        </is>
      </c>
      <c r="AQ82" s="27" t="n"/>
      <c r="AR82" s="14">
        <f>IF(AND(AS82=5,LEN(AW82)=5,LEN(SUBSTITUTE(SUBSTITUTE(SUBSTITUTE(SUBSTITUTE(AW82,"Y",""),"N",""),"U",""),"X",""))=0),1,0)</f>
        <v/>
      </c>
      <c r="AS82" s="14">
        <f>COUNTA(G82,J82,M82,P82,S82)</f>
        <v/>
      </c>
      <c r="AT82" s="14">
        <f>SUM(IF(OR(G82="Y",G82="N",G82="U",G82="X"),IF(G82=F82,1,0),0),IF(OR(J82="Y",J82="N",J82="U",J82="X"),IF(J82=I82,1,0),0),IF(OR(M82="Y",M82="N",M82="U",M82="X"),IF(M82=L82,1,0),0),IF(OR(P82="Y",P82="N",P82="U",P82="X"),IF(P82=O82,1,0),0),IF(OR(S82="Y",S82="N",S82="U",S82="X"),IF(S82=R82,1,0),0))</f>
        <v/>
      </c>
      <c r="AU82" s="14">
        <f>A82&amp;"|"&amp;LEFT(C82,1)</f>
        <v/>
      </c>
      <c r="AV82" s="14">
        <f>F82&amp;I82&amp;L82&amp;O82&amp;R82</f>
        <v/>
      </c>
      <c r="AW82" s="14">
        <f>G82&amp;J82&amp;M82&amp;P82&amp;S82</f>
        <v/>
      </c>
    </row>
    <row r="83" ht="70" customHeight="1">
      <c r="A83" s="14" t="inlineStr">
        <is>
          <t>DS-011</t>
        </is>
      </c>
      <c r="B83" s="14" t="inlineStr">
        <is>
          <t>CrackSeg9k</t>
        </is>
      </c>
      <c r="C83" s="14" t="inlineStr">
        <is>
          <t>L Label Quality</t>
        </is>
      </c>
      <c r="D83" s="14">
        <f>MCDM_Settings!$D$8</f>
        <v/>
      </c>
      <c r="E83" s="14" t="inlineStr">
        <is>
          <t>L1 Define the targets</t>
        </is>
      </c>
      <c r="F83" s="21" t="inlineStr">
        <is>
          <t>Y</t>
        </is>
      </c>
      <c r="G83" s="23" t="n"/>
      <c r="H83" s="14" t="inlineStr">
        <is>
          <t>L2 Explain the rules</t>
        </is>
      </c>
      <c r="I83" s="21" t="inlineStr">
        <is>
          <t>U</t>
        </is>
      </c>
      <c r="J83" s="23" t="n"/>
      <c r="K83" s="14" t="inlineStr">
        <is>
          <t>L3 Identify the team</t>
        </is>
      </c>
      <c r="L83" s="21" t="inlineStr">
        <is>
          <t>U</t>
        </is>
      </c>
      <c r="M83" s="23" t="n"/>
      <c r="N83" s="14" t="inlineStr">
        <is>
          <t>L4 Review and correct</t>
        </is>
      </c>
      <c r="O83" s="21" t="inlineStr">
        <is>
          <t>U</t>
        </is>
      </c>
      <c r="P83" s="23" t="n"/>
      <c r="Q83" s="14" t="inlineStr">
        <is>
          <t>L5 Measure reliability</t>
        </is>
      </c>
      <c r="R83" s="21" t="inlineStr">
        <is>
          <t>U</t>
        </is>
      </c>
      <c r="S83" s="23" t="n"/>
      <c r="T83" s="14">
        <f>IF(Z83=0,IF(ISNUMBER(SEARCH("X",AV83)),"Unrated (0-5; X)","Unrated (0-5)"),IF(Z83=1,V83&amp;"/5",V83&amp;"-"&amp;X83&amp;"/5 (P"&amp;IF(ISNUMBER(SEARCH("X",AV83)),"; X","")&amp;")"))</f>
        <v/>
      </c>
      <c r="U83" s="26">
        <f>IF(AS83=0,"",IF(AR83=0,"Incomplete/invalid",IF(AA83=0,IF(ISNUMBER(SEARCH("X",AW83)),"Unrated (0-5; X)","Unrated (0-5)"),IF(AA83=1,W83&amp;"/5",W83&amp;"-"&amp;Y83&amp;"/5 (P"&amp;IF(ISNUMBER(SEARCH("X",AW83)),"; X","")&amp;")"))))</f>
        <v/>
      </c>
      <c r="V83" s="53">
        <f>LEN(AV83)-LEN(SUBSTITUTE(AV83,"Y",""))</f>
        <v/>
      </c>
      <c r="W83" s="54">
        <f>IF(AR83=1,LEN(AW83)-LEN(SUBSTITUTE(AW83,"Y","")),"")</f>
        <v/>
      </c>
      <c r="X83" s="53">
        <f>5-(LEN(AV83)-LEN(SUBSTITUTE(AV83,"N","")))</f>
        <v/>
      </c>
      <c r="Y83" s="54">
        <f>IF(AR83=1,5-(LEN(AW83)-LEN(SUBSTITUTE(AW83,"N",""))),"")</f>
        <v/>
      </c>
      <c r="Z83" s="55">
        <f>(V83+5-X83)/5</f>
        <v/>
      </c>
      <c r="AA83" s="56">
        <f>IF(AR83=1,(W83+5-Y83)/5,"")</f>
        <v/>
      </c>
      <c r="AB83" s="57">
        <f>D83*V83/5</f>
        <v/>
      </c>
      <c r="AC83" s="58">
        <f>IF(AR83=1,D83*W83/5,"")</f>
        <v/>
      </c>
      <c r="AD83" s="57">
        <f>D83*X83/5</f>
        <v/>
      </c>
      <c r="AE83" s="58">
        <f>IF(AR83=1,D83*Y83/5,"")</f>
        <v/>
      </c>
      <c r="AF83" s="57">
        <f>D83*Z83</f>
        <v/>
      </c>
      <c r="AG83" s="58">
        <f>IF(AR83=1,D83*AA83,"")</f>
        <v/>
      </c>
      <c r="AH83" s="14" t="inlineStr">
        <is>
          <t>Y: L1 | N: none | X: none | U: L2, L3, L4, L5. See dataset-specific evidence note in MCDM_Grades and the complete rules in MCDM_Rubric.</t>
        </is>
      </c>
      <c r="AI83" s="27" t="n"/>
      <c r="AJ83" s="14" t="inlineStr">
        <is>
          <t>https://github.com/Dhananjay42/crackseg9k</t>
        </is>
      </c>
      <c r="AK83" s="27" t="n"/>
      <c r="AL83" s="14" t="inlineStr">
        <is>
          <t>P: primary documentation (not evaluator-verified data quality)</t>
        </is>
      </c>
      <c r="AM83" s="27" t="n"/>
      <c r="AN83" s="14" t="inlineStr">
        <is>
          <t>Documentation snapshot; payload release not fully pinned</t>
        </is>
      </c>
      <c r="AO83" s="27" t="n"/>
      <c r="AP83" s="14" t="inlineStr">
        <is>
          <t>2026-09-07</t>
        </is>
      </c>
      <c r="AQ83" s="27" t="n"/>
      <c r="AR83" s="14">
        <f>IF(AND(AS83=5,LEN(AW83)=5,LEN(SUBSTITUTE(SUBSTITUTE(SUBSTITUTE(SUBSTITUTE(AW83,"Y",""),"N",""),"U",""),"X",""))=0),1,0)</f>
        <v/>
      </c>
      <c r="AS83" s="14">
        <f>COUNTA(G83,J83,M83,P83,S83)</f>
        <v/>
      </c>
      <c r="AT83" s="14">
        <f>SUM(IF(OR(G83="Y",G83="N",G83="U",G83="X"),IF(G83=F83,1,0),0),IF(OR(J83="Y",J83="N",J83="U",J83="X"),IF(J83=I83,1,0),0),IF(OR(M83="Y",M83="N",M83="U",M83="X"),IF(M83=L83,1,0),0),IF(OR(P83="Y",P83="N",P83="U",P83="X"),IF(P83=O83,1,0),0),IF(OR(S83="Y",S83="N",S83="U",S83="X"),IF(S83=R83,1,0),0))</f>
        <v/>
      </c>
      <c r="AU83" s="14">
        <f>A83&amp;"|"&amp;LEFT(C83,1)</f>
        <v/>
      </c>
      <c r="AV83" s="14">
        <f>F83&amp;I83&amp;L83&amp;O83&amp;R83</f>
        <v/>
      </c>
      <c r="AW83" s="14">
        <f>G83&amp;J83&amp;M83&amp;P83&amp;S83</f>
        <v/>
      </c>
    </row>
    <row r="84" ht="70" customHeight="1">
      <c r="A84" s="14" t="inlineStr">
        <is>
          <t>DS-011</t>
        </is>
      </c>
      <c r="B84" s="14" t="inlineStr">
        <is>
          <t>CrackSeg9k</t>
        </is>
      </c>
      <c r="C84" s="14" t="inlineStr">
        <is>
          <t>D Documentation</t>
        </is>
      </c>
      <c r="D84" s="14">
        <f>MCDM_Settings!$D$9</f>
        <v/>
      </c>
      <c r="E84" s="14" t="inlineStr">
        <is>
          <t>D1 Describe the files</t>
        </is>
      </c>
      <c r="F84" s="21" t="inlineStr">
        <is>
          <t>U</t>
        </is>
      </c>
      <c r="G84" s="23" t="n"/>
      <c r="H84" s="14" t="inlineStr">
        <is>
          <t>D2 Explain the source</t>
        </is>
      </c>
      <c r="I84" s="21" t="inlineStr">
        <is>
          <t>Y</t>
        </is>
      </c>
      <c r="J84" s="23" t="n"/>
      <c r="K84" s="14" t="inlineStr">
        <is>
          <t>D3 Track the version</t>
        </is>
      </c>
      <c r="L84" s="21" t="inlineStr">
        <is>
          <t>Y</t>
        </is>
      </c>
      <c r="M84" s="23" t="n"/>
      <c r="N84" s="14" t="inlineStr">
        <is>
          <t>D4 State the limits</t>
        </is>
      </c>
      <c r="O84" s="21" t="inlineStr">
        <is>
          <t>Y</t>
        </is>
      </c>
      <c r="P84" s="23" t="n"/>
      <c r="Q84" s="14" t="inlineStr">
        <is>
          <t>D5 Locate the details</t>
        </is>
      </c>
      <c r="R84" s="21" t="inlineStr">
        <is>
          <t>Y</t>
        </is>
      </c>
      <c r="S84" s="23" t="n"/>
      <c r="T84" s="14">
        <f>IF(Z84=0,IF(ISNUMBER(SEARCH("X",AV84)),"Unrated (0-5; X)","Unrated (0-5)"),IF(Z84=1,V84&amp;"/5",V84&amp;"-"&amp;X84&amp;"/5 (P"&amp;IF(ISNUMBER(SEARCH("X",AV84)),"; X","")&amp;")"))</f>
        <v/>
      </c>
      <c r="U84" s="26">
        <f>IF(AS84=0,"",IF(AR84=0,"Incomplete/invalid",IF(AA84=0,IF(ISNUMBER(SEARCH("X",AW84)),"Unrated (0-5; X)","Unrated (0-5)"),IF(AA84=1,W84&amp;"/5",W84&amp;"-"&amp;Y84&amp;"/5 (P"&amp;IF(ISNUMBER(SEARCH("X",AW84)),"; X","")&amp;")"))))</f>
        <v/>
      </c>
      <c r="V84" s="53">
        <f>LEN(AV84)-LEN(SUBSTITUTE(AV84,"Y",""))</f>
        <v/>
      </c>
      <c r="W84" s="54">
        <f>IF(AR84=1,LEN(AW84)-LEN(SUBSTITUTE(AW84,"Y","")),"")</f>
        <v/>
      </c>
      <c r="X84" s="53">
        <f>5-(LEN(AV84)-LEN(SUBSTITUTE(AV84,"N","")))</f>
        <v/>
      </c>
      <c r="Y84" s="54">
        <f>IF(AR84=1,5-(LEN(AW84)-LEN(SUBSTITUTE(AW84,"N",""))),"")</f>
        <v/>
      </c>
      <c r="Z84" s="55">
        <f>(V84+5-X84)/5</f>
        <v/>
      </c>
      <c r="AA84" s="56">
        <f>IF(AR84=1,(W84+5-Y84)/5,"")</f>
        <v/>
      </c>
      <c r="AB84" s="57">
        <f>D84*V84/5</f>
        <v/>
      </c>
      <c r="AC84" s="58">
        <f>IF(AR84=1,D84*W84/5,"")</f>
        <v/>
      </c>
      <c r="AD84" s="57">
        <f>D84*X84/5</f>
        <v/>
      </c>
      <c r="AE84" s="58">
        <f>IF(AR84=1,D84*Y84/5,"")</f>
        <v/>
      </c>
      <c r="AF84" s="57">
        <f>D84*Z84</f>
        <v/>
      </c>
      <c r="AG84" s="58">
        <f>IF(AR84=1,D84*AA84,"")</f>
        <v/>
      </c>
      <c r="AH84" s="14" t="inlineStr">
        <is>
          <t>Y: D2, D3, D4, D5 | N: none | X: none | U: D1. See dataset-specific evidence note in MCDM_Grades and the complete rules in MCDM_Rubric.</t>
        </is>
      </c>
      <c r="AI84" s="27" t="n"/>
      <c r="AJ84" s="14" t="inlineStr">
        <is>
          <t>https://github.com/Dhananjay42/crackseg9k</t>
        </is>
      </c>
      <c r="AK84" s="27" t="n"/>
      <c r="AL84" s="14" t="inlineStr">
        <is>
          <t>P: primary documentation (not evaluator-verified data quality)</t>
        </is>
      </c>
      <c r="AM84" s="27" t="n"/>
      <c r="AN84" s="14" t="inlineStr">
        <is>
          <t>Documentation snapshot; payload release not fully pinned</t>
        </is>
      </c>
      <c r="AO84" s="27" t="n"/>
      <c r="AP84" s="14" t="inlineStr">
        <is>
          <t>2026-09-07</t>
        </is>
      </c>
      <c r="AQ84" s="27" t="n"/>
      <c r="AR84" s="14">
        <f>IF(AND(AS84=5,LEN(AW84)=5,LEN(SUBSTITUTE(SUBSTITUTE(SUBSTITUTE(SUBSTITUTE(AW84,"Y",""),"N",""),"U",""),"X",""))=0),1,0)</f>
        <v/>
      </c>
      <c r="AS84" s="14">
        <f>COUNTA(G84,J84,M84,P84,S84)</f>
        <v/>
      </c>
      <c r="AT84" s="14">
        <f>SUM(IF(OR(G84="Y",G84="N",G84="U",G84="X"),IF(G84=F84,1,0),0),IF(OR(J84="Y",J84="N",J84="U",J84="X"),IF(J84=I84,1,0),0),IF(OR(M84="Y",M84="N",M84="U",M84="X"),IF(M84=L84,1,0),0),IF(OR(P84="Y",P84="N",P84="U",P84="X"),IF(P84=O84,1,0),0),IF(OR(S84="Y",S84="N",S84="U",S84="X"),IF(S84=R84,1,0),0))</f>
        <v/>
      </c>
      <c r="AU84" s="14">
        <f>A84&amp;"|"&amp;LEFT(C84,1)</f>
        <v/>
      </c>
      <c r="AV84" s="14">
        <f>F84&amp;I84&amp;L84&amp;O84&amp;R84</f>
        <v/>
      </c>
      <c r="AW84" s="14">
        <f>G84&amp;J84&amp;M84&amp;P84&amp;S84</f>
        <v/>
      </c>
    </row>
    <row r="85" ht="70" customHeight="1">
      <c r="A85" s="14" t="inlineStr">
        <is>
          <t>DS-011</t>
        </is>
      </c>
      <c r="B85" s="14" t="inlineStr">
        <is>
          <t>CrackSeg9k</t>
        </is>
      </c>
      <c r="C85" s="14" t="inlineStr">
        <is>
          <t>C Sample Size</t>
        </is>
      </c>
      <c r="D85" s="14">
        <f>MCDM_Settings!$D$10</f>
        <v/>
      </c>
      <c r="E85" s="14" t="inlineStr">
        <is>
          <t>C1 Count originals</t>
        </is>
      </c>
      <c r="F85" s="21" t="inlineStr">
        <is>
          <t>U</t>
        </is>
      </c>
      <c r="G85" s="23" t="n"/>
      <c r="H85" s="14" t="inlineStr">
        <is>
          <t>C2 Count each class</t>
        </is>
      </c>
      <c r="I85" s="21" t="inlineStr">
        <is>
          <t>U</t>
        </is>
      </c>
      <c r="J85" s="23" t="n"/>
      <c r="K85" s="14" t="inlineStr">
        <is>
          <t>C3 Count each group</t>
        </is>
      </c>
      <c r="L85" s="21" t="inlineStr">
        <is>
          <t>U</t>
        </is>
      </c>
      <c r="M85" s="23" t="n"/>
      <c r="N85" s="14" t="inlineStr">
        <is>
          <t>C4 Count each split</t>
        </is>
      </c>
      <c r="O85" s="21" t="inlineStr">
        <is>
          <t>U</t>
        </is>
      </c>
      <c r="P85" s="23" t="n"/>
      <c r="Q85" s="14" t="inlineStr">
        <is>
          <t>C5 Justify the size</t>
        </is>
      </c>
      <c r="R85" s="21" t="inlineStr">
        <is>
          <t>U</t>
        </is>
      </c>
      <c r="S85" s="23" t="n"/>
      <c r="T85" s="14">
        <f>IF(Z85=0,IF(ISNUMBER(SEARCH("X",AV85)),"Unrated (0-5; X)","Unrated (0-5)"),IF(Z85=1,V85&amp;"/5",V85&amp;"-"&amp;X85&amp;"/5 (P"&amp;IF(ISNUMBER(SEARCH("X",AV85)),"; X","")&amp;")"))</f>
        <v/>
      </c>
      <c r="U85" s="26">
        <f>IF(AS85=0,"",IF(AR85=0,"Incomplete/invalid",IF(AA85=0,IF(ISNUMBER(SEARCH("X",AW85)),"Unrated (0-5; X)","Unrated (0-5)"),IF(AA85=1,W85&amp;"/5",W85&amp;"-"&amp;Y85&amp;"/5 (P"&amp;IF(ISNUMBER(SEARCH("X",AW85)),"; X","")&amp;")"))))</f>
        <v/>
      </c>
      <c r="V85" s="53">
        <f>LEN(AV85)-LEN(SUBSTITUTE(AV85,"Y",""))</f>
        <v/>
      </c>
      <c r="W85" s="54">
        <f>IF(AR85=1,LEN(AW85)-LEN(SUBSTITUTE(AW85,"Y","")),"")</f>
        <v/>
      </c>
      <c r="X85" s="53">
        <f>5-(LEN(AV85)-LEN(SUBSTITUTE(AV85,"N","")))</f>
        <v/>
      </c>
      <c r="Y85" s="54">
        <f>IF(AR85=1,5-(LEN(AW85)-LEN(SUBSTITUTE(AW85,"N",""))),"")</f>
        <v/>
      </c>
      <c r="Z85" s="55">
        <f>(V85+5-X85)/5</f>
        <v/>
      </c>
      <c r="AA85" s="56">
        <f>IF(AR85=1,(W85+5-Y85)/5,"")</f>
        <v/>
      </c>
      <c r="AB85" s="57">
        <f>D85*V85/5</f>
        <v/>
      </c>
      <c r="AC85" s="58">
        <f>IF(AR85=1,D85*W85/5,"")</f>
        <v/>
      </c>
      <c r="AD85" s="57">
        <f>D85*X85/5</f>
        <v/>
      </c>
      <c r="AE85" s="58">
        <f>IF(AR85=1,D85*Y85/5,"")</f>
        <v/>
      </c>
      <c r="AF85" s="57">
        <f>D85*Z85</f>
        <v/>
      </c>
      <c r="AG85" s="58">
        <f>IF(AR85=1,D85*AA85,"")</f>
        <v/>
      </c>
      <c r="AH85" s="14" t="inlineStr">
        <is>
          <t>Y: none | N: none | X: none | U: C1, C2, C3, C4, C5. See dataset-specific evidence note in MCDM_Grades and the complete rules in MCDM_Rubric.</t>
        </is>
      </c>
      <c r="AI85" s="27" t="n"/>
      <c r="AJ85" s="14" t="inlineStr">
        <is>
          <t>https://github.com/Dhananjay42/crackseg9k</t>
        </is>
      </c>
      <c r="AK85" s="27" t="n"/>
      <c r="AL85" s="14" t="inlineStr">
        <is>
          <t>P: primary documentation (not evaluator-verified data quality)</t>
        </is>
      </c>
      <c r="AM85" s="27" t="n"/>
      <c r="AN85" s="14" t="inlineStr">
        <is>
          <t>Documentation snapshot; payload release not fully pinned</t>
        </is>
      </c>
      <c r="AO85" s="27" t="n"/>
      <c r="AP85" s="14" t="inlineStr">
        <is>
          <t>2026-09-07</t>
        </is>
      </c>
      <c r="AQ85" s="27" t="n"/>
      <c r="AR85" s="14">
        <f>IF(AND(AS85=5,LEN(AW85)=5,LEN(SUBSTITUTE(SUBSTITUTE(SUBSTITUTE(SUBSTITUTE(AW85,"Y",""),"N",""),"U",""),"X",""))=0),1,0)</f>
        <v/>
      </c>
      <c r="AS85" s="14">
        <f>COUNTA(G85,J85,M85,P85,S85)</f>
        <v/>
      </c>
      <c r="AT85" s="14">
        <f>SUM(IF(OR(G85="Y",G85="N",G85="U",G85="X"),IF(G85=F85,1,0),0),IF(OR(J85="Y",J85="N",J85="U",J85="X"),IF(J85=I85,1,0),0),IF(OR(M85="Y",M85="N",M85="U",M85="X"),IF(M85=L85,1,0),0),IF(OR(P85="Y",P85="N",P85="U",P85="X"),IF(P85=O85,1,0),0),IF(OR(S85="Y",S85="N",S85="U",S85="X"),IF(S85=R85,1,0),0))</f>
        <v/>
      </c>
      <c r="AU85" s="14">
        <f>A85&amp;"|"&amp;LEFT(C85,1)</f>
        <v/>
      </c>
      <c r="AV85" s="14">
        <f>F85&amp;I85&amp;L85&amp;O85&amp;R85</f>
        <v/>
      </c>
      <c r="AW85" s="14">
        <f>G85&amp;J85&amp;M85&amp;P85&amp;S85</f>
        <v/>
      </c>
    </row>
    <row r="86" ht="70" customHeight="1">
      <c r="A86" s="14" t="inlineStr">
        <is>
          <t>DS-011</t>
        </is>
      </c>
      <c r="B86" s="14" t="inlineStr">
        <is>
          <t>CrackSeg9k</t>
        </is>
      </c>
      <c r="C86" s="14" t="inlineStr">
        <is>
          <t>R Domain Fit</t>
        </is>
      </c>
      <c r="D86" s="14">
        <f>MCDM_Settings!$D$11</f>
        <v/>
      </c>
      <c r="E86" s="14" t="inlineStr">
        <is>
          <t>R1 Define the domain</t>
        </is>
      </c>
      <c r="F86" s="21" t="inlineStr">
        <is>
          <t>U</t>
        </is>
      </c>
      <c r="G86" s="23" t="n"/>
      <c r="H86" s="14" t="inlineStr">
        <is>
          <t>R2 Describe coverage</t>
        </is>
      </c>
      <c r="I86" s="21" t="inlineStr">
        <is>
          <t>U</t>
        </is>
      </c>
      <c r="J86" s="23" t="n"/>
      <c r="K86" s="14" t="inlineStr">
        <is>
          <t>R3 Compare the target</t>
        </is>
      </c>
      <c r="L86" s="21" t="inlineStr">
        <is>
          <t>U</t>
        </is>
      </c>
      <c r="M86" s="23" t="n"/>
      <c r="N86" s="14" t="inlineStr">
        <is>
          <t>R4 Check for bias</t>
        </is>
      </c>
      <c r="O86" s="21" t="inlineStr">
        <is>
          <t>U</t>
        </is>
      </c>
      <c r="P86" s="23" t="n"/>
      <c r="Q86" s="14" t="inlineStr">
        <is>
          <t>R5 Test a new domain</t>
        </is>
      </c>
      <c r="R86" s="21" t="inlineStr">
        <is>
          <t>U</t>
        </is>
      </c>
      <c r="S86" s="23" t="n"/>
      <c r="T86" s="14">
        <f>IF(Z86=0,IF(ISNUMBER(SEARCH("X",AV86)),"Unrated (0-5; X)","Unrated (0-5)"),IF(Z86=1,V86&amp;"/5",V86&amp;"-"&amp;X86&amp;"/5 (P"&amp;IF(ISNUMBER(SEARCH("X",AV86)),"; X","")&amp;")"))</f>
        <v/>
      </c>
      <c r="U86" s="26">
        <f>IF(AS86=0,"",IF(AR86=0,"Incomplete/invalid",IF(AA86=0,IF(ISNUMBER(SEARCH("X",AW86)),"Unrated (0-5; X)","Unrated (0-5)"),IF(AA86=1,W86&amp;"/5",W86&amp;"-"&amp;Y86&amp;"/5 (P"&amp;IF(ISNUMBER(SEARCH("X",AW86)),"; X","")&amp;")"))))</f>
        <v/>
      </c>
      <c r="V86" s="53">
        <f>LEN(AV86)-LEN(SUBSTITUTE(AV86,"Y",""))</f>
        <v/>
      </c>
      <c r="W86" s="54">
        <f>IF(AR86=1,LEN(AW86)-LEN(SUBSTITUTE(AW86,"Y","")),"")</f>
        <v/>
      </c>
      <c r="X86" s="53">
        <f>5-(LEN(AV86)-LEN(SUBSTITUTE(AV86,"N","")))</f>
        <v/>
      </c>
      <c r="Y86" s="54">
        <f>IF(AR86=1,5-(LEN(AW86)-LEN(SUBSTITUTE(AW86,"N",""))),"")</f>
        <v/>
      </c>
      <c r="Z86" s="55">
        <f>(V86+5-X86)/5</f>
        <v/>
      </c>
      <c r="AA86" s="56">
        <f>IF(AR86=1,(W86+5-Y86)/5,"")</f>
        <v/>
      </c>
      <c r="AB86" s="57">
        <f>D86*V86/5</f>
        <v/>
      </c>
      <c r="AC86" s="58">
        <f>IF(AR86=1,D86*W86/5,"")</f>
        <v/>
      </c>
      <c r="AD86" s="57">
        <f>D86*X86/5</f>
        <v/>
      </c>
      <c r="AE86" s="58">
        <f>IF(AR86=1,D86*Y86/5,"")</f>
        <v/>
      </c>
      <c r="AF86" s="57">
        <f>D86*Z86</f>
        <v/>
      </c>
      <c r="AG86" s="58">
        <f>IF(AR86=1,D86*AA86,"")</f>
        <v/>
      </c>
      <c r="AH86" s="14" t="inlineStr">
        <is>
          <t>Y: none | N: none | X: none | U: R1, R2, R3, R4, R5. See dataset-specific evidence note in MCDM_Grades and the complete rules in MCDM_Rubric.</t>
        </is>
      </c>
      <c r="AI86" s="27" t="n"/>
      <c r="AJ86" s="14" t="inlineStr">
        <is>
          <t>https://github.com/Dhananjay42/crackseg9k</t>
        </is>
      </c>
      <c r="AK86" s="27" t="n"/>
      <c r="AL86" s="14" t="inlineStr">
        <is>
          <t>P: primary documentation (not evaluator-verified data quality)</t>
        </is>
      </c>
      <c r="AM86" s="27" t="n"/>
      <c r="AN86" s="14" t="inlineStr">
        <is>
          <t>Documentation snapshot; payload release not fully pinned</t>
        </is>
      </c>
      <c r="AO86" s="27" t="n"/>
      <c r="AP86" s="14" t="inlineStr">
        <is>
          <t>2026-09-07</t>
        </is>
      </c>
      <c r="AQ86" s="27" t="n"/>
      <c r="AR86" s="14">
        <f>IF(AND(AS86=5,LEN(AW86)=5,LEN(SUBSTITUTE(SUBSTITUTE(SUBSTITUTE(SUBSTITUTE(AW86,"Y",""),"N",""),"U",""),"X",""))=0),1,0)</f>
        <v/>
      </c>
      <c r="AS86" s="14">
        <f>COUNTA(G86,J86,M86,P86,S86)</f>
        <v/>
      </c>
      <c r="AT86" s="14">
        <f>SUM(IF(OR(G86="Y",G86="N",G86="U",G86="X"),IF(G86=F86,1,0),0),IF(OR(J86="Y",J86="N",J86="U",J86="X"),IF(J86=I86,1,0),0),IF(OR(M86="Y",M86="N",M86="U",M86="X"),IF(M86=L86,1,0),0),IF(OR(P86="Y",P86="N",P86="U",P86="X"),IF(P86=O86,1,0),0),IF(OR(S86="Y",S86="N",S86="U",S86="X"),IF(S86=R86,1,0),0))</f>
        <v/>
      </c>
      <c r="AU86" s="14">
        <f>A86&amp;"|"&amp;LEFT(C86,1)</f>
        <v/>
      </c>
      <c r="AV86" s="14">
        <f>F86&amp;I86&amp;L86&amp;O86&amp;R86</f>
        <v/>
      </c>
      <c r="AW86" s="14">
        <f>G86&amp;J86&amp;M86&amp;P86&amp;S86</f>
        <v/>
      </c>
    </row>
    <row r="87" ht="70" customHeight="1">
      <c r="A87" s="14" t="inlineStr">
        <is>
          <t>DS-011</t>
        </is>
      </c>
      <c r="B87" s="14" t="inlineStr">
        <is>
          <t>CrackSeg9k</t>
        </is>
      </c>
      <c r="C87" s="14" t="inlineStr">
        <is>
          <t>M Sensor Details</t>
        </is>
      </c>
      <c r="D87" s="14">
        <f>MCDM_Settings!$D$12</f>
        <v/>
      </c>
      <c r="E87" s="14" t="inlineStr">
        <is>
          <t>M1 Identify equipment</t>
        </is>
      </c>
      <c r="F87" s="21" t="inlineStr">
        <is>
          <t>U</t>
        </is>
      </c>
      <c r="G87" s="23" t="n"/>
      <c r="H87" s="14" t="inlineStr">
        <is>
          <t>M2 Specify the scale</t>
        </is>
      </c>
      <c r="I87" s="21" t="inlineStr">
        <is>
          <t>U</t>
        </is>
      </c>
      <c r="J87" s="23" t="n"/>
      <c r="K87" s="14" t="inlineStr">
        <is>
          <t>M3 Locate the records</t>
        </is>
      </c>
      <c r="L87" s="21" t="inlineStr">
        <is>
          <t>U</t>
        </is>
      </c>
      <c r="M87" s="23" t="n"/>
      <c r="N87" s="14" t="inlineStr">
        <is>
          <t>M4 Report precision</t>
        </is>
      </c>
      <c r="O87" s="21" t="inlineStr">
        <is>
          <t>U</t>
        </is>
      </c>
      <c r="P87" s="23" t="n"/>
      <c r="Q87" s="14" t="inlineStr">
        <is>
          <t>M5 Explain processing</t>
        </is>
      </c>
      <c r="R87" s="21" t="inlineStr">
        <is>
          <t>Y</t>
        </is>
      </c>
      <c r="S87" s="23" t="n"/>
      <c r="T87" s="14">
        <f>IF(Z87=0,IF(ISNUMBER(SEARCH("X",AV87)),"Unrated (0-5; X)","Unrated (0-5)"),IF(Z87=1,V87&amp;"/5",V87&amp;"-"&amp;X87&amp;"/5 (P"&amp;IF(ISNUMBER(SEARCH("X",AV87)),"; X","")&amp;")"))</f>
        <v/>
      </c>
      <c r="U87" s="26">
        <f>IF(AS87=0,"",IF(AR87=0,"Incomplete/invalid",IF(AA87=0,IF(ISNUMBER(SEARCH("X",AW87)),"Unrated (0-5; X)","Unrated (0-5)"),IF(AA87=1,W87&amp;"/5",W87&amp;"-"&amp;Y87&amp;"/5 (P"&amp;IF(ISNUMBER(SEARCH("X",AW87)),"; X","")&amp;")"))))</f>
        <v/>
      </c>
      <c r="V87" s="53">
        <f>LEN(AV87)-LEN(SUBSTITUTE(AV87,"Y",""))</f>
        <v/>
      </c>
      <c r="W87" s="54">
        <f>IF(AR87=1,LEN(AW87)-LEN(SUBSTITUTE(AW87,"Y","")),"")</f>
        <v/>
      </c>
      <c r="X87" s="53">
        <f>5-(LEN(AV87)-LEN(SUBSTITUTE(AV87,"N","")))</f>
        <v/>
      </c>
      <c r="Y87" s="54">
        <f>IF(AR87=1,5-(LEN(AW87)-LEN(SUBSTITUTE(AW87,"N",""))),"")</f>
        <v/>
      </c>
      <c r="Z87" s="55">
        <f>(V87+5-X87)/5</f>
        <v/>
      </c>
      <c r="AA87" s="56">
        <f>IF(AR87=1,(W87+5-Y87)/5,"")</f>
        <v/>
      </c>
      <c r="AB87" s="57">
        <f>D87*V87/5</f>
        <v/>
      </c>
      <c r="AC87" s="58">
        <f>IF(AR87=1,D87*W87/5,"")</f>
        <v/>
      </c>
      <c r="AD87" s="57">
        <f>D87*X87/5</f>
        <v/>
      </c>
      <c r="AE87" s="58">
        <f>IF(AR87=1,D87*Y87/5,"")</f>
        <v/>
      </c>
      <c r="AF87" s="57">
        <f>D87*Z87</f>
        <v/>
      </c>
      <c r="AG87" s="58">
        <f>IF(AR87=1,D87*AA87,"")</f>
        <v/>
      </c>
      <c r="AH87" s="14" t="inlineStr">
        <is>
          <t>Y: M5 | N: none | X: none | U: M1, M2, M3, M4. See dataset-specific evidence note in MCDM_Grades and the complete rules in MCDM_Rubric.</t>
        </is>
      </c>
      <c r="AI87" s="27" t="n"/>
      <c r="AJ87" s="14" t="inlineStr">
        <is>
          <t>https://github.com/Dhananjay42/crackseg9k</t>
        </is>
      </c>
      <c r="AK87" s="27" t="n"/>
      <c r="AL87" s="14" t="inlineStr">
        <is>
          <t>P: primary documentation (not evaluator-verified data quality)</t>
        </is>
      </c>
      <c r="AM87" s="27" t="n"/>
      <c r="AN87" s="14" t="inlineStr">
        <is>
          <t>Documentation snapshot; payload release not fully pinned</t>
        </is>
      </c>
      <c r="AO87" s="27" t="n"/>
      <c r="AP87" s="14" t="inlineStr">
        <is>
          <t>2026-09-07</t>
        </is>
      </c>
      <c r="AQ87" s="27" t="n"/>
      <c r="AR87" s="14">
        <f>IF(AND(AS87=5,LEN(AW87)=5,LEN(SUBSTITUTE(SUBSTITUTE(SUBSTITUTE(SUBSTITUTE(AW87,"Y",""),"N",""),"U",""),"X",""))=0),1,0)</f>
        <v/>
      </c>
      <c r="AS87" s="14">
        <f>COUNTA(G87,J87,M87,P87,S87)</f>
        <v/>
      </c>
      <c r="AT87" s="14">
        <f>SUM(IF(OR(G87="Y",G87="N",G87="U",G87="X"),IF(G87=F87,1,0),0),IF(OR(J87="Y",J87="N",J87="U",J87="X"),IF(J87=I87,1,0),0),IF(OR(M87="Y",M87="N",M87="U",M87="X"),IF(M87=L87,1,0),0),IF(OR(P87="Y",P87="N",P87="U",P87="X"),IF(P87=O87,1,0),0),IF(OR(S87="Y",S87="N",S87="U",S87="X"),IF(S87=R87,1,0),0))</f>
        <v/>
      </c>
      <c r="AU87" s="14">
        <f>A87&amp;"|"&amp;LEFT(C87,1)</f>
        <v/>
      </c>
      <c r="AV87" s="14">
        <f>F87&amp;I87&amp;L87&amp;O87&amp;R87</f>
        <v/>
      </c>
      <c r="AW87" s="14">
        <f>G87&amp;J87&amp;M87&amp;P87&amp;S87</f>
        <v/>
      </c>
    </row>
    <row r="88" ht="70" customHeight="1">
      <c r="A88" s="14" t="inlineStr">
        <is>
          <t>DS-011</t>
        </is>
      </c>
      <c r="B88" s="14" t="inlineStr">
        <is>
          <t>CrackSeg9k</t>
        </is>
      </c>
      <c r="C88" s="14" t="inlineStr">
        <is>
          <t>V Test Readiness</t>
        </is>
      </c>
      <c r="D88" s="14">
        <f>MCDM_Settings!$D$13</f>
        <v/>
      </c>
      <c r="E88" s="14" t="inlineStr">
        <is>
          <t>V1 Identify test data</t>
        </is>
      </c>
      <c r="F88" s="21" t="inlineStr">
        <is>
          <t>U</t>
        </is>
      </c>
      <c r="G88" s="23" t="n"/>
      <c r="H88" s="14" t="inlineStr">
        <is>
          <t>V2 Define the splits</t>
        </is>
      </c>
      <c r="I88" s="21" t="inlineStr">
        <is>
          <t>U</t>
        </is>
      </c>
      <c r="J88" s="23" t="n"/>
      <c r="K88" s="14" t="inlineStr">
        <is>
          <t>V3 Prevent leakage</t>
        </is>
      </c>
      <c r="L88" s="21" t="inlineStr">
        <is>
          <t>U</t>
        </is>
      </c>
      <c r="M88" s="23" t="n"/>
      <c r="N88" s="14" t="inlineStr">
        <is>
          <t>V4 Provide a baseline</t>
        </is>
      </c>
      <c r="O88" s="21" t="inlineStr">
        <is>
          <t>U</t>
        </is>
      </c>
      <c r="P88" s="23" t="n"/>
      <c r="Q88" s="14" t="inlineStr">
        <is>
          <t>V5 Report uncertainty</t>
        </is>
      </c>
      <c r="R88" s="21" t="inlineStr">
        <is>
          <t>U</t>
        </is>
      </c>
      <c r="S88" s="23" t="n"/>
      <c r="T88" s="14">
        <f>IF(Z88=0,IF(ISNUMBER(SEARCH("X",AV88)),"Unrated (0-5; X)","Unrated (0-5)"),IF(Z88=1,V88&amp;"/5",V88&amp;"-"&amp;X88&amp;"/5 (P"&amp;IF(ISNUMBER(SEARCH("X",AV88)),"; X","")&amp;")"))</f>
        <v/>
      </c>
      <c r="U88" s="26">
        <f>IF(AS88=0,"",IF(AR88=0,"Incomplete/invalid",IF(AA88=0,IF(ISNUMBER(SEARCH("X",AW88)),"Unrated (0-5; X)","Unrated (0-5)"),IF(AA88=1,W88&amp;"/5",W88&amp;"-"&amp;Y88&amp;"/5 (P"&amp;IF(ISNUMBER(SEARCH("X",AW88)),"; X","")&amp;")"))))</f>
        <v/>
      </c>
      <c r="V88" s="53">
        <f>LEN(AV88)-LEN(SUBSTITUTE(AV88,"Y",""))</f>
        <v/>
      </c>
      <c r="W88" s="54">
        <f>IF(AR88=1,LEN(AW88)-LEN(SUBSTITUTE(AW88,"Y","")),"")</f>
        <v/>
      </c>
      <c r="X88" s="53">
        <f>5-(LEN(AV88)-LEN(SUBSTITUTE(AV88,"N","")))</f>
        <v/>
      </c>
      <c r="Y88" s="54">
        <f>IF(AR88=1,5-(LEN(AW88)-LEN(SUBSTITUTE(AW88,"N",""))),"")</f>
        <v/>
      </c>
      <c r="Z88" s="55">
        <f>(V88+5-X88)/5</f>
        <v/>
      </c>
      <c r="AA88" s="56">
        <f>IF(AR88=1,(W88+5-Y88)/5,"")</f>
        <v/>
      </c>
      <c r="AB88" s="57">
        <f>D88*V88/5</f>
        <v/>
      </c>
      <c r="AC88" s="58">
        <f>IF(AR88=1,D88*W88/5,"")</f>
        <v/>
      </c>
      <c r="AD88" s="57">
        <f>D88*X88/5</f>
        <v/>
      </c>
      <c r="AE88" s="58">
        <f>IF(AR88=1,D88*Y88/5,"")</f>
        <v/>
      </c>
      <c r="AF88" s="57">
        <f>D88*Z88</f>
        <v/>
      </c>
      <c r="AG88" s="58">
        <f>IF(AR88=1,D88*AA88,"")</f>
        <v/>
      </c>
      <c r="AH88" s="14" t="inlineStr">
        <is>
          <t>Y: none | N: none | X: none | U: V1, V2, V3, V4, V5. See dataset-specific evidence note in MCDM_Grades and the complete rules in MCDM_Rubric.</t>
        </is>
      </c>
      <c r="AI88" s="27" t="n"/>
      <c r="AJ88" s="14" t="inlineStr">
        <is>
          <t>https://github.com/Dhananjay42/crackseg9k</t>
        </is>
      </c>
      <c r="AK88" s="27" t="n"/>
      <c r="AL88" s="14" t="inlineStr">
        <is>
          <t>P: primary documentation (not evaluator-verified data quality)</t>
        </is>
      </c>
      <c r="AM88" s="27" t="n"/>
      <c r="AN88" s="14" t="inlineStr">
        <is>
          <t>Documentation snapshot; payload release not fully pinned</t>
        </is>
      </c>
      <c r="AO88" s="27" t="n"/>
      <c r="AP88" s="14" t="inlineStr">
        <is>
          <t>2026-09-07</t>
        </is>
      </c>
      <c r="AQ88" s="27" t="n"/>
      <c r="AR88" s="14">
        <f>IF(AND(AS88=5,LEN(AW88)=5,LEN(SUBSTITUTE(SUBSTITUTE(SUBSTITUTE(SUBSTITUTE(AW88,"Y",""),"N",""),"U",""),"X",""))=0),1,0)</f>
        <v/>
      </c>
      <c r="AS88" s="14">
        <f>COUNTA(G88,J88,M88,P88,S88)</f>
        <v/>
      </c>
      <c r="AT88" s="14">
        <f>SUM(IF(OR(G88="Y",G88="N",G88="U",G88="X"),IF(G88=F88,1,0),0),IF(OR(J88="Y",J88="N",J88="U",J88="X"),IF(J88=I88,1,0),0),IF(OR(M88="Y",M88="N",M88="U",M88="X"),IF(M88=L88,1,0),0),IF(OR(P88="Y",P88="N",P88="U",P88="X"),IF(P88=O88,1,0),0),IF(OR(S88="Y",S88="N",S88="U",S88="X"),IF(S88=R88,1,0),0))</f>
        <v/>
      </c>
      <c r="AU88" s="14">
        <f>A88&amp;"|"&amp;LEFT(C88,1)</f>
        <v/>
      </c>
      <c r="AV88" s="14">
        <f>F88&amp;I88&amp;L88&amp;O88&amp;R88</f>
        <v/>
      </c>
      <c r="AW88" s="14">
        <f>G88&amp;J88&amp;M88&amp;P88&amp;S88</f>
        <v/>
      </c>
    </row>
    <row r="89" ht="70" customHeight="1">
      <c r="A89" s="14" t="inlineStr">
        <is>
          <t>DS-011</t>
        </is>
      </c>
      <c r="B89" s="14" t="inlineStr">
        <is>
          <t>CrackSeg9k</t>
        </is>
      </c>
      <c r="C89" s="14" t="inlineStr">
        <is>
          <t>E Engineering Value</t>
        </is>
      </c>
      <c r="D89" s="14">
        <f>MCDM_Settings!$D$14</f>
        <v/>
      </c>
      <c r="E89" s="14" t="inlineStr">
        <is>
          <t>E1 Define the outcome</t>
        </is>
      </c>
      <c r="F89" s="21" t="inlineStr">
        <is>
          <t>U</t>
        </is>
      </c>
      <c r="G89" s="23" t="n"/>
      <c r="H89" s="14" t="inlineStr">
        <is>
          <t>E2 Provide measurements</t>
        </is>
      </c>
      <c r="I89" s="21" t="inlineStr">
        <is>
          <t>U</t>
        </is>
      </c>
      <c r="J89" s="23" t="n"/>
      <c r="K89" s="14" t="inlineStr">
        <is>
          <t>E3 Link the records</t>
        </is>
      </c>
      <c r="L89" s="21" t="inlineStr">
        <is>
          <t>U</t>
        </is>
      </c>
      <c r="M89" s="23" t="n"/>
      <c r="N89" s="14" t="inlineStr">
        <is>
          <t>E4 Map agency needs</t>
        </is>
      </c>
      <c r="O89" s="21" t="inlineStr">
        <is>
          <t>U</t>
        </is>
      </c>
      <c r="P89" s="23" t="n"/>
      <c r="Q89" s="14" t="inlineStr">
        <is>
          <t>E5 Validate the decision</t>
        </is>
      </c>
      <c r="R89" s="21" t="inlineStr">
        <is>
          <t>U</t>
        </is>
      </c>
      <c r="S89" s="23" t="n"/>
      <c r="T89" s="14">
        <f>IF(Z89=0,IF(ISNUMBER(SEARCH("X",AV89)),"Unrated (0-5; X)","Unrated (0-5)"),IF(Z89=1,V89&amp;"/5",V89&amp;"-"&amp;X89&amp;"/5 (P"&amp;IF(ISNUMBER(SEARCH("X",AV89)),"; X","")&amp;")"))</f>
        <v/>
      </c>
      <c r="U89" s="26">
        <f>IF(AS89=0,"",IF(AR89=0,"Incomplete/invalid",IF(AA89=0,IF(ISNUMBER(SEARCH("X",AW89)),"Unrated (0-5; X)","Unrated (0-5)"),IF(AA89=1,W89&amp;"/5",W89&amp;"-"&amp;Y89&amp;"/5 (P"&amp;IF(ISNUMBER(SEARCH("X",AW89)),"; X","")&amp;")"))))</f>
        <v/>
      </c>
      <c r="V89" s="53">
        <f>LEN(AV89)-LEN(SUBSTITUTE(AV89,"Y",""))</f>
        <v/>
      </c>
      <c r="W89" s="54">
        <f>IF(AR89=1,LEN(AW89)-LEN(SUBSTITUTE(AW89,"Y","")),"")</f>
        <v/>
      </c>
      <c r="X89" s="53">
        <f>5-(LEN(AV89)-LEN(SUBSTITUTE(AV89,"N","")))</f>
        <v/>
      </c>
      <c r="Y89" s="54">
        <f>IF(AR89=1,5-(LEN(AW89)-LEN(SUBSTITUTE(AW89,"N",""))),"")</f>
        <v/>
      </c>
      <c r="Z89" s="55">
        <f>(V89+5-X89)/5</f>
        <v/>
      </c>
      <c r="AA89" s="56">
        <f>IF(AR89=1,(W89+5-Y89)/5,"")</f>
        <v/>
      </c>
      <c r="AB89" s="57">
        <f>D89*V89/5</f>
        <v/>
      </c>
      <c r="AC89" s="58">
        <f>IF(AR89=1,D89*W89/5,"")</f>
        <v/>
      </c>
      <c r="AD89" s="57">
        <f>D89*X89/5</f>
        <v/>
      </c>
      <c r="AE89" s="58">
        <f>IF(AR89=1,D89*Y89/5,"")</f>
        <v/>
      </c>
      <c r="AF89" s="57">
        <f>D89*Z89</f>
        <v/>
      </c>
      <c r="AG89" s="58">
        <f>IF(AR89=1,D89*AA89,"")</f>
        <v/>
      </c>
      <c r="AH89" s="14" t="inlineStr">
        <is>
          <t>Y: none | N: none | X: none | U: E1, E2, E3, E4, E5. See dataset-specific evidence note in MCDM_Grades and the complete rules in MCDM_Rubric.</t>
        </is>
      </c>
      <c r="AI89" s="27" t="n"/>
      <c r="AJ89" s="14" t="inlineStr">
        <is>
          <t>https://github.com/Dhananjay42/crackseg9k</t>
        </is>
      </c>
      <c r="AK89" s="27" t="n"/>
      <c r="AL89" s="14" t="inlineStr">
        <is>
          <t>P: primary documentation (not evaluator-verified data quality)</t>
        </is>
      </c>
      <c r="AM89" s="27" t="n"/>
      <c r="AN89" s="14" t="inlineStr">
        <is>
          <t>Documentation snapshot; payload release not fully pinned</t>
        </is>
      </c>
      <c r="AO89" s="27" t="n"/>
      <c r="AP89" s="14" t="inlineStr">
        <is>
          <t>2026-09-07</t>
        </is>
      </c>
      <c r="AQ89" s="27" t="n"/>
      <c r="AR89" s="14">
        <f>IF(AND(AS89=5,LEN(AW89)=5,LEN(SUBSTITUTE(SUBSTITUTE(SUBSTITUTE(SUBSTITUTE(AW89,"Y",""),"N",""),"U",""),"X",""))=0),1,0)</f>
        <v/>
      </c>
      <c r="AS89" s="14">
        <f>COUNTA(G89,J89,M89,P89,S89)</f>
        <v/>
      </c>
      <c r="AT89" s="14">
        <f>SUM(IF(OR(G89="Y",G89="N",G89="U",G89="X"),IF(G89=F89,1,0),0),IF(OR(J89="Y",J89="N",J89="U",J89="X"),IF(J89=I89,1,0),0),IF(OR(M89="Y",M89="N",M89="U",M89="X"),IF(M89=L89,1,0),0),IF(OR(P89="Y",P89="N",P89="U",P89="X"),IF(P89=O89,1,0),0),IF(OR(S89="Y",S89="N",S89="U",S89="X"),IF(S89=R89,1,0),0))</f>
        <v/>
      </c>
      <c r="AU89" s="14">
        <f>A89&amp;"|"&amp;LEFT(C89,1)</f>
        <v/>
      </c>
      <c r="AV89" s="14">
        <f>F89&amp;I89&amp;L89&amp;O89&amp;R89</f>
        <v/>
      </c>
      <c r="AW89" s="14">
        <f>G89&amp;J89&amp;M89&amp;P89&amp;S89</f>
        <v/>
      </c>
    </row>
    <row r="90" ht="70" customHeight="1">
      <c r="A90" s="14" t="inlineStr">
        <is>
          <t>DS-012</t>
        </is>
      </c>
      <c r="B90" s="14" t="inlineStr">
        <is>
          <t>CrackTrans (pavement crack dataset with complex backgrounds)</t>
        </is>
      </c>
      <c r="C90" s="14" t="inlineStr">
        <is>
          <t>A Access</t>
        </is>
      </c>
      <c r="D90" s="14">
        <f>MCDM_Settings!$D$7</f>
        <v/>
      </c>
      <c r="E90" s="14" t="inlineStr">
        <is>
          <t>A1 Find the release</t>
        </is>
      </c>
      <c r="F90" s="21" t="inlineStr">
        <is>
          <t>Y</t>
        </is>
      </c>
      <c r="G90" s="23" t="n"/>
      <c r="H90" s="14" t="inlineStr">
        <is>
          <t>A2 Get the data</t>
        </is>
      </c>
      <c r="I90" s="21" t="inlineStr">
        <is>
          <t>Y</t>
        </is>
      </c>
      <c r="J90" s="23" t="n"/>
      <c r="K90" s="14" t="inlineStr">
        <is>
          <t>A3 Check the license</t>
        </is>
      </c>
      <c r="L90" s="21" t="inlineStr">
        <is>
          <t>U</t>
        </is>
      </c>
      <c r="M90" s="23" t="n"/>
      <c r="N90" s="14" t="inlineStr">
        <is>
          <t>A4 Check other rights</t>
        </is>
      </c>
      <c r="O90" s="21" t="inlineStr">
        <is>
          <t>U</t>
        </is>
      </c>
      <c r="P90" s="23" t="n"/>
      <c r="Q90" s="14" t="inlineStr">
        <is>
          <t>A5 Open a sample</t>
        </is>
      </c>
      <c r="R90" s="21" t="inlineStr">
        <is>
          <t>U</t>
        </is>
      </c>
      <c r="S90" s="23" t="n"/>
      <c r="T90" s="14">
        <f>IF(Z90=0,IF(ISNUMBER(SEARCH("X",AV90)),"Unrated (0-5; X)","Unrated (0-5)"),IF(Z90=1,V90&amp;"/5",V90&amp;"-"&amp;X90&amp;"/5 (P"&amp;IF(ISNUMBER(SEARCH("X",AV90)),"; X","")&amp;")"))</f>
        <v/>
      </c>
      <c r="U90" s="26">
        <f>IF(AS90=0,"",IF(AR90=0,"Incomplete/invalid",IF(AA90=0,IF(ISNUMBER(SEARCH("X",AW90)),"Unrated (0-5; X)","Unrated (0-5)"),IF(AA90=1,W90&amp;"/5",W90&amp;"-"&amp;Y90&amp;"/5 (P"&amp;IF(ISNUMBER(SEARCH("X",AW90)),"; X","")&amp;")"))))</f>
        <v/>
      </c>
      <c r="V90" s="53">
        <f>LEN(AV90)-LEN(SUBSTITUTE(AV90,"Y",""))</f>
        <v/>
      </c>
      <c r="W90" s="54">
        <f>IF(AR90=1,LEN(AW90)-LEN(SUBSTITUTE(AW90,"Y","")),"")</f>
        <v/>
      </c>
      <c r="X90" s="53">
        <f>5-(LEN(AV90)-LEN(SUBSTITUTE(AV90,"N","")))</f>
        <v/>
      </c>
      <c r="Y90" s="54">
        <f>IF(AR90=1,5-(LEN(AW90)-LEN(SUBSTITUTE(AW90,"N",""))),"")</f>
        <v/>
      </c>
      <c r="Z90" s="55">
        <f>(V90+5-X90)/5</f>
        <v/>
      </c>
      <c r="AA90" s="56">
        <f>IF(AR90=1,(W90+5-Y90)/5,"")</f>
        <v/>
      </c>
      <c r="AB90" s="57">
        <f>D90*V90/5</f>
        <v/>
      </c>
      <c r="AC90" s="58">
        <f>IF(AR90=1,D90*W90/5,"")</f>
        <v/>
      </c>
      <c r="AD90" s="57">
        <f>D90*X90/5</f>
        <v/>
      </c>
      <c r="AE90" s="58">
        <f>IF(AR90=1,D90*Y90/5,"")</f>
        <v/>
      </c>
      <c r="AF90" s="57">
        <f>D90*Z90</f>
        <v/>
      </c>
      <c r="AG90" s="58">
        <f>IF(AR90=1,D90*AA90,"")</f>
        <v/>
      </c>
      <c r="AH90" s="14" t="inlineStr">
        <is>
          <t>Y: A1, A2 | N: none | X: none | U: A3, A4, A5. See dataset-specific evidence note in MCDM_Grades and the complete rules in MCDM_Rubric.</t>
        </is>
      </c>
      <c r="AI90" s="27" t="n"/>
      <c r="AJ90" s="14" t="inlineStr">
        <is>
          <t>https://github.com/JZhongUTK/Pavement-crack-dataset</t>
        </is>
      </c>
      <c r="AK90" s="27" t="n"/>
      <c r="AL90" s="14" t="inlineStr">
        <is>
          <t>P: primary documentation (not evaluator-verified data quality)</t>
        </is>
      </c>
      <c r="AM90" s="27" t="n"/>
      <c r="AN90" s="14" t="inlineStr">
        <is>
          <t>Documentation snapshot; payload release not fully pinned</t>
        </is>
      </c>
      <c r="AO90" s="27" t="n"/>
      <c r="AP90" s="14" t="inlineStr">
        <is>
          <t>2026-09-07</t>
        </is>
      </c>
      <c r="AQ90" s="27" t="n"/>
      <c r="AR90" s="14">
        <f>IF(AND(AS90=5,LEN(AW90)=5,LEN(SUBSTITUTE(SUBSTITUTE(SUBSTITUTE(SUBSTITUTE(AW90,"Y",""),"N",""),"U",""),"X",""))=0),1,0)</f>
        <v/>
      </c>
      <c r="AS90" s="14">
        <f>COUNTA(G90,J90,M90,P90,S90)</f>
        <v/>
      </c>
      <c r="AT90" s="14">
        <f>SUM(IF(OR(G90="Y",G90="N",G90="U",G90="X"),IF(G90=F90,1,0),0),IF(OR(J90="Y",J90="N",J90="U",J90="X"),IF(J90=I90,1,0),0),IF(OR(M90="Y",M90="N",M90="U",M90="X"),IF(M90=L90,1,0),0),IF(OR(P90="Y",P90="N",P90="U",P90="X"),IF(P90=O90,1,0),0),IF(OR(S90="Y",S90="N",S90="U",S90="X"),IF(S90=R90,1,0),0))</f>
        <v/>
      </c>
      <c r="AU90" s="14">
        <f>A90&amp;"|"&amp;LEFT(C90,1)</f>
        <v/>
      </c>
      <c r="AV90" s="14">
        <f>F90&amp;I90&amp;L90&amp;O90&amp;R90</f>
        <v/>
      </c>
      <c r="AW90" s="14">
        <f>G90&amp;J90&amp;M90&amp;P90&amp;S90</f>
        <v/>
      </c>
    </row>
    <row r="91" ht="70" customHeight="1">
      <c r="A91" s="14" t="inlineStr">
        <is>
          <t>DS-012</t>
        </is>
      </c>
      <c r="B91" s="14" t="inlineStr">
        <is>
          <t>CrackTrans (pavement crack dataset with complex backgrounds)</t>
        </is>
      </c>
      <c r="C91" s="14" t="inlineStr">
        <is>
          <t>L Label Quality</t>
        </is>
      </c>
      <c r="D91" s="14">
        <f>MCDM_Settings!$D$8</f>
        <v/>
      </c>
      <c r="E91" s="14" t="inlineStr">
        <is>
          <t>L1 Define the targets</t>
        </is>
      </c>
      <c r="F91" s="21" t="inlineStr">
        <is>
          <t>Y</t>
        </is>
      </c>
      <c r="G91" s="23" t="n"/>
      <c r="H91" s="14" t="inlineStr">
        <is>
          <t>L2 Explain the rules</t>
        </is>
      </c>
      <c r="I91" s="21" t="inlineStr">
        <is>
          <t>U</t>
        </is>
      </c>
      <c r="J91" s="23" t="n"/>
      <c r="K91" s="14" t="inlineStr">
        <is>
          <t>L3 Identify the team</t>
        </is>
      </c>
      <c r="L91" s="21" t="inlineStr">
        <is>
          <t>U</t>
        </is>
      </c>
      <c r="M91" s="23" t="n"/>
      <c r="N91" s="14" t="inlineStr">
        <is>
          <t>L4 Review and correct</t>
        </is>
      </c>
      <c r="O91" s="21" t="inlineStr">
        <is>
          <t>U</t>
        </is>
      </c>
      <c r="P91" s="23" t="n"/>
      <c r="Q91" s="14" t="inlineStr">
        <is>
          <t>L5 Measure reliability</t>
        </is>
      </c>
      <c r="R91" s="21" t="inlineStr">
        <is>
          <t>U</t>
        </is>
      </c>
      <c r="S91" s="23" t="n"/>
      <c r="T91" s="14">
        <f>IF(Z91=0,IF(ISNUMBER(SEARCH("X",AV91)),"Unrated (0-5; X)","Unrated (0-5)"),IF(Z91=1,V91&amp;"/5",V91&amp;"-"&amp;X91&amp;"/5 (P"&amp;IF(ISNUMBER(SEARCH("X",AV91)),"; X","")&amp;")"))</f>
        <v/>
      </c>
      <c r="U91" s="26">
        <f>IF(AS91=0,"",IF(AR91=0,"Incomplete/invalid",IF(AA91=0,IF(ISNUMBER(SEARCH("X",AW91)),"Unrated (0-5; X)","Unrated (0-5)"),IF(AA91=1,W91&amp;"/5",W91&amp;"-"&amp;Y91&amp;"/5 (P"&amp;IF(ISNUMBER(SEARCH("X",AW91)),"; X","")&amp;")"))))</f>
        <v/>
      </c>
      <c r="V91" s="53">
        <f>LEN(AV91)-LEN(SUBSTITUTE(AV91,"Y",""))</f>
        <v/>
      </c>
      <c r="W91" s="54">
        <f>IF(AR91=1,LEN(AW91)-LEN(SUBSTITUTE(AW91,"Y","")),"")</f>
        <v/>
      </c>
      <c r="X91" s="53">
        <f>5-(LEN(AV91)-LEN(SUBSTITUTE(AV91,"N","")))</f>
        <v/>
      </c>
      <c r="Y91" s="54">
        <f>IF(AR91=1,5-(LEN(AW91)-LEN(SUBSTITUTE(AW91,"N",""))),"")</f>
        <v/>
      </c>
      <c r="Z91" s="55">
        <f>(V91+5-X91)/5</f>
        <v/>
      </c>
      <c r="AA91" s="56">
        <f>IF(AR91=1,(W91+5-Y91)/5,"")</f>
        <v/>
      </c>
      <c r="AB91" s="57">
        <f>D91*V91/5</f>
        <v/>
      </c>
      <c r="AC91" s="58">
        <f>IF(AR91=1,D91*W91/5,"")</f>
        <v/>
      </c>
      <c r="AD91" s="57">
        <f>D91*X91/5</f>
        <v/>
      </c>
      <c r="AE91" s="58">
        <f>IF(AR91=1,D91*Y91/5,"")</f>
        <v/>
      </c>
      <c r="AF91" s="57">
        <f>D91*Z91</f>
        <v/>
      </c>
      <c r="AG91" s="58">
        <f>IF(AR91=1,D91*AA91,"")</f>
        <v/>
      </c>
      <c r="AH91" s="14" t="inlineStr">
        <is>
          <t>Y: L1 | N: none | X: none | U: L2, L3, L4, L5. See dataset-specific evidence note in MCDM_Grades and the complete rules in MCDM_Rubric.</t>
        </is>
      </c>
      <c r="AI91" s="27" t="n"/>
      <c r="AJ91" s="14" t="inlineStr">
        <is>
          <t>https://github.com/JZhongUTK/Pavement-crack-dataset</t>
        </is>
      </c>
      <c r="AK91" s="27" t="n"/>
      <c r="AL91" s="14" t="inlineStr">
        <is>
          <t>P: primary documentation (not evaluator-verified data quality)</t>
        </is>
      </c>
      <c r="AM91" s="27" t="n"/>
      <c r="AN91" s="14" t="inlineStr">
        <is>
          <t>Documentation snapshot; payload release not fully pinned</t>
        </is>
      </c>
      <c r="AO91" s="27" t="n"/>
      <c r="AP91" s="14" t="inlineStr">
        <is>
          <t>2026-09-07</t>
        </is>
      </c>
      <c r="AQ91" s="27" t="n"/>
      <c r="AR91" s="14">
        <f>IF(AND(AS91=5,LEN(AW91)=5,LEN(SUBSTITUTE(SUBSTITUTE(SUBSTITUTE(SUBSTITUTE(AW91,"Y",""),"N",""),"U",""),"X",""))=0),1,0)</f>
        <v/>
      </c>
      <c r="AS91" s="14">
        <f>COUNTA(G91,J91,M91,P91,S91)</f>
        <v/>
      </c>
      <c r="AT91" s="14">
        <f>SUM(IF(OR(G91="Y",G91="N",G91="U",G91="X"),IF(G91=F91,1,0),0),IF(OR(J91="Y",J91="N",J91="U",J91="X"),IF(J91=I91,1,0),0),IF(OR(M91="Y",M91="N",M91="U",M91="X"),IF(M91=L91,1,0),0),IF(OR(P91="Y",P91="N",P91="U",P91="X"),IF(P91=O91,1,0),0),IF(OR(S91="Y",S91="N",S91="U",S91="X"),IF(S91=R91,1,0),0))</f>
        <v/>
      </c>
      <c r="AU91" s="14">
        <f>A91&amp;"|"&amp;LEFT(C91,1)</f>
        <v/>
      </c>
      <c r="AV91" s="14">
        <f>F91&amp;I91&amp;L91&amp;O91&amp;R91</f>
        <v/>
      </c>
      <c r="AW91" s="14">
        <f>G91&amp;J91&amp;M91&amp;P91&amp;S91</f>
        <v/>
      </c>
    </row>
    <row r="92" ht="70" customHeight="1">
      <c r="A92" s="14" t="inlineStr">
        <is>
          <t>DS-012</t>
        </is>
      </c>
      <c r="B92" s="14" t="inlineStr">
        <is>
          <t>CrackTrans (pavement crack dataset with complex backgrounds)</t>
        </is>
      </c>
      <c r="C92" s="14" t="inlineStr">
        <is>
          <t>D Documentation</t>
        </is>
      </c>
      <c r="D92" s="14">
        <f>MCDM_Settings!$D$9</f>
        <v/>
      </c>
      <c r="E92" s="14" t="inlineStr">
        <is>
          <t>D1 Describe the files</t>
        </is>
      </c>
      <c r="F92" s="21" t="inlineStr">
        <is>
          <t>U</t>
        </is>
      </c>
      <c r="G92" s="23" t="n"/>
      <c r="H92" s="14" t="inlineStr">
        <is>
          <t>D2 Explain the source</t>
        </is>
      </c>
      <c r="I92" s="21" t="inlineStr">
        <is>
          <t>U</t>
        </is>
      </c>
      <c r="J92" s="23" t="n"/>
      <c r="K92" s="14" t="inlineStr">
        <is>
          <t>D3 Track the version</t>
        </is>
      </c>
      <c r="L92" s="21" t="inlineStr">
        <is>
          <t>U</t>
        </is>
      </c>
      <c r="M92" s="23" t="n"/>
      <c r="N92" s="14" t="inlineStr">
        <is>
          <t>D4 State the limits</t>
        </is>
      </c>
      <c r="O92" s="21" t="inlineStr">
        <is>
          <t>U</t>
        </is>
      </c>
      <c r="P92" s="23" t="n"/>
      <c r="Q92" s="14" t="inlineStr">
        <is>
          <t>D5 Locate the details</t>
        </is>
      </c>
      <c r="R92" s="21" t="inlineStr">
        <is>
          <t>Y</t>
        </is>
      </c>
      <c r="S92" s="23" t="n"/>
      <c r="T92" s="14">
        <f>IF(Z92=0,IF(ISNUMBER(SEARCH("X",AV92)),"Unrated (0-5; X)","Unrated (0-5)"),IF(Z92=1,V92&amp;"/5",V92&amp;"-"&amp;X92&amp;"/5 (P"&amp;IF(ISNUMBER(SEARCH("X",AV92)),"; X","")&amp;")"))</f>
        <v/>
      </c>
      <c r="U92" s="26">
        <f>IF(AS92=0,"",IF(AR92=0,"Incomplete/invalid",IF(AA92=0,IF(ISNUMBER(SEARCH("X",AW92)),"Unrated (0-5; X)","Unrated (0-5)"),IF(AA92=1,W92&amp;"/5",W92&amp;"-"&amp;Y92&amp;"/5 (P"&amp;IF(ISNUMBER(SEARCH("X",AW92)),"; X","")&amp;")"))))</f>
        <v/>
      </c>
      <c r="V92" s="53">
        <f>LEN(AV92)-LEN(SUBSTITUTE(AV92,"Y",""))</f>
        <v/>
      </c>
      <c r="W92" s="54">
        <f>IF(AR92=1,LEN(AW92)-LEN(SUBSTITUTE(AW92,"Y","")),"")</f>
        <v/>
      </c>
      <c r="X92" s="53">
        <f>5-(LEN(AV92)-LEN(SUBSTITUTE(AV92,"N","")))</f>
        <v/>
      </c>
      <c r="Y92" s="54">
        <f>IF(AR92=1,5-(LEN(AW92)-LEN(SUBSTITUTE(AW92,"N",""))),"")</f>
        <v/>
      </c>
      <c r="Z92" s="55">
        <f>(V92+5-X92)/5</f>
        <v/>
      </c>
      <c r="AA92" s="56">
        <f>IF(AR92=1,(W92+5-Y92)/5,"")</f>
        <v/>
      </c>
      <c r="AB92" s="57">
        <f>D92*V92/5</f>
        <v/>
      </c>
      <c r="AC92" s="58">
        <f>IF(AR92=1,D92*W92/5,"")</f>
        <v/>
      </c>
      <c r="AD92" s="57">
        <f>D92*X92/5</f>
        <v/>
      </c>
      <c r="AE92" s="58">
        <f>IF(AR92=1,D92*Y92/5,"")</f>
        <v/>
      </c>
      <c r="AF92" s="57">
        <f>D92*Z92</f>
        <v/>
      </c>
      <c r="AG92" s="58">
        <f>IF(AR92=1,D92*AA92,"")</f>
        <v/>
      </c>
      <c r="AH92" s="14" t="inlineStr">
        <is>
          <t>Y: D5 | N: none | X: none | U: D1, D2, D3, D4. See dataset-specific evidence note in MCDM_Grades and the complete rules in MCDM_Rubric.</t>
        </is>
      </c>
      <c r="AI92" s="27" t="n"/>
      <c r="AJ92" s="14" t="inlineStr">
        <is>
          <t>https://github.com/JZhongUTK/Pavement-crack-dataset</t>
        </is>
      </c>
      <c r="AK92" s="27" t="n"/>
      <c r="AL92" s="14" t="inlineStr">
        <is>
          <t>P: primary documentation (not evaluator-verified data quality)</t>
        </is>
      </c>
      <c r="AM92" s="27" t="n"/>
      <c r="AN92" s="14" t="inlineStr">
        <is>
          <t>Documentation snapshot; payload release not fully pinned</t>
        </is>
      </c>
      <c r="AO92" s="27" t="n"/>
      <c r="AP92" s="14" t="inlineStr">
        <is>
          <t>2026-09-07</t>
        </is>
      </c>
      <c r="AQ92" s="27" t="n"/>
      <c r="AR92" s="14">
        <f>IF(AND(AS92=5,LEN(AW92)=5,LEN(SUBSTITUTE(SUBSTITUTE(SUBSTITUTE(SUBSTITUTE(AW92,"Y",""),"N",""),"U",""),"X",""))=0),1,0)</f>
        <v/>
      </c>
      <c r="AS92" s="14">
        <f>COUNTA(G92,J92,M92,P92,S92)</f>
        <v/>
      </c>
      <c r="AT92" s="14">
        <f>SUM(IF(OR(G92="Y",G92="N",G92="U",G92="X"),IF(G92=F92,1,0),0),IF(OR(J92="Y",J92="N",J92="U",J92="X"),IF(J92=I92,1,0),0),IF(OR(M92="Y",M92="N",M92="U",M92="X"),IF(M92=L92,1,0),0),IF(OR(P92="Y",P92="N",P92="U",P92="X"),IF(P92=O92,1,0),0),IF(OR(S92="Y",S92="N",S92="U",S92="X"),IF(S92=R92,1,0),0))</f>
        <v/>
      </c>
      <c r="AU92" s="14">
        <f>A92&amp;"|"&amp;LEFT(C92,1)</f>
        <v/>
      </c>
      <c r="AV92" s="14">
        <f>F92&amp;I92&amp;L92&amp;O92&amp;R92</f>
        <v/>
      </c>
      <c r="AW92" s="14">
        <f>G92&amp;J92&amp;M92&amp;P92&amp;S92</f>
        <v/>
      </c>
    </row>
    <row r="93" ht="70" customHeight="1">
      <c r="A93" s="14" t="inlineStr">
        <is>
          <t>DS-012</t>
        </is>
      </c>
      <c r="B93" s="14" t="inlineStr">
        <is>
          <t>CrackTrans (pavement crack dataset with complex backgrounds)</t>
        </is>
      </c>
      <c r="C93" s="14" t="inlineStr">
        <is>
          <t>C Sample Size</t>
        </is>
      </c>
      <c r="D93" s="14">
        <f>MCDM_Settings!$D$10</f>
        <v/>
      </c>
      <c r="E93" s="14" t="inlineStr">
        <is>
          <t>C1 Count originals</t>
        </is>
      </c>
      <c r="F93" s="21" t="inlineStr">
        <is>
          <t>U</t>
        </is>
      </c>
      <c r="G93" s="23" t="n"/>
      <c r="H93" s="14" t="inlineStr">
        <is>
          <t>C2 Count each class</t>
        </is>
      </c>
      <c r="I93" s="21" t="inlineStr">
        <is>
          <t>U</t>
        </is>
      </c>
      <c r="J93" s="23" t="n"/>
      <c r="K93" s="14" t="inlineStr">
        <is>
          <t>C3 Count each group</t>
        </is>
      </c>
      <c r="L93" s="21" t="inlineStr">
        <is>
          <t>U</t>
        </is>
      </c>
      <c r="M93" s="23" t="n"/>
      <c r="N93" s="14" t="inlineStr">
        <is>
          <t>C4 Count each split</t>
        </is>
      </c>
      <c r="O93" s="21" t="inlineStr">
        <is>
          <t>U</t>
        </is>
      </c>
      <c r="P93" s="23" t="n"/>
      <c r="Q93" s="14" t="inlineStr">
        <is>
          <t>C5 Justify the size</t>
        </is>
      </c>
      <c r="R93" s="21" t="inlineStr">
        <is>
          <t>U</t>
        </is>
      </c>
      <c r="S93" s="23" t="n"/>
      <c r="T93" s="14">
        <f>IF(Z93=0,IF(ISNUMBER(SEARCH("X",AV93)),"Unrated (0-5; X)","Unrated (0-5)"),IF(Z93=1,V93&amp;"/5",V93&amp;"-"&amp;X93&amp;"/5 (P"&amp;IF(ISNUMBER(SEARCH("X",AV93)),"; X","")&amp;")"))</f>
        <v/>
      </c>
      <c r="U93" s="26">
        <f>IF(AS93=0,"",IF(AR93=0,"Incomplete/invalid",IF(AA93=0,IF(ISNUMBER(SEARCH("X",AW93)),"Unrated (0-5; X)","Unrated (0-5)"),IF(AA93=1,W93&amp;"/5",W93&amp;"-"&amp;Y93&amp;"/5 (P"&amp;IF(ISNUMBER(SEARCH("X",AW93)),"; X","")&amp;")"))))</f>
        <v/>
      </c>
      <c r="V93" s="53">
        <f>LEN(AV93)-LEN(SUBSTITUTE(AV93,"Y",""))</f>
        <v/>
      </c>
      <c r="W93" s="54">
        <f>IF(AR93=1,LEN(AW93)-LEN(SUBSTITUTE(AW93,"Y","")),"")</f>
        <v/>
      </c>
      <c r="X93" s="53">
        <f>5-(LEN(AV93)-LEN(SUBSTITUTE(AV93,"N","")))</f>
        <v/>
      </c>
      <c r="Y93" s="54">
        <f>IF(AR93=1,5-(LEN(AW93)-LEN(SUBSTITUTE(AW93,"N",""))),"")</f>
        <v/>
      </c>
      <c r="Z93" s="55">
        <f>(V93+5-X93)/5</f>
        <v/>
      </c>
      <c r="AA93" s="56">
        <f>IF(AR93=1,(W93+5-Y93)/5,"")</f>
        <v/>
      </c>
      <c r="AB93" s="57">
        <f>D93*V93/5</f>
        <v/>
      </c>
      <c r="AC93" s="58">
        <f>IF(AR93=1,D93*W93/5,"")</f>
        <v/>
      </c>
      <c r="AD93" s="57">
        <f>D93*X93/5</f>
        <v/>
      </c>
      <c r="AE93" s="58">
        <f>IF(AR93=1,D93*Y93/5,"")</f>
        <v/>
      </c>
      <c r="AF93" s="57">
        <f>D93*Z93</f>
        <v/>
      </c>
      <c r="AG93" s="58">
        <f>IF(AR93=1,D93*AA93,"")</f>
        <v/>
      </c>
      <c r="AH93" s="14" t="inlineStr">
        <is>
          <t>Y: none | N: none | X: none | U: C1, C2, C3, C4, C5. See dataset-specific evidence note in MCDM_Grades and the complete rules in MCDM_Rubric.</t>
        </is>
      </c>
      <c r="AI93" s="27" t="n"/>
      <c r="AJ93" s="14" t="inlineStr">
        <is>
          <t>https://github.com/JZhongUTK/Pavement-crack-dataset</t>
        </is>
      </c>
      <c r="AK93" s="27" t="n"/>
      <c r="AL93" s="14" t="inlineStr">
        <is>
          <t>P: primary documentation (not evaluator-verified data quality)</t>
        </is>
      </c>
      <c r="AM93" s="27" t="n"/>
      <c r="AN93" s="14" t="inlineStr">
        <is>
          <t>Documentation snapshot; payload release not fully pinned</t>
        </is>
      </c>
      <c r="AO93" s="27" t="n"/>
      <c r="AP93" s="14" t="inlineStr">
        <is>
          <t>2026-09-07</t>
        </is>
      </c>
      <c r="AQ93" s="27" t="n"/>
      <c r="AR93" s="14">
        <f>IF(AND(AS93=5,LEN(AW93)=5,LEN(SUBSTITUTE(SUBSTITUTE(SUBSTITUTE(SUBSTITUTE(AW93,"Y",""),"N",""),"U",""),"X",""))=0),1,0)</f>
        <v/>
      </c>
      <c r="AS93" s="14">
        <f>COUNTA(G93,J93,M93,P93,S93)</f>
        <v/>
      </c>
      <c r="AT93" s="14">
        <f>SUM(IF(OR(G93="Y",G93="N",G93="U",G93="X"),IF(G93=F93,1,0),0),IF(OR(J93="Y",J93="N",J93="U",J93="X"),IF(J93=I93,1,0),0),IF(OR(M93="Y",M93="N",M93="U",M93="X"),IF(M93=L93,1,0),0),IF(OR(P93="Y",P93="N",P93="U",P93="X"),IF(P93=O93,1,0),0),IF(OR(S93="Y",S93="N",S93="U",S93="X"),IF(S93=R93,1,0),0))</f>
        <v/>
      </c>
      <c r="AU93" s="14">
        <f>A93&amp;"|"&amp;LEFT(C93,1)</f>
        <v/>
      </c>
      <c r="AV93" s="14">
        <f>F93&amp;I93&amp;L93&amp;O93&amp;R93</f>
        <v/>
      </c>
      <c r="AW93" s="14">
        <f>G93&amp;J93&amp;M93&amp;P93&amp;S93</f>
        <v/>
      </c>
    </row>
    <row r="94" ht="70" customHeight="1">
      <c r="A94" s="14" t="inlineStr">
        <is>
          <t>DS-012</t>
        </is>
      </c>
      <c r="B94" s="14" t="inlineStr">
        <is>
          <t>CrackTrans (pavement crack dataset with complex backgrounds)</t>
        </is>
      </c>
      <c r="C94" s="14" t="inlineStr">
        <is>
          <t>R Domain Fit</t>
        </is>
      </c>
      <c r="D94" s="14">
        <f>MCDM_Settings!$D$11</f>
        <v/>
      </c>
      <c r="E94" s="14" t="inlineStr">
        <is>
          <t>R1 Define the domain</t>
        </is>
      </c>
      <c r="F94" s="21" t="inlineStr">
        <is>
          <t>U</t>
        </is>
      </c>
      <c r="G94" s="23" t="n"/>
      <c r="H94" s="14" t="inlineStr">
        <is>
          <t>R2 Describe coverage</t>
        </is>
      </c>
      <c r="I94" s="21" t="inlineStr">
        <is>
          <t>U</t>
        </is>
      </c>
      <c r="J94" s="23" t="n"/>
      <c r="K94" s="14" t="inlineStr">
        <is>
          <t>R3 Compare the target</t>
        </is>
      </c>
      <c r="L94" s="21" t="inlineStr">
        <is>
          <t>U</t>
        </is>
      </c>
      <c r="M94" s="23" t="n"/>
      <c r="N94" s="14" t="inlineStr">
        <is>
          <t>R4 Check for bias</t>
        </is>
      </c>
      <c r="O94" s="21" t="inlineStr">
        <is>
          <t>U</t>
        </is>
      </c>
      <c r="P94" s="23" t="n"/>
      <c r="Q94" s="14" t="inlineStr">
        <is>
          <t>R5 Test a new domain</t>
        </is>
      </c>
      <c r="R94" s="21" t="inlineStr">
        <is>
          <t>U</t>
        </is>
      </c>
      <c r="S94" s="23" t="n"/>
      <c r="T94" s="14">
        <f>IF(Z94=0,IF(ISNUMBER(SEARCH("X",AV94)),"Unrated (0-5; X)","Unrated (0-5)"),IF(Z94=1,V94&amp;"/5",V94&amp;"-"&amp;X94&amp;"/5 (P"&amp;IF(ISNUMBER(SEARCH("X",AV94)),"; X","")&amp;")"))</f>
        <v/>
      </c>
      <c r="U94" s="26">
        <f>IF(AS94=0,"",IF(AR94=0,"Incomplete/invalid",IF(AA94=0,IF(ISNUMBER(SEARCH("X",AW94)),"Unrated (0-5; X)","Unrated (0-5)"),IF(AA94=1,W94&amp;"/5",W94&amp;"-"&amp;Y94&amp;"/5 (P"&amp;IF(ISNUMBER(SEARCH("X",AW94)),"; X","")&amp;")"))))</f>
        <v/>
      </c>
      <c r="V94" s="53">
        <f>LEN(AV94)-LEN(SUBSTITUTE(AV94,"Y",""))</f>
        <v/>
      </c>
      <c r="W94" s="54">
        <f>IF(AR94=1,LEN(AW94)-LEN(SUBSTITUTE(AW94,"Y","")),"")</f>
        <v/>
      </c>
      <c r="X94" s="53">
        <f>5-(LEN(AV94)-LEN(SUBSTITUTE(AV94,"N","")))</f>
        <v/>
      </c>
      <c r="Y94" s="54">
        <f>IF(AR94=1,5-(LEN(AW94)-LEN(SUBSTITUTE(AW94,"N",""))),"")</f>
        <v/>
      </c>
      <c r="Z94" s="55">
        <f>(V94+5-X94)/5</f>
        <v/>
      </c>
      <c r="AA94" s="56">
        <f>IF(AR94=1,(W94+5-Y94)/5,"")</f>
        <v/>
      </c>
      <c r="AB94" s="57">
        <f>D94*V94/5</f>
        <v/>
      </c>
      <c r="AC94" s="58">
        <f>IF(AR94=1,D94*W94/5,"")</f>
        <v/>
      </c>
      <c r="AD94" s="57">
        <f>D94*X94/5</f>
        <v/>
      </c>
      <c r="AE94" s="58">
        <f>IF(AR94=1,D94*Y94/5,"")</f>
        <v/>
      </c>
      <c r="AF94" s="57">
        <f>D94*Z94</f>
        <v/>
      </c>
      <c r="AG94" s="58">
        <f>IF(AR94=1,D94*AA94,"")</f>
        <v/>
      </c>
      <c r="AH94" s="14" t="inlineStr">
        <is>
          <t>Y: none | N: none | X: none | U: R1, R2, R3, R4, R5. See dataset-specific evidence note in MCDM_Grades and the complete rules in MCDM_Rubric.</t>
        </is>
      </c>
      <c r="AI94" s="27" t="n"/>
      <c r="AJ94" s="14" t="inlineStr">
        <is>
          <t>https://github.com/JZhongUTK/Pavement-crack-dataset</t>
        </is>
      </c>
      <c r="AK94" s="27" t="n"/>
      <c r="AL94" s="14" t="inlineStr">
        <is>
          <t>P: primary documentation (not evaluator-verified data quality)</t>
        </is>
      </c>
      <c r="AM94" s="27" t="n"/>
      <c r="AN94" s="14" t="inlineStr">
        <is>
          <t>Documentation snapshot; payload release not fully pinned</t>
        </is>
      </c>
      <c r="AO94" s="27" t="n"/>
      <c r="AP94" s="14" t="inlineStr">
        <is>
          <t>2026-09-07</t>
        </is>
      </c>
      <c r="AQ94" s="27" t="n"/>
      <c r="AR94" s="14">
        <f>IF(AND(AS94=5,LEN(AW94)=5,LEN(SUBSTITUTE(SUBSTITUTE(SUBSTITUTE(SUBSTITUTE(AW94,"Y",""),"N",""),"U",""),"X",""))=0),1,0)</f>
        <v/>
      </c>
      <c r="AS94" s="14">
        <f>COUNTA(G94,J94,M94,P94,S94)</f>
        <v/>
      </c>
      <c r="AT94" s="14">
        <f>SUM(IF(OR(G94="Y",G94="N",G94="U",G94="X"),IF(G94=F94,1,0),0),IF(OR(J94="Y",J94="N",J94="U",J94="X"),IF(J94=I94,1,0),0),IF(OR(M94="Y",M94="N",M94="U",M94="X"),IF(M94=L94,1,0),0),IF(OR(P94="Y",P94="N",P94="U",P94="X"),IF(P94=O94,1,0),0),IF(OR(S94="Y",S94="N",S94="U",S94="X"),IF(S94=R94,1,0),0))</f>
        <v/>
      </c>
      <c r="AU94" s="14">
        <f>A94&amp;"|"&amp;LEFT(C94,1)</f>
        <v/>
      </c>
      <c r="AV94" s="14">
        <f>F94&amp;I94&amp;L94&amp;O94&amp;R94</f>
        <v/>
      </c>
      <c r="AW94" s="14">
        <f>G94&amp;J94&amp;M94&amp;P94&amp;S94</f>
        <v/>
      </c>
    </row>
    <row r="95" ht="70" customHeight="1">
      <c r="A95" s="14" t="inlineStr">
        <is>
          <t>DS-012</t>
        </is>
      </c>
      <c r="B95" s="14" t="inlineStr">
        <is>
          <t>CrackTrans (pavement crack dataset with complex backgrounds)</t>
        </is>
      </c>
      <c r="C95" s="14" t="inlineStr">
        <is>
          <t>M Sensor Details</t>
        </is>
      </c>
      <c r="D95" s="14">
        <f>MCDM_Settings!$D$12</f>
        <v/>
      </c>
      <c r="E95" s="14" t="inlineStr">
        <is>
          <t>M1 Identify equipment</t>
        </is>
      </c>
      <c r="F95" s="21" t="inlineStr">
        <is>
          <t>Y</t>
        </is>
      </c>
      <c r="G95" s="23" t="n"/>
      <c r="H95" s="14" t="inlineStr">
        <is>
          <t>M2 Specify the scale</t>
        </is>
      </c>
      <c r="I95" s="21" t="inlineStr">
        <is>
          <t>U</t>
        </is>
      </c>
      <c r="J95" s="23" t="n"/>
      <c r="K95" s="14" t="inlineStr">
        <is>
          <t>M3 Locate the records</t>
        </is>
      </c>
      <c r="L95" s="21" t="inlineStr">
        <is>
          <t>U</t>
        </is>
      </c>
      <c r="M95" s="23" t="n"/>
      <c r="N95" s="14" t="inlineStr">
        <is>
          <t>M4 Report precision</t>
        </is>
      </c>
      <c r="O95" s="21" t="inlineStr">
        <is>
          <t>U</t>
        </is>
      </c>
      <c r="P95" s="23" t="n"/>
      <c r="Q95" s="14" t="inlineStr">
        <is>
          <t>M5 Explain processing</t>
        </is>
      </c>
      <c r="R95" s="21" t="inlineStr">
        <is>
          <t>U</t>
        </is>
      </c>
      <c r="S95" s="23" t="n"/>
      <c r="T95" s="14">
        <f>IF(Z95=0,IF(ISNUMBER(SEARCH("X",AV95)),"Unrated (0-5; X)","Unrated (0-5)"),IF(Z95=1,V95&amp;"/5",V95&amp;"-"&amp;X95&amp;"/5 (P"&amp;IF(ISNUMBER(SEARCH("X",AV95)),"; X","")&amp;")"))</f>
        <v/>
      </c>
      <c r="U95" s="26">
        <f>IF(AS95=0,"",IF(AR95=0,"Incomplete/invalid",IF(AA95=0,IF(ISNUMBER(SEARCH("X",AW95)),"Unrated (0-5; X)","Unrated (0-5)"),IF(AA95=1,W95&amp;"/5",W95&amp;"-"&amp;Y95&amp;"/5 (P"&amp;IF(ISNUMBER(SEARCH("X",AW95)),"; X","")&amp;")"))))</f>
        <v/>
      </c>
      <c r="V95" s="53">
        <f>LEN(AV95)-LEN(SUBSTITUTE(AV95,"Y",""))</f>
        <v/>
      </c>
      <c r="W95" s="54">
        <f>IF(AR95=1,LEN(AW95)-LEN(SUBSTITUTE(AW95,"Y","")),"")</f>
        <v/>
      </c>
      <c r="X95" s="53">
        <f>5-(LEN(AV95)-LEN(SUBSTITUTE(AV95,"N","")))</f>
        <v/>
      </c>
      <c r="Y95" s="54">
        <f>IF(AR95=1,5-(LEN(AW95)-LEN(SUBSTITUTE(AW95,"N",""))),"")</f>
        <v/>
      </c>
      <c r="Z95" s="55">
        <f>(V95+5-X95)/5</f>
        <v/>
      </c>
      <c r="AA95" s="56">
        <f>IF(AR95=1,(W95+5-Y95)/5,"")</f>
        <v/>
      </c>
      <c r="AB95" s="57">
        <f>D95*V95/5</f>
        <v/>
      </c>
      <c r="AC95" s="58">
        <f>IF(AR95=1,D95*W95/5,"")</f>
        <v/>
      </c>
      <c r="AD95" s="57">
        <f>D95*X95/5</f>
        <v/>
      </c>
      <c r="AE95" s="58">
        <f>IF(AR95=1,D95*Y95/5,"")</f>
        <v/>
      </c>
      <c r="AF95" s="57">
        <f>D95*Z95</f>
        <v/>
      </c>
      <c r="AG95" s="58">
        <f>IF(AR95=1,D95*AA95,"")</f>
        <v/>
      </c>
      <c r="AH95" s="14" t="inlineStr">
        <is>
          <t>Y: M1 | N: none | X: none | U: M2, M3, M4, M5. See dataset-specific evidence note in MCDM_Grades and the complete rules in MCDM_Rubric.</t>
        </is>
      </c>
      <c r="AI95" s="27" t="n"/>
      <c r="AJ95" s="14" t="inlineStr">
        <is>
          <t>https://github.com/JZhongUTK/Pavement-crack-dataset</t>
        </is>
      </c>
      <c r="AK95" s="27" t="n"/>
      <c r="AL95" s="14" t="inlineStr">
        <is>
          <t>P: primary documentation (not evaluator-verified data quality)</t>
        </is>
      </c>
      <c r="AM95" s="27" t="n"/>
      <c r="AN95" s="14" t="inlineStr">
        <is>
          <t>Documentation snapshot; payload release not fully pinned</t>
        </is>
      </c>
      <c r="AO95" s="27" t="n"/>
      <c r="AP95" s="14" t="inlineStr">
        <is>
          <t>2026-09-07</t>
        </is>
      </c>
      <c r="AQ95" s="27" t="n"/>
      <c r="AR95" s="14">
        <f>IF(AND(AS95=5,LEN(AW95)=5,LEN(SUBSTITUTE(SUBSTITUTE(SUBSTITUTE(SUBSTITUTE(AW95,"Y",""),"N",""),"U",""),"X",""))=0),1,0)</f>
        <v/>
      </c>
      <c r="AS95" s="14">
        <f>COUNTA(G95,J95,M95,P95,S95)</f>
        <v/>
      </c>
      <c r="AT95" s="14">
        <f>SUM(IF(OR(G95="Y",G95="N",G95="U",G95="X"),IF(G95=F95,1,0),0),IF(OR(J95="Y",J95="N",J95="U",J95="X"),IF(J95=I95,1,0),0),IF(OR(M95="Y",M95="N",M95="U",M95="X"),IF(M95=L95,1,0),0),IF(OR(P95="Y",P95="N",P95="U",P95="X"),IF(P95=O95,1,0),0),IF(OR(S95="Y",S95="N",S95="U",S95="X"),IF(S95=R95,1,0),0))</f>
        <v/>
      </c>
      <c r="AU95" s="14">
        <f>A95&amp;"|"&amp;LEFT(C95,1)</f>
        <v/>
      </c>
      <c r="AV95" s="14">
        <f>F95&amp;I95&amp;L95&amp;O95&amp;R95</f>
        <v/>
      </c>
      <c r="AW95" s="14">
        <f>G95&amp;J95&amp;M95&amp;P95&amp;S95</f>
        <v/>
      </c>
    </row>
    <row r="96" ht="70" customHeight="1">
      <c r="A96" s="14" t="inlineStr">
        <is>
          <t>DS-012</t>
        </is>
      </c>
      <c r="B96" s="14" t="inlineStr">
        <is>
          <t>CrackTrans (pavement crack dataset with complex backgrounds)</t>
        </is>
      </c>
      <c r="C96" s="14" t="inlineStr">
        <is>
          <t>V Test Readiness</t>
        </is>
      </c>
      <c r="D96" s="14">
        <f>MCDM_Settings!$D$13</f>
        <v/>
      </c>
      <c r="E96" s="14" t="inlineStr">
        <is>
          <t>V1 Identify test data</t>
        </is>
      </c>
      <c r="F96" s="21" t="inlineStr">
        <is>
          <t>U</t>
        </is>
      </c>
      <c r="G96" s="23" t="n"/>
      <c r="H96" s="14" t="inlineStr">
        <is>
          <t>V2 Define the splits</t>
        </is>
      </c>
      <c r="I96" s="21" t="inlineStr">
        <is>
          <t>U</t>
        </is>
      </c>
      <c r="J96" s="23" t="n"/>
      <c r="K96" s="14" t="inlineStr">
        <is>
          <t>V3 Prevent leakage</t>
        </is>
      </c>
      <c r="L96" s="21" t="inlineStr">
        <is>
          <t>U</t>
        </is>
      </c>
      <c r="M96" s="23" t="n"/>
      <c r="N96" s="14" t="inlineStr">
        <is>
          <t>V4 Provide a baseline</t>
        </is>
      </c>
      <c r="O96" s="21" t="inlineStr">
        <is>
          <t>U</t>
        </is>
      </c>
      <c r="P96" s="23" t="n"/>
      <c r="Q96" s="14" t="inlineStr">
        <is>
          <t>V5 Report uncertainty</t>
        </is>
      </c>
      <c r="R96" s="21" t="inlineStr">
        <is>
          <t>U</t>
        </is>
      </c>
      <c r="S96" s="23" t="n"/>
      <c r="T96" s="14">
        <f>IF(Z96=0,IF(ISNUMBER(SEARCH("X",AV96)),"Unrated (0-5; X)","Unrated (0-5)"),IF(Z96=1,V96&amp;"/5",V96&amp;"-"&amp;X96&amp;"/5 (P"&amp;IF(ISNUMBER(SEARCH("X",AV96)),"; X","")&amp;")"))</f>
        <v/>
      </c>
      <c r="U96" s="26">
        <f>IF(AS96=0,"",IF(AR96=0,"Incomplete/invalid",IF(AA96=0,IF(ISNUMBER(SEARCH("X",AW96)),"Unrated (0-5; X)","Unrated (0-5)"),IF(AA96=1,W96&amp;"/5",W96&amp;"-"&amp;Y96&amp;"/5 (P"&amp;IF(ISNUMBER(SEARCH("X",AW96)),"; X","")&amp;")"))))</f>
        <v/>
      </c>
      <c r="V96" s="53">
        <f>LEN(AV96)-LEN(SUBSTITUTE(AV96,"Y",""))</f>
        <v/>
      </c>
      <c r="W96" s="54">
        <f>IF(AR96=1,LEN(AW96)-LEN(SUBSTITUTE(AW96,"Y","")),"")</f>
        <v/>
      </c>
      <c r="X96" s="53">
        <f>5-(LEN(AV96)-LEN(SUBSTITUTE(AV96,"N","")))</f>
        <v/>
      </c>
      <c r="Y96" s="54">
        <f>IF(AR96=1,5-(LEN(AW96)-LEN(SUBSTITUTE(AW96,"N",""))),"")</f>
        <v/>
      </c>
      <c r="Z96" s="55">
        <f>(V96+5-X96)/5</f>
        <v/>
      </c>
      <c r="AA96" s="56">
        <f>IF(AR96=1,(W96+5-Y96)/5,"")</f>
        <v/>
      </c>
      <c r="AB96" s="57">
        <f>D96*V96/5</f>
        <v/>
      </c>
      <c r="AC96" s="58">
        <f>IF(AR96=1,D96*W96/5,"")</f>
        <v/>
      </c>
      <c r="AD96" s="57">
        <f>D96*X96/5</f>
        <v/>
      </c>
      <c r="AE96" s="58">
        <f>IF(AR96=1,D96*Y96/5,"")</f>
        <v/>
      </c>
      <c r="AF96" s="57">
        <f>D96*Z96</f>
        <v/>
      </c>
      <c r="AG96" s="58">
        <f>IF(AR96=1,D96*AA96,"")</f>
        <v/>
      </c>
      <c r="AH96" s="14" t="inlineStr">
        <is>
          <t>Y: none | N: none | X: none | U: V1, V2, V3, V4, V5. See dataset-specific evidence note in MCDM_Grades and the complete rules in MCDM_Rubric.</t>
        </is>
      </c>
      <c r="AI96" s="27" t="n"/>
      <c r="AJ96" s="14" t="inlineStr">
        <is>
          <t>https://github.com/JZhongUTK/Pavement-crack-dataset</t>
        </is>
      </c>
      <c r="AK96" s="27" t="n"/>
      <c r="AL96" s="14" t="inlineStr">
        <is>
          <t>P: primary documentation (not evaluator-verified data quality)</t>
        </is>
      </c>
      <c r="AM96" s="27" t="n"/>
      <c r="AN96" s="14" t="inlineStr">
        <is>
          <t>Documentation snapshot; payload release not fully pinned</t>
        </is>
      </c>
      <c r="AO96" s="27" t="n"/>
      <c r="AP96" s="14" t="inlineStr">
        <is>
          <t>2026-09-07</t>
        </is>
      </c>
      <c r="AQ96" s="27" t="n"/>
      <c r="AR96" s="14">
        <f>IF(AND(AS96=5,LEN(AW96)=5,LEN(SUBSTITUTE(SUBSTITUTE(SUBSTITUTE(SUBSTITUTE(AW96,"Y",""),"N",""),"U",""),"X",""))=0),1,0)</f>
        <v/>
      </c>
      <c r="AS96" s="14">
        <f>COUNTA(G96,J96,M96,P96,S96)</f>
        <v/>
      </c>
      <c r="AT96" s="14">
        <f>SUM(IF(OR(G96="Y",G96="N",G96="U",G96="X"),IF(G96=F96,1,0),0),IF(OR(J96="Y",J96="N",J96="U",J96="X"),IF(J96=I96,1,0),0),IF(OR(M96="Y",M96="N",M96="U",M96="X"),IF(M96=L96,1,0),0),IF(OR(P96="Y",P96="N",P96="U",P96="X"),IF(P96=O96,1,0),0),IF(OR(S96="Y",S96="N",S96="U",S96="X"),IF(S96=R96,1,0),0))</f>
        <v/>
      </c>
      <c r="AU96" s="14">
        <f>A96&amp;"|"&amp;LEFT(C96,1)</f>
        <v/>
      </c>
      <c r="AV96" s="14">
        <f>F96&amp;I96&amp;L96&amp;O96&amp;R96</f>
        <v/>
      </c>
      <c r="AW96" s="14">
        <f>G96&amp;J96&amp;M96&amp;P96&amp;S96</f>
        <v/>
      </c>
    </row>
    <row r="97" ht="70" customHeight="1">
      <c r="A97" s="14" t="inlineStr">
        <is>
          <t>DS-012</t>
        </is>
      </c>
      <c r="B97" s="14" t="inlineStr">
        <is>
          <t>CrackTrans (pavement crack dataset with complex backgrounds)</t>
        </is>
      </c>
      <c r="C97" s="14" t="inlineStr">
        <is>
          <t>E Engineering Value</t>
        </is>
      </c>
      <c r="D97" s="14">
        <f>MCDM_Settings!$D$14</f>
        <v/>
      </c>
      <c r="E97" s="14" t="inlineStr">
        <is>
          <t>E1 Define the outcome</t>
        </is>
      </c>
      <c r="F97" s="21" t="inlineStr">
        <is>
          <t>U</t>
        </is>
      </c>
      <c r="G97" s="23" t="n"/>
      <c r="H97" s="14" t="inlineStr">
        <is>
          <t>E2 Provide measurements</t>
        </is>
      </c>
      <c r="I97" s="21" t="inlineStr">
        <is>
          <t>U</t>
        </is>
      </c>
      <c r="J97" s="23" t="n"/>
      <c r="K97" s="14" t="inlineStr">
        <is>
          <t>E3 Link the records</t>
        </is>
      </c>
      <c r="L97" s="21" t="inlineStr">
        <is>
          <t>U</t>
        </is>
      </c>
      <c r="M97" s="23" t="n"/>
      <c r="N97" s="14" t="inlineStr">
        <is>
          <t>E4 Map agency needs</t>
        </is>
      </c>
      <c r="O97" s="21" t="inlineStr">
        <is>
          <t>U</t>
        </is>
      </c>
      <c r="P97" s="23" t="n"/>
      <c r="Q97" s="14" t="inlineStr">
        <is>
          <t>E5 Validate the decision</t>
        </is>
      </c>
      <c r="R97" s="21" t="inlineStr">
        <is>
          <t>U</t>
        </is>
      </c>
      <c r="S97" s="23" t="n"/>
      <c r="T97" s="14">
        <f>IF(Z97=0,IF(ISNUMBER(SEARCH("X",AV97)),"Unrated (0-5; X)","Unrated (0-5)"),IF(Z97=1,V97&amp;"/5",V97&amp;"-"&amp;X97&amp;"/5 (P"&amp;IF(ISNUMBER(SEARCH("X",AV97)),"; X","")&amp;")"))</f>
        <v/>
      </c>
      <c r="U97" s="26">
        <f>IF(AS97=0,"",IF(AR97=0,"Incomplete/invalid",IF(AA97=0,IF(ISNUMBER(SEARCH("X",AW97)),"Unrated (0-5; X)","Unrated (0-5)"),IF(AA97=1,W97&amp;"/5",W97&amp;"-"&amp;Y97&amp;"/5 (P"&amp;IF(ISNUMBER(SEARCH("X",AW97)),"; X","")&amp;")"))))</f>
        <v/>
      </c>
      <c r="V97" s="53">
        <f>LEN(AV97)-LEN(SUBSTITUTE(AV97,"Y",""))</f>
        <v/>
      </c>
      <c r="W97" s="54">
        <f>IF(AR97=1,LEN(AW97)-LEN(SUBSTITUTE(AW97,"Y","")),"")</f>
        <v/>
      </c>
      <c r="X97" s="53">
        <f>5-(LEN(AV97)-LEN(SUBSTITUTE(AV97,"N","")))</f>
        <v/>
      </c>
      <c r="Y97" s="54">
        <f>IF(AR97=1,5-(LEN(AW97)-LEN(SUBSTITUTE(AW97,"N",""))),"")</f>
        <v/>
      </c>
      <c r="Z97" s="55">
        <f>(V97+5-X97)/5</f>
        <v/>
      </c>
      <c r="AA97" s="56">
        <f>IF(AR97=1,(W97+5-Y97)/5,"")</f>
        <v/>
      </c>
      <c r="AB97" s="57">
        <f>D97*V97/5</f>
        <v/>
      </c>
      <c r="AC97" s="58">
        <f>IF(AR97=1,D97*W97/5,"")</f>
        <v/>
      </c>
      <c r="AD97" s="57">
        <f>D97*X97/5</f>
        <v/>
      </c>
      <c r="AE97" s="58">
        <f>IF(AR97=1,D97*Y97/5,"")</f>
        <v/>
      </c>
      <c r="AF97" s="57">
        <f>D97*Z97</f>
        <v/>
      </c>
      <c r="AG97" s="58">
        <f>IF(AR97=1,D97*AA97,"")</f>
        <v/>
      </c>
      <c r="AH97" s="14" t="inlineStr">
        <is>
          <t>Y: none | N: none | X: none | U: E1, E2, E3, E4, E5. See dataset-specific evidence note in MCDM_Grades and the complete rules in MCDM_Rubric.</t>
        </is>
      </c>
      <c r="AI97" s="27" t="n"/>
      <c r="AJ97" s="14" t="inlineStr">
        <is>
          <t>https://github.com/JZhongUTK/Pavement-crack-dataset</t>
        </is>
      </c>
      <c r="AK97" s="27" t="n"/>
      <c r="AL97" s="14" t="inlineStr">
        <is>
          <t>P: primary documentation (not evaluator-verified data quality)</t>
        </is>
      </c>
      <c r="AM97" s="27" t="n"/>
      <c r="AN97" s="14" t="inlineStr">
        <is>
          <t>Documentation snapshot; payload release not fully pinned</t>
        </is>
      </c>
      <c r="AO97" s="27" t="n"/>
      <c r="AP97" s="14" t="inlineStr">
        <is>
          <t>2026-09-07</t>
        </is>
      </c>
      <c r="AQ97" s="27" t="n"/>
      <c r="AR97" s="14">
        <f>IF(AND(AS97=5,LEN(AW97)=5,LEN(SUBSTITUTE(SUBSTITUTE(SUBSTITUTE(SUBSTITUTE(AW97,"Y",""),"N",""),"U",""),"X",""))=0),1,0)</f>
        <v/>
      </c>
      <c r="AS97" s="14">
        <f>COUNTA(G97,J97,M97,P97,S97)</f>
        <v/>
      </c>
      <c r="AT97" s="14">
        <f>SUM(IF(OR(G97="Y",G97="N",G97="U",G97="X"),IF(G97=F97,1,0),0),IF(OR(J97="Y",J97="N",J97="U",J97="X"),IF(J97=I97,1,0),0),IF(OR(M97="Y",M97="N",M97="U",M97="X"),IF(M97=L97,1,0),0),IF(OR(P97="Y",P97="N",P97="U",P97="X"),IF(P97=O97,1,0),0),IF(OR(S97="Y",S97="N",S97="U",S97="X"),IF(S97=R97,1,0),0))</f>
        <v/>
      </c>
      <c r="AU97" s="14">
        <f>A97&amp;"|"&amp;LEFT(C97,1)</f>
        <v/>
      </c>
      <c r="AV97" s="14">
        <f>F97&amp;I97&amp;L97&amp;O97&amp;R97</f>
        <v/>
      </c>
      <c r="AW97" s="14">
        <f>G97&amp;J97&amp;M97&amp;P97&amp;S97</f>
        <v/>
      </c>
    </row>
    <row r="98" ht="70" customHeight="1">
      <c r="A98" s="14" t="inlineStr">
        <is>
          <t>DS-013</t>
        </is>
      </c>
      <c r="B98" s="14" t="inlineStr">
        <is>
          <t>CrackTree260</t>
        </is>
      </c>
      <c r="C98" s="14" t="inlineStr">
        <is>
          <t>A Access</t>
        </is>
      </c>
      <c r="D98" s="14">
        <f>MCDM_Settings!$D$7</f>
        <v/>
      </c>
      <c r="E98" s="14" t="inlineStr">
        <is>
          <t>A1 Find the release</t>
        </is>
      </c>
      <c r="F98" s="21" t="inlineStr">
        <is>
          <t>Y</t>
        </is>
      </c>
      <c r="G98" s="23" t="n"/>
      <c r="H98" s="14" t="inlineStr">
        <is>
          <t>A2 Get the data</t>
        </is>
      </c>
      <c r="I98" s="21" t="inlineStr">
        <is>
          <t>Y</t>
        </is>
      </c>
      <c r="J98" s="23" t="n"/>
      <c r="K98" s="14" t="inlineStr">
        <is>
          <t>A3 Check the license</t>
        </is>
      </c>
      <c r="L98" s="21" t="inlineStr">
        <is>
          <t>U</t>
        </is>
      </c>
      <c r="M98" s="23" t="n"/>
      <c r="N98" s="14" t="inlineStr">
        <is>
          <t>A4 Check other rights</t>
        </is>
      </c>
      <c r="O98" s="21" t="inlineStr">
        <is>
          <t>U</t>
        </is>
      </c>
      <c r="P98" s="23" t="n"/>
      <c r="Q98" s="14" t="inlineStr">
        <is>
          <t>A5 Open a sample</t>
        </is>
      </c>
      <c r="R98" s="21" t="inlineStr">
        <is>
          <t>U</t>
        </is>
      </c>
      <c r="S98" s="23" t="n"/>
      <c r="T98" s="14">
        <f>IF(Z98=0,IF(ISNUMBER(SEARCH("X",AV98)),"Unrated (0-5; X)","Unrated (0-5)"),IF(Z98=1,V98&amp;"/5",V98&amp;"-"&amp;X98&amp;"/5 (P"&amp;IF(ISNUMBER(SEARCH("X",AV98)),"; X","")&amp;")"))</f>
        <v/>
      </c>
      <c r="U98" s="26">
        <f>IF(AS98=0,"",IF(AR98=0,"Incomplete/invalid",IF(AA98=0,IF(ISNUMBER(SEARCH("X",AW98)),"Unrated (0-5; X)","Unrated (0-5)"),IF(AA98=1,W98&amp;"/5",W98&amp;"-"&amp;Y98&amp;"/5 (P"&amp;IF(ISNUMBER(SEARCH("X",AW98)),"; X","")&amp;")"))))</f>
        <v/>
      </c>
      <c r="V98" s="53">
        <f>LEN(AV98)-LEN(SUBSTITUTE(AV98,"Y",""))</f>
        <v/>
      </c>
      <c r="W98" s="54">
        <f>IF(AR98=1,LEN(AW98)-LEN(SUBSTITUTE(AW98,"Y","")),"")</f>
        <v/>
      </c>
      <c r="X98" s="53">
        <f>5-(LEN(AV98)-LEN(SUBSTITUTE(AV98,"N","")))</f>
        <v/>
      </c>
      <c r="Y98" s="54">
        <f>IF(AR98=1,5-(LEN(AW98)-LEN(SUBSTITUTE(AW98,"N",""))),"")</f>
        <v/>
      </c>
      <c r="Z98" s="55">
        <f>(V98+5-X98)/5</f>
        <v/>
      </c>
      <c r="AA98" s="56">
        <f>IF(AR98=1,(W98+5-Y98)/5,"")</f>
        <v/>
      </c>
      <c r="AB98" s="57">
        <f>D98*V98/5</f>
        <v/>
      </c>
      <c r="AC98" s="58">
        <f>IF(AR98=1,D98*W98/5,"")</f>
        <v/>
      </c>
      <c r="AD98" s="57">
        <f>D98*X98/5</f>
        <v/>
      </c>
      <c r="AE98" s="58">
        <f>IF(AR98=1,D98*Y98/5,"")</f>
        <v/>
      </c>
      <c r="AF98" s="57">
        <f>D98*Z98</f>
        <v/>
      </c>
      <c r="AG98" s="58">
        <f>IF(AR98=1,D98*AA98,"")</f>
        <v/>
      </c>
      <c r="AH98" s="14" t="inlineStr">
        <is>
          <t>Y: A1, A2 | N: none | X: none | U: A3, A4, A5. See dataset-specific evidence note in MCDM_Grades and the complete rules in MCDM_Rubric.</t>
        </is>
      </c>
      <c r="AI98" s="27" t="n"/>
      <c r="AJ98" s="14" t="inlineStr">
        <is>
          <t>https://github.com/qinnzou/DeepCrack</t>
        </is>
      </c>
      <c r="AK98" s="27" t="n"/>
      <c r="AL98" s="14" t="inlineStr">
        <is>
          <t>P: primary documentation (not evaluator-verified data quality)</t>
        </is>
      </c>
      <c r="AM98" s="27" t="n"/>
      <c r="AN98" s="14" t="inlineStr">
        <is>
          <t>Documentation snapshot; payload release not fully pinned</t>
        </is>
      </c>
      <c r="AO98" s="27" t="n"/>
      <c r="AP98" s="14" t="inlineStr">
        <is>
          <t>2026-09-07</t>
        </is>
      </c>
      <c r="AQ98" s="27" t="n"/>
      <c r="AR98" s="14">
        <f>IF(AND(AS98=5,LEN(AW98)=5,LEN(SUBSTITUTE(SUBSTITUTE(SUBSTITUTE(SUBSTITUTE(AW98,"Y",""),"N",""),"U",""),"X",""))=0),1,0)</f>
        <v/>
      </c>
      <c r="AS98" s="14">
        <f>COUNTA(G98,J98,M98,P98,S98)</f>
        <v/>
      </c>
      <c r="AT98" s="14">
        <f>SUM(IF(OR(G98="Y",G98="N",G98="U",G98="X"),IF(G98=F98,1,0),0),IF(OR(J98="Y",J98="N",J98="U",J98="X"),IF(J98=I98,1,0),0),IF(OR(M98="Y",M98="N",M98="U",M98="X"),IF(M98=L98,1,0),0),IF(OR(P98="Y",P98="N",P98="U",P98="X"),IF(P98=O98,1,0),0),IF(OR(S98="Y",S98="N",S98="U",S98="X"),IF(S98=R98,1,0),0))</f>
        <v/>
      </c>
      <c r="AU98" s="14">
        <f>A98&amp;"|"&amp;LEFT(C98,1)</f>
        <v/>
      </c>
      <c r="AV98" s="14">
        <f>F98&amp;I98&amp;L98&amp;O98&amp;R98</f>
        <v/>
      </c>
      <c r="AW98" s="14">
        <f>G98&amp;J98&amp;M98&amp;P98&amp;S98</f>
        <v/>
      </c>
    </row>
    <row r="99" ht="70" customHeight="1">
      <c r="A99" s="14" t="inlineStr">
        <is>
          <t>DS-013</t>
        </is>
      </c>
      <c r="B99" s="14" t="inlineStr">
        <is>
          <t>CrackTree260</t>
        </is>
      </c>
      <c r="C99" s="14" t="inlineStr">
        <is>
          <t>L Label Quality</t>
        </is>
      </c>
      <c r="D99" s="14">
        <f>MCDM_Settings!$D$8</f>
        <v/>
      </c>
      <c r="E99" s="14" t="inlineStr">
        <is>
          <t>L1 Define the targets</t>
        </is>
      </c>
      <c r="F99" s="21" t="inlineStr">
        <is>
          <t>Y</t>
        </is>
      </c>
      <c r="G99" s="23" t="n"/>
      <c r="H99" s="14" t="inlineStr">
        <is>
          <t>L2 Explain the rules</t>
        </is>
      </c>
      <c r="I99" s="21" t="inlineStr">
        <is>
          <t>U</t>
        </is>
      </c>
      <c r="J99" s="23" t="n"/>
      <c r="K99" s="14" t="inlineStr">
        <is>
          <t>L3 Identify the team</t>
        </is>
      </c>
      <c r="L99" s="21" t="inlineStr">
        <is>
          <t>U</t>
        </is>
      </c>
      <c r="M99" s="23" t="n"/>
      <c r="N99" s="14" t="inlineStr">
        <is>
          <t>L4 Review and correct</t>
        </is>
      </c>
      <c r="O99" s="21" t="inlineStr">
        <is>
          <t>U</t>
        </is>
      </c>
      <c r="P99" s="23" t="n"/>
      <c r="Q99" s="14" t="inlineStr">
        <is>
          <t>L5 Measure reliability</t>
        </is>
      </c>
      <c r="R99" s="21" t="inlineStr">
        <is>
          <t>U</t>
        </is>
      </c>
      <c r="S99" s="23" t="n"/>
      <c r="T99" s="14">
        <f>IF(Z99=0,IF(ISNUMBER(SEARCH("X",AV99)),"Unrated (0-5; X)","Unrated (0-5)"),IF(Z99=1,V99&amp;"/5",V99&amp;"-"&amp;X99&amp;"/5 (P"&amp;IF(ISNUMBER(SEARCH("X",AV99)),"; X","")&amp;")"))</f>
        <v/>
      </c>
      <c r="U99" s="26">
        <f>IF(AS99=0,"",IF(AR99=0,"Incomplete/invalid",IF(AA99=0,IF(ISNUMBER(SEARCH("X",AW99)),"Unrated (0-5; X)","Unrated (0-5)"),IF(AA99=1,W99&amp;"/5",W99&amp;"-"&amp;Y99&amp;"/5 (P"&amp;IF(ISNUMBER(SEARCH("X",AW99)),"; X","")&amp;")"))))</f>
        <v/>
      </c>
      <c r="V99" s="53">
        <f>LEN(AV99)-LEN(SUBSTITUTE(AV99,"Y",""))</f>
        <v/>
      </c>
      <c r="W99" s="54">
        <f>IF(AR99=1,LEN(AW99)-LEN(SUBSTITUTE(AW99,"Y","")),"")</f>
        <v/>
      </c>
      <c r="X99" s="53">
        <f>5-(LEN(AV99)-LEN(SUBSTITUTE(AV99,"N","")))</f>
        <v/>
      </c>
      <c r="Y99" s="54">
        <f>IF(AR99=1,5-(LEN(AW99)-LEN(SUBSTITUTE(AW99,"N",""))),"")</f>
        <v/>
      </c>
      <c r="Z99" s="55">
        <f>(V99+5-X99)/5</f>
        <v/>
      </c>
      <c r="AA99" s="56">
        <f>IF(AR99=1,(W99+5-Y99)/5,"")</f>
        <v/>
      </c>
      <c r="AB99" s="57">
        <f>D99*V99/5</f>
        <v/>
      </c>
      <c r="AC99" s="58">
        <f>IF(AR99=1,D99*W99/5,"")</f>
        <v/>
      </c>
      <c r="AD99" s="57">
        <f>D99*X99/5</f>
        <v/>
      </c>
      <c r="AE99" s="58">
        <f>IF(AR99=1,D99*Y99/5,"")</f>
        <v/>
      </c>
      <c r="AF99" s="57">
        <f>D99*Z99</f>
        <v/>
      </c>
      <c r="AG99" s="58">
        <f>IF(AR99=1,D99*AA99,"")</f>
        <v/>
      </c>
      <c r="AH99" s="14" t="inlineStr">
        <is>
          <t>Y: L1 | N: none | X: none | U: L2, L3, L4, L5. See dataset-specific evidence note in MCDM_Grades and the complete rules in MCDM_Rubric.</t>
        </is>
      </c>
      <c r="AI99" s="27" t="n"/>
      <c r="AJ99" s="14" t="inlineStr">
        <is>
          <t>https://github.com/qinnzou/DeepCrack</t>
        </is>
      </c>
      <c r="AK99" s="27" t="n"/>
      <c r="AL99" s="14" t="inlineStr">
        <is>
          <t>P: primary documentation (not evaluator-verified data quality)</t>
        </is>
      </c>
      <c r="AM99" s="27" t="n"/>
      <c r="AN99" s="14" t="inlineStr">
        <is>
          <t>Documentation snapshot; payload release not fully pinned</t>
        </is>
      </c>
      <c r="AO99" s="27" t="n"/>
      <c r="AP99" s="14" t="inlineStr">
        <is>
          <t>2026-09-07</t>
        </is>
      </c>
      <c r="AQ99" s="27" t="n"/>
      <c r="AR99" s="14">
        <f>IF(AND(AS99=5,LEN(AW99)=5,LEN(SUBSTITUTE(SUBSTITUTE(SUBSTITUTE(SUBSTITUTE(AW99,"Y",""),"N",""),"U",""),"X",""))=0),1,0)</f>
        <v/>
      </c>
      <c r="AS99" s="14">
        <f>COUNTA(G99,J99,M99,P99,S99)</f>
        <v/>
      </c>
      <c r="AT99" s="14">
        <f>SUM(IF(OR(G99="Y",G99="N",G99="U",G99="X"),IF(G99=F99,1,0),0),IF(OR(J99="Y",J99="N",J99="U",J99="X"),IF(J99=I99,1,0),0),IF(OR(M99="Y",M99="N",M99="U",M99="X"),IF(M99=L99,1,0),0),IF(OR(P99="Y",P99="N",P99="U",P99="X"),IF(P99=O99,1,0),0),IF(OR(S99="Y",S99="N",S99="U",S99="X"),IF(S99=R99,1,0),0))</f>
        <v/>
      </c>
      <c r="AU99" s="14">
        <f>A99&amp;"|"&amp;LEFT(C99,1)</f>
        <v/>
      </c>
      <c r="AV99" s="14">
        <f>F99&amp;I99&amp;L99&amp;O99&amp;R99</f>
        <v/>
      </c>
      <c r="AW99" s="14">
        <f>G99&amp;J99&amp;M99&amp;P99&amp;S99</f>
        <v/>
      </c>
    </row>
    <row r="100" ht="70" customHeight="1">
      <c r="A100" s="14" t="inlineStr">
        <is>
          <t>DS-013</t>
        </is>
      </c>
      <c r="B100" s="14" t="inlineStr">
        <is>
          <t>CrackTree260</t>
        </is>
      </c>
      <c r="C100" s="14" t="inlineStr">
        <is>
          <t>D Documentation</t>
        </is>
      </c>
      <c r="D100" s="14">
        <f>MCDM_Settings!$D$9</f>
        <v/>
      </c>
      <c r="E100" s="14" t="inlineStr">
        <is>
          <t>D1 Describe the files</t>
        </is>
      </c>
      <c r="F100" s="21" t="inlineStr">
        <is>
          <t>U</t>
        </is>
      </c>
      <c r="G100" s="23" t="n"/>
      <c r="H100" s="14" t="inlineStr">
        <is>
          <t>D2 Explain the source</t>
        </is>
      </c>
      <c r="I100" s="21" t="inlineStr">
        <is>
          <t>Y</t>
        </is>
      </c>
      <c r="J100" s="23" t="n"/>
      <c r="K100" s="14" t="inlineStr">
        <is>
          <t>D3 Track the version</t>
        </is>
      </c>
      <c r="L100" s="21" t="inlineStr">
        <is>
          <t>Y</t>
        </is>
      </c>
      <c r="M100" s="23" t="n"/>
      <c r="N100" s="14" t="inlineStr">
        <is>
          <t>D4 State the limits</t>
        </is>
      </c>
      <c r="O100" s="21" t="inlineStr">
        <is>
          <t>U</t>
        </is>
      </c>
      <c r="P100" s="23" t="n"/>
      <c r="Q100" s="14" t="inlineStr">
        <is>
          <t>D5 Locate the details</t>
        </is>
      </c>
      <c r="R100" s="21" t="inlineStr">
        <is>
          <t>Y</t>
        </is>
      </c>
      <c r="S100" s="23" t="n"/>
      <c r="T100" s="14">
        <f>IF(Z100=0,IF(ISNUMBER(SEARCH("X",AV100)),"Unrated (0-5; X)","Unrated (0-5)"),IF(Z100=1,V100&amp;"/5",V100&amp;"-"&amp;X100&amp;"/5 (P"&amp;IF(ISNUMBER(SEARCH("X",AV100)),"; X","")&amp;")"))</f>
        <v/>
      </c>
      <c r="U100" s="26">
        <f>IF(AS100=0,"",IF(AR100=0,"Incomplete/invalid",IF(AA100=0,IF(ISNUMBER(SEARCH("X",AW100)),"Unrated (0-5; X)","Unrated (0-5)"),IF(AA100=1,W100&amp;"/5",W100&amp;"-"&amp;Y100&amp;"/5 (P"&amp;IF(ISNUMBER(SEARCH("X",AW100)),"; X","")&amp;")"))))</f>
        <v/>
      </c>
      <c r="V100" s="53">
        <f>LEN(AV100)-LEN(SUBSTITUTE(AV100,"Y",""))</f>
        <v/>
      </c>
      <c r="W100" s="54">
        <f>IF(AR100=1,LEN(AW100)-LEN(SUBSTITUTE(AW100,"Y","")),"")</f>
        <v/>
      </c>
      <c r="X100" s="53">
        <f>5-(LEN(AV100)-LEN(SUBSTITUTE(AV100,"N","")))</f>
        <v/>
      </c>
      <c r="Y100" s="54">
        <f>IF(AR100=1,5-(LEN(AW100)-LEN(SUBSTITUTE(AW100,"N",""))),"")</f>
        <v/>
      </c>
      <c r="Z100" s="55">
        <f>(V100+5-X100)/5</f>
        <v/>
      </c>
      <c r="AA100" s="56">
        <f>IF(AR100=1,(W100+5-Y100)/5,"")</f>
        <v/>
      </c>
      <c r="AB100" s="57">
        <f>D100*V100/5</f>
        <v/>
      </c>
      <c r="AC100" s="58">
        <f>IF(AR100=1,D100*W100/5,"")</f>
        <v/>
      </c>
      <c r="AD100" s="57">
        <f>D100*X100/5</f>
        <v/>
      </c>
      <c r="AE100" s="58">
        <f>IF(AR100=1,D100*Y100/5,"")</f>
        <v/>
      </c>
      <c r="AF100" s="57">
        <f>D100*Z100</f>
        <v/>
      </c>
      <c r="AG100" s="58">
        <f>IF(AR100=1,D100*AA100,"")</f>
        <v/>
      </c>
      <c r="AH100" s="14" t="inlineStr">
        <is>
          <t>Y: D2, D3, D5 | N: none | X: none | U: D1, D4. See dataset-specific evidence note in MCDM_Grades and the complete rules in MCDM_Rubric.</t>
        </is>
      </c>
      <c r="AI100" s="27" t="n"/>
      <c r="AJ100" s="14" t="inlineStr">
        <is>
          <t>https://github.com/qinnzou/DeepCrack</t>
        </is>
      </c>
      <c r="AK100" s="27" t="n"/>
      <c r="AL100" s="14" t="inlineStr">
        <is>
          <t>P: primary documentation (not evaluator-verified data quality)</t>
        </is>
      </c>
      <c r="AM100" s="27" t="n"/>
      <c r="AN100" s="14" t="inlineStr">
        <is>
          <t>Documentation snapshot; payload release not fully pinned</t>
        </is>
      </c>
      <c r="AO100" s="27" t="n"/>
      <c r="AP100" s="14" t="inlineStr">
        <is>
          <t>2026-09-07</t>
        </is>
      </c>
      <c r="AQ100" s="27" t="n"/>
      <c r="AR100" s="14">
        <f>IF(AND(AS100=5,LEN(AW100)=5,LEN(SUBSTITUTE(SUBSTITUTE(SUBSTITUTE(SUBSTITUTE(AW100,"Y",""),"N",""),"U",""),"X",""))=0),1,0)</f>
        <v/>
      </c>
      <c r="AS100" s="14">
        <f>COUNTA(G100,J100,M100,P100,S100)</f>
        <v/>
      </c>
      <c r="AT100" s="14">
        <f>SUM(IF(OR(G100="Y",G100="N",G100="U",G100="X"),IF(G100=F100,1,0),0),IF(OR(J100="Y",J100="N",J100="U",J100="X"),IF(J100=I100,1,0),0),IF(OR(M100="Y",M100="N",M100="U",M100="X"),IF(M100=L100,1,0),0),IF(OR(P100="Y",P100="N",P100="U",P100="X"),IF(P100=O100,1,0),0),IF(OR(S100="Y",S100="N",S100="U",S100="X"),IF(S100=R100,1,0),0))</f>
        <v/>
      </c>
      <c r="AU100" s="14">
        <f>A100&amp;"|"&amp;LEFT(C100,1)</f>
        <v/>
      </c>
      <c r="AV100" s="14">
        <f>F100&amp;I100&amp;L100&amp;O100&amp;R100</f>
        <v/>
      </c>
      <c r="AW100" s="14">
        <f>G100&amp;J100&amp;M100&amp;P100&amp;S100</f>
        <v/>
      </c>
    </row>
    <row r="101" ht="70" customHeight="1">
      <c r="A101" s="14" t="inlineStr">
        <is>
          <t>DS-013</t>
        </is>
      </c>
      <c r="B101" s="14" t="inlineStr">
        <is>
          <t>CrackTree260</t>
        </is>
      </c>
      <c r="C101" s="14" t="inlineStr">
        <is>
          <t>C Sample Size</t>
        </is>
      </c>
      <c r="D101" s="14">
        <f>MCDM_Settings!$D$10</f>
        <v/>
      </c>
      <c r="E101" s="14" t="inlineStr">
        <is>
          <t>C1 Count originals</t>
        </is>
      </c>
      <c r="F101" s="21" t="inlineStr">
        <is>
          <t>Y</t>
        </is>
      </c>
      <c r="G101" s="23" t="n"/>
      <c r="H101" s="14" t="inlineStr">
        <is>
          <t>C2 Count each class</t>
        </is>
      </c>
      <c r="I101" s="21" t="inlineStr">
        <is>
          <t>U</t>
        </is>
      </c>
      <c r="J101" s="23" t="n"/>
      <c r="K101" s="14" t="inlineStr">
        <is>
          <t>C3 Count each group</t>
        </is>
      </c>
      <c r="L101" s="21" t="inlineStr">
        <is>
          <t>U</t>
        </is>
      </c>
      <c r="M101" s="23" t="n"/>
      <c r="N101" s="14" t="inlineStr">
        <is>
          <t>C4 Count each split</t>
        </is>
      </c>
      <c r="O101" s="21" t="inlineStr">
        <is>
          <t>U</t>
        </is>
      </c>
      <c r="P101" s="23" t="n"/>
      <c r="Q101" s="14" t="inlineStr">
        <is>
          <t>C5 Justify the size</t>
        </is>
      </c>
      <c r="R101" s="21" t="inlineStr">
        <is>
          <t>U</t>
        </is>
      </c>
      <c r="S101" s="23" t="n"/>
      <c r="T101" s="14">
        <f>IF(Z101=0,IF(ISNUMBER(SEARCH("X",AV101)),"Unrated (0-5; X)","Unrated (0-5)"),IF(Z101=1,V101&amp;"/5",V101&amp;"-"&amp;X101&amp;"/5 (P"&amp;IF(ISNUMBER(SEARCH("X",AV101)),"; X","")&amp;")"))</f>
        <v/>
      </c>
      <c r="U101" s="26">
        <f>IF(AS101=0,"",IF(AR101=0,"Incomplete/invalid",IF(AA101=0,IF(ISNUMBER(SEARCH("X",AW101)),"Unrated (0-5; X)","Unrated (0-5)"),IF(AA101=1,W101&amp;"/5",W101&amp;"-"&amp;Y101&amp;"/5 (P"&amp;IF(ISNUMBER(SEARCH("X",AW101)),"; X","")&amp;")"))))</f>
        <v/>
      </c>
      <c r="V101" s="53">
        <f>LEN(AV101)-LEN(SUBSTITUTE(AV101,"Y",""))</f>
        <v/>
      </c>
      <c r="W101" s="54">
        <f>IF(AR101=1,LEN(AW101)-LEN(SUBSTITUTE(AW101,"Y","")),"")</f>
        <v/>
      </c>
      <c r="X101" s="53">
        <f>5-(LEN(AV101)-LEN(SUBSTITUTE(AV101,"N","")))</f>
        <v/>
      </c>
      <c r="Y101" s="54">
        <f>IF(AR101=1,5-(LEN(AW101)-LEN(SUBSTITUTE(AW101,"N",""))),"")</f>
        <v/>
      </c>
      <c r="Z101" s="55">
        <f>(V101+5-X101)/5</f>
        <v/>
      </c>
      <c r="AA101" s="56">
        <f>IF(AR101=1,(W101+5-Y101)/5,"")</f>
        <v/>
      </c>
      <c r="AB101" s="57">
        <f>D101*V101/5</f>
        <v/>
      </c>
      <c r="AC101" s="58">
        <f>IF(AR101=1,D101*W101/5,"")</f>
        <v/>
      </c>
      <c r="AD101" s="57">
        <f>D101*X101/5</f>
        <v/>
      </c>
      <c r="AE101" s="58">
        <f>IF(AR101=1,D101*Y101/5,"")</f>
        <v/>
      </c>
      <c r="AF101" s="57">
        <f>D101*Z101</f>
        <v/>
      </c>
      <c r="AG101" s="58">
        <f>IF(AR101=1,D101*AA101,"")</f>
        <v/>
      </c>
      <c r="AH101" s="14" t="inlineStr">
        <is>
          <t>Y: C1 | N: none | X: none | U: C2, C3, C4, C5. See dataset-specific evidence note in MCDM_Grades and the complete rules in MCDM_Rubric.</t>
        </is>
      </c>
      <c r="AI101" s="27" t="n"/>
      <c r="AJ101" s="14" t="inlineStr">
        <is>
          <t>https://github.com/qinnzou/DeepCrack</t>
        </is>
      </c>
      <c r="AK101" s="27" t="n"/>
      <c r="AL101" s="14" t="inlineStr">
        <is>
          <t>P: primary documentation (not evaluator-verified data quality)</t>
        </is>
      </c>
      <c r="AM101" s="27" t="n"/>
      <c r="AN101" s="14" t="inlineStr">
        <is>
          <t>Documentation snapshot; payload release not fully pinned</t>
        </is>
      </c>
      <c r="AO101" s="27" t="n"/>
      <c r="AP101" s="14" t="inlineStr">
        <is>
          <t>2026-09-07</t>
        </is>
      </c>
      <c r="AQ101" s="27" t="n"/>
      <c r="AR101" s="14">
        <f>IF(AND(AS101=5,LEN(AW101)=5,LEN(SUBSTITUTE(SUBSTITUTE(SUBSTITUTE(SUBSTITUTE(AW101,"Y",""),"N",""),"U",""),"X",""))=0),1,0)</f>
        <v/>
      </c>
      <c r="AS101" s="14">
        <f>COUNTA(G101,J101,M101,P101,S101)</f>
        <v/>
      </c>
      <c r="AT101" s="14">
        <f>SUM(IF(OR(G101="Y",G101="N",G101="U",G101="X"),IF(G101=F101,1,0),0),IF(OR(J101="Y",J101="N",J101="U",J101="X"),IF(J101=I101,1,0),0),IF(OR(M101="Y",M101="N",M101="U",M101="X"),IF(M101=L101,1,0),0),IF(OR(P101="Y",P101="N",P101="U",P101="X"),IF(P101=O101,1,0),0),IF(OR(S101="Y",S101="N",S101="U",S101="X"),IF(S101=R101,1,0),0))</f>
        <v/>
      </c>
      <c r="AU101" s="14">
        <f>A101&amp;"|"&amp;LEFT(C101,1)</f>
        <v/>
      </c>
      <c r="AV101" s="14">
        <f>F101&amp;I101&amp;L101&amp;O101&amp;R101</f>
        <v/>
      </c>
      <c r="AW101" s="14">
        <f>G101&amp;J101&amp;M101&amp;P101&amp;S101</f>
        <v/>
      </c>
    </row>
    <row r="102" ht="70" customHeight="1">
      <c r="A102" s="14" t="inlineStr">
        <is>
          <t>DS-013</t>
        </is>
      </c>
      <c r="B102" s="14" t="inlineStr">
        <is>
          <t>CrackTree260</t>
        </is>
      </c>
      <c r="C102" s="14" t="inlineStr">
        <is>
          <t>R Domain Fit</t>
        </is>
      </c>
      <c r="D102" s="14">
        <f>MCDM_Settings!$D$11</f>
        <v/>
      </c>
      <c r="E102" s="14" t="inlineStr">
        <is>
          <t>R1 Define the domain</t>
        </is>
      </c>
      <c r="F102" s="21" t="inlineStr">
        <is>
          <t>U</t>
        </is>
      </c>
      <c r="G102" s="23" t="n"/>
      <c r="H102" s="14" t="inlineStr">
        <is>
          <t>R2 Describe coverage</t>
        </is>
      </c>
      <c r="I102" s="21" t="inlineStr">
        <is>
          <t>U</t>
        </is>
      </c>
      <c r="J102" s="23" t="n"/>
      <c r="K102" s="14" t="inlineStr">
        <is>
          <t>R3 Compare the target</t>
        </is>
      </c>
      <c r="L102" s="21" t="inlineStr">
        <is>
          <t>U</t>
        </is>
      </c>
      <c r="M102" s="23" t="n"/>
      <c r="N102" s="14" t="inlineStr">
        <is>
          <t>R4 Check for bias</t>
        </is>
      </c>
      <c r="O102" s="21" t="inlineStr">
        <is>
          <t>U</t>
        </is>
      </c>
      <c r="P102" s="23" t="n"/>
      <c r="Q102" s="14" t="inlineStr">
        <is>
          <t>R5 Test a new domain</t>
        </is>
      </c>
      <c r="R102" s="21" t="inlineStr">
        <is>
          <t>U</t>
        </is>
      </c>
      <c r="S102" s="23" t="n"/>
      <c r="T102" s="14">
        <f>IF(Z102=0,IF(ISNUMBER(SEARCH("X",AV102)),"Unrated (0-5; X)","Unrated (0-5)"),IF(Z102=1,V102&amp;"/5",V102&amp;"-"&amp;X102&amp;"/5 (P"&amp;IF(ISNUMBER(SEARCH("X",AV102)),"; X","")&amp;")"))</f>
        <v/>
      </c>
      <c r="U102" s="26">
        <f>IF(AS102=0,"",IF(AR102=0,"Incomplete/invalid",IF(AA102=0,IF(ISNUMBER(SEARCH("X",AW102)),"Unrated (0-5; X)","Unrated (0-5)"),IF(AA102=1,W102&amp;"/5",W102&amp;"-"&amp;Y102&amp;"/5 (P"&amp;IF(ISNUMBER(SEARCH("X",AW102)),"; X","")&amp;")"))))</f>
        <v/>
      </c>
      <c r="V102" s="53">
        <f>LEN(AV102)-LEN(SUBSTITUTE(AV102,"Y",""))</f>
        <v/>
      </c>
      <c r="W102" s="54">
        <f>IF(AR102=1,LEN(AW102)-LEN(SUBSTITUTE(AW102,"Y","")),"")</f>
        <v/>
      </c>
      <c r="X102" s="53">
        <f>5-(LEN(AV102)-LEN(SUBSTITUTE(AV102,"N","")))</f>
        <v/>
      </c>
      <c r="Y102" s="54">
        <f>IF(AR102=1,5-(LEN(AW102)-LEN(SUBSTITUTE(AW102,"N",""))),"")</f>
        <v/>
      </c>
      <c r="Z102" s="55">
        <f>(V102+5-X102)/5</f>
        <v/>
      </c>
      <c r="AA102" s="56">
        <f>IF(AR102=1,(W102+5-Y102)/5,"")</f>
        <v/>
      </c>
      <c r="AB102" s="57">
        <f>D102*V102/5</f>
        <v/>
      </c>
      <c r="AC102" s="58">
        <f>IF(AR102=1,D102*W102/5,"")</f>
        <v/>
      </c>
      <c r="AD102" s="57">
        <f>D102*X102/5</f>
        <v/>
      </c>
      <c r="AE102" s="58">
        <f>IF(AR102=1,D102*Y102/5,"")</f>
        <v/>
      </c>
      <c r="AF102" s="57">
        <f>D102*Z102</f>
        <v/>
      </c>
      <c r="AG102" s="58">
        <f>IF(AR102=1,D102*AA102,"")</f>
        <v/>
      </c>
      <c r="AH102" s="14" t="inlineStr">
        <is>
          <t>Y: none | N: none | X: none | U: R1, R2, R3, R4, R5. See dataset-specific evidence note in MCDM_Grades and the complete rules in MCDM_Rubric.</t>
        </is>
      </c>
      <c r="AI102" s="27" t="n"/>
      <c r="AJ102" s="14" t="inlineStr">
        <is>
          <t>https://github.com/qinnzou/DeepCrack</t>
        </is>
      </c>
      <c r="AK102" s="27" t="n"/>
      <c r="AL102" s="14" t="inlineStr">
        <is>
          <t>P: primary documentation (not evaluator-verified data quality)</t>
        </is>
      </c>
      <c r="AM102" s="27" t="n"/>
      <c r="AN102" s="14" t="inlineStr">
        <is>
          <t>Documentation snapshot; payload release not fully pinned</t>
        </is>
      </c>
      <c r="AO102" s="27" t="n"/>
      <c r="AP102" s="14" t="inlineStr">
        <is>
          <t>2026-09-07</t>
        </is>
      </c>
      <c r="AQ102" s="27" t="n"/>
      <c r="AR102" s="14">
        <f>IF(AND(AS102=5,LEN(AW102)=5,LEN(SUBSTITUTE(SUBSTITUTE(SUBSTITUTE(SUBSTITUTE(AW102,"Y",""),"N",""),"U",""),"X",""))=0),1,0)</f>
        <v/>
      </c>
      <c r="AS102" s="14">
        <f>COUNTA(G102,J102,M102,P102,S102)</f>
        <v/>
      </c>
      <c r="AT102" s="14">
        <f>SUM(IF(OR(G102="Y",G102="N",G102="U",G102="X"),IF(G102=F102,1,0),0),IF(OR(J102="Y",J102="N",J102="U",J102="X"),IF(J102=I102,1,0),0),IF(OR(M102="Y",M102="N",M102="U",M102="X"),IF(M102=L102,1,0),0),IF(OR(P102="Y",P102="N",P102="U",P102="X"),IF(P102=O102,1,0),0),IF(OR(S102="Y",S102="N",S102="U",S102="X"),IF(S102=R102,1,0),0))</f>
        <v/>
      </c>
      <c r="AU102" s="14">
        <f>A102&amp;"|"&amp;LEFT(C102,1)</f>
        <v/>
      </c>
      <c r="AV102" s="14">
        <f>F102&amp;I102&amp;L102&amp;O102&amp;R102</f>
        <v/>
      </c>
      <c r="AW102" s="14">
        <f>G102&amp;J102&amp;M102&amp;P102&amp;S102</f>
        <v/>
      </c>
    </row>
    <row r="103" ht="70" customHeight="1">
      <c r="A103" s="14" t="inlineStr">
        <is>
          <t>DS-013</t>
        </is>
      </c>
      <c r="B103" s="14" t="inlineStr">
        <is>
          <t>CrackTree260</t>
        </is>
      </c>
      <c r="C103" s="14" t="inlineStr">
        <is>
          <t>M Sensor Details</t>
        </is>
      </c>
      <c r="D103" s="14">
        <f>MCDM_Settings!$D$12</f>
        <v/>
      </c>
      <c r="E103" s="14" t="inlineStr">
        <is>
          <t>M1 Identify equipment</t>
        </is>
      </c>
      <c r="F103" s="21" t="inlineStr">
        <is>
          <t>Y</t>
        </is>
      </c>
      <c r="G103" s="23" t="n"/>
      <c r="H103" s="14" t="inlineStr">
        <is>
          <t>M2 Specify the scale</t>
        </is>
      </c>
      <c r="I103" s="21" t="inlineStr">
        <is>
          <t>U</t>
        </is>
      </c>
      <c r="J103" s="23" t="n"/>
      <c r="K103" s="14" t="inlineStr">
        <is>
          <t>M3 Locate the records</t>
        </is>
      </c>
      <c r="L103" s="21" t="inlineStr">
        <is>
          <t>U</t>
        </is>
      </c>
      <c r="M103" s="23" t="n"/>
      <c r="N103" s="14" t="inlineStr">
        <is>
          <t>M4 Report precision</t>
        </is>
      </c>
      <c r="O103" s="21" t="inlineStr">
        <is>
          <t>U</t>
        </is>
      </c>
      <c r="P103" s="23" t="n"/>
      <c r="Q103" s="14" t="inlineStr">
        <is>
          <t>M5 Explain processing</t>
        </is>
      </c>
      <c r="R103" s="21" t="inlineStr">
        <is>
          <t>Y</t>
        </is>
      </c>
      <c r="S103" s="23" t="n"/>
      <c r="T103" s="14">
        <f>IF(Z103=0,IF(ISNUMBER(SEARCH("X",AV103)),"Unrated (0-5; X)","Unrated (0-5)"),IF(Z103=1,V103&amp;"/5",V103&amp;"-"&amp;X103&amp;"/5 (P"&amp;IF(ISNUMBER(SEARCH("X",AV103)),"; X","")&amp;")"))</f>
        <v/>
      </c>
      <c r="U103" s="26">
        <f>IF(AS103=0,"",IF(AR103=0,"Incomplete/invalid",IF(AA103=0,IF(ISNUMBER(SEARCH("X",AW103)),"Unrated (0-5; X)","Unrated (0-5)"),IF(AA103=1,W103&amp;"/5",W103&amp;"-"&amp;Y103&amp;"/5 (P"&amp;IF(ISNUMBER(SEARCH("X",AW103)),"; X","")&amp;")"))))</f>
        <v/>
      </c>
      <c r="V103" s="53">
        <f>LEN(AV103)-LEN(SUBSTITUTE(AV103,"Y",""))</f>
        <v/>
      </c>
      <c r="W103" s="54">
        <f>IF(AR103=1,LEN(AW103)-LEN(SUBSTITUTE(AW103,"Y","")),"")</f>
        <v/>
      </c>
      <c r="X103" s="53">
        <f>5-(LEN(AV103)-LEN(SUBSTITUTE(AV103,"N","")))</f>
        <v/>
      </c>
      <c r="Y103" s="54">
        <f>IF(AR103=1,5-(LEN(AW103)-LEN(SUBSTITUTE(AW103,"N",""))),"")</f>
        <v/>
      </c>
      <c r="Z103" s="55">
        <f>(V103+5-X103)/5</f>
        <v/>
      </c>
      <c r="AA103" s="56">
        <f>IF(AR103=1,(W103+5-Y103)/5,"")</f>
        <v/>
      </c>
      <c r="AB103" s="57">
        <f>D103*V103/5</f>
        <v/>
      </c>
      <c r="AC103" s="58">
        <f>IF(AR103=1,D103*W103/5,"")</f>
        <v/>
      </c>
      <c r="AD103" s="57">
        <f>D103*X103/5</f>
        <v/>
      </c>
      <c r="AE103" s="58">
        <f>IF(AR103=1,D103*Y103/5,"")</f>
        <v/>
      </c>
      <c r="AF103" s="57">
        <f>D103*Z103</f>
        <v/>
      </c>
      <c r="AG103" s="58">
        <f>IF(AR103=1,D103*AA103,"")</f>
        <v/>
      </c>
      <c r="AH103" s="14" t="inlineStr">
        <is>
          <t>Y: M1, M5 | N: none | X: none | U: M2, M3, M4. See dataset-specific evidence note in MCDM_Grades and the complete rules in MCDM_Rubric.</t>
        </is>
      </c>
      <c r="AI103" s="27" t="n"/>
      <c r="AJ103" s="14" t="inlineStr">
        <is>
          <t>https://github.com/qinnzou/DeepCrack</t>
        </is>
      </c>
      <c r="AK103" s="27" t="n"/>
      <c r="AL103" s="14" t="inlineStr">
        <is>
          <t>P: primary documentation (not evaluator-verified data quality)</t>
        </is>
      </c>
      <c r="AM103" s="27" t="n"/>
      <c r="AN103" s="14" t="inlineStr">
        <is>
          <t>Documentation snapshot; payload release not fully pinned</t>
        </is>
      </c>
      <c r="AO103" s="27" t="n"/>
      <c r="AP103" s="14" t="inlineStr">
        <is>
          <t>2026-09-07</t>
        </is>
      </c>
      <c r="AQ103" s="27" t="n"/>
      <c r="AR103" s="14">
        <f>IF(AND(AS103=5,LEN(AW103)=5,LEN(SUBSTITUTE(SUBSTITUTE(SUBSTITUTE(SUBSTITUTE(AW103,"Y",""),"N",""),"U",""),"X",""))=0),1,0)</f>
        <v/>
      </c>
      <c r="AS103" s="14">
        <f>COUNTA(G103,J103,M103,P103,S103)</f>
        <v/>
      </c>
      <c r="AT103" s="14">
        <f>SUM(IF(OR(G103="Y",G103="N",G103="U",G103="X"),IF(G103=F103,1,0),0),IF(OR(J103="Y",J103="N",J103="U",J103="X"),IF(J103=I103,1,0),0),IF(OR(M103="Y",M103="N",M103="U",M103="X"),IF(M103=L103,1,0),0),IF(OR(P103="Y",P103="N",P103="U",P103="X"),IF(P103=O103,1,0),0),IF(OR(S103="Y",S103="N",S103="U",S103="X"),IF(S103=R103,1,0),0))</f>
        <v/>
      </c>
      <c r="AU103" s="14">
        <f>A103&amp;"|"&amp;LEFT(C103,1)</f>
        <v/>
      </c>
      <c r="AV103" s="14">
        <f>F103&amp;I103&amp;L103&amp;O103&amp;R103</f>
        <v/>
      </c>
      <c r="AW103" s="14">
        <f>G103&amp;J103&amp;M103&amp;P103&amp;S103</f>
        <v/>
      </c>
    </row>
    <row r="104" ht="70" customHeight="1">
      <c r="A104" s="14" t="inlineStr">
        <is>
          <t>DS-013</t>
        </is>
      </c>
      <c r="B104" s="14" t="inlineStr">
        <is>
          <t>CrackTree260</t>
        </is>
      </c>
      <c r="C104" s="14" t="inlineStr">
        <is>
          <t>V Test Readiness</t>
        </is>
      </c>
      <c r="D104" s="14">
        <f>MCDM_Settings!$D$13</f>
        <v/>
      </c>
      <c r="E104" s="14" t="inlineStr">
        <is>
          <t>V1 Identify test data</t>
        </is>
      </c>
      <c r="F104" s="21" t="inlineStr">
        <is>
          <t>U</t>
        </is>
      </c>
      <c r="G104" s="23" t="n"/>
      <c r="H104" s="14" t="inlineStr">
        <is>
          <t>V2 Define the splits</t>
        </is>
      </c>
      <c r="I104" s="21" t="inlineStr">
        <is>
          <t>U</t>
        </is>
      </c>
      <c r="J104" s="23" t="n"/>
      <c r="K104" s="14" t="inlineStr">
        <is>
          <t>V3 Prevent leakage</t>
        </is>
      </c>
      <c r="L104" s="21" t="inlineStr">
        <is>
          <t>U</t>
        </is>
      </c>
      <c r="M104" s="23" t="n"/>
      <c r="N104" s="14" t="inlineStr">
        <is>
          <t>V4 Provide a baseline</t>
        </is>
      </c>
      <c r="O104" s="21" t="inlineStr">
        <is>
          <t>U</t>
        </is>
      </c>
      <c r="P104" s="23" t="n"/>
      <c r="Q104" s="14" t="inlineStr">
        <is>
          <t>V5 Report uncertainty</t>
        </is>
      </c>
      <c r="R104" s="21" t="inlineStr">
        <is>
          <t>U</t>
        </is>
      </c>
      <c r="S104" s="23" t="n"/>
      <c r="T104" s="14">
        <f>IF(Z104=0,IF(ISNUMBER(SEARCH("X",AV104)),"Unrated (0-5; X)","Unrated (0-5)"),IF(Z104=1,V104&amp;"/5",V104&amp;"-"&amp;X104&amp;"/5 (P"&amp;IF(ISNUMBER(SEARCH("X",AV104)),"; X","")&amp;")"))</f>
        <v/>
      </c>
      <c r="U104" s="26">
        <f>IF(AS104=0,"",IF(AR104=0,"Incomplete/invalid",IF(AA104=0,IF(ISNUMBER(SEARCH("X",AW104)),"Unrated (0-5; X)","Unrated (0-5)"),IF(AA104=1,W104&amp;"/5",W104&amp;"-"&amp;Y104&amp;"/5 (P"&amp;IF(ISNUMBER(SEARCH("X",AW104)),"; X","")&amp;")"))))</f>
        <v/>
      </c>
      <c r="V104" s="53">
        <f>LEN(AV104)-LEN(SUBSTITUTE(AV104,"Y",""))</f>
        <v/>
      </c>
      <c r="W104" s="54">
        <f>IF(AR104=1,LEN(AW104)-LEN(SUBSTITUTE(AW104,"Y","")),"")</f>
        <v/>
      </c>
      <c r="X104" s="53">
        <f>5-(LEN(AV104)-LEN(SUBSTITUTE(AV104,"N","")))</f>
        <v/>
      </c>
      <c r="Y104" s="54">
        <f>IF(AR104=1,5-(LEN(AW104)-LEN(SUBSTITUTE(AW104,"N",""))),"")</f>
        <v/>
      </c>
      <c r="Z104" s="55">
        <f>(V104+5-X104)/5</f>
        <v/>
      </c>
      <c r="AA104" s="56">
        <f>IF(AR104=1,(W104+5-Y104)/5,"")</f>
        <v/>
      </c>
      <c r="AB104" s="57">
        <f>D104*V104/5</f>
        <v/>
      </c>
      <c r="AC104" s="58">
        <f>IF(AR104=1,D104*W104/5,"")</f>
        <v/>
      </c>
      <c r="AD104" s="57">
        <f>D104*X104/5</f>
        <v/>
      </c>
      <c r="AE104" s="58">
        <f>IF(AR104=1,D104*Y104/5,"")</f>
        <v/>
      </c>
      <c r="AF104" s="57">
        <f>D104*Z104</f>
        <v/>
      </c>
      <c r="AG104" s="58">
        <f>IF(AR104=1,D104*AA104,"")</f>
        <v/>
      </c>
      <c r="AH104" s="14" t="inlineStr">
        <is>
          <t>Y: none | N: none | X: none | U: V1, V2, V3, V4, V5. See dataset-specific evidence note in MCDM_Grades and the complete rules in MCDM_Rubric.</t>
        </is>
      </c>
      <c r="AI104" s="27" t="n"/>
      <c r="AJ104" s="14" t="inlineStr">
        <is>
          <t>https://github.com/qinnzou/DeepCrack</t>
        </is>
      </c>
      <c r="AK104" s="27" t="n"/>
      <c r="AL104" s="14" t="inlineStr">
        <is>
          <t>P: primary documentation (not evaluator-verified data quality)</t>
        </is>
      </c>
      <c r="AM104" s="27" t="n"/>
      <c r="AN104" s="14" t="inlineStr">
        <is>
          <t>Documentation snapshot; payload release not fully pinned</t>
        </is>
      </c>
      <c r="AO104" s="27" t="n"/>
      <c r="AP104" s="14" t="inlineStr">
        <is>
          <t>2026-09-07</t>
        </is>
      </c>
      <c r="AQ104" s="27" t="n"/>
      <c r="AR104" s="14">
        <f>IF(AND(AS104=5,LEN(AW104)=5,LEN(SUBSTITUTE(SUBSTITUTE(SUBSTITUTE(SUBSTITUTE(AW104,"Y",""),"N",""),"U",""),"X",""))=0),1,0)</f>
        <v/>
      </c>
      <c r="AS104" s="14">
        <f>COUNTA(G104,J104,M104,P104,S104)</f>
        <v/>
      </c>
      <c r="AT104" s="14">
        <f>SUM(IF(OR(G104="Y",G104="N",G104="U",G104="X"),IF(G104=F104,1,0),0),IF(OR(J104="Y",J104="N",J104="U",J104="X"),IF(J104=I104,1,0),0),IF(OR(M104="Y",M104="N",M104="U",M104="X"),IF(M104=L104,1,0),0),IF(OR(P104="Y",P104="N",P104="U",P104="X"),IF(P104=O104,1,0),0),IF(OR(S104="Y",S104="N",S104="U",S104="X"),IF(S104=R104,1,0),0))</f>
        <v/>
      </c>
      <c r="AU104" s="14">
        <f>A104&amp;"|"&amp;LEFT(C104,1)</f>
        <v/>
      </c>
      <c r="AV104" s="14">
        <f>F104&amp;I104&amp;L104&amp;O104&amp;R104</f>
        <v/>
      </c>
      <c r="AW104" s="14">
        <f>G104&amp;J104&amp;M104&amp;P104&amp;S104</f>
        <v/>
      </c>
    </row>
    <row r="105" ht="70" customHeight="1">
      <c r="A105" s="14" t="inlineStr">
        <is>
          <t>DS-013</t>
        </is>
      </c>
      <c r="B105" s="14" t="inlineStr">
        <is>
          <t>CrackTree260</t>
        </is>
      </c>
      <c r="C105" s="14" t="inlineStr">
        <is>
          <t>E Engineering Value</t>
        </is>
      </c>
      <c r="D105" s="14">
        <f>MCDM_Settings!$D$14</f>
        <v/>
      </c>
      <c r="E105" s="14" t="inlineStr">
        <is>
          <t>E1 Define the outcome</t>
        </is>
      </c>
      <c r="F105" s="21" t="inlineStr">
        <is>
          <t>U</t>
        </is>
      </c>
      <c r="G105" s="23" t="n"/>
      <c r="H105" s="14" t="inlineStr">
        <is>
          <t>E2 Provide measurements</t>
        </is>
      </c>
      <c r="I105" s="21" t="inlineStr">
        <is>
          <t>U</t>
        </is>
      </c>
      <c r="J105" s="23" t="n"/>
      <c r="K105" s="14" t="inlineStr">
        <is>
          <t>E3 Link the records</t>
        </is>
      </c>
      <c r="L105" s="21" t="inlineStr">
        <is>
          <t>U</t>
        </is>
      </c>
      <c r="M105" s="23" t="n"/>
      <c r="N105" s="14" t="inlineStr">
        <is>
          <t>E4 Map agency needs</t>
        </is>
      </c>
      <c r="O105" s="21" t="inlineStr">
        <is>
          <t>U</t>
        </is>
      </c>
      <c r="P105" s="23" t="n"/>
      <c r="Q105" s="14" t="inlineStr">
        <is>
          <t>E5 Validate the decision</t>
        </is>
      </c>
      <c r="R105" s="21" t="inlineStr">
        <is>
          <t>U</t>
        </is>
      </c>
      <c r="S105" s="23" t="n"/>
      <c r="T105" s="14">
        <f>IF(Z105=0,IF(ISNUMBER(SEARCH("X",AV105)),"Unrated (0-5; X)","Unrated (0-5)"),IF(Z105=1,V105&amp;"/5",V105&amp;"-"&amp;X105&amp;"/5 (P"&amp;IF(ISNUMBER(SEARCH("X",AV105)),"; X","")&amp;")"))</f>
        <v/>
      </c>
      <c r="U105" s="26">
        <f>IF(AS105=0,"",IF(AR105=0,"Incomplete/invalid",IF(AA105=0,IF(ISNUMBER(SEARCH("X",AW105)),"Unrated (0-5; X)","Unrated (0-5)"),IF(AA105=1,W105&amp;"/5",W105&amp;"-"&amp;Y105&amp;"/5 (P"&amp;IF(ISNUMBER(SEARCH("X",AW105)),"; X","")&amp;")"))))</f>
        <v/>
      </c>
      <c r="V105" s="53">
        <f>LEN(AV105)-LEN(SUBSTITUTE(AV105,"Y",""))</f>
        <v/>
      </c>
      <c r="W105" s="54">
        <f>IF(AR105=1,LEN(AW105)-LEN(SUBSTITUTE(AW105,"Y","")),"")</f>
        <v/>
      </c>
      <c r="X105" s="53">
        <f>5-(LEN(AV105)-LEN(SUBSTITUTE(AV105,"N","")))</f>
        <v/>
      </c>
      <c r="Y105" s="54">
        <f>IF(AR105=1,5-(LEN(AW105)-LEN(SUBSTITUTE(AW105,"N",""))),"")</f>
        <v/>
      </c>
      <c r="Z105" s="55">
        <f>(V105+5-X105)/5</f>
        <v/>
      </c>
      <c r="AA105" s="56">
        <f>IF(AR105=1,(W105+5-Y105)/5,"")</f>
        <v/>
      </c>
      <c r="AB105" s="57">
        <f>D105*V105/5</f>
        <v/>
      </c>
      <c r="AC105" s="58">
        <f>IF(AR105=1,D105*W105/5,"")</f>
        <v/>
      </c>
      <c r="AD105" s="57">
        <f>D105*X105/5</f>
        <v/>
      </c>
      <c r="AE105" s="58">
        <f>IF(AR105=1,D105*Y105/5,"")</f>
        <v/>
      </c>
      <c r="AF105" s="57">
        <f>D105*Z105</f>
        <v/>
      </c>
      <c r="AG105" s="58">
        <f>IF(AR105=1,D105*AA105,"")</f>
        <v/>
      </c>
      <c r="AH105" s="14" t="inlineStr">
        <is>
          <t>Y: none | N: none | X: none | U: E1, E2, E3, E4, E5. See dataset-specific evidence note in MCDM_Grades and the complete rules in MCDM_Rubric.</t>
        </is>
      </c>
      <c r="AI105" s="27" t="n"/>
      <c r="AJ105" s="14" t="inlineStr">
        <is>
          <t>https://github.com/qinnzou/DeepCrack</t>
        </is>
      </c>
      <c r="AK105" s="27" t="n"/>
      <c r="AL105" s="14" t="inlineStr">
        <is>
          <t>P: primary documentation (not evaluator-verified data quality)</t>
        </is>
      </c>
      <c r="AM105" s="27" t="n"/>
      <c r="AN105" s="14" t="inlineStr">
        <is>
          <t>Documentation snapshot; payload release not fully pinned</t>
        </is>
      </c>
      <c r="AO105" s="27" t="n"/>
      <c r="AP105" s="14" t="inlineStr">
        <is>
          <t>2026-09-07</t>
        </is>
      </c>
      <c r="AQ105" s="27" t="n"/>
      <c r="AR105" s="14">
        <f>IF(AND(AS105=5,LEN(AW105)=5,LEN(SUBSTITUTE(SUBSTITUTE(SUBSTITUTE(SUBSTITUTE(AW105,"Y",""),"N",""),"U",""),"X",""))=0),1,0)</f>
        <v/>
      </c>
      <c r="AS105" s="14">
        <f>COUNTA(G105,J105,M105,P105,S105)</f>
        <v/>
      </c>
      <c r="AT105" s="14">
        <f>SUM(IF(OR(G105="Y",G105="N",G105="U",G105="X"),IF(G105=F105,1,0),0),IF(OR(J105="Y",J105="N",J105="U",J105="X"),IF(J105=I105,1,0),0),IF(OR(M105="Y",M105="N",M105="U",M105="X"),IF(M105=L105,1,0),0),IF(OR(P105="Y",P105="N",P105="U",P105="X"),IF(P105=O105,1,0),0),IF(OR(S105="Y",S105="N",S105="U",S105="X"),IF(S105=R105,1,0),0))</f>
        <v/>
      </c>
      <c r="AU105" s="14">
        <f>A105&amp;"|"&amp;LEFT(C105,1)</f>
        <v/>
      </c>
      <c r="AV105" s="14">
        <f>F105&amp;I105&amp;L105&amp;O105&amp;R105</f>
        <v/>
      </c>
      <c r="AW105" s="14">
        <f>G105&amp;J105&amp;M105&amp;P105&amp;S105</f>
        <v/>
      </c>
    </row>
    <row r="106" ht="70" customHeight="1">
      <c r="A106" s="14" t="inlineStr">
        <is>
          <t>DS-014</t>
        </is>
      </c>
      <c r="B106" s="14" t="inlineStr">
        <is>
          <t>CRKWH100</t>
        </is>
      </c>
      <c r="C106" s="14" t="inlineStr">
        <is>
          <t>A Access</t>
        </is>
      </c>
      <c r="D106" s="14">
        <f>MCDM_Settings!$D$7</f>
        <v/>
      </c>
      <c r="E106" s="14" t="inlineStr">
        <is>
          <t>A1 Find the release</t>
        </is>
      </c>
      <c r="F106" s="21" t="inlineStr">
        <is>
          <t>Y</t>
        </is>
      </c>
      <c r="G106" s="23" t="n"/>
      <c r="H106" s="14" t="inlineStr">
        <is>
          <t>A2 Get the data</t>
        </is>
      </c>
      <c r="I106" s="21" t="inlineStr">
        <is>
          <t>Y</t>
        </is>
      </c>
      <c r="J106" s="23" t="n"/>
      <c r="K106" s="14" t="inlineStr">
        <is>
          <t>A3 Check the license</t>
        </is>
      </c>
      <c r="L106" s="21" t="inlineStr">
        <is>
          <t>U</t>
        </is>
      </c>
      <c r="M106" s="23" t="n"/>
      <c r="N106" s="14" t="inlineStr">
        <is>
          <t>A4 Check other rights</t>
        </is>
      </c>
      <c r="O106" s="21" t="inlineStr">
        <is>
          <t>U</t>
        </is>
      </c>
      <c r="P106" s="23" t="n"/>
      <c r="Q106" s="14" t="inlineStr">
        <is>
          <t>A5 Open a sample</t>
        </is>
      </c>
      <c r="R106" s="21" t="inlineStr">
        <is>
          <t>U</t>
        </is>
      </c>
      <c r="S106" s="23" t="n"/>
      <c r="T106" s="14">
        <f>IF(Z106=0,IF(ISNUMBER(SEARCH("X",AV106)),"Unrated (0-5; X)","Unrated (0-5)"),IF(Z106=1,V106&amp;"/5",V106&amp;"-"&amp;X106&amp;"/5 (P"&amp;IF(ISNUMBER(SEARCH("X",AV106)),"; X","")&amp;")"))</f>
        <v/>
      </c>
      <c r="U106" s="26">
        <f>IF(AS106=0,"",IF(AR106=0,"Incomplete/invalid",IF(AA106=0,IF(ISNUMBER(SEARCH("X",AW106)),"Unrated (0-5; X)","Unrated (0-5)"),IF(AA106=1,W106&amp;"/5",W106&amp;"-"&amp;Y106&amp;"/5 (P"&amp;IF(ISNUMBER(SEARCH("X",AW106)),"; X","")&amp;")"))))</f>
        <v/>
      </c>
      <c r="V106" s="53">
        <f>LEN(AV106)-LEN(SUBSTITUTE(AV106,"Y",""))</f>
        <v/>
      </c>
      <c r="W106" s="54">
        <f>IF(AR106=1,LEN(AW106)-LEN(SUBSTITUTE(AW106,"Y","")),"")</f>
        <v/>
      </c>
      <c r="X106" s="53">
        <f>5-(LEN(AV106)-LEN(SUBSTITUTE(AV106,"N","")))</f>
        <v/>
      </c>
      <c r="Y106" s="54">
        <f>IF(AR106=1,5-(LEN(AW106)-LEN(SUBSTITUTE(AW106,"N",""))),"")</f>
        <v/>
      </c>
      <c r="Z106" s="55">
        <f>(V106+5-X106)/5</f>
        <v/>
      </c>
      <c r="AA106" s="56">
        <f>IF(AR106=1,(W106+5-Y106)/5,"")</f>
        <v/>
      </c>
      <c r="AB106" s="57">
        <f>D106*V106/5</f>
        <v/>
      </c>
      <c r="AC106" s="58">
        <f>IF(AR106=1,D106*W106/5,"")</f>
        <v/>
      </c>
      <c r="AD106" s="57">
        <f>D106*X106/5</f>
        <v/>
      </c>
      <c r="AE106" s="58">
        <f>IF(AR106=1,D106*Y106/5,"")</f>
        <v/>
      </c>
      <c r="AF106" s="57">
        <f>D106*Z106</f>
        <v/>
      </c>
      <c r="AG106" s="58">
        <f>IF(AR106=1,D106*AA106,"")</f>
        <v/>
      </c>
      <c r="AH106" s="14" t="inlineStr">
        <is>
          <t>Y: A1, A2 | N: none | X: none | U: A3, A4, A5. See dataset-specific evidence note in MCDM_Grades and the complete rules in MCDM_Rubric.</t>
        </is>
      </c>
      <c r="AI106" s="27" t="n"/>
      <c r="AJ106" s="14" t="inlineStr">
        <is>
          <t>https://github.com/qinnzou/DeepCrack</t>
        </is>
      </c>
      <c r="AK106" s="27" t="n"/>
      <c r="AL106" s="14" t="inlineStr">
        <is>
          <t>P: primary documentation (not evaluator-verified data quality)</t>
        </is>
      </c>
      <c r="AM106" s="27" t="n"/>
      <c r="AN106" s="14" t="inlineStr">
        <is>
          <t>Documentation snapshot; payload release not fully pinned</t>
        </is>
      </c>
      <c r="AO106" s="27" t="n"/>
      <c r="AP106" s="14" t="inlineStr">
        <is>
          <t>2026-09-07</t>
        </is>
      </c>
      <c r="AQ106" s="27" t="n"/>
      <c r="AR106" s="14">
        <f>IF(AND(AS106=5,LEN(AW106)=5,LEN(SUBSTITUTE(SUBSTITUTE(SUBSTITUTE(SUBSTITUTE(AW106,"Y",""),"N",""),"U",""),"X",""))=0),1,0)</f>
        <v/>
      </c>
      <c r="AS106" s="14">
        <f>COUNTA(G106,J106,M106,P106,S106)</f>
        <v/>
      </c>
      <c r="AT106" s="14">
        <f>SUM(IF(OR(G106="Y",G106="N",G106="U",G106="X"),IF(G106=F106,1,0),0),IF(OR(J106="Y",J106="N",J106="U",J106="X"),IF(J106=I106,1,0),0),IF(OR(M106="Y",M106="N",M106="U",M106="X"),IF(M106=L106,1,0),0),IF(OR(P106="Y",P106="N",P106="U",P106="X"),IF(P106=O106,1,0),0),IF(OR(S106="Y",S106="N",S106="U",S106="X"),IF(S106=R106,1,0),0))</f>
        <v/>
      </c>
      <c r="AU106" s="14">
        <f>A106&amp;"|"&amp;LEFT(C106,1)</f>
        <v/>
      </c>
      <c r="AV106" s="14">
        <f>F106&amp;I106&amp;L106&amp;O106&amp;R106</f>
        <v/>
      </c>
      <c r="AW106" s="14">
        <f>G106&amp;J106&amp;M106&amp;P106&amp;S106</f>
        <v/>
      </c>
    </row>
    <row r="107" ht="70" customHeight="1">
      <c r="A107" s="14" t="inlineStr">
        <is>
          <t>DS-014</t>
        </is>
      </c>
      <c r="B107" s="14" t="inlineStr">
        <is>
          <t>CRKWH100</t>
        </is>
      </c>
      <c r="C107" s="14" t="inlineStr">
        <is>
          <t>L Label Quality</t>
        </is>
      </c>
      <c r="D107" s="14">
        <f>MCDM_Settings!$D$8</f>
        <v/>
      </c>
      <c r="E107" s="14" t="inlineStr">
        <is>
          <t>L1 Define the targets</t>
        </is>
      </c>
      <c r="F107" s="21" t="inlineStr">
        <is>
          <t>Y</t>
        </is>
      </c>
      <c r="G107" s="23" t="n"/>
      <c r="H107" s="14" t="inlineStr">
        <is>
          <t>L2 Explain the rules</t>
        </is>
      </c>
      <c r="I107" s="21" t="inlineStr">
        <is>
          <t>U</t>
        </is>
      </c>
      <c r="J107" s="23" t="n"/>
      <c r="K107" s="14" t="inlineStr">
        <is>
          <t>L3 Identify the team</t>
        </is>
      </c>
      <c r="L107" s="21" t="inlineStr">
        <is>
          <t>U</t>
        </is>
      </c>
      <c r="M107" s="23" t="n"/>
      <c r="N107" s="14" t="inlineStr">
        <is>
          <t>L4 Review and correct</t>
        </is>
      </c>
      <c r="O107" s="21" t="inlineStr">
        <is>
          <t>U</t>
        </is>
      </c>
      <c r="P107" s="23" t="n"/>
      <c r="Q107" s="14" t="inlineStr">
        <is>
          <t>L5 Measure reliability</t>
        </is>
      </c>
      <c r="R107" s="21" t="inlineStr">
        <is>
          <t>U</t>
        </is>
      </c>
      <c r="S107" s="23" t="n"/>
      <c r="T107" s="14">
        <f>IF(Z107=0,IF(ISNUMBER(SEARCH("X",AV107)),"Unrated (0-5; X)","Unrated (0-5)"),IF(Z107=1,V107&amp;"/5",V107&amp;"-"&amp;X107&amp;"/5 (P"&amp;IF(ISNUMBER(SEARCH("X",AV107)),"; X","")&amp;")"))</f>
        <v/>
      </c>
      <c r="U107" s="26">
        <f>IF(AS107=0,"",IF(AR107=0,"Incomplete/invalid",IF(AA107=0,IF(ISNUMBER(SEARCH("X",AW107)),"Unrated (0-5; X)","Unrated (0-5)"),IF(AA107=1,W107&amp;"/5",W107&amp;"-"&amp;Y107&amp;"/5 (P"&amp;IF(ISNUMBER(SEARCH("X",AW107)),"; X","")&amp;")"))))</f>
        <v/>
      </c>
      <c r="V107" s="53">
        <f>LEN(AV107)-LEN(SUBSTITUTE(AV107,"Y",""))</f>
        <v/>
      </c>
      <c r="W107" s="54">
        <f>IF(AR107=1,LEN(AW107)-LEN(SUBSTITUTE(AW107,"Y","")),"")</f>
        <v/>
      </c>
      <c r="X107" s="53">
        <f>5-(LEN(AV107)-LEN(SUBSTITUTE(AV107,"N","")))</f>
        <v/>
      </c>
      <c r="Y107" s="54">
        <f>IF(AR107=1,5-(LEN(AW107)-LEN(SUBSTITUTE(AW107,"N",""))),"")</f>
        <v/>
      </c>
      <c r="Z107" s="55">
        <f>(V107+5-X107)/5</f>
        <v/>
      </c>
      <c r="AA107" s="56">
        <f>IF(AR107=1,(W107+5-Y107)/5,"")</f>
        <v/>
      </c>
      <c r="AB107" s="57">
        <f>D107*V107/5</f>
        <v/>
      </c>
      <c r="AC107" s="58">
        <f>IF(AR107=1,D107*W107/5,"")</f>
        <v/>
      </c>
      <c r="AD107" s="57">
        <f>D107*X107/5</f>
        <v/>
      </c>
      <c r="AE107" s="58">
        <f>IF(AR107=1,D107*Y107/5,"")</f>
        <v/>
      </c>
      <c r="AF107" s="57">
        <f>D107*Z107</f>
        <v/>
      </c>
      <c r="AG107" s="58">
        <f>IF(AR107=1,D107*AA107,"")</f>
        <v/>
      </c>
      <c r="AH107" s="14" t="inlineStr">
        <is>
          <t>Y: L1 | N: none | X: none | U: L2, L3, L4, L5. See dataset-specific evidence note in MCDM_Grades and the complete rules in MCDM_Rubric.</t>
        </is>
      </c>
      <c r="AI107" s="27" t="n"/>
      <c r="AJ107" s="14" t="inlineStr">
        <is>
          <t>https://github.com/qinnzou/DeepCrack</t>
        </is>
      </c>
      <c r="AK107" s="27" t="n"/>
      <c r="AL107" s="14" t="inlineStr">
        <is>
          <t>P: primary documentation (not evaluator-verified data quality)</t>
        </is>
      </c>
      <c r="AM107" s="27" t="n"/>
      <c r="AN107" s="14" t="inlineStr">
        <is>
          <t>Documentation snapshot; payload release not fully pinned</t>
        </is>
      </c>
      <c r="AO107" s="27" t="n"/>
      <c r="AP107" s="14" t="inlineStr">
        <is>
          <t>2026-09-07</t>
        </is>
      </c>
      <c r="AQ107" s="27" t="n"/>
      <c r="AR107" s="14">
        <f>IF(AND(AS107=5,LEN(AW107)=5,LEN(SUBSTITUTE(SUBSTITUTE(SUBSTITUTE(SUBSTITUTE(AW107,"Y",""),"N",""),"U",""),"X",""))=0),1,0)</f>
        <v/>
      </c>
      <c r="AS107" s="14">
        <f>COUNTA(G107,J107,M107,P107,S107)</f>
        <v/>
      </c>
      <c r="AT107" s="14">
        <f>SUM(IF(OR(G107="Y",G107="N",G107="U",G107="X"),IF(G107=F107,1,0),0),IF(OR(J107="Y",J107="N",J107="U",J107="X"),IF(J107=I107,1,0),0),IF(OR(M107="Y",M107="N",M107="U",M107="X"),IF(M107=L107,1,0),0),IF(OR(P107="Y",P107="N",P107="U",P107="X"),IF(P107=O107,1,0),0),IF(OR(S107="Y",S107="N",S107="U",S107="X"),IF(S107=R107,1,0),0))</f>
        <v/>
      </c>
      <c r="AU107" s="14">
        <f>A107&amp;"|"&amp;LEFT(C107,1)</f>
        <v/>
      </c>
      <c r="AV107" s="14">
        <f>F107&amp;I107&amp;L107&amp;O107&amp;R107</f>
        <v/>
      </c>
      <c r="AW107" s="14">
        <f>G107&amp;J107&amp;M107&amp;P107&amp;S107</f>
        <v/>
      </c>
    </row>
    <row r="108" ht="70" customHeight="1">
      <c r="A108" s="14" t="inlineStr">
        <is>
          <t>DS-014</t>
        </is>
      </c>
      <c r="B108" s="14" t="inlineStr">
        <is>
          <t>CRKWH100</t>
        </is>
      </c>
      <c r="C108" s="14" t="inlineStr">
        <is>
          <t>D Documentation</t>
        </is>
      </c>
      <c r="D108" s="14">
        <f>MCDM_Settings!$D$9</f>
        <v/>
      </c>
      <c r="E108" s="14" t="inlineStr">
        <is>
          <t>D1 Describe the files</t>
        </is>
      </c>
      <c r="F108" s="21" t="inlineStr">
        <is>
          <t>U</t>
        </is>
      </c>
      <c r="G108" s="23" t="n"/>
      <c r="H108" s="14" t="inlineStr">
        <is>
          <t>D2 Explain the source</t>
        </is>
      </c>
      <c r="I108" s="21" t="inlineStr">
        <is>
          <t>Y</t>
        </is>
      </c>
      <c r="J108" s="23" t="n"/>
      <c r="K108" s="14" t="inlineStr">
        <is>
          <t>D3 Track the version</t>
        </is>
      </c>
      <c r="L108" s="21" t="inlineStr">
        <is>
          <t>U</t>
        </is>
      </c>
      <c r="M108" s="23" t="n"/>
      <c r="N108" s="14" t="inlineStr">
        <is>
          <t>D4 State the limits</t>
        </is>
      </c>
      <c r="O108" s="21" t="inlineStr">
        <is>
          <t>U</t>
        </is>
      </c>
      <c r="P108" s="23" t="n"/>
      <c r="Q108" s="14" t="inlineStr">
        <is>
          <t>D5 Locate the details</t>
        </is>
      </c>
      <c r="R108" s="21" t="inlineStr">
        <is>
          <t>Y</t>
        </is>
      </c>
      <c r="S108" s="23" t="n"/>
      <c r="T108" s="14">
        <f>IF(Z108=0,IF(ISNUMBER(SEARCH("X",AV108)),"Unrated (0-5; X)","Unrated (0-5)"),IF(Z108=1,V108&amp;"/5",V108&amp;"-"&amp;X108&amp;"/5 (P"&amp;IF(ISNUMBER(SEARCH("X",AV108)),"; X","")&amp;")"))</f>
        <v/>
      </c>
      <c r="U108" s="26">
        <f>IF(AS108=0,"",IF(AR108=0,"Incomplete/invalid",IF(AA108=0,IF(ISNUMBER(SEARCH("X",AW108)),"Unrated (0-5; X)","Unrated (0-5)"),IF(AA108=1,W108&amp;"/5",W108&amp;"-"&amp;Y108&amp;"/5 (P"&amp;IF(ISNUMBER(SEARCH("X",AW108)),"; X","")&amp;")"))))</f>
        <v/>
      </c>
      <c r="V108" s="53">
        <f>LEN(AV108)-LEN(SUBSTITUTE(AV108,"Y",""))</f>
        <v/>
      </c>
      <c r="W108" s="54">
        <f>IF(AR108=1,LEN(AW108)-LEN(SUBSTITUTE(AW108,"Y","")),"")</f>
        <v/>
      </c>
      <c r="X108" s="53">
        <f>5-(LEN(AV108)-LEN(SUBSTITUTE(AV108,"N","")))</f>
        <v/>
      </c>
      <c r="Y108" s="54">
        <f>IF(AR108=1,5-(LEN(AW108)-LEN(SUBSTITUTE(AW108,"N",""))),"")</f>
        <v/>
      </c>
      <c r="Z108" s="55">
        <f>(V108+5-X108)/5</f>
        <v/>
      </c>
      <c r="AA108" s="56">
        <f>IF(AR108=1,(W108+5-Y108)/5,"")</f>
        <v/>
      </c>
      <c r="AB108" s="57">
        <f>D108*V108/5</f>
        <v/>
      </c>
      <c r="AC108" s="58">
        <f>IF(AR108=1,D108*W108/5,"")</f>
        <v/>
      </c>
      <c r="AD108" s="57">
        <f>D108*X108/5</f>
        <v/>
      </c>
      <c r="AE108" s="58">
        <f>IF(AR108=1,D108*Y108/5,"")</f>
        <v/>
      </c>
      <c r="AF108" s="57">
        <f>D108*Z108</f>
        <v/>
      </c>
      <c r="AG108" s="58">
        <f>IF(AR108=1,D108*AA108,"")</f>
        <v/>
      </c>
      <c r="AH108" s="14" t="inlineStr">
        <is>
          <t>Y: D2, D5 | N: none | X: none | U: D1, D3, D4. See dataset-specific evidence note in MCDM_Grades and the complete rules in MCDM_Rubric.</t>
        </is>
      </c>
      <c r="AI108" s="27" t="n"/>
      <c r="AJ108" s="14" t="inlineStr">
        <is>
          <t>https://github.com/qinnzou/DeepCrack</t>
        </is>
      </c>
      <c r="AK108" s="27" t="n"/>
      <c r="AL108" s="14" t="inlineStr">
        <is>
          <t>P: primary documentation (not evaluator-verified data quality)</t>
        </is>
      </c>
      <c r="AM108" s="27" t="n"/>
      <c r="AN108" s="14" t="inlineStr">
        <is>
          <t>Documentation snapshot; payload release not fully pinned</t>
        </is>
      </c>
      <c r="AO108" s="27" t="n"/>
      <c r="AP108" s="14" t="inlineStr">
        <is>
          <t>2026-09-07</t>
        </is>
      </c>
      <c r="AQ108" s="27" t="n"/>
      <c r="AR108" s="14">
        <f>IF(AND(AS108=5,LEN(AW108)=5,LEN(SUBSTITUTE(SUBSTITUTE(SUBSTITUTE(SUBSTITUTE(AW108,"Y",""),"N",""),"U",""),"X",""))=0),1,0)</f>
        <v/>
      </c>
      <c r="AS108" s="14">
        <f>COUNTA(G108,J108,M108,P108,S108)</f>
        <v/>
      </c>
      <c r="AT108" s="14">
        <f>SUM(IF(OR(G108="Y",G108="N",G108="U",G108="X"),IF(G108=F108,1,0),0),IF(OR(J108="Y",J108="N",J108="U",J108="X"),IF(J108=I108,1,0),0),IF(OR(M108="Y",M108="N",M108="U",M108="X"),IF(M108=L108,1,0),0),IF(OR(P108="Y",P108="N",P108="U",P108="X"),IF(P108=O108,1,0),0),IF(OR(S108="Y",S108="N",S108="U",S108="X"),IF(S108=R108,1,0),0))</f>
        <v/>
      </c>
      <c r="AU108" s="14">
        <f>A108&amp;"|"&amp;LEFT(C108,1)</f>
        <v/>
      </c>
      <c r="AV108" s="14">
        <f>F108&amp;I108&amp;L108&amp;O108&amp;R108</f>
        <v/>
      </c>
      <c r="AW108" s="14">
        <f>G108&amp;J108&amp;M108&amp;P108&amp;S108</f>
        <v/>
      </c>
    </row>
    <row r="109" ht="70" customHeight="1">
      <c r="A109" s="14" t="inlineStr">
        <is>
          <t>DS-014</t>
        </is>
      </c>
      <c r="B109" s="14" t="inlineStr">
        <is>
          <t>CRKWH100</t>
        </is>
      </c>
      <c r="C109" s="14" t="inlineStr">
        <is>
          <t>C Sample Size</t>
        </is>
      </c>
      <c r="D109" s="14">
        <f>MCDM_Settings!$D$10</f>
        <v/>
      </c>
      <c r="E109" s="14" t="inlineStr">
        <is>
          <t>C1 Count originals</t>
        </is>
      </c>
      <c r="F109" s="21" t="inlineStr">
        <is>
          <t>Y</t>
        </is>
      </c>
      <c r="G109" s="23" t="n"/>
      <c r="H109" s="14" t="inlineStr">
        <is>
          <t>C2 Count each class</t>
        </is>
      </c>
      <c r="I109" s="21" t="inlineStr">
        <is>
          <t>U</t>
        </is>
      </c>
      <c r="J109" s="23" t="n"/>
      <c r="K109" s="14" t="inlineStr">
        <is>
          <t>C3 Count each group</t>
        </is>
      </c>
      <c r="L109" s="21" t="inlineStr">
        <is>
          <t>U</t>
        </is>
      </c>
      <c r="M109" s="23" t="n"/>
      <c r="N109" s="14" t="inlineStr">
        <is>
          <t>C4 Count each split</t>
        </is>
      </c>
      <c r="O109" s="21" t="inlineStr">
        <is>
          <t>U</t>
        </is>
      </c>
      <c r="P109" s="23" t="n"/>
      <c r="Q109" s="14" t="inlineStr">
        <is>
          <t>C5 Justify the size</t>
        </is>
      </c>
      <c r="R109" s="21" t="inlineStr">
        <is>
          <t>U</t>
        </is>
      </c>
      <c r="S109" s="23" t="n"/>
      <c r="T109" s="14">
        <f>IF(Z109=0,IF(ISNUMBER(SEARCH("X",AV109)),"Unrated (0-5; X)","Unrated (0-5)"),IF(Z109=1,V109&amp;"/5",V109&amp;"-"&amp;X109&amp;"/5 (P"&amp;IF(ISNUMBER(SEARCH("X",AV109)),"; X","")&amp;")"))</f>
        <v/>
      </c>
      <c r="U109" s="26">
        <f>IF(AS109=0,"",IF(AR109=0,"Incomplete/invalid",IF(AA109=0,IF(ISNUMBER(SEARCH("X",AW109)),"Unrated (0-5; X)","Unrated (0-5)"),IF(AA109=1,W109&amp;"/5",W109&amp;"-"&amp;Y109&amp;"/5 (P"&amp;IF(ISNUMBER(SEARCH("X",AW109)),"; X","")&amp;")"))))</f>
        <v/>
      </c>
      <c r="V109" s="53">
        <f>LEN(AV109)-LEN(SUBSTITUTE(AV109,"Y",""))</f>
        <v/>
      </c>
      <c r="W109" s="54">
        <f>IF(AR109=1,LEN(AW109)-LEN(SUBSTITUTE(AW109,"Y","")),"")</f>
        <v/>
      </c>
      <c r="X109" s="53">
        <f>5-(LEN(AV109)-LEN(SUBSTITUTE(AV109,"N","")))</f>
        <v/>
      </c>
      <c r="Y109" s="54">
        <f>IF(AR109=1,5-(LEN(AW109)-LEN(SUBSTITUTE(AW109,"N",""))),"")</f>
        <v/>
      </c>
      <c r="Z109" s="55">
        <f>(V109+5-X109)/5</f>
        <v/>
      </c>
      <c r="AA109" s="56">
        <f>IF(AR109=1,(W109+5-Y109)/5,"")</f>
        <v/>
      </c>
      <c r="AB109" s="57">
        <f>D109*V109/5</f>
        <v/>
      </c>
      <c r="AC109" s="58">
        <f>IF(AR109=1,D109*W109/5,"")</f>
        <v/>
      </c>
      <c r="AD109" s="57">
        <f>D109*X109/5</f>
        <v/>
      </c>
      <c r="AE109" s="58">
        <f>IF(AR109=1,D109*Y109/5,"")</f>
        <v/>
      </c>
      <c r="AF109" s="57">
        <f>D109*Z109</f>
        <v/>
      </c>
      <c r="AG109" s="58">
        <f>IF(AR109=1,D109*AA109,"")</f>
        <v/>
      </c>
      <c r="AH109" s="14" t="inlineStr">
        <is>
          <t>Y: C1 | N: none | X: none | U: C2, C3, C4, C5. See dataset-specific evidence note in MCDM_Grades and the complete rules in MCDM_Rubric.</t>
        </is>
      </c>
      <c r="AI109" s="27" t="n"/>
      <c r="AJ109" s="14" t="inlineStr">
        <is>
          <t>https://github.com/qinnzou/DeepCrack</t>
        </is>
      </c>
      <c r="AK109" s="27" t="n"/>
      <c r="AL109" s="14" t="inlineStr">
        <is>
          <t>P: primary documentation (not evaluator-verified data quality)</t>
        </is>
      </c>
      <c r="AM109" s="27" t="n"/>
      <c r="AN109" s="14" t="inlineStr">
        <is>
          <t>Documentation snapshot; payload release not fully pinned</t>
        </is>
      </c>
      <c r="AO109" s="27" t="n"/>
      <c r="AP109" s="14" t="inlineStr">
        <is>
          <t>2026-09-07</t>
        </is>
      </c>
      <c r="AQ109" s="27" t="n"/>
      <c r="AR109" s="14">
        <f>IF(AND(AS109=5,LEN(AW109)=5,LEN(SUBSTITUTE(SUBSTITUTE(SUBSTITUTE(SUBSTITUTE(AW109,"Y",""),"N",""),"U",""),"X",""))=0),1,0)</f>
        <v/>
      </c>
      <c r="AS109" s="14">
        <f>COUNTA(G109,J109,M109,P109,S109)</f>
        <v/>
      </c>
      <c r="AT109" s="14">
        <f>SUM(IF(OR(G109="Y",G109="N",G109="U",G109="X"),IF(G109=F109,1,0),0),IF(OR(J109="Y",J109="N",J109="U",J109="X"),IF(J109=I109,1,0),0),IF(OR(M109="Y",M109="N",M109="U",M109="X"),IF(M109=L109,1,0),0),IF(OR(P109="Y",P109="N",P109="U",P109="X"),IF(P109=O109,1,0),0),IF(OR(S109="Y",S109="N",S109="U",S109="X"),IF(S109=R109,1,0),0))</f>
        <v/>
      </c>
      <c r="AU109" s="14">
        <f>A109&amp;"|"&amp;LEFT(C109,1)</f>
        <v/>
      </c>
      <c r="AV109" s="14">
        <f>F109&amp;I109&amp;L109&amp;O109&amp;R109</f>
        <v/>
      </c>
      <c r="AW109" s="14">
        <f>G109&amp;J109&amp;M109&amp;P109&amp;S109</f>
        <v/>
      </c>
    </row>
    <row r="110" ht="70" customHeight="1">
      <c r="A110" s="14" t="inlineStr">
        <is>
          <t>DS-014</t>
        </is>
      </c>
      <c r="B110" s="14" t="inlineStr">
        <is>
          <t>CRKWH100</t>
        </is>
      </c>
      <c r="C110" s="14" t="inlineStr">
        <is>
          <t>R Domain Fit</t>
        </is>
      </c>
      <c r="D110" s="14">
        <f>MCDM_Settings!$D$11</f>
        <v/>
      </c>
      <c r="E110" s="14" t="inlineStr">
        <is>
          <t>R1 Define the domain</t>
        </is>
      </c>
      <c r="F110" s="21" t="inlineStr">
        <is>
          <t>U</t>
        </is>
      </c>
      <c r="G110" s="23" t="n"/>
      <c r="H110" s="14" t="inlineStr">
        <is>
          <t>R2 Describe coverage</t>
        </is>
      </c>
      <c r="I110" s="21" t="inlineStr">
        <is>
          <t>U</t>
        </is>
      </c>
      <c r="J110" s="23" t="n"/>
      <c r="K110" s="14" t="inlineStr">
        <is>
          <t>R3 Compare the target</t>
        </is>
      </c>
      <c r="L110" s="21" t="inlineStr">
        <is>
          <t>U</t>
        </is>
      </c>
      <c r="M110" s="23" t="n"/>
      <c r="N110" s="14" t="inlineStr">
        <is>
          <t>R4 Check for bias</t>
        </is>
      </c>
      <c r="O110" s="21" t="inlineStr">
        <is>
          <t>U</t>
        </is>
      </c>
      <c r="P110" s="23" t="n"/>
      <c r="Q110" s="14" t="inlineStr">
        <is>
          <t>R5 Test a new domain</t>
        </is>
      </c>
      <c r="R110" s="21" t="inlineStr">
        <is>
          <t>U</t>
        </is>
      </c>
      <c r="S110" s="23" t="n"/>
      <c r="T110" s="14">
        <f>IF(Z110=0,IF(ISNUMBER(SEARCH("X",AV110)),"Unrated (0-5; X)","Unrated (0-5)"),IF(Z110=1,V110&amp;"/5",V110&amp;"-"&amp;X110&amp;"/5 (P"&amp;IF(ISNUMBER(SEARCH("X",AV110)),"; X","")&amp;")"))</f>
        <v/>
      </c>
      <c r="U110" s="26">
        <f>IF(AS110=0,"",IF(AR110=0,"Incomplete/invalid",IF(AA110=0,IF(ISNUMBER(SEARCH("X",AW110)),"Unrated (0-5; X)","Unrated (0-5)"),IF(AA110=1,W110&amp;"/5",W110&amp;"-"&amp;Y110&amp;"/5 (P"&amp;IF(ISNUMBER(SEARCH("X",AW110)),"; X","")&amp;")"))))</f>
        <v/>
      </c>
      <c r="V110" s="53">
        <f>LEN(AV110)-LEN(SUBSTITUTE(AV110,"Y",""))</f>
        <v/>
      </c>
      <c r="W110" s="54">
        <f>IF(AR110=1,LEN(AW110)-LEN(SUBSTITUTE(AW110,"Y","")),"")</f>
        <v/>
      </c>
      <c r="X110" s="53">
        <f>5-(LEN(AV110)-LEN(SUBSTITUTE(AV110,"N","")))</f>
        <v/>
      </c>
      <c r="Y110" s="54">
        <f>IF(AR110=1,5-(LEN(AW110)-LEN(SUBSTITUTE(AW110,"N",""))),"")</f>
        <v/>
      </c>
      <c r="Z110" s="55">
        <f>(V110+5-X110)/5</f>
        <v/>
      </c>
      <c r="AA110" s="56">
        <f>IF(AR110=1,(W110+5-Y110)/5,"")</f>
        <v/>
      </c>
      <c r="AB110" s="57">
        <f>D110*V110/5</f>
        <v/>
      </c>
      <c r="AC110" s="58">
        <f>IF(AR110=1,D110*W110/5,"")</f>
        <v/>
      </c>
      <c r="AD110" s="57">
        <f>D110*X110/5</f>
        <v/>
      </c>
      <c r="AE110" s="58">
        <f>IF(AR110=1,D110*Y110/5,"")</f>
        <v/>
      </c>
      <c r="AF110" s="57">
        <f>D110*Z110</f>
        <v/>
      </c>
      <c r="AG110" s="58">
        <f>IF(AR110=1,D110*AA110,"")</f>
        <v/>
      </c>
      <c r="AH110" s="14" t="inlineStr">
        <is>
          <t>Y: none | N: none | X: none | U: R1, R2, R3, R4, R5. See dataset-specific evidence note in MCDM_Grades and the complete rules in MCDM_Rubric.</t>
        </is>
      </c>
      <c r="AI110" s="27" t="n"/>
      <c r="AJ110" s="14" t="inlineStr">
        <is>
          <t>https://github.com/qinnzou/DeepCrack</t>
        </is>
      </c>
      <c r="AK110" s="27" t="n"/>
      <c r="AL110" s="14" t="inlineStr">
        <is>
          <t>P: primary documentation (not evaluator-verified data quality)</t>
        </is>
      </c>
      <c r="AM110" s="27" t="n"/>
      <c r="AN110" s="14" t="inlineStr">
        <is>
          <t>Documentation snapshot; payload release not fully pinned</t>
        </is>
      </c>
      <c r="AO110" s="27" t="n"/>
      <c r="AP110" s="14" t="inlineStr">
        <is>
          <t>2026-09-07</t>
        </is>
      </c>
      <c r="AQ110" s="27" t="n"/>
      <c r="AR110" s="14">
        <f>IF(AND(AS110=5,LEN(AW110)=5,LEN(SUBSTITUTE(SUBSTITUTE(SUBSTITUTE(SUBSTITUTE(AW110,"Y",""),"N",""),"U",""),"X",""))=0),1,0)</f>
        <v/>
      </c>
      <c r="AS110" s="14">
        <f>COUNTA(G110,J110,M110,P110,S110)</f>
        <v/>
      </c>
      <c r="AT110" s="14">
        <f>SUM(IF(OR(G110="Y",G110="N",G110="U",G110="X"),IF(G110=F110,1,0),0),IF(OR(J110="Y",J110="N",J110="U",J110="X"),IF(J110=I110,1,0),0),IF(OR(M110="Y",M110="N",M110="U",M110="X"),IF(M110=L110,1,0),0),IF(OR(P110="Y",P110="N",P110="U",P110="X"),IF(P110=O110,1,0),0),IF(OR(S110="Y",S110="N",S110="U",S110="X"),IF(S110=R110,1,0),0))</f>
        <v/>
      </c>
      <c r="AU110" s="14">
        <f>A110&amp;"|"&amp;LEFT(C110,1)</f>
        <v/>
      </c>
      <c r="AV110" s="14">
        <f>F110&amp;I110&amp;L110&amp;O110&amp;R110</f>
        <v/>
      </c>
      <c r="AW110" s="14">
        <f>G110&amp;J110&amp;M110&amp;P110&amp;S110</f>
        <v/>
      </c>
    </row>
    <row r="111" ht="70" customHeight="1">
      <c r="A111" s="14" t="inlineStr">
        <is>
          <t>DS-014</t>
        </is>
      </c>
      <c r="B111" s="14" t="inlineStr">
        <is>
          <t>CRKWH100</t>
        </is>
      </c>
      <c r="C111" s="14" t="inlineStr">
        <is>
          <t>M Sensor Details</t>
        </is>
      </c>
      <c r="D111" s="14">
        <f>MCDM_Settings!$D$12</f>
        <v/>
      </c>
      <c r="E111" s="14" t="inlineStr">
        <is>
          <t>M1 Identify equipment</t>
        </is>
      </c>
      <c r="F111" s="21" t="inlineStr">
        <is>
          <t>Y</t>
        </is>
      </c>
      <c r="G111" s="23" t="n"/>
      <c r="H111" s="14" t="inlineStr">
        <is>
          <t>M2 Specify the scale</t>
        </is>
      </c>
      <c r="I111" s="21" t="inlineStr">
        <is>
          <t>U</t>
        </is>
      </c>
      <c r="J111" s="23" t="n"/>
      <c r="K111" s="14" t="inlineStr">
        <is>
          <t>M3 Locate the records</t>
        </is>
      </c>
      <c r="L111" s="21" t="inlineStr">
        <is>
          <t>U</t>
        </is>
      </c>
      <c r="M111" s="23" t="n"/>
      <c r="N111" s="14" t="inlineStr">
        <is>
          <t>M4 Report precision</t>
        </is>
      </c>
      <c r="O111" s="21" t="inlineStr">
        <is>
          <t>U</t>
        </is>
      </c>
      <c r="P111" s="23" t="n"/>
      <c r="Q111" s="14" t="inlineStr">
        <is>
          <t>M5 Explain processing</t>
        </is>
      </c>
      <c r="R111" s="21" t="inlineStr">
        <is>
          <t>U</t>
        </is>
      </c>
      <c r="S111" s="23" t="n"/>
      <c r="T111" s="14">
        <f>IF(Z111=0,IF(ISNUMBER(SEARCH("X",AV111)),"Unrated (0-5; X)","Unrated (0-5)"),IF(Z111=1,V111&amp;"/5",V111&amp;"-"&amp;X111&amp;"/5 (P"&amp;IF(ISNUMBER(SEARCH("X",AV111)),"; X","")&amp;")"))</f>
        <v/>
      </c>
      <c r="U111" s="26">
        <f>IF(AS111=0,"",IF(AR111=0,"Incomplete/invalid",IF(AA111=0,IF(ISNUMBER(SEARCH("X",AW111)),"Unrated (0-5; X)","Unrated (0-5)"),IF(AA111=1,W111&amp;"/5",W111&amp;"-"&amp;Y111&amp;"/5 (P"&amp;IF(ISNUMBER(SEARCH("X",AW111)),"; X","")&amp;")"))))</f>
        <v/>
      </c>
      <c r="V111" s="53">
        <f>LEN(AV111)-LEN(SUBSTITUTE(AV111,"Y",""))</f>
        <v/>
      </c>
      <c r="W111" s="54">
        <f>IF(AR111=1,LEN(AW111)-LEN(SUBSTITUTE(AW111,"Y","")),"")</f>
        <v/>
      </c>
      <c r="X111" s="53">
        <f>5-(LEN(AV111)-LEN(SUBSTITUTE(AV111,"N","")))</f>
        <v/>
      </c>
      <c r="Y111" s="54">
        <f>IF(AR111=1,5-(LEN(AW111)-LEN(SUBSTITUTE(AW111,"N",""))),"")</f>
        <v/>
      </c>
      <c r="Z111" s="55">
        <f>(V111+5-X111)/5</f>
        <v/>
      </c>
      <c r="AA111" s="56">
        <f>IF(AR111=1,(W111+5-Y111)/5,"")</f>
        <v/>
      </c>
      <c r="AB111" s="57">
        <f>D111*V111/5</f>
        <v/>
      </c>
      <c r="AC111" s="58">
        <f>IF(AR111=1,D111*W111/5,"")</f>
        <v/>
      </c>
      <c r="AD111" s="57">
        <f>D111*X111/5</f>
        <v/>
      </c>
      <c r="AE111" s="58">
        <f>IF(AR111=1,D111*Y111/5,"")</f>
        <v/>
      </c>
      <c r="AF111" s="57">
        <f>D111*Z111</f>
        <v/>
      </c>
      <c r="AG111" s="58">
        <f>IF(AR111=1,D111*AA111,"")</f>
        <v/>
      </c>
      <c r="AH111" s="14" t="inlineStr">
        <is>
          <t>Y: M1 | N: none | X: none | U: M2, M3, M4, M5. See dataset-specific evidence note in MCDM_Grades and the complete rules in MCDM_Rubric.</t>
        </is>
      </c>
      <c r="AI111" s="27" t="n"/>
      <c r="AJ111" s="14" t="inlineStr">
        <is>
          <t>https://github.com/qinnzou/DeepCrack</t>
        </is>
      </c>
      <c r="AK111" s="27" t="n"/>
      <c r="AL111" s="14" t="inlineStr">
        <is>
          <t>P: primary documentation (not evaluator-verified data quality)</t>
        </is>
      </c>
      <c r="AM111" s="27" t="n"/>
      <c r="AN111" s="14" t="inlineStr">
        <is>
          <t>Documentation snapshot; payload release not fully pinned</t>
        </is>
      </c>
      <c r="AO111" s="27" t="n"/>
      <c r="AP111" s="14" t="inlineStr">
        <is>
          <t>2026-09-07</t>
        </is>
      </c>
      <c r="AQ111" s="27" t="n"/>
      <c r="AR111" s="14">
        <f>IF(AND(AS111=5,LEN(AW111)=5,LEN(SUBSTITUTE(SUBSTITUTE(SUBSTITUTE(SUBSTITUTE(AW111,"Y",""),"N",""),"U",""),"X",""))=0),1,0)</f>
        <v/>
      </c>
      <c r="AS111" s="14">
        <f>COUNTA(G111,J111,M111,P111,S111)</f>
        <v/>
      </c>
      <c r="AT111" s="14">
        <f>SUM(IF(OR(G111="Y",G111="N",G111="U",G111="X"),IF(G111=F111,1,0),0),IF(OR(J111="Y",J111="N",J111="U",J111="X"),IF(J111=I111,1,0),0),IF(OR(M111="Y",M111="N",M111="U",M111="X"),IF(M111=L111,1,0),0),IF(OR(P111="Y",P111="N",P111="U",P111="X"),IF(P111=O111,1,0),0),IF(OR(S111="Y",S111="N",S111="U",S111="X"),IF(S111=R111,1,0),0))</f>
        <v/>
      </c>
      <c r="AU111" s="14">
        <f>A111&amp;"|"&amp;LEFT(C111,1)</f>
        <v/>
      </c>
      <c r="AV111" s="14">
        <f>F111&amp;I111&amp;L111&amp;O111&amp;R111</f>
        <v/>
      </c>
      <c r="AW111" s="14">
        <f>G111&amp;J111&amp;M111&amp;P111&amp;S111</f>
        <v/>
      </c>
    </row>
    <row r="112" ht="70" customHeight="1">
      <c r="A112" s="14" t="inlineStr">
        <is>
          <t>DS-014</t>
        </is>
      </c>
      <c r="B112" s="14" t="inlineStr">
        <is>
          <t>CRKWH100</t>
        </is>
      </c>
      <c r="C112" s="14" t="inlineStr">
        <is>
          <t>V Test Readiness</t>
        </is>
      </c>
      <c r="D112" s="14">
        <f>MCDM_Settings!$D$13</f>
        <v/>
      </c>
      <c r="E112" s="14" t="inlineStr">
        <is>
          <t>V1 Identify test data</t>
        </is>
      </c>
      <c r="F112" s="21" t="inlineStr">
        <is>
          <t>U</t>
        </is>
      </c>
      <c r="G112" s="23" t="n"/>
      <c r="H112" s="14" t="inlineStr">
        <is>
          <t>V2 Define the splits</t>
        </is>
      </c>
      <c r="I112" s="21" t="inlineStr">
        <is>
          <t>U</t>
        </is>
      </c>
      <c r="J112" s="23" t="n"/>
      <c r="K112" s="14" t="inlineStr">
        <is>
          <t>V3 Prevent leakage</t>
        </is>
      </c>
      <c r="L112" s="21" t="inlineStr">
        <is>
          <t>U</t>
        </is>
      </c>
      <c r="M112" s="23" t="n"/>
      <c r="N112" s="14" t="inlineStr">
        <is>
          <t>V4 Provide a baseline</t>
        </is>
      </c>
      <c r="O112" s="21" t="inlineStr">
        <is>
          <t>U</t>
        </is>
      </c>
      <c r="P112" s="23" t="n"/>
      <c r="Q112" s="14" t="inlineStr">
        <is>
          <t>V5 Report uncertainty</t>
        </is>
      </c>
      <c r="R112" s="21" t="inlineStr">
        <is>
          <t>U</t>
        </is>
      </c>
      <c r="S112" s="23" t="n"/>
      <c r="T112" s="14">
        <f>IF(Z112=0,IF(ISNUMBER(SEARCH("X",AV112)),"Unrated (0-5; X)","Unrated (0-5)"),IF(Z112=1,V112&amp;"/5",V112&amp;"-"&amp;X112&amp;"/5 (P"&amp;IF(ISNUMBER(SEARCH("X",AV112)),"; X","")&amp;")"))</f>
        <v/>
      </c>
      <c r="U112" s="26">
        <f>IF(AS112=0,"",IF(AR112=0,"Incomplete/invalid",IF(AA112=0,IF(ISNUMBER(SEARCH("X",AW112)),"Unrated (0-5; X)","Unrated (0-5)"),IF(AA112=1,W112&amp;"/5",W112&amp;"-"&amp;Y112&amp;"/5 (P"&amp;IF(ISNUMBER(SEARCH("X",AW112)),"; X","")&amp;")"))))</f>
        <v/>
      </c>
      <c r="V112" s="53">
        <f>LEN(AV112)-LEN(SUBSTITUTE(AV112,"Y",""))</f>
        <v/>
      </c>
      <c r="W112" s="54">
        <f>IF(AR112=1,LEN(AW112)-LEN(SUBSTITUTE(AW112,"Y","")),"")</f>
        <v/>
      </c>
      <c r="X112" s="53">
        <f>5-(LEN(AV112)-LEN(SUBSTITUTE(AV112,"N","")))</f>
        <v/>
      </c>
      <c r="Y112" s="54">
        <f>IF(AR112=1,5-(LEN(AW112)-LEN(SUBSTITUTE(AW112,"N",""))),"")</f>
        <v/>
      </c>
      <c r="Z112" s="55">
        <f>(V112+5-X112)/5</f>
        <v/>
      </c>
      <c r="AA112" s="56">
        <f>IF(AR112=1,(W112+5-Y112)/5,"")</f>
        <v/>
      </c>
      <c r="AB112" s="57">
        <f>D112*V112/5</f>
        <v/>
      </c>
      <c r="AC112" s="58">
        <f>IF(AR112=1,D112*W112/5,"")</f>
        <v/>
      </c>
      <c r="AD112" s="57">
        <f>D112*X112/5</f>
        <v/>
      </c>
      <c r="AE112" s="58">
        <f>IF(AR112=1,D112*Y112/5,"")</f>
        <v/>
      </c>
      <c r="AF112" s="57">
        <f>D112*Z112</f>
        <v/>
      </c>
      <c r="AG112" s="58">
        <f>IF(AR112=1,D112*AA112,"")</f>
        <v/>
      </c>
      <c r="AH112" s="14" t="inlineStr">
        <is>
          <t>Y: none | N: none | X: none | U: V1, V2, V3, V4, V5. See dataset-specific evidence note in MCDM_Grades and the complete rules in MCDM_Rubric.</t>
        </is>
      </c>
      <c r="AI112" s="27" t="n"/>
      <c r="AJ112" s="14" t="inlineStr">
        <is>
          <t>https://github.com/qinnzou/DeepCrack</t>
        </is>
      </c>
      <c r="AK112" s="27" t="n"/>
      <c r="AL112" s="14" t="inlineStr">
        <is>
          <t>P: primary documentation (not evaluator-verified data quality)</t>
        </is>
      </c>
      <c r="AM112" s="27" t="n"/>
      <c r="AN112" s="14" t="inlineStr">
        <is>
          <t>Documentation snapshot; payload release not fully pinned</t>
        </is>
      </c>
      <c r="AO112" s="27" t="n"/>
      <c r="AP112" s="14" t="inlineStr">
        <is>
          <t>2026-09-07</t>
        </is>
      </c>
      <c r="AQ112" s="27" t="n"/>
      <c r="AR112" s="14">
        <f>IF(AND(AS112=5,LEN(AW112)=5,LEN(SUBSTITUTE(SUBSTITUTE(SUBSTITUTE(SUBSTITUTE(AW112,"Y",""),"N",""),"U",""),"X",""))=0),1,0)</f>
        <v/>
      </c>
      <c r="AS112" s="14">
        <f>COUNTA(G112,J112,M112,P112,S112)</f>
        <v/>
      </c>
      <c r="AT112" s="14">
        <f>SUM(IF(OR(G112="Y",G112="N",G112="U",G112="X"),IF(G112=F112,1,0),0),IF(OR(J112="Y",J112="N",J112="U",J112="X"),IF(J112=I112,1,0),0),IF(OR(M112="Y",M112="N",M112="U",M112="X"),IF(M112=L112,1,0),0),IF(OR(P112="Y",P112="N",P112="U",P112="X"),IF(P112=O112,1,0),0),IF(OR(S112="Y",S112="N",S112="U",S112="X"),IF(S112=R112,1,0),0))</f>
        <v/>
      </c>
      <c r="AU112" s="14">
        <f>A112&amp;"|"&amp;LEFT(C112,1)</f>
        <v/>
      </c>
      <c r="AV112" s="14">
        <f>F112&amp;I112&amp;L112&amp;O112&amp;R112</f>
        <v/>
      </c>
      <c r="AW112" s="14">
        <f>G112&amp;J112&amp;M112&amp;P112&amp;S112</f>
        <v/>
      </c>
    </row>
    <row r="113" ht="70" customHeight="1">
      <c r="A113" s="14" t="inlineStr">
        <is>
          <t>DS-014</t>
        </is>
      </c>
      <c r="B113" s="14" t="inlineStr">
        <is>
          <t>CRKWH100</t>
        </is>
      </c>
      <c r="C113" s="14" t="inlineStr">
        <is>
          <t>E Engineering Value</t>
        </is>
      </c>
      <c r="D113" s="14">
        <f>MCDM_Settings!$D$14</f>
        <v/>
      </c>
      <c r="E113" s="14" t="inlineStr">
        <is>
          <t>E1 Define the outcome</t>
        </is>
      </c>
      <c r="F113" s="21" t="inlineStr">
        <is>
          <t>U</t>
        </is>
      </c>
      <c r="G113" s="23" t="n"/>
      <c r="H113" s="14" t="inlineStr">
        <is>
          <t>E2 Provide measurements</t>
        </is>
      </c>
      <c r="I113" s="21" t="inlineStr">
        <is>
          <t>U</t>
        </is>
      </c>
      <c r="J113" s="23" t="n"/>
      <c r="K113" s="14" t="inlineStr">
        <is>
          <t>E3 Link the records</t>
        </is>
      </c>
      <c r="L113" s="21" t="inlineStr">
        <is>
          <t>U</t>
        </is>
      </c>
      <c r="M113" s="23" t="n"/>
      <c r="N113" s="14" t="inlineStr">
        <is>
          <t>E4 Map agency needs</t>
        </is>
      </c>
      <c r="O113" s="21" t="inlineStr">
        <is>
          <t>U</t>
        </is>
      </c>
      <c r="P113" s="23" t="n"/>
      <c r="Q113" s="14" t="inlineStr">
        <is>
          <t>E5 Validate the decision</t>
        </is>
      </c>
      <c r="R113" s="21" t="inlineStr">
        <is>
          <t>U</t>
        </is>
      </c>
      <c r="S113" s="23" t="n"/>
      <c r="T113" s="14">
        <f>IF(Z113=0,IF(ISNUMBER(SEARCH("X",AV113)),"Unrated (0-5; X)","Unrated (0-5)"),IF(Z113=1,V113&amp;"/5",V113&amp;"-"&amp;X113&amp;"/5 (P"&amp;IF(ISNUMBER(SEARCH("X",AV113)),"; X","")&amp;")"))</f>
        <v/>
      </c>
      <c r="U113" s="26">
        <f>IF(AS113=0,"",IF(AR113=0,"Incomplete/invalid",IF(AA113=0,IF(ISNUMBER(SEARCH("X",AW113)),"Unrated (0-5; X)","Unrated (0-5)"),IF(AA113=1,W113&amp;"/5",W113&amp;"-"&amp;Y113&amp;"/5 (P"&amp;IF(ISNUMBER(SEARCH("X",AW113)),"; X","")&amp;")"))))</f>
        <v/>
      </c>
      <c r="V113" s="53">
        <f>LEN(AV113)-LEN(SUBSTITUTE(AV113,"Y",""))</f>
        <v/>
      </c>
      <c r="W113" s="54">
        <f>IF(AR113=1,LEN(AW113)-LEN(SUBSTITUTE(AW113,"Y","")),"")</f>
        <v/>
      </c>
      <c r="X113" s="53">
        <f>5-(LEN(AV113)-LEN(SUBSTITUTE(AV113,"N","")))</f>
        <v/>
      </c>
      <c r="Y113" s="54">
        <f>IF(AR113=1,5-(LEN(AW113)-LEN(SUBSTITUTE(AW113,"N",""))),"")</f>
        <v/>
      </c>
      <c r="Z113" s="55">
        <f>(V113+5-X113)/5</f>
        <v/>
      </c>
      <c r="AA113" s="56">
        <f>IF(AR113=1,(W113+5-Y113)/5,"")</f>
        <v/>
      </c>
      <c r="AB113" s="57">
        <f>D113*V113/5</f>
        <v/>
      </c>
      <c r="AC113" s="58">
        <f>IF(AR113=1,D113*W113/5,"")</f>
        <v/>
      </c>
      <c r="AD113" s="57">
        <f>D113*X113/5</f>
        <v/>
      </c>
      <c r="AE113" s="58">
        <f>IF(AR113=1,D113*Y113/5,"")</f>
        <v/>
      </c>
      <c r="AF113" s="57">
        <f>D113*Z113</f>
        <v/>
      </c>
      <c r="AG113" s="58">
        <f>IF(AR113=1,D113*AA113,"")</f>
        <v/>
      </c>
      <c r="AH113" s="14" t="inlineStr">
        <is>
          <t>Y: none | N: none | X: none | U: E1, E2, E3, E4, E5. See dataset-specific evidence note in MCDM_Grades and the complete rules in MCDM_Rubric.</t>
        </is>
      </c>
      <c r="AI113" s="27" t="n"/>
      <c r="AJ113" s="14" t="inlineStr">
        <is>
          <t>https://github.com/qinnzou/DeepCrack</t>
        </is>
      </c>
      <c r="AK113" s="27" t="n"/>
      <c r="AL113" s="14" t="inlineStr">
        <is>
          <t>P: primary documentation (not evaluator-verified data quality)</t>
        </is>
      </c>
      <c r="AM113" s="27" t="n"/>
      <c r="AN113" s="14" t="inlineStr">
        <is>
          <t>Documentation snapshot; payload release not fully pinned</t>
        </is>
      </c>
      <c r="AO113" s="27" t="n"/>
      <c r="AP113" s="14" t="inlineStr">
        <is>
          <t>2026-09-07</t>
        </is>
      </c>
      <c r="AQ113" s="27" t="n"/>
      <c r="AR113" s="14">
        <f>IF(AND(AS113=5,LEN(AW113)=5,LEN(SUBSTITUTE(SUBSTITUTE(SUBSTITUTE(SUBSTITUTE(AW113,"Y",""),"N",""),"U",""),"X",""))=0),1,0)</f>
        <v/>
      </c>
      <c r="AS113" s="14">
        <f>COUNTA(G113,J113,M113,P113,S113)</f>
        <v/>
      </c>
      <c r="AT113" s="14">
        <f>SUM(IF(OR(G113="Y",G113="N",G113="U",G113="X"),IF(G113=F113,1,0),0),IF(OR(J113="Y",J113="N",J113="U",J113="X"),IF(J113=I113,1,0),0),IF(OR(M113="Y",M113="N",M113="U",M113="X"),IF(M113=L113,1,0),0),IF(OR(P113="Y",P113="N",P113="U",P113="X"),IF(P113=O113,1,0),0),IF(OR(S113="Y",S113="N",S113="U",S113="X"),IF(S113=R113,1,0),0))</f>
        <v/>
      </c>
      <c r="AU113" s="14">
        <f>A113&amp;"|"&amp;LEFT(C113,1)</f>
        <v/>
      </c>
      <c r="AV113" s="14">
        <f>F113&amp;I113&amp;L113&amp;O113&amp;R113</f>
        <v/>
      </c>
      <c r="AW113" s="14">
        <f>G113&amp;J113&amp;M113&amp;P113&amp;S113</f>
        <v/>
      </c>
    </row>
    <row r="114" ht="70" customHeight="1">
      <c r="A114" s="14" t="inlineStr">
        <is>
          <t>DS-015</t>
        </is>
      </c>
      <c r="B114" s="14" t="inlineStr">
        <is>
          <t>CUBIT-Det</t>
        </is>
      </c>
      <c r="C114" s="14" t="inlineStr">
        <is>
          <t>A Access</t>
        </is>
      </c>
      <c r="D114" s="14">
        <f>MCDM_Settings!$D$7</f>
        <v/>
      </c>
      <c r="E114" s="14" t="inlineStr">
        <is>
          <t>A1 Find the release</t>
        </is>
      </c>
      <c r="F114" s="21" t="inlineStr">
        <is>
          <t>Y</t>
        </is>
      </c>
      <c r="G114" s="23" t="n"/>
      <c r="H114" s="14" t="inlineStr">
        <is>
          <t>A2 Get the data</t>
        </is>
      </c>
      <c r="I114" s="21" t="inlineStr">
        <is>
          <t>Y</t>
        </is>
      </c>
      <c r="J114" s="23" t="n"/>
      <c r="K114" s="14" t="inlineStr">
        <is>
          <t>A3 Check the license</t>
        </is>
      </c>
      <c r="L114" s="21" t="inlineStr">
        <is>
          <t>U</t>
        </is>
      </c>
      <c r="M114" s="23" t="n"/>
      <c r="N114" s="14" t="inlineStr">
        <is>
          <t>A4 Check other rights</t>
        </is>
      </c>
      <c r="O114" s="21" t="inlineStr">
        <is>
          <t>U</t>
        </is>
      </c>
      <c r="P114" s="23" t="n"/>
      <c r="Q114" s="14" t="inlineStr">
        <is>
          <t>A5 Open a sample</t>
        </is>
      </c>
      <c r="R114" s="21" t="inlineStr">
        <is>
          <t>U</t>
        </is>
      </c>
      <c r="S114" s="23" t="n"/>
      <c r="T114" s="14">
        <f>IF(Z114=0,IF(ISNUMBER(SEARCH("X",AV114)),"Unrated (0-5; X)","Unrated (0-5)"),IF(Z114=1,V114&amp;"/5",V114&amp;"-"&amp;X114&amp;"/5 (P"&amp;IF(ISNUMBER(SEARCH("X",AV114)),"; X","")&amp;")"))</f>
        <v/>
      </c>
      <c r="U114" s="26">
        <f>IF(AS114=0,"",IF(AR114=0,"Incomplete/invalid",IF(AA114=0,IF(ISNUMBER(SEARCH("X",AW114)),"Unrated (0-5; X)","Unrated (0-5)"),IF(AA114=1,W114&amp;"/5",W114&amp;"-"&amp;Y114&amp;"/5 (P"&amp;IF(ISNUMBER(SEARCH("X",AW114)),"; X","")&amp;")"))))</f>
        <v/>
      </c>
      <c r="V114" s="53">
        <f>LEN(AV114)-LEN(SUBSTITUTE(AV114,"Y",""))</f>
        <v/>
      </c>
      <c r="W114" s="54">
        <f>IF(AR114=1,LEN(AW114)-LEN(SUBSTITUTE(AW114,"Y","")),"")</f>
        <v/>
      </c>
      <c r="X114" s="53">
        <f>5-(LEN(AV114)-LEN(SUBSTITUTE(AV114,"N","")))</f>
        <v/>
      </c>
      <c r="Y114" s="54">
        <f>IF(AR114=1,5-(LEN(AW114)-LEN(SUBSTITUTE(AW114,"N",""))),"")</f>
        <v/>
      </c>
      <c r="Z114" s="55">
        <f>(V114+5-X114)/5</f>
        <v/>
      </c>
      <c r="AA114" s="56">
        <f>IF(AR114=1,(W114+5-Y114)/5,"")</f>
        <v/>
      </c>
      <c r="AB114" s="57">
        <f>D114*V114/5</f>
        <v/>
      </c>
      <c r="AC114" s="58">
        <f>IF(AR114=1,D114*W114/5,"")</f>
        <v/>
      </c>
      <c r="AD114" s="57">
        <f>D114*X114/5</f>
        <v/>
      </c>
      <c r="AE114" s="58">
        <f>IF(AR114=1,D114*Y114/5,"")</f>
        <v/>
      </c>
      <c r="AF114" s="57">
        <f>D114*Z114</f>
        <v/>
      </c>
      <c r="AG114" s="58">
        <f>IF(AR114=1,D114*AA114,"")</f>
        <v/>
      </c>
      <c r="AH114" s="14" t="inlineStr">
        <is>
          <t>Y: A1, A2 | N: none | X: none | U: A3, A4, A5. See dataset-specific evidence note in MCDM_Grades and the complete rules in MCDM_Rubric.</t>
        </is>
      </c>
      <c r="AI114" s="27" t="n"/>
      <c r="AJ114" s="14" t="inlineStr">
        <is>
          <t>https://github.com/CUHK-USR-Group/Defect-Dataset</t>
        </is>
      </c>
      <c r="AK114" s="27" t="n"/>
      <c r="AL114" s="14" t="inlineStr">
        <is>
          <t>P: primary documentation (not evaluator-verified data quality)</t>
        </is>
      </c>
      <c r="AM114" s="27" t="n"/>
      <c r="AN114" s="14" t="inlineStr">
        <is>
          <t>Documentation snapshot; payload release not fully pinned</t>
        </is>
      </c>
      <c r="AO114" s="27" t="n"/>
      <c r="AP114" s="14" t="inlineStr">
        <is>
          <t>2026-09-07</t>
        </is>
      </c>
      <c r="AQ114" s="27" t="n"/>
      <c r="AR114" s="14">
        <f>IF(AND(AS114=5,LEN(AW114)=5,LEN(SUBSTITUTE(SUBSTITUTE(SUBSTITUTE(SUBSTITUTE(AW114,"Y",""),"N",""),"U",""),"X",""))=0),1,0)</f>
        <v/>
      </c>
      <c r="AS114" s="14">
        <f>COUNTA(G114,J114,M114,P114,S114)</f>
        <v/>
      </c>
      <c r="AT114" s="14">
        <f>SUM(IF(OR(G114="Y",G114="N",G114="U",G114="X"),IF(G114=F114,1,0),0),IF(OR(J114="Y",J114="N",J114="U",J114="X"),IF(J114=I114,1,0),0),IF(OR(M114="Y",M114="N",M114="U",M114="X"),IF(M114=L114,1,0),0),IF(OR(P114="Y",P114="N",P114="U",P114="X"),IF(P114=O114,1,0),0),IF(OR(S114="Y",S114="N",S114="U",S114="X"),IF(S114=R114,1,0),0))</f>
        <v/>
      </c>
      <c r="AU114" s="14">
        <f>A114&amp;"|"&amp;LEFT(C114,1)</f>
        <v/>
      </c>
      <c r="AV114" s="14">
        <f>F114&amp;I114&amp;L114&amp;O114&amp;R114</f>
        <v/>
      </c>
      <c r="AW114" s="14">
        <f>G114&amp;J114&amp;M114&amp;P114&amp;S114</f>
        <v/>
      </c>
    </row>
    <row r="115" ht="70" customHeight="1">
      <c r="A115" s="14" t="inlineStr">
        <is>
          <t>DS-015</t>
        </is>
      </c>
      <c r="B115" s="14" t="inlineStr">
        <is>
          <t>CUBIT-Det</t>
        </is>
      </c>
      <c r="C115" s="14" t="inlineStr">
        <is>
          <t>L Label Quality</t>
        </is>
      </c>
      <c r="D115" s="14">
        <f>MCDM_Settings!$D$8</f>
        <v/>
      </c>
      <c r="E115" s="14" t="inlineStr">
        <is>
          <t>L1 Define the targets</t>
        </is>
      </c>
      <c r="F115" s="21" t="inlineStr">
        <is>
          <t>Y</t>
        </is>
      </c>
      <c r="G115" s="23" t="n"/>
      <c r="H115" s="14" t="inlineStr">
        <is>
          <t>L2 Explain the rules</t>
        </is>
      </c>
      <c r="I115" s="21" t="inlineStr">
        <is>
          <t>U</t>
        </is>
      </c>
      <c r="J115" s="23" t="n"/>
      <c r="K115" s="14" t="inlineStr">
        <is>
          <t>L3 Identify the team</t>
        </is>
      </c>
      <c r="L115" s="21" t="inlineStr">
        <is>
          <t>U</t>
        </is>
      </c>
      <c r="M115" s="23" t="n"/>
      <c r="N115" s="14" t="inlineStr">
        <is>
          <t>L4 Review and correct</t>
        </is>
      </c>
      <c r="O115" s="21" t="inlineStr">
        <is>
          <t>U</t>
        </is>
      </c>
      <c r="P115" s="23" t="n"/>
      <c r="Q115" s="14" t="inlineStr">
        <is>
          <t>L5 Measure reliability</t>
        </is>
      </c>
      <c r="R115" s="21" t="inlineStr">
        <is>
          <t>U</t>
        </is>
      </c>
      <c r="S115" s="23" t="n"/>
      <c r="T115" s="14">
        <f>IF(Z115=0,IF(ISNUMBER(SEARCH("X",AV115)),"Unrated (0-5; X)","Unrated (0-5)"),IF(Z115=1,V115&amp;"/5",V115&amp;"-"&amp;X115&amp;"/5 (P"&amp;IF(ISNUMBER(SEARCH("X",AV115)),"; X","")&amp;")"))</f>
        <v/>
      </c>
      <c r="U115" s="26">
        <f>IF(AS115=0,"",IF(AR115=0,"Incomplete/invalid",IF(AA115=0,IF(ISNUMBER(SEARCH("X",AW115)),"Unrated (0-5; X)","Unrated (0-5)"),IF(AA115=1,W115&amp;"/5",W115&amp;"-"&amp;Y115&amp;"/5 (P"&amp;IF(ISNUMBER(SEARCH("X",AW115)),"; X","")&amp;")"))))</f>
        <v/>
      </c>
      <c r="V115" s="53">
        <f>LEN(AV115)-LEN(SUBSTITUTE(AV115,"Y",""))</f>
        <v/>
      </c>
      <c r="W115" s="54">
        <f>IF(AR115=1,LEN(AW115)-LEN(SUBSTITUTE(AW115,"Y","")),"")</f>
        <v/>
      </c>
      <c r="X115" s="53">
        <f>5-(LEN(AV115)-LEN(SUBSTITUTE(AV115,"N","")))</f>
        <v/>
      </c>
      <c r="Y115" s="54">
        <f>IF(AR115=1,5-(LEN(AW115)-LEN(SUBSTITUTE(AW115,"N",""))),"")</f>
        <v/>
      </c>
      <c r="Z115" s="55">
        <f>(V115+5-X115)/5</f>
        <v/>
      </c>
      <c r="AA115" s="56">
        <f>IF(AR115=1,(W115+5-Y115)/5,"")</f>
        <v/>
      </c>
      <c r="AB115" s="57">
        <f>D115*V115/5</f>
        <v/>
      </c>
      <c r="AC115" s="58">
        <f>IF(AR115=1,D115*W115/5,"")</f>
        <v/>
      </c>
      <c r="AD115" s="57">
        <f>D115*X115/5</f>
        <v/>
      </c>
      <c r="AE115" s="58">
        <f>IF(AR115=1,D115*Y115/5,"")</f>
        <v/>
      </c>
      <c r="AF115" s="57">
        <f>D115*Z115</f>
        <v/>
      </c>
      <c r="AG115" s="58">
        <f>IF(AR115=1,D115*AA115,"")</f>
        <v/>
      </c>
      <c r="AH115" s="14" t="inlineStr">
        <is>
          <t>Y: L1 | N: none | X: none | U: L2, L3, L4, L5. See dataset-specific evidence note in MCDM_Grades and the complete rules in MCDM_Rubric.</t>
        </is>
      </c>
      <c r="AI115" s="27" t="n"/>
      <c r="AJ115" s="14" t="inlineStr">
        <is>
          <t>https://github.com/CUHK-USR-Group/Defect-Dataset</t>
        </is>
      </c>
      <c r="AK115" s="27" t="n"/>
      <c r="AL115" s="14" t="inlineStr">
        <is>
          <t>P: primary documentation (not evaluator-verified data quality)</t>
        </is>
      </c>
      <c r="AM115" s="27" t="n"/>
      <c r="AN115" s="14" t="inlineStr">
        <is>
          <t>Documentation snapshot; payload release not fully pinned</t>
        </is>
      </c>
      <c r="AO115" s="27" t="n"/>
      <c r="AP115" s="14" t="inlineStr">
        <is>
          <t>2026-09-07</t>
        </is>
      </c>
      <c r="AQ115" s="27" t="n"/>
      <c r="AR115" s="14">
        <f>IF(AND(AS115=5,LEN(AW115)=5,LEN(SUBSTITUTE(SUBSTITUTE(SUBSTITUTE(SUBSTITUTE(AW115,"Y",""),"N",""),"U",""),"X",""))=0),1,0)</f>
        <v/>
      </c>
      <c r="AS115" s="14">
        <f>COUNTA(G115,J115,M115,P115,S115)</f>
        <v/>
      </c>
      <c r="AT115" s="14">
        <f>SUM(IF(OR(G115="Y",G115="N",G115="U",G115="X"),IF(G115=F115,1,0),0),IF(OR(J115="Y",J115="N",J115="U",J115="X"),IF(J115=I115,1,0),0),IF(OR(M115="Y",M115="N",M115="U",M115="X"),IF(M115=L115,1,0),0),IF(OR(P115="Y",P115="N",P115="U",P115="X"),IF(P115=O115,1,0),0),IF(OR(S115="Y",S115="N",S115="U",S115="X"),IF(S115=R115,1,0),0))</f>
        <v/>
      </c>
      <c r="AU115" s="14">
        <f>A115&amp;"|"&amp;LEFT(C115,1)</f>
        <v/>
      </c>
      <c r="AV115" s="14">
        <f>F115&amp;I115&amp;L115&amp;O115&amp;R115</f>
        <v/>
      </c>
      <c r="AW115" s="14">
        <f>G115&amp;J115&amp;M115&amp;P115&amp;S115</f>
        <v/>
      </c>
    </row>
    <row r="116" ht="70" customHeight="1">
      <c r="A116" s="14" t="inlineStr">
        <is>
          <t>DS-015</t>
        </is>
      </c>
      <c r="B116" s="14" t="inlineStr">
        <is>
          <t>CUBIT-Det</t>
        </is>
      </c>
      <c r="C116" s="14" t="inlineStr">
        <is>
          <t>D Documentation</t>
        </is>
      </c>
      <c r="D116" s="14">
        <f>MCDM_Settings!$D$9</f>
        <v/>
      </c>
      <c r="E116" s="14" t="inlineStr">
        <is>
          <t>D1 Describe the files</t>
        </is>
      </c>
      <c r="F116" s="21" t="inlineStr">
        <is>
          <t>U</t>
        </is>
      </c>
      <c r="G116" s="23" t="n"/>
      <c r="H116" s="14" t="inlineStr">
        <is>
          <t>D2 Explain the source</t>
        </is>
      </c>
      <c r="I116" s="21" t="inlineStr">
        <is>
          <t>Y</t>
        </is>
      </c>
      <c r="J116" s="23" t="n"/>
      <c r="K116" s="14" t="inlineStr">
        <is>
          <t>D3 Track the version</t>
        </is>
      </c>
      <c r="L116" s="21" t="inlineStr">
        <is>
          <t>U</t>
        </is>
      </c>
      <c r="M116" s="23" t="n"/>
      <c r="N116" s="14" t="inlineStr">
        <is>
          <t>D4 State the limits</t>
        </is>
      </c>
      <c r="O116" s="21" t="inlineStr">
        <is>
          <t>Y</t>
        </is>
      </c>
      <c r="P116" s="23" t="n"/>
      <c r="Q116" s="14" t="inlineStr">
        <is>
          <t>D5 Locate the details</t>
        </is>
      </c>
      <c r="R116" s="21" t="inlineStr">
        <is>
          <t>Y</t>
        </is>
      </c>
      <c r="S116" s="23" t="n"/>
      <c r="T116" s="14">
        <f>IF(Z116=0,IF(ISNUMBER(SEARCH("X",AV116)),"Unrated (0-5; X)","Unrated (0-5)"),IF(Z116=1,V116&amp;"/5",V116&amp;"-"&amp;X116&amp;"/5 (P"&amp;IF(ISNUMBER(SEARCH("X",AV116)),"; X","")&amp;")"))</f>
        <v/>
      </c>
      <c r="U116" s="26">
        <f>IF(AS116=0,"",IF(AR116=0,"Incomplete/invalid",IF(AA116=0,IF(ISNUMBER(SEARCH("X",AW116)),"Unrated (0-5; X)","Unrated (0-5)"),IF(AA116=1,W116&amp;"/5",W116&amp;"-"&amp;Y116&amp;"/5 (P"&amp;IF(ISNUMBER(SEARCH("X",AW116)),"; X","")&amp;")"))))</f>
        <v/>
      </c>
      <c r="V116" s="53">
        <f>LEN(AV116)-LEN(SUBSTITUTE(AV116,"Y",""))</f>
        <v/>
      </c>
      <c r="W116" s="54">
        <f>IF(AR116=1,LEN(AW116)-LEN(SUBSTITUTE(AW116,"Y","")),"")</f>
        <v/>
      </c>
      <c r="X116" s="53">
        <f>5-(LEN(AV116)-LEN(SUBSTITUTE(AV116,"N","")))</f>
        <v/>
      </c>
      <c r="Y116" s="54">
        <f>IF(AR116=1,5-(LEN(AW116)-LEN(SUBSTITUTE(AW116,"N",""))),"")</f>
        <v/>
      </c>
      <c r="Z116" s="55">
        <f>(V116+5-X116)/5</f>
        <v/>
      </c>
      <c r="AA116" s="56">
        <f>IF(AR116=1,(W116+5-Y116)/5,"")</f>
        <v/>
      </c>
      <c r="AB116" s="57">
        <f>D116*V116/5</f>
        <v/>
      </c>
      <c r="AC116" s="58">
        <f>IF(AR116=1,D116*W116/5,"")</f>
        <v/>
      </c>
      <c r="AD116" s="57">
        <f>D116*X116/5</f>
        <v/>
      </c>
      <c r="AE116" s="58">
        <f>IF(AR116=1,D116*Y116/5,"")</f>
        <v/>
      </c>
      <c r="AF116" s="57">
        <f>D116*Z116</f>
        <v/>
      </c>
      <c r="AG116" s="58">
        <f>IF(AR116=1,D116*AA116,"")</f>
        <v/>
      </c>
      <c r="AH116" s="14" t="inlineStr">
        <is>
          <t>Y: D2, D4, D5 | N: none | X: none | U: D1, D3. See dataset-specific evidence note in MCDM_Grades and the complete rules in MCDM_Rubric.</t>
        </is>
      </c>
      <c r="AI116" s="27" t="n"/>
      <c r="AJ116" s="14" t="inlineStr">
        <is>
          <t>https://github.com/CUHK-USR-Group/Defect-Dataset</t>
        </is>
      </c>
      <c r="AK116" s="27" t="n"/>
      <c r="AL116" s="14" t="inlineStr">
        <is>
          <t>P: primary documentation (not evaluator-verified data quality)</t>
        </is>
      </c>
      <c r="AM116" s="27" t="n"/>
      <c r="AN116" s="14" t="inlineStr">
        <is>
          <t>Documentation snapshot; payload release not fully pinned</t>
        </is>
      </c>
      <c r="AO116" s="27" t="n"/>
      <c r="AP116" s="14" t="inlineStr">
        <is>
          <t>2026-09-07</t>
        </is>
      </c>
      <c r="AQ116" s="27" t="n"/>
      <c r="AR116" s="14">
        <f>IF(AND(AS116=5,LEN(AW116)=5,LEN(SUBSTITUTE(SUBSTITUTE(SUBSTITUTE(SUBSTITUTE(AW116,"Y",""),"N",""),"U",""),"X",""))=0),1,0)</f>
        <v/>
      </c>
      <c r="AS116" s="14">
        <f>COUNTA(G116,J116,M116,P116,S116)</f>
        <v/>
      </c>
      <c r="AT116" s="14">
        <f>SUM(IF(OR(G116="Y",G116="N",G116="U",G116="X"),IF(G116=F116,1,0),0),IF(OR(J116="Y",J116="N",J116="U",J116="X"),IF(J116=I116,1,0),0),IF(OR(M116="Y",M116="N",M116="U",M116="X"),IF(M116=L116,1,0),0),IF(OR(P116="Y",P116="N",P116="U",P116="X"),IF(P116=O116,1,0),0),IF(OR(S116="Y",S116="N",S116="U",S116="X"),IF(S116=R116,1,0),0))</f>
        <v/>
      </c>
      <c r="AU116" s="14">
        <f>A116&amp;"|"&amp;LEFT(C116,1)</f>
        <v/>
      </c>
      <c r="AV116" s="14">
        <f>F116&amp;I116&amp;L116&amp;O116&amp;R116</f>
        <v/>
      </c>
      <c r="AW116" s="14">
        <f>G116&amp;J116&amp;M116&amp;P116&amp;S116</f>
        <v/>
      </c>
    </row>
    <row r="117" ht="70" customHeight="1">
      <c r="A117" s="14" t="inlineStr">
        <is>
          <t>DS-015</t>
        </is>
      </c>
      <c r="B117" s="14" t="inlineStr">
        <is>
          <t>CUBIT-Det</t>
        </is>
      </c>
      <c r="C117" s="14" t="inlineStr">
        <is>
          <t>C Sample Size</t>
        </is>
      </c>
      <c r="D117" s="14">
        <f>MCDM_Settings!$D$10</f>
        <v/>
      </c>
      <c r="E117" s="14" t="inlineStr">
        <is>
          <t>C1 Count originals</t>
        </is>
      </c>
      <c r="F117" s="21" t="inlineStr">
        <is>
          <t>U</t>
        </is>
      </c>
      <c r="G117" s="23" t="n"/>
      <c r="H117" s="14" t="inlineStr">
        <is>
          <t>C2 Count each class</t>
        </is>
      </c>
      <c r="I117" s="21" t="inlineStr">
        <is>
          <t>U</t>
        </is>
      </c>
      <c r="J117" s="23" t="n"/>
      <c r="K117" s="14" t="inlineStr">
        <is>
          <t>C3 Count each group</t>
        </is>
      </c>
      <c r="L117" s="21" t="inlineStr">
        <is>
          <t>U</t>
        </is>
      </c>
      <c r="M117" s="23" t="n"/>
      <c r="N117" s="14" t="inlineStr">
        <is>
          <t>C4 Count each split</t>
        </is>
      </c>
      <c r="O117" s="21" t="inlineStr">
        <is>
          <t>U</t>
        </is>
      </c>
      <c r="P117" s="23" t="n"/>
      <c r="Q117" s="14" t="inlineStr">
        <is>
          <t>C5 Justify the size</t>
        </is>
      </c>
      <c r="R117" s="21" t="inlineStr">
        <is>
          <t>U</t>
        </is>
      </c>
      <c r="S117" s="23" t="n"/>
      <c r="T117" s="14">
        <f>IF(Z117=0,IF(ISNUMBER(SEARCH("X",AV117)),"Unrated (0-5; X)","Unrated (0-5)"),IF(Z117=1,V117&amp;"/5",V117&amp;"-"&amp;X117&amp;"/5 (P"&amp;IF(ISNUMBER(SEARCH("X",AV117)),"; X","")&amp;")"))</f>
        <v/>
      </c>
      <c r="U117" s="26">
        <f>IF(AS117=0,"",IF(AR117=0,"Incomplete/invalid",IF(AA117=0,IF(ISNUMBER(SEARCH("X",AW117)),"Unrated (0-5; X)","Unrated (0-5)"),IF(AA117=1,W117&amp;"/5",W117&amp;"-"&amp;Y117&amp;"/5 (P"&amp;IF(ISNUMBER(SEARCH("X",AW117)),"; X","")&amp;")"))))</f>
        <v/>
      </c>
      <c r="V117" s="53">
        <f>LEN(AV117)-LEN(SUBSTITUTE(AV117,"Y",""))</f>
        <v/>
      </c>
      <c r="W117" s="54">
        <f>IF(AR117=1,LEN(AW117)-LEN(SUBSTITUTE(AW117,"Y","")),"")</f>
        <v/>
      </c>
      <c r="X117" s="53">
        <f>5-(LEN(AV117)-LEN(SUBSTITUTE(AV117,"N","")))</f>
        <v/>
      </c>
      <c r="Y117" s="54">
        <f>IF(AR117=1,5-(LEN(AW117)-LEN(SUBSTITUTE(AW117,"N",""))),"")</f>
        <v/>
      </c>
      <c r="Z117" s="55">
        <f>(V117+5-X117)/5</f>
        <v/>
      </c>
      <c r="AA117" s="56">
        <f>IF(AR117=1,(W117+5-Y117)/5,"")</f>
        <v/>
      </c>
      <c r="AB117" s="57">
        <f>D117*V117/5</f>
        <v/>
      </c>
      <c r="AC117" s="58">
        <f>IF(AR117=1,D117*W117/5,"")</f>
        <v/>
      </c>
      <c r="AD117" s="57">
        <f>D117*X117/5</f>
        <v/>
      </c>
      <c r="AE117" s="58">
        <f>IF(AR117=1,D117*Y117/5,"")</f>
        <v/>
      </c>
      <c r="AF117" s="57">
        <f>D117*Z117</f>
        <v/>
      </c>
      <c r="AG117" s="58">
        <f>IF(AR117=1,D117*AA117,"")</f>
        <v/>
      </c>
      <c r="AH117" s="14" t="inlineStr">
        <is>
          <t>Y: none | N: none | X: none | U: C1, C2, C3, C4, C5. See dataset-specific evidence note in MCDM_Grades and the complete rules in MCDM_Rubric.</t>
        </is>
      </c>
      <c r="AI117" s="27" t="n"/>
      <c r="AJ117" s="14" t="inlineStr">
        <is>
          <t>https://github.com/CUHK-USR-Group/Defect-Dataset</t>
        </is>
      </c>
      <c r="AK117" s="27" t="n"/>
      <c r="AL117" s="14" t="inlineStr">
        <is>
          <t>P: primary documentation (not evaluator-verified data quality)</t>
        </is>
      </c>
      <c r="AM117" s="27" t="n"/>
      <c r="AN117" s="14" t="inlineStr">
        <is>
          <t>Documentation snapshot; payload release not fully pinned</t>
        </is>
      </c>
      <c r="AO117" s="27" t="n"/>
      <c r="AP117" s="14" t="inlineStr">
        <is>
          <t>2026-09-07</t>
        </is>
      </c>
      <c r="AQ117" s="27" t="n"/>
      <c r="AR117" s="14">
        <f>IF(AND(AS117=5,LEN(AW117)=5,LEN(SUBSTITUTE(SUBSTITUTE(SUBSTITUTE(SUBSTITUTE(AW117,"Y",""),"N",""),"U",""),"X",""))=0),1,0)</f>
        <v/>
      </c>
      <c r="AS117" s="14">
        <f>COUNTA(G117,J117,M117,P117,S117)</f>
        <v/>
      </c>
      <c r="AT117" s="14">
        <f>SUM(IF(OR(G117="Y",G117="N",G117="U",G117="X"),IF(G117=F117,1,0),0),IF(OR(J117="Y",J117="N",J117="U",J117="X"),IF(J117=I117,1,0),0),IF(OR(M117="Y",M117="N",M117="U",M117="X"),IF(M117=L117,1,0),0),IF(OR(P117="Y",P117="N",P117="U",P117="X"),IF(P117=O117,1,0),0),IF(OR(S117="Y",S117="N",S117="U",S117="X"),IF(S117=R117,1,0),0))</f>
        <v/>
      </c>
      <c r="AU117" s="14">
        <f>A117&amp;"|"&amp;LEFT(C117,1)</f>
        <v/>
      </c>
      <c r="AV117" s="14">
        <f>F117&amp;I117&amp;L117&amp;O117&amp;R117</f>
        <v/>
      </c>
      <c r="AW117" s="14">
        <f>G117&amp;J117&amp;M117&amp;P117&amp;S117</f>
        <v/>
      </c>
    </row>
    <row r="118" ht="70" customHeight="1">
      <c r="A118" s="14" t="inlineStr">
        <is>
          <t>DS-015</t>
        </is>
      </c>
      <c r="B118" s="14" t="inlineStr">
        <is>
          <t>CUBIT-Det</t>
        </is>
      </c>
      <c r="C118" s="14" t="inlineStr">
        <is>
          <t>R Domain Fit</t>
        </is>
      </c>
      <c r="D118" s="14">
        <f>MCDM_Settings!$D$11</f>
        <v/>
      </c>
      <c r="E118" s="14" t="inlineStr">
        <is>
          <t>R1 Define the domain</t>
        </is>
      </c>
      <c r="F118" s="21" t="inlineStr">
        <is>
          <t>U</t>
        </is>
      </c>
      <c r="G118" s="23" t="n"/>
      <c r="H118" s="14" t="inlineStr">
        <is>
          <t>R2 Describe coverage</t>
        </is>
      </c>
      <c r="I118" s="21" t="inlineStr">
        <is>
          <t>U</t>
        </is>
      </c>
      <c r="J118" s="23" t="n"/>
      <c r="K118" s="14" t="inlineStr">
        <is>
          <t>R3 Compare the target</t>
        </is>
      </c>
      <c r="L118" s="21" t="inlineStr">
        <is>
          <t>U</t>
        </is>
      </c>
      <c r="M118" s="23" t="n"/>
      <c r="N118" s="14" t="inlineStr">
        <is>
          <t>R4 Check for bias</t>
        </is>
      </c>
      <c r="O118" s="21" t="inlineStr">
        <is>
          <t>U</t>
        </is>
      </c>
      <c r="P118" s="23" t="n"/>
      <c r="Q118" s="14" t="inlineStr">
        <is>
          <t>R5 Test a new domain</t>
        </is>
      </c>
      <c r="R118" s="21" t="inlineStr">
        <is>
          <t>U</t>
        </is>
      </c>
      <c r="S118" s="23" t="n"/>
      <c r="T118" s="14">
        <f>IF(Z118=0,IF(ISNUMBER(SEARCH("X",AV118)),"Unrated (0-5; X)","Unrated (0-5)"),IF(Z118=1,V118&amp;"/5",V118&amp;"-"&amp;X118&amp;"/5 (P"&amp;IF(ISNUMBER(SEARCH("X",AV118)),"; X","")&amp;")"))</f>
        <v/>
      </c>
      <c r="U118" s="26">
        <f>IF(AS118=0,"",IF(AR118=0,"Incomplete/invalid",IF(AA118=0,IF(ISNUMBER(SEARCH("X",AW118)),"Unrated (0-5; X)","Unrated (0-5)"),IF(AA118=1,W118&amp;"/5",W118&amp;"-"&amp;Y118&amp;"/5 (P"&amp;IF(ISNUMBER(SEARCH("X",AW118)),"; X","")&amp;")"))))</f>
        <v/>
      </c>
      <c r="V118" s="53">
        <f>LEN(AV118)-LEN(SUBSTITUTE(AV118,"Y",""))</f>
        <v/>
      </c>
      <c r="W118" s="54">
        <f>IF(AR118=1,LEN(AW118)-LEN(SUBSTITUTE(AW118,"Y","")),"")</f>
        <v/>
      </c>
      <c r="X118" s="53">
        <f>5-(LEN(AV118)-LEN(SUBSTITUTE(AV118,"N","")))</f>
        <v/>
      </c>
      <c r="Y118" s="54">
        <f>IF(AR118=1,5-(LEN(AW118)-LEN(SUBSTITUTE(AW118,"N",""))),"")</f>
        <v/>
      </c>
      <c r="Z118" s="55">
        <f>(V118+5-X118)/5</f>
        <v/>
      </c>
      <c r="AA118" s="56">
        <f>IF(AR118=1,(W118+5-Y118)/5,"")</f>
        <v/>
      </c>
      <c r="AB118" s="57">
        <f>D118*V118/5</f>
        <v/>
      </c>
      <c r="AC118" s="58">
        <f>IF(AR118=1,D118*W118/5,"")</f>
        <v/>
      </c>
      <c r="AD118" s="57">
        <f>D118*X118/5</f>
        <v/>
      </c>
      <c r="AE118" s="58">
        <f>IF(AR118=1,D118*Y118/5,"")</f>
        <v/>
      </c>
      <c r="AF118" s="57">
        <f>D118*Z118</f>
        <v/>
      </c>
      <c r="AG118" s="58">
        <f>IF(AR118=1,D118*AA118,"")</f>
        <v/>
      </c>
      <c r="AH118" s="14" t="inlineStr">
        <is>
          <t>Y: none | N: none | X: none | U: R1, R2, R3, R4, R5. See dataset-specific evidence note in MCDM_Grades and the complete rules in MCDM_Rubric.</t>
        </is>
      </c>
      <c r="AI118" s="27" t="n"/>
      <c r="AJ118" s="14" t="inlineStr">
        <is>
          <t>https://github.com/CUHK-USR-Group/Defect-Dataset</t>
        </is>
      </c>
      <c r="AK118" s="27" t="n"/>
      <c r="AL118" s="14" t="inlineStr">
        <is>
          <t>P: primary documentation (not evaluator-verified data quality)</t>
        </is>
      </c>
      <c r="AM118" s="27" t="n"/>
      <c r="AN118" s="14" t="inlineStr">
        <is>
          <t>Documentation snapshot; payload release not fully pinned</t>
        </is>
      </c>
      <c r="AO118" s="27" t="n"/>
      <c r="AP118" s="14" t="inlineStr">
        <is>
          <t>2026-09-07</t>
        </is>
      </c>
      <c r="AQ118" s="27" t="n"/>
      <c r="AR118" s="14">
        <f>IF(AND(AS118=5,LEN(AW118)=5,LEN(SUBSTITUTE(SUBSTITUTE(SUBSTITUTE(SUBSTITUTE(AW118,"Y",""),"N",""),"U",""),"X",""))=0),1,0)</f>
        <v/>
      </c>
      <c r="AS118" s="14">
        <f>COUNTA(G118,J118,M118,P118,S118)</f>
        <v/>
      </c>
      <c r="AT118" s="14">
        <f>SUM(IF(OR(G118="Y",G118="N",G118="U",G118="X"),IF(G118=F118,1,0),0),IF(OR(J118="Y",J118="N",J118="U",J118="X"),IF(J118=I118,1,0),0),IF(OR(M118="Y",M118="N",M118="U",M118="X"),IF(M118=L118,1,0),0),IF(OR(P118="Y",P118="N",P118="U",P118="X"),IF(P118=O118,1,0),0),IF(OR(S118="Y",S118="N",S118="U",S118="X"),IF(S118=R118,1,0),0))</f>
        <v/>
      </c>
      <c r="AU118" s="14">
        <f>A118&amp;"|"&amp;LEFT(C118,1)</f>
        <v/>
      </c>
      <c r="AV118" s="14">
        <f>F118&amp;I118&amp;L118&amp;O118&amp;R118</f>
        <v/>
      </c>
      <c r="AW118" s="14">
        <f>G118&amp;J118&amp;M118&amp;P118&amp;S118</f>
        <v/>
      </c>
    </row>
    <row r="119" ht="70" customHeight="1">
      <c r="A119" s="14" t="inlineStr">
        <is>
          <t>DS-015</t>
        </is>
      </c>
      <c r="B119" s="14" t="inlineStr">
        <is>
          <t>CUBIT-Det</t>
        </is>
      </c>
      <c r="C119" s="14" t="inlineStr">
        <is>
          <t>M Sensor Details</t>
        </is>
      </c>
      <c r="D119" s="14">
        <f>MCDM_Settings!$D$12</f>
        <v/>
      </c>
      <c r="E119" s="14" t="inlineStr">
        <is>
          <t>M1 Identify equipment</t>
        </is>
      </c>
      <c r="F119" s="21" t="inlineStr">
        <is>
          <t>Y</t>
        </is>
      </c>
      <c r="G119" s="23" t="n"/>
      <c r="H119" s="14" t="inlineStr">
        <is>
          <t>M2 Specify the scale</t>
        </is>
      </c>
      <c r="I119" s="21" t="inlineStr">
        <is>
          <t>U</t>
        </is>
      </c>
      <c r="J119" s="23" t="n"/>
      <c r="K119" s="14" t="inlineStr">
        <is>
          <t>M3 Locate the records</t>
        </is>
      </c>
      <c r="L119" s="21" t="inlineStr">
        <is>
          <t>U</t>
        </is>
      </c>
      <c r="M119" s="23" t="n"/>
      <c r="N119" s="14" t="inlineStr">
        <is>
          <t>M4 Report precision</t>
        </is>
      </c>
      <c r="O119" s="21" t="inlineStr">
        <is>
          <t>U</t>
        </is>
      </c>
      <c r="P119" s="23" t="n"/>
      <c r="Q119" s="14" t="inlineStr">
        <is>
          <t>M5 Explain processing</t>
        </is>
      </c>
      <c r="R119" s="21" t="inlineStr">
        <is>
          <t>U</t>
        </is>
      </c>
      <c r="S119" s="23" t="n"/>
      <c r="T119" s="14">
        <f>IF(Z119=0,IF(ISNUMBER(SEARCH("X",AV119)),"Unrated (0-5; X)","Unrated (0-5)"),IF(Z119=1,V119&amp;"/5",V119&amp;"-"&amp;X119&amp;"/5 (P"&amp;IF(ISNUMBER(SEARCH("X",AV119)),"; X","")&amp;")"))</f>
        <v/>
      </c>
      <c r="U119" s="26">
        <f>IF(AS119=0,"",IF(AR119=0,"Incomplete/invalid",IF(AA119=0,IF(ISNUMBER(SEARCH("X",AW119)),"Unrated (0-5; X)","Unrated (0-5)"),IF(AA119=1,W119&amp;"/5",W119&amp;"-"&amp;Y119&amp;"/5 (P"&amp;IF(ISNUMBER(SEARCH("X",AW119)),"; X","")&amp;")"))))</f>
        <v/>
      </c>
      <c r="V119" s="53">
        <f>LEN(AV119)-LEN(SUBSTITUTE(AV119,"Y",""))</f>
        <v/>
      </c>
      <c r="W119" s="54">
        <f>IF(AR119=1,LEN(AW119)-LEN(SUBSTITUTE(AW119,"Y","")),"")</f>
        <v/>
      </c>
      <c r="X119" s="53">
        <f>5-(LEN(AV119)-LEN(SUBSTITUTE(AV119,"N","")))</f>
        <v/>
      </c>
      <c r="Y119" s="54">
        <f>IF(AR119=1,5-(LEN(AW119)-LEN(SUBSTITUTE(AW119,"N",""))),"")</f>
        <v/>
      </c>
      <c r="Z119" s="55">
        <f>(V119+5-X119)/5</f>
        <v/>
      </c>
      <c r="AA119" s="56">
        <f>IF(AR119=1,(W119+5-Y119)/5,"")</f>
        <v/>
      </c>
      <c r="AB119" s="57">
        <f>D119*V119/5</f>
        <v/>
      </c>
      <c r="AC119" s="58">
        <f>IF(AR119=1,D119*W119/5,"")</f>
        <v/>
      </c>
      <c r="AD119" s="57">
        <f>D119*X119/5</f>
        <v/>
      </c>
      <c r="AE119" s="58">
        <f>IF(AR119=1,D119*Y119/5,"")</f>
        <v/>
      </c>
      <c r="AF119" s="57">
        <f>D119*Z119</f>
        <v/>
      </c>
      <c r="AG119" s="58">
        <f>IF(AR119=1,D119*AA119,"")</f>
        <v/>
      </c>
      <c r="AH119" s="14" t="inlineStr">
        <is>
          <t>Y: M1 | N: none | X: none | U: M2, M3, M4, M5. See dataset-specific evidence note in MCDM_Grades and the complete rules in MCDM_Rubric.</t>
        </is>
      </c>
      <c r="AI119" s="27" t="n"/>
      <c r="AJ119" s="14" t="inlineStr">
        <is>
          <t>https://github.com/CUHK-USR-Group/Defect-Dataset</t>
        </is>
      </c>
      <c r="AK119" s="27" t="n"/>
      <c r="AL119" s="14" t="inlineStr">
        <is>
          <t>P: primary documentation (not evaluator-verified data quality)</t>
        </is>
      </c>
      <c r="AM119" s="27" t="n"/>
      <c r="AN119" s="14" t="inlineStr">
        <is>
          <t>Documentation snapshot; payload release not fully pinned</t>
        </is>
      </c>
      <c r="AO119" s="27" t="n"/>
      <c r="AP119" s="14" t="inlineStr">
        <is>
          <t>2026-09-07</t>
        </is>
      </c>
      <c r="AQ119" s="27" t="n"/>
      <c r="AR119" s="14">
        <f>IF(AND(AS119=5,LEN(AW119)=5,LEN(SUBSTITUTE(SUBSTITUTE(SUBSTITUTE(SUBSTITUTE(AW119,"Y",""),"N",""),"U",""),"X",""))=0),1,0)</f>
        <v/>
      </c>
      <c r="AS119" s="14">
        <f>COUNTA(G119,J119,M119,P119,S119)</f>
        <v/>
      </c>
      <c r="AT119" s="14">
        <f>SUM(IF(OR(G119="Y",G119="N",G119="U",G119="X"),IF(G119=F119,1,0),0),IF(OR(J119="Y",J119="N",J119="U",J119="X"),IF(J119=I119,1,0),0),IF(OR(M119="Y",M119="N",M119="U",M119="X"),IF(M119=L119,1,0),0),IF(OR(P119="Y",P119="N",P119="U",P119="X"),IF(P119=O119,1,0),0),IF(OR(S119="Y",S119="N",S119="U",S119="X"),IF(S119=R119,1,0),0))</f>
        <v/>
      </c>
      <c r="AU119" s="14">
        <f>A119&amp;"|"&amp;LEFT(C119,1)</f>
        <v/>
      </c>
      <c r="AV119" s="14">
        <f>F119&amp;I119&amp;L119&amp;O119&amp;R119</f>
        <v/>
      </c>
      <c r="AW119" s="14">
        <f>G119&amp;J119&amp;M119&amp;P119&amp;S119</f>
        <v/>
      </c>
    </row>
    <row r="120" ht="70" customHeight="1">
      <c r="A120" s="14" t="inlineStr">
        <is>
          <t>DS-015</t>
        </is>
      </c>
      <c r="B120" s="14" t="inlineStr">
        <is>
          <t>CUBIT-Det</t>
        </is>
      </c>
      <c r="C120" s="14" t="inlineStr">
        <is>
          <t>V Test Readiness</t>
        </is>
      </c>
      <c r="D120" s="14">
        <f>MCDM_Settings!$D$13</f>
        <v/>
      </c>
      <c r="E120" s="14" t="inlineStr">
        <is>
          <t>V1 Identify test data</t>
        </is>
      </c>
      <c r="F120" s="21" t="inlineStr">
        <is>
          <t>U</t>
        </is>
      </c>
      <c r="G120" s="23" t="n"/>
      <c r="H120" s="14" t="inlineStr">
        <is>
          <t>V2 Define the splits</t>
        </is>
      </c>
      <c r="I120" s="21" t="inlineStr">
        <is>
          <t>U</t>
        </is>
      </c>
      <c r="J120" s="23" t="n"/>
      <c r="K120" s="14" t="inlineStr">
        <is>
          <t>V3 Prevent leakage</t>
        </is>
      </c>
      <c r="L120" s="21" t="inlineStr">
        <is>
          <t>U</t>
        </is>
      </c>
      <c r="M120" s="23" t="n"/>
      <c r="N120" s="14" t="inlineStr">
        <is>
          <t>V4 Provide a baseline</t>
        </is>
      </c>
      <c r="O120" s="21" t="inlineStr">
        <is>
          <t>U</t>
        </is>
      </c>
      <c r="P120" s="23" t="n"/>
      <c r="Q120" s="14" t="inlineStr">
        <is>
          <t>V5 Report uncertainty</t>
        </is>
      </c>
      <c r="R120" s="21" t="inlineStr">
        <is>
          <t>U</t>
        </is>
      </c>
      <c r="S120" s="23" t="n"/>
      <c r="T120" s="14">
        <f>IF(Z120=0,IF(ISNUMBER(SEARCH("X",AV120)),"Unrated (0-5; X)","Unrated (0-5)"),IF(Z120=1,V120&amp;"/5",V120&amp;"-"&amp;X120&amp;"/5 (P"&amp;IF(ISNUMBER(SEARCH("X",AV120)),"; X","")&amp;")"))</f>
        <v/>
      </c>
      <c r="U120" s="26">
        <f>IF(AS120=0,"",IF(AR120=0,"Incomplete/invalid",IF(AA120=0,IF(ISNUMBER(SEARCH("X",AW120)),"Unrated (0-5; X)","Unrated (0-5)"),IF(AA120=1,W120&amp;"/5",W120&amp;"-"&amp;Y120&amp;"/5 (P"&amp;IF(ISNUMBER(SEARCH("X",AW120)),"; X","")&amp;")"))))</f>
        <v/>
      </c>
      <c r="V120" s="53">
        <f>LEN(AV120)-LEN(SUBSTITUTE(AV120,"Y",""))</f>
        <v/>
      </c>
      <c r="W120" s="54">
        <f>IF(AR120=1,LEN(AW120)-LEN(SUBSTITUTE(AW120,"Y","")),"")</f>
        <v/>
      </c>
      <c r="X120" s="53">
        <f>5-(LEN(AV120)-LEN(SUBSTITUTE(AV120,"N","")))</f>
        <v/>
      </c>
      <c r="Y120" s="54">
        <f>IF(AR120=1,5-(LEN(AW120)-LEN(SUBSTITUTE(AW120,"N",""))),"")</f>
        <v/>
      </c>
      <c r="Z120" s="55">
        <f>(V120+5-X120)/5</f>
        <v/>
      </c>
      <c r="AA120" s="56">
        <f>IF(AR120=1,(W120+5-Y120)/5,"")</f>
        <v/>
      </c>
      <c r="AB120" s="57">
        <f>D120*V120/5</f>
        <v/>
      </c>
      <c r="AC120" s="58">
        <f>IF(AR120=1,D120*W120/5,"")</f>
        <v/>
      </c>
      <c r="AD120" s="57">
        <f>D120*X120/5</f>
        <v/>
      </c>
      <c r="AE120" s="58">
        <f>IF(AR120=1,D120*Y120/5,"")</f>
        <v/>
      </c>
      <c r="AF120" s="57">
        <f>D120*Z120</f>
        <v/>
      </c>
      <c r="AG120" s="58">
        <f>IF(AR120=1,D120*AA120,"")</f>
        <v/>
      </c>
      <c r="AH120" s="14" t="inlineStr">
        <is>
          <t>Y: none | N: none | X: none | U: V1, V2, V3, V4, V5. See dataset-specific evidence note in MCDM_Grades and the complete rules in MCDM_Rubric.</t>
        </is>
      </c>
      <c r="AI120" s="27" t="n"/>
      <c r="AJ120" s="14" t="inlineStr">
        <is>
          <t>https://github.com/CUHK-USR-Group/Defect-Dataset</t>
        </is>
      </c>
      <c r="AK120" s="27" t="n"/>
      <c r="AL120" s="14" t="inlineStr">
        <is>
          <t>P: primary documentation (not evaluator-verified data quality)</t>
        </is>
      </c>
      <c r="AM120" s="27" t="n"/>
      <c r="AN120" s="14" t="inlineStr">
        <is>
          <t>Documentation snapshot; payload release not fully pinned</t>
        </is>
      </c>
      <c r="AO120" s="27" t="n"/>
      <c r="AP120" s="14" t="inlineStr">
        <is>
          <t>2026-09-07</t>
        </is>
      </c>
      <c r="AQ120" s="27" t="n"/>
      <c r="AR120" s="14">
        <f>IF(AND(AS120=5,LEN(AW120)=5,LEN(SUBSTITUTE(SUBSTITUTE(SUBSTITUTE(SUBSTITUTE(AW120,"Y",""),"N",""),"U",""),"X",""))=0),1,0)</f>
        <v/>
      </c>
      <c r="AS120" s="14">
        <f>COUNTA(G120,J120,M120,P120,S120)</f>
        <v/>
      </c>
      <c r="AT120" s="14">
        <f>SUM(IF(OR(G120="Y",G120="N",G120="U",G120="X"),IF(G120=F120,1,0),0),IF(OR(J120="Y",J120="N",J120="U",J120="X"),IF(J120=I120,1,0),0),IF(OR(M120="Y",M120="N",M120="U",M120="X"),IF(M120=L120,1,0),0),IF(OR(P120="Y",P120="N",P120="U",P120="X"),IF(P120=O120,1,0),0),IF(OR(S120="Y",S120="N",S120="U",S120="X"),IF(S120=R120,1,0),0))</f>
        <v/>
      </c>
      <c r="AU120" s="14">
        <f>A120&amp;"|"&amp;LEFT(C120,1)</f>
        <v/>
      </c>
      <c r="AV120" s="14">
        <f>F120&amp;I120&amp;L120&amp;O120&amp;R120</f>
        <v/>
      </c>
      <c r="AW120" s="14">
        <f>G120&amp;J120&amp;M120&amp;P120&amp;S120</f>
        <v/>
      </c>
    </row>
    <row r="121" ht="70" customHeight="1">
      <c r="A121" s="14" t="inlineStr">
        <is>
          <t>DS-015</t>
        </is>
      </c>
      <c r="B121" s="14" t="inlineStr">
        <is>
          <t>CUBIT-Det</t>
        </is>
      </c>
      <c r="C121" s="14" t="inlineStr">
        <is>
          <t>E Engineering Value</t>
        </is>
      </c>
      <c r="D121" s="14">
        <f>MCDM_Settings!$D$14</f>
        <v/>
      </c>
      <c r="E121" s="14" t="inlineStr">
        <is>
          <t>E1 Define the outcome</t>
        </is>
      </c>
      <c r="F121" s="21" t="inlineStr">
        <is>
          <t>U</t>
        </is>
      </c>
      <c r="G121" s="23" t="n"/>
      <c r="H121" s="14" t="inlineStr">
        <is>
          <t>E2 Provide measurements</t>
        </is>
      </c>
      <c r="I121" s="21" t="inlineStr">
        <is>
          <t>U</t>
        </is>
      </c>
      <c r="J121" s="23" t="n"/>
      <c r="K121" s="14" t="inlineStr">
        <is>
          <t>E3 Link the records</t>
        </is>
      </c>
      <c r="L121" s="21" t="inlineStr">
        <is>
          <t>U</t>
        </is>
      </c>
      <c r="M121" s="23" t="n"/>
      <c r="N121" s="14" t="inlineStr">
        <is>
          <t>E4 Map agency needs</t>
        </is>
      </c>
      <c r="O121" s="21" t="inlineStr">
        <is>
          <t>U</t>
        </is>
      </c>
      <c r="P121" s="23" t="n"/>
      <c r="Q121" s="14" t="inlineStr">
        <is>
          <t>E5 Validate the decision</t>
        </is>
      </c>
      <c r="R121" s="21" t="inlineStr">
        <is>
          <t>U</t>
        </is>
      </c>
      <c r="S121" s="23" t="n"/>
      <c r="T121" s="14">
        <f>IF(Z121=0,IF(ISNUMBER(SEARCH("X",AV121)),"Unrated (0-5; X)","Unrated (0-5)"),IF(Z121=1,V121&amp;"/5",V121&amp;"-"&amp;X121&amp;"/5 (P"&amp;IF(ISNUMBER(SEARCH("X",AV121)),"; X","")&amp;")"))</f>
        <v/>
      </c>
      <c r="U121" s="26">
        <f>IF(AS121=0,"",IF(AR121=0,"Incomplete/invalid",IF(AA121=0,IF(ISNUMBER(SEARCH("X",AW121)),"Unrated (0-5; X)","Unrated (0-5)"),IF(AA121=1,W121&amp;"/5",W121&amp;"-"&amp;Y121&amp;"/5 (P"&amp;IF(ISNUMBER(SEARCH("X",AW121)),"; X","")&amp;")"))))</f>
        <v/>
      </c>
      <c r="V121" s="53">
        <f>LEN(AV121)-LEN(SUBSTITUTE(AV121,"Y",""))</f>
        <v/>
      </c>
      <c r="W121" s="54">
        <f>IF(AR121=1,LEN(AW121)-LEN(SUBSTITUTE(AW121,"Y","")),"")</f>
        <v/>
      </c>
      <c r="X121" s="53">
        <f>5-(LEN(AV121)-LEN(SUBSTITUTE(AV121,"N","")))</f>
        <v/>
      </c>
      <c r="Y121" s="54">
        <f>IF(AR121=1,5-(LEN(AW121)-LEN(SUBSTITUTE(AW121,"N",""))),"")</f>
        <v/>
      </c>
      <c r="Z121" s="55">
        <f>(V121+5-X121)/5</f>
        <v/>
      </c>
      <c r="AA121" s="56">
        <f>IF(AR121=1,(W121+5-Y121)/5,"")</f>
        <v/>
      </c>
      <c r="AB121" s="57">
        <f>D121*V121/5</f>
        <v/>
      </c>
      <c r="AC121" s="58">
        <f>IF(AR121=1,D121*W121/5,"")</f>
        <v/>
      </c>
      <c r="AD121" s="57">
        <f>D121*X121/5</f>
        <v/>
      </c>
      <c r="AE121" s="58">
        <f>IF(AR121=1,D121*Y121/5,"")</f>
        <v/>
      </c>
      <c r="AF121" s="57">
        <f>D121*Z121</f>
        <v/>
      </c>
      <c r="AG121" s="58">
        <f>IF(AR121=1,D121*AA121,"")</f>
        <v/>
      </c>
      <c r="AH121" s="14" t="inlineStr">
        <is>
          <t>Y: none | N: none | X: none | U: E1, E2, E3, E4, E5. See dataset-specific evidence note in MCDM_Grades and the complete rules in MCDM_Rubric.</t>
        </is>
      </c>
      <c r="AI121" s="27" t="n"/>
      <c r="AJ121" s="14" t="inlineStr">
        <is>
          <t>https://github.com/CUHK-USR-Group/Defect-Dataset</t>
        </is>
      </c>
      <c r="AK121" s="27" t="n"/>
      <c r="AL121" s="14" t="inlineStr">
        <is>
          <t>P: primary documentation (not evaluator-verified data quality)</t>
        </is>
      </c>
      <c r="AM121" s="27" t="n"/>
      <c r="AN121" s="14" t="inlineStr">
        <is>
          <t>Documentation snapshot; payload release not fully pinned</t>
        </is>
      </c>
      <c r="AO121" s="27" t="n"/>
      <c r="AP121" s="14" t="inlineStr">
        <is>
          <t>2026-09-07</t>
        </is>
      </c>
      <c r="AQ121" s="27" t="n"/>
      <c r="AR121" s="14">
        <f>IF(AND(AS121=5,LEN(AW121)=5,LEN(SUBSTITUTE(SUBSTITUTE(SUBSTITUTE(SUBSTITUTE(AW121,"Y",""),"N",""),"U",""),"X",""))=0),1,0)</f>
        <v/>
      </c>
      <c r="AS121" s="14">
        <f>COUNTA(G121,J121,M121,P121,S121)</f>
        <v/>
      </c>
      <c r="AT121" s="14">
        <f>SUM(IF(OR(G121="Y",G121="N",G121="U",G121="X"),IF(G121=F121,1,0),0),IF(OR(J121="Y",J121="N",J121="U",J121="X"),IF(J121=I121,1,0),0),IF(OR(M121="Y",M121="N",M121="U",M121="X"),IF(M121=L121,1,0),0),IF(OR(P121="Y",P121="N",P121="U",P121="X"),IF(P121=O121,1,0),0),IF(OR(S121="Y",S121="N",S121="U",S121="X"),IF(S121=R121,1,0),0))</f>
        <v/>
      </c>
      <c r="AU121" s="14">
        <f>A121&amp;"|"&amp;LEFT(C121,1)</f>
        <v/>
      </c>
      <c r="AV121" s="14">
        <f>F121&amp;I121&amp;L121&amp;O121&amp;R121</f>
        <v/>
      </c>
      <c r="AW121" s="14">
        <f>G121&amp;J121&amp;M121&amp;P121&amp;S121</f>
        <v/>
      </c>
    </row>
    <row r="122" ht="70" customHeight="1">
      <c r="A122" s="14" t="inlineStr">
        <is>
          <t>DS-016</t>
        </is>
      </c>
      <c r="B122" s="14" t="inlineStr">
        <is>
          <t>DeepCrack-537</t>
        </is>
      </c>
      <c r="C122" s="14" t="inlineStr">
        <is>
          <t>A Access</t>
        </is>
      </c>
      <c r="D122" s="14">
        <f>MCDM_Settings!$D$7</f>
        <v/>
      </c>
      <c r="E122" s="14" t="inlineStr">
        <is>
          <t>A1 Find the release</t>
        </is>
      </c>
      <c r="F122" s="21" t="inlineStr">
        <is>
          <t>Y</t>
        </is>
      </c>
      <c r="G122" s="23" t="n"/>
      <c r="H122" s="14" t="inlineStr">
        <is>
          <t>A2 Get the data</t>
        </is>
      </c>
      <c r="I122" s="21" t="inlineStr">
        <is>
          <t>Y</t>
        </is>
      </c>
      <c r="J122" s="23" t="n"/>
      <c r="K122" s="14" t="inlineStr">
        <is>
          <t>A3 Check the license</t>
        </is>
      </c>
      <c r="L122" s="21" t="inlineStr">
        <is>
          <t>U</t>
        </is>
      </c>
      <c r="M122" s="23" t="n"/>
      <c r="N122" s="14" t="inlineStr">
        <is>
          <t>A4 Check other rights</t>
        </is>
      </c>
      <c r="O122" s="21" t="inlineStr">
        <is>
          <t>U</t>
        </is>
      </c>
      <c r="P122" s="23" t="n"/>
      <c r="Q122" s="14" t="inlineStr">
        <is>
          <t>A5 Open a sample</t>
        </is>
      </c>
      <c r="R122" s="21" t="inlineStr">
        <is>
          <t>U</t>
        </is>
      </c>
      <c r="S122" s="23" t="n"/>
      <c r="T122" s="14">
        <f>IF(Z122=0,IF(ISNUMBER(SEARCH("X",AV122)),"Unrated (0-5; X)","Unrated (0-5)"),IF(Z122=1,V122&amp;"/5",V122&amp;"-"&amp;X122&amp;"/5 (P"&amp;IF(ISNUMBER(SEARCH("X",AV122)),"; X","")&amp;")"))</f>
        <v/>
      </c>
      <c r="U122" s="26">
        <f>IF(AS122=0,"",IF(AR122=0,"Incomplete/invalid",IF(AA122=0,IF(ISNUMBER(SEARCH("X",AW122)),"Unrated (0-5; X)","Unrated (0-5)"),IF(AA122=1,W122&amp;"/5",W122&amp;"-"&amp;Y122&amp;"/5 (P"&amp;IF(ISNUMBER(SEARCH("X",AW122)),"; X","")&amp;")"))))</f>
        <v/>
      </c>
      <c r="V122" s="53">
        <f>LEN(AV122)-LEN(SUBSTITUTE(AV122,"Y",""))</f>
        <v/>
      </c>
      <c r="W122" s="54">
        <f>IF(AR122=1,LEN(AW122)-LEN(SUBSTITUTE(AW122,"Y","")),"")</f>
        <v/>
      </c>
      <c r="X122" s="53">
        <f>5-(LEN(AV122)-LEN(SUBSTITUTE(AV122,"N","")))</f>
        <v/>
      </c>
      <c r="Y122" s="54">
        <f>IF(AR122=1,5-(LEN(AW122)-LEN(SUBSTITUTE(AW122,"N",""))),"")</f>
        <v/>
      </c>
      <c r="Z122" s="55">
        <f>(V122+5-X122)/5</f>
        <v/>
      </c>
      <c r="AA122" s="56">
        <f>IF(AR122=1,(W122+5-Y122)/5,"")</f>
        <v/>
      </c>
      <c r="AB122" s="57">
        <f>D122*V122/5</f>
        <v/>
      </c>
      <c r="AC122" s="58">
        <f>IF(AR122=1,D122*W122/5,"")</f>
        <v/>
      </c>
      <c r="AD122" s="57">
        <f>D122*X122/5</f>
        <v/>
      </c>
      <c r="AE122" s="58">
        <f>IF(AR122=1,D122*Y122/5,"")</f>
        <v/>
      </c>
      <c r="AF122" s="57">
        <f>D122*Z122</f>
        <v/>
      </c>
      <c r="AG122" s="58">
        <f>IF(AR122=1,D122*AA122,"")</f>
        <v/>
      </c>
      <c r="AH122" s="14" t="inlineStr">
        <is>
          <t>Y: A1, A2 | N: none | X: none | U: A3, A4, A5. See dataset-specific evidence note in MCDM_Grades and the complete rules in MCDM_Rubric.</t>
        </is>
      </c>
      <c r="AI122" s="27" t="n"/>
      <c r="AJ122" s="14" t="inlineStr">
        <is>
          <t>https://github.com/yhlleo/DeepCrack</t>
        </is>
      </c>
      <c r="AK122" s="27" t="n"/>
      <c r="AL122" s="14" t="inlineStr">
        <is>
          <t>P: primary documentation (not evaluator-verified data quality)</t>
        </is>
      </c>
      <c r="AM122" s="27" t="n"/>
      <c r="AN122" s="14" t="inlineStr">
        <is>
          <t>Documentation snapshot; payload release not fully pinned</t>
        </is>
      </c>
      <c r="AO122" s="27" t="n"/>
      <c r="AP122" s="14" t="inlineStr">
        <is>
          <t>2026-09-07</t>
        </is>
      </c>
      <c r="AQ122" s="27" t="n"/>
      <c r="AR122" s="14">
        <f>IF(AND(AS122=5,LEN(AW122)=5,LEN(SUBSTITUTE(SUBSTITUTE(SUBSTITUTE(SUBSTITUTE(AW122,"Y",""),"N",""),"U",""),"X",""))=0),1,0)</f>
        <v/>
      </c>
      <c r="AS122" s="14">
        <f>COUNTA(G122,J122,M122,P122,S122)</f>
        <v/>
      </c>
      <c r="AT122" s="14">
        <f>SUM(IF(OR(G122="Y",G122="N",G122="U",G122="X"),IF(G122=F122,1,0),0),IF(OR(J122="Y",J122="N",J122="U",J122="X"),IF(J122=I122,1,0),0),IF(OR(M122="Y",M122="N",M122="U",M122="X"),IF(M122=L122,1,0),0),IF(OR(P122="Y",P122="N",P122="U",P122="X"),IF(P122=O122,1,0),0),IF(OR(S122="Y",S122="N",S122="U",S122="X"),IF(S122=R122,1,0),0))</f>
        <v/>
      </c>
      <c r="AU122" s="14">
        <f>A122&amp;"|"&amp;LEFT(C122,1)</f>
        <v/>
      </c>
      <c r="AV122" s="14">
        <f>F122&amp;I122&amp;L122&amp;O122&amp;R122</f>
        <v/>
      </c>
      <c r="AW122" s="14">
        <f>G122&amp;J122&amp;M122&amp;P122&amp;S122</f>
        <v/>
      </c>
    </row>
    <row r="123" ht="70" customHeight="1">
      <c r="A123" s="14" t="inlineStr">
        <is>
          <t>DS-016</t>
        </is>
      </c>
      <c r="B123" s="14" t="inlineStr">
        <is>
          <t>DeepCrack-537</t>
        </is>
      </c>
      <c r="C123" s="14" t="inlineStr">
        <is>
          <t>L Label Quality</t>
        </is>
      </c>
      <c r="D123" s="14">
        <f>MCDM_Settings!$D$8</f>
        <v/>
      </c>
      <c r="E123" s="14" t="inlineStr">
        <is>
          <t>L1 Define the targets</t>
        </is>
      </c>
      <c r="F123" s="21" t="inlineStr">
        <is>
          <t>Y</t>
        </is>
      </c>
      <c r="G123" s="23" t="n"/>
      <c r="H123" s="14" t="inlineStr">
        <is>
          <t>L2 Explain the rules</t>
        </is>
      </c>
      <c r="I123" s="21" t="inlineStr">
        <is>
          <t>U</t>
        </is>
      </c>
      <c r="J123" s="23" t="n"/>
      <c r="K123" s="14" t="inlineStr">
        <is>
          <t>L3 Identify the team</t>
        </is>
      </c>
      <c r="L123" s="21" t="inlineStr">
        <is>
          <t>U</t>
        </is>
      </c>
      <c r="M123" s="23" t="n"/>
      <c r="N123" s="14" t="inlineStr">
        <is>
          <t>L4 Review and correct</t>
        </is>
      </c>
      <c r="O123" s="21" t="inlineStr">
        <is>
          <t>U</t>
        </is>
      </c>
      <c r="P123" s="23" t="n"/>
      <c r="Q123" s="14" t="inlineStr">
        <is>
          <t>L5 Measure reliability</t>
        </is>
      </c>
      <c r="R123" s="21" t="inlineStr">
        <is>
          <t>U</t>
        </is>
      </c>
      <c r="S123" s="23" t="n"/>
      <c r="T123" s="14">
        <f>IF(Z123=0,IF(ISNUMBER(SEARCH("X",AV123)),"Unrated (0-5; X)","Unrated (0-5)"),IF(Z123=1,V123&amp;"/5",V123&amp;"-"&amp;X123&amp;"/5 (P"&amp;IF(ISNUMBER(SEARCH("X",AV123)),"; X","")&amp;")"))</f>
        <v/>
      </c>
      <c r="U123" s="26">
        <f>IF(AS123=0,"",IF(AR123=0,"Incomplete/invalid",IF(AA123=0,IF(ISNUMBER(SEARCH("X",AW123)),"Unrated (0-5; X)","Unrated (0-5)"),IF(AA123=1,W123&amp;"/5",W123&amp;"-"&amp;Y123&amp;"/5 (P"&amp;IF(ISNUMBER(SEARCH("X",AW123)),"; X","")&amp;")"))))</f>
        <v/>
      </c>
      <c r="V123" s="53">
        <f>LEN(AV123)-LEN(SUBSTITUTE(AV123,"Y",""))</f>
        <v/>
      </c>
      <c r="W123" s="54">
        <f>IF(AR123=1,LEN(AW123)-LEN(SUBSTITUTE(AW123,"Y","")),"")</f>
        <v/>
      </c>
      <c r="X123" s="53">
        <f>5-(LEN(AV123)-LEN(SUBSTITUTE(AV123,"N","")))</f>
        <v/>
      </c>
      <c r="Y123" s="54">
        <f>IF(AR123=1,5-(LEN(AW123)-LEN(SUBSTITUTE(AW123,"N",""))),"")</f>
        <v/>
      </c>
      <c r="Z123" s="55">
        <f>(V123+5-X123)/5</f>
        <v/>
      </c>
      <c r="AA123" s="56">
        <f>IF(AR123=1,(W123+5-Y123)/5,"")</f>
        <v/>
      </c>
      <c r="AB123" s="57">
        <f>D123*V123/5</f>
        <v/>
      </c>
      <c r="AC123" s="58">
        <f>IF(AR123=1,D123*W123/5,"")</f>
        <v/>
      </c>
      <c r="AD123" s="57">
        <f>D123*X123/5</f>
        <v/>
      </c>
      <c r="AE123" s="58">
        <f>IF(AR123=1,D123*Y123/5,"")</f>
        <v/>
      </c>
      <c r="AF123" s="57">
        <f>D123*Z123</f>
        <v/>
      </c>
      <c r="AG123" s="58">
        <f>IF(AR123=1,D123*AA123,"")</f>
        <v/>
      </c>
      <c r="AH123" s="14" t="inlineStr">
        <is>
          <t>Y: L1 | N: none | X: none | U: L2, L3, L4, L5. See dataset-specific evidence note in MCDM_Grades and the complete rules in MCDM_Rubric.</t>
        </is>
      </c>
      <c r="AI123" s="27" t="n"/>
      <c r="AJ123" s="14" t="inlineStr">
        <is>
          <t>https://github.com/yhlleo/DeepCrack</t>
        </is>
      </c>
      <c r="AK123" s="27" t="n"/>
      <c r="AL123" s="14" t="inlineStr">
        <is>
          <t>P: primary documentation (not evaluator-verified data quality)</t>
        </is>
      </c>
      <c r="AM123" s="27" t="n"/>
      <c r="AN123" s="14" t="inlineStr">
        <is>
          <t>Documentation snapshot; payload release not fully pinned</t>
        </is>
      </c>
      <c r="AO123" s="27" t="n"/>
      <c r="AP123" s="14" t="inlineStr">
        <is>
          <t>2026-09-07</t>
        </is>
      </c>
      <c r="AQ123" s="27" t="n"/>
      <c r="AR123" s="14">
        <f>IF(AND(AS123=5,LEN(AW123)=5,LEN(SUBSTITUTE(SUBSTITUTE(SUBSTITUTE(SUBSTITUTE(AW123,"Y",""),"N",""),"U",""),"X",""))=0),1,0)</f>
        <v/>
      </c>
      <c r="AS123" s="14">
        <f>COUNTA(G123,J123,M123,P123,S123)</f>
        <v/>
      </c>
      <c r="AT123" s="14">
        <f>SUM(IF(OR(G123="Y",G123="N",G123="U",G123="X"),IF(G123=F123,1,0),0),IF(OR(J123="Y",J123="N",J123="U",J123="X"),IF(J123=I123,1,0),0),IF(OR(M123="Y",M123="N",M123="U",M123="X"),IF(M123=L123,1,0),0),IF(OR(P123="Y",P123="N",P123="U",P123="X"),IF(P123=O123,1,0),0),IF(OR(S123="Y",S123="N",S123="U",S123="X"),IF(S123=R123,1,0),0))</f>
        <v/>
      </c>
      <c r="AU123" s="14">
        <f>A123&amp;"|"&amp;LEFT(C123,1)</f>
        <v/>
      </c>
      <c r="AV123" s="14">
        <f>F123&amp;I123&amp;L123&amp;O123&amp;R123</f>
        <v/>
      </c>
      <c r="AW123" s="14">
        <f>G123&amp;J123&amp;M123&amp;P123&amp;S123</f>
        <v/>
      </c>
    </row>
    <row r="124" ht="70" customHeight="1">
      <c r="A124" s="14" t="inlineStr">
        <is>
          <t>DS-016</t>
        </is>
      </c>
      <c r="B124" s="14" t="inlineStr">
        <is>
          <t>DeepCrack-537</t>
        </is>
      </c>
      <c r="C124" s="14" t="inlineStr">
        <is>
          <t>D Documentation</t>
        </is>
      </c>
      <c r="D124" s="14">
        <f>MCDM_Settings!$D$9</f>
        <v/>
      </c>
      <c r="E124" s="14" t="inlineStr">
        <is>
          <t>D1 Describe the files</t>
        </is>
      </c>
      <c r="F124" s="21" t="inlineStr">
        <is>
          <t>U</t>
        </is>
      </c>
      <c r="G124" s="23" t="n"/>
      <c r="H124" s="14" t="inlineStr">
        <is>
          <t>D2 Explain the source</t>
        </is>
      </c>
      <c r="I124" s="21" t="inlineStr">
        <is>
          <t>U</t>
        </is>
      </c>
      <c r="J124" s="23" t="n"/>
      <c r="K124" s="14" t="inlineStr">
        <is>
          <t>D3 Track the version</t>
        </is>
      </c>
      <c r="L124" s="21" t="inlineStr">
        <is>
          <t>U</t>
        </is>
      </c>
      <c r="M124" s="23" t="n"/>
      <c r="N124" s="14" t="inlineStr">
        <is>
          <t>D4 State the limits</t>
        </is>
      </c>
      <c r="O124" s="21" t="inlineStr">
        <is>
          <t>U</t>
        </is>
      </c>
      <c r="P124" s="23" t="n"/>
      <c r="Q124" s="14" t="inlineStr">
        <is>
          <t>D5 Locate the details</t>
        </is>
      </c>
      <c r="R124" s="21" t="inlineStr">
        <is>
          <t>Y</t>
        </is>
      </c>
      <c r="S124" s="23" t="n"/>
      <c r="T124" s="14">
        <f>IF(Z124=0,IF(ISNUMBER(SEARCH("X",AV124)),"Unrated (0-5; X)","Unrated (0-5)"),IF(Z124=1,V124&amp;"/5",V124&amp;"-"&amp;X124&amp;"/5 (P"&amp;IF(ISNUMBER(SEARCH("X",AV124)),"; X","")&amp;")"))</f>
        <v/>
      </c>
      <c r="U124" s="26">
        <f>IF(AS124=0,"",IF(AR124=0,"Incomplete/invalid",IF(AA124=0,IF(ISNUMBER(SEARCH("X",AW124)),"Unrated (0-5; X)","Unrated (0-5)"),IF(AA124=1,W124&amp;"/5",W124&amp;"-"&amp;Y124&amp;"/5 (P"&amp;IF(ISNUMBER(SEARCH("X",AW124)),"; X","")&amp;")"))))</f>
        <v/>
      </c>
      <c r="V124" s="53">
        <f>LEN(AV124)-LEN(SUBSTITUTE(AV124,"Y",""))</f>
        <v/>
      </c>
      <c r="W124" s="54">
        <f>IF(AR124=1,LEN(AW124)-LEN(SUBSTITUTE(AW124,"Y","")),"")</f>
        <v/>
      </c>
      <c r="X124" s="53">
        <f>5-(LEN(AV124)-LEN(SUBSTITUTE(AV124,"N","")))</f>
        <v/>
      </c>
      <c r="Y124" s="54">
        <f>IF(AR124=1,5-(LEN(AW124)-LEN(SUBSTITUTE(AW124,"N",""))),"")</f>
        <v/>
      </c>
      <c r="Z124" s="55">
        <f>(V124+5-X124)/5</f>
        <v/>
      </c>
      <c r="AA124" s="56">
        <f>IF(AR124=1,(W124+5-Y124)/5,"")</f>
        <v/>
      </c>
      <c r="AB124" s="57">
        <f>D124*V124/5</f>
        <v/>
      </c>
      <c r="AC124" s="58">
        <f>IF(AR124=1,D124*W124/5,"")</f>
        <v/>
      </c>
      <c r="AD124" s="57">
        <f>D124*X124/5</f>
        <v/>
      </c>
      <c r="AE124" s="58">
        <f>IF(AR124=1,D124*Y124/5,"")</f>
        <v/>
      </c>
      <c r="AF124" s="57">
        <f>D124*Z124</f>
        <v/>
      </c>
      <c r="AG124" s="58">
        <f>IF(AR124=1,D124*AA124,"")</f>
        <v/>
      </c>
      <c r="AH124" s="14" t="inlineStr">
        <is>
          <t>Y: D5 | N: none | X: none | U: D1, D2, D3, D4. See dataset-specific evidence note in MCDM_Grades and the complete rules in MCDM_Rubric.</t>
        </is>
      </c>
      <c r="AI124" s="27" t="n"/>
      <c r="AJ124" s="14" t="inlineStr">
        <is>
          <t>https://github.com/yhlleo/DeepCrack</t>
        </is>
      </c>
      <c r="AK124" s="27" t="n"/>
      <c r="AL124" s="14" t="inlineStr">
        <is>
          <t>P: primary documentation (not evaluator-verified data quality)</t>
        </is>
      </c>
      <c r="AM124" s="27" t="n"/>
      <c r="AN124" s="14" t="inlineStr">
        <is>
          <t>Documentation snapshot; payload release not fully pinned</t>
        </is>
      </c>
      <c r="AO124" s="27" t="n"/>
      <c r="AP124" s="14" t="inlineStr">
        <is>
          <t>2026-09-07</t>
        </is>
      </c>
      <c r="AQ124" s="27" t="n"/>
      <c r="AR124" s="14">
        <f>IF(AND(AS124=5,LEN(AW124)=5,LEN(SUBSTITUTE(SUBSTITUTE(SUBSTITUTE(SUBSTITUTE(AW124,"Y",""),"N",""),"U",""),"X",""))=0),1,0)</f>
        <v/>
      </c>
      <c r="AS124" s="14">
        <f>COUNTA(G124,J124,M124,P124,S124)</f>
        <v/>
      </c>
      <c r="AT124" s="14">
        <f>SUM(IF(OR(G124="Y",G124="N",G124="U",G124="X"),IF(G124=F124,1,0),0),IF(OR(J124="Y",J124="N",J124="U",J124="X"),IF(J124=I124,1,0),0),IF(OR(M124="Y",M124="N",M124="U",M124="X"),IF(M124=L124,1,0),0),IF(OR(P124="Y",P124="N",P124="U",P124="X"),IF(P124=O124,1,0),0),IF(OR(S124="Y",S124="N",S124="U",S124="X"),IF(S124=R124,1,0),0))</f>
        <v/>
      </c>
      <c r="AU124" s="14">
        <f>A124&amp;"|"&amp;LEFT(C124,1)</f>
        <v/>
      </c>
      <c r="AV124" s="14">
        <f>F124&amp;I124&amp;L124&amp;O124&amp;R124</f>
        <v/>
      </c>
      <c r="AW124" s="14">
        <f>G124&amp;J124&amp;M124&amp;P124&amp;S124</f>
        <v/>
      </c>
    </row>
    <row r="125" ht="70" customHeight="1">
      <c r="A125" s="14" t="inlineStr">
        <is>
          <t>DS-016</t>
        </is>
      </c>
      <c r="B125" s="14" t="inlineStr">
        <is>
          <t>DeepCrack-537</t>
        </is>
      </c>
      <c r="C125" s="14" t="inlineStr">
        <is>
          <t>C Sample Size</t>
        </is>
      </c>
      <c r="D125" s="14">
        <f>MCDM_Settings!$D$10</f>
        <v/>
      </c>
      <c r="E125" s="14" t="inlineStr">
        <is>
          <t>C1 Count originals</t>
        </is>
      </c>
      <c r="F125" s="21" t="inlineStr">
        <is>
          <t>U</t>
        </is>
      </c>
      <c r="G125" s="23" t="n"/>
      <c r="H125" s="14" t="inlineStr">
        <is>
          <t>C2 Count each class</t>
        </is>
      </c>
      <c r="I125" s="21" t="inlineStr">
        <is>
          <t>U</t>
        </is>
      </c>
      <c r="J125" s="23" t="n"/>
      <c r="K125" s="14" t="inlineStr">
        <is>
          <t>C3 Count each group</t>
        </is>
      </c>
      <c r="L125" s="21" t="inlineStr">
        <is>
          <t>U</t>
        </is>
      </c>
      <c r="M125" s="23" t="n"/>
      <c r="N125" s="14" t="inlineStr">
        <is>
          <t>C4 Count each split</t>
        </is>
      </c>
      <c r="O125" s="21" t="inlineStr">
        <is>
          <t>U</t>
        </is>
      </c>
      <c r="P125" s="23" t="n"/>
      <c r="Q125" s="14" t="inlineStr">
        <is>
          <t>C5 Justify the size</t>
        </is>
      </c>
      <c r="R125" s="21" t="inlineStr">
        <is>
          <t>U</t>
        </is>
      </c>
      <c r="S125" s="23" t="n"/>
      <c r="T125" s="14">
        <f>IF(Z125=0,IF(ISNUMBER(SEARCH("X",AV125)),"Unrated (0-5; X)","Unrated (0-5)"),IF(Z125=1,V125&amp;"/5",V125&amp;"-"&amp;X125&amp;"/5 (P"&amp;IF(ISNUMBER(SEARCH("X",AV125)),"; X","")&amp;")"))</f>
        <v/>
      </c>
      <c r="U125" s="26">
        <f>IF(AS125=0,"",IF(AR125=0,"Incomplete/invalid",IF(AA125=0,IF(ISNUMBER(SEARCH("X",AW125)),"Unrated (0-5; X)","Unrated (0-5)"),IF(AA125=1,W125&amp;"/5",W125&amp;"-"&amp;Y125&amp;"/5 (P"&amp;IF(ISNUMBER(SEARCH("X",AW125)),"; X","")&amp;")"))))</f>
        <v/>
      </c>
      <c r="V125" s="53">
        <f>LEN(AV125)-LEN(SUBSTITUTE(AV125,"Y",""))</f>
        <v/>
      </c>
      <c r="W125" s="54">
        <f>IF(AR125=1,LEN(AW125)-LEN(SUBSTITUTE(AW125,"Y","")),"")</f>
        <v/>
      </c>
      <c r="X125" s="53">
        <f>5-(LEN(AV125)-LEN(SUBSTITUTE(AV125,"N","")))</f>
        <v/>
      </c>
      <c r="Y125" s="54">
        <f>IF(AR125=1,5-(LEN(AW125)-LEN(SUBSTITUTE(AW125,"N",""))),"")</f>
        <v/>
      </c>
      <c r="Z125" s="55">
        <f>(V125+5-X125)/5</f>
        <v/>
      </c>
      <c r="AA125" s="56">
        <f>IF(AR125=1,(W125+5-Y125)/5,"")</f>
        <v/>
      </c>
      <c r="AB125" s="57">
        <f>D125*V125/5</f>
        <v/>
      </c>
      <c r="AC125" s="58">
        <f>IF(AR125=1,D125*W125/5,"")</f>
        <v/>
      </c>
      <c r="AD125" s="57">
        <f>D125*X125/5</f>
        <v/>
      </c>
      <c r="AE125" s="58">
        <f>IF(AR125=1,D125*Y125/5,"")</f>
        <v/>
      </c>
      <c r="AF125" s="57">
        <f>D125*Z125</f>
        <v/>
      </c>
      <c r="AG125" s="58">
        <f>IF(AR125=1,D125*AA125,"")</f>
        <v/>
      </c>
      <c r="AH125" s="14" t="inlineStr">
        <is>
          <t>Y: none | N: none | X: none | U: C1, C2, C3, C4, C5. See dataset-specific evidence note in MCDM_Grades and the complete rules in MCDM_Rubric.</t>
        </is>
      </c>
      <c r="AI125" s="27" t="n"/>
      <c r="AJ125" s="14" t="inlineStr">
        <is>
          <t>https://github.com/yhlleo/DeepCrack</t>
        </is>
      </c>
      <c r="AK125" s="27" t="n"/>
      <c r="AL125" s="14" t="inlineStr">
        <is>
          <t>P: primary documentation (not evaluator-verified data quality)</t>
        </is>
      </c>
      <c r="AM125" s="27" t="n"/>
      <c r="AN125" s="14" t="inlineStr">
        <is>
          <t>Documentation snapshot; payload release not fully pinned</t>
        </is>
      </c>
      <c r="AO125" s="27" t="n"/>
      <c r="AP125" s="14" t="inlineStr">
        <is>
          <t>2026-09-07</t>
        </is>
      </c>
      <c r="AQ125" s="27" t="n"/>
      <c r="AR125" s="14">
        <f>IF(AND(AS125=5,LEN(AW125)=5,LEN(SUBSTITUTE(SUBSTITUTE(SUBSTITUTE(SUBSTITUTE(AW125,"Y",""),"N",""),"U",""),"X",""))=0),1,0)</f>
        <v/>
      </c>
      <c r="AS125" s="14">
        <f>COUNTA(G125,J125,M125,P125,S125)</f>
        <v/>
      </c>
      <c r="AT125" s="14">
        <f>SUM(IF(OR(G125="Y",G125="N",G125="U",G125="X"),IF(G125=F125,1,0),0),IF(OR(J125="Y",J125="N",J125="U",J125="X"),IF(J125=I125,1,0),0),IF(OR(M125="Y",M125="N",M125="U",M125="X"),IF(M125=L125,1,0),0),IF(OR(P125="Y",P125="N",P125="U",P125="X"),IF(P125=O125,1,0),0),IF(OR(S125="Y",S125="N",S125="U",S125="X"),IF(S125=R125,1,0),0))</f>
        <v/>
      </c>
      <c r="AU125" s="14">
        <f>A125&amp;"|"&amp;LEFT(C125,1)</f>
        <v/>
      </c>
      <c r="AV125" s="14">
        <f>F125&amp;I125&amp;L125&amp;O125&amp;R125</f>
        <v/>
      </c>
      <c r="AW125" s="14">
        <f>G125&amp;J125&amp;M125&amp;P125&amp;S125</f>
        <v/>
      </c>
    </row>
    <row r="126" ht="70" customHeight="1">
      <c r="A126" s="14" t="inlineStr">
        <is>
          <t>DS-016</t>
        </is>
      </c>
      <c r="B126" s="14" t="inlineStr">
        <is>
          <t>DeepCrack-537</t>
        </is>
      </c>
      <c r="C126" s="14" t="inlineStr">
        <is>
          <t>R Domain Fit</t>
        </is>
      </c>
      <c r="D126" s="14">
        <f>MCDM_Settings!$D$11</f>
        <v/>
      </c>
      <c r="E126" s="14" t="inlineStr">
        <is>
          <t>R1 Define the domain</t>
        </is>
      </c>
      <c r="F126" s="21" t="inlineStr">
        <is>
          <t>U</t>
        </is>
      </c>
      <c r="G126" s="23" t="n"/>
      <c r="H126" s="14" t="inlineStr">
        <is>
          <t>R2 Describe coverage</t>
        </is>
      </c>
      <c r="I126" s="21" t="inlineStr">
        <is>
          <t>U</t>
        </is>
      </c>
      <c r="J126" s="23" t="n"/>
      <c r="K126" s="14" t="inlineStr">
        <is>
          <t>R3 Compare the target</t>
        </is>
      </c>
      <c r="L126" s="21" t="inlineStr">
        <is>
          <t>U</t>
        </is>
      </c>
      <c r="M126" s="23" t="n"/>
      <c r="N126" s="14" t="inlineStr">
        <is>
          <t>R4 Check for bias</t>
        </is>
      </c>
      <c r="O126" s="21" t="inlineStr">
        <is>
          <t>U</t>
        </is>
      </c>
      <c r="P126" s="23" t="n"/>
      <c r="Q126" s="14" t="inlineStr">
        <is>
          <t>R5 Test a new domain</t>
        </is>
      </c>
      <c r="R126" s="21" t="inlineStr">
        <is>
          <t>U</t>
        </is>
      </c>
      <c r="S126" s="23" t="n"/>
      <c r="T126" s="14">
        <f>IF(Z126=0,IF(ISNUMBER(SEARCH("X",AV126)),"Unrated (0-5; X)","Unrated (0-5)"),IF(Z126=1,V126&amp;"/5",V126&amp;"-"&amp;X126&amp;"/5 (P"&amp;IF(ISNUMBER(SEARCH("X",AV126)),"; X","")&amp;")"))</f>
        <v/>
      </c>
      <c r="U126" s="26">
        <f>IF(AS126=0,"",IF(AR126=0,"Incomplete/invalid",IF(AA126=0,IF(ISNUMBER(SEARCH("X",AW126)),"Unrated (0-5; X)","Unrated (0-5)"),IF(AA126=1,W126&amp;"/5",W126&amp;"-"&amp;Y126&amp;"/5 (P"&amp;IF(ISNUMBER(SEARCH("X",AW126)),"; X","")&amp;")"))))</f>
        <v/>
      </c>
      <c r="V126" s="53">
        <f>LEN(AV126)-LEN(SUBSTITUTE(AV126,"Y",""))</f>
        <v/>
      </c>
      <c r="W126" s="54">
        <f>IF(AR126=1,LEN(AW126)-LEN(SUBSTITUTE(AW126,"Y","")),"")</f>
        <v/>
      </c>
      <c r="X126" s="53">
        <f>5-(LEN(AV126)-LEN(SUBSTITUTE(AV126,"N","")))</f>
        <v/>
      </c>
      <c r="Y126" s="54">
        <f>IF(AR126=1,5-(LEN(AW126)-LEN(SUBSTITUTE(AW126,"N",""))),"")</f>
        <v/>
      </c>
      <c r="Z126" s="55">
        <f>(V126+5-X126)/5</f>
        <v/>
      </c>
      <c r="AA126" s="56">
        <f>IF(AR126=1,(W126+5-Y126)/5,"")</f>
        <v/>
      </c>
      <c r="AB126" s="57">
        <f>D126*V126/5</f>
        <v/>
      </c>
      <c r="AC126" s="58">
        <f>IF(AR126=1,D126*W126/5,"")</f>
        <v/>
      </c>
      <c r="AD126" s="57">
        <f>D126*X126/5</f>
        <v/>
      </c>
      <c r="AE126" s="58">
        <f>IF(AR126=1,D126*Y126/5,"")</f>
        <v/>
      </c>
      <c r="AF126" s="57">
        <f>D126*Z126</f>
        <v/>
      </c>
      <c r="AG126" s="58">
        <f>IF(AR126=1,D126*AA126,"")</f>
        <v/>
      </c>
      <c r="AH126" s="14" t="inlineStr">
        <is>
          <t>Y: none | N: none | X: none | U: R1, R2, R3, R4, R5. See dataset-specific evidence note in MCDM_Grades and the complete rules in MCDM_Rubric.</t>
        </is>
      </c>
      <c r="AI126" s="27" t="n"/>
      <c r="AJ126" s="14" t="inlineStr">
        <is>
          <t>https://github.com/yhlleo/DeepCrack</t>
        </is>
      </c>
      <c r="AK126" s="27" t="n"/>
      <c r="AL126" s="14" t="inlineStr">
        <is>
          <t>P: primary documentation (not evaluator-verified data quality)</t>
        </is>
      </c>
      <c r="AM126" s="27" t="n"/>
      <c r="AN126" s="14" t="inlineStr">
        <is>
          <t>Documentation snapshot; payload release not fully pinned</t>
        </is>
      </c>
      <c r="AO126" s="27" t="n"/>
      <c r="AP126" s="14" t="inlineStr">
        <is>
          <t>2026-09-07</t>
        </is>
      </c>
      <c r="AQ126" s="27" t="n"/>
      <c r="AR126" s="14">
        <f>IF(AND(AS126=5,LEN(AW126)=5,LEN(SUBSTITUTE(SUBSTITUTE(SUBSTITUTE(SUBSTITUTE(AW126,"Y",""),"N",""),"U",""),"X",""))=0),1,0)</f>
        <v/>
      </c>
      <c r="AS126" s="14">
        <f>COUNTA(G126,J126,M126,P126,S126)</f>
        <v/>
      </c>
      <c r="AT126" s="14">
        <f>SUM(IF(OR(G126="Y",G126="N",G126="U",G126="X"),IF(G126=F126,1,0),0),IF(OR(J126="Y",J126="N",J126="U",J126="X"),IF(J126=I126,1,0),0),IF(OR(M126="Y",M126="N",M126="U",M126="X"),IF(M126=L126,1,0),0),IF(OR(P126="Y",P126="N",P126="U",P126="X"),IF(P126=O126,1,0),0),IF(OR(S126="Y",S126="N",S126="U",S126="X"),IF(S126=R126,1,0),0))</f>
        <v/>
      </c>
      <c r="AU126" s="14">
        <f>A126&amp;"|"&amp;LEFT(C126,1)</f>
        <v/>
      </c>
      <c r="AV126" s="14">
        <f>F126&amp;I126&amp;L126&amp;O126&amp;R126</f>
        <v/>
      </c>
      <c r="AW126" s="14">
        <f>G126&amp;J126&amp;M126&amp;P126&amp;S126</f>
        <v/>
      </c>
    </row>
    <row r="127" ht="70" customHeight="1">
      <c r="A127" s="14" t="inlineStr">
        <is>
          <t>DS-016</t>
        </is>
      </c>
      <c r="B127" s="14" t="inlineStr">
        <is>
          <t>DeepCrack-537</t>
        </is>
      </c>
      <c r="C127" s="14" t="inlineStr">
        <is>
          <t>M Sensor Details</t>
        </is>
      </c>
      <c r="D127" s="14">
        <f>MCDM_Settings!$D$12</f>
        <v/>
      </c>
      <c r="E127" s="14" t="inlineStr">
        <is>
          <t>M1 Identify equipment</t>
        </is>
      </c>
      <c r="F127" s="21" t="inlineStr">
        <is>
          <t>U</t>
        </is>
      </c>
      <c r="G127" s="23" t="n"/>
      <c r="H127" s="14" t="inlineStr">
        <is>
          <t>M2 Specify the scale</t>
        </is>
      </c>
      <c r="I127" s="21" t="inlineStr">
        <is>
          <t>U</t>
        </is>
      </c>
      <c r="J127" s="23" t="n"/>
      <c r="K127" s="14" t="inlineStr">
        <is>
          <t>M3 Locate the records</t>
        </is>
      </c>
      <c r="L127" s="21" t="inlineStr">
        <is>
          <t>U</t>
        </is>
      </c>
      <c r="M127" s="23" t="n"/>
      <c r="N127" s="14" t="inlineStr">
        <is>
          <t>M4 Report precision</t>
        </is>
      </c>
      <c r="O127" s="21" t="inlineStr">
        <is>
          <t>U</t>
        </is>
      </c>
      <c r="P127" s="23" t="n"/>
      <c r="Q127" s="14" t="inlineStr">
        <is>
          <t>M5 Explain processing</t>
        </is>
      </c>
      <c r="R127" s="21" t="inlineStr">
        <is>
          <t>U</t>
        </is>
      </c>
      <c r="S127" s="23" t="n"/>
      <c r="T127" s="14">
        <f>IF(Z127=0,IF(ISNUMBER(SEARCH("X",AV127)),"Unrated (0-5; X)","Unrated (0-5)"),IF(Z127=1,V127&amp;"/5",V127&amp;"-"&amp;X127&amp;"/5 (P"&amp;IF(ISNUMBER(SEARCH("X",AV127)),"; X","")&amp;")"))</f>
        <v/>
      </c>
      <c r="U127" s="26">
        <f>IF(AS127=0,"",IF(AR127=0,"Incomplete/invalid",IF(AA127=0,IF(ISNUMBER(SEARCH("X",AW127)),"Unrated (0-5; X)","Unrated (0-5)"),IF(AA127=1,W127&amp;"/5",W127&amp;"-"&amp;Y127&amp;"/5 (P"&amp;IF(ISNUMBER(SEARCH("X",AW127)),"; X","")&amp;")"))))</f>
        <v/>
      </c>
      <c r="V127" s="53">
        <f>LEN(AV127)-LEN(SUBSTITUTE(AV127,"Y",""))</f>
        <v/>
      </c>
      <c r="W127" s="54">
        <f>IF(AR127=1,LEN(AW127)-LEN(SUBSTITUTE(AW127,"Y","")),"")</f>
        <v/>
      </c>
      <c r="X127" s="53">
        <f>5-(LEN(AV127)-LEN(SUBSTITUTE(AV127,"N","")))</f>
        <v/>
      </c>
      <c r="Y127" s="54">
        <f>IF(AR127=1,5-(LEN(AW127)-LEN(SUBSTITUTE(AW127,"N",""))),"")</f>
        <v/>
      </c>
      <c r="Z127" s="55">
        <f>(V127+5-X127)/5</f>
        <v/>
      </c>
      <c r="AA127" s="56">
        <f>IF(AR127=1,(W127+5-Y127)/5,"")</f>
        <v/>
      </c>
      <c r="AB127" s="57">
        <f>D127*V127/5</f>
        <v/>
      </c>
      <c r="AC127" s="58">
        <f>IF(AR127=1,D127*W127/5,"")</f>
        <v/>
      </c>
      <c r="AD127" s="57">
        <f>D127*X127/5</f>
        <v/>
      </c>
      <c r="AE127" s="58">
        <f>IF(AR127=1,D127*Y127/5,"")</f>
        <v/>
      </c>
      <c r="AF127" s="57">
        <f>D127*Z127</f>
        <v/>
      </c>
      <c r="AG127" s="58">
        <f>IF(AR127=1,D127*AA127,"")</f>
        <v/>
      </c>
      <c r="AH127" s="14" t="inlineStr">
        <is>
          <t>Y: none | N: none | X: none | U: M1, M2, M3, M4, M5. See dataset-specific evidence note in MCDM_Grades and the complete rules in MCDM_Rubric.</t>
        </is>
      </c>
      <c r="AI127" s="27" t="n"/>
      <c r="AJ127" s="14" t="inlineStr">
        <is>
          <t>https://github.com/yhlleo/DeepCrack</t>
        </is>
      </c>
      <c r="AK127" s="27" t="n"/>
      <c r="AL127" s="14" t="inlineStr">
        <is>
          <t>P: primary documentation (not evaluator-verified data quality)</t>
        </is>
      </c>
      <c r="AM127" s="27" t="n"/>
      <c r="AN127" s="14" t="inlineStr">
        <is>
          <t>Documentation snapshot; payload release not fully pinned</t>
        </is>
      </c>
      <c r="AO127" s="27" t="n"/>
      <c r="AP127" s="14" t="inlineStr">
        <is>
          <t>2026-09-07</t>
        </is>
      </c>
      <c r="AQ127" s="27" t="n"/>
      <c r="AR127" s="14">
        <f>IF(AND(AS127=5,LEN(AW127)=5,LEN(SUBSTITUTE(SUBSTITUTE(SUBSTITUTE(SUBSTITUTE(AW127,"Y",""),"N",""),"U",""),"X",""))=0),1,0)</f>
        <v/>
      </c>
      <c r="AS127" s="14">
        <f>COUNTA(G127,J127,M127,P127,S127)</f>
        <v/>
      </c>
      <c r="AT127" s="14">
        <f>SUM(IF(OR(G127="Y",G127="N",G127="U",G127="X"),IF(G127=F127,1,0),0),IF(OR(J127="Y",J127="N",J127="U",J127="X"),IF(J127=I127,1,0),0),IF(OR(M127="Y",M127="N",M127="U",M127="X"),IF(M127=L127,1,0),0),IF(OR(P127="Y",P127="N",P127="U",P127="X"),IF(P127=O127,1,0),0),IF(OR(S127="Y",S127="N",S127="U",S127="X"),IF(S127=R127,1,0),0))</f>
        <v/>
      </c>
      <c r="AU127" s="14">
        <f>A127&amp;"|"&amp;LEFT(C127,1)</f>
        <v/>
      </c>
      <c r="AV127" s="14">
        <f>F127&amp;I127&amp;L127&amp;O127&amp;R127</f>
        <v/>
      </c>
      <c r="AW127" s="14">
        <f>G127&amp;J127&amp;M127&amp;P127&amp;S127</f>
        <v/>
      </c>
    </row>
    <row r="128" ht="70" customHeight="1">
      <c r="A128" s="14" t="inlineStr">
        <is>
          <t>DS-016</t>
        </is>
      </c>
      <c r="B128" s="14" t="inlineStr">
        <is>
          <t>DeepCrack-537</t>
        </is>
      </c>
      <c r="C128" s="14" t="inlineStr">
        <is>
          <t>V Test Readiness</t>
        </is>
      </c>
      <c r="D128" s="14">
        <f>MCDM_Settings!$D$13</f>
        <v/>
      </c>
      <c r="E128" s="14" t="inlineStr">
        <is>
          <t>V1 Identify test data</t>
        </is>
      </c>
      <c r="F128" s="21" t="inlineStr">
        <is>
          <t>Y</t>
        </is>
      </c>
      <c r="G128" s="23" t="n"/>
      <c r="H128" s="14" t="inlineStr">
        <is>
          <t>V2 Define the splits</t>
        </is>
      </c>
      <c r="I128" s="21" t="inlineStr">
        <is>
          <t>U</t>
        </is>
      </c>
      <c r="J128" s="23" t="n"/>
      <c r="K128" s="14" t="inlineStr">
        <is>
          <t>V3 Prevent leakage</t>
        </is>
      </c>
      <c r="L128" s="21" t="inlineStr">
        <is>
          <t>U</t>
        </is>
      </c>
      <c r="M128" s="23" t="n"/>
      <c r="N128" s="14" t="inlineStr">
        <is>
          <t>V4 Provide a baseline</t>
        </is>
      </c>
      <c r="O128" s="21" t="inlineStr">
        <is>
          <t>U</t>
        </is>
      </c>
      <c r="P128" s="23" t="n"/>
      <c r="Q128" s="14" t="inlineStr">
        <is>
          <t>V5 Report uncertainty</t>
        </is>
      </c>
      <c r="R128" s="21" t="inlineStr">
        <is>
          <t>U</t>
        </is>
      </c>
      <c r="S128" s="23" t="n"/>
      <c r="T128" s="14">
        <f>IF(Z128=0,IF(ISNUMBER(SEARCH("X",AV128)),"Unrated (0-5; X)","Unrated (0-5)"),IF(Z128=1,V128&amp;"/5",V128&amp;"-"&amp;X128&amp;"/5 (P"&amp;IF(ISNUMBER(SEARCH("X",AV128)),"; X","")&amp;")"))</f>
        <v/>
      </c>
      <c r="U128" s="26">
        <f>IF(AS128=0,"",IF(AR128=0,"Incomplete/invalid",IF(AA128=0,IF(ISNUMBER(SEARCH("X",AW128)),"Unrated (0-5; X)","Unrated (0-5)"),IF(AA128=1,W128&amp;"/5",W128&amp;"-"&amp;Y128&amp;"/5 (P"&amp;IF(ISNUMBER(SEARCH("X",AW128)),"; X","")&amp;")"))))</f>
        <v/>
      </c>
      <c r="V128" s="53">
        <f>LEN(AV128)-LEN(SUBSTITUTE(AV128,"Y",""))</f>
        <v/>
      </c>
      <c r="W128" s="54">
        <f>IF(AR128=1,LEN(AW128)-LEN(SUBSTITUTE(AW128,"Y","")),"")</f>
        <v/>
      </c>
      <c r="X128" s="53">
        <f>5-(LEN(AV128)-LEN(SUBSTITUTE(AV128,"N","")))</f>
        <v/>
      </c>
      <c r="Y128" s="54">
        <f>IF(AR128=1,5-(LEN(AW128)-LEN(SUBSTITUTE(AW128,"N",""))),"")</f>
        <v/>
      </c>
      <c r="Z128" s="55">
        <f>(V128+5-X128)/5</f>
        <v/>
      </c>
      <c r="AA128" s="56">
        <f>IF(AR128=1,(W128+5-Y128)/5,"")</f>
        <v/>
      </c>
      <c r="AB128" s="57">
        <f>D128*V128/5</f>
        <v/>
      </c>
      <c r="AC128" s="58">
        <f>IF(AR128=1,D128*W128/5,"")</f>
        <v/>
      </c>
      <c r="AD128" s="57">
        <f>D128*X128/5</f>
        <v/>
      </c>
      <c r="AE128" s="58">
        <f>IF(AR128=1,D128*Y128/5,"")</f>
        <v/>
      </c>
      <c r="AF128" s="57">
        <f>D128*Z128</f>
        <v/>
      </c>
      <c r="AG128" s="58">
        <f>IF(AR128=1,D128*AA128,"")</f>
        <v/>
      </c>
      <c r="AH128" s="14" t="inlineStr">
        <is>
          <t>Y: V1 | N: none | X: none | U: V2, V3, V4, V5. See dataset-specific evidence note in MCDM_Grades and the complete rules in MCDM_Rubric.</t>
        </is>
      </c>
      <c r="AI128" s="27" t="n"/>
      <c r="AJ128" s="14" t="inlineStr">
        <is>
          <t>https://github.com/yhlleo/DeepCrack</t>
        </is>
      </c>
      <c r="AK128" s="27" t="n"/>
      <c r="AL128" s="14" t="inlineStr">
        <is>
          <t>P: primary documentation (not evaluator-verified data quality)</t>
        </is>
      </c>
      <c r="AM128" s="27" t="n"/>
      <c r="AN128" s="14" t="inlineStr">
        <is>
          <t>Documentation snapshot; payload release not fully pinned</t>
        </is>
      </c>
      <c r="AO128" s="27" t="n"/>
      <c r="AP128" s="14" t="inlineStr">
        <is>
          <t>2026-09-07</t>
        </is>
      </c>
      <c r="AQ128" s="27" t="n"/>
      <c r="AR128" s="14">
        <f>IF(AND(AS128=5,LEN(AW128)=5,LEN(SUBSTITUTE(SUBSTITUTE(SUBSTITUTE(SUBSTITUTE(AW128,"Y",""),"N",""),"U",""),"X",""))=0),1,0)</f>
        <v/>
      </c>
      <c r="AS128" s="14">
        <f>COUNTA(G128,J128,M128,P128,S128)</f>
        <v/>
      </c>
      <c r="AT128" s="14">
        <f>SUM(IF(OR(G128="Y",G128="N",G128="U",G128="X"),IF(G128=F128,1,0),0),IF(OR(J128="Y",J128="N",J128="U",J128="X"),IF(J128=I128,1,0),0),IF(OR(M128="Y",M128="N",M128="U",M128="X"),IF(M128=L128,1,0),0),IF(OR(P128="Y",P128="N",P128="U",P128="X"),IF(P128=O128,1,0),0),IF(OR(S128="Y",S128="N",S128="U",S128="X"),IF(S128=R128,1,0),0))</f>
        <v/>
      </c>
      <c r="AU128" s="14">
        <f>A128&amp;"|"&amp;LEFT(C128,1)</f>
        <v/>
      </c>
      <c r="AV128" s="14">
        <f>F128&amp;I128&amp;L128&amp;O128&amp;R128</f>
        <v/>
      </c>
      <c r="AW128" s="14">
        <f>G128&amp;J128&amp;M128&amp;P128&amp;S128</f>
        <v/>
      </c>
    </row>
    <row r="129" ht="70" customHeight="1">
      <c r="A129" s="14" t="inlineStr">
        <is>
          <t>DS-016</t>
        </is>
      </c>
      <c r="B129" s="14" t="inlineStr">
        <is>
          <t>DeepCrack-537</t>
        </is>
      </c>
      <c r="C129" s="14" t="inlineStr">
        <is>
          <t>E Engineering Value</t>
        </is>
      </c>
      <c r="D129" s="14">
        <f>MCDM_Settings!$D$14</f>
        <v/>
      </c>
      <c r="E129" s="14" t="inlineStr">
        <is>
          <t>E1 Define the outcome</t>
        </is>
      </c>
      <c r="F129" s="21" t="inlineStr">
        <is>
          <t>U</t>
        </is>
      </c>
      <c r="G129" s="23" t="n"/>
      <c r="H129" s="14" t="inlineStr">
        <is>
          <t>E2 Provide measurements</t>
        </is>
      </c>
      <c r="I129" s="21" t="inlineStr">
        <is>
          <t>U</t>
        </is>
      </c>
      <c r="J129" s="23" t="n"/>
      <c r="K129" s="14" t="inlineStr">
        <is>
          <t>E3 Link the records</t>
        </is>
      </c>
      <c r="L129" s="21" t="inlineStr">
        <is>
          <t>U</t>
        </is>
      </c>
      <c r="M129" s="23" t="n"/>
      <c r="N129" s="14" t="inlineStr">
        <is>
          <t>E4 Map agency needs</t>
        </is>
      </c>
      <c r="O129" s="21" t="inlineStr">
        <is>
          <t>U</t>
        </is>
      </c>
      <c r="P129" s="23" t="n"/>
      <c r="Q129" s="14" t="inlineStr">
        <is>
          <t>E5 Validate the decision</t>
        </is>
      </c>
      <c r="R129" s="21" t="inlineStr">
        <is>
          <t>U</t>
        </is>
      </c>
      <c r="S129" s="23" t="n"/>
      <c r="T129" s="14">
        <f>IF(Z129=0,IF(ISNUMBER(SEARCH("X",AV129)),"Unrated (0-5; X)","Unrated (0-5)"),IF(Z129=1,V129&amp;"/5",V129&amp;"-"&amp;X129&amp;"/5 (P"&amp;IF(ISNUMBER(SEARCH("X",AV129)),"; X","")&amp;")"))</f>
        <v/>
      </c>
      <c r="U129" s="26">
        <f>IF(AS129=0,"",IF(AR129=0,"Incomplete/invalid",IF(AA129=0,IF(ISNUMBER(SEARCH("X",AW129)),"Unrated (0-5; X)","Unrated (0-5)"),IF(AA129=1,W129&amp;"/5",W129&amp;"-"&amp;Y129&amp;"/5 (P"&amp;IF(ISNUMBER(SEARCH("X",AW129)),"; X","")&amp;")"))))</f>
        <v/>
      </c>
      <c r="V129" s="53">
        <f>LEN(AV129)-LEN(SUBSTITUTE(AV129,"Y",""))</f>
        <v/>
      </c>
      <c r="W129" s="54">
        <f>IF(AR129=1,LEN(AW129)-LEN(SUBSTITUTE(AW129,"Y","")),"")</f>
        <v/>
      </c>
      <c r="X129" s="53">
        <f>5-(LEN(AV129)-LEN(SUBSTITUTE(AV129,"N","")))</f>
        <v/>
      </c>
      <c r="Y129" s="54">
        <f>IF(AR129=1,5-(LEN(AW129)-LEN(SUBSTITUTE(AW129,"N",""))),"")</f>
        <v/>
      </c>
      <c r="Z129" s="55">
        <f>(V129+5-X129)/5</f>
        <v/>
      </c>
      <c r="AA129" s="56">
        <f>IF(AR129=1,(W129+5-Y129)/5,"")</f>
        <v/>
      </c>
      <c r="AB129" s="57">
        <f>D129*V129/5</f>
        <v/>
      </c>
      <c r="AC129" s="58">
        <f>IF(AR129=1,D129*W129/5,"")</f>
        <v/>
      </c>
      <c r="AD129" s="57">
        <f>D129*X129/5</f>
        <v/>
      </c>
      <c r="AE129" s="58">
        <f>IF(AR129=1,D129*Y129/5,"")</f>
        <v/>
      </c>
      <c r="AF129" s="57">
        <f>D129*Z129</f>
        <v/>
      </c>
      <c r="AG129" s="58">
        <f>IF(AR129=1,D129*AA129,"")</f>
        <v/>
      </c>
      <c r="AH129" s="14" t="inlineStr">
        <is>
          <t>Y: none | N: none | X: none | U: E1, E2, E3, E4, E5. See dataset-specific evidence note in MCDM_Grades and the complete rules in MCDM_Rubric.</t>
        </is>
      </c>
      <c r="AI129" s="27" t="n"/>
      <c r="AJ129" s="14" t="inlineStr">
        <is>
          <t>https://github.com/yhlleo/DeepCrack</t>
        </is>
      </c>
      <c r="AK129" s="27" t="n"/>
      <c r="AL129" s="14" t="inlineStr">
        <is>
          <t>P: primary documentation (not evaluator-verified data quality)</t>
        </is>
      </c>
      <c r="AM129" s="27" t="n"/>
      <c r="AN129" s="14" t="inlineStr">
        <is>
          <t>Documentation snapshot; payload release not fully pinned</t>
        </is>
      </c>
      <c r="AO129" s="27" t="n"/>
      <c r="AP129" s="14" t="inlineStr">
        <is>
          <t>2026-09-07</t>
        </is>
      </c>
      <c r="AQ129" s="27" t="n"/>
      <c r="AR129" s="14">
        <f>IF(AND(AS129=5,LEN(AW129)=5,LEN(SUBSTITUTE(SUBSTITUTE(SUBSTITUTE(SUBSTITUTE(AW129,"Y",""),"N",""),"U",""),"X",""))=0),1,0)</f>
        <v/>
      </c>
      <c r="AS129" s="14">
        <f>COUNTA(G129,J129,M129,P129,S129)</f>
        <v/>
      </c>
      <c r="AT129" s="14">
        <f>SUM(IF(OR(G129="Y",G129="N",G129="U",G129="X"),IF(G129=F129,1,0),0),IF(OR(J129="Y",J129="N",J129="U",J129="X"),IF(J129=I129,1,0),0),IF(OR(M129="Y",M129="N",M129="U",M129="X"),IF(M129=L129,1,0),0),IF(OR(P129="Y",P129="N",P129="U",P129="X"),IF(P129=O129,1,0),0),IF(OR(S129="Y",S129="N",S129="U",S129="X"),IF(S129=R129,1,0),0))</f>
        <v/>
      </c>
      <c r="AU129" s="14">
        <f>A129&amp;"|"&amp;LEFT(C129,1)</f>
        <v/>
      </c>
      <c r="AV129" s="14">
        <f>F129&amp;I129&amp;L129&amp;O129&amp;R129</f>
        <v/>
      </c>
      <c r="AW129" s="14">
        <f>G129&amp;J129&amp;M129&amp;P129&amp;S129</f>
        <v/>
      </c>
    </row>
    <row r="130" ht="70" customHeight="1">
      <c r="A130" s="14" t="inlineStr">
        <is>
          <t>DS-017</t>
        </is>
      </c>
      <c r="B130" s="14" t="inlineStr">
        <is>
          <t>EdmCrack600</t>
        </is>
      </c>
      <c r="C130" s="14" t="inlineStr">
        <is>
          <t>A Access</t>
        </is>
      </c>
      <c r="D130" s="14">
        <f>MCDM_Settings!$D$7</f>
        <v/>
      </c>
      <c r="E130" s="14" t="inlineStr">
        <is>
          <t>A1 Find the release</t>
        </is>
      </c>
      <c r="F130" s="21" t="inlineStr">
        <is>
          <t>Y</t>
        </is>
      </c>
      <c r="G130" s="23" t="n"/>
      <c r="H130" s="14" t="inlineStr">
        <is>
          <t>A2 Get the data</t>
        </is>
      </c>
      <c r="I130" s="21" t="inlineStr">
        <is>
          <t>Y</t>
        </is>
      </c>
      <c r="J130" s="23" t="n"/>
      <c r="K130" s="14" t="inlineStr">
        <is>
          <t>A3 Check the license</t>
        </is>
      </c>
      <c r="L130" s="21" t="inlineStr">
        <is>
          <t>Y</t>
        </is>
      </c>
      <c r="M130" s="23" t="n"/>
      <c r="N130" s="14" t="inlineStr">
        <is>
          <t>A4 Check other rights</t>
        </is>
      </c>
      <c r="O130" s="21" t="inlineStr">
        <is>
          <t>U</t>
        </is>
      </c>
      <c r="P130" s="23" t="n"/>
      <c r="Q130" s="14" t="inlineStr">
        <is>
          <t>A5 Open a sample</t>
        </is>
      </c>
      <c r="R130" s="21" t="inlineStr">
        <is>
          <t>U</t>
        </is>
      </c>
      <c r="S130" s="23" t="n"/>
      <c r="T130" s="14">
        <f>IF(Z130=0,IF(ISNUMBER(SEARCH("X",AV130)),"Unrated (0-5; X)","Unrated (0-5)"),IF(Z130=1,V130&amp;"/5",V130&amp;"-"&amp;X130&amp;"/5 (P"&amp;IF(ISNUMBER(SEARCH("X",AV130)),"; X","")&amp;")"))</f>
        <v/>
      </c>
      <c r="U130" s="26">
        <f>IF(AS130=0,"",IF(AR130=0,"Incomplete/invalid",IF(AA130=0,IF(ISNUMBER(SEARCH("X",AW130)),"Unrated (0-5; X)","Unrated (0-5)"),IF(AA130=1,W130&amp;"/5",W130&amp;"-"&amp;Y130&amp;"/5 (P"&amp;IF(ISNUMBER(SEARCH("X",AW130)),"; X","")&amp;")"))))</f>
        <v/>
      </c>
      <c r="V130" s="53">
        <f>LEN(AV130)-LEN(SUBSTITUTE(AV130,"Y",""))</f>
        <v/>
      </c>
      <c r="W130" s="54">
        <f>IF(AR130=1,LEN(AW130)-LEN(SUBSTITUTE(AW130,"Y","")),"")</f>
        <v/>
      </c>
      <c r="X130" s="53">
        <f>5-(LEN(AV130)-LEN(SUBSTITUTE(AV130,"N","")))</f>
        <v/>
      </c>
      <c r="Y130" s="54">
        <f>IF(AR130=1,5-(LEN(AW130)-LEN(SUBSTITUTE(AW130,"N",""))),"")</f>
        <v/>
      </c>
      <c r="Z130" s="55">
        <f>(V130+5-X130)/5</f>
        <v/>
      </c>
      <c r="AA130" s="56">
        <f>IF(AR130=1,(W130+5-Y130)/5,"")</f>
        <v/>
      </c>
      <c r="AB130" s="57">
        <f>D130*V130/5</f>
        <v/>
      </c>
      <c r="AC130" s="58">
        <f>IF(AR130=1,D130*W130/5,"")</f>
        <v/>
      </c>
      <c r="AD130" s="57">
        <f>D130*X130/5</f>
        <v/>
      </c>
      <c r="AE130" s="58">
        <f>IF(AR130=1,D130*Y130/5,"")</f>
        <v/>
      </c>
      <c r="AF130" s="57">
        <f>D130*Z130</f>
        <v/>
      </c>
      <c r="AG130" s="58">
        <f>IF(AR130=1,D130*AA130,"")</f>
        <v/>
      </c>
      <c r="AH130" s="14" t="inlineStr">
        <is>
          <t>Y: A1, A2, A3 | N: none | X: none | U: A4, A5. See dataset-specific evidence note in MCDM_Grades and the complete rules in MCDM_Rubric.</t>
        </is>
      </c>
      <c r="AI130" s="27" t="n"/>
      <c r="AJ130" s="14" t="inlineStr">
        <is>
          <t>https://github.com/mqp2259/EdmCrack600</t>
        </is>
      </c>
      <c r="AK130" s="27" t="n"/>
      <c r="AL130" s="14" t="inlineStr">
        <is>
          <t>P: primary documentation (not evaluator-verified data quality)</t>
        </is>
      </c>
      <c r="AM130" s="27" t="n"/>
      <c r="AN130" s="14" t="inlineStr">
        <is>
          <t>Documentation snapshot; payload release not fully pinned</t>
        </is>
      </c>
      <c r="AO130" s="27" t="n"/>
      <c r="AP130" s="14" t="inlineStr">
        <is>
          <t>2026-09-07</t>
        </is>
      </c>
      <c r="AQ130" s="27" t="n"/>
      <c r="AR130" s="14">
        <f>IF(AND(AS130=5,LEN(AW130)=5,LEN(SUBSTITUTE(SUBSTITUTE(SUBSTITUTE(SUBSTITUTE(AW130,"Y",""),"N",""),"U",""),"X",""))=0),1,0)</f>
        <v/>
      </c>
      <c r="AS130" s="14">
        <f>COUNTA(G130,J130,M130,P130,S130)</f>
        <v/>
      </c>
      <c r="AT130" s="14">
        <f>SUM(IF(OR(G130="Y",G130="N",G130="U",G130="X"),IF(G130=F130,1,0),0),IF(OR(J130="Y",J130="N",J130="U",J130="X"),IF(J130=I130,1,0),0),IF(OR(M130="Y",M130="N",M130="U",M130="X"),IF(M130=L130,1,0),0),IF(OR(P130="Y",P130="N",P130="U",P130="X"),IF(P130=O130,1,0),0),IF(OR(S130="Y",S130="N",S130="U",S130="X"),IF(S130=R130,1,0),0))</f>
        <v/>
      </c>
      <c r="AU130" s="14">
        <f>A130&amp;"|"&amp;LEFT(C130,1)</f>
        <v/>
      </c>
      <c r="AV130" s="14">
        <f>F130&amp;I130&amp;L130&amp;O130&amp;R130</f>
        <v/>
      </c>
      <c r="AW130" s="14">
        <f>G130&amp;J130&amp;M130&amp;P130&amp;S130</f>
        <v/>
      </c>
    </row>
    <row r="131" ht="70" customHeight="1">
      <c r="A131" s="14" t="inlineStr">
        <is>
          <t>DS-017</t>
        </is>
      </c>
      <c r="B131" s="14" t="inlineStr">
        <is>
          <t>EdmCrack600</t>
        </is>
      </c>
      <c r="C131" s="14" t="inlineStr">
        <is>
          <t>L Label Quality</t>
        </is>
      </c>
      <c r="D131" s="14">
        <f>MCDM_Settings!$D$8</f>
        <v/>
      </c>
      <c r="E131" s="14" t="inlineStr">
        <is>
          <t>L1 Define the targets</t>
        </is>
      </c>
      <c r="F131" s="21" t="inlineStr">
        <is>
          <t>Y</t>
        </is>
      </c>
      <c r="G131" s="23" t="n"/>
      <c r="H131" s="14" t="inlineStr">
        <is>
          <t>L2 Explain the rules</t>
        </is>
      </c>
      <c r="I131" s="21" t="inlineStr">
        <is>
          <t>U</t>
        </is>
      </c>
      <c r="J131" s="23" t="n"/>
      <c r="K131" s="14" t="inlineStr">
        <is>
          <t>L3 Identify the team</t>
        </is>
      </c>
      <c r="L131" s="21" t="inlineStr">
        <is>
          <t>U</t>
        </is>
      </c>
      <c r="M131" s="23" t="n"/>
      <c r="N131" s="14" t="inlineStr">
        <is>
          <t>L4 Review and correct</t>
        </is>
      </c>
      <c r="O131" s="21" t="inlineStr">
        <is>
          <t>U</t>
        </is>
      </c>
      <c r="P131" s="23" t="n"/>
      <c r="Q131" s="14" t="inlineStr">
        <is>
          <t>L5 Measure reliability</t>
        </is>
      </c>
      <c r="R131" s="21" t="inlineStr">
        <is>
          <t>U</t>
        </is>
      </c>
      <c r="S131" s="23" t="n"/>
      <c r="T131" s="14">
        <f>IF(Z131=0,IF(ISNUMBER(SEARCH("X",AV131)),"Unrated (0-5; X)","Unrated (0-5)"),IF(Z131=1,V131&amp;"/5",V131&amp;"-"&amp;X131&amp;"/5 (P"&amp;IF(ISNUMBER(SEARCH("X",AV131)),"; X","")&amp;")"))</f>
        <v/>
      </c>
      <c r="U131" s="26">
        <f>IF(AS131=0,"",IF(AR131=0,"Incomplete/invalid",IF(AA131=0,IF(ISNUMBER(SEARCH("X",AW131)),"Unrated (0-5; X)","Unrated (0-5)"),IF(AA131=1,W131&amp;"/5",W131&amp;"-"&amp;Y131&amp;"/5 (P"&amp;IF(ISNUMBER(SEARCH("X",AW131)),"; X","")&amp;")"))))</f>
        <v/>
      </c>
      <c r="V131" s="53">
        <f>LEN(AV131)-LEN(SUBSTITUTE(AV131,"Y",""))</f>
        <v/>
      </c>
      <c r="W131" s="54">
        <f>IF(AR131=1,LEN(AW131)-LEN(SUBSTITUTE(AW131,"Y","")),"")</f>
        <v/>
      </c>
      <c r="X131" s="53">
        <f>5-(LEN(AV131)-LEN(SUBSTITUTE(AV131,"N","")))</f>
        <v/>
      </c>
      <c r="Y131" s="54">
        <f>IF(AR131=1,5-(LEN(AW131)-LEN(SUBSTITUTE(AW131,"N",""))),"")</f>
        <v/>
      </c>
      <c r="Z131" s="55">
        <f>(V131+5-X131)/5</f>
        <v/>
      </c>
      <c r="AA131" s="56">
        <f>IF(AR131=1,(W131+5-Y131)/5,"")</f>
        <v/>
      </c>
      <c r="AB131" s="57">
        <f>D131*V131/5</f>
        <v/>
      </c>
      <c r="AC131" s="58">
        <f>IF(AR131=1,D131*W131/5,"")</f>
        <v/>
      </c>
      <c r="AD131" s="57">
        <f>D131*X131/5</f>
        <v/>
      </c>
      <c r="AE131" s="58">
        <f>IF(AR131=1,D131*Y131/5,"")</f>
        <v/>
      </c>
      <c r="AF131" s="57">
        <f>D131*Z131</f>
        <v/>
      </c>
      <c r="AG131" s="58">
        <f>IF(AR131=1,D131*AA131,"")</f>
        <v/>
      </c>
      <c r="AH131" s="14" t="inlineStr">
        <is>
          <t>Y: L1 | N: none | X: none | U: L2, L3, L4, L5. See dataset-specific evidence note in MCDM_Grades and the complete rules in MCDM_Rubric.</t>
        </is>
      </c>
      <c r="AI131" s="27" t="n"/>
      <c r="AJ131" s="14" t="inlineStr">
        <is>
          <t>https://github.com/mqp2259/EdmCrack600</t>
        </is>
      </c>
      <c r="AK131" s="27" t="n"/>
      <c r="AL131" s="14" t="inlineStr">
        <is>
          <t>P: primary documentation (not evaluator-verified data quality)</t>
        </is>
      </c>
      <c r="AM131" s="27" t="n"/>
      <c r="AN131" s="14" t="inlineStr">
        <is>
          <t>Documentation snapshot; payload release not fully pinned</t>
        </is>
      </c>
      <c r="AO131" s="27" t="n"/>
      <c r="AP131" s="14" t="inlineStr">
        <is>
          <t>2026-09-07</t>
        </is>
      </c>
      <c r="AQ131" s="27" t="n"/>
      <c r="AR131" s="14">
        <f>IF(AND(AS131=5,LEN(AW131)=5,LEN(SUBSTITUTE(SUBSTITUTE(SUBSTITUTE(SUBSTITUTE(AW131,"Y",""),"N",""),"U",""),"X",""))=0),1,0)</f>
        <v/>
      </c>
      <c r="AS131" s="14">
        <f>COUNTA(G131,J131,M131,P131,S131)</f>
        <v/>
      </c>
      <c r="AT131" s="14">
        <f>SUM(IF(OR(G131="Y",G131="N",G131="U",G131="X"),IF(G131=F131,1,0),0),IF(OR(J131="Y",J131="N",J131="U",J131="X"),IF(J131=I131,1,0),0),IF(OR(M131="Y",M131="N",M131="U",M131="X"),IF(M131=L131,1,0),0),IF(OR(P131="Y",P131="N",P131="U",P131="X"),IF(P131=O131,1,0),0),IF(OR(S131="Y",S131="N",S131="U",S131="X"),IF(S131=R131,1,0),0))</f>
        <v/>
      </c>
      <c r="AU131" s="14">
        <f>A131&amp;"|"&amp;LEFT(C131,1)</f>
        <v/>
      </c>
      <c r="AV131" s="14">
        <f>F131&amp;I131&amp;L131&amp;O131&amp;R131</f>
        <v/>
      </c>
      <c r="AW131" s="14">
        <f>G131&amp;J131&amp;M131&amp;P131&amp;S131</f>
        <v/>
      </c>
    </row>
    <row r="132" ht="70" customHeight="1">
      <c r="A132" s="14" t="inlineStr">
        <is>
          <t>DS-017</t>
        </is>
      </c>
      <c r="B132" s="14" t="inlineStr">
        <is>
          <t>EdmCrack600</t>
        </is>
      </c>
      <c r="C132" s="14" t="inlineStr">
        <is>
          <t>D Documentation</t>
        </is>
      </c>
      <c r="D132" s="14">
        <f>MCDM_Settings!$D$9</f>
        <v/>
      </c>
      <c r="E132" s="14" t="inlineStr">
        <is>
          <t>D1 Describe the files</t>
        </is>
      </c>
      <c r="F132" s="21" t="inlineStr">
        <is>
          <t>U</t>
        </is>
      </c>
      <c r="G132" s="23" t="n"/>
      <c r="H132" s="14" t="inlineStr">
        <is>
          <t>D2 Explain the source</t>
        </is>
      </c>
      <c r="I132" s="21" t="inlineStr">
        <is>
          <t>U</t>
        </is>
      </c>
      <c r="J132" s="23" t="n"/>
      <c r="K132" s="14" t="inlineStr">
        <is>
          <t>D3 Track the version</t>
        </is>
      </c>
      <c r="L132" s="21" t="inlineStr">
        <is>
          <t>U</t>
        </is>
      </c>
      <c r="M132" s="23" t="n"/>
      <c r="N132" s="14" t="inlineStr">
        <is>
          <t>D4 State the limits</t>
        </is>
      </c>
      <c r="O132" s="21" t="inlineStr">
        <is>
          <t>U</t>
        </is>
      </c>
      <c r="P132" s="23" t="n"/>
      <c r="Q132" s="14" t="inlineStr">
        <is>
          <t>D5 Locate the details</t>
        </is>
      </c>
      <c r="R132" s="21" t="inlineStr">
        <is>
          <t>Y</t>
        </is>
      </c>
      <c r="S132" s="23" t="n"/>
      <c r="T132" s="14">
        <f>IF(Z132=0,IF(ISNUMBER(SEARCH("X",AV132)),"Unrated (0-5; X)","Unrated (0-5)"),IF(Z132=1,V132&amp;"/5",V132&amp;"-"&amp;X132&amp;"/5 (P"&amp;IF(ISNUMBER(SEARCH("X",AV132)),"; X","")&amp;")"))</f>
        <v/>
      </c>
      <c r="U132" s="26">
        <f>IF(AS132=0,"",IF(AR132=0,"Incomplete/invalid",IF(AA132=0,IF(ISNUMBER(SEARCH("X",AW132)),"Unrated (0-5; X)","Unrated (0-5)"),IF(AA132=1,W132&amp;"/5",W132&amp;"-"&amp;Y132&amp;"/5 (P"&amp;IF(ISNUMBER(SEARCH("X",AW132)),"; X","")&amp;")"))))</f>
        <v/>
      </c>
      <c r="V132" s="53">
        <f>LEN(AV132)-LEN(SUBSTITUTE(AV132,"Y",""))</f>
        <v/>
      </c>
      <c r="W132" s="54">
        <f>IF(AR132=1,LEN(AW132)-LEN(SUBSTITUTE(AW132,"Y","")),"")</f>
        <v/>
      </c>
      <c r="X132" s="53">
        <f>5-(LEN(AV132)-LEN(SUBSTITUTE(AV132,"N","")))</f>
        <v/>
      </c>
      <c r="Y132" s="54">
        <f>IF(AR132=1,5-(LEN(AW132)-LEN(SUBSTITUTE(AW132,"N",""))),"")</f>
        <v/>
      </c>
      <c r="Z132" s="55">
        <f>(V132+5-X132)/5</f>
        <v/>
      </c>
      <c r="AA132" s="56">
        <f>IF(AR132=1,(W132+5-Y132)/5,"")</f>
        <v/>
      </c>
      <c r="AB132" s="57">
        <f>D132*V132/5</f>
        <v/>
      </c>
      <c r="AC132" s="58">
        <f>IF(AR132=1,D132*W132/5,"")</f>
        <v/>
      </c>
      <c r="AD132" s="57">
        <f>D132*X132/5</f>
        <v/>
      </c>
      <c r="AE132" s="58">
        <f>IF(AR132=1,D132*Y132/5,"")</f>
        <v/>
      </c>
      <c r="AF132" s="57">
        <f>D132*Z132</f>
        <v/>
      </c>
      <c r="AG132" s="58">
        <f>IF(AR132=1,D132*AA132,"")</f>
        <v/>
      </c>
      <c r="AH132" s="14" t="inlineStr">
        <is>
          <t>Y: D5 | N: none | X: none | U: D1, D2, D3, D4. See dataset-specific evidence note in MCDM_Grades and the complete rules in MCDM_Rubric.</t>
        </is>
      </c>
      <c r="AI132" s="27" t="n"/>
      <c r="AJ132" s="14" t="inlineStr">
        <is>
          <t>https://github.com/mqp2259/EdmCrack600</t>
        </is>
      </c>
      <c r="AK132" s="27" t="n"/>
      <c r="AL132" s="14" t="inlineStr">
        <is>
          <t>P: primary documentation (not evaluator-verified data quality)</t>
        </is>
      </c>
      <c r="AM132" s="27" t="n"/>
      <c r="AN132" s="14" t="inlineStr">
        <is>
          <t>Documentation snapshot; payload release not fully pinned</t>
        </is>
      </c>
      <c r="AO132" s="27" t="n"/>
      <c r="AP132" s="14" t="inlineStr">
        <is>
          <t>2026-09-07</t>
        </is>
      </c>
      <c r="AQ132" s="27" t="n"/>
      <c r="AR132" s="14">
        <f>IF(AND(AS132=5,LEN(AW132)=5,LEN(SUBSTITUTE(SUBSTITUTE(SUBSTITUTE(SUBSTITUTE(AW132,"Y",""),"N",""),"U",""),"X",""))=0),1,0)</f>
        <v/>
      </c>
      <c r="AS132" s="14">
        <f>COUNTA(G132,J132,M132,P132,S132)</f>
        <v/>
      </c>
      <c r="AT132" s="14">
        <f>SUM(IF(OR(G132="Y",G132="N",G132="U",G132="X"),IF(G132=F132,1,0),0),IF(OR(J132="Y",J132="N",J132="U",J132="X"),IF(J132=I132,1,0),0),IF(OR(M132="Y",M132="N",M132="U",M132="X"),IF(M132=L132,1,0),0),IF(OR(P132="Y",P132="N",P132="U",P132="X"),IF(P132=O132,1,0),0),IF(OR(S132="Y",S132="N",S132="U",S132="X"),IF(S132=R132,1,0),0))</f>
        <v/>
      </c>
      <c r="AU132" s="14">
        <f>A132&amp;"|"&amp;LEFT(C132,1)</f>
        <v/>
      </c>
      <c r="AV132" s="14">
        <f>F132&amp;I132&amp;L132&amp;O132&amp;R132</f>
        <v/>
      </c>
      <c r="AW132" s="14">
        <f>G132&amp;J132&amp;M132&amp;P132&amp;S132</f>
        <v/>
      </c>
    </row>
    <row r="133" ht="70" customHeight="1">
      <c r="A133" s="14" t="inlineStr">
        <is>
          <t>DS-017</t>
        </is>
      </c>
      <c r="B133" s="14" t="inlineStr">
        <is>
          <t>EdmCrack600</t>
        </is>
      </c>
      <c r="C133" s="14" t="inlineStr">
        <is>
          <t>C Sample Size</t>
        </is>
      </c>
      <c r="D133" s="14">
        <f>MCDM_Settings!$D$10</f>
        <v/>
      </c>
      <c r="E133" s="14" t="inlineStr">
        <is>
          <t>C1 Count originals</t>
        </is>
      </c>
      <c r="F133" s="21" t="inlineStr">
        <is>
          <t>U</t>
        </is>
      </c>
      <c r="G133" s="23" t="n"/>
      <c r="H133" s="14" t="inlineStr">
        <is>
          <t>C2 Count each class</t>
        </is>
      </c>
      <c r="I133" s="21" t="inlineStr">
        <is>
          <t>U</t>
        </is>
      </c>
      <c r="J133" s="23" t="n"/>
      <c r="K133" s="14" t="inlineStr">
        <is>
          <t>C3 Count each group</t>
        </is>
      </c>
      <c r="L133" s="21" t="inlineStr">
        <is>
          <t>U</t>
        </is>
      </c>
      <c r="M133" s="23" t="n"/>
      <c r="N133" s="14" t="inlineStr">
        <is>
          <t>C4 Count each split</t>
        </is>
      </c>
      <c r="O133" s="21" t="inlineStr">
        <is>
          <t>U</t>
        </is>
      </c>
      <c r="P133" s="23" t="n"/>
      <c r="Q133" s="14" t="inlineStr">
        <is>
          <t>C5 Justify the size</t>
        </is>
      </c>
      <c r="R133" s="21" t="inlineStr">
        <is>
          <t>U</t>
        </is>
      </c>
      <c r="S133" s="23" t="n"/>
      <c r="T133" s="14">
        <f>IF(Z133=0,IF(ISNUMBER(SEARCH("X",AV133)),"Unrated (0-5; X)","Unrated (0-5)"),IF(Z133=1,V133&amp;"/5",V133&amp;"-"&amp;X133&amp;"/5 (P"&amp;IF(ISNUMBER(SEARCH("X",AV133)),"; X","")&amp;")"))</f>
        <v/>
      </c>
      <c r="U133" s="26">
        <f>IF(AS133=0,"",IF(AR133=0,"Incomplete/invalid",IF(AA133=0,IF(ISNUMBER(SEARCH("X",AW133)),"Unrated (0-5; X)","Unrated (0-5)"),IF(AA133=1,W133&amp;"/5",W133&amp;"-"&amp;Y133&amp;"/5 (P"&amp;IF(ISNUMBER(SEARCH("X",AW133)),"; X","")&amp;")"))))</f>
        <v/>
      </c>
      <c r="V133" s="53">
        <f>LEN(AV133)-LEN(SUBSTITUTE(AV133,"Y",""))</f>
        <v/>
      </c>
      <c r="W133" s="54">
        <f>IF(AR133=1,LEN(AW133)-LEN(SUBSTITUTE(AW133,"Y","")),"")</f>
        <v/>
      </c>
      <c r="X133" s="53">
        <f>5-(LEN(AV133)-LEN(SUBSTITUTE(AV133,"N","")))</f>
        <v/>
      </c>
      <c r="Y133" s="54">
        <f>IF(AR133=1,5-(LEN(AW133)-LEN(SUBSTITUTE(AW133,"N",""))),"")</f>
        <v/>
      </c>
      <c r="Z133" s="55">
        <f>(V133+5-X133)/5</f>
        <v/>
      </c>
      <c r="AA133" s="56">
        <f>IF(AR133=1,(W133+5-Y133)/5,"")</f>
        <v/>
      </c>
      <c r="AB133" s="57">
        <f>D133*V133/5</f>
        <v/>
      </c>
      <c r="AC133" s="58">
        <f>IF(AR133=1,D133*W133/5,"")</f>
        <v/>
      </c>
      <c r="AD133" s="57">
        <f>D133*X133/5</f>
        <v/>
      </c>
      <c r="AE133" s="58">
        <f>IF(AR133=1,D133*Y133/5,"")</f>
        <v/>
      </c>
      <c r="AF133" s="57">
        <f>D133*Z133</f>
        <v/>
      </c>
      <c r="AG133" s="58">
        <f>IF(AR133=1,D133*AA133,"")</f>
        <v/>
      </c>
      <c r="AH133" s="14" t="inlineStr">
        <is>
          <t>Y: none | N: none | X: none | U: C1, C2, C3, C4, C5. See dataset-specific evidence note in MCDM_Grades and the complete rules in MCDM_Rubric.</t>
        </is>
      </c>
      <c r="AI133" s="27" t="n"/>
      <c r="AJ133" s="14" t="inlineStr">
        <is>
          <t>https://github.com/mqp2259/EdmCrack600</t>
        </is>
      </c>
      <c r="AK133" s="27" t="n"/>
      <c r="AL133" s="14" t="inlineStr">
        <is>
          <t>P: primary documentation (not evaluator-verified data quality)</t>
        </is>
      </c>
      <c r="AM133" s="27" t="n"/>
      <c r="AN133" s="14" t="inlineStr">
        <is>
          <t>Documentation snapshot; payload release not fully pinned</t>
        </is>
      </c>
      <c r="AO133" s="27" t="n"/>
      <c r="AP133" s="14" t="inlineStr">
        <is>
          <t>2026-09-07</t>
        </is>
      </c>
      <c r="AQ133" s="27" t="n"/>
      <c r="AR133" s="14">
        <f>IF(AND(AS133=5,LEN(AW133)=5,LEN(SUBSTITUTE(SUBSTITUTE(SUBSTITUTE(SUBSTITUTE(AW133,"Y",""),"N",""),"U",""),"X",""))=0),1,0)</f>
        <v/>
      </c>
      <c r="AS133" s="14">
        <f>COUNTA(G133,J133,M133,P133,S133)</f>
        <v/>
      </c>
      <c r="AT133" s="14">
        <f>SUM(IF(OR(G133="Y",G133="N",G133="U",G133="X"),IF(G133=F133,1,0),0),IF(OR(J133="Y",J133="N",J133="U",J133="X"),IF(J133=I133,1,0),0),IF(OR(M133="Y",M133="N",M133="U",M133="X"),IF(M133=L133,1,0),0),IF(OR(P133="Y",P133="N",P133="U",P133="X"),IF(P133=O133,1,0),0),IF(OR(S133="Y",S133="N",S133="U",S133="X"),IF(S133=R133,1,0),0))</f>
        <v/>
      </c>
      <c r="AU133" s="14">
        <f>A133&amp;"|"&amp;LEFT(C133,1)</f>
        <v/>
      </c>
      <c r="AV133" s="14">
        <f>F133&amp;I133&amp;L133&amp;O133&amp;R133</f>
        <v/>
      </c>
      <c r="AW133" s="14">
        <f>G133&amp;J133&amp;M133&amp;P133&amp;S133</f>
        <v/>
      </c>
    </row>
    <row r="134" ht="70" customHeight="1">
      <c r="A134" s="14" t="inlineStr">
        <is>
          <t>DS-017</t>
        </is>
      </c>
      <c r="B134" s="14" t="inlineStr">
        <is>
          <t>EdmCrack600</t>
        </is>
      </c>
      <c r="C134" s="14" t="inlineStr">
        <is>
          <t>R Domain Fit</t>
        </is>
      </c>
      <c r="D134" s="14">
        <f>MCDM_Settings!$D$11</f>
        <v/>
      </c>
      <c r="E134" s="14" t="inlineStr">
        <is>
          <t>R1 Define the domain</t>
        </is>
      </c>
      <c r="F134" s="21" t="inlineStr">
        <is>
          <t>U</t>
        </is>
      </c>
      <c r="G134" s="23" t="n"/>
      <c r="H134" s="14" t="inlineStr">
        <is>
          <t>R2 Describe coverage</t>
        </is>
      </c>
      <c r="I134" s="21" t="inlineStr">
        <is>
          <t>U</t>
        </is>
      </c>
      <c r="J134" s="23" t="n"/>
      <c r="K134" s="14" t="inlineStr">
        <is>
          <t>R3 Compare the target</t>
        </is>
      </c>
      <c r="L134" s="21" t="inlineStr">
        <is>
          <t>U</t>
        </is>
      </c>
      <c r="M134" s="23" t="n"/>
      <c r="N134" s="14" t="inlineStr">
        <is>
          <t>R4 Check for bias</t>
        </is>
      </c>
      <c r="O134" s="21" t="inlineStr">
        <is>
          <t>U</t>
        </is>
      </c>
      <c r="P134" s="23" t="n"/>
      <c r="Q134" s="14" t="inlineStr">
        <is>
          <t>R5 Test a new domain</t>
        </is>
      </c>
      <c r="R134" s="21" t="inlineStr">
        <is>
          <t>U</t>
        </is>
      </c>
      <c r="S134" s="23" t="n"/>
      <c r="T134" s="14">
        <f>IF(Z134=0,IF(ISNUMBER(SEARCH("X",AV134)),"Unrated (0-5; X)","Unrated (0-5)"),IF(Z134=1,V134&amp;"/5",V134&amp;"-"&amp;X134&amp;"/5 (P"&amp;IF(ISNUMBER(SEARCH("X",AV134)),"; X","")&amp;")"))</f>
        <v/>
      </c>
      <c r="U134" s="26">
        <f>IF(AS134=0,"",IF(AR134=0,"Incomplete/invalid",IF(AA134=0,IF(ISNUMBER(SEARCH("X",AW134)),"Unrated (0-5; X)","Unrated (0-5)"),IF(AA134=1,W134&amp;"/5",W134&amp;"-"&amp;Y134&amp;"/5 (P"&amp;IF(ISNUMBER(SEARCH("X",AW134)),"; X","")&amp;")"))))</f>
        <v/>
      </c>
      <c r="V134" s="53">
        <f>LEN(AV134)-LEN(SUBSTITUTE(AV134,"Y",""))</f>
        <v/>
      </c>
      <c r="W134" s="54">
        <f>IF(AR134=1,LEN(AW134)-LEN(SUBSTITUTE(AW134,"Y","")),"")</f>
        <v/>
      </c>
      <c r="X134" s="53">
        <f>5-(LEN(AV134)-LEN(SUBSTITUTE(AV134,"N","")))</f>
        <v/>
      </c>
      <c r="Y134" s="54">
        <f>IF(AR134=1,5-(LEN(AW134)-LEN(SUBSTITUTE(AW134,"N",""))),"")</f>
        <v/>
      </c>
      <c r="Z134" s="55">
        <f>(V134+5-X134)/5</f>
        <v/>
      </c>
      <c r="AA134" s="56">
        <f>IF(AR134=1,(W134+5-Y134)/5,"")</f>
        <v/>
      </c>
      <c r="AB134" s="57">
        <f>D134*V134/5</f>
        <v/>
      </c>
      <c r="AC134" s="58">
        <f>IF(AR134=1,D134*W134/5,"")</f>
        <v/>
      </c>
      <c r="AD134" s="57">
        <f>D134*X134/5</f>
        <v/>
      </c>
      <c r="AE134" s="58">
        <f>IF(AR134=1,D134*Y134/5,"")</f>
        <v/>
      </c>
      <c r="AF134" s="57">
        <f>D134*Z134</f>
        <v/>
      </c>
      <c r="AG134" s="58">
        <f>IF(AR134=1,D134*AA134,"")</f>
        <v/>
      </c>
      <c r="AH134" s="14" t="inlineStr">
        <is>
          <t>Y: none | N: none | X: none | U: R1, R2, R3, R4, R5. See dataset-specific evidence note in MCDM_Grades and the complete rules in MCDM_Rubric.</t>
        </is>
      </c>
      <c r="AI134" s="27" t="n"/>
      <c r="AJ134" s="14" t="inlineStr">
        <is>
          <t>https://github.com/mqp2259/EdmCrack600</t>
        </is>
      </c>
      <c r="AK134" s="27" t="n"/>
      <c r="AL134" s="14" t="inlineStr">
        <is>
          <t>P: primary documentation (not evaluator-verified data quality)</t>
        </is>
      </c>
      <c r="AM134" s="27" t="n"/>
      <c r="AN134" s="14" t="inlineStr">
        <is>
          <t>Documentation snapshot; payload release not fully pinned</t>
        </is>
      </c>
      <c r="AO134" s="27" t="n"/>
      <c r="AP134" s="14" t="inlineStr">
        <is>
          <t>2026-09-07</t>
        </is>
      </c>
      <c r="AQ134" s="27" t="n"/>
      <c r="AR134" s="14">
        <f>IF(AND(AS134=5,LEN(AW134)=5,LEN(SUBSTITUTE(SUBSTITUTE(SUBSTITUTE(SUBSTITUTE(AW134,"Y",""),"N",""),"U",""),"X",""))=0),1,0)</f>
        <v/>
      </c>
      <c r="AS134" s="14">
        <f>COUNTA(G134,J134,M134,P134,S134)</f>
        <v/>
      </c>
      <c r="AT134" s="14">
        <f>SUM(IF(OR(G134="Y",G134="N",G134="U",G134="X"),IF(G134=F134,1,0),0),IF(OR(J134="Y",J134="N",J134="U",J134="X"),IF(J134=I134,1,0),0),IF(OR(M134="Y",M134="N",M134="U",M134="X"),IF(M134=L134,1,0),0),IF(OR(P134="Y",P134="N",P134="U",P134="X"),IF(P134=O134,1,0),0),IF(OR(S134="Y",S134="N",S134="U",S134="X"),IF(S134=R134,1,0),0))</f>
        <v/>
      </c>
      <c r="AU134" s="14">
        <f>A134&amp;"|"&amp;LEFT(C134,1)</f>
        <v/>
      </c>
      <c r="AV134" s="14">
        <f>F134&amp;I134&amp;L134&amp;O134&amp;R134</f>
        <v/>
      </c>
      <c r="AW134" s="14">
        <f>G134&amp;J134&amp;M134&amp;P134&amp;S134</f>
        <v/>
      </c>
    </row>
    <row r="135" ht="70" customHeight="1">
      <c r="A135" s="14" t="inlineStr">
        <is>
          <t>DS-017</t>
        </is>
      </c>
      <c r="B135" s="14" t="inlineStr">
        <is>
          <t>EdmCrack600</t>
        </is>
      </c>
      <c r="C135" s="14" t="inlineStr">
        <is>
          <t>M Sensor Details</t>
        </is>
      </c>
      <c r="D135" s="14">
        <f>MCDM_Settings!$D$12</f>
        <v/>
      </c>
      <c r="E135" s="14" t="inlineStr">
        <is>
          <t>M1 Identify equipment</t>
        </is>
      </c>
      <c r="F135" s="21" t="inlineStr">
        <is>
          <t>U</t>
        </is>
      </c>
      <c r="G135" s="23" t="n"/>
      <c r="H135" s="14" t="inlineStr">
        <is>
          <t>M2 Specify the scale</t>
        </is>
      </c>
      <c r="I135" s="21" t="inlineStr">
        <is>
          <t>U</t>
        </is>
      </c>
      <c r="J135" s="23" t="n"/>
      <c r="K135" s="14" t="inlineStr">
        <is>
          <t>M3 Locate the records</t>
        </is>
      </c>
      <c r="L135" s="21" t="inlineStr">
        <is>
          <t>U</t>
        </is>
      </c>
      <c r="M135" s="23" t="n"/>
      <c r="N135" s="14" t="inlineStr">
        <is>
          <t>M4 Report precision</t>
        </is>
      </c>
      <c r="O135" s="21" t="inlineStr">
        <is>
          <t>U</t>
        </is>
      </c>
      <c r="P135" s="23" t="n"/>
      <c r="Q135" s="14" t="inlineStr">
        <is>
          <t>M5 Explain processing</t>
        </is>
      </c>
      <c r="R135" s="21" t="inlineStr">
        <is>
          <t>U</t>
        </is>
      </c>
      <c r="S135" s="23" t="n"/>
      <c r="T135" s="14">
        <f>IF(Z135=0,IF(ISNUMBER(SEARCH("X",AV135)),"Unrated (0-5; X)","Unrated (0-5)"),IF(Z135=1,V135&amp;"/5",V135&amp;"-"&amp;X135&amp;"/5 (P"&amp;IF(ISNUMBER(SEARCH("X",AV135)),"; X","")&amp;")"))</f>
        <v/>
      </c>
      <c r="U135" s="26">
        <f>IF(AS135=0,"",IF(AR135=0,"Incomplete/invalid",IF(AA135=0,IF(ISNUMBER(SEARCH("X",AW135)),"Unrated (0-5; X)","Unrated (0-5)"),IF(AA135=1,W135&amp;"/5",W135&amp;"-"&amp;Y135&amp;"/5 (P"&amp;IF(ISNUMBER(SEARCH("X",AW135)),"; X","")&amp;")"))))</f>
        <v/>
      </c>
      <c r="V135" s="53">
        <f>LEN(AV135)-LEN(SUBSTITUTE(AV135,"Y",""))</f>
        <v/>
      </c>
      <c r="W135" s="54">
        <f>IF(AR135=1,LEN(AW135)-LEN(SUBSTITUTE(AW135,"Y","")),"")</f>
        <v/>
      </c>
      <c r="X135" s="53">
        <f>5-(LEN(AV135)-LEN(SUBSTITUTE(AV135,"N","")))</f>
        <v/>
      </c>
      <c r="Y135" s="54">
        <f>IF(AR135=1,5-(LEN(AW135)-LEN(SUBSTITUTE(AW135,"N",""))),"")</f>
        <v/>
      </c>
      <c r="Z135" s="55">
        <f>(V135+5-X135)/5</f>
        <v/>
      </c>
      <c r="AA135" s="56">
        <f>IF(AR135=1,(W135+5-Y135)/5,"")</f>
        <v/>
      </c>
      <c r="AB135" s="57">
        <f>D135*V135/5</f>
        <v/>
      </c>
      <c r="AC135" s="58">
        <f>IF(AR135=1,D135*W135/5,"")</f>
        <v/>
      </c>
      <c r="AD135" s="57">
        <f>D135*X135/5</f>
        <v/>
      </c>
      <c r="AE135" s="58">
        <f>IF(AR135=1,D135*Y135/5,"")</f>
        <v/>
      </c>
      <c r="AF135" s="57">
        <f>D135*Z135</f>
        <v/>
      </c>
      <c r="AG135" s="58">
        <f>IF(AR135=1,D135*AA135,"")</f>
        <v/>
      </c>
      <c r="AH135" s="14" t="inlineStr">
        <is>
          <t>Y: none | N: none | X: none | U: M1, M2, M3, M4, M5. See dataset-specific evidence note in MCDM_Grades and the complete rules in MCDM_Rubric.</t>
        </is>
      </c>
      <c r="AI135" s="27" t="n"/>
      <c r="AJ135" s="14" t="inlineStr">
        <is>
          <t>https://github.com/mqp2259/EdmCrack600</t>
        </is>
      </c>
      <c r="AK135" s="27" t="n"/>
      <c r="AL135" s="14" t="inlineStr">
        <is>
          <t>P: primary documentation (not evaluator-verified data quality)</t>
        </is>
      </c>
      <c r="AM135" s="27" t="n"/>
      <c r="AN135" s="14" t="inlineStr">
        <is>
          <t>Documentation snapshot; payload release not fully pinned</t>
        </is>
      </c>
      <c r="AO135" s="27" t="n"/>
      <c r="AP135" s="14" t="inlineStr">
        <is>
          <t>2026-09-07</t>
        </is>
      </c>
      <c r="AQ135" s="27" t="n"/>
      <c r="AR135" s="14">
        <f>IF(AND(AS135=5,LEN(AW135)=5,LEN(SUBSTITUTE(SUBSTITUTE(SUBSTITUTE(SUBSTITUTE(AW135,"Y",""),"N",""),"U",""),"X",""))=0),1,0)</f>
        <v/>
      </c>
      <c r="AS135" s="14">
        <f>COUNTA(G135,J135,M135,P135,S135)</f>
        <v/>
      </c>
      <c r="AT135" s="14">
        <f>SUM(IF(OR(G135="Y",G135="N",G135="U",G135="X"),IF(G135=F135,1,0),0),IF(OR(J135="Y",J135="N",J135="U",J135="X"),IF(J135=I135,1,0),0),IF(OR(M135="Y",M135="N",M135="U",M135="X"),IF(M135=L135,1,0),0),IF(OR(P135="Y",P135="N",P135="U",P135="X"),IF(P135=O135,1,0),0),IF(OR(S135="Y",S135="N",S135="U",S135="X"),IF(S135=R135,1,0),0))</f>
        <v/>
      </c>
      <c r="AU135" s="14">
        <f>A135&amp;"|"&amp;LEFT(C135,1)</f>
        <v/>
      </c>
      <c r="AV135" s="14">
        <f>F135&amp;I135&amp;L135&amp;O135&amp;R135</f>
        <v/>
      </c>
      <c r="AW135" s="14">
        <f>G135&amp;J135&amp;M135&amp;P135&amp;S135</f>
        <v/>
      </c>
    </row>
    <row r="136" ht="70" customHeight="1">
      <c r="A136" s="14" t="inlineStr">
        <is>
          <t>DS-017</t>
        </is>
      </c>
      <c r="B136" s="14" t="inlineStr">
        <is>
          <t>EdmCrack600</t>
        </is>
      </c>
      <c r="C136" s="14" t="inlineStr">
        <is>
          <t>V Test Readiness</t>
        </is>
      </c>
      <c r="D136" s="14">
        <f>MCDM_Settings!$D$13</f>
        <v/>
      </c>
      <c r="E136" s="14" t="inlineStr">
        <is>
          <t>V1 Identify test data</t>
        </is>
      </c>
      <c r="F136" s="21" t="inlineStr">
        <is>
          <t>U</t>
        </is>
      </c>
      <c r="G136" s="23" t="n"/>
      <c r="H136" s="14" t="inlineStr">
        <is>
          <t>V2 Define the splits</t>
        </is>
      </c>
      <c r="I136" s="21" t="inlineStr">
        <is>
          <t>U</t>
        </is>
      </c>
      <c r="J136" s="23" t="n"/>
      <c r="K136" s="14" t="inlineStr">
        <is>
          <t>V3 Prevent leakage</t>
        </is>
      </c>
      <c r="L136" s="21" t="inlineStr">
        <is>
          <t>U</t>
        </is>
      </c>
      <c r="M136" s="23" t="n"/>
      <c r="N136" s="14" t="inlineStr">
        <is>
          <t>V4 Provide a baseline</t>
        </is>
      </c>
      <c r="O136" s="21" t="inlineStr">
        <is>
          <t>U</t>
        </is>
      </c>
      <c r="P136" s="23" t="n"/>
      <c r="Q136" s="14" t="inlineStr">
        <is>
          <t>V5 Report uncertainty</t>
        </is>
      </c>
      <c r="R136" s="21" t="inlineStr">
        <is>
          <t>U</t>
        </is>
      </c>
      <c r="S136" s="23" t="n"/>
      <c r="T136" s="14">
        <f>IF(Z136=0,IF(ISNUMBER(SEARCH("X",AV136)),"Unrated (0-5; X)","Unrated (0-5)"),IF(Z136=1,V136&amp;"/5",V136&amp;"-"&amp;X136&amp;"/5 (P"&amp;IF(ISNUMBER(SEARCH("X",AV136)),"; X","")&amp;")"))</f>
        <v/>
      </c>
      <c r="U136" s="26">
        <f>IF(AS136=0,"",IF(AR136=0,"Incomplete/invalid",IF(AA136=0,IF(ISNUMBER(SEARCH("X",AW136)),"Unrated (0-5; X)","Unrated (0-5)"),IF(AA136=1,W136&amp;"/5",W136&amp;"-"&amp;Y136&amp;"/5 (P"&amp;IF(ISNUMBER(SEARCH("X",AW136)),"; X","")&amp;")"))))</f>
        <v/>
      </c>
      <c r="V136" s="53">
        <f>LEN(AV136)-LEN(SUBSTITUTE(AV136,"Y",""))</f>
        <v/>
      </c>
      <c r="W136" s="54">
        <f>IF(AR136=1,LEN(AW136)-LEN(SUBSTITUTE(AW136,"Y","")),"")</f>
        <v/>
      </c>
      <c r="X136" s="53">
        <f>5-(LEN(AV136)-LEN(SUBSTITUTE(AV136,"N","")))</f>
        <v/>
      </c>
      <c r="Y136" s="54">
        <f>IF(AR136=1,5-(LEN(AW136)-LEN(SUBSTITUTE(AW136,"N",""))),"")</f>
        <v/>
      </c>
      <c r="Z136" s="55">
        <f>(V136+5-X136)/5</f>
        <v/>
      </c>
      <c r="AA136" s="56">
        <f>IF(AR136=1,(W136+5-Y136)/5,"")</f>
        <v/>
      </c>
      <c r="AB136" s="57">
        <f>D136*V136/5</f>
        <v/>
      </c>
      <c r="AC136" s="58">
        <f>IF(AR136=1,D136*W136/5,"")</f>
        <v/>
      </c>
      <c r="AD136" s="57">
        <f>D136*X136/5</f>
        <v/>
      </c>
      <c r="AE136" s="58">
        <f>IF(AR136=1,D136*Y136/5,"")</f>
        <v/>
      </c>
      <c r="AF136" s="57">
        <f>D136*Z136</f>
        <v/>
      </c>
      <c r="AG136" s="58">
        <f>IF(AR136=1,D136*AA136,"")</f>
        <v/>
      </c>
      <c r="AH136" s="14" t="inlineStr">
        <is>
          <t>Y: none | N: none | X: none | U: V1, V2, V3, V4, V5. See dataset-specific evidence note in MCDM_Grades and the complete rules in MCDM_Rubric.</t>
        </is>
      </c>
      <c r="AI136" s="27" t="n"/>
      <c r="AJ136" s="14" t="inlineStr">
        <is>
          <t>https://github.com/mqp2259/EdmCrack600</t>
        </is>
      </c>
      <c r="AK136" s="27" t="n"/>
      <c r="AL136" s="14" t="inlineStr">
        <is>
          <t>P: primary documentation (not evaluator-verified data quality)</t>
        </is>
      </c>
      <c r="AM136" s="27" t="n"/>
      <c r="AN136" s="14" t="inlineStr">
        <is>
          <t>Documentation snapshot; payload release not fully pinned</t>
        </is>
      </c>
      <c r="AO136" s="27" t="n"/>
      <c r="AP136" s="14" t="inlineStr">
        <is>
          <t>2026-09-07</t>
        </is>
      </c>
      <c r="AQ136" s="27" t="n"/>
      <c r="AR136" s="14">
        <f>IF(AND(AS136=5,LEN(AW136)=5,LEN(SUBSTITUTE(SUBSTITUTE(SUBSTITUTE(SUBSTITUTE(AW136,"Y",""),"N",""),"U",""),"X",""))=0),1,0)</f>
        <v/>
      </c>
      <c r="AS136" s="14">
        <f>COUNTA(G136,J136,M136,P136,S136)</f>
        <v/>
      </c>
      <c r="AT136" s="14">
        <f>SUM(IF(OR(G136="Y",G136="N",G136="U",G136="X"),IF(G136=F136,1,0),0),IF(OR(J136="Y",J136="N",J136="U",J136="X"),IF(J136=I136,1,0),0),IF(OR(M136="Y",M136="N",M136="U",M136="X"),IF(M136=L136,1,0),0),IF(OR(P136="Y",P136="N",P136="U",P136="X"),IF(P136=O136,1,0),0),IF(OR(S136="Y",S136="N",S136="U",S136="X"),IF(S136=R136,1,0),0))</f>
        <v/>
      </c>
      <c r="AU136" s="14">
        <f>A136&amp;"|"&amp;LEFT(C136,1)</f>
        <v/>
      </c>
      <c r="AV136" s="14">
        <f>F136&amp;I136&amp;L136&amp;O136&amp;R136</f>
        <v/>
      </c>
      <c r="AW136" s="14">
        <f>G136&amp;J136&amp;M136&amp;P136&amp;S136</f>
        <v/>
      </c>
    </row>
    <row r="137" ht="70" customHeight="1">
      <c r="A137" s="14" t="inlineStr">
        <is>
          <t>DS-017</t>
        </is>
      </c>
      <c r="B137" s="14" t="inlineStr">
        <is>
          <t>EdmCrack600</t>
        </is>
      </c>
      <c r="C137" s="14" t="inlineStr">
        <is>
          <t>E Engineering Value</t>
        </is>
      </c>
      <c r="D137" s="14">
        <f>MCDM_Settings!$D$14</f>
        <v/>
      </c>
      <c r="E137" s="14" t="inlineStr">
        <is>
          <t>E1 Define the outcome</t>
        </is>
      </c>
      <c r="F137" s="21" t="inlineStr">
        <is>
          <t>U</t>
        </is>
      </c>
      <c r="G137" s="23" t="n"/>
      <c r="H137" s="14" t="inlineStr">
        <is>
          <t>E2 Provide measurements</t>
        </is>
      </c>
      <c r="I137" s="21" t="inlineStr">
        <is>
          <t>U</t>
        </is>
      </c>
      <c r="J137" s="23" t="n"/>
      <c r="K137" s="14" t="inlineStr">
        <is>
          <t>E3 Link the records</t>
        </is>
      </c>
      <c r="L137" s="21" t="inlineStr">
        <is>
          <t>U</t>
        </is>
      </c>
      <c r="M137" s="23" t="n"/>
      <c r="N137" s="14" t="inlineStr">
        <is>
          <t>E4 Map agency needs</t>
        </is>
      </c>
      <c r="O137" s="21" t="inlineStr">
        <is>
          <t>U</t>
        </is>
      </c>
      <c r="P137" s="23" t="n"/>
      <c r="Q137" s="14" t="inlineStr">
        <is>
          <t>E5 Validate the decision</t>
        </is>
      </c>
      <c r="R137" s="21" t="inlineStr">
        <is>
          <t>U</t>
        </is>
      </c>
      <c r="S137" s="23" t="n"/>
      <c r="T137" s="14">
        <f>IF(Z137=0,IF(ISNUMBER(SEARCH("X",AV137)),"Unrated (0-5; X)","Unrated (0-5)"),IF(Z137=1,V137&amp;"/5",V137&amp;"-"&amp;X137&amp;"/5 (P"&amp;IF(ISNUMBER(SEARCH("X",AV137)),"; X","")&amp;")"))</f>
        <v/>
      </c>
      <c r="U137" s="26">
        <f>IF(AS137=0,"",IF(AR137=0,"Incomplete/invalid",IF(AA137=0,IF(ISNUMBER(SEARCH("X",AW137)),"Unrated (0-5; X)","Unrated (0-5)"),IF(AA137=1,W137&amp;"/5",W137&amp;"-"&amp;Y137&amp;"/5 (P"&amp;IF(ISNUMBER(SEARCH("X",AW137)),"; X","")&amp;")"))))</f>
        <v/>
      </c>
      <c r="V137" s="53">
        <f>LEN(AV137)-LEN(SUBSTITUTE(AV137,"Y",""))</f>
        <v/>
      </c>
      <c r="W137" s="54">
        <f>IF(AR137=1,LEN(AW137)-LEN(SUBSTITUTE(AW137,"Y","")),"")</f>
        <v/>
      </c>
      <c r="X137" s="53">
        <f>5-(LEN(AV137)-LEN(SUBSTITUTE(AV137,"N","")))</f>
        <v/>
      </c>
      <c r="Y137" s="54">
        <f>IF(AR137=1,5-(LEN(AW137)-LEN(SUBSTITUTE(AW137,"N",""))),"")</f>
        <v/>
      </c>
      <c r="Z137" s="55">
        <f>(V137+5-X137)/5</f>
        <v/>
      </c>
      <c r="AA137" s="56">
        <f>IF(AR137=1,(W137+5-Y137)/5,"")</f>
        <v/>
      </c>
      <c r="AB137" s="57">
        <f>D137*V137/5</f>
        <v/>
      </c>
      <c r="AC137" s="58">
        <f>IF(AR137=1,D137*W137/5,"")</f>
        <v/>
      </c>
      <c r="AD137" s="57">
        <f>D137*X137/5</f>
        <v/>
      </c>
      <c r="AE137" s="58">
        <f>IF(AR137=1,D137*Y137/5,"")</f>
        <v/>
      </c>
      <c r="AF137" s="57">
        <f>D137*Z137</f>
        <v/>
      </c>
      <c r="AG137" s="58">
        <f>IF(AR137=1,D137*AA137,"")</f>
        <v/>
      </c>
      <c r="AH137" s="14" t="inlineStr">
        <is>
          <t>Y: none | N: none | X: none | U: E1, E2, E3, E4, E5. See dataset-specific evidence note in MCDM_Grades and the complete rules in MCDM_Rubric.</t>
        </is>
      </c>
      <c r="AI137" s="27" t="n"/>
      <c r="AJ137" s="14" t="inlineStr">
        <is>
          <t>https://github.com/mqp2259/EdmCrack600</t>
        </is>
      </c>
      <c r="AK137" s="27" t="n"/>
      <c r="AL137" s="14" t="inlineStr">
        <is>
          <t>P: primary documentation (not evaluator-verified data quality)</t>
        </is>
      </c>
      <c r="AM137" s="27" t="n"/>
      <c r="AN137" s="14" t="inlineStr">
        <is>
          <t>Documentation snapshot; payload release not fully pinned</t>
        </is>
      </c>
      <c r="AO137" s="27" t="n"/>
      <c r="AP137" s="14" t="inlineStr">
        <is>
          <t>2026-09-07</t>
        </is>
      </c>
      <c r="AQ137" s="27" t="n"/>
      <c r="AR137" s="14">
        <f>IF(AND(AS137=5,LEN(AW137)=5,LEN(SUBSTITUTE(SUBSTITUTE(SUBSTITUTE(SUBSTITUTE(AW137,"Y",""),"N",""),"U",""),"X",""))=0),1,0)</f>
        <v/>
      </c>
      <c r="AS137" s="14">
        <f>COUNTA(G137,J137,M137,P137,S137)</f>
        <v/>
      </c>
      <c r="AT137" s="14">
        <f>SUM(IF(OR(G137="Y",G137="N",G137="U",G137="X"),IF(G137=F137,1,0),0),IF(OR(J137="Y",J137="N",J137="U",J137="X"),IF(J137=I137,1,0),0),IF(OR(M137="Y",M137="N",M137="U",M137="X"),IF(M137=L137,1,0),0),IF(OR(P137="Y",P137="N",P137="U",P137="X"),IF(P137=O137,1,0),0),IF(OR(S137="Y",S137="N",S137="U",S137="X"),IF(S137=R137,1,0),0))</f>
        <v/>
      </c>
      <c r="AU137" s="14">
        <f>A137&amp;"|"&amp;LEFT(C137,1)</f>
        <v/>
      </c>
      <c r="AV137" s="14">
        <f>F137&amp;I137&amp;L137&amp;O137&amp;R137</f>
        <v/>
      </c>
      <c r="AW137" s="14">
        <f>G137&amp;J137&amp;M137&amp;P137&amp;S137</f>
        <v/>
      </c>
    </row>
    <row r="138" ht="70" customHeight="1">
      <c r="A138" s="14" t="inlineStr">
        <is>
          <t>DS-018</t>
        </is>
      </c>
      <c r="B138" s="14" t="inlineStr">
        <is>
          <t>GAPs384</t>
        </is>
      </c>
      <c r="C138" s="14" t="inlineStr">
        <is>
          <t>A Access</t>
        </is>
      </c>
      <c r="D138" s="14">
        <f>MCDM_Settings!$D$7</f>
        <v/>
      </c>
      <c r="E138" s="14" t="inlineStr">
        <is>
          <t>A1 Find the release</t>
        </is>
      </c>
      <c r="F138" s="21" t="inlineStr">
        <is>
          <t>Y</t>
        </is>
      </c>
      <c r="G138" s="23" t="n"/>
      <c r="H138" s="14" t="inlineStr">
        <is>
          <t>A2 Get the data</t>
        </is>
      </c>
      <c r="I138" s="21" t="inlineStr">
        <is>
          <t>Y</t>
        </is>
      </c>
      <c r="J138" s="23" t="n"/>
      <c r="K138" s="14" t="inlineStr">
        <is>
          <t>A3 Check the license</t>
        </is>
      </c>
      <c r="L138" s="21" t="inlineStr">
        <is>
          <t>U</t>
        </is>
      </c>
      <c r="M138" s="23" t="n"/>
      <c r="N138" s="14" t="inlineStr">
        <is>
          <t>A4 Check other rights</t>
        </is>
      </c>
      <c r="O138" s="21" t="inlineStr">
        <is>
          <t>U</t>
        </is>
      </c>
      <c r="P138" s="23" t="n"/>
      <c r="Q138" s="14" t="inlineStr">
        <is>
          <t>A5 Open a sample</t>
        </is>
      </c>
      <c r="R138" s="21" t="inlineStr">
        <is>
          <t>U</t>
        </is>
      </c>
      <c r="S138" s="23" t="n"/>
      <c r="T138" s="14">
        <f>IF(Z138=0,IF(ISNUMBER(SEARCH("X",AV138)),"Unrated (0-5; X)","Unrated (0-5)"),IF(Z138=1,V138&amp;"/5",V138&amp;"-"&amp;X138&amp;"/5 (P"&amp;IF(ISNUMBER(SEARCH("X",AV138)),"; X","")&amp;")"))</f>
        <v/>
      </c>
      <c r="U138" s="26">
        <f>IF(AS138=0,"",IF(AR138=0,"Incomplete/invalid",IF(AA138=0,IF(ISNUMBER(SEARCH("X",AW138)),"Unrated (0-5; X)","Unrated (0-5)"),IF(AA138=1,W138&amp;"/5",W138&amp;"-"&amp;Y138&amp;"/5 (P"&amp;IF(ISNUMBER(SEARCH("X",AW138)),"; X","")&amp;")"))))</f>
        <v/>
      </c>
      <c r="V138" s="53">
        <f>LEN(AV138)-LEN(SUBSTITUTE(AV138,"Y",""))</f>
        <v/>
      </c>
      <c r="W138" s="54">
        <f>IF(AR138=1,LEN(AW138)-LEN(SUBSTITUTE(AW138,"Y","")),"")</f>
        <v/>
      </c>
      <c r="X138" s="53">
        <f>5-(LEN(AV138)-LEN(SUBSTITUTE(AV138,"N","")))</f>
        <v/>
      </c>
      <c r="Y138" s="54">
        <f>IF(AR138=1,5-(LEN(AW138)-LEN(SUBSTITUTE(AW138,"N",""))),"")</f>
        <v/>
      </c>
      <c r="Z138" s="55">
        <f>(V138+5-X138)/5</f>
        <v/>
      </c>
      <c r="AA138" s="56">
        <f>IF(AR138=1,(W138+5-Y138)/5,"")</f>
        <v/>
      </c>
      <c r="AB138" s="57">
        <f>D138*V138/5</f>
        <v/>
      </c>
      <c r="AC138" s="58">
        <f>IF(AR138=1,D138*W138/5,"")</f>
        <v/>
      </c>
      <c r="AD138" s="57">
        <f>D138*X138/5</f>
        <v/>
      </c>
      <c r="AE138" s="58">
        <f>IF(AR138=1,D138*Y138/5,"")</f>
        <v/>
      </c>
      <c r="AF138" s="57">
        <f>D138*Z138</f>
        <v/>
      </c>
      <c r="AG138" s="58">
        <f>IF(AR138=1,D138*AA138,"")</f>
        <v/>
      </c>
      <c r="AH138" s="14" t="inlineStr">
        <is>
          <t>Y: A1, A2 | N: none | X: none | U: A3, A4, A5. See dataset-specific evidence note in MCDM_Grades and the complete rules in MCDM_Rubric.</t>
        </is>
      </c>
      <c r="AI138" s="27" t="n"/>
      <c r="AJ138" s="14" t="inlineStr">
        <is>
          <t>https://github.com/fyangneil/pavement-crack-detection</t>
        </is>
      </c>
      <c r="AK138" s="27" t="n"/>
      <c r="AL138" s="14" t="inlineStr">
        <is>
          <t>P: primary documentation (not evaluator-verified data quality)</t>
        </is>
      </c>
      <c r="AM138" s="27" t="n"/>
      <c r="AN138" s="14" t="inlineStr">
        <is>
          <t>Documentation snapshot; payload release not fully pinned</t>
        </is>
      </c>
      <c r="AO138" s="27" t="n"/>
      <c r="AP138" s="14" t="inlineStr">
        <is>
          <t>2026-09-07</t>
        </is>
      </c>
      <c r="AQ138" s="27" t="n"/>
      <c r="AR138" s="14">
        <f>IF(AND(AS138=5,LEN(AW138)=5,LEN(SUBSTITUTE(SUBSTITUTE(SUBSTITUTE(SUBSTITUTE(AW138,"Y",""),"N",""),"U",""),"X",""))=0),1,0)</f>
        <v/>
      </c>
      <c r="AS138" s="14">
        <f>COUNTA(G138,J138,M138,P138,S138)</f>
        <v/>
      </c>
      <c r="AT138" s="14">
        <f>SUM(IF(OR(G138="Y",G138="N",G138="U",G138="X"),IF(G138=F138,1,0),0),IF(OR(J138="Y",J138="N",J138="U",J138="X"),IF(J138=I138,1,0),0),IF(OR(M138="Y",M138="N",M138="U",M138="X"),IF(M138=L138,1,0),0),IF(OR(P138="Y",P138="N",P138="U",P138="X"),IF(P138=O138,1,0),0),IF(OR(S138="Y",S138="N",S138="U",S138="X"),IF(S138=R138,1,0),0))</f>
        <v/>
      </c>
      <c r="AU138" s="14">
        <f>A138&amp;"|"&amp;LEFT(C138,1)</f>
        <v/>
      </c>
      <c r="AV138" s="14">
        <f>F138&amp;I138&amp;L138&amp;O138&amp;R138</f>
        <v/>
      </c>
      <c r="AW138" s="14">
        <f>G138&amp;J138&amp;M138&amp;P138&amp;S138</f>
        <v/>
      </c>
    </row>
    <row r="139" ht="70" customHeight="1">
      <c r="A139" s="14" t="inlineStr">
        <is>
          <t>DS-018</t>
        </is>
      </c>
      <c r="B139" s="14" t="inlineStr">
        <is>
          <t>GAPs384</t>
        </is>
      </c>
      <c r="C139" s="14" t="inlineStr">
        <is>
          <t>L Label Quality</t>
        </is>
      </c>
      <c r="D139" s="14">
        <f>MCDM_Settings!$D$8</f>
        <v/>
      </c>
      <c r="E139" s="14" t="inlineStr">
        <is>
          <t>L1 Define the targets</t>
        </is>
      </c>
      <c r="F139" s="21" t="inlineStr">
        <is>
          <t>Y</t>
        </is>
      </c>
      <c r="G139" s="23" t="n"/>
      <c r="H139" s="14" t="inlineStr">
        <is>
          <t>L2 Explain the rules</t>
        </is>
      </c>
      <c r="I139" s="21" t="inlineStr">
        <is>
          <t>U</t>
        </is>
      </c>
      <c r="J139" s="23" t="n"/>
      <c r="K139" s="14" t="inlineStr">
        <is>
          <t>L3 Identify the team</t>
        </is>
      </c>
      <c r="L139" s="21" t="inlineStr">
        <is>
          <t>U</t>
        </is>
      </c>
      <c r="M139" s="23" t="n"/>
      <c r="N139" s="14" t="inlineStr">
        <is>
          <t>L4 Review and correct</t>
        </is>
      </c>
      <c r="O139" s="21" t="inlineStr">
        <is>
          <t>U</t>
        </is>
      </c>
      <c r="P139" s="23" t="n"/>
      <c r="Q139" s="14" t="inlineStr">
        <is>
          <t>L5 Measure reliability</t>
        </is>
      </c>
      <c r="R139" s="21" t="inlineStr">
        <is>
          <t>U</t>
        </is>
      </c>
      <c r="S139" s="23" t="n"/>
      <c r="T139" s="14">
        <f>IF(Z139=0,IF(ISNUMBER(SEARCH("X",AV139)),"Unrated (0-5; X)","Unrated (0-5)"),IF(Z139=1,V139&amp;"/5",V139&amp;"-"&amp;X139&amp;"/5 (P"&amp;IF(ISNUMBER(SEARCH("X",AV139)),"; X","")&amp;")"))</f>
        <v/>
      </c>
      <c r="U139" s="26">
        <f>IF(AS139=0,"",IF(AR139=0,"Incomplete/invalid",IF(AA139=0,IF(ISNUMBER(SEARCH("X",AW139)),"Unrated (0-5; X)","Unrated (0-5)"),IF(AA139=1,W139&amp;"/5",W139&amp;"-"&amp;Y139&amp;"/5 (P"&amp;IF(ISNUMBER(SEARCH("X",AW139)),"; X","")&amp;")"))))</f>
        <v/>
      </c>
      <c r="V139" s="53">
        <f>LEN(AV139)-LEN(SUBSTITUTE(AV139,"Y",""))</f>
        <v/>
      </c>
      <c r="W139" s="54">
        <f>IF(AR139=1,LEN(AW139)-LEN(SUBSTITUTE(AW139,"Y","")),"")</f>
        <v/>
      </c>
      <c r="X139" s="53">
        <f>5-(LEN(AV139)-LEN(SUBSTITUTE(AV139,"N","")))</f>
        <v/>
      </c>
      <c r="Y139" s="54">
        <f>IF(AR139=1,5-(LEN(AW139)-LEN(SUBSTITUTE(AW139,"N",""))),"")</f>
        <v/>
      </c>
      <c r="Z139" s="55">
        <f>(V139+5-X139)/5</f>
        <v/>
      </c>
      <c r="AA139" s="56">
        <f>IF(AR139=1,(W139+5-Y139)/5,"")</f>
        <v/>
      </c>
      <c r="AB139" s="57">
        <f>D139*V139/5</f>
        <v/>
      </c>
      <c r="AC139" s="58">
        <f>IF(AR139=1,D139*W139/5,"")</f>
        <v/>
      </c>
      <c r="AD139" s="57">
        <f>D139*X139/5</f>
        <v/>
      </c>
      <c r="AE139" s="58">
        <f>IF(AR139=1,D139*Y139/5,"")</f>
        <v/>
      </c>
      <c r="AF139" s="57">
        <f>D139*Z139</f>
        <v/>
      </c>
      <c r="AG139" s="58">
        <f>IF(AR139=1,D139*AA139,"")</f>
        <v/>
      </c>
      <c r="AH139" s="14" t="inlineStr">
        <is>
          <t>Y: L1 | N: none | X: none | U: L2, L3, L4, L5. See dataset-specific evidence note in MCDM_Grades and the complete rules in MCDM_Rubric.</t>
        </is>
      </c>
      <c r="AI139" s="27" t="n"/>
      <c r="AJ139" s="14" t="inlineStr">
        <is>
          <t>https://github.com/fyangneil/pavement-crack-detection</t>
        </is>
      </c>
      <c r="AK139" s="27" t="n"/>
      <c r="AL139" s="14" t="inlineStr">
        <is>
          <t>P: primary documentation (not evaluator-verified data quality)</t>
        </is>
      </c>
      <c r="AM139" s="27" t="n"/>
      <c r="AN139" s="14" t="inlineStr">
        <is>
          <t>Documentation snapshot; payload release not fully pinned</t>
        </is>
      </c>
      <c r="AO139" s="27" t="n"/>
      <c r="AP139" s="14" t="inlineStr">
        <is>
          <t>2026-09-07</t>
        </is>
      </c>
      <c r="AQ139" s="27" t="n"/>
      <c r="AR139" s="14">
        <f>IF(AND(AS139=5,LEN(AW139)=5,LEN(SUBSTITUTE(SUBSTITUTE(SUBSTITUTE(SUBSTITUTE(AW139,"Y",""),"N",""),"U",""),"X",""))=0),1,0)</f>
        <v/>
      </c>
      <c r="AS139" s="14">
        <f>COUNTA(G139,J139,M139,P139,S139)</f>
        <v/>
      </c>
      <c r="AT139" s="14">
        <f>SUM(IF(OR(G139="Y",G139="N",G139="U",G139="X"),IF(G139=F139,1,0),0),IF(OR(J139="Y",J139="N",J139="U",J139="X"),IF(J139=I139,1,0),0),IF(OR(M139="Y",M139="N",M139="U",M139="X"),IF(M139=L139,1,0),0),IF(OR(P139="Y",P139="N",P139="U",P139="X"),IF(P139=O139,1,0),0),IF(OR(S139="Y",S139="N",S139="U",S139="X"),IF(S139=R139,1,0),0))</f>
        <v/>
      </c>
      <c r="AU139" s="14">
        <f>A139&amp;"|"&amp;LEFT(C139,1)</f>
        <v/>
      </c>
      <c r="AV139" s="14">
        <f>F139&amp;I139&amp;L139&amp;O139&amp;R139</f>
        <v/>
      </c>
      <c r="AW139" s="14">
        <f>G139&amp;J139&amp;M139&amp;P139&amp;S139</f>
        <v/>
      </c>
    </row>
    <row r="140" ht="70" customHeight="1">
      <c r="A140" s="14" t="inlineStr">
        <is>
          <t>DS-018</t>
        </is>
      </c>
      <c r="B140" s="14" t="inlineStr">
        <is>
          <t>GAPs384</t>
        </is>
      </c>
      <c r="C140" s="14" t="inlineStr">
        <is>
          <t>D Documentation</t>
        </is>
      </c>
      <c r="D140" s="14">
        <f>MCDM_Settings!$D$9</f>
        <v/>
      </c>
      <c r="E140" s="14" t="inlineStr">
        <is>
          <t>D1 Describe the files</t>
        </is>
      </c>
      <c r="F140" s="21" t="inlineStr">
        <is>
          <t>U</t>
        </is>
      </c>
      <c r="G140" s="23" t="n"/>
      <c r="H140" s="14" t="inlineStr">
        <is>
          <t>D2 Explain the source</t>
        </is>
      </c>
      <c r="I140" s="21" t="inlineStr">
        <is>
          <t>Y</t>
        </is>
      </c>
      <c r="J140" s="23" t="n"/>
      <c r="K140" s="14" t="inlineStr">
        <is>
          <t>D3 Track the version</t>
        </is>
      </c>
      <c r="L140" s="21" t="inlineStr">
        <is>
          <t>Y</t>
        </is>
      </c>
      <c r="M140" s="23" t="n"/>
      <c r="N140" s="14" t="inlineStr">
        <is>
          <t>D4 State the limits</t>
        </is>
      </c>
      <c r="O140" s="21" t="inlineStr">
        <is>
          <t>U</t>
        </is>
      </c>
      <c r="P140" s="23" t="n"/>
      <c r="Q140" s="14" t="inlineStr">
        <is>
          <t>D5 Locate the details</t>
        </is>
      </c>
      <c r="R140" s="21" t="inlineStr">
        <is>
          <t>Y</t>
        </is>
      </c>
      <c r="S140" s="23" t="n"/>
      <c r="T140" s="14">
        <f>IF(Z140=0,IF(ISNUMBER(SEARCH("X",AV140)),"Unrated (0-5; X)","Unrated (0-5)"),IF(Z140=1,V140&amp;"/5",V140&amp;"-"&amp;X140&amp;"/5 (P"&amp;IF(ISNUMBER(SEARCH("X",AV140)),"; X","")&amp;")"))</f>
        <v/>
      </c>
      <c r="U140" s="26">
        <f>IF(AS140=0,"",IF(AR140=0,"Incomplete/invalid",IF(AA140=0,IF(ISNUMBER(SEARCH("X",AW140)),"Unrated (0-5; X)","Unrated (0-5)"),IF(AA140=1,W140&amp;"/5",W140&amp;"-"&amp;Y140&amp;"/5 (P"&amp;IF(ISNUMBER(SEARCH("X",AW140)),"; X","")&amp;")"))))</f>
        <v/>
      </c>
      <c r="V140" s="53">
        <f>LEN(AV140)-LEN(SUBSTITUTE(AV140,"Y",""))</f>
        <v/>
      </c>
      <c r="W140" s="54">
        <f>IF(AR140=1,LEN(AW140)-LEN(SUBSTITUTE(AW140,"Y","")),"")</f>
        <v/>
      </c>
      <c r="X140" s="53">
        <f>5-(LEN(AV140)-LEN(SUBSTITUTE(AV140,"N","")))</f>
        <v/>
      </c>
      <c r="Y140" s="54">
        <f>IF(AR140=1,5-(LEN(AW140)-LEN(SUBSTITUTE(AW140,"N",""))),"")</f>
        <v/>
      </c>
      <c r="Z140" s="55">
        <f>(V140+5-X140)/5</f>
        <v/>
      </c>
      <c r="AA140" s="56">
        <f>IF(AR140=1,(W140+5-Y140)/5,"")</f>
        <v/>
      </c>
      <c r="AB140" s="57">
        <f>D140*V140/5</f>
        <v/>
      </c>
      <c r="AC140" s="58">
        <f>IF(AR140=1,D140*W140/5,"")</f>
        <v/>
      </c>
      <c r="AD140" s="57">
        <f>D140*X140/5</f>
        <v/>
      </c>
      <c r="AE140" s="58">
        <f>IF(AR140=1,D140*Y140/5,"")</f>
        <v/>
      </c>
      <c r="AF140" s="57">
        <f>D140*Z140</f>
        <v/>
      </c>
      <c r="AG140" s="58">
        <f>IF(AR140=1,D140*AA140,"")</f>
        <v/>
      </c>
      <c r="AH140" s="14" t="inlineStr">
        <is>
          <t>Y: D2, D3, D5 | N: none | X: none | U: D1, D4. See dataset-specific evidence note in MCDM_Grades and the complete rules in MCDM_Rubric.</t>
        </is>
      </c>
      <c r="AI140" s="27" t="n"/>
      <c r="AJ140" s="14" t="inlineStr">
        <is>
          <t>https://github.com/fyangneil/pavement-crack-detection</t>
        </is>
      </c>
      <c r="AK140" s="27" t="n"/>
      <c r="AL140" s="14" t="inlineStr">
        <is>
          <t>P: primary documentation (not evaluator-verified data quality)</t>
        </is>
      </c>
      <c r="AM140" s="27" t="n"/>
      <c r="AN140" s="14" t="inlineStr">
        <is>
          <t>Documentation snapshot; payload release not fully pinned</t>
        </is>
      </c>
      <c r="AO140" s="27" t="n"/>
      <c r="AP140" s="14" t="inlineStr">
        <is>
          <t>2026-09-07</t>
        </is>
      </c>
      <c r="AQ140" s="27" t="n"/>
      <c r="AR140" s="14">
        <f>IF(AND(AS140=5,LEN(AW140)=5,LEN(SUBSTITUTE(SUBSTITUTE(SUBSTITUTE(SUBSTITUTE(AW140,"Y",""),"N",""),"U",""),"X",""))=0),1,0)</f>
        <v/>
      </c>
      <c r="AS140" s="14">
        <f>COUNTA(G140,J140,M140,P140,S140)</f>
        <v/>
      </c>
      <c r="AT140" s="14">
        <f>SUM(IF(OR(G140="Y",G140="N",G140="U",G140="X"),IF(G140=F140,1,0),0),IF(OR(J140="Y",J140="N",J140="U",J140="X"),IF(J140=I140,1,0),0),IF(OR(M140="Y",M140="N",M140="U",M140="X"),IF(M140=L140,1,0),0),IF(OR(P140="Y",P140="N",P140="U",P140="X"),IF(P140=O140,1,0),0),IF(OR(S140="Y",S140="N",S140="U",S140="X"),IF(S140=R140,1,0),0))</f>
        <v/>
      </c>
      <c r="AU140" s="14">
        <f>A140&amp;"|"&amp;LEFT(C140,1)</f>
        <v/>
      </c>
      <c r="AV140" s="14">
        <f>F140&amp;I140&amp;L140&amp;O140&amp;R140</f>
        <v/>
      </c>
      <c r="AW140" s="14">
        <f>G140&amp;J140&amp;M140&amp;P140&amp;S140</f>
        <v/>
      </c>
    </row>
    <row r="141" ht="70" customHeight="1">
      <c r="A141" s="14" t="inlineStr">
        <is>
          <t>DS-018</t>
        </is>
      </c>
      <c r="B141" s="14" t="inlineStr">
        <is>
          <t>GAPs384</t>
        </is>
      </c>
      <c r="C141" s="14" t="inlineStr">
        <is>
          <t>C Sample Size</t>
        </is>
      </c>
      <c r="D141" s="14">
        <f>MCDM_Settings!$D$10</f>
        <v/>
      </c>
      <c r="E141" s="14" t="inlineStr">
        <is>
          <t>C1 Count originals</t>
        </is>
      </c>
      <c r="F141" s="21" t="inlineStr">
        <is>
          <t>U</t>
        </is>
      </c>
      <c r="G141" s="23" t="n"/>
      <c r="H141" s="14" t="inlineStr">
        <is>
          <t>C2 Count each class</t>
        </is>
      </c>
      <c r="I141" s="21" t="inlineStr">
        <is>
          <t>U</t>
        </is>
      </c>
      <c r="J141" s="23" t="n"/>
      <c r="K141" s="14" t="inlineStr">
        <is>
          <t>C3 Count each group</t>
        </is>
      </c>
      <c r="L141" s="21" t="inlineStr">
        <is>
          <t>U</t>
        </is>
      </c>
      <c r="M141" s="23" t="n"/>
      <c r="N141" s="14" t="inlineStr">
        <is>
          <t>C4 Count each split</t>
        </is>
      </c>
      <c r="O141" s="21" t="inlineStr">
        <is>
          <t>U</t>
        </is>
      </c>
      <c r="P141" s="23" t="n"/>
      <c r="Q141" s="14" t="inlineStr">
        <is>
          <t>C5 Justify the size</t>
        </is>
      </c>
      <c r="R141" s="21" t="inlineStr">
        <is>
          <t>U</t>
        </is>
      </c>
      <c r="S141" s="23" t="n"/>
      <c r="T141" s="14">
        <f>IF(Z141=0,IF(ISNUMBER(SEARCH("X",AV141)),"Unrated (0-5; X)","Unrated (0-5)"),IF(Z141=1,V141&amp;"/5",V141&amp;"-"&amp;X141&amp;"/5 (P"&amp;IF(ISNUMBER(SEARCH("X",AV141)),"; X","")&amp;")"))</f>
        <v/>
      </c>
      <c r="U141" s="26">
        <f>IF(AS141=0,"",IF(AR141=0,"Incomplete/invalid",IF(AA141=0,IF(ISNUMBER(SEARCH("X",AW141)),"Unrated (0-5; X)","Unrated (0-5)"),IF(AA141=1,W141&amp;"/5",W141&amp;"-"&amp;Y141&amp;"/5 (P"&amp;IF(ISNUMBER(SEARCH("X",AW141)),"; X","")&amp;")"))))</f>
        <v/>
      </c>
      <c r="V141" s="53">
        <f>LEN(AV141)-LEN(SUBSTITUTE(AV141,"Y",""))</f>
        <v/>
      </c>
      <c r="W141" s="54">
        <f>IF(AR141=1,LEN(AW141)-LEN(SUBSTITUTE(AW141,"Y","")),"")</f>
        <v/>
      </c>
      <c r="X141" s="53">
        <f>5-(LEN(AV141)-LEN(SUBSTITUTE(AV141,"N","")))</f>
        <v/>
      </c>
      <c r="Y141" s="54">
        <f>IF(AR141=1,5-(LEN(AW141)-LEN(SUBSTITUTE(AW141,"N",""))),"")</f>
        <v/>
      </c>
      <c r="Z141" s="55">
        <f>(V141+5-X141)/5</f>
        <v/>
      </c>
      <c r="AA141" s="56">
        <f>IF(AR141=1,(W141+5-Y141)/5,"")</f>
        <v/>
      </c>
      <c r="AB141" s="57">
        <f>D141*V141/5</f>
        <v/>
      </c>
      <c r="AC141" s="58">
        <f>IF(AR141=1,D141*W141/5,"")</f>
        <v/>
      </c>
      <c r="AD141" s="57">
        <f>D141*X141/5</f>
        <v/>
      </c>
      <c r="AE141" s="58">
        <f>IF(AR141=1,D141*Y141/5,"")</f>
        <v/>
      </c>
      <c r="AF141" s="57">
        <f>D141*Z141</f>
        <v/>
      </c>
      <c r="AG141" s="58">
        <f>IF(AR141=1,D141*AA141,"")</f>
        <v/>
      </c>
      <c r="AH141" s="14" t="inlineStr">
        <is>
          <t>Y: none | N: none | X: none | U: C1, C2, C3, C4, C5. See dataset-specific evidence note in MCDM_Grades and the complete rules in MCDM_Rubric.</t>
        </is>
      </c>
      <c r="AI141" s="27" t="n"/>
      <c r="AJ141" s="14" t="inlineStr">
        <is>
          <t>https://github.com/fyangneil/pavement-crack-detection</t>
        </is>
      </c>
      <c r="AK141" s="27" t="n"/>
      <c r="AL141" s="14" t="inlineStr">
        <is>
          <t>P: primary documentation (not evaluator-verified data quality)</t>
        </is>
      </c>
      <c r="AM141" s="27" t="n"/>
      <c r="AN141" s="14" t="inlineStr">
        <is>
          <t>Documentation snapshot; payload release not fully pinned</t>
        </is>
      </c>
      <c r="AO141" s="27" t="n"/>
      <c r="AP141" s="14" t="inlineStr">
        <is>
          <t>2026-09-07</t>
        </is>
      </c>
      <c r="AQ141" s="27" t="n"/>
      <c r="AR141" s="14">
        <f>IF(AND(AS141=5,LEN(AW141)=5,LEN(SUBSTITUTE(SUBSTITUTE(SUBSTITUTE(SUBSTITUTE(AW141,"Y",""),"N",""),"U",""),"X",""))=0),1,0)</f>
        <v/>
      </c>
      <c r="AS141" s="14">
        <f>COUNTA(G141,J141,M141,P141,S141)</f>
        <v/>
      </c>
      <c r="AT141" s="14">
        <f>SUM(IF(OR(G141="Y",G141="N",G141="U",G141="X"),IF(G141=F141,1,0),0),IF(OR(J141="Y",J141="N",J141="U",J141="X"),IF(J141=I141,1,0),0),IF(OR(M141="Y",M141="N",M141="U",M141="X"),IF(M141=L141,1,0),0),IF(OR(P141="Y",P141="N",P141="U",P141="X"),IF(P141=O141,1,0),0),IF(OR(S141="Y",S141="N",S141="U",S141="X"),IF(S141=R141,1,0),0))</f>
        <v/>
      </c>
      <c r="AU141" s="14">
        <f>A141&amp;"|"&amp;LEFT(C141,1)</f>
        <v/>
      </c>
      <c r="AV141" s="14">
        <f>F141&amp;I141&amp;L141&amp;O141&amp;R141</f>
        <v/>
      </c>
      <c r="AW141" s="14">
        <f>G141&amp;J141&amp;M141&amp;P141&amp;S141</f>
        <v/>
      </c>
    </row>
    <row r="142" ht="70" customHeight="1">
      <c r="A142" s="14" t="inlineStr">
        <is>
          <t>DS-018</t>
        </is>
      </c>
      <c r="B142" s="14" t="inlineStr">
        <is>
          <t>GAPs384</t>
        </is>
      </c>
      <c r="C142" s="14" t="inlineStr">
        <is>
          <t>R Domain Fit</t>
        </is>
      </c>
      <c r="D142" s="14">
        <f>MCDM_Settings!$D$11</f>
        <v/>
      </c>
      <c r="E142" s="14" t="inlineStr">
        <is>
          <t>R1 Define the domain</t>
        </is>
      </c>
      <c r="F142" s="21" t="inlineStr">
        <is>
          <t>U</t>
        </is>
      </c>
      <c r="G142" s="23" t="n"/>
      <c r="H142" s="14" t="inlineStr">
        <is>
          <t>R2 Describe coverage</t>
        </is>
      </c>
      <c r="I142" s="21" t="inlineStr">
        <is>
          <t>U</t>
        </is>
      </c>
      <c r="J142" s="23" t="n"/>
      <c r="K142" s="14" t="inlineStr">
        <is>
          <t>R3 Compare the target</t>
        </is>
      </c>
      <c r="L142" s="21" t="inlineStr">
        <is>
          <t>U</t>
        </is>
      </c>
      <c r="M142" s="23" t="n"/>
      <c r="N142" s="14" t="inlineStr">
        <is>
          <t>R4 Check for bias</t>
        </is>
      </c>
      <c r="O142" s="21" t="inlineStr">
        <is>
          <t>U</t>
        </is>
      </c>
      <c r="P142" s="23" t="n"/>
      <c r="Q142" s="14" t="inlineStr">
        <is>
          <t>R5 Test a new domain</t>
        </is>
      </c>
      <c r="R142" s="21" t="inlineStr">
        <is>
          <t>U</t>
        </is>
      </c>
      <c r="S142" s="23" t="n"/>
      <c r="T142" s="14">
        <f>IF(Z142=0,IF(ISNUMBER(SEARCH("X",AV142)),"Unrated (0-5; X)","Unrated (0-5)"),IF(Z142=1,V142&amp;"/5",V142&amp;"-"&amp;X142&amp;"/5 (P"&amp;IF(ISNUMBER(SEARCH("X",AV142)),"; X","")&amp;")"))</f>
        <v/>
      </c>
      <c r="U142" s="26">
        <f>IF(AS142=0,"",IF(AR142=0,"Incomplete/invalid",IF(AA142=0,IF(ISNUMBER(SEARCH("X",AW142)),"Unrated (0-5; X)","Unrated (0-5)"),IF(AA142=1,W142&amp;"/5",W142&amp;"-"&amp;Y142&amp;"/5 (P"&amp;IF(ISNUMBER(SEARCH("X",AW142)),"; X","")&amp;")"))))</f>
        <v/>
      </c>
      <c r="V142" s="53">
        <f>LEN(AV142)-LEN(SUBSTITUTE(AV142,"Y",""))</f>
        <v/>
      </c>
      <c r="W142" s="54">
        <f>IF(AR142=1,LEN(AW142)-LEN(SUBSTITUTE(AW142,"Y","")),"")</f>
        <v/>
      </c>
      <c r="X142" s="53">
        <f>5-(LEN(AV142)-LEN(SUBSTITUTE(AV142,"N","")))</f>
        <v/>
      </c>
      <c r="Y142" s="54">
        <f>IF(AR142=1,5-(LEN(AW142)-LEN(SUBSTITUTE(AW142,"N",""))),"")</f>
        <v/>
      </c>
      <c r="Z142" s="55">
        <f>(V142+5-X142)/5</f>
        <v/>
      </c>
      <c r="AA142" s="56">
        <f>IF(AR142=1,(W142+5-Y142)/5,"")</f>
        <v/>
      </c>
      <c r="AB142" s="57">
        <f>D142*V142/5</f>
        <v/>
      </c>
      <c r="AC142" s="58">
        <f>IF(AR142=1,D142*W142/5,"")</f>
        <v/>
      </c>
      <c r="AD142" s="57">
        <f>D142*X142/5</f>
        <v/>
      </c>
      <c r="AE142" s="58">
        <f>IF(AR142=1,D142*Y142/5,"")</f>
        <v/>
      </c>
      <c r="AF142" s="57">
        <f>D142*Z142</f>
        <v/>
      </c>
      <c r="AG142" s="58">
        <f>IF(AR142=1,D142*AA142,"")</f>
        <v/>
      </c>
      <c r="AH142" s="14" t="inlineStr">
        <is>
          <t>Y: none | N: none | X: none | U: R1, R2, R3, R4, R5. See dataset-specific evidence note in MCDM_Grades and the complete rules in MCDM_Rubric.</t>
        </is>
      </c>
      <c r="AI142" s="27" t="n"/>
      <c r="AJ142" s="14" t="inlineStr">
        <is>
          <t>https://github.com/fyangneil/pavement-crack-detection</t>
        </is>
      </c>
      <c r="AK142" s="27" t="n"/>
      <c r="AL142" s="14" t="inlineStr">
        <is>
          <t>P: primary documentation (not evaluator-verified data quality)</t>
        </is>
      </c>
      <c r="AM142" s="27" t="n"/>
      <c r="AN142" s="14" t="inlineStr">
        <is>
          <t>Documentation snapshot; payload release not fully pinned</t>
        </is>
      </c>
      <c r="AO142" s="27" t="n"/>
      <c r="AP142" s="14" t="inlineStr">
        <is>
          <t>2026-09-07</t>
        </is>
      </c>
      <c r="AQ142" s="27" t="n"/>
      <c r="AR142" s="14">
        <f>IF(AND(AS142=5,LEN(AW142)=5,LEN(SUBSTITUTE(SUBSTITUTE(SUBSTITUTE(SUBSTITUTE(AW142,"Y",""),"N",""),"U",""),"X",""))=0),1,0)</f>
        <v/>
      </c>
      <c r="AS142" s="14">
        <f>COUNTA(G142,J142,M142,P142,S142)</f>
        <v/>
      </c>
      <c r="AT142" s="14">
        <f>SUM(IF(OR(G142="Y",G142="N",G142="U",G142="X"),IF(G142=F142,1,0),0),IF(OR(J142="Y",J142="N",J142="U",J142="X"),IF(J142=I142,1,0),0),IF(OR(M142="Y",M142="N",M142="U",M142="X"),IF(M142=L142,1,0),0),IF(OR(P142="Y",P142="N",P142="U",P142="X"),IF(P142=O142,1,0),0),IF(OR(S142="Y",S142="N",S142="U",S142="X"),IF(S142=R142,1,0),0))</f>
        <v/>
      </c>
      <c r="AU142" s="14">
        <f>A142&amp;"|"&amp;LEFT(C142,1)</f>
        <v/>
      </c>
      <c r="AV142" s="14">
        <f>F142&amp;I142&amp;L142&amp;O142&amp;R142</f>
        <v/>
      </c>
      <c r="AW142" s="14">
        <f>G142&amp;J142&amp;M142&amp;P142&amp;S142</f>
        <v/>
      </c>
    </row>
    <row r="143" ht="70" customHeight="1">
      <c r="A143" s="14" t="inlineStr">
        <is>
          <t>DS-018</t>
        </is>
      </c>
      <c r="B143" s="14" t="inlineStr">
        <is>
          <t>GAPs384</t>
        </is>
      </c>
      <c r="C143" s="14" t="inlineStr">
        <is>
          <t>M Sensor Details</t>
        </is>
      </c>
      <c r="D143" s="14">
        <f>MCDM_Settings!$D$12</f>
        <v/>
      </c>
      <c r="E143" s="14" t="inlineStr">
        <is>
          <t>M1 Identify equipment</t>
        </is>
      </c>
      <c r="F143" s="21" t="inlineStr">
        <is>
          <t>U</t>
        </is>
      </c>
      <c r="G143" s="23" t="n"/>
      <c r="H143" s="14" t="inlineStr">
        <is>
          <t>M2 Specify the scale</t>
        </is>
      </c>
      <c r="I143" s="21" t="inlineStr">
        <is>
          <t>U</t>
        </is>
      </c>
      <c r="J143" s="23" t="n"/>
      <c r="K143" s="14" t="inlineStr">
        <is>
          <t>M3 Locate the records</t>
        </is>
      </c>
      <c r="L143" s="21" t="inlineStr">
        <is>
          <t>U</t>
        </is>
      </c>
      <c r="M143" s="23" t="n"/>
      <c r="N143" s="14" t="inlineStr">
        <is>
          <t>M4 Report precision</t>
        </is>
      </c>
      <c r="O143" s="21" t="inlineStr">
        <is>
          <t>U</t>
        </is>
      </c>
      <c r="P143" s="23" t="n"/>
      <c r="Q143" s="14" t="inlineStr">
        <is>
          <t>M5 Explain processing</t>
        </is>
      </c>
      <c r="R143" s="21" t="inlineStr">
        <is>
          <t>U</t>
        </is>
      </c>
      <c r="S143" s="23" t="n"/>
      <c r="T143" s="14">
        <f>IF(Z143=0,IF(ISNUMBER(SEARCH("X",AV143)),"Unrated (0-5; X)","Unrated (0-5)"),IF(Z143=1,V143&amp;"/5",V143&amp;"-"&amp;X143&amp;"/5 (P"&amp;IF(ISNUMBER(SEARCH("X",AV143)),"; X","")&amp;")"))</f>
        <v/>
      </c>
      <c r="U143" s="26">
        <f>IF(AS143=0,"",IF(AR143=0,"Incomplete/invalid",IF(AA143=0,IF(ISNUMBER(SEARCH("X",AW143)),"Unrated (0-5; X)","Unrated (0-5)"),IF(AA143=1,W143&amp;"/5",W143&amp;"-"&amp;Y143&amp;"/5 (P"&amp;IF(ISNUMBER(SEARCH("X",AW143)),"; X","")&amp;")"))))</f>
        <v/>
      </c>
      <c r="V143" s="53">
        <f>LEN(AV143)-LEN(SUBSTITUTE(AV143,"Y",""))</f>
        <v/>
      </c>
      <c r="W143" s="54">
        <f>IF(AR143=1,LEN(AW143)-LEN(SUBSTITUTE(AW143,"Y","")),"")</f>
        <v/>
      </c>
      <c r="X143" s="53">
        <f>5-(LEN(AV143)-LEN(SUBSTITUTE(AV143,"N","")))</f>
        <v/>
      </c>
      <c r="Y143" s="54">
        <f>IF(AR143=1,5-(LEN(AW143)-LEN(SUBSTITUTE(AW143,"N",""))),"")</f>
        <v/>
      </c>
      <c r="Z143" s="55">
        <f>(V143+5-X143)/5</f>
        <v/>
      </c>
      <c r="AA143" s="56">
        <f>IF(AR143=1,(W143+5-Y143)/5,"")</f>
        <v/>
      </c>
      <c r="AB143" s="57">
        <f>D143*V143/5</f>
        <v/>
      </c>
      <c r="AC143" s="58">
        <f>IF(AR143=1,D143*W143/5,"")</f>
        <v/>
      </c>
      <c r="AD143" s="57">
        <f>D143*X143/5</f>
        <v/>
      </c>
      <c r="AE143" s="58">
        <f>IF(AR143=1,D143*Y143/5,"")</f>
        <v/>
      </c>
      <c r="AF143" s="57">
        <f>D143*Z143</f>
        <v/>
      </c>
      <c r="AG143" s="58">
        <f>IF(AR143=1,D143*AA143,"")</f>
        <v/>
      </c>
      <c r="AH143" s="14" t="inlineStr">
        <is>
          <t>Y: none | N: none | X: none | U: M1, M2, M3, M4, M5. See dataset-specific evidence note in MCDM_Grades and the complete rules in MCDM_Rubric.</t>
        </is>
      </c>
      <c r="AI143" s="27" t="n"/>
      <c r="AJ143" s="14" t="inlineStr">
        <is>
          <t>https://github.com/fyangneil/pavement-crack-detection</t>
        </is>
      </c>
      <c r="AK143" s="27" t="n"/>
      <c r="AL143" s="14" t="inlineStr">
        <is>
          <t>P: primary documentation (not evaluator-verified data quality)</t>
        </is>
      </c>
      <c r="AM143" s="27" t="n"/>
      <c r="AN143" s="14" t="inlineStr">
        <is>
          <t>Documentation snapshot; payload release not fully pinned</t>
        </is>
      </c>
      <c r="AO143" s="27" t="n"/>
      <c r="AP143" s="14" t="inlineStr">
        <is>
          <t>2026-09-07</t>
        </is>
      </c>
      <c r="AQ143" s="27" t="n"/>
      <c r="AR143" s="14">
        <f>IF(AND(AS143=5,LEN(AW143)=5,LEN(SUBSTITUTE(SUBSTITUTE(SUBSTITUTE(SUBSTITUTE(AW143,"Y",""),"N",""),"U",""),"X",""))=0),1,0)</f>
        <v/>
      </c>
      <c r="AS143" s="14">
        <f>COUNTA(G143,J143,M143,P143,S143)</f>
        <v/>
      </c>
      <c r="AT143" s="14">
        <f>SUM(IF(OR(G143="Y",G143="N",G143="U",G143="X"),IF(G143=F143,1,0),0),IF(OR(J143="Y",J143="N",J143="U",J143="X"),IF(J143=I143,1,0),0),IF(OR(M143="Y",M143="N",M143="U",M143="X"),IF(M143=L143,1,0),0),IF(OR(P143="Y",P143="N",P143="U",P143="X"),IF(P143=O143,1,0),0),IF(OR(S143="Y",S143="N",S143="U",S143="X"),IF(S143=R143,1,0),0))</f>
        <v/>
      </c>
      <c r="AU143" s="14">
        <f>A143&amp;"|"&amp;LEFT(C143,1)</f>
        <v/>
      </c>
      <c r="AV143" s="14">
        <f>F143&amp;I143&amp;L143&amp;O143&amp;R143</f>
        <v/>
      </c>
      <c r="AW143" s="14">
        <f>G143&amp;J143&amp;M143&amp;P143&amp;S143</f>
        <v/>
      </c>
    </row>
    <row r="144" ht="70" customHeight="1">
      <c r="A144" s="14" t="inlineStr">
        <is>
          <t>DS-018</t>
        </is>
      </c>
      <c r="B144" s="14" t="inlineStr">
        <is>
          <t>GAPs384</t>
        </is>
      </c>
      <c r="C144" s="14" t="inlineStr">
        <is>
          <t>V Test Readiness</t>
        </is>
      </c>
      <c r="D144" s="14">
        <f>MCDM_Settings!$D$13</f>
        <v/>
      </c>
      <c r="E144" s="14" t="inlineStr">
        <is>
          <t>V1 Identify test data</t>
        </is>
      </c>
      <c r="F144" s="21" t="inlineStr">
        <is>
          <t>U</t>
        </is>
      </c>
      <c r="G144" s="23" t="n"/>
      <c r="H144" s="14" t="inlineStr">
        <is>
          <t>V2 Define the splits</t>
        </is>
      </c>
      <c r="I144" s="21" t="inlineStr">
        <is>
          <t>U</t>
        </is>
      </c>
      <c r="J144" s="23" t="n"/>
      <c r="K144" s="14" t="inlineStr">
        <is>
          <t>V3 Prevent leakage</t>
        </is>
      </c>
      <c r="L144" s="21" t="inlineStr">
        <is>
          <t>U</t>
        </is>
      </c>
      <c r="M144" s="23" t="n"/>
      <c r="N144" s="14" t="inlineStr">
        <is>
          <t>V4 Provide a baseline</t>
        </is>
      </c>
      <c r="O144" s="21" t="inlineStr">
        <is>
          <t>U</t>
        </is>
      </c>
      <c r="P144" s="23" t="n"/>
      <c r="Q144" s="14" t="inlineStr">
        <is>
          <t>V5 Report uncertainty</t>
        </is>
      </c>
      <c r="R144" s="21" t="inlineStr">
        <is>
          <t>U</t>
        </is>
      </c>
      <c r="S144" s="23" t="n"/>
      <c r="T144" s="14">
        <f>IF(Z144=0,IF(ISNUMBER(SEARCH("X",AV144)),"Unrated (0-5; X)","Unrated (0-5)"),IF(Z144=1,V144&amp;"/5",V144&amp;"-"&amp;X144&amp;"/5 (P"&amp;IF(ISNUMBER(SEARCH("X",AV144)),"; X","")&amp;")"))</f>
        <v/>
      </c>
      <c r="U144" s="26">
        <f>IF(AS144=0,"",IF(AR144=0,"Incomplete/invalid",IF(AA144=0,IF(ISNUMBER(SEARCH("X",AW144)),"Unrated (0-5; X)","Unrated (0-5)"),IF(AA144=1,W144&amp;"/5",W144&amp;"-"&amp;Y144&amp;"/5 (P"&amp;IF(ISNUMBER(SEARCH("X",AW144)),"; X","")&amp;")"))))</f>
        <v/>
      </c>
      <c r="V144" s="53">
        <f>LEN(AV144)-LEN(SUBSTITUTE(AV144,"Y",""))</f>
        <v/>
      </c>
      <c r="W144" s="54">
        <f>IF(AR144=1,LEN(AW144)-LEN(SUBSTITUTE(AW144,"Y","")),"")</f>
        <v/>
      </c>
      <c r="X144" s="53">
        <f>5-(LEN(AV144)-LEN(SUBSTITUTE(AV144,"N","")))</f>
        <v/>
      </c>
      <c r="Y144" s="54">
        <f>IF(AR144=1,5-(LEN(AW144)-LEN(SUBSTITUTE(AW144,"N",""))),"")</f>
        <v/>
      </c>
      <c r="Z144" s="55">
        <f>(V144+5-X144)/5</f>
        <v/>
      </c>
      <c r="AA144" s="56">
        <f>IF(AR144=1,(W144+5-Y144)/5,"")</f>
        <v/>
      </c>
      <c r="AB144" s="57">
        <f>D144*V144/5</f>
        <v/>
      </c>
      <c r="AC144" s="58">
        <f>IF(AR144=1,D144*W144/5,"")</f>
        <v/>
      </c>
      <c r="AD144" s="57">
        <f>D144*X144/5</f>
        <v/>
      </c>
      <c r="AE144" s="58">
        <f>IF(AR144=1,D144*Y144/5,"")</f>
        <v/>
      </c>
      <c r="AF144" s="57">
        <f>D144*Z144</f>
        <v/>
      </c>
      <c r="AG144" s="58">
        <f>IF(AR144=1,D144*AA144,"")</f>
        <v/>
      </c>
      <c r="AH144" s="14" t="inlineStr">
        <is>
          <t>Y: none | N: none | X: none | U: V1, V2, V3, V4, V5. See dataset-specific evidence note in MCDM_Grades and the complete rules in MCDM_Rubric.</t>
        </is>
      </c>
      <c r="AI144" s="27" t="n"/>
      <c r="AJ144" s="14" t="inlineStr">
        <is>
          <t>https://github.com/fyangneil/pavement-crack-detection</t>
        </is>
      </c>
      <c r="AK144" s="27" t="n"/>
      <c r="AL144" s="14" t="inlineStr">
        <is>
          <t>P: primary documentation (not evaluator-verified data quality)</t>
        </is>
      </c>
      <c r="AM144" s="27" t="n"/>
      <c r="AN144" s="14" t="inlineStr">
        <is>
          <t>Documentation snapshot; payload release not fully pinned</t>
        </is>
      </c>
      <c r="AO144" s="27" t="n"/>
      <c r="AP144" s="14" t="inlineStr">
        <is>
          <t>2026-09-07</t>
        </is>
      </c>
      <c r="AQ144" s="27" t="n"/>
      <c r="AR144" s="14">
        <f>IF(AND(AS144=5,LEN(AW144)=5,LEN(SUBSTITUTE(SUBSTITUTE(SUBSTITUTE(SUBSTITUTE(AW144,"Y",""),"N",""),"U",""),"X",""))=0),1,0)</f>
        <v/>
      </c>
      <c r="AS144" s="14">
        <f>COUNTA(G144,J144,M144,P144,S144)</f>
        <v/>
      </c>
      <c r="AT144" s="14">
        <f>SUM(IF(OR(G144="Y",G144="N",G144="U",G144="X"),IF(G144=F144,1,0),0),IF(OR(J144="Y",J144="N",J144="U",J144="X"),IF(J144=I144,1,0),0),IF(OR(M144="Y",M144="N",M144="U",M144="X"),IF(M144=L144,1,0),0),IF(OR(P144="Y",P144="N",P144="U",P144="X"),IF(P144=O144,1,0),0),IF(OR(S144="Y",S144="N",S144="U",S144="X"),IF(S144=R144,1,0),0))</f>
        <v/>
      </c>
      <c r="AU144" s="14">
        <f>A144&amp;"|"&amp;LEFT(C144,1)</f>
        <v/>
      </c>
      <c r="AV144" s="14">
        <f>F144&amp;I144&amp;L144&amp;O144&amp;R144</f>
        <v/>
      </c>
      <c r="AW144" s="14">
        <f>G144&amp;J144&amp;M144&amp;P144&amp;S144</f>
        <v/>
      </c>
    </row>
    <row r="145" ht="70" customHeight="1">
      <c r="A145" s="14" t="inlineStr">
        <is>
          <t>DS-018</t>
        </is>
      </c>
      <c r="B145" s="14" t="inlineStr">
        <is>
          <t>GAPs384</t>
        </is>
      </c>
      <c r="C145" s="14" t="inlineStr">
        <is>
          <t>E Engineering Value</t>
        </is>
      </c>
      <c r="D145" s="14">
        <f>MCDM_Settings!$D$14</f>
        <v/>
      </c>
      <c r="E145" s="14" t="inlineStr">
        <is>
          <t>E1 Define the outcome</t>
        </is>
      </c>
      <c r="F145" s="21" t="inlineStr">
        <is>
          <t>U</t>
        </is>
      </c>
      <c r="G145" s="23" t="n"/>
      <c r="H145" s="14" t="inlineStr">
        <is>
          <t>E2 Provide measurements</t>
        </is>
      </c>
      <c r="I145" s="21" t="inlineStr">
        <is>
          <t>U</t>
        </is>
      </c>
      <c r="J145" s="23" t="n"/>
      <c r="K145" s="14" t="inlineStr">
        <is>
          <t>E3 Link the records</t>
        </is>
      </c>
      <c r="L145" s="21" t="inlineStr">
        <is>
          <t>U</t>
        </is>
      </c>
      <c r="M145" s="23" t="n"/>
      <c r="N145" s="14" t="inlineStr">
        <is>
          <t>E4 Map agency needs</t>
        </is>
      </c>
      <c r="O145" s="21" t="inlineStr">
        <is>
          <t>U</t>
        </is>
      </c>
      <c r="P145" s="23" t="n"/>
      <c r="Q145" s="14" t="inlineStr">
        <is>
          <t>E5 Validate the decision</t>
        </is>
      </c>
      <c r="R145" s="21" t="inlineStr">
        <is>
          <t>U</t>
        </is>
      </c>
      <c r="S145" s="23" t="n"/>
      <c r="T145" s="14">
        <f>IF(Z145=0,IF(ISNUMBER(SEARCH("X",AV145)),"Unrated (0-5; X)","Unrated (0-5)"),IF(Z145=1,V145&amp;"/5",V145&amp;"-"&amp;X145&amp;"/5 (P"&amp;IF(ISNUMBER(SEARCH("X",AV145)),"; X","")&amp;")"))</f>
        <v/>
      </c>
      <c r="U145" s="26">
        <f>IF(AS145=0,"",IF(AR145=0,"Incomplete/invalid",IF(AA145=0,IF(ISNUMBER(SEARCH("X",AW145)),"Unrated (0-5; X)","Unrated (0-5)"),IF(AA145=1,W145&amp;"/5",W145&amp;"-"&amp;Y145&amp;"/5 (P"&amp;IF(ISNUMBER(SEARCH("X",AW145)),"; X","")&amp;")"))))</f>
        <v/>
      </c>
      <c r="V145" s="53">
        <f>LEN(AV145)-LEN(SUBSTITUTE(AV145,"Y",""))</f>
        <v/>
      </c>
      <c r="W145" s="54">
        <f>IF(AR145=1,LEN(AW145)-LEN(SUBSTITUTE(AW145,"Y","")),"")</f>
        <v/>
      </c>
      <c r="X145" s="53">
        <f>5-(LEN(AV145)-LEN(SUBSTITUTE(AV145,"N","")))</f>
        <v/>
      </c>
      <c r="Y145" s="54">
        <f>IF(AR145=1,5-(LEN(AW145)-LEN(SUBSTITUTE(AW145,"N",""))),"")</f>
        <v/>
      </c>
      <c r="Z145" s="55">
        <f>(V145+5-X145)/5</f>
        <v/>
      </c>
      <c r="AA145" s="56">
        <f>IF(AR145=1,(W145+5-Y145)/5,"")</f>
        <v/>
      </c>
      <c r="AB145" s="57">
        <f>D145*V145/5</f>
        <v/>
      </c>
      <c r="AC145" s="58">
        <f>IF(AR145=1,D145*W145/5,"")</f>
        <v/>
      </c>
      <c r="AD145" s="57">
        <f>D145*X145/5</f>
        <v/>
      </c>
      <c r="AE145" s="58">
        <f>IF(AR145=1,D145*Y145/5,"")</f>
        <v/>
      </c>
      <c r="AF145" s="57">
        <f>D145*Z145</f>
        <v/>
      </c>
      <c r="AG145" s="58">
        <f>IF(AR145=1,D145*AA145,"")</f>
        <v/>
      </c>
      <c r="AH145" s="14" t="inlineStr">
        <is>
          <t>Y: none | N: none | X: none | U: E1, E2, E3, E4, E5. See dataset-specific evidence note in MCDM_Grades and the complete rules in MCDM_Rubric.</t>
        </is>
      </c>
      <c r="AI145" s="27" t="n"/>
      <c r="AJ145" s="14" t="inlineStr">
        <is>
          <t>https://github.com/fyangneil/pavement-crack-detection</t>
        </is>
      </c>
      <c r="AK145" s="27" t="n"/>
      <c r="AL145" s="14" t="inlineStr">
        <is>
          <t>P: primary documentation (not evaluator-verified data quality)</t>
        </is>
      </c>
      <c r="AM145" s="27" t="n"/>
      <c r="AN145" s="14" t="inlineStr">
        <is>
          <t>Documentation snapshot; payload release not fully pinned</t>
        </is>
      </c>
      <c r="AO145" s="27" t="n"/>
      <c r="AP145" s="14" t="inlineStr">
        <is>
          <t>2026-09-07</t>
        </is>
      </c>
      <c r="AQ145" s="27" t="n"/>
      <c r="AR145" s="14">
        <f>IF(AND(AS145=5,LEN(AW145)=5,LEN(SUBSTITUTE(SUBSTITUTE(SUBSTITUTE(SUBSTITUTE(AW145,"Y",""),"N",""),"U",""),"X",""))=0),1,0)</f>
        <v/>
      </c>
      <c r="AS145" s="14">
        <f>COUNTA(G145,J145,M145,P145,S145)</f>
        <v/>
      </c>
      <c r="AT145" s="14">
        <f>SUM(IF(OR(G145="Y",G145="N",G145="U",G145="X"),IF(G145=F145,1,0),0),IF(OR(J145="Y",J145="N",J145="U",J145="X"),IF(J145=I145,1,0),0),IF(OR(M145="Y",M145="N",M145="U",M145="X"),IF(M145=L145,1,0),0),IF(OR(P145="Y",P145="N",P145="U",P145="X"),IF(P145=O145,1,0),0),IF(OR(S145="Y",S145="N",S145="U",S145="X"),IF(S145=R145,1,0),0))</f>
        <v/>
      </c>
      <c r="AU145" s="14">
        <f>A145&amp;"|"&amp;LEFT(C145,1)</f>
        <v/>
      </c>
      <c r="AV145" s="14">
        <f>F145&amp;I145&amp;L145&amp;O145&amp;R145</f>
        <v/>
      </c>
      <c r="AW145" s="14">
        <f>G145&amp;J145&amp;M145&amp;P145&amp;S145</f>
        <v/>
      </c>
    </row>
    <row r="146" ht="70" customHeight="1">
      <c r="A146" s="14" t="inlineStr">
        <is>
          <t>DS-019</t>
        </is>
      </c>
      <c r="B146" s="14" t="inlineStr">
        <is>
          <t>GeoPave-DroneSet (UAV pavement distress dataset, DronePave-DfineX)</t>
        </is>
      </c>
      <c r="C146" s="14" t="inlineStr">
        <is>
          <t>A Access</t>
        </is>
      </c>
      <c r="D146" s="14">
        <f>MCDM_Settings!$D$7</f>
        <v/>
      </c>
      <c r="E146" s="14" t="inlineStr">
        <is>
          <t>A1 Find the release</t>
        </is>
      </c>
      <c r="F146" s="21" t="inlineStr">
        <is>
          <t>Y</t>
        </is>
      </c>
      <c r="G146" s="23" t="n"/>
      <c r="H146" s="14" t="inlineStr">
        <is>
          <t>A2 Get the data</t>
        </is>
      </c>
      <c r="I146" s="21" t="inlineStr">
        <is>
          <t>N</t>
        </is>
      </c>
      <c r="J146" s="23" t="n"/>
      <c r="K146" s="14" t="inlineStr">
        <is>
          <t>A3 Check the license</t>
        </is>
      </c>
      <c r="L146" s="21" t="inlineStr">
        <is>
          <t>U</t>
        </is>
      </c>
      <c r="M146" s="23" t="n"/>
      <c r="N146" s="14" t="inlineStr">
        <is>
          <t>A4 Check other rights</t>
        </is>
      </c>
      <c r="O146" s="21" t="inlineStr">
        <is>
          <t>U</t>
        </is>
      </c>
      <c r="P146" s="23" t="n"/>
      <c r="Q146" s="14" t="inlineStr">
        <is>
          <t>A5 Open a sample</t>
        </is>
      </c>
      <c r="R146" s="21" t="inlineStr">
        <is>
          <t>U</t>
        </is>
      </c>
      <c r="S146" s="23" t="n"/>
      <c r="T146" s="14">
        <f>IF(Z146=0,IF(ISNUMBER(SEARCH("X",AV146)),"Unrated (0-5; X)","Unrated (0-5)"),IF(Z146=1,V146&amp;"/5",V146&amp;"-"&amp;X146&amp;"/5 (P"&amp;IF(ISNUMBER(SEARCH("X",AV146)),"; X","")&amp;")"))</f>
        <v/>
      </c>
      <c r="U146" s="26">
        <f>IF(AS146=0,"",IF(AR146=0,"Incomplete/invalid",IF(AA146=0,IF(ISNUMBER(SEARCH("X",AW146)),"Unrated (0-5; X)","Unrated (0-5)"),IF(AA146=1,W146&amp;"/5",W146&amp;"-"&amp;Y146&amp;"/5 (P"&amp;IF(ISNUMBER(SEARCH("X",AW146)),"; X","")&amp;")"))))</f>
        <v/>
      </c>
      <c r="V146" s="53">
        <f>LEN(AV146)-LEN(SUBSTITUTE(AV146,"Y",""))</f>
        <v/>
      </c>
      <c r="W146" s="54">
        <f>IF(AR146=1,LEN(AW146)-LEN(SUBSTITUTE(AW146,"Y","")),"")</f>
        <v/>
      </c>
      <c r="X146" s="53">
        <f>5-(LEN(AV146)-LEN(SUBSTITUTE(AV146,"N","")))</f>
        <v/>
      </c>
      <c r="Y146" s="54">
        <f>IF(AR146=1,5-(LEN(AW146)-LEN(SUBSTITUTE(AW146,"N",""))),"")</f>
        <v/>
      </c>
      <c r="Z146" s="55">
        <f>(V146+5-X146)/5</f>
        <v/>
      </c>
      <c r="AA146" s="56">
        <f>IF(AR146=1,(W146+5-Y146)/5,"")</f>
        <v/>
      </c>
      <c r="AB146" s="57">
        <f>D146*V146/5</f>
        <v/>
      </c>
      <c r="AC146" s="58">
        <f>IF(AR146=1,D146*W146/5,"")</f>
        <v/>
      </c>
      <c r="AD146" s="57">
        <f>D146*X146/5</f>
        <v/>
      </c>
      <c r="AE146" s="58">
        <f>IF(AR146=1,D146*Y146/5,"")</f>
        <v/>
      </c>
      <c r="AF146" s="57">
        <f>D146*Z146</f>
        <v/>
      </c>
      <c r="AG146" s="58">
        <f>IF(AR146=1,D146*AA146,"")</f>
        <v/>
      </c>
      <c r="AH146" s="14" t="inlineStr">
        <is>
          <t>Y: A1 | N: A2 | X: none | U: A3, A4, A5. See dataset-specific evidence note in MCDM_Grades and the complete rules in MCDM_Rubric.</t>
        </is>
      </c>
      <c r="AI146" s="27" t="n"/>
      <c r="AJ146" s="14" t="inlineStr">
        <is>
          <t>https://github.com/chenxiang-web/DronePave-DfineX</t>
        </is>
      </c>
      <c r="AK146" s="27" t="n"/>
      <c r="AL146" s="14" t="inlineStr">
        <is>
          <t>P: primary documentation (not evaluator-verified data quality)</t>
        </is>
      </c>
      <c r="AM146" s="27" t="n"/>
      <c r="AN146" s="14" t="inlineStr">
        <is>
          <t>Documentation snapshot; payload release not fully pinned</t>
        </is>
      </c>
      <c r="AO146" s="27" t="n"/>
      <c r="AP146" s="14" t="inlineStr">
        <is>
          <t>2026-09-07</t>
        </is>
      </c>
      <c r="AQ146" s="27" t="n"/>
      <c r="AR146" s="14">
        <f>IF(AND(AS146=5,LEN(AW146)=5,LEN(SUBSTITUTE(SUBSTITUTE(SUBSTITUTE(SUBSTITUTE(AW146,"Y",""),"N",""),"U",""),"X",""))=0),1,0)</f>
        <v/>
      </c>
      <c r="AS146" s="14">
        <f>COUNTA(G146,J146,M146,P146,S146)</f>
        <v/>
      </c>
      <c r="AT146" s="14">
        <f>SUM(IF(OR(G146="Y",G146="N",G146="U",G146="X"),IF(G146=F146,1,0),0),IF(OR(J146="Y",J146="N",J146="U",J146="X"),IF(J146=I146,1,0),0),IF(OR(M146="Y",M146="N",M146="U",M146="X"),IF(M146=L146,1,0),0),IF(OR(P146="Y",P146="N",P146="U",P146="X"),IF(P146=O146,1,0),0),IF(OR(S146="Y",S146="N",S146="U",S146="X"),IF(S146=R146,1,0),0))</f>
        <v/>
      </c>
      <c r="AU146" s="14">
        <f>A146&amp;"|"&amp;LEFT(C146,1)</f>
        <v/>
      </c>
      <c r="AV146" s="14">
        <f>F146&amp;I146&amp;L146&amp;O146&amp;R146</f>
        <v/>
      </c>
      <c r="AW146" s="14">
        <f>G146&amp;J146&amp;M146&amp;P146&amp;S146</f>
        <v/>
      </c>
    </row>
    <row r="147" ht="70" customHeight="1">
      <c r="A147" s="14" t="inlineStr">
        <is>
          <t>DS-019</t>
        </is>
      </c>
      <c r="B147" s="14" t="inlineStr">
        <is>
          <t>GeoPave-DroneSet (UAV pavement distress dataset, DronePave-DfineX)</t>
        </is>
      </c>
      <c r="C147" s="14" t="inlineStr">
        <is>
          <t>L Label Quality</t>
        </is>
      </c>
      <c r="D147" s="14">
        <f>MCDM_Settings!$D$8</f>
        <v/>
      </c>
      <c r="E147" s="14" t="inlineStr">
        <is>
          <t>L1 Define the targets</t>
        </is>
      </c>
      <c r="F147" s="21" t="inlineStr">
        <is>
          <t>U</t>
        </is>
      </c>
      <c r="G147" s="23" t="n"/>
      <c r="H147" s="14" t="inlineStr">
        <is>
          <t>L2 Explain the rules</t>
        </is>
      </c>
      <c r="I147" s="21" t="inlineStr">
        <is>
          <t>U</t>
        </is>
      </c>
      <c r="J147" s="23" t="n"/>
      <c r="K147" s="14" t="inlineStr">
        <is>
          <t>L3 Identify the team</t>
        </is>
      </c>
      <c r="L147" s="21" t="inlineStr">
        <is>
          <t>U</t>
        </is>
      </c>
      <c r="M147" s="23" t="n"/>
      <c r="N147" s="14" t="inlineStr">
        <is>
          <t>L4 Review and correct</t>
        </is>
      </c>
      <c r="O147" s="21" t="inlineStr">
        <is>
          <t>U</t>
        </is>
      </c>
      <c r="P147" s="23" t="n"/>
      <c r="Q147" s="14" t="inlineStr">
        <is>
          <t>L5 Measure reliability</t>
        </is>
      </c>
      <c r="R147" s="21" t="inlineStr">
        <is>
          <t>U</t>
        </is>
      </c>
      <c r="S147" s="23" t="n"/>
      <c r="T147" s="14">
        <f>IF(Z147=0,IF(ISNUMBER(SEARCH("X",AV147)),"Unrated (0-5; X)","Unrated (0-5)"),IF(Z147=1,V147&amp;"/5",V147&amp;"-"&amp;X147&amp;"/5 (P"&amp;IF(ISNUMBER(SEARCH("X",AV147)),"; X","")&amp;")"))</f>
        <v/>
      </c>
      <c r="U147" s="26">
        <f>IF(AS147=0,"",IF(AR147=0,"Incomplete/invalid",IF(AA147=0,IF(ISNUMBER(SEARCH("X",AW147)),"Unrated (0-5; X)","Unrated (0-5)"),IF(AA147=1,W147&amp;"/5",W147&amp;"-"&amp;Y147&amp;"/5 (P"&amp;IF(ISNUMBER(SEARCH("X",AW147)),"; X","")&amp;")"))))</f>
        <v/>
      </c>
      <c r="V147" s="53">
        <f>LEN(AV147)-LEN(SUBSTITUTE(AV147,"Y",""))</f>
        <v/>
      </c>
      <c r="W147" s="54">
        <f>IF(AR147=1,LEN(AW147)-LEN(SUBSTITUTE(AW147,"Y","")),"")</f>
        <v/>
      </c>
      <c r="X147" s="53">
        <f>5-(LEN(AV147)-LEN(SUBSTITUTE(AV147,"N","")))</f>
        <v/>
      </c>
      <c r="Y147" s="54">
        <f>IF(AR147=1,5-(LEN(AW147)-LEN(SUBSTITUTE(AW147,"N",""))),"")</f>
        <v/>
      </c>
      <c r="Z147" s="55">
        <f>(V147+5-X147)/5</f>
        <v/>
      </c>
      <c r="AA147" s="56">
        <f>IF(AR147=1,(W147+5-Y147)/5,"")</f>
        <v/>
      </c>
      <c r="AB147" s="57">
        <f>D147*V147/5</f>
        <v/>
      </c>
      <c r="AC147" s="58">
        <f>IF(AR147=1,D147*W147/5,"")</f>
        <v/>
      </c>
      <c r="AD147" s="57">
        <f>D147*X147/5</f>
        <v/>
      </c>
      <c r="AE147" s="58">
        <f>IF(AR147=1,D147*Y147/5,"")</f>
        <v/>
      </c>
      <c r="AF147" s="57">
        <f>D147*Z147</f>
        <v/>
      </c>
      <c r="AG147" s="58">
        <f>IF(AR147=1,D147*AA147,"")</f>
        <v/>
      </c>
      <c r="AH147" s="14" t="inlineStr">
        <is>
          <t>Y: none | N: none | X: none | U: L1, L2, L3, L4, L5. See dataset-specific evidence note in MCDM_Grades and the complete rules in MCDM_Rubric.</t>
        </is>
      </c>
      <c r="AI147" s="27" t="n"/>
      <c r="AJ147" s="14" t="inlineStr">
        <is>
          <t>https://github.com/chenxiang-web/DronePave-DfineX</t>
        </is>
      </c>
      <c r="AK147" s="27" t="n"/>
      <c r="AL147" s="14" t="inlineStr">
        <is>
          <t>P: primary documentation (not evaluator-verified data quality)</t>
        </is>
      </c>
      <c r="AM147" s="27" t="n"/>
      <c r="AN147" s="14" t="inlineStr">
        <is>
          <t>Documentation snapshot; payload release not fully pinned</t>
        </is>
      </c>
      <c r="AO147" s="27" t="n"/>
      <c r="AP147" s="14" t="inlineStr">
        <is>
          <t>2026-09-07</t>
        </is>
      </c>
      <c r="AQ147" s="27" t="n"/>
      <c r="AR147" s="14">
        <f>IF(AND(AS147=5,LEN(AW147)=5,LEN(SUBSTITUTE(SUBSTITUTE(SUBSTITUTE(SUBSTITUTE(AW147,"Y",""),"N",""),"U",""),"X",""))=0),1,0)</f>
        <v/>
      </c>
      <c r="AS147" s="14">
        <f>COUNTA(G147,J147,M147,P147,S147)</f>
        <v/>
      </c>
      <c r="AT147" s="14">
        <f>SUM(IF(OR(G147="Y",G147="N",G147="U",G147="X"),IF(G147=F147,1,0),0),IF(OR(J147="Y",J147="N",J147="U",J147="X"),IF(J147=I147,1,0),0),IF(OR(M147="Y",M147="N",M147="U",M147="X"),IF(M147=L147,1,0),0),IF(OR(P147="Y",P147="N",P147="U",P147="X"),IF(P147=O147,1,0),0),IF(OR(S147="Y",S147="N",S147="U",S147="X"),IF(S147=R147,1,0),0))</f>
        <v/>
      </c>
      <c r="AU147" s="14">
        <f>A147&amp;"|"&amp;LEFT(C147,1)</f>
        <v/>
      </c>
      <c r="AV147" s="14">
        <f>F147&amp;I147&amp;L147&amp;O147&amp;R147</f>
        <v/>
      </c>
      <c r="AW147" s="14">
        <f>G147&amp;J147&amp;M147&amp;P147&amp;S147</f>
        <v/>
      </c>
    </row>
    <row r="148" ht="70" customHeight="1">
      <c r="A148" s="14" t="inlineStr">
        <is>
          <t>DS-019</t>
        </is>
      </c>
      <c r="B148" s="14" t="inlineStr">
        <is>
          <t>GeoPave-DroneSet (UAV pavement distress dataset, DronePave-DfineX)</t>
        </is>
      </c>
      <c r="C148" s="14" t="inlineStr">
        <is>
          <t>D Documentation</t>
        </is>
      </c>
      <c r="D148" s="14">
        <f>MCDM_Settings!$D$9</f>
        <v/>
      </c>
      <c r="E148" s="14" t="inlineStr">
        <is>
          <t>D1 Describe the files</t>
        </is>
      </c>
      <c r="F148" s="21" t="inlineStr">
        <is>
          <t>U</t>
        </is>
      </c>
      <c r="G148" s="23" t="n"/>
      <c r="H148" s="14" t="inlineStr">
        <is>
          <t>D2 Explain the source</t>
        </is>
      </c>
      <c r="I148" s="21" t="inlineStr">
        <is>
          <t>U</t>
        </is>
      </c>
      <c r="J148" s="23" t="n"/>
      <c r="K148" s="14" t="inlineStr">
        <is>
          <t>D3 Track the version</t>
        </is>
      </c>
      <c r="L148" s="21" t="inlineStr">
        <is>
          <t>U</t>
        </is>
      </c>
      <c r="M148" s="23" t="n"/>
      <c r="N148" s="14" t="inlineStr">
        <is>
          <t>D4 State the limits</t>
        </is>
      </c>
      <c r="O148" s="21" t="inlineStr">
        <is>
          <t>Y</t>
        </is>
      </c>
      <c r="P148" s="23" t="n"/>
      <c r="Q148" s="14" t="inlineStr">
        <is>
          <t>D5 Locate the details</t>
        </is>
      </c>
      <c r="R148" s="21" t="inlineStr">
        <is>
          <t>Y</t>
        </is>
      </c>
      <c r="S148" s="23" t="n"/>
      <c r="T148" s="14">
        <f>IF(Z148=0,IF(ISNUMBER(SEARCH("X",AV148)),"Unrated (0-5; X)","Unrated (0-5)"),IF(Z148=1,V148&amp;"/5",V148&amp;"-"&amp;X148&amp;"/5 (P"&amp;IF(ISNUMBER(SEARCH("X",AV148)),"; X","")&amp;")"))</f>
        <v/>
      </c>
      <c r="U148" s="26">
        <f>IF(AS148=0,"",IF(AR148=0,"Incomplete/invalid",IF(AA148=0,IF(ISNUMBER(SEARCH("X",AW148)),"Unrated (0-5; X)","Unrated (0-5)"),IF(AA148=1,W148&amp;"/5",W148&amp;"-"&amp;Y148&amp;"/5 (P"&amp;IF(ISNUMBER(SEARCH("X",AW148)),"; X","")&amp;")"))))</f>
        <v/>
      </c>
      <c r="V148" s="53">
        <f>LEN(AV148)-LEN(SUBSTITUTE(AV148,"Y",""))</f>
        <v/>
      </c>
      <c r="W148" s="54">
        <f>IF(AR148=1,LEN(AW148)-LEN(SUBSTITUTE(AW148,"Y","")),"")</f>
        <v/>
      </c>
      <c r="X148" s="53">
        <f>5-(LEN(AV148)-LEN(SUBSTITUTE(AV148,"N","")))</f>
        <v/>
      </c>
      <c r="Y148" s="54">
        <f>IF(AR148=1,5-(LEN(AW148)-LEN(SUBSTITUTE(AW148,"N",""))),"")</f>
        <v/>
      </c>
      <c r="Z148" s="55">
        <f>(V148+5-X148)/5</f>
        <v/>
      </c>
      <c r="AA148" s="56">
        <f>IF(AR148=1,(W148+5-Y148)/5,"")</f>
        <v/>
      </c>
      <c r="AB148" s="57">
        <f>D148*V148/5</f>
        <v/>
      </c>
      <c r="AC148" s="58">
        <f>IF(AR148=1,D148*W148/5,"")</f>
        <v/>
      </c>
      <c r="AD148" s="57">
        <f>D148*X148/5</f>
        <v/>
      </c>
      <c r="AE148" s="58">
        <f>IF(AR148=1,D148*Y148/5,"")</f>
        <v/>
      </c>
      <c r="AF148" s="57">
        <f>D148*Z148</f>
        <v/>
      </c>
      <c r="AG148" s="58">
        <f>IF(AR148=1,D148*AA148,"")</f>
        <v/>
      </c>
      <c r="AH148" s="14" t="inlineStr">
        <is>
          <t>Y: D4, D5 | N: none | X: none | U: D1, D2, D3. See dataset-specific evidence note in MCDM_Grades and the complete rules in MCDM_Rubric.</t>
        </is>
      </c>
      <c r="AI148" s="27" t="n"/>
      <c r="AJ148" s="14" t="inlineStr">
        <is>
          <t>https://github.com/chenxiang-web/DronePave-DfineX</t>
        </is>
      </c>
      <c r="AK148" s="27" t="n"/>
      <c r="AL148" s="14" t="inlineStr">
        <is>
          <t>P: primary documentation (not evaluator-verified data quality)</t>
        </is>
      </c>
      <c r="AM148" s="27" t="n"/>
      <c r="AN148" s="14" t="inlineStr">
        <is>
          <t>Documentation snapshot; payload release not fully pinned</t>
        </is>
      </c>
      <c r="AO148" s="27" t="n"/>
      <c r="AP148" s="14" t="inlineStr">
        <is>
          <t>2026-09-07</t>
        </is>
      </c>
      <c r="AQ148" s="27" t="n"/>
      <c r="AR148" s="14">
        <f>IF(AND(AS148=5,LEN(AW148)=5,LEN(SUBSTITUTE(SUBSTITUTE(SUBSTITUTE(SUBSTITUTE(AW148,"Y",""),"N",""),"U",""),"X",""))=0),1,0)</f>
        <v/>
      </c>
      <c r="AS148" s="14">
        <f>COUNTA(G148,J148,M148,P148,S148)</f>
        <v/>
      </c>
      <c r="AT148" s="14">
        <f>SUM(IF(OR(G148="Y",G148="N",G148="U",G148="X"),IF(G148=F148,1,0),0),IF(OR(J148="Y",J148="N",J148="U",J148="X"),IF(J148=I148,1,0),0),IF(OR(M148="Y",M148="N",M148="U",M148="X"),IF(M148=L148,1,0),0),IF(OR(P148="Y",P148="N",P148="U",P148="X"),IF(P148=O148,1,0),0),IF(OR(S148="Y",S148="N",S148="U",S148="X"),IF(S148=R148,1,0),0))</f>
        <v/>
      </c>
      <c r="AU148" s="14">
        <f>A148&amp;"|"&amp;LEFT(C148,1)</f>
        <v/>
      </c>
      <c r="AV148" s="14">
        <f>F148&amp;I148&amp;L148&amp;O148&amp;R148</f>
        <v/>
      </c>
      <c r="AW148" s="14">
        <f>G148&amp;J148&amp;M148&amp;P148&amp;S148</f>
        <v/>
      </c>
    </row>
    <row r="149" ht="70" customHeight="1">
      <c r="A149" s="14" t="inlineStr">
        <is>
          <t>DS-019</t>
        </is>
      </c>
      <c r="B149" s="14" t="inlineStr">
        <is>
          <t>GeoPave-DroneSet (UAV pavement distress dataset, DronePave-DfineX)</t>
        </is>
      </c>
      <c r="C149" s="14" t="inlineStr">
        <is>
          <t>C Sample Size</t>
        </is>
      </c>
      <c r="D149" s="14">
        <f>MCDM_Settings!$D$10</f>
        <v/>
      </c>
      <c r="E149" s="14" t="inlineStr">
        <is>
          <t>C1 Count originals</t>
        </is>
      </c>
      <c r="F149" s="21" t="inlineStr">
        <is>
          <t>U</t>
        </is>
      </c>
      <c r="G149" s="23" t="n"/>
      <c r="H149" s="14" t="inlineStr">
        <is>
          <t>C2 Count each class</t>
        </is>
      </c>
      <c r="I149" s="21" t="inlineStr">
        <is>
          <t>U</t>
        </is>
      </c>
      <c r="J149" s="23" t="n"/>
      <c r="K149" s="14" t="inlineStr">
        <is>
          <t>C3 Count each group</t>
        </is>
      </c>
      <c r="L149" s="21" t="inlineStr">
        <is>
          <t>U</t>
        </is>
      </c>
      <c r="M149" s="23" t="n"/>
      <c r="N149" s="14" t="inlineStr">
        <is>
          <t>C4 Count each split</t>
        </is>
      </c>
      <c r="O149" s="21" t="inlineStr">
        <is>
          <t>U</t>
        </is>
      </c>
      <c r="P149" s="23" t="n"/>
      <c r="Q149" s="14" t="inlineStr">
        <is>
          <t>C5 Justify the size</t>
        </is>
      </c>
      <c r="R149" s="21" t="inlineStr">
        <is>
          <t>U</t>
        </is>
      </c>
      <c r="S149" s="23" t="n"/>
      <c r="T149" s="14">
        <f>IF(Z149=0,IF(ISNUMBER(SEARCH("X",AV149)),"Unrated (0-5; X)","Unrated (0-5)"),IF(Z149=1,V149&amp;"/5",V149&amp;"-"&amp;X149&amp;"/5 (P"&amp;IF(ISNUMBER(SEARCH("X",AV149)),"; X","")&amp;")"))</f>
        <v/>
      </c>
      <c r="U149" s="26">
        <f>IF(AS149=0,"",IF(AR149=0,"Incomplete/invalid",IF(AA149=0,IF(ISNUMBER(SEARCH("X",AW149)),"Unrated (0-5; X)","Unrated (0-5)"),IF(AA149=1,W149&amp;"/5",W149&amp;"-"&amp;Y149&amp;"/5 (P"&amp;IF(ISNUMBER(SEARCH("X",AW149)),"; X","")&amp;")"))))</f>
        <v/>
      </c>
      <c r="V149" s="53">
        <f>LEN(AV149)-LEN(SUBSTITUTE(AV149,"Y",""))</f>
        <v/>
      </c>
      <c r="W149" s="54">
        <f>IF(AR149=1,LEN(AW149)-LEN(SUBSTITUTE(AW149,"Y","")),"")</f>
        <v/>
      </c>
      <c r="X149" s="53">
        <f>5-(LEN(AV149)-LEN(SUBSTITUTE(AV149,"N","")))</f>
        <v/>
      </c>
      <c r="Y149" s="54">
        <f>IF(AR149=1,5-(LEN(AW149)-LEN(SUBSTITUTE(AW149,"N",""))),"")</f>
        <v/>
      </c>
      <c r="Z149" s="55">
        <f>(V149+5-X149)/5</f>
        <v/>
      </c>
      <c r="AA149" s="56">
        <f>IF(AR149=1,(W149+5-Y149)/5,"")</f>
        <v/>
      </c>
      <c r="AB149" s="57">
        <f>D149*V149/5</f>
        <v/>
      </c>
      <c r="AC149" s="58">
        <f>IF(AR149=1,D149*W149/5,"")</f>
        <v/>
      </c>
      <c r="AD149" s="57">
        <f>D149*X149/5</f>
        <v/>
      </c>
      <c r="AE149" s="58">
        <f>IF(AR149=1,D149*Y149/5,"")</f>
        <v/>
      </c>
      <c r="AF149" s="57">
        <f>D149*Z149</f>
        <v/>
      </c>
      <c r="AG149" s="58">
        <f>IF(AR149=1,D149*AA149,"")</f>
        <v/>
      </c>
      <c r="AH149" s="14" t="inlineStr">
        <is>
          <t>Y: none | N: none | X: none | U: C1, C2, C3, C4, C5. See dataset-specific evidence note in MCDM_Grades and the complete rules in MCDM_Rubric.</t>
        </is>
      </c>
      <c r="AI149" s="27" t="n"/>
      <c r="AJ149" s="14" t="inlineStr">
        <is>
          <t>https://github.com/chenxiang-web/DronePave-DfineX</t>
        </is>
      </c>
      <c r="AK149" s="27" t="n"/>
      <c r="AL149" s="14" t="inlineStr">
        <is>
          <t>P: primary documentation (not evaluator-verified data quality)</t>
        </is>
      </c>
      <c r="AM149" s="27" t="n"/>
      <c r="AN149" s="14" t="inlineStr">
        <is>
          <t>Documentation snapshot; payload release not fully pinned</t>
        </is>
      </c>
      <c r="AO149" s="27" t="n"/>
      <c r="AP149" s="14" t="inlineStr">
        <is>
          <t>2026-09-07</t>
        </is>
      </c>
      <c r="AQ149" s="27" t="n"/>
      <c r="AR149" s="14">
        <f>IF(AND(AS149=5,LEN(AW149)=5,LEN(SUBSTITUTE(SUBSTITUTE(SUBSTITUTE(SUBSTITUTE(AW149,"Y",""),"N",""),"U",""),"X",""))=0),1,0)</f>
        <v/>
      </c>
      <c r="AS149" s="14">
        <f>COUNTA(G149,J149,M149,P149,S149)</f>
        <v/>
      </c>
      <c r="AT149" s="14">
        <f>SUM(IF(OR(G149="Y",G149="N",G149="U",G149="X"),IF(G149=F149,1,0),0),IF(OR(J149="Y",J149="N",J149="U",J149="X"),IF(J149=I149,1,0),0),IF(OR(M149="Y",M149="N",M149="U",M149="X"),IF(M149=L149,1,0),0),IF(OR(P149="Y",P149="N",P149="U",P149="X"),IF(P149=O149,1,0),0),IF(OR(S149="Y",S149="N",S149="U",S149="X"),IF(S149=R149,1,0),0))</f>
        <v/>
      </c>
      <c r="AU149" s="14">
        <f>A149&amp;"|"&amp;LEFT(C149,1)</f>
        <v/>
      </c>
      <c r="AV149" s="14">
        <f>F149&amp;I149&amp;L149&amp;O149&amp;R149</f>
        <v/>
      </c>
      <c r="AW149" s="14">
        <f>G149&amp;J149&amp;M149&amp;P149&amp;S149</f>
        <v/>
      </c>
    </row>
    <row r="150" ht="70" customHeight="1">
      <c r="A150" s="14" t="inlineStr">
        <is>
          <t>DS-019</t>
        </is>
      </c>
      <c r="B150" s="14" t="inlineStr">
        <is>
          <t>GeoPave-DroneSet (UAV pavement distress dataset, DronePave-DfineX)</t>
        </is>
      </c>
      <c r="C150" s="14" t="inlineStr">
        <is>
          <t>R Domain Fit</t>
        </is>
      </c>
      <c r="D150" s="14">
        <f>MCDM_Settings!$D$11</f>
        <v/>
      </c>
      <c r="E150" s="14" t="inlineStr">
        <is>
          <t>R1 Define the domain</t>
        </is>
      </c>
      <c r="F150" s="21" t="inlineStr">
        <is>
          <t>U</t>
        </is>
      </c>
      <c r="G150" s="23" t="n"/>
      <c r="H150" s="14" t="inlineStr">
        <is>
          <t>R2 Describe coverage</t>
        </is>
      </c>
      <c r="I150" s="21" t="inlineStr">
        <is>
          <t>U</t>
        </is>
      </c>
      <c r="J150" s="23" t="n"/>
      <c r="K150" s="14" t="inlineStr">
        <is>
          <t>R3 Compare the target</t>
        </is>
      </c>
      <c r="L150" s="21" t="inlineStr">
        <is>
          <t>U</t>
        </is>
      </c>
      <c r="M150" s="23" t="n"/>
      <c r="N150" s="14" t="inlineStr">
        <is>
          <t>R4 Check for bias</t>
        </is>
      </c>
      <c r="O150" s="21" t="inlineStr">
        <is>
          <t>U</t>
        </is>
      </c>
      <c r="P150" s="23" t="n"/>
      <c r="Q150" s="14" t="inlineStr">
        <is>
          <t>R5 Test a new domain</t>
        </is>
      </c>
      <c r="R150" s="21" t="inlineStr">
        <is>
          <t>U</t>
        </is>
      </c>
      <c r="S150" s="23" t="n"/>
      <c r="T150" s="14">
        <f>IF(Z150=0,IF(ISNUMBER(SEARCH("X",AV150)),"Unrated (0-5; X)","Unrated (0-5)"),IF(Z150=1,V150&amp;"/5",V150&amp;"-"&amp;X150&amp;"/5 (P"&amp;IF(ISNUMBER(SEARCH("X",AV150)),"; X","")&amp;")"))</f>
        <v/>
      </c>
      <c r="U150" s="26">
        <f>IF(AS150=0,"",IF(AR150=0,"Incomplete/invalid",IF(AA150=0,IF(ISNUMBER(SEARCH("X",AW150)),"Unrated (0-5; X)","Unrated (0-5)"),IF(AA150=1,W150&amp;"/5",W150&amp;"-"&amp;Y150&amp;"/5 (P"&amp;IF(ISNUMBER(SEARCH("X",AW150)),"; X","")&amp;")"))))</f>
        <v/>
      </c>
      <c r="V150" s="53">
        <f>LEN(AV150)-LEN(SUBSTITUTE(AV150,"Y",""))</f>
        <v/>
      </c>
      <c r="W150" s="54">
        <f>IF(AR150=1,LEN(AW150)-LEN(SUBSTITUTE(AW150,"Y","")),"")</f>
        <v/>
      </c>
      <c r="X150" s="53">
        <f>5-(LEN(AV150)-LEN(SUBSTITUTE(AV150,"N","")))</f>
        <v/>
      </c>
      <c r="Y150" s="54">
        <f>IF(AR150=1,5-(LEN(AW150)-LEN(SUBSTITUTE(AW150,"N",""))),"")</f>
        <v/>
      </c>
      <c r="Z150" s="55">
        <f>(V150+5-X150)/5</f>
        <v/>
      </c>
      <c r="AA150" s="56">
        <f>IF(AR150=1,(W150+5-Y150)/5,"")</f>
        <v/>
      </c>
      <c r="AB150" s="57">
        <f>D150*V150/5</f>
        <v/>
      </c>
      <c r="AC150" s="58">
        <f>IF(AR150=1,D150*W150/5,"")</f>
        <v/>
      </c>
      <c r="AD150" s="57">
        <f>D150*X150/5</f>
        <v/>
      </c>
      <c r="AE150" s="58">
        <f>IF(AR150=1,D150*Y150/5,"")</f>
        <v/>
      </c>
      <c r="AF150" s="57">
        <f>D150*Z150</f>
        <v/>
      </c>
      <c r="AG150" s="58">
        <f>IF(AR150=1,D150*AA150,"")</f>
        <v/>
      </c>
      <c r="AH150" s="14" t="inlineStr">
        <is>
          <t>Y: none | N: none | X: none | U: R1, R2, R3, R4, R5. See dataset-specific evidence note in MCDM_Grades and the complete rules in MCDM_Rubric.</t>
        </is>
      </c>
      <c r="AI150" s="27" t="n"/>
      <c r="AJ150" s="14" t="inlineStr">
        <is>
          <t>https://github.com/chenxiang-web/DronePave-DfineX</t>
        </is>
      </c>
      <c r="AK150" s="27" t="n"/>
      <c r="AL150" s="14" t="inlineStr">
        <is>
          <t>P: primary documentation (not evaluator-verified data quality)</t>
        </is>
      </c>
      <c r="AM150" s="27" t="n"/>
      <c r="AN150" s="14" t="inlineStr">
        <is>
          <t>Documentation snapshot; payload release not fully pinned</t>
        </is>
      </c>
      <c r="AO150" s="27" t="n"/>
      <c r="AP150" s="14" t="inlineStr">
        <is>
          <t>2026-09-07</t>
        </is>
      </c>
      <c r="AQ150" s="27" t="n"/>
      <c r="AR150" s="14">
        <f>IF(AND(AS150=5,LEN(AW150)=5,LEN(SUBSTITUTE(SUBSTITUTE(SUBSTITUTE(SUBSTITUTE(AW150,"Y",""),"N",""),"U",""),"X",""))=0),1,0)</f>
        <v/>
      </c>
      <c r="AS150" s="14">
        <f>COUNTA(G150,J150,M150,P150,S150)</f>
        <v/>
      </c>
      <c r="AT150" s="14">
        <f>SUM(IF(OR(G150="Y",G150="N",G150="U",G150="X"),IF(G150=F150,1,0),0),IF(OR(J150="Y",J150="N",J150="U",J150="X"),IF(J150=I150,1,0),0),IF(OR(M150="Y",M150="N",M150="U",M150="X"),IF(M150=L150,1,0),0),IF(OR(P150="Y",P150="N",P150="U",P150="X"),IF(P150=O150,1,0),0),IF(OR(S150="Y",S150="N",S150="U",S150="X"),IF(S150=R150,1,0),0))</f>
        <v/>
      </c>
      <c r="AU150" s="14">
        <f>A150&amp;"|"&amp;LEFT(C150,1)</f>
        <v/>
      </c>
      <c r="AV150" s="14">
        <f>F150&amp;I150&amp;L150&amp;O150&amp;R150</f>
        <v/>
      </c>
      <c r="AW150" s="14">
        <f>G150&amp;J150&amp;M150&amp;P150&amp;S150</f>
        <v/>
      </c>
    </row>
    <row r="151" ht="70" customHeight="1">
      <c r="A151" s="14" t="inlineStr">
        <is>
          <t>DS-019</t>
        </is>
      </c>
      <c r="B151" s="14" t="inlineStr">
        <is>
          <t>GeoPave-DroneSet (UAV pavement distress dataset, DronePave-DfineX)</t>
        </is>
      </c>
      <c r="C151" s="14" t="inlineStr">
        <is>
          <t>M Sensor Details</t>
        </is>
      </c>
      <c r="D151" s="14">
        <f>MCDM_Settings!$D$12</f>
        <v/>
      </c>
      <c r="E151" s="14" t="inlineStr">
        <is>
          <t>M1 Identify equipment</t>
        </is>
      </c>
      <c r="F151" s="21" t="inlineStr">
        <is>
          <t>U</t>
        </is>
      </c>
      <c r="G151" s="23" t="n"/>
      <c r="H151" s="14" t="inlineStr">
        <is>
          <t>M2 Specify the scale</t>
        </is>
      </c>
      <c r="I151" s="21" t="inlineStr">
        <is>
          <t>U</t>
        </is>
      </c>
      <c r="J151" s="23" t="n"/>
      <c r="K151" s="14" t="inlineStr">
        <is>
          <t>M3 Locate the records</t>
        </is>
      </c>
      <c r="L151" s="21" t="inlineStr">
        <is>
          <t>U</t>
        </is>
      </c>
      <c r="M151" s="23" t="n"/>
      <c r="N151" s="14" t="inlineStr">
        <is>
          <t>M4 Report precision</t>
        </is>
      </c>
      <c r="O151" s="21" t="inlineStr">
        <is>
          <t>U</t>
        </is>
      </c>
      <c r="P151" s="23" t="n"/>
      <c r="Q151" s="14" t="inlineStr">
        <is>
          <t>M5 Explain processing</t>
        </is>
      </c>
      <c r="R151" s="21" t="inlineStr">
        <is>
          <t>U</t>
        </is>
      </c>
      <c r="S151" s="23" t="n"/>
      <c r="T151" s="14">
        <f>IF(Z151=0,IF(ISNUMBER(SEARCH("X",AV151)),"Unrated (0-5; X)","Unrated (0-5)"),IF(Z151=1,V151&amp;"/5",V151&amp;"-"&amp;X151&amp;"/5 (P"&amp;IF(ISNUMBER(SEARCH("X",AV151)),"; X","")&amp;")"))</f>
        <v/>
      </c>
      <c r="U151" s="26">
        <f>IF(AS151=0,"",IF(AR151=0,"Incomplete/invalid",IF(AA151=0,IF(ISNUMBER(SEARCH("X",AW151)),"Unrated (0-5; X)","Unrated (0-5)"),IF(AA151=1,W151&amp;"/5",W151&amp;"-"&amp;Y151&amp;"/5 (P"&amp;IF(ISNUMBER(SEARCH("X",AW151)),"; X","")&amp;")"))))</f>
        <v/>
      </c>
      <c r="V151" s="53">
        <f>LEN(AV151)-LEN(SUBSTITUTE(AV151,"Y",""))</f>
        <v/>
      </c>
      <c r="W151" s="54">
        <f>IF(AR151=1,LEN(AW151)-LEN(SUBSTITUTE(AW151,"Y","")),"")</f>
        <v/>
      </c>
      <c r="X151" s="53">
        <f>5-(LEN(AV151)-LEN(SUBSTITUTE(AV151,"N","")))</f>
        <v/>
      </c>
      <c r="Y151" s="54">
        <f>IF(AR151=1,5-(LEN(AW151)-LEN(SUBSTITUTE(AW151,"N",""))),"")</f>
        <v/>
      </c>
      <c r="Z151" s="55">
        <f>(V151+5-X151)/5</f>
        <v/>
      </c>
      <c r="AA151" s="56">
        <f>IF(AR151=1,(W151+5-Y151)/5,"")</f>
        <v/>
      </c>
      <c r="AB151" s="57">
        <f>D151*V151/5</f>
        <v/>
      </c>
      <c r="AC151" s="58">
        <f>IF(AR151=1,D151*W151/5,"")</f>
        <v/>
      </c>
      <c r="AD151" s="57">
        <f>D151*X151/5</f>
        <v/>
      </c>
      <c r="AE151" s="58">
        <f>IF(AR151=1,D151*Y151/5,"")</f>
        <v/>
      </c>
      <c r="AF151" s="57">
        <f>D151*Z151</f>
        <v/>
      </c>
      <c r="AG151" s="58">
        <f>IF(AR151=1,D151*AA151,"")</f>
        <v/>
      </c>
      <c r="AH151" s="14" t="inlineStr">
        <is>
          <t>Y: none | N: none | X: none | U: M1, M2, M3, M4, M5. See dataset-specific evidence note in MCDM_Grades and the complete rules in MCDM_Rubric.</t>
        </is>
      </c>
      <c r="AI151" s="27" t="n"/>
      <c r="AJ151" s="14" t="inlineStr">
        <is>
          <t>https://github.com/chenxiang-web/DronePave-DfineX</t>
        </is>
      </c>
      <c r="AK151" s="27" t="n"/>
      <c r="AL151" s="14" t="inlineStr">
        <is>
          <t>P: primary documentation (not evaluator-verified data quality)</t>
        </is>
      </c>
      <c r="AM151" s="27" t="n"/>
      <c r="AN151" s="14" t="inlineStr">
        <is>
          <t>Documentation snapshot; payload release not fully pinned</t>
        </is>
      </c>
      <c r="AO151" s="27" t="n"/>
      <c r="AP151" s="14" t="inlineStr">
        <is>
          <t>2026-09-07</t>
        </is>
      </c>
      <c r="AQ151" s="27" t="n"/>
      <c r="AR151" s="14">
        <f>IF(AND(AS151=5,LEN(AW151)=5,LEN(SUBSTITUTE(SUBSTITUTE(SUBSTITUTE(SUBSTITUTE(AW151,"Y",""),"N",""),"U",""),"X",""))=0),1,0)</f>
        <v/>
      </c>
      <c r="AS151" s="14">
        <f>COUNTA(G151,J151,M151,P151,S151)</f>
        <v/>
      </c>
      <c r="AT151" s="14">
        <f>SUM(IF(OR(G151="Y",G151="N",G151="U",G151="X"),IF(G151=F151,1,0),0),IF(OR(J151="Y",J151="N",J151="U",J151="X"),IF(J151=I151,1,0),0),IF(OR(M151="Y",M151="N",M151="U",M151="X"),IF(M151=L151,1,0),0),IF(OR(P151="Y",P151="N",P151="U",P151="X"),IF(P151=O151,1,0),0),IF(OR(S151="Y",S151="N",S151="U",S151="X"),IF(S151=R151,1,0),0))</f>
        <v/>
      </c>
      <c r="AU151" s="14">
        <f>A151&amp;"|"&amp;LEFT(C151,1)</f>
        <v/>
      </c>
      <c r="AV151" s="14">
        <f>F151&amp;I151&amp;L151&amp;O151&amp;R151</f>
        <v/>
      </c>
      <c r="AW151" s="14">
        <f>G151&amp;J151&amp;M151&amp;P151&amp;S151</f>
        <v/>
      </c>
    </row>
    <row r="152" ht="70" customHeight="1">
      <c r="A152" s="14" t="inlineStr">
        <is>
          <t>DS-019</t>
        </is>
      </c>
      <c r="B152" s="14" t="inlineStr">
        <is>
          <t>GeoPave-DroneSet (UAV pavement distress dataset, DronePave-DfineX)</t>
        </is>
      </c>
      <c r="C152" s="14" t="inlineStr">
        <is>
          <t>V Test Readiness</t>
        </is>
      </c>
      <c r="D152" s="14">
        <f>MCDM_Settings!$D$13</f>
        <v/>
      </c>
      <c r="E152" s="14" t="inlineStr">
        <is>
          <t>V1 Identify test data</t>
        </is>
      </c>
      <c r="F152" s="21" t="inlineStr">
        <is>
          <t>U</t>
        </is>
      </c>
      <c r="G152" s="23" t="n"/>
      <c r="H152" s="14" t="inlineStr">
        <is>
          <t>V2 Define the splits</t>
        </is>
      </c>
      <c r="I152" s="21" t="inlineStr">
        <is>
          <t>U</t>
        </is>
      </c>
      <c r="J152" s="23" t="n"/>
      <c r="K152" s="14" t="inlineStr">
        <is>
          <t>V3 Prevent leakage</t>
        </is>
      </c>
      <c r="L152" s="21" t="inlineStr">
        <is>
          <t>U</t>
        </is>
      </c>
      <c r="M152" s="23" t="n"/>
      <c r="N152" s="14" t="inlineStr">
        <is>
          <t>V4 Provide a baseline</t>
        </is>
      </c>
      <c r="O152" s="21" t="inlineStr">
        <is>
          <t>U</t>
        </is>
      </c>
      <c r="P152" s="23" t="n"/>
      <c r="Q152" s="14" t="inlineStr">
        <is>
          <t>V5 Report uncertainty</t>
        </is>
      </c>
      <c r="R152" s="21" t="inlineStr">
        <is>
          <t>U</t>
        </is>
      </c>
      <c r="S152" s="23" t="n"/>
      <c r="T152" s="14">
        <f>IF(Z152=0,IF(ISNUMBER(SEARCH("X",AV152)),"Unrated (0-5; X)","Unrated (0-5)"),IF(Z152=1,V152&amp;"/5",V152&amp;"-"&amp;X152&amp;"/5 (P"&amp;IF(ISNUMBER(SEARCH("X",AV152)),"; X","")&amp;")"))</f>
        <v/>
      </c>
      <c r="U152" s="26">
        <f>IF(AS152=0,"",IF(AR152=0,"Incomplete/invalid",IF(AA152=0,IF(ISNUMBER(SEARCH("X",AW152)),"Unrated (0-5; X)","Unrated (0-5)"),IF(AA152=1,W152&amp;"/5",W152&amp;"-"&amp;Y152&amp;"/5 (P"&amp;IF(ISNUMBER(SEARCH("X",AW152)),"; X","")&amp;")"))))</f>
        <v/>
      </c>
      <c r="V152" s="53">
        <f>LEN(AV152)-LEN(SUBSTITUTE(AV152,"Y",""))</f>
        <v/>
      </c>
      <c r="W152" s="54">
        <f>IF(AR152=1,LEN(AW152)-LEN(SUBSTITUTE(AW152,"Y","")),"")</f>
        <v/>
      </c>
      <c r="X152" s="53">
        <f>5-(LEN(AV152)-LEN(SUBSTITUTE(AV152,"N","")))</f>
        <v/>
      </c>
      <c r="Y152" s="54">
        <f>IF(AR152=1,5-(LEN(AW152)-LEN(SUBSTITUTE(AW152,"N",""))),"")</f>
        <v/>
      </c>
      <c r="Z152" s="55">
        <f>(V152+5-X152)/5</f>
        <v/>
      </c>
      <c r="AA152" s="56">
        <f>IF(AR152=1,(W152+5-Y152)/5,"")</f>
        <v/>
      </c>
      <c r="AB152" s="57">
        <f>D152*V152/5</f>
        <v/>
      </c>
      <c r="AC152" s="58">
        <f>IF(AR152=1,D152*W152/5,"")</f>
        <v/>
      </c>
      <c r="AD152" s="57">
        <f>D152*X152/5</f>
        <v/>
      </c>
      <c r="AE152" s="58">
        <f>IF(AR152=1,D152*Y152/5,"")</f>
        <v/>
      </c>
      <c r="AF152" s="57">
        <f>D152*Z152</f>
        <v/>
      </c>
      <c r="AG152" s="58">
        <f>IF(AR152=1,D152*AA152,"")</f>
        <v/>
      </c>
      <c r="AH152" s="14" t="inlineStr">
        <is>
          <t>Y: none | N: none | X: none | U: V1, V2, V3, V4, V5. See dataset-specific evidence note in MCDM_Grades and the complete rules in MCDM_Rubric.</t>
        </is>
      </c>
      <c r="AI152" s="27" t="n"/>
      <c r="AJ152" s="14" t="inlineStr">
        <is>
          <t>https://github.com/chenxiang-web/DronePave-DfineX</t>
        </is>
      </c>
      <c r="AK152" s="27" t="n"/>
      <c r="AL152" s="14" t="inlineStr">
        <is>
          <t>P: primary documentation (not evaluator-verified data quality)</t>
        </is>
      </c>
      <c r="AM152" s="27" t="n"/>
      <c r="AN152" s="14" t="inlineStr">
        <is>
          <t>Documentation snapshot; payload release not fully pinned</t>
        </is>
      </c>
      <c r="AO152" s="27" t="n"/>
      <c r="AP152" s="14" t="inlineStr">
        <is>
          <t>2026-09-07</t>
        </is>
      </c>
      <c r="AQ152" s="27" t="n"/>
      <c r="AR152" s="14">
        <f>IF(AND(AS152=5,LEN(AW152)=5,LEN(SUBSTITUTE(SUBSTITUTE(SUBSTITUTE(SUBSTITUTE(AW152,"Y",""),"N",""),"U",""),"X",""))=0),1,0)</f>
        <v/>
      </c>
      <c r="AS152" s="14">
        <f>COUNTA(G152,J152,M152,P152,S152)</f>
        <v/>
      </c>
      <c r="AT152" s="14">
        <f>SUM(IF(OR(G152="Y",G152="N",G152="U",G152="X"),IF(G152=F152,1,0),0),IF(OR(J152="Y",J152="N",J152="U",J152="X"),IF(J152=I152,1,0),0),IF(OR(M152="Y",M152="N",M152="U",M152="X"),IF(M152=L152,1,0),0),IF(OR(P152="Y",P152="N",P152="U",P152="X"),IF(P152=O152,1,0),0),IF(OR(S152="Y",S152="N",S152="U",S152="X"),IF(S152=R152,1,0),0))</f>
        <v/>
      </c>
      <c r="AU152" s="14">
        <f>A152&amp;"|"&amp;LEFT(C152,1)</f>
        <v/>
      </c>
      <c r="AV152" s="14">
        <f>F152&amp;I152&amp;L152&amp;O152&amp;R152</f>
        <v/>
      </c>
      <c r="AW152" s="14">
        <f>G152&amp;J152&amp;M152&amp;P152&amp;S152</f>
        <v/>
      </c>
    </row>
    <row r="153" ht="70" customHeight="1">
      <c r="A153" s="14" t="inlineStr">
        <is>
          <t>DS-019</t>
        </is>
      </c>
      <c r="B153" s="14" t="inlineStr">
        <is>
          <t>GeoPave-DroneSet (UAV pavement distress dataset, DronePave-DfineX)</t>
        </is>
      </c>
      <c r="C153" s="14" t="inlineStr">
        <is>
          <t>E Engineering Value</t>
        </is>
      </c>
      <c r="D153" s="14">
        <f>MCDM_Settings!$D$14</f>
        <v/>
      </c>
      <c r="E153" s="14" t="inlineStr">
        <is>
          <t>E1 Define the outcome</t>
        </is>
      </c>
      <c r="F153" s="21" t="inlineStr">
        <is>
          <t>U</t>
        </is>
      </c>
      <c r="G153" s="23" t="n"/>
      <c r="H153" s="14" t="inlineStr">
        <is>
          <t>E2 Provide measurements</t>
        </is>
      </c>
      <c r="I153" s="21" t="inlineStr">
        <is>
          <t>U</t>
        </is>
      </c>
      <c r="J153" s="23" t="n"/>
      <c r="K153" s="14" t="inlineStr">
        <is>
          <t>E3 Link the records</t>
        </is>
      </c>
      <c r="L153" s="21" t="inlineStr">
        <is>
          <t>U</t>
        </is>
      </c>
      <c r="M153" s="23" t="n"/>
      <c r="N153" s="14" t="inlineStr">
        <is>
          <t>E4 Map agency needs</t>
        </is>
      </c>
      <c r="O153" s="21" t="inlineStr">
        <is>
          <t>U</t>
        </is>
      </c>
      <c r="P153" s="23" t="n"/>
      <c r="Q153" s="14" t="inlineStr">
        <is>
          <t>E5 Validate the decision</t>
        </is>
      </c>
      <c r="R153" s="21" t="inlineStr">
        <is>
          <t>U</t>
        </is>
      </c>
      <c r="S153" s="23" t="n"/>
      <c r="T153" s="14">
        <f>IF(Z153=0,IF(ISNUMBER(SEARCH("X",AV153)),"Unrated (0-5; X)","Unrated (0-5)"),IF(Z153=1,V153&amp;"/5",V153&amp;"-"&amp;X153&amp;"/5 (P"&amp;IF(ISNUMBER(SEARCH("X",AV153)),"; X","")&amp;")"))</f>
        <v/>
      </c>
      <c r="U153" s="26">
        <f>IF(AS153=0,"",IF(AR153=0,"Incomplete/invalid",IF(AA153=0,IF(ISNUMBER(SEARCH("X",AW153)),"Unrated (0-5; X)","Unrated (0-5)"),IF(AA153=1,W153&amp;"/5",W153&amp;"-"&amp;Y153&amp;"/5 (P"&amp;IF(ISNUMBER(SEARCH("X",AW153)),"; X","")&amp;")"))))</f>
        <v/>
      </c>
      <c r="V153" s="53">
        <f>LEN(AV153)-LEN(SUBSTITUTE(AV153,"Y",""))</f>
        <v/>
      </c>
      <c r="W153" s="54">
        <f>IF(AR153=1,LEN(AW153)-LEN(SUBSTITUTE(AW153,"Y","")),"")</f>
        <v/>
      </c>
      <c r="X153" s="53">
        <f>5-(LEN(AV153)-LEN(SUBSTITUTE(AV153,"N","")))</f>
        <v/>
      </c>
      <c r="Y153" s="54">
        <f>IF(AR153=1,5-(LEN(AW153)-LEN(SUBSTITUTE(AW153,"N",""))),"")</f>
        <v/>
      </c>
      <c r="Z153" s="55">
        <f>(V153+5-X153)/5</f>
        <v/>
      </c>
      <c r="AA153" s="56">
        <f>IF(AR153=1,(W153+5-Y153)/5,"")</f>
        <v/>
      </c>
      <c r="AB153" s="57">
        <f>D153*V153/5</f>
        <v/>
      </c>
      <c r="AC153" s="58">
        <f>IF(AR153=1,D153*W153/5,"")</f>
        <v/>
      </c>
      <c r="AD153" s="57">
        <f>D153*X153/5</f>
        <v/>
      </c>
      <c r="AE153" s="58">
        <f>IF(AR153=1,D153*Y153/5,"")</f>
        <v/>
      </c>
      <c r="AF153" s="57">
        <f>D153*Z153</f>
        <v/>
      </c>
      <c r="AG153" s="58">
        <f>IF(AR153=1,D153*AA153,"")</f>
        <v/>
      </c>
      <c r="AH153" s="14" t="inlineStr">
        <is>
          <t>Y: none | N: none | X: none | U: E1, E2, E3, E4, E5. See dataset-specific evidence note in MCDM_Grades and the complete rules in MCDM_Rubric.</t>
        </is>
      </c>
      <c r="AI153" s="27" t="n"/>
      <c r="AJ153" s="14" t="inlineStr">
        <is>
          <t>https://github.com/chenxiang-web/DronePave-DfineX</t>
        </is>
      </c>
      <c r="AK153" s="27" t="n"/>
      <c r="AL153" s="14" t="inlineStr">
        <is>
          <t>P: primary documentation (not evaluator-verified data quality)</t>
        </is>
      </c>
      <c r="AM153" s="27" t="n"/>
      <c r="AN153" s="14" t="inlineStr">
        <is>
          <t>Documentation snapshot; payload release not fully pinned</t>
        </is>
      </c>
      <c r="AO153" s="27" t="n"/>
      <c r="AP153" s="14" t="inlineStr">
        <is>
          <t>2026-09-07</t>
        </is>
      </c>
      <c r="AQ153" s="27" t="n"/>
      <c r="AR153" s="14">
        <f>IF(AND(AS153=5,LEN(AW153)=5,LEN(SUBSTITUTE(SUBSTITUTE(SUBSTITUTE(SUBSTITUTE(AW153,"Y",""),"N",""),"U",""),"X",""))=0),1,0)</f>
        <v/>
      </c>
      <c r="AS153" s="14">
        <f>COUNTA(G153,J153,M153,P153,S153)</f>
        <v/>
      </c>
      <c r="AT153" s="14">
        <f>SUM(IF(OR(G153="Y",G153="N",G153="U",G153="X"),IF(G153=F153,1,0),0),IF(OR(J153="Y",J153="N",J153="U",J153="X"),IF(J153=I153,1,0),0),IF(OR(M153="Y",M153="N",M153="U",M153="X"),IF(M153=L153,1,0),0),IF(OR(P153="Y",P153="N",P153="U",P153="X"),IF(P153=O153,1,0),0),IF(OR(S153="Y",S153="N",S153="U",S153="X"),IF(S153=R153,1,0),0))</f>
        <v/>
      </c>
      <c r="AU153" s="14">
        <f>A153&amp;"|"&amp;LEFT(C153,1)</f>
        <v/>
      </c>
      <c r="AV153" s="14">
        <f>F153&amp;I153&amp;L153&amp;O153&amp;R153</f>
        <v/>
      </c>
      <c r="AW153" s="14">
        <f>G153&amp;J153&amp;M153&amp;P153&amp;S153</f>
        <v/>
      </c>
    </row>
    <row r="154" ht="70" customHeight="1">
      <c r="A154" s="14" t="inlineStr">
        <is>
          <t>DS-020</t>
        </is>
      </c>
      <c r="B154" s="14" t="inlineStr">
        <is>
          <t>Highway Crack and Sealed-Crack Dataset (CHDyshli)</t>
        </is>
      </c>
      <c r="C154" s="14" t="inlineStr">
        <is>
          <t>A Access</t>
        </is>
      </c>
      <c r="D154" s="14">
        <f>MCDM_Settings!$D$7</f>
        <v/>
      </c>
      <c r="E154" s="14" t="inlineStr">
        <is>
          <t>A1 Find the release</t>
        </is>
      </c>
      <c r="F154" s="21" t="inlineStr">
        <is>
          <t>Y</t>
        </is>
      </c>
      <c r="G154" s="23" t="n"/>
      <c r="H154" s="14" t="inlineStr">
        <is>
          <t>A2 Get the data</t>
        </is>
      </c>
      <c r="I154" s="21" t="inlineStr">
        <is>
          <t>Y</t>
        </is>
      </c>
      <c r="J154" s="23" t="n"/>
      <c r="K154" s="14" t="inlineStr">
        <is>
          <t>A3 Check the license</t>
        </is>
      </c>
      <c r="L154" s="21" t="inlineStr">
        <is>
          <t>U</t>
        </is>
      </c>
      <c r="M154" s="23" t="n"/>
      <c r="N154" s="14" t="inlineStr">
        <is>
          <t>A4 Check other rights</t>
        </is>
      </c>
      <c r="O154" s="21" t="inlineStr">
        <is>
          <t>U</t>
        </is>
      </c>
      <c r="P154" s="23" t="n"/>
      <c r="Q154" s="14" t="inlineStr">
        <is>
          <t>A5 Open a sample</t>
        </is>
      </c>
      <c r="R154" s="21" t="inlineStr">
        <is>
          <t>U</t>
        </is>
      </c>
      <c r="S154" s="23" t="n"/>
      <c r="T154" s="14">
        <f>IF(Z154=0,IF(ISNUMBER(SEARCH("X",AV154)),"Unrated (0-5; X)","Unrated (0-5)"),IF(Z154=1,V154&amp;"/5",V154&amp;"-"&amp;X154&amp;"/5 (P"&amp;IF(ISNUMBER(SEARCH("X",AV154)),"; X","")&amp;")"))</f>
        <v/>
      </c>
      <c r="U154" s="26">
        <f>IF(AS154=0,"",IF(AR154=0,"Incomplete/invalid",IF(AA154=0,IF(ISNUMBER(SEARCH("X",AW154)),"Unrated (0-5; X)","Unrated (0-5)"),IF(AA154=1,W154&amp;"/5",W154&amp;"-"&amp;Y154&amp;"/5 (P"&amp;IF(ISNUMBER(SEARCH("X",AW154)),"; X","")&amp;")"))))</f>
        <v/>
      </c>
      <c r="V154" s="53">
        <f>LEN(AV154)-LEN(SUBSTITUTE(AV154,"Y",""))</f>
        <v/>
      </c>
      <c r="W154" s="54">
        <f>IF(AR154=1,LEN(AW154)-LEN(SUBSTITUTE(AW154,"Y","")),"")</f>
        <v/>
      </c>
      <c r="X154" s="53">
        <f>5-(LEN(AV154)-LEN(SUBSTITUTE(AV154,"N","")))</f>
        <v/>
      </c>
      <c r="Y154" s="54">
        <f>IF(AR154=1,5-(LEN(AW154)-LEN(SUBSTITUTE(AW154,"N",""))),"")</f>
        <v/>
      </c>
      <c r="Z154" s="55">
        <f>(V154+5-X154)/5</f>
        <v/>
      </c>
      <c r="AA154" s="56">
        <f>IF(AR154=1,(W154+5-Y154)/5,"")</f>
        <v/>
      </c>
      <c r="AB154" s="57">
        <f>D154*V154/5</f>
        <v/>
      </c>
      <c r="AC154" s="58">
        <f>IF(AR154=1,D154*W154/5,"")</f>
        <v/>
      </c>
      <c r="AD154" s="57">
        <f>D154*X154/5</f>
        <v/>
      </c>
      <c r="AE154" s="58">
        <f>IF(AR154=1,D154*Y154/5,"")</f>
        <v/>
      </c>
      <c r="AF154" s="57">
        <f>D154*Z154</f>
        <v/>
      </c>
      <c r="AG154" s="58">
        <f>IF(AR154=1,D154*AA154,"")</f>
        <v/>
      </c>
      <c r="AH154" s="14" t="inlineStr">
        <is>
          <t>Y: A1, A2 | N: none | X: none | U: A3, A4, A5. See dataset-specific evidence note in MCDM_Grades and the complete rules in MCDM_Rubric.</t>
        </is>
      </c>
      <c r="AI154" s="27" t="n"/>
      <c r="AJ154" s="14" t="inlineStr">
        <is>
          <t>https://github.com/CHDyshli/PavementCrackDetection</t>
        </is>
      </c>
      <c r="AK154" s="27" t="n"/>
      <c r="AL154" s="14" t="inlineStr">
        <is>
          <t>P: primary documentation (not evaluator-verified data quality)</t>
        </is>
      </c>
      <c r="AM154" s="27" t="n"/>
      <c r="AN154" s="14" t="inlineStr">
        <is>
          <t>Documentation snapshot; payload release not fully pinned</t>
        </is>
      </c>
      <c r="AO154" s="27" t="n"/>
      <c r="AP154" s="14" t="inlineStr">
        <is>
          <t>2026-09-07</t>
        </is>
      </c>
      <c r="AQ154" s="27" t="n"/>
      <c r="AR154" s="14">
        <f>IF(AND(AS154=5,LEN(AW154)=5,LEN(SUBSTITUTE(SUBSTITUTE(SUBSTITUTE(SUBSTITUTE(AW154,"Y",""),"N",""),"U",""),"X",""))=0),1,0)</f>
        <v/>
      </c>
      <c r="AS154" s="14">
        <f>COUNTA(G154,J154,M154,P154,S154)</f>
        <v/>
      </c>
      <c r="AT154" s="14">
        <f>SUM(IF(OR(G154="Y",G154="N",G154="U",G154="X"),IF(G154=F154,1,0),0),IF(OR(J154="Y",J154="N",J154="U",J154="X"),IF(J154=I154,1,0),0),IF(OR(M154="Y",M154="N",M154="U",M154="X"),IF(M154=L154,1,0),0),IF(OR(P154="Y",P154="N",P154="U",P154="X"),IF(P154=O154,1,0),0),IF(OR(S154="Y",S154="N",S154="U",S154="X"),IF(S154=R154,1,0),0))</f>
        <v/>
      </c>
      <c r="AU154" s="14">
        <f>A154&amp;"|"&amp;LEFT(C154,1)</f>
        <v/>
      </c>
      <c r="AV154" s="14">
        <f>F154&amp;I154&amp;L154&amp;O154&amp;R154</f>
        <v/>
      </c>
      <c r="AW154" s="14">
        <f>G154&amp;J154&amp;M154&amp;P154&amp;S154</f>
        <v/>
      </c>
    </row>
    <row r="155" ht="70" customHeight="1">
      <c r="A155" s="14" t="inlineStr">
        <is>
          <t>DS-020</t>
        </is>
      </c>
      <c r="B155" s="14" t="inlineStr">
        <is>
          <t>Highway Crack and Sealed-Crack Dataset (CHDyshli)</t>
        </is>
      </c>
      <c r="C155" s="14" t="inlineStr">
        <is>
          <t>L Label Quality</t>
        </is>
      </c>
      <c r="D155" s="14">
        <f>MCDM_Settings!$D$8</f>
        <v/>
      </c>
      <c r="E155" s="14" t="inlineStr">
        <is>
          <t>L1 Define the targets</t>
        </is>
      </c>
      <c r="F155" s="21" t="inlineStr">
        <is>
          <t>Y</t>
        </is>
      </c>
      <c r="G155" s="23" t="n"/>
      <c r="H155" s="14" t="inlineStr">
        <is>
          <t>L2 Explain the rules</t>
        </is>
      </c>
      <c r="I155" s="21" t="inlineStr">
        <is>
          <t>U</t>
        </is>
      </c>
      <c r="J155" s="23" t="n"/>
      <c r="K155" s="14" t="inlineStr">
        <is>
          <t>L3 Identify the team</t>
        </is>
      </c>
      <c r="L155" s="21" t="inlineStr">
        <is>
          <t>U</t>
        </is>
      </c>
      <c r="M155" s="23" t="n"/>
      <c r="N155" s="14" t="inlineStr">
        <is>
          <t>L4 Review and correct</t>
        </is>
      </c>
      <c r="O155" s="21" t="inlineStr">
        <is>
          <t>U</t>
        </is>
      </c>
      <c r="P155" s="23" t="n"/>
      <c r="Q155" s="14" t="inlineStr">
        <is>
          <t>L5 Measure reliability</t>
        </is>
      </c>
      <c r="R155" s="21" t="inlineStr">
        <is>
          <t>U</t>
        </is>
      </c>
      <c r="S155" s="23" t="n"/>
      <c r="T155" s="14">
        <f>IF(Z155=0,IF(ISNUMBER(SEARCH("X",AV155)),"Unrated (0-5; X)","Unrated (0-5)"),IF(Z155=1,V155&amp;"/5",V155&amp;"-"&amp;X155&amp;"/5 (P"&amp;IF(ISNUMBER(SEARCH("X",AV155)),"; X","")&amp;")"))</f>
        <v/>
      </c>
      <c r="U155" s="26">
        <f>IF(AS155=0,"",IF(AR155=0,"Incomplete/invalid",IF(AA155=0,IF(ISNUMBER(SEARCH("X",AW155)),"Unrated (0-5; X)","Unrated (0-5)"),IF(AA155=1,W155&amp;"/5",W155&amp;"-"&amp;Y155&amp;"/5 (P"&amp;IF(ISNUMBER(SEARCH("X",AW155)),"; X","")&amp;")"))))</f>
        <v/>
      </c>
      <c r="V155" s="53">
        <f>LEN(AV155)-LEN(SUBSTITUTE(AV155,"Y",""))</f>
        <v/>
      </c>
      <c r="W155" s="54">
        <f>IF(AR155=1,LEN(AW155)-LEN(SUBSTITUTE(AW155,"Y","")),"")</f>
        <v/>
      </c>
      <c r="X155" s="53">
        <f>5-(LEN(AV155)-LEN(SUBSTITUTE(AV155,"N","")))</f>
        <v/>
      </c>
      <c r="Y155" s="54">
        <f>IF(AR155=1,5-(LEN(AW155)-LEN(SUBSTITUTE(AW155,"N",""))),"")</f>
        <v/>
      </c>
      <c r="Z155" s="55">
        <f>(V155+5-X155)/5</f>
        <v/>
      </c>
      <c r="AA155" s="56">
        <f>IF(AR155=1,(W155+5-Y155)/5,"")</f>
        <v/>
      </c>
      <c r="AB155" s="57">
        <f>D155*V155/5</f>
        <v/>
      </c>
      <c r="AC155" s="58">
        <f>IF(AR155=1,D155*W155/5,"")</f>
        <v/>
      </c>
      <c r="AD155" s="57">
        <f>D155*X155/5</f>
        <v/>
      </c>
      <c r="AE155" s="58">
        <f>IF(AR155=1,D155*Y155/5,"")</f>
        <v/>
      </c>
      <c r="AF155" s="57">
        <f>D155*Z155</f>
        <v/>
      </c>
      <c r="AG155" s="58">
        <f>IF(AR155=1,D155*AA155,"")</f>
        <v/>
      </c>
      <c r="AH155" s="14" t="inlineStr">
        <is>
          <t>Y: L1 | N: none | X: none | U: L2, L3, L4, L5. See dataset-specific evidence note in MCDM_Grades and the complete rules in MCDM_Rubric.</t>
        </is>
      </c>
      <c r="AI155" s="27" t="n"/>
      <c r="AJ155" s="14" t="inlineStr">
        <is>
          <t>https://github.com/CHDyshli/PavementCrackDetection</t>
        </is>
      </c>
      <c r="AK155" s="27" t="n"/>
      <c r="AL155" s="14" t="inlineStr">
        <is>
          <t>P: primary documentation (not evaluator-verified data quality)</t>
        </is>
      </c>
      <c r="AM155" s="27" t="n"/>
      <c r="AN155" s="14" t="inlineStr">
        <is>
          <t>Documentation snapshot; payload release not fully pinned</t>
        </is>
      </c>
      <c r="AO155" s="27" t="n"/>
      <c r="AP155" s="14" t="inlineStr">
        <is>
          <t>2026-09-07</t>
        </is>
      </c>
      <c r="AQ155" s="27" t="n"/>
      <c r="AR155" s="14">
        <f>IF(AND(AS155=5,LEN(AW155)=5,LEN(SUBSTITUTE(SUBSTITUTE(SUBSTITUTE(SUBSTITUTE(AW155,"Y",""),"N",""),"U",""),"X",""))=0),1,0)</f>
        <v/>
      </c>
      <c r="AS155" s="14">
        <f>COUNTA(G155,J155,M155,P155,S155)</f>
        <v/>
      </c>
      <c r="AT155" s="14">
        <f>SUM(IF(OR(G155="Y",G155="N",G155="U",G155="X"),IF(G155=F155,1,0),0),IF(OR(J155="Y",J155="N",J155="U",J155="X"),IF(J155=I155,1,0),0),IF(OR(M155="Y",M155="N",M155="U",M155="X"),IF(M155=L155,1,0),0),IF(OR(P155="Y",P155="N",P155="U",P155="X"),IF(P155=O155,1,0),0),IF(OR(S155="Y",S155="N",S155="U",S155="X"),IF(S155=R155,1,0),0))</f>
        <v/>
      </c>
      <c r="AU155" s="14">
        <f>A155&amp;"|"&amp;LEFT(C155,1)</f>
        <v/>
      </c>
      <c r="AV155" s="14">
        <f>F155&amp;I155&amp;L155&amp;O155&amp;R155</f>
        <v/>
      </c>
      <c r="AW155" s="14">
        <f>G155&amp;J155&amp;M155&amp;P155&amp;S155</f>
        <v/>
      </c>
    </row>
    <row r="156" ht="70" customHeight="1">
      <c r="A156" s="14" t="inlineStr">
        <is>
          <t>DS-020</t>
        </is>
      </c>
      <c r="B156" s="14" t="inlineStr">
        <is>
          <t>Highway Crack and Sealed-Crack Dataset (CHDyshli)</t>
        </is>
      </c>
      <c r="C156" s="14" t="inlineStr">
        <is>
          <t>D Documentation</t>
        </is>
      </c>
      <c r="D156" s="14">
        <f>MCDM_Settings!$D$9</f>
        <v/>
      </c>
      <c r="E156" s="14" t="inlineStr">
        <is>
          <t>D1 Describe the files</t>
        </is>
      </c>
      <c r="F156" s="21" t="inlineStr">
        <is>
          <t>U</t>
        </is>
      </c>
      <c r="G156" s="23" t="n"/>
      <c r="H156" s="14" t="inlineStr">
        <is>
          <t>D2 Explain the source</t>
        </is>
      </c>
      <c r="I156" s="21" t="inlineStr">
        <is>
          <t>U</t>
        </is>
      </c>
      <c r="J156" s="23" t="n"/>
      <c r="K156" s="14" t="inlineStr">
        <is>
          <t>D3 Track the version</t>
        </is>
      </c>
      <c r="L156" s="21" t="inlineStr">
        <is>
          <t>U</t>
        </is>
      </c>
      <c r="M156" s="23" t="n"/>
      <c r="N156" s="14" t="inlineStr">
        <is>
          <t>D4 State the limits</t>
        </is>
      </c>
      <c r="O156" s="21" t="inlineStr">
        <is>
          <t>U</t>
        </is>
      </c>
      <c r="P156" s="23" t="n"/>
      <c r="Q156" s="14" t="inlineStr">
        <is>
          <t>D5 Locate the details</t>
        </is>
      </c>
      <c r="R156" s="21" t="inlineStr">
        <is>
          <t>Y</t>
        </is>
      </c>
      <c r="S156" s="23" t="n"/>
      <c r="T156" s="14">
        <f>IF(Z156=0,IF(ISNUMBER(SEARCH("X",AV156)),"Unrated (0-5; X)","Unrated (0-5)"),IF(Z156=1,V156&amp;"/5",V156&amp;"-"&amp;X156&amp;"/5 (P"&amp;IF(ISNUMBER(SEARCH("X",AV156)),"; X","")&amp;")"))</f>
        <v/>
      </c>
      <c r="U156" s="26">
        <f>IF(AS156=0,"",IF(AR156=0,"Incomplete/invalid",IF(AA156=0,IF(ISNUMBER(SEARCH("X",AW156)),"Unrated (0-5; X)","Unrated (0-5)"),IF(AA156=1,W156&amp;"/5",W156&amp;"-"&amp;Y156&amp;"/5 (P"&amp;IF(ISNUMBER(SEARCH("X",AW156)),"; X","")&amp;")"))))</f>
        <v/>
      </c>
      <c r="V156" s="53">
        <f>LEN(AV156)-LEN(SUBSTITUTE(AV156,"Y",""))</f>
        <v/>
      </c>
      <c r="W156" s="54">
        <f>IF(AR156=1,LEN(AW156)-LEN(SUBSTITUTE(AW156,"Y","")),"")</f>
        <v/>
      </c>
      <c r="X156" s="53">
        <f>5-(LEN(AV156)-LEN(SUBSTITUTE(AV156,"N","")))</f>
        <v/>
      </c>
      <c r="Y156" s="54">
        <f>IF(AR156=1,5-(LEN(AW156)-LEN(SUBSTITUTE(AW156,"N",""))),"")</f>
        <v/>
      </c>
      <c r="Z156" s="55">
        <f>(V156+5-X156)/5</f>
        <v/>
      </c>
      <c r="AA156" s="56">
        <f>IF(AR156=1,(W156+5-Y156)/5,"")</f>
        <v/>
      </c>
      <c r="AB156" s="57">
        <f>D156*V156/5</f>
        <v/>
      </c>
      <c r="AC156" s="58">
        <f>IF(AR156=1,D156*W156/5,"")</f>
        <v/>
      </c>
      <c r="AD156" s="57">
        <f>D156*X156/5</f>
        <v/>
      </c>
      <c r="AE156" s="58">
        <f>IF(AR156=1,D156*Y156/5,"")</f>
        <v/>
      </c>
      <c r="AF156" s="57">
        <f>D156*Z156</f>
        <v/>
      </c>
      <c r="AG156" s="58">
        <f>IF(AR156=1,D156*AA156,"")</f>
        <v/>
      </c>
      <c r="AH156" s="14" t="inlineStr">
        <is>
          <t>Y: D5 | N: none | X: none | U: D1, D2, D3, D4. See dataset-specific evidence note in MCDM_Grades and the complete rules in MCDM_Rubric.</t>
        </is>
      </c>
      <c r="AI156" s="27" t="n"/>
      <c r="AJ156" s="14" t="inlineStr">
        <is>
          <t>https://github.com/CHDyshli/PavementCrackDetection</t>
        </is>
      </c>
      <c r="AK156" s="27" t="n"/>
      <c r="AL156" s="14" t="inlineStr">
        <is>
          <t>P: primary documentation (not evaluator-verified data quality)</t>
        </is>
      </c>
      <c r="AM156" s="27" t="n"/>
      <c r="AN156" s="14" t="inlineStr">
        <is>
          <t>Documentation snapshot; payload release not fully pinned</t>
        </is>
      </c>
      <c r="AO156" s="27" t="n"/>
      <c r="AP156" s="14" t="inlineStr">
        <is>
          <t>2026-09-07</t>
        </is>
      </c>
      <c r="AQ156" s="27" t="n"/>
      <c r="AR156" s="14">
        <f>IF(AND(AS156=5,LEN(AW156)=5,LEN(SUBSTITUTE(SUBSTITUTE(SUBSTITUTE(SUBSTITUTE(AW156,"Y",""),"N",""),"U",""),"X",""))=0),1,0)</f>
        <v/>
      </c>
      <c r="AS156" s="14">
        <f>COUNTA(G156,J156,M156,P156,S156)</f>
        <v/>
      </c>
      <c r="AT156" s="14">
        <f>SUM(IF(OR(G156="Y",G156="N",G156="U",G156="X"),IF(G156=F156,1,0),0),IF(OR(J156="Y",J156="N",J156="U",J156="X"),IF(J156=I156,1,0),0),IF(OR(M156="Y",M156="N",M156="U",M156="X"),IF(M156=L156,1,0),0),IF(OR(P156="Y",P156="N",P156="U",P156="X"),IF(P156=O156,1,0),0),IF(OR(S156="Y",S156="N",S156="U",S156="X"),IF(S156=R156,1,0),0))</f>
        <v/>
      </c>
      <c r="AU156" s="14">
        <f>A156&amp;"|"&amp;LEFT(C156,1)</f>
        <v/>
      </c>
      <c r="AV156" s="14">
        <f>F156&amp;I156&amp;L156&amp;O156&amp;R156</f>
        <v/>
      </c>
      <c r="AW156" s="14">
        <f>G156&amp;J156&amp;M156&amp;P156&amp;S156</f>
        <v/>
      </c>
    </row>
    <row r="157" ht="70" customHeight="1">
      <c r="A157" s="14" t="inlineStr">
        <is>
          <t>DS-020</t>
        </is>
      </c>
      <c r="B157" s="14" t="inlineStr">
        <is>
          <t>Highway Crack and Sealed-Crack Dataset (CHDyshli)</t>
        </is>
      </c>
      <c r="C157" s="14" t="inlineStr">
        <is>
          <t>C Sample Size</t>
        </is>
      </c>
      <c r="D157" s="14">
        <f>MCDM_Settings!$D$10</f>
        <v/>
      </c>
      <c r="E157" s="14" t="inlineStr">
        <is>
          <t>C1 Count originals</t>
        </is>
      </c>
      <c r="F157" s="21" t="inlineStr">
        <is>
          <t>U</t>
        </is>
      </c>
      <c r="G157" s="23" t="n"/>
      <c r="H157" s="14" t="inlineStr">
        <is>
          <t>C2 Count each class</t>
        </is>
      </c>
      <c r="I157" s="21" t="inlineStr">
        <is>
          <t>U</t>
        </is>
      </c>
      <c r="J157" s="23" t="n"/>
      <c r="K157" s="14" t="inlineStr">
        <is>
          <t>C3 Count each group</t>
        </is>
      </c>
      <c r="L157" s="21" t="inlineStr">
        <is>
          <t>U</t>
        </is>
      </c>
      <c r="M157" s="23" t="n"/>
      <c r="N157" s="14" t="inlineStr">
        <is>
          <t>C4 Count each split</t>
        </is>
      </c>
      <c r="O157" s="21" t="inlineStr">
        <is>
          <t>U</t>
        </is>
      </c>
      <c r="P157" s="23" t="n"/>
      <c r="Q157" s="14" t="inlineStr">
        <is>
          <t>C5 Justify the size</t>
        </is>
      </c>
      <c r="R157" s="21" t="inlineStr">
        <is>
          <t>U</t>
        </is>
      </c>
      <c r="S157" s="23" t="n"/>
      <c r="T157" s="14">
        <f>IF(Z157=0,IF(ISNUMBER(SEARCH("X",AV157)),"Unrated (0-5; X)","Unrated (0-5)"),IF(Z157=1,V157&amp;"/5",V157&amp;"-"&amp;X157&amp;"/5 (P"&amp;IF(ISNUMBER(SEARCH("X",AV157)),"; X","")&amp;")"))</f>
        <v/>
      </c>
      <c r="U157" s="26">
        <f>IF(AS157=0,"",IF(AR157=0,"Incomplete/invalid",IF(AA157=0,IF(ISNUMBER(SEARCH("X",AW157)),"Unrated (0-5; X)","Unrated (0-5)"),IF(AA157=1,W157&amp;"/5",W157&amp;"-"&amp;Y157&amp;"/5 (P"&amp;IF(ISNUMBER(SEARCH("X",AW157)),"; X","")&amp;")"))))</f>
        <v/>
      </c>
      <c r="V157" s="53">
        <f>LEN(AV157)-LEN(SUBSTITUTE(AV157,"Y",""))</f>
        <v/>
      </c>
      <c r="W157" s="54">
        <f>IF(AR157=1,LEN(AW157)-LEN(SUBSTITUTE(AW157,"Y","")),"")</f>
        <v/>
      </c>
      <c r="X157" s="53">
        <f>5-(LEN(AV157)-LEN(SUBSTITUTE(AV157,"N","")))</f>
        <v/>
      </c>
      <c r="Y157" s="54">
        <f>IF(AR157=1,5-(LEN(AW157)-LEN(SUBSTITUTE(AW157,"N",""))),"")</f>
        <v/>
      </c>
      <c r="Z157" s="55">
        <f>(V157+5-X157)/5</f>
        <v/>
      </c>
      <c r="AA157" s="56">
        <f>IF(AR157=1,(W157+5-Y157)/5,"")</f>
        <v/>
      </c>
      <c r="AB157" s="57">
        <f>D157*V157/5</f>
        <v/>
      </c>
      <c r="AC157" s="58">
        <f>IF(AR157=1,D157*W157/5,"")</f>
        <v/>
      </c>
      <c r="AD157" s="57">
        <f>D157*X157/5</f>
        <v/>
      </c>
      <c r="AE157" s="58">
        <f>IF(AR157=1,D157*Y157/5,"")</f>
        <v/>
      </c>
      <c r="AF157" s="57">
        <f>D157*Z157</f>
        <v/>
      </c>
      <c r="AG157" s="58">
        <f>IF(AR157=1,D157*AA157,"")</f>
        <v/>
      </c>
      <c r="AH157" s="14" t="inlineStr">
        <is>
          <t>Y: none | N: none | X: none | U: C1, C2, C3, C4, C5. See dataset-specific evidence note in MCDM_Grades and the complete rules in MCDM_Rubric.</t>
        </is>
      </c>
      <c r="AI157" s="27" t="n"/>
      <c r="AJ157" s="14" t="inlineStr">
        <is>
          <t>https://github.com/CHDyshli/PavementCrackDetection</t>
        </is>
      </c>
      <c r="AK157" s="27" t="n"/>
      <c r="AL157" s="14" t="inlineStr">
        <is>
          <t>P: primary documentation (not evaluator-verified data quality)</t>
        </is>
      </c>
      <c r="AM157" s="27" t="n"/>
      <c r="AN157" s="14" t="inlineStr">
        <is>
          <t>Documentation snapshot; payload release not fully pinned</t>
        </is>
      </c>
      <c r="AO157" s="27" t="n"/>
      <c r="AP157" s="14" t="inlineStr">
        <is>
          <t>2026-09-07</t>
        </is>
      </c>
      <c r="AQ157" s="27" t="n"/>
      <c r="AR157" s="14">
        <f>IF(AND(AS157=5,LEN(AW157)=5,LEN(SUBSTITUTE(SUBSTITUTE(SUBSTITUTE(SUBSTITUTE(AW157,"Y",""),"N",""),"U",""),"X",""))=0),1,0)</f>
        <v/>
      </c>
      <c r="AS157" s="14">
        <f>COUNTA(G157,J157,M157,P157,S157)</f>
        <v/>
      </c>
      <c r="AT157" s="14">
        <f>SUM(IF(OR(G157="Y",G157="N",G157="U",G157="X"),IF(G157=F157,1,0),0),IF(OR(J157="Y",J157="N",J157="U",J157="X"),IF(J157=I157,1,0),0),IF(OR(M157="Y",M157="N",M157="U",M157="X"),IF(M157=L157,1,0),0),IF(OR(P157="Y",P157="N",P157="U",P157="X"),IF(P157=O157,1,0),0),IF(OR(S157="Y",S157="N",S157="U",S157="X"),IF(S157=R157,1,0),0))</f>
        <v/>
      </c>
      <c r="AU157" s="14">
        <f>A157&amp;"|"&amp;LEFT(C157,1)</f>
        <v/>
      </c>
      <c r="AV157" s="14">
        <f>F157&amp;I157&amp;L157&amp;O157&amp;R157</f>
        <v/>
      </c>
      <c r="AW157" s="14">
        <f>G157&amp;J157&amp;M157&amp;P157&amp;S157</f>
        <v/>
      </c>
    </row>
    <row r="158" ht="70" customHeight="1">
      <c r="A158" s="14" t="inlineStr">
        <is>
          <t>DS-020</t>
        </is>
      </c>
      <c r="B158" s="14" t="inlineStr">
        <is>
          <t>Highway Crack and Sealed-Crack Dataset (CHDyshli)</t>
        </is>
      </c>
      <c r="C158" s="14" t="inlineStr">
        <is>
          <t>R Domain Fit</t>
        </is>
      </c>
      <c r="D158" s="14">
        <f>MCDM_Settings!$D$11</f>
        <v/>
      </c>
      <c r="E158" s="14" t="inlineStr">
        <is>
          <t>R1 Define the domain</t>
        </is>
      </c>
      <c r="F158" s="21" t="inlineStr">
        <is>
          <t>U</t>
        </is>
      </c>
      <c r="G158" s="23" t="n"/>
      <c r="H158" s="14" t="inlineStr">
        <is>
          <t>R2 Describe coverage</t>
        </is>
      </c>
      <c r="I158" s="21" t="inlineStr">
        <is>
          <t>U</t>
        </is>
      </c>
      <c r="J158" s="23" t="n"/>
      <c r="K158" s="14" t="inlineStr">
        <is>
          <t>R3 Compare the target</t>
        </is>
      </c>
      <c r="L158" s="21" t="inlineStr">
        <is>
          <t>U</t>
        </is>
      </c>
      <c r="M158" s="23" t="n"/>
      <c r="N158" s="14" t="inlineStr">
        <is>
          <t>R4 Check for bias</t>
        </is>
      </c>
      <c r="O158" s="21" t="inlineStr">
        <is>
          <t>U</t>
        </is>
      </c>
      <c r="P158" s="23" t="n"/>
      <c r="Q158" s="14" t="inlineStr">
        <is>
          <t>R5 Test a new domain</t>
        </is>
      </c>
      <c r="R158" s="21" t="inlineStr">
        <is>
          <t>U</t>
        </is>
      </c>
      <c r="S158" s="23" t="n"/>
      <c r="T158" s="14">
        <f>IF(Z158=0,IF(ISNUMBER(SEARCH("X",AV158)),"Unrated (0-5; X)","Unrated (0-5)"),IF(Z158=1,V158&amp;"/5",V158&amp;"-"&amp;X158&amp;"/5 (P"&amp;IF(ISNUMBER(SEARCH("X",AV158)),"; X","")&amp;")"))</f>
        <v/>
      </c>
      <c r="U158" s="26">
        <f>IF(AS158=0,"",IF(AR158=0,"Incomplete/invalid",IF(AA158=0,IF(ISNUMBER(SEARCH("X",AW158)),"Unrated (0-5; X)","Unrated (0-5)"),IF(AA158=1,W158&amp;"/5",W158&amp;"-"&amp;Y158&amp;"/5 (P"&amp;IF(ISNUMBER(SEARCH("X",AW158)),"; X","")&amp;")"))))</f>
        <v/>
      </c>
      <c r="V158" s="53">
        <f>LEN(AV158)-LEN(SUBSTITUTE(AV158,"Y",""))</f>
        <v/>
      </c>
      <c r="W158" s="54">
        <f>IF(AR158=1,LEN(AW158)-LEN(SUBSTITUTE(AW158,"Y","")),"")</f>
        <v/>
      </c>
      <c r="X158" s="53">
        <f>5-(LEN(AV158)-LEN(SUBSTITUTE(AV158,"N","")))</f>
        <v/>
      </c>
      <c r="Y158" s="54">
        <f>IF(AR158=1,5-(LEN(AW158)-LEN(SUBSTITUTE(AW158,"N",""))),"")</f>
        <v/>
      </c>
      <c r="Z158" s="55">
        <f>(V158+5-X158)/5</f>
        <v/>
      </c>
      <c r="AA158" s="56">
        <f>IF(AR158=1,(W158+5-Y158)/5,"")</f>
        <v/>
      </c>
      <c r="AB158" s="57">
        <f>D158*V158/5</f>
        <v/>
      </c>
      <c r="AC158" s="58">
        <f>IF(AR158=1,D158*W158/5,"")</f>
        <v/>
      </c>
      <c r="AD158" s="57">
        <f>D158*X158/5</f>
        <v/>
      </c>
      <c r="AE158" s="58">
        <f>IF(AR158=1,D158*Y158/5,"")</f>
        <v/>
      </c>
      <c r="AF158" s="57">
        <f>D158*Z158</f>
        <v/>
      </c>
      <c r="AG158" s="58">
        <f>IF(AR158=1,D158*AA158,"")</f>
        <v/>
      </c>
      <c r="AH158" s="14" t="inlineStr">
        <is>
          <t>Y: none | N: none | X: none | U: R1, R2, R3, R4, R5. See dataset-specific evidence note in MCDM_Grades and the complete rules in MCDM_Rubric.</t>
        </is>
      </c>
      <c r="AI158" s="27" t="n"/>
      <c r="AJ158" s="14" t="inlineStr">
        <is>
          <t>https://github.com/CHDyshli/PavementCrackDetection</t>
        </is>
      </c>
      <c r="AK158" s="27" t="n"/>
      <c r="AL158" s="14" t="inlineStr">
        <is>
          <t>P: primary documentation (not evaluator-verified data quality)</t>
        </is>
      </c>
      <c r="AM158" s="27" t="n"/>
      <c r="AN158" s="14" t="inlineStr">
        <is>
          <t>Documentation snapshot; payload release not fully pinned</t>
        </is>
      </c>
      <c r="AO158" s="27" t="n"/>
      <c r="AP158" s="14" t="inlineStr">
        <is>
          <t>2026-09-07</t>
        </is>
      </c>
      <c r="AQ158" s="27" t="n"/>
      <c r="AR158" s="14">
        <f>IF(AND(AS158=5,LEN(AW158)=5,LEN(SUBSTITUTE(SUBSTITUTE(SUBSTITUTE(SUBSTITUTE(AW158,"Y",""),"N",""),"U",""),"X",""))=0),1,0)</f>
        <v/>
      </c>
      <c r="AS158" s="14">
        <f>COUNTA(G158,J158,M158,P158,S158)</f>
        <v/>
      </c>
      <c r="AT158" s="14">
        <f>SUM(IF(OR(G158="Y",G158="N",G158="U",G158="X"),IF(G158=F158,1,0),0),IF(OR(J158="Y",J158="N",J158="U",J158="X"),IF(J158=I158,1,0),0),IF(OR(M158="Y",M158="N",M158="U",M158="X"),IF(M158=L158,1,0),0),IF(OR(P158="Y",P158="N",P158="U",P158="X"),IF(P158=O158,1,0),0),IF(OR(S158="Y",S158="N",S158="U",S158="X"),IF(S158=R158,1,0),0))</f>
        <v/>
      </c>
      <c r="AU158" s="14">
        <f>A158&amp;"|"&amp;LEFT(C158,1)</f>
        <v/>
      </c>
      <c r="AV158" s="14">
        <f>F158&amp;I158&amp;L158&amp;O158&amp;R158</f>
        <v/>
      </c>
      <c r="AW158" s="14">
        <f>G158&amp;J158&amp;M158&amp;P158&amp;S158</f>
        <v/>
      </c>
    </row>
    <row r="159" ht="70" customHeight="1">
      <c r="A159" s="14" t="inlineStr">
        <is>
          <t>DS-020</t>
        </is>
      </c>
      <c r="B159" s="14" t="inlineStr">
        <is>
          <t>Highway Crack and Sealed-Crack Dataset (CHDyshli)</t>
        </is>
      </c>
      <c r="C159" s="14" t="inlineStr">
        <is>
          <t>M Sensor Details</t>
        </is>
      </c>
      <c r="D159" s="14">
        <f>MCDM_Settings!$D$12</f>
        <v/>
      </c>
      <c r="E159" s="14" t="inlineStr">
        <is>
          <t>M1 Identify equipment</t>
        </is>
      </c>
      <c r="F159" s="21" t="inlineStr">
        <is>
          <t>Y</t>
        </is>
      </c>
      <c r="G159" s="23" t="n"/>
      <c r="H159" s="14" t="inlineStr">
        <is>
          <t>M2 Specify the scale</t>
        </is>
      </c>
      <c r="I159" s="21" t="inlineStr">
        <is>
          <t>U</t>
        </is>
      </c>
      <c r="J159" s="23" t="n"/>
      <c r="K159" s="14" t="inlineStr">
        <is>
          <t>M3 Locate the records</t>
        </is>
      </c>
      <c r="L159" s="21" t="inlineStr">
        <is>
          <t>U</t>
        </is>
      </c>
      <c r="M159" s="23" t="n"/>
      <c r="N159" s="14" t="inlineStr">
        <is>
          <t>M4 Report precision</t>
        </is>
      </c>
      <c r="O159" s="21" t="inlineStr">
        <is>
          <t>U</t>
        </is>
      </c>
      <c r="P159" s="23" t="n"/>
      <c r="Q159" s="14" t="inlineStr">
        <is>
          <t>M5 Explain processing</t>
        </is>
      </c>
      <c r="R159" s="21" t="inlineStr">
        <is>
          <t>U</t>
        </is>
      </c>
      <c r="S159" s="23" t="n"/>
      <c r="T159" s="14">
        <f>IF(Z159=0,IF(ISNUMBER(SEARCH("X",AV159)),"Unrated (0-5; X)","Unrated (0-5)"),IF(Z159=1,V159&amp;"/5",V159&amp;"-"&amp;X159&amp;"/5 (P"&amp;IF(ISNUMBER(SEARCH("X",AV159)),"; X","")&amp;")"))</f>
        <v/>
      </c>
      <c r="U159" s="26">
        <f>IF(AS159=0,"",IF(AR159=0,"Incomplete/invalid",IF(AA159=0,IF(ISNUMBER(SEARCH("X",AW159)),"Unrated (0-5; X)","Unrated (0-5)"),IF(AA159=1,W159&amp;"/5",W159&amp;"-"&amp;Y159&amp;"/5 (P"&amp;IF(ISNUMBER(SEARCH("X",AW159)),"; X","")&amp;")"))))</f>
        <v/>
      </c>
      <c r="V159" s="53">
        <f>LEN(AV159)-LEN(SUBSTITUTE(AV159,"Y",""))</f>
        <v/>
      </c>
      <c r="W159" s="54">
        <f>IF(AR159=1,LEN(AW159)-LEN(SUBSTITUTE(AW159,"Y","")),"")</f>
        <v/>
      </c>
      <c r="X159" s="53">
        <f>5-(LEN(AV159)-LEN(SUBSTITUTE(AV159,"N","")))</f>
        <v/>
      </c>
      <c r="Y159" s="54">
        <f>IF(AR159=1,5-(LEN(AW159)-LEN(SUBSTITUTE(AW159,"N",""))),"")</f>
        <v/>
      </c>
      <c r="Z159" s="55">
        <f>(V159+5-X159)/5</f>
        <v/>
      </c>
      <c r="AA159" s="56">
        <f>IF(AR159=1,(W159+5-Y159)/5,"")</f>
        <v/>
      </c>
      <c r="AB159" s="57">
        <f>D159*V159/5</f>
        <v/>
      </c>
      <c r="AC159" s="58">
        <f>IF(AR159=1,D159*W159/5,"")</f>
        <v/>
      </c>
      <c r="AD159" s="57">
        <f>D159*X159/5</f>
        <v/>
      </c>
      <c r="AE159" s="58">
        <f>IF(AR159=1,D159*Y159/5,"")</f>
        <v/>
      </c>
      <c r="AF159" s="57">
        <f>D159*Z159</f>
        <v/>
      </c>
      <c r="AG159" s="58">
        <f>IF(AR159=1,D159*AA159,"")</f>
        <v/>
      </c>
      <c r="AH159" s="14" t="inlineStr">
        <is>
          <t>Y: M1 | N: none | X: none | U: M2, M3, M4, M5. See dataset-specific evidence note in MCDM_Grades and the complete rules in MCDM_Rubric.</t>
        </is>
      </c>
      <c r="AI159" s="27" t="n"/>
      <c r="AJ159" s="14" t="inlineStr">
        <is>
          <t>https://github.com/CHDyshli/PavementCrackDetection</t>
        </is>
      </c>
      <c r="AK159" s="27" t="n"/>
      <c r="AL159" s="14" t="inlineStr">
        <is>
          <t>P: primary documentation (not evaluator-verified data quality)</t>
        </is>
      </c>
      <c r="AM159" s="27" t="n"/>
      <c r="AN159" s="14" t="inlineStr">
        <is>
          <t>Documentation snapshot; payload release not fully pinned</t>
        </is>
      </c>
      <c r="AO159" s="27" t="n"/>
      <c r="AP159" s="14" t="inlineStr">
        <is>
          <t>2026-09-07</t>
        </is>
      </c>
      <c r="AQ159" s="27" t="n"/>
      <c r="AR159" s="14">
        <f>IF(AND(AS159=5,LEN(AW159)=5,LEN(SUBSTITUTE(SUBSTITUTE(SUBSTITUTE(SUBSTITUTE(AW159,"Y",""),"N",""),"U",""),"X",""))=0),1,0)</f>
        <v/>
      </c>
      <c r="AS159" s="14">
        <f>COUNTA(G159,J159,M159,P159,S159)</f>
        <v/>
      </c>
      <c r="AT159" s="14">
        <f>SUM(IF(OR(G159="Y",G159="N",G159="U",G159="X"),IF(G159=F159,1,0),0),IF(OR(J159="Y",J159="N",J159="U",J159="X"),IF(J159=I159,1,0),0),IF(OR(M159="Y",M159="N",M159="U",M159="X"),IF(M159=L159,1,0),0),IF(OR(P159="Y",P159="N",P159="U",P159="X"),IF(P159=O159,1,0),0),IF(OR(S159="Y",S159="N",S159="U",S159="X"),IF(S159=R159,1,0),0))</f>
        <v/>
      </c>
      <c r="AU159" s="14">
        <f>A159&amp;"|"&amp;LEFT(C159,1)</f>
        <v/>
      </c>
      <c r="AV159" s="14">
        <f>F159&amp;I159&amp;L159&amp;O159&amp;R159</f>
        <v/>
      </c>
      <c r="AW159" s="14">
        <f>G159&amp;J159&amp;M159&amp;P159&amp;S159</f>
        <v/>
      </c>
    </row>
    <row r="160" ht="70" customHeight="1">
      <c r="A160" s="14" t="inlineStr">
        <is>
          <t>DS-020</t>
        </is>
      </c>
      <c r="B160" s="14" t="inlineStr">
        <is>
          <t>Highway Crack and Sealed-Crack Dataset (CHDyshli)</t>
        </is>
      </c>
      <c r="C160" s="14" t="inlineStr">
        <is>
          <t>V Test Readiness</t>
        </is>
      </c>
      <c r="D160" s="14">
        <f>MCDM_Settings!$D$13</f>
        <v/>
      </c>
      <c r="E160" s="14" t="inlineStr">
        <is>
          <t>V1 Identify test data</t>
        </is>
      </c>
      <c r="F160" s="21" t="inlineStr">
        <is>
          <t>U</t>
        </is>
      </c>
      <c r="G160" s="23" t="n"/>
      <c r="H160" s="14" t="inlineStr">
        <is>
          <t>V2 Define the splits</t>
        </is>
      </c>
      <c r="I160" s="21" t="inlineStr">
        <is>
          <t>U</t>
        </is>
      </c>
      <c r="J160" s="23" t="n"/>
      <c r="K160" s="14" t="inlineStr">
        <is>
          <t>V3 Prevent leakage</t>
        </is>
      </c>
      <c r="L160" s="21" t="inlineStr">
        <is>
          <t>U</t>
        </is>
      </c>
      <c r="M160" s="23" t="n"/>
      <c r="N160" s="14" t="inlineStr">
        <is>
          <t>V4 Provide a baseline</t>
        </is>
      </c>
      <c r="O160" s="21" t="inlineStr">
        <is>
          <t>U</t>
        </is>
      </c>
      <c r="P160" s="23" t="n"/>
      <c r="Q160" s="14" t="inlineStr">
        <is>
          <t>V5 Report uncertainty</t>
        </is>
      </c>
      <c r="R160" s="21" t="inlineStr">
        <is>
          <t>U</t>
        </is>
      </c>
      <c r="S160" s="23" t="n"/>
      <c r="T160" s="14">
        <f>IF(Z160=0,IF(ISNUMBER(SEARCH("X",AV160)),"Unrated (0-5; X)","Unrated (0-5)"),IF(Z160=1,V160&amp;"/5",V160&amp;"-"&amp;X160&amp;"/5 (P"&amp;IF(ISNUMBER(SEARCH("X",AV160)),"; X","")&amp;")"))</f>
        <v/>
      </c>
      <c r="U160" s="26">
        <f>IF(AS160=0,"",IF(AR160=0,"Incomplete/invalid",IF(AA160=0,IF(ISNUMBER(SEARCH("X",AW160)),"Unrated (0-5; X)","Unrated (0-5)"),IF(AA160=1,W160&amp;"/5",W160&amp;"-"&amp;Y160&amp;"/5 (P"&amp;IF(ISNUMBER(SEARCH("X",AW160)),"; X","")&amp;")"))))</f>
        <v/>
      </c>
      <c r="V160" s="53">
        <f>LEN(AV160)-LEN(SUBSTITUTE(AV160,"Y",""))</f>
        <v/>
      </c>
      <c r="W160" s="54">
        <f>IF(AR160=1,LEN(AW160)-LEN(SUBSTITUTE(AW160,"Y","")),"")</f>
        <v/>
      </c>
      <c r="X160" s="53">
        <f>5-(LEN(AV160)-LEN(SUBSTITUTE(AV160,"N","")))</f>
        <v/>
      </c>
      <c r="Y160" s="54">
        <f>IF(AR160=1,5-(LEN(AW160)-LEN(SUBSTITUTE(AW160,"N",""))),"")</f>
        <v/>
      </c>
      <c r="Z160" s="55">
        <f>(V160+5-X160)/5</f>
        <v/>
      </c>
      <c r="AA160" s="56">
        <f>IF(AR160=1,(W160+5-Y160)/5,"")</f>
        <v/>
      </c>
      <c r="AB160" s="57">
        <f>D160*V160/5</f>
        <v/>
      </c>
      <c r="AC160" s="58">
        <f>IF(AR160=1,D160*W160/5,"")</f>
        <v/>
      </c>
      <c r="AD160" s="57">
        <f>D160*X160/5</f>
        <v/>
      </c>
      <c r="AE160" s="58">
        <f>IF(AR160=1,D160*Y160/5,"")</f>
        <v/>
      </c>
      <c r="AF160" s="57">
        <f>D160*Z160</f>
        <v/>
      </c>
      <c r="AG160" s="58">
        <f>IF(AR160=1,D160*AA160,"")</f>
        <v/>
      </c>
      <c r="AH160" s="14" t="inlineStr">
        <is>
          <t>Y: none | N: none | X: none | U: V1, V2, V3, V4, V5. See dataset-specific evidence note in MCDM_Grades and the complete rules in MCDM_Rubric.</t>
        </is>
      </c>
      <c r="AI160" s="27" t="n"/>
      <c r="AJ160" s="14" t="inlineStr">
        <is>
          <t>https://github.com/CHDyshli/PavementCrackDetection</t>
        </is>
      </c>
      <c r="AK160" s="27" t="n"/>
      <c r="AL160" s="14" t="inlineStr">
        <is>
          <t>P: primary documentation (not evaluator-verified data quality)</t>
        </is>
      </c>
      <c r="AM160" s="27" t="n"/>
      <c r="AN160" s="14" t="inlineStr">
        <is>
          <t>Documentation snapshot; payload release not fully pinned</t>
        </is>
      </c>
      <c r="AO160" s="27" t="n"/>
      <c r="AP160" s="14" t="inlineStr">
        <is>
          <t>2026-09-07</t>
        </is>
      </c>
      <c r="AQ160" s="27" t="n"/>
      <c r="AR160" s="14">
        <f>IF(AND(AS160=5,LEN(AW160)=5,LEN(SUBSTITUTE(SUBSTITUTE(SUBSTITUTE(SUBSTITUTE(AW160,"Y",""),"N",""),"U",""),"X",""))=0),1,0)</f>
        <v/>
      </c>
      <c r="AS160" s="14">
        <f>COUNTA(G160,J160,M160,P160,S160)</f>
        <v/>
      </c>
      <c r="AT160" s="14">
        <f>SUM(IF(OR(G160="Y",G160="N",G160="U",G160="X"),IF(G160=F160,1,0),0),IF(OR(J160="Y",J160="N",J160="U",J160="X"),IF(J160=I160,1,0),0),IF(OR(M160="Y",M160="N",M160="U",M160="X"),IF(M160=L160,1,0),0),IF(OR(P160="Y",P160="N",P160="U",P160="X"),IF(P160=O160,1,0),0),IF(OR(S160="Y",S160="N",S160="U",S160="X"),IF(S160=R160,1,0),0))</f>
        <v/>
      </c>
      <c r="AU160" s="14">
        <f>A160&amp;"|"&amp;LEFT(C160,1)</f>
        <v/>
      </c>
      <c r="AV160" s="14">
        <f>F160&amp;I160&amp;L160&amp;O160&amp;R160</f>
        <v/>
      </c>
      <c r="AW160" s="14">
        <f>G160&amp;J160&amp;M160&amp;P160&amp;S160</f>
        <v/>
      </c>
    </row>
    <row r="161" ht="70" customHeight="1">
      <c r="A161" s="14" t="inlineStr">
        <is>
          <t>DS-020</t>
        </is>
      </c>
      <c r="B161" s="14" t="inlineStr">
        <is>
          <t>Highway Crack and Sealed-Crack Dataset (CHDyshli)</t>
        </is>
      </c>
      <c r="C161" s="14" t="inlineStr">
        <is>
          <t>E Engineering Value</t>
        </is>
      </c>
      <c r="D161" s="14">
        <f>MCDM_Settings!$D$14</f>
        <v/>
      </c>
      <c r="E161" s="14" t="inlineStr">
        <is>
          <t>E1 Define the outcome</t>
        </is>
      </c>
      <c r="F161" s="21" t="inlineStr">
        <is>
          <t>U</t>
        </is>
      </c>
      <c r="G161" s="23" t="n"/>
      <c r="H161" s="14" t="inlineStr">
        <is>
          <t>E2 Provide measurements</t>
        </is>
      </c>
      <c r="I161" s="21" t="inlineStr">
        <is>
          <t>U</t>
        </is>
      </c>
      <c r="J161" s="23" t="n"/>
      <c r="K161" s="14" t="inlineStr">
        <is>
          <t>E3 Link the records</t>
        </is>
      </c>
      <c r="L161" s="21" t="inlineStr">
        <is>
          <t>U</t>
        </is>
      </c>
      <c r="M161" s="23" t="n"/>
      <c r="N161" s="14" t="inlineStr">
        <is>
          <t>E4 Map agency needs</t>
        </is>
      </c>
      <c r="O161" s="21" t="inlineStr">
        <is>
          <t>U</t>
        </is>
      </c>
      <c r="P161" s="23" t="n"/>
      <c r="Q161" s="14" t="inlineStr">
        <is>
          <t>E5 Validate the decision</t>
        </is>
      </c>
      <c r="R161" s="21" t="inlineStr">
        <is>
          <t>U</t>
        </is>
      </c>
      <c r="S161" s="23" t="n"/>
      <c r="T161" s="14">
        <f>IF(Z161=0,IF(ISNUMBER(SEARCH("X",AV161)),"Unrated (0-5; X)","Unrated (0-5)"),IF(Z161=1,V161&amp;"/5",V161&amp;"-"&amp;X161&amp;"/5 (P"&amp;IF(ISNUMBER(SEARCH("X",AV161)),"; X","")&amp;")"))</f>
        <v/>
      </c>
      <c r="U161" s="26">
        <f>IF(AS161=0,"",IF(AR161=0,"Incomplete/invalid",IF(AA161=0,IF(ISNUMBER(SEARCH("X",AW161)),"Unrated (0-5; X)","Unrated (0-5)"),IF(AA161=1,W161&amp;"/5",W161&amp;"-"&amp;Y161&amp;"/5 (P"&amp;IF(ISNUMBER(SEARCH("X",AW161)),"; X","")&amp;")"))))</f>
        <v/>
      </c>
      <c r="V161" s="53">
        <f>LEN(AV161)-LEN(SUBSTITUTE(AV161,"Y",""))</f>
        <v/>
      </c>
      <c r="W161" s="54">
        <f>IF(AR161=1,LEN(AW161)-LEN(SUBSTITUTE(AW161,"Y","")),"")</f>
        <v/>
      </c>
      <c r="X161" s="53">
        <f>5-(LEN(AV161)-LEN(SUBSTITUTE(AV161,"N","")))</f>
        <v/>
      </c>
      <c r="Y161" s="54">
        <f>IF(AR161=1,5-(LEN(AW161)-LEN(SUBSTITUTE(AW161,"N",""))),"")</f>
        <v/>
      </c>
      <c r="Z161" s="55">
        <f>(V161+5-X161)/5</f>
        <v/>
      </c>
      <c r="AA161" s="56">
        <f>IF(AR161=1,(W161+5-Y161)/5,"")</f>
        <v/>
      </c>
      <c r="AB161" s="57">
        <f>D161*V161/5</f>
        <v/>
      </c>
      <c r="AC161" s="58">
        <f>IF(AR161=1,D161*W161/5,"")</f>
        <v/>
      </c>
      <c r="AD161" s="57">
        <f>D161*X161/5</f>
        <v/>
      </c>
      <c r="AE161" s="58">
        <f>IF(AR161=1,D161*Y161/5,"")</f>
        <v/>
      </c>
      <c r="AF161" s="57">
        <f>D161*Z161</f>
        <v/>
      </c>
      <c r="AG161" s="58">
        <f>IF(AR161=1,D161*AA161,"")</f>
        <v/>
      </c>
      <c r="AH161" s="14" t="inlineStr">
        <is>
          <t>Y: none | N: none | X: none | U: E1, E2, E3, E4, E5. See dataset-specific evidence note in MCDM_Grades and the complete rules in MCDM_Rubric.</t>
        </is>
      </c>
      <c r="AI161" s="27" t="n"/>
      <c r="AJ161" s="14" t="inlineStr">
        <is>
          <t>https://github.com/CHDyshli/PavementCrackDetection</t>
        </is>
      </c>
      <c r="AK161" s="27" t="n"/>
      <c r="AL161" s="14" t="inlineStr">
        <is>
          <t>P: primary documentation (not evaluator-verified data quality)</t>
        </is>
      </c>
      <c r="AM161" s="27" t="n"/>
      <c r="AN161" s="14" t="inlineStr">
        <is>
          <t>Documentation snapshot; payload release not fully pinned</t>
        </is>
      </c>
      <c r="AO161" s="27" t="n"/>
      <c r="AP161" s="14" t="inlineStr">
        <is>
          <t>2026-09-07</t>
        </is>
      </c>
      <c r="AQ161" s="27" t="n"/>
      <c r="AR161" s="14">
        <f>IF(AND(AS161=5,LEN(AW161)=5,LEN(SUBSTITUTE(SUBSTITUTE(SUBSTITUTE(SUBSTITUTE(AW161,"Y",""),"N",""),"U",""),"X",""))=0),1,0)</f>
        <v/>
      </c>
      <c r="AS161" s="14">
        <f>COUNTA(G161,J161,M161,P161,S161)</f>
        <v/>
      </c>
      <c r="AT161" s="14">
        <f>SUM(IF(OR(G161="Y",G161="N",G161="U",G161="X"),IF(G161=F161,1,0),0),IF(OR(J161="Y",J161="N",J161="U",J161="X"),IF(J161=I161,1,0),0),IF(OR(M161="Y",M161="N",M161="U",M161="X"),IF(M161=L161,1,0),0),IF(OR(P161="Y",P161="N",P161="U",P161="X"),IF(P161=O161,1,0),0),IF(OR(S161="Y",S161="N",S161="U",S161="X"),IF(S161=R161,1,0),0))</f>
        <v/>
      </c>
      <c r="AU161" s="14">
        <f>A161&amp;"|"&amp;LEFT(C161,1)</f>
        <v/>
      </c>
      <c r="AV161" s="14">
        <f>F161&amp;I161&amp;L161&amp;O161&amp;R161</f>
        <v/>
      </c>
      <c r="AW161" s="14">
        <f>G161&amp;J161&amp;M161&amp;P161&amp;S161</f>
        <v/>
      </c>
    </row>
    <row r="162" ht="70" customHeight="1">
      <c r="A162" s="14" t="inlineStr">
        <is>
          <t>DS-021</t>
        </is>
      </c>
      <c r="B162" s="14" t="inlineStr">
        <is>
          <t>IRRDD (Iran Road Damage Dataset)</t>
        </is>
      </c>
      <c r="C162" s="14" t="inlineStr">
        <is>
          <t>A Access</t>
        </is>
      </c>
      <c r="D162" s="14">
        <f>MCDM_Settings!$D$7</f>
        <v/>
      </c>
      <c r="E162" s="14" t="inlineStr">
        <is>
          <t>A1 Find the release</t>
        </is>
      </c>
      <c r="F162" s="21" t="inlineStr">
        <is>
          <t>Y</t>
        </is>
      </c>
      <c r="G162" s="23" t="n"/>
      <c r="H162" s="14" t="inlineStr">
        <is>
          <t>A2 Get the data</t>
        </is>
      </c>
      <c r="I162" s="21" t="inlineStr">
        <is>
          <t>Y</t>
        </is>
      </c>
      <c r="J162" s="23" t="n"/>
      <c r="K162" s="14" t="inlineStr">
        <is>
          <t>A3 Check the license</t>
        </is>
      </c>
      <c r="L162" s="21" t="inlineStr">
        <is>
          <t>U</t>
        </is>
      </c>
      <c r="M162" s="23" t="n"/>
      <c r="N162" s="14" t="inlineStr">
        <is>
          <t>A4 Check other rights</t>
        </is>
      </c>
      <c r="O162" s="21" t="inlineStr">
        <is>
          <t>U</t>
        </is>
      </c>
      <c r="P162" s="23" t="n"/>
      <c r="Q162" s="14" t="inlineStr">
        <is>
          <t>A5 Open a sample</t>
        </is>
      </c>
      <c r="R162" s="21" t="inlineStr">
        <is>
          <t>U</t>
        </is>
      </c>
      <c r="S162" s="23" t="n"/>
      <c r="T162" s="14">
        <f>IF(Z162=0,IF(ISNUMBER(SEARCH("X",AV162)),"Unrated (0-5; X)","Unrated (0-5)"),IF(Z162=1,V162&amp;"/5",V162&amp;"-"&amp;X162&amp;"/5 (P"&amp;IF(ISNUMBER(SEARCH("X",AV162)),"; X","")&amp;")"))</f>
        <v/>
      </c>
      <c r="U162" s="26">
        <f>IF(AS162=0,"",IF(AR162=0,"Incomplete/invalid",IF(AA162=0,IF(ISNUMBER(SEARCH("X",AW162)),"Unrated (0-5; X)","Unrated (0-5)"),IF(AA162=1,W162&amp;"/5",W162&amp;"-"&amp;Y162&amp;"/5 (P"&amp;IF(ISNUMBER(SEARCH("X",AW162)),"; X","")&amp;")"))))</f>
        <v/>
      </c>
      <c r="V162" s="53">
        <f>LEN(AV162)-LEN(SUBSTITUTE(AV162,"Y",""))</f>
        <v/>
      </c>
      <c r="W162" s="54">
        <f>IF(AR162=1,LEN(AW162)-LEN(SUBSTITUTE(AW162,"Y","")),"")</f>
        <v/>
      </c>
      <c r="X162" s="53">
        <f>5-(LEN(AV162)-LEN(SUBSTITUTE(AV162,"N","")))</f>
        <v/>
      </c>
      <c r="Y162" s="54">
        <f>IF(AR162=1,5-(LEN(AW162)-LEN(SUBSTITUTE(AW162,"N",""))),"")</f>
        <v/>
      </c>
      <c r="Z162" s="55">
        <f>(V162+5-X162)/5</f>
        <v/>
      </c>
      <c r="AA162" s="56">
        <f>IF(AR162=1,(W162+5-Y162)/5,"")</f>
        <v/>
      </c>
      <c r="AB162" s="57">
        <f>D162*V162/5</f>
        <v/>
      </c>
      <c r="AC162" s="58">
        <f>IF(AR162=1,D162*W162/5,"")</f>
        <v/>
      </c>
      <c r="AD162" s="57">
        <f>D162*X162/5</f>
        <v/>
      </c>
      <c r="AE162" s="58">
        <f>IF(AR162=1,D162*Y162/5,"")</f>
        <v/>
      </c>
      <c r="AF162" s="57">
        <f>D162*Z162</f>
        <v/>
      </c>
      <c r="AG162" s="58">
        <f>IF(AR162=1,D162*AA162,"")</f>
        <v/>
      </c>
      <c r="AH162" s="14" t="inlineStr">
        <is>
          <t>Y: A1, A2 | N: none | X: none | U: A3, A4, A5. See dataset-specific evidence note in MCDM_Grades and the complete rules in MCDM_Rubric.</t>
        </is>
      </c>
      <c r="AI162" s="27" t="n"/>
      <c r="AJ162" s="14" t="inlineStr">
        <is>
          <t>https://github.com/IranRoadDamageDataset/IRRDD</t>
        </is>
      </c>
      <c r="AK162" s="27" t="n"/>
      <c r="AL162" s="14" t="inlineStr">
        <is>
          <t>P: primary documentation (not evaluator-verified data quality)</t>
        </is>
      </c>
      <c r="AM162" s="27" t="n"/>
      <c r="AN162" s="14" t="inlineStr">
        <is>
          <t>Documentation snapshot; payload release not fully pinned</t>
        </is>
      </c>
      <c r="AO162" s="27" t="n"/>
      <c r="AP162" s="14" t="inlineStr">
        <is>
          <t>2026-09-07</t>
        </is>
      </c>
      <c r="AQ162" s="27" t="n"/>
      <c r="AR162" s="14">
        <f>IF(AND(AS162=5,LEN(AW162)=5,LEN(SUBSTITUTE(SUBSTITUTE(SUBSTITUTE(SUBSTITUTE(AW162,"Y",""),"N",""),"U",""),"X",""))=0),1,0)</f>
        <v/>
      </c>
      <c r="AS162" s="14">
        <f>COUNTA(G162,J162,M162,P162,S162)</f>
        <v/>
      </c>
      <c r="AT162" s="14">
        <f>SUM(IF(OR(G162="Y",G162="N",G162="U",G162="X"),IF(G162=F162,1,0),0),IF(OR(J162="Y",J162="N",J162="U",J162="X"),IF(J162=I162,1,0),0),IF(OR(M162="Y",M162="N",M162="U",M162="X"),IF(M162=L162,1,0),0),IF(OR(P162="Y",P162="N",P162="U",P162="X"),IF(P162=O162,1,0),0),IF(OR(S162="Y",S162="N",S162="U",S162="X"),IF(S162=R162,1,0),0))</f>
        <v/>
      </c>
      <c r="AU162" s="14">
        <f>A162&amp;"|"&amp;LEFT(C162,1)</f>
        <v/>
      </c>
      <c r="AV162" s="14">
        <f>F162&amp;I162&amp;L162&amp;O162&amp;R162</f>
        <v/>
      </c>
      <c r="AW162" s="14">
        <f>G162&amp;J162&amp;M162&amp;P162&amp;S162</f>
        <v/>
      </c>
    </row>
    <row r="163" ht="70" customHeight="1">
      <c r="A163" s="14" t="inlineStr">
        <is>
          <t>DS-021</t>
        </is>
      </c>
      <c r="B163" s="14" t="inlineStr">
        <is>
          <t>IRRDD (Iran Road Damage Dataset)</t>
        </is>
      </c>
      <c r="C163" s="14" t="inlineStr">
        <is>
          <t>L Label Quality</t>
        </is>
      </c>
      <c r="D163" s="14">
        <f>MCDM_Settings!$D$8</f>
        <v/>
      </c>
      <c r="E163" s="14" t="inlineStr">
        <is>
          <t>L1 Define the targets</t>
        </is>
      </c>
      <c r="F163" s="21" t="inlineStr">
        <is>
          <t>Y</t>
        </is>
      </c>
      <c r="G163" s="23" t="n"/>
      <c r="H163" s="14" t="inlineStr">
        <is>
          <t>L2 Explain the rules</t>
        </is>
      </c>
      <c r="I163" s="21" t="inlineStr">
        <is>
          <t>U</t>
        </is>
      </c>
      <c r="J163" s="23" t="n"/>
      <c r="K163" s="14" t="inlineStr">
        <is>
          <t>L3 Identify the team</t>
        </is>
      </c>
      <c r="L163" s="21" t="inlineStr">
        <is>
          <t>U</t>
        </is>
      </c>
      <c r="M163" s="23" t="n"/>
      <c r="N163" s="14" t="inlineStr">
        <is>
          <t>L4 Review and correct</t>
        </is>
      </c>
      <c r="O163" s="21" t="inlineStr">
        <is>
          <t>U</t>
        </is>
      </c>
      <c r="P163" s="23" t="n"/>
      <c r="Q163" s="14" t="inlineStr">
        <is>
          <t>L5 Measure reliability</t>
        </is>
      </c>
      <c r="R163" s="21" t="inlineStr">
        <is>
          <t>U</t>
        </is>
      </c>
      <c r="S163" s="23" t="n"/>
      <c r="T163" s="14">
        <f>IF(Z163=0,IF(ISNUMBER(SEARCH("X",AV163)),"Unrated (0-5; X)","Unrated (0-5)"),IF(Z163=1,V163&amp;"/5",V163&amp;"-"&amp;X163&amp;"/5 (P"&amp;IF(ISNUMBER(SEARCH("X",AV163)),"; X","")&amp;")"))</f>
        <v/>
      </c>
      <c r="U163" s="26">
        <f>IF(AS163=0,"",IF(AR163=0,"Incomplete/invalid",IF(AA163=0,IF(ISNUMBER(SEARCH("X",AW163)),"Unrated (0-5; X)","Unrated (0-5)"),IF(AA163=1,W163&amp;"/5",W163&amp;"-"&amp;Y163&amp;"/5 (P"&amp;IF(ISNUMBER(SEARCH("X",AW163)),"; X","")&amp;")"))))</f>
        <v/>
      </c>
      <c r="V163" s="53">
        <f>LEN(AV163)-LEN(SUBSTITUTE(AV163,"Y",""))</f>
        <v/>
      </c>
      <c r="W163" s="54">
        <f>IF(AR163=1,LEN(AW163)-LEN(SUBSTITUTE(AW163,"Y","")),"")</f>
        <v/>
      </c>
      <c r="X163" s="53">
        <f>5-(LEN(AV163)-LEN(SUBSTITUTE(AV163,"N","")))</f>
        <v/>
      </c>
      <c r="Y163" s="54">
        <f>IF(AR163=1,5-(LEN(AW163)-LEN(SUBSTITUTE(AW163,"N",""))),"")</f>
        <v/>
      </c>
      <c r="Z163" s="55">
        <f>(V163+5-X163)/5</f>
        <v/>
      </c>
      <c r="AA163" s="56">
        <f>IF(AR163=1,(W163+5-Y163)/5,"")</f>
        <v/>
      </c>
      <c r="AB163" s="57">
        <f>D163*V163/5</f>
        <v/>
      </c>
      <c r="AC163" s="58">
        <f>IF(AR163=1,D163*W163/5,"")</f>
        <v/>
      </c>
      <c r="AD163" s="57">
        <f>D163*X163/5</f>
        <v/>
      </c>
      <c r="AE163" s="58">
        <f>IF(AR163=1,D163*Y163/5,"")</f>
        <v/>
      </c>
      <c r="AF163" s="57">
        <f>D163*Z163</f>
        <v/>
      </c>
      <c r="AG163" s="58">
        <f>IF(AR163=1,D163*AA163,"")</f>
        <v/>
      </c>
      <c r="AH163" s="14" t="inlineStr">
        <is>
          <t>Y: L1 | N: none | X: none | U: L2, L3, L4, L5. See dataset-specific evidence note in MCDM_Grades and the complete rules in MCDM_Rubric.</t>
        </is>
      </c>
      <c r="AI163" s="27" t="n"/>
      <c r="AJ163" s="14" t="inlineStr">
        <is>
          <t>https://github.com/IranRoadDamageDataset/IRRDD</t>
        </is>
      </c>
      <c r="AK163" s="27" t="n"/>
      <c r="AL163" s="14" t="inlineStr">
        <is>
          <t>P: primary documentation (not evaluator-verified data quality)</t>
        </is>
      </c>
      <c r="AM163" s="27" t="n"/>
      <c r="AN163" s="14" t="inlineStr">
        <is>
          <t>Documentation snapshot; payload release not fully pinned</t>
        </is>
      </c>
      <c r="AO163" s="27" t="n"/>
      <c r="AP163" s="14" t="inlineStr">
        <is>
          <t>2026-09-07</t>
        </is>
      </c>
      <c r="AQ163" s="27" t="n"/>
      <c r="AR163" s="14">
        <f>IF(AND(AS163=5,LEN(AW163)=5,LEN(SUBSTITUTE(SUBSTITUTE(SUBSTITUTE(SUBSTITUTE(AW163,"Y",""),"N",""),"U",""),"X",""))=0),1,0)</f>
        <v/>
      </c>
      <c r="AS163" s="14">
        <f>COUNTA(G163,J163,M163,P163,S163)</f>
        <v/>
      </c>
      <c r="AT163" s="14">
        <f>SUM(IF(OR(G163="Y",G163="N",G163="U",G163="X"),IF(G163=F163,1,0),0),IF(OR(J163="Y",J163="N",J163="U",J163="X"),IF(J163=I163,1,0),0),IF(OR(M163="Y",M163="N",M163="U",M163="X"),IF(M163=L163,1,0),0),IF(OR(P163="Y",P163="N",P163="U",P163="X"),IF(P163=O163,1,0),0),IF(OR(S163="Y",S163="N",S163="U",S163="X"),IF(S163=R163,1,0),0))</f>
        <v/>
      </c>
      <c r="AU163" s="14">
        <f>A163&amp;"|"&amp;LEFT(C163,1)</f>
        <v/>
      </c>
      <c r="AV163" s="14">
        <f>F163&amp;I163&amp;L163&amp;O163&amp;R163</f>
        <v/>
      </c>
      <c r="AW163" s="14">
        <f>G163&amp;J163&amp;M163&amp;P163&amp;S163</f>
        <v/>
      </c>
    </row>
    <row r="164" ht="70" customHeight="1">
      <c r="A164" s="14" t="inlineStr">
        <is>
          <t>DS-021</t>
        </is>
      </c>
      <c r="B164" s="14" t="inlineStr">
        <is>
          <t>IRRDD (Iran Road Damage Dataset)</t>
        </is>
      </c>
      <c r="C164" s="14" t="inlineStr">
        <is>
          <t>D Documentation</t>
        </is>
      </c>
      <c r="D164" s="14">
        <f>MCDM_Settings!$D$9</f>
        <v/>
      </c>
      <c r="E164" s="14" t="inlineStr">
        <is>
          <t>D1 Describe the files</t>
        </is>
      </c>
      <c r="F164" s="21" t="inlineStr">
        <is>
          <t>U</t>
        </is>
      </c>
      <c r="G164" s="23" t="n"/>
      <c r="H164" s="14" t="inlineStr">
        <is>
          <t>D2 Explain the source</t>
        </is>
      </c>
      <c r="I164" s="21" t="inlineStr">
        <is>
          <t>U</t>
        </is>
      </c>
      <c r="J164" s="23" t="n"/>
      <c r="K164" s="14" t="inlineStr">
        <is>
          <t>D3 Track the version</t>
        </is>
      </c>
      <c r="L164" s="21" t="inlineStr">
        <is>
          <t>Y</t>
        </is>
      </c>
      <c r="M164" s="23" t="n"/>
      <c r="N164" s="14" t="inlineStr">
        <is>
          <t>D4 State the limits</t>
        </is>
      </c>
      <c r="O164" s="21" t="inlineStr">
        <is>
          <t>U</t>
        </is>
      </c>
      <c r="P164" s="23" t="n"/>
      <c r="Q164" s="14" t="inlineStr">
        <is>
          <t>D5 Locate the details</t>
        </is>
      </c>
      <c r="R164" s="21" t="inlineStr">
        <is>
          <t>Y</t>
        </is>
      </c>
      <c r="S164" s="23" t="n"/>
      <c r="T164" s="14">
        <f>IF(Z164=0,IF(ISNUMBER(SEARCH("X",AV164)),"Unrated (0-5; X)","Unrated (0-5)"),IF(Z164=1,V164&amp;"/5",V164&amp;"-"&amp;X164&amp;"/5 (P"&amp;IF(ISNUMBER(SEARCH("X",AV164)),"; X","")&amp;")"))</f>
        <v/>
      </c>
      <c r="U164" s="26">
        <f>IF(AS164=0,"",IF(AR164=0,"Incomplete/invalid",IF(AA164=0,IF(ISNUMBER(SEARCH("X",AW164)),"Unrated (0-5; X)","Unrated (0-5)"),IF(AA164=1,W164&amp;"/5",W164&amp;"-"&amp;Y164&amp;"/5 (P"&amp;IF(ISNUMBER(SEARCH("X",AW164)),"; X","")&amp;")"))))</f>
        <v/>
      </c>
      <c r="V164" s="53">
        <f>LEN(AV164)-LEN(SUBSTITUTE(AV164,"Y",""))</f>
        <v/>
      </c>
      <c r="W164" s="54">
        <f>IF(AR164=1,LEN(AW164)-LEN(SUBSTITUTE(AW164,"Y","")),"")</f>
        <v/>
      </c>
      <c r="X164" s="53">
        <f>5-(LEN(AV164)-LEN(SUBSTITUTE(AV164,"N","")))</f>
        <v/>
      </c>
      <c r="Y164" s="54">
        <f>IF(AR164=1,5-(LEN(AW164)-LEN(SUBSTITUTE(AW164,"N",""))),"")</f>
        <v/>
      </c>
      <c r="Z164" s="55">
        <f>(V164+5-X164)/5</f>
        <v/>
      </c>
      <c r="AA164" s="56">
        <f>IF(AR164=1,(W164+5-Y164)/5,"")</f>
        <v/>
      </c>
      <c r="AB164" s="57">
        <f>D164*V164/5</f>
        <v/>
      </c>
      <c r="AC164" s="58">
        <f>IF(AR164=1,D164*W164/5,"")</f>
        <v/>
      </c>
      <c r="AD164" s="57">
        <f>D164*X164/5</f>
        <v/>
      </c>
      <c r="AE164" s="58">
        <f>IF(AR164=1,D164*Y164/5,"")</f>
        <v/>
      </c>
      <c r="AF164" s="57">
        <f>D164*Z164</f>
        <v/>
      </c>
      <c r="AG164" s="58">
        <f>IF(AR164=1,D164*AA164,"")</f>
        <v/>
      </c>
      <c r="AH164" s="14" t="inlineStr">
        <is>
          <t>Y: D3, D5 | N: none | X: none | U: D1, D2, D4. See dataset-specific evidence note in MCDM_Grades and the complete rules in MCDM_Rubric.</t>
        </is>
      </c>
      <c r="AI164" s="27" t="n"/>
      <c r="AJ164" s="14" t="inlineStr">
        <is>
          <t>https://github.com/IranRoadDamageDataset/IRRDD</t>
        </is>
      </c>
      <c r="AK164" s="27" t="n"/>
      <c r="AL164" s="14" t="inlineStr">
        <is>
          <t>P: primary documentation (not evaluator-verified data quality)</t>
        </is>
      </c>
      <c r="AM164" s="27" t="n"/>
      <c r="AN164" s="14" t="inlineStr">
        <is>
          <t>Documentation snapshot; payload release not fully pinned</t>
        </is>
      </c>
      <c r="AO164" s="27" t="n"/>
      <c r="AP164" s="14" t="inlineStr">
        <is>
          <t>2026-09-07</t>
        </is>
      </c>
      <c r="AQ164" s="27" t="n"/>
      <c r="AR164" s="14">
        <f>IF(AND(AS164=5,LEN(AW164)=5,LEN(SUBSTITUTE(SUBSTITUTE(SUBSTITUTE(SUBSTITUTE(AW164,"Y",""),"N",""),"U",""),"X",""))=0),1,0)</f>
        <v/>
      </c>
      <c r="AS164" s="14">
        <f>COUNTA(G164,J164,M164,P164,S164)</f>
        <v/>
      </c>
      <c r="AT164" s="14">
        <f>SUM(IF(OR(G164="Y",G164="N",G164="U",G164="X"),IF(G164=F164,1,0),0),IF(OR(J164="Y",J164="N",J164="U",J164="X"),IF(J164=I164,1,0),0),IF(OR(M164="Y",M164="N",M164="U",M164="X"),IF(M164=L164,1,0),0),IF(OR(P164="Y",P164="N",P164="U",P164="X"),IF(P164=O164,1,0),0),IF(OR(S164="Y",S164="N",S164="U",S164="X"),IF(S164=R164,1,0),0))</f>
        <v/>
      </c>
      <c r="AU164" s="14">
        <f>A164&amp;"|"&amp;LEFT(C164,1)</f>
        <v/>
      </c>
      <c r="AV164" s="14">
        <f>F164&amp;I164&amp;L164&amp;O164&amp;R164</f>
        <v/>
      </c>
      <c r="AW164" s="14">
        <f>G164&amp;J164&amp;M164&amp;P164&amp;S164</f>
        <v/>
      </c>
    </row>
    <row r="165" ht="70" customHeight="1">
      <c r="A165" s="14" t="inlineStr">
        <is>
          <t>DS-021</t>
        </is>
      </c>
      <c r="B165" s="14" t="inlineStr">
        <is>
          <t>IRRDD (Iran Road Damage Dataset)</t>
        </is>
      </c>
      <c r="C165" s="14" t="inlineStr">
        <is>
          <t>C Sample Size</t>
        </is>
      </c>
      <c r="D165" s="14">
        <f>MCDM_Settings!$D$10</f>
        <v/>
      </c>
      <c r="E165" s="14" t="inlineStr">
        <is>
          <t>C1 Count originals</t>
        </is>
      </c>
      <c r="F165" s="21" t="inlineStr">
        <is>
          <t>U</t>
        </is>
      </c>
      <c r="G165" s="23" t="n"/>
      <c r="H165" s="14" t="inlineStr">
        <is>
          <t>C2 Count each class</t>
        </is>
      </c>
      <c r="I165" s="21" t="inlineStr">
        <is>
          <t>U</t>
        </is>
      </c>
      <c r="J165" s="23" t="n"/>
      <c r="K165" s="14" t="inlineStr">
        <is>
          <t>C3 Count each group</t>
        </is>
      </c>
      <c r="L165" s="21" t="inlineStr">
        <is>
          <t>U</t>
        </is>
      </c>
      <c r="M165" s="23" t="n"/>
      <c r="N165" s="14" t="inlineStr">
        <is>
          <t>C4 Count each split</t>
        </is>
      </c>
      <c r="O165" s="21" t="inlineStr">
        <is>
          <t>U</t>
        </is>
      </c>
      <c r="P165" s="23" t="n"/>
      <c r="Q165" s="14" t="inlineStr">
        <is>
          <t>C5 Justify the size</t>
        </is>
      </c>
      <c r="R165" s="21" t="inlineStr">
        <is>
          <t>U</t>
        </is>
      </c>
      <c r="S165" s="23" t="n"/>
      <c r="T165" s="14">
        <f>IF(Z165=0,IF(ISNUMBER(SEARCH("X",AV165)),"Unrated (0-5; X)","Unrated (0-5)"),IF(Z165=1,V165&amp;"/5",V165&amp;"-"&amp;X165&amp;"/5 (P"&amp;IF(ISNUMBER(SEARCH("X",AV165)),"; X","")&amp;")"))</f>
        <v/>
      </c>
      <c r="U165" s="26">
        <f>IF(AS165=0,"",IF(AR165=0,"Incomplete/invalid",IF(AA165=0,IF(ISNUMBER(SEARCH("X",AW165)),"Unrated (0-5; X)","Unrated (0-5)"),IF(AA165=1,W165&amp;"/5",W165&amp;"-"&amp;Y165&amp;"/5 (P"&amp;IF(ISNUMBER(SEARCH("X",AW165)),"; X","")&amp;")"))))</f>
        <v/>
      </c>
      <c r="V165" s="53">
        <f>LEN(AV165)-LEN(SUBSTITUTE(AV165,"Y",""))</f>
        <v/>
      </c>
      <c r="W165" s="54">
        <f>IF(AR165=1,LEN(AW165)-LEN(SUBSTITUTE(AW165,"Y","")),"")</f>
        <v/>
      </c>
      <c r="X165" s="53">
        <f>5-(LEN(AV165)-LEN(SUBSTITUTE(AV165,"N","")))</f>
        <v/>
      </c>
      <c r="Y165" s="54">
        <f>IF(AR165=1,5-(LEN(AW165)-LEN(SUBSTITUTE(AW165,"N",""))),"")</f>
        <v/>
      </c>
      <c r="Z165" s="55">
        <f>(V165+5-X165)/5</f>
        <v/>
      </c>
      <c r="AA165" s="56">
        <f>IF(AR165=1,(W165+5-Y165)/5,"")</f>
        <v/>
      </c>
      <c r="AB165" s="57">
        <f>D165*V165/5</f>
        <v/>
      </c>
      <c r="AC165" s="58">
        <f>IF(AR165=1,D165*W165/5,"")</f>
        <v/>
      </c>
      <c r="AD165" s="57">
        <f>D165*X165/5</f>
        <v/>
      </c>
      <c r="AE165" s="58">
        <f>IF(AR165=1,D165*Y165/5,"")</f>
        <v/>
      </c>
      <c r="AF165" s="57">
        <f>D165*Z165</f>
        <v/>
      </c>
      <c r="AG165" s="58">
        <f>IF(AR165=1,D165*AA165,"")</f>
        <v/>
      </c>
      <c r="AH165" s="14" t="inlineStr">
        <is>
          <t>Y: none | N: none | X: none | U: C1, C2, C3, C4, C5. See dataset-specific evidence note in MCDM_Grades and the complete rules in MCDM_Rubric.</t>
        </is>
      </c>
      <c r="AI165" s="27" t="n"/>
      <c r="AJ165" s="14" t="inlineStr">
        <is>
          <t>https://github.com/IranRoadDamageDataset/IRRDD</t>
        </is>
      </c>
      <c r="AK165" s="27" t="n"/>
      <c r="AL165" s="14" t="inlineStr">
        <is>
          <t>P: primary documentation (not evaluator-verified data quality)</t>
        </is>
      </c>
      <c r="AM165" s="27" t="n"/>
      <c r="AN165" s="14" t="inlineStr">
        <is>
          <t>Documentation snapshot; payload release not fully pinned</t>
        </is>
      </c>
      <c r="AO165" s="27" t="n"/>
      <c r="AP165" s="14" t="inlineStr">
        <is>
          <t>2026-09-07</t>
        </is>
      </c>
      <c r="AQ165" s="27" t="n"/>
      <c r="AR165" s="14">
        <f>IF(AND(AS165=5,LEN(AW165)=5,LEN(SUBSTITUTE(SUBSTITUTE(SUBSTITUTE(SUBSTITUTE(AW165,"Y",""),"N",""),"U",""),"X",""))=0),1,0)</f>
        <v/>
      </c>
      <c r="AS165" s="14">
        <f>COUNTA(G165,J165,M165,P165,S165)</f>
        <v/>
      </c>
      <c r="AT165" s="14">
        <f>SUM(IF(OR(G165="Y",G165="N",G165="U",G165="X"),IF(G165=F165,1,0),0),IF(OR(J165="Y",J165="N",J165="U",J165="X"),IF(J165=I165,1,0),0),IF(OR(M165="Y",M165="N",M165="U",M165="X"),IF(M165=L165,1,0),0),IF(OR(P165="Y",P165="N",P165="U",P165="X"),IF(P165=O165,1,0),0),IF(OR(S165="Y",S165="N",S165="U",S165="X"),IF(S165=R165,1,0),0))</f>
        <v/>
      </c>
      <c r="AU165" s="14">
        <f>A165&amp;"|"&amp;LEFT(C165,1)</f>
        <v/>
      </c>
      <c r="AV165" s="14">
        <f>F165&amp;I165&amp;L165&amp;O165&amp;R165</f>
        <v/>
      </c>
      <c r="AW165" s="14">
        <f>G165&amp;J165&amp;M165&amp;P165&amp;S165</f>
        <v/>
      </c>
    </row>
    <row r="166" ht="70" customHeight="1">
      <c r="A166" s="14" t="inlineStr">
        <is>
          <t>DS-021</t>
        </is>
      </c>
      <c r="B166" s="14" t="inlineStr">
        <is>
          <t>IRRDD (Iran Road Damage Dataset)</t>
        </is>
      </c>
      <c r="C166" s="14" t="inlineStr">
        <is>
          <t>R Domain Fit</t>
        </is>
      </c>
      <c r="D166" s="14">
        <f>MCDM_Settings!$D$11</f>
        <v/>
      </c>
      <c r="E166" s="14" t="inlineStr">
        <is>
          <t>R1 Define the domain</t>
        </is>
      </c>
      <c r="F166" s="21" t="inlineStr">
        <is>
          <t>U</t>
        </is>
      </c>
      <c r="G166" s="23" t="n"/>
      <c r="H166" s="14" t="inlineStr">
        <is>
          <t>R2 Describe coverage</t>
        </is>
      </c>
      <c r="I166" s="21" t="inlineStr">
        <is>
          <t>U</t>
        </is>
      </c>
      <c r="J166" s="23" t="n"/>
      <c r="K166" s="14" t="inlineStr">
        <is>
          <t>R3 Compare the target</t>
        </is>
      </c>
      <c r="L166" s="21" t="inlineStr">
        <is>
          <t>U</t>
        </is>
      </c>
      <c r="M166" s="23" t="n"/>
      <c r="N166" s="14" t="inlineStr">
        <is>
          <t>R4 Check for bias</t>
        </is>
      </c>
      <c r="O166" s="21" t="inlineStr">
        <is>
          <t>U</t>
        </is>
      </c>
      <c r="P166" s="23" t="n"/>
      <c r="Q166" s="14" t="inlineStr">
        <is>
          <t>R5 Test a new domain</t>
        </is>
      </c>
      <c r="R166" s="21" t="inlineStr">
        <is>
          <t>U</t>
        </is>
      </c>
      <c r="S166" s="23" t="n"/>
      <c r="T166" s="14">
        <f>IF(Z166=0,IF(ISNUMBER(SEARCH("X",AV166)),"Unrated (0-5; X)","Unrated (0-5)"),IF(Z166=1,V166&amp;"/5",V166&amp;"-"&amp;X166&amp;"/5 (P"&amp;IF(ISNUMBER(SEARCH("X",AV166)),"; X","")&amp;")"))</f>
        <v/>
      </c>
      <c r="U166" s="26">
        <f>IF(AS166=0,"",IF(AR166=0,"Incomplete/invalid",IF(AA166=0,IF(ISNUMBER(SEARCH("X",AW166)),"Unrated (0-5; X)","Unrated (0-5)"),IF(AA166=1,W166&amp;"/5",W166&amp;"-"&amp;Y166&amp;"/5 (P"&amp;IF(ISNUMBER(SEARCH("X",AW166)),"; X","")&amp;")"))))</f>
        <v/>
      </c>
      <c r="V166" s="53">
        <f>LEN(AV166)-LEN(SUBSTITUTE(AV166,"Y",""))</f>
        <v/>
      </c>
      <c r="W166" s="54">
        <f>IF(AR166=1,LEN(AW166)-LEN(SUBSTITUTE(AW166,"Y","")),"")</f>
        <v/>
      </c>
      <c r="X166" s="53">
        <f>5-(LEN(AV166)-LEN(SUBSTITUTE(AV166,"N","")))</f>
        <v/>
      </c>
      <c r="Y166" s="54">
        <f>IF(AR166=1,5-(LEN(AW166)-LEN(SUBSTITUTE(AW166,"N",""))),"")</f>
        <v/>
      </c>
      <c r="Z166" s="55">
        <f>(V166+5-X166)/5</f>
        <v/>
      </c>
      <c r="AA166" s="56">
        <f>IF(AR166=1,(W166+5-Y166)/5,"")</f>
        <v/>
      </c>
      <c r="AB166" s="57">
        <f>D166*V166/5</f>
        <v/>
      </c>
      <c r="AC166" s="58">
        <f>IF(AR166=1,D166*W166/5,"")</f>
        <v/>
      </c>
      <c r="AD166" s="57">
        <f>D166*X166/5</f>
        <v/>
      </c>
      <c r="AE166" s="58">
        <f>IF(AR166=1,D166*Y166/5,"")</f>
        <v/>
      </c>
      <c r="AF166" s="57">
        <f>D166*Z166</f>
        <v/>
      </c>
      <c r="AG166" s="58">
        <f>IF(AR166=1,D166*AA166,"")</f>
        <v/>
      </c>
      <c r="AH166" s="14" t="inlineStr">
        <is>
          <t>Y: none | N: none | X: none | U: R1, R2, R3, R4, R5. See dataset-specific evidence note in MCDM_Grades and the complete rules in MCDM_Rubric.</t>
        </is>
      </c>
      <c r="AI166" s="27" t="n"/>
      <c r="AJ166" s="14" t="inlineStr">
        <is>
          <t>https://github.com/IranRoadDamageDataset/IRRDD</t>
        </is>
      </c>
      <c r="AK166" s="27" t="n"/>
      <c r="AL166" s="14" t="inlineStr">
        <is>
          <t>P: primary documentation (not evaluator-verified data quality)</t>
        </is>
      </c>
      <c r="AM166" s="27" t="n"/>
      <c r="AN166" s="14" t="inlineStr">
        <is>
          <t>Documentation snapshot; payload release not fully pinned</t>
        </is>
      </c>
      <c r="AO166" s="27" t="n"/>
      <c r="AP166" s="14" t="inlineStr">
        <is>
          <t>2026-09-07</t>
        </is>
      </c>
      <c r="AQ166" s="27" t="n"/>
      <c r="AR166" s="14">
        <f>IF(AND(AS166=5,LEN(AW166)=5,LEN(SUBSTITUTE(SUBSTITUTE(SUBSTITUTE(SUBSTITUTE(AW166,"Y",""),"N",""),"U",""),"X",""))=0),1,0)</f>
        <v/>
      </c>
      <c r="AS166" s="14">
        <f>COUNTA(G166,J166,M166,P166,S166)</f>
        <v/>
      </c>
      <c r="AT166" s="14">
        <f>SUM(IF(OR(G166="Y",G166="N",G166="U",G166="X"),IF(G166=F166,1,0),0),IF(OR(J166="Y",J166="N",J166="U",J166="X"),IF(J166=I166,1,0),0),IF(OR(M166="Y",M166="N",M166="U",M166="X"),IF(M166=L166,1,0),0),IF(OR(P166="Y",P166="N",P166="U",P166="X"),IF(P166=O166,1,0),0),IF(OR(S166="Y",S166="N",S166="U",S166="X"),IF(S166=R166,1,0),0))</f>
        <v/>
      </c>
      <c r="AU166" s="14">
        <f>A166&amp;"|"&amp;LEFT(C166,1)</f>
        <v/>
      </c>
      <c r="AV166" s="14">
        <f>F166&amp;I166&amp;L166&amp;O166&amp;R166</f>
        <v/>
      </c>
      <c r="AW166" s="14">
        <f>G166&amp;J166&amp;M166&amp;P166&amp;S166</f>
        <v/>
      </c>
    </row>
    <row r="167" ht="70" customHeight="1">
      <c r="A167" s="14" t="inlineStr">
        <is>
          <t>DS-021</t>
        </is>
      </c>
      <c r="B167" s="14" t="inlineStr">
        <is>
          <t>IRRDD (Iran Road Damage Dataset)</t>
        </is>
      </c>
      <c r="C167" s="14" t="inlineStr">
        <is>
          <t>M Sensor Details</t>
        </is>
      </c>
      <c r="D167" s="14">
        <f>MCDM_Settings!$D$12</f>
        <v/>
      </c>
      <c r="E167" s="14" t="inlineStr">
        <is>
          <t>M1 Identify equipment</t>
        </is>
      </c>
      <c r="F167" s="21" t="inlineStr">
        <is>
          <t>U</t>
        </is>
      </c>
      <c r="G167" s="23" t="n"/>
      <c r="H167" s="14" t="inlineStr">
        <is>
          <t>M2 Specify the scale</t>
        </is>
      </c>
      <c r="I167" s="21" t="inlineStr">
        <is>
          <t>U</t>
        </is>
      </c>
      <c r="J167" s="23" t="n"/>
      <c r="K167" s="14" t="inlineStr">
        <is>
          <t>M3 Locate the records</t>
        </is>
      </c>
      <c r="L167" s="21" t="inlineStr">
        <is>
          <t>U</t>
        </is>
      </c>
      <c r="M167" s="23" t="n"/>
      <c r="N167" s="14" t="inlineStr">
        <is>
          <t>M4 Report precision</t>
        </is>
      </c>
      <c r="O167" s="21" t="inlineStr">
        <is>
          <t>U</t>
        </is>
      </c>
      <c r="P167" s="23" t="n"/>
      <c r="Q167" s="14" t="inlineStr">
        <is>
          <t>M5 Explain processing</t>
        </is>
      </c>
      <c r="R167" s="21" t="inlineStr">
        <is>
          <t>U</t>
        </is>
      </c>
      <c r="S167" s="23" t="n"/>
      <c r="T167" s="14">
        <f>IF(Z167=0,IF(ISNUMBER(SEARCH("X",AV167)),"Unrated (0-5; X)","Unrated (0-5)"),IF(Z167=1,V167&amp;"/5",V167&amp;"-"&amp;X167&amp;"/5 (P"&amp;IF(ISNUMBER(SEARCH("X",AV167)),"; X","")&amp;")"))</f>
        <v/>
      </c>
      <c r="U167" s="26">
        <f>IF(AS167=0,"",IF(AR167=0,"Incomplete/invalid",IF(AA167=0,IF(ISNUMBER(SEARCH("X",AW167)),"Unrated (0-5; X)","Unrated (0-5)"),IF(AA167=1,W167&amp;"/5",W167&amp;"-"&amp;Y167&amp;"/5 (P"&amp;IF(ISNUMBER(SEARCH("X",AW167)),"; X","")&amp;")"))))</f>
        <v/>
      </c>
      <c r="V167" s="53">
        <f>LEN(AV167)-LEN(SUBSTITUTE(AV167,"Y",""))</f>
        <v/>
      </c>
      <c r="W167" s="54">
        <f>IF(AR167=1,LEN(AW167)-LEN(SUBSTITUTE(AW167,"Y","")),"")</f>
        <v/>
      </c>
      <c r="X167" s="53">
        <f>5-(LEN(AV167)-LEN(SUBSTITUTE(AV167,"N","")))</f>
        <v/>
      </c>
      <c r="Y167" s="54">
        <f>IF(AR167=1,5-(LEN(AW167)-LEN(SUBSTITUTE(AW167,"N",""))),"")</f>
        <v/>
      </c>
      <c r="Z167" s="55">
        <f>(V167+5-X167)/5</f>
        <v/>
      </c>
      <c r="AA167" s="56">
        <f>IF(AR167=1,(W167+5-Y167)/5,"")</f>
        <v/>
      </c>
      <c r="AB167" s="57">
        <f>D167*V167/5</f>
        <v/>
      </c>
      <c r="AC167" s="58">
        <f>IF(AR167=1,D167*W167/5,"")</f>
        <v/>
      </c>
      <c r="AD167" s="57">
        <f>D167*X167/5</f>
        <v/>
      </c>
      <c r="AE167" s="58">
        <f>IF(AR167=1,D167*Y167/5,"")</f>
        <v/>
      </c>
      <c r="AF167" s="57">
        <f>D167*Z167</f>
        <v/>
      </c>
      <c r="AG167" s="58">
        <f>IF(AR167=1,D167*AA167,"")</f>
        <v/>
      </c>
      <c r="AH167" s="14" t="inlineStr">
        <is>
          <t>Y: none | N: none | X: none | U: M1, M2, M3, M4, M5. See dataset-specific evidence note in MCDM_Grades and the complete rules in MCDM_Rubric.</t>
        </is>
      </c>
      <c r="AI167" s="27" t="n"/>
      <c r="AJ167" s="14" t="inlineStr">
        <is>
          <t>https://github.com/IranRoadDamageDataset/IRRDD</t>
        </is>
      </c>
      <c r="AK167" s="27" t="n"/>
      <c r="AL167" s="14" t="inlineStr">
        <is>
          <t>P: primary documentation (not evaluator-verified data quality)</t>
        </is>
      </c>
      <c r="AM167" s="27" t="n"/>
      <c r="AN167" s="14" t="inlineStr">
        <is>
          <t>Documentation snapshot; payload release not fully pinned</t>
        </is>
      </c>
      <c r="AO167" s="27" t="n"/>
      <c r="AP167" s="14" t="inlineStr">
        <is>
          <t>2026-09-07</t>
        </is>
      </c>
      <c r="AQ167" s="27" t="n"/>
      <c r="AR167" s="14">
        <f>IF(AND(AS167=5,LEN(AW167)=5,LEN(SUBSTITUTE(SUBSTITUTE(SUBSTITUTE(SUBSTITUTE(AW167,"Y",""),"N",""),"U",""),"X",""))=0),1,0)</f>
        <v/>
      </c>
      <c r="AS167" s="14">
        <f>COUNTA(G167,J167,M167,P167,S167)</f>
        <v/>
      </c>
      <c r="AT167" s="14">
        <f>SUM(IF(OR(G167="Y",G167="N",G167="U",G167="X"),IF(G167=F167,1,0),0),IF(OR(J167="Y",J167="N",J167="U",J167="X"),IF(J167=I167,1,0),0),IF(OR(M167="Y",M167="N",M167="U",M167="X"),IF(M167=L167,1,0),0),IF(OR(P167="Y",P167="N",P167="U",P167="X"),IF(P167=O167,1,0),0),IF(OR(S167="Y",S167="N",S167="U",S167="X"),IF(S167=R167,1,0),0))</f>
        <v/>
      </c>
      <c r="AU167" s="14">
        <f>A167&amp;"|"&amp;LEFT(C167,1)</f>
        <v/>
      </c>
      <c r="AV167" s="14">
        <f>F167&amp;I167&amp;L167&amp;O167&amp;R167</f>
        <v/>
      </c>
      <c r="AW167" s="14">
        <f>G167&amp;J167&amp;M167&amp;P167&amp;S167</f>
        <v/>
      </c>
    </row>
    <row r="168" ht="70" customHeight="1">
      <c r="A168" s="14" t="inlineStr">
        <is>
          <t>DS-021</t>
        </is>
      </c>
      <c r="B168" s="14" t="inlineStr">
        <is>
          <t>IRRDD (Iran Road Damage Dataset)</t>
        </is>
      </c>
      <c r="C168" s="14" t="inlineStr">
        <is>
          <t>V Test Readiness</t>
        </is>
      </c>
      <c r="D168" s="14">
        <f>MCDM_Settings!$D$13</f>
        <v/>
      </c>
      <c r="E168" s="14" t="inlineStr">
        <is>
          <t>V1 Identify test data</t>
        </is>
      </c>
      <c r="F168" s="21" t="inlineStr">
        <is>
          <t>U</t>
        </is>
      </c>
      <c r="G168" s="23" t="n"/>
      <c r="H168" s="14" t="inlineStr">
        <is>
          <t>V2 Define the splits</t>
        </is>
      </c>
      <c r="I168" s="21" t="inlineStr">
        <is>
          <t>U</t>
        </is>
      </c>
      <c r="J168" s="23" t="n"/>
      <c r="K168" s="14" t="inlineStr">
        <is>
          <t>V3 Prevent leakage</t>
        </is>
      </c>
      <c r="L168" s="21" t="inlineStr">
        <is>
          <t>U</t>
        </is>
      </c>
      <c r="M168" s="23" t="n"/>
      <c r="N168" s="14" t="inlineStr">
        <is>
          <t>V4 Provide a baseline</t>
        </is>
      </c>
      <c r="O168" s="21" t="inlineStr">
        <is>
          <t>U</t>
        </is>
      </c>
      <c r="P168" s="23" t="n"/>
      <c r="Q168" s="14" t="inlineStr">
        <is>
          <t>V5 Report uncertainty</t>
        </is>
      </c>
      <c r="R168" s="21" t="inlineStr">
        <is>
          <t>U</t>
        </is>
      </c>
      <c r="S168" s="23" t="n"/>
      <c r="T168" s="14">
        <f>IF(Z168=0,IF(ISNUMBER(SEARCH("X",AV168)),"Unrated (0-5; X)","Unrated (0-5)"),IF(Z168=1,V168&amp;"/5",V168&amp;"-"&amp;X168&amp;"/5 (P"&amp;IF(ISNUMBER(SEARCH("X",AV168)),"; X","")&amp;")"))</f>
        <v/>
      </c>
      <c r="U168" s="26">
        <f>IF(AS168=0,"",IF(AR168=0,"Incomplete/invalid",IF(AA168=0,IF(ISNUMBER(SEARCH("X",AW168)),"Unrated (0-5; X)","Unrated (0-5)"),IF(AA168=1,W168&amp;"/5",W168&amp;"-"&amp;Y168&amp;"/5 (P"&amp;IF(ISNUMBER(SEARCH("X",AW168)),"; X","")&amp;")"))))</f>
        <v/>
      </c>
      <c r="V168" s="53">
        <f>LEN(AV168)-LEN(SUBSTITUTE(AV168,"Y",""))</f>
        <v/>
      </c>
      <c r="W168" s="54">
        <f>IF(AR168=1,LEN(AW168)-LEN(SUBSTITUTE(AW168,"Y","")),"")</f>
        <v/>
      </c>
      <c r="X168" s="53">
        <f>5-(LEN(AV168)-LEN(SUBSTITUTE(AV168,"N","")))</f>
        <v/>
      </c>
      <c r="Y168" s="54">
        <f>IF(AR168=1,5-(LEN(AW168)-LEN(SUBSTITUTE(AW168,"N",""))),"")</f>
        <v/>
      </c>
      <c r="Z168" s="55">
        <f>(V168+5-X168)/5</f>
        <v/>
      </c>
      <c r="AA168" s="56">
        <f>IF(AR168=1,(W168+5-Y168)/5,"")</f>
        <v/>
      </c>
      <c r="AB168" s="57">
        <f>D168*V168/5</f>
        <v/>
      </c>
      <c r="AC168" s="58">
        <f>IF(AR168=1,D168*W168/5,"")</f>
        <v/>
      </c>
      <c r="AD168" s="57">
        <f>D168*X168/5</f>
        <v/>
      </c>
      <c r="AE168" s="58">
        <f>IF(AR168=1,D168*Y168/5,"")</f>
        <v/>
      </c>
      <c r="AF168" s="57">
        <f>D168*Z168</f>
        <v/>
      </c>
      <c r="AG168" s="58">
        <f>IF(AR168=1,D168*AA168,"")</f>
        <v/>
      </c>
      <c r="AH168" s="14" t="inlineStr">
        <is>
          <t>Y: none | N: none | X: none | U: V1, V2, V3, V4, V5. See dataset-specific evidence note in MCDM_Grades and the complete rules in MCDM_Rubric.</t>
        </is>
      </c>
      <c r="AI168" s="27" t="n"/>
      <c r="AJ168" s="14" t="inlineStr">
        <is>
          <t>https://github.com/IranRoadDamageDataset/IRRDD</t>
        </is>
      </c>
      <c r="AK168" s="27" t="n"/>
      <c r="AL168" s="14" t="inlineStr">
        <is>
          <t>P: primary documentation (not evaluator-verified data quality)</t>
        </is>
      </c>
      <c r="AM168" s="27" t="n"/>
      <c r="AN168" s="14" t="inlineStr">
        <is>
          <t>Documentation snapshot; payload release not fully pinned</t>
        </is>
      </c>
      <c r="AO168" s="27" t="n"/>
      <c r="AP168" s="14" t="inlineStr">
        <is>
          <t>2026-09-07</t>
        </is>
      </c>
      <c r="AQ168" s="27" t="n"/>
      <c r="AR168" s="14">
        <f>IF(AND(AS168=5,LEN(AW168)=5,LEN(SUBSTITUTE(SUBSTITUTE(SUBSTITUTE(SUBSTITUTE(AW168,"Y",""),"N",""),"U",""),"X",""))=0),1,0)</f>
        <v/>
      </c>
      <c r="AS168" s="14">
        <f>COUNTA(G168,J168,M168,P168,S168)</f>
        <v/>
      </c>
      <c r="AT168" s="14">
        <f>SUM(IF(OR(G168="Y",G168="N",G168="U",G168="X"),IF(G168=F168,1,0),0),IF(OR(J168="Y",J168="N",J168="U",J168="X"),IF(J168=I168,1,0),0),IF(OR(M168="Y",M168="N",M168="U",M168="X"),IF(M168=L168,1,0),0),IF(OR(P168="Y",P168="N",P168="U",P168="X"),IF(P168=O168,1,0),0),IF(OR(S168="Y",S168="N",S168="U",S168="X"),IF(S168=R168,1,0),0))</f>
        <v/>
      </c>
      <c r="AU168" s="14">
        <f>A168&amp;"|"&amp;LEFT(C168,1)</f>
        <v/>
      </c>
      <c r="AV168" s="14">
        <f>F168&amp;I168&amp;L168&amp;O168&amp;R168</f>
        <v/>
      </c>
      <c r="AW168" s="14">
        <f>G168&amp;J168&amp;M168&amp;P168&amp;S168</f>
        <v/>
      </c>
    </row>
    <row r="169" ht="70" customHeight="1">
      <c r="A169" s="14" t="inlineStr">
        <is>
          <t>DS-021</t>
        </is>
      </c>
      <c r="B169" s="14" t="inlineStr">
        <is>
          <t>IRRDD (Iran Road Damage Dataset)</t>
        </is>
      </c>
      <c r="C169" s="14" t="inlineStr">
        <is>
          <t>E Engineering Value</t>
        </is>
      </c>
      <c r="D169" s="14">
        <f>MCDM_Settings!$D$14</f>
        <v/>
      </c>
      <c r="E169" s="14" t="inlineStr">
        <is>
          <t>E1 Define the outcome</t>
        </is>
      </c>
      <c r="F169" s="21" t="inlineStr">
        <is>
          <t>U</t>
        </is>
      </c>
      <c r="G169" s="23" t="n"/>
      <c r="H169" s="14" t="inlineStr">
        <is>
          <t>E2 Provide measurements</t>
        </is>
      </c>
      <c r="I169" s="21" t="inlineStr">
        <is>
          <t>U</t>
        </is>
      </c>
      <c r="J169" s="23" t="n"/>
      <c r="K169" s="14" t="inlineStr">
        <is>
          <t>E3 Link the records</t>
        </is>
      </c>
      <c r="L169" s="21" t="inlineStr">
        <is>
          <t>U</t>
        </is>
      </c>
      <c r="M169" s="23" t="n"/>
      <c r="N169" s="14" t="inlineStr">
        <is>
          <t>E4 Map agency needs</t>
        </is>
      </c>
      <c r="O169" s="21" t="inlineStr">
        <is>
          <t>U</t>
        </is>
      </c>
      <c r="P169" s="23" t="n"/>
      <c r="Q169" s="14" t="inlineStr">
        <is>
          <t>E5 Validate the decision</t>
        </is>
      </c>
      <c r="R169" s="21" t="inlineStr">
        <is>
          <t>U</t>
        </is>
      </c>
      <c r="S169" s="23" t="n"/>
      <c r="T169" s="14">
        <f>IF(Z169=0,IF(ISNUMBER(SEARCH("X",AV169)),"Unrated (0-5; X)","Unrated (0-5)"),IF(Z169=1,V169&amp;"/5",V169&amp;"-"&amp;X169&amp;"/5 (P"&amp;IF(ISNUMBER(SEARCH("X",AV169)),"; X","")&amp;")"))</f>
        <v/>
      </c>
      <c r="U169" s="26">
        <f>IF(AS169=0,"",IF(AR169=0,"Incomplete/invalid",IF(AA169=0,IF(ISNUMBER(SEARCH("X",AW169)),"Unrated (0-5; X)","Unrated (0-5)"),IF(AA169=1,W169&amp;"/5",W169&amp;"-"&amp;Y169&amp;"/5 (P"&amp;IF(ISNUMBER(SEARCH("X",AW169)),"; X","")&amp;")"))))</f>
        <v/>
      </c>
      <c r="V169" s="53">
        <f>LEN(AV169)-LEN(SUBSTITUTE(AV169,"Y",""))</f>
        <v/>
      </c>
      <c r="W169" s="54">
        <f>IF(AR169=1,LEN(AW169)-LEN(SUBSTITUTE(AW169,"Y","")),"")</f>
        <v/>
      </c>
      <c r="X169" s="53">
        <f>5-(LEN(AV169)-LEN(SUBSTITUTE(AV169,"N","")))</f>
        <v/>
      </c>
      <c r="Y169" s="54">
        <f>IF(AR169=1,5-(LEN(AW169)-LEN(SUBSTITUTE(AW169,"N",""))),"")</f>
        <v/>
      </c>
      <c r="Z169" s="55">
        <f>(V169+5-X169)/5</f>
        <v/>
      </c>
      <c r="AA169" s="56">
        <f>IF(AR169=1,(W169+5-Y169)/5,"")</f>
        <v/>
      </c>
      <c r="AB169" s="57">
        <f>D169*V169/5</f>
        <v/>
      </c>
      <c r="AC169" s="58">
        <f>IF(AR169=1,D169*W169/5,"")</f>
        <v/>
      </c>
      <c r="AD169" s="57">
        <f>D169*X169/5</f>
        <v/>
      </c>
      <c r="AE169" s="58">
        <f>IF(AR169=1,D169*Y169/5,"")</f>
        <v/>
      </c>
      <c r="AF169" s="57">
        <f>D169*Z169</f>
        <v/>
      </c>
      <c r="AG169" s="58">
        <f>IF(AR169=1,D169*AA169,"")</f>
        <v/>
      </c>
      <c r="AH169" s="14" t="inlineStr">
        <is>
          <t>Y: none | N: none | X: none | U: E1, E2, E3, E4, E5. See dataset-specific evidence note in MCDM_Grades and the complete rules in MCDM_Rubric.</t>
        </is>
      </c>
      <c r="AI169" s="27" t="n"/>
      <c r="AJ169" s="14" t="inlineStr">
        <is>
          <t>https://github.com/IranRoadDamageDataset/IRRDD</t>
        </is>
      </c>
      <c r="AK169" s="27" t="n"/>
      <c r="AL169" s="14" t="inlineStr">
        <is>
          <t>P: primary documentation (not evaluator-verified data quality)</t>
        </is>
      </c>
      <c r="AM169" s="27" t="n"/>
      <c r="AN169" s="14" t="inlineStr">
        <is>
          <t>Documentation snapshot; payload release not fully pinned</t>
        </is>
      </c>
      <c r="AO169" s="27" t="n"/>
      <c r="AP169" s="14" t="inlineStr">
        <is>
          <t>2026-09-07</t>
        </is>
      </c>
      <c r="AQ169" s="27" t="n"/>
      <c r="AR169" s="14">
        <f>IF(AND(AS169=5,LEN(AW169)=5,LEN(SUBSTITUTE(SUBSTITUTE(SUBSTITUTE(SUBSTITUTE(AW169,"Y",""),"N",""),"U",""),"X",""))=0),1,0)</f>
        <v/>
      </c>
      <c r="AS169" s="14">
        <f>COUNTA(G169,J169,M169,P169,S169)</f>
        <v/>
      </c>
      <c r="AT169" s="14">
        <f>SUM(IF(OR(G169="Y",G169="N",G169="U",G169="X"),IF(G169=F169,1,0),0),IF(OR(J169="Y",J169="N",J169="U",J169="X"),IF(J169=I169,1,0),0),IF(OR(M169="Y",M169="N",M169="U",M169="X"),IF(M169=L169,1,0),0),IF(OR(P169="Y",P169="N",P169="U",P169="X"),IF(P169=O169,1,0),0),IF(OR(S169="Y",S169="N",S169="U",S169="X"),IF(S169=R169,1,0),0))</f>
        <v/>
      </c>
      <c r="AU169" s="14">
        <f>A169&amp;"|"&amp;LEFT(C169,1)</f>
        <v/>
      </c>
      <c r="AV169" s="14">
        <f>F169&amp;I169&amp;L169&amp;O169&amp;R169</f>
        <v/>
      </c>
      <c r="AW169" s="14">
        <f>G169&amp;J169&amp;M169&amp;P169&amp;S169</f>
        <v/>
      </c>
    </row>
    <row r="170" ht="70" customHeight="1">
      <c r="A170" s="14" t="inlineStr">
        <is>
          <t>DS-022</t>
        </is>
      </c>
      <c r="B170" s="14" t="inlineStr">
        <is>
          <t>IRT Asphalt Pavement Crack Segmentation Dataset (RGB + Infrared + Fusion)</t>
        </is>
      </c>
      <c r="C170" s="14" t="inlineStr">
        <is>
          <t>A Access</t>
        </is>
      </c>
      <c r="D170" s="14">
        <f>MCDM_Settings!$D$7</f>
        <v/>
      </c>
      <c r="E170" s="14" t="inlineStr">
        <is>
          <t>A1 Find the release</t>
        </is>
      </c>
      <c r="F170" s="21" t="inlineStr">
        <is>
          <t>Y</t>
        </is>
      </c>
      <c r="G170" s="23" t="n"/>
      <c r="H170" s="14" t="inlineStr">
        <is>
          <t>A2 Get the data</t>
        </is>
      </c>
      <c r="I170" s="21" t="inlineStr">
        <is>
          <t>Y</t>
        </is>
      </c>
      <c r="J170" s="23" t="n"/>
      <c r="K170" s="14" t="inlineStr">
        <is>
          <t>A3 Check the license</t>
        </is>
      </c>
      <c r="L170" s="21" t="inlineStr">
        <is>
          <t>U</t>
        </is>
      </c>
      <c r="M170" s="23" t="n"/>
      <c r="N170" s="14" t="inlineStr">
        <is>
          <t>A4 Check other rights</t>
        </is>
      </c>
      <c r="O170" s="21" t="inlineStr">
        <is>
          <t>U</t>
        </is>
      </c>
      <c r="P170" s="23" t="n"/>
      <c r="Q170" s="14" t="inlineStr">
        <is>
          <t>A5 Open a sample</t>
        </is>
      </c>
      <c r="R170" s="21" t="inlineStr">
        <is>
          <t>U</t>
        </is>
      </c>
      <c r="S170" s="23" t="n"/>
      <c r="T170" s="14">
        <f>IF(Z170=0,IF(ISNUMBER(SEARCH("X",AV170)),"Unrated (0-5; X)","Unrated (0-5)"),IF(Z170=1,V170&amp;"/5",V170&amp;"-"&amp;X170&amp;"/5 (P"&amp;IF(ISNUMBER(SEARCH("X",AV170)),"; X","")&amp;")"))</f>
        <v/>
      </c>
      <c r="U170" s="26">
        <f>IF(AS170=0,"",IF(AR170=0,"Incomplete/invalid",IF(AA170=0,IF(ISNUMBER(SEARCH("X",AW170)),"Unrated (0-5; X)","Unrated (0-5)"),IF(AA170=1,W170&amp;"/5",W170&amp;"-"&amp;Y170&amp;"/5 (P"&amp;IF(ISNUMBER(SEARCH("X",AW170)),"; X","")&amp;")"))))</f>
        <v/>
      </c>
      <c r="V170" s="53">
        <f>LEN(AV170)-LEN(SUBSTITUTE(AV170,"Y",""))</f>
        <v/>
      </c>
      <c r="W170" s="54">
        <f>IF(AR170=1,LEN(AW170)-LEN(SUBSTITUTE(AW170,"Y","")),"")</f>
        <v/>
      </c>
      <c r="X170" s="53">
        <f>5-(LEN(AV170)-LEN(SUBSTITUTE(AV170,"N","")))</f>
        <v/>
      </c>
      <c r="Y170" s="54">
        <f>IF(AR170=1,5-(LEN(AW170)-LEN(SUBSTITUTE(AW170,"N",""))),"")</f>
        <v/>
      </c>
      <c r="Z170" s="55">
        <f>(V170+5-X170)/5</f>
        <v/>
      </c>
      <c r="AA170" s="56">
        <f>IF(AR170=1,(W170+5-Y170)/5,"")</f>
        <v/>
      </c>
      <c r="AB170" s="57">
        <f>D170*V170/5</f>
        <v/>
      </c>
      <c r="AC170" s="58">
        <f>IF(AR170=1,D170*W170/5,"")</f>
        <v/>
      </c>
      <c r="AD170" s="57">
        <f>D170*X170/5</f>
        <v/>
      </c>
      <c r="AE170" s="58">
        <f>IF(AR170=1,D170*Y170/5,"")</f>
        <v/>
      </c>
      <c r="AF170" s="57">
        <f>D170*Z170</f>
        <v/>
      </c>
      <c r="AG170" s="58">
        <f>IF(AR170=1,D170*AA170,"")</f>
        <v/>
      </c>
      <c r="AH170" s="14" t="inlineStr">
        <is>
          <t>Y: A1, A2 | N: none | X: none | U: A3, A4, A5. See dataset-specific evidence note in MCDM_Grades and the complete rules in MCDM_Rubric.</t>
        </is>
      </c>
      <c r="AI170" s="27" t="n"/>
      <c r="AJ170" s="14" t="inlineStr">
        <is>
          <t>https://github.com/lfangyu09/IR-Crack-detection</t>
        </is>
      </c>
      <c r="AK170" s="27" t="n"/>
      <c r="AL170" s="14" t="inlineStr">
        <is>
          <t>P: primary documentation (not evaluator-verified data quality)</t>
        </is>
      </c>
      <c r="AM170" s="27" t="n"/>
      <c r="AN170" s="14" t="inlineStr">
        <is>
          <t>Documentation snapshot; payload release not fully pinned</t>
        </is>
      </c>
      <c r="AO170" s="27" t="n"/>
      <c r="AP170" s="14" t="inlineStr">
        <is>
          <t>2026-09-07</t>
        </is>
      </c>
      <c r="AQ170" s="27" t="n"/>
      <c r="AR170" s="14">
        <f>IF(AND(AS170=5,LEN(AW170)=5,LEN(SUBSTITUTE(SUBSTITUTE(SUBSTITUTE(SUBSTITUTE(AW170,"Y",""),"N",""),"U",""),"X",""))=0),1,0)</f>
        <v/>
      </c>
      <c r="AS170" s="14">
        <f>COUNTA(G170,J170,M170,P170,S170)</f>
        <v/>
      </c>
      <c r="AT170" s="14">
        <f>SUM(IF(OR(G170="Y",G170="N",G170="U",G170="X"),IF(G170=F170,1,0),0),IF(OR(J170="Y",J170="N",J170="U",J170="X"),IF(J170=I170,1,0),0),IF(OR(M170="Y",M170="N",M170="U",M170="X"),IF(M170=L170,1,0),0),IF(OR(P170="Y",P170="N",P170="U",P170="X"),IF(P170=O170,1,0),0),IF(OR(S170="Y",S170="N",S170="U",S170="X"),IF(S170=R170,1,0),0))</f>
        <v/>
      </c>
      <c r="AU170" s="14">
        <f>A170&amp;"|"&amp;LEFT(C170,1)</f>
        <v/>
      </c>
      <c r="AV170" s="14">
        <f>F170&amp;I170&amp;L170&amp;O170&amp;R170</f>
        <v/>
      </c>
      <c r="AW170" s="14">
        <f>G170&amp;J170&amp;M170&amp;P170&amp;S170</f>
        <v/>
      </c>
    </row>
    <row r="171" ht="70" customHeight="1">
      <c r="A171" s="14" t="inlineStr">
        <is>
          <t>DS-022</t>
        </is>
      </c>
      <c r="B171" s="14" t="inlineStr">
        <is>
          <t>IRT Asphalt Pavement Crack Segmentation Dataset (RGB + Infrared + Fusion)</t>
        </is>
      </c>
      <c r="C171" s="14" t="inlineStr">
        <is>
          <t>L Label Quality</t>
        </is>
      </c>
      <c r="D171" s="14">
        <f>MCDM_Settings!$D$8</f>
        <v/>
      </c>
      <c r="E171" s="14" t="inlineStr">
        <is>
          <t>L1 Define the targets</t>
        </is>
      </c>
      <c r="F171" s="21" t="inlineStr">
        <is>
          <t>Y</t>
        </is>
      </c>
      <c r="G171" s="23" t="n"/>
      <c r="H171" s="14" t="inlineStr">
        <is>
          <t>L2 Explain the rules</t>
        </is>
      </c>
      <c r="I171" s="21" t="inlineStr">
        <is>
          <t>U</t>
        </is>
      </c>
      <c r="J171" s="23" t="n"/>
      <c r="K171" s="14" t="inlineStr">
        <is>
          <t>L3 Identify the team</t>
        </is>
      </c>
      <c r="L171" s="21" t="inlineStr">
        <is>
          <t>U</t>
        </is>
      </c>
      <c r="M171" s="23" t="n"/>
      <c r="N171" s="14" t="inlineStr">
        <is>
          <t>L4 Review and correct</t>
        </is>
      </c>
      <c r="O171" s="21" t="inlineStr">
        <is>
          <t>U</t>
        </is>
      </c>
      <c r="P171" s="23" t="n"/>
      <c r="Q171" s="14" t="inlineStr">
        <is>
          <t>L5 Measure reliability</t>
        </is>
      </c>
      <c r="R171" s="21" t="inlineStr">
        <is>
          <t>U</t>
        </is>
      </c>
      <c r="S171" s="23" t="n"/>
      <c r="T171" s="14">
        <f>IF(Z171=0,IF(ISNUMBER(SEARCH("X",AV171)),"Unrated (0-5; X)","Unrated (0-5)"),IF(Z171=1,V171&amp;"/5",V171&amp;"-"&amp;X171&amp;"/5 (P"&amp;IF(ISNUMBER(SEARCH("X",AV171)),"; X","")&amp;")"))</f>
        <v/>
      </c>
      <c r="U171" s="26">
        <f>IF(AS171=0,"",IF(AR171=0,"Incomplete/invalid",IF(AA171=0,IF(ISNUMBER(SEARCH("X",AW171)),"Unrated (0-5; X)","Unrated (0-5)"),IF(AA171=1,W171&amp;"/5",W171&amp;"-"&amp;Y171&amp;"/5 (P"&amp;IF(ISNUMBER(SEARCH("X",AW171)),"; X","")&amp;")"))))</f>
        <v/>
      </c>
      <c r="V171" s="53">
        <f>LEN(AV171)-LEN(SUBSTITUTE(AV171,"Y",""))</f>
        <v/>
      </c>
      <c r="W171" s="54">
        <f>IF(AR171=1,LEN(AW171)-LEN(SUBSTITUTE(AW171,"Y","")),"")</f>
        <v/>
      </c>
      <c r="X171" s="53">
        <f>5-(LEN(AV171)-LEN(SUBSTITUTE(AV171,"N","")))</f>
        <v/>
      </c>
      <c r="Y171" s="54">
        <f>IF(AR171=1,5-(LEN(AW171)-LEN(SUBSTITUTE(AW171,"N",""))),"")</f>
        <v/>
      </c>
      <c r="Z171" s="55">
        <f>(V171+5-X171)/5</f>
        <v/>
      </c>
      <c r="AA171" s="56">
        <f>IF(AR171=1,(W171+5-Y171)/5,"")</f>
        <v/>
      </c>
      <c r="AB171" s="57">
        <f>D171*V171/5</f>
        <v/>
      </c>
      <c r="AC171" s="58">
        <f>IF(AR171=1,D171*W171/5,"")</f>
        <v/>
      </c>
      <c r="AD171" s="57">
        <f>D171*X171/5</f>
        <v/>
      </c>
      <c r="AE171" s="58">
        <f>IF(AR171=1,D171*Y171/5,"")</f>
        <v/>
      </c>
      <c r="AF171" s="57">
        <f>D171*Z171</f>
        <v/>
      </c>
      <c r="AG171" s="58">
        <f>IF(AR171=1,D171*AA171,"")</f>
        <v/>
      </c>
      <c r="AH171" s="14" t="inlineStr">
        <is>
          <t>Y: L1 | N: none | X: none | U: L2, L3, L4, L5. See dataset-specific evidence note in MCDM_Grades and the complete rules in MCDM_Rubric.</t>
        </is>
      </c>
      <c r="AI171" s="27" t="n"/>
      <c r="AJ171" s="14" t="inlineStr">
        <is>
          <t>https://github.com/lfangyu09/IR-Crack-detection</t>
        </is>
      </c>
      <c r="AK171" s="27" t="n"/>
      <c r="AL171" s="14" t="inlineStr">
        <is>
          <t>P: primary documentation (not evaluator-verified data quality)</t>
        </is>
      </c>
      <c r="AM171" s="27" t="n"/>
      <c r="AN171" s="14" t="inlineStr">
        <is>
          <t>Documentation snapshot; payload release not fully pinned</t>
        </is>
      </c>
      <c r="AO171" s="27" t="n"/>
      <c r="AP171" s="14" t="inlineStr">
        <is>
          <t>2026-09-07</t>
        </is>
      </c>
      <c r="AQ171" s="27" t="n"/>
      <c r="AR171" s="14">
        <f>IF(AND(AS171=5,LEN(AW171)=5,LEN(SUBSTITUTE(SUBSTITUTE(SUBSTITUTE(SUBSTITUTE(AW171,"Y",""),"N",""),"U",""),"X",""))=0),1,0)</f>
        <v/>
      </c>
      <c r="AS171" s="14">
        <f>COUNTA(G171,J171,M171,P171,S171)</f>
        <v/>
      </c>
      <c r="AT171" s="14">
        <f>SUM(IF(OR(G171="Y",G171="N",G171="U",G171="X"),IF(G171=F171,1,0),0),IF(OR(J171="Y",J171="N",J171="U",J171="X"),IF(J171=I171,1,0),0),IF(OR(M171="Y",M171="N",M171="U",M171="X"),IF(M171=L171,1,0),0),IF(OR(P171="Y",P171="N",P171="U",P171="X"),IF(P171=O171,1,0),0),IF(OR(S171="Y",S171="N",S171="U",S171="X"),IF(S171=R171,1,0),0))</f>
        <v/>
      </c>
      <c r="AU171" s="14">
        <f>A171&amp;"|"&amp;LEFT(C171,1)</f>
        <v/>
      </c>
      <c r="AV171" s="14">
        <f>F171&amp;I171&amp;L171&amp;O171&amp;R171</f>
        <v/>
      </c>
      <c r="AW171" s="14">
        <f>G171&amp;J171&amp;M171&amp;P171&amp;S171</f>
        <v/>
      </c>
    </row>
    <row r="172" ht="70" customHeight="1">
      <c r="A172" s="14" t="inlineStr">
        <is>
          <t>DS-022</t>
        </is>
      </c>
      <c r="B172" s="14" t="inlineStr">
        <is>
          <t>IRT Asphalt Pavement Crack Segmentation Dataset (RGB + Infrared + Fusion)</t>
        </is>
      </c>
      <c r="C172" s="14" t="inlineStr">
        <is>
          <t>D Documentation</t>
        </is>
      </c>
      <c r="D172" s="14">
        <f>MCDM_Settings!$D$9</f>
        <v/>
      </c>
      <c r="E172" s="14" t="inlineStr">
        <is>
          <t>D1 Describe the files</t>
        </is>
      </c>
      <c r="F172" s="21" t="inlineStr">
        <is>
          <t>U</t>
        </is>
      </c>
      <c r="G172" s="23" t="n"/>
      <c r="H172" s="14" t="inlineStr">
        <is>
          <t>D2 Explain the source</t>
        </is>
      </c>
      <c r="I172" s="21" t="inlineStr">
        <is>
          <t>Y</t>
        </is>
      </c>
      <c r="J172" s="23" t="n"/>
      <c r="K172" s="14" t="inlineStr">
        <is>
          <t>D3 Track the version</t>
        </is>
      </c>
      <c r="L172" s="21" t="inlineStr">
        <is>
          <t>U</t>
        </is>
      </c>
      <c r="M172" s="23" t="n"/>
      <c r="N172" s="14" t="inlineStr">
        <is>
          <t>D4 State the limits</t>
        </is>
      </c>
      <c r="O172" s="21" t="inlineStr">
        <is>
          <t>U</t>
        </is>
      </c>
      <c r="P172" s="23" t="n"/>
      <c r="Q172" s="14" t="inlineStr">
        <is>
          <t>D5 Locate the details</t>
        </is>
      </c>
      <c r="R172" s="21" t="inlineStr">
        <is>
          <t>Y</t>
        </is>
      </c>
      <c r="S172" s="23" t="n"/>
      <c r="T172" s="14">
        <f>IF(Z172=0,IF(ISNUMBER(SEARCH("X",AV172)),"Unrated (0-5; X)","Unrated (0-5)"),IF(Z172=1,V172&amp;"/5",V172&amp;"-"&amp;X172&amp;"/5 (P"&amp;IF(ISNUMBER(SEARCH("X",AV172)),"; X","")&amp;")"))</f>
        <v/>
      </c>
      <c r="U172" s="26">
        <f>IF(AS172=0,"",IF(AR172=0,"Incomplete/invalid",IF(AA172=0,IF(ISNUMBER(SEARCH("X",AW172)),"Unrated (0-5; X)","Unrated (0-5)"),IF(AA172=1,W172&amp;"/5",W172&amp;"-"&amp;Y172&amp;"/5 (P"&amp;IF(ISNUMBER(SEARCH("X",AW172)),"; X","")&amp;")"))))</f>
        <v/>
      </c>
      <c r="V172" s="53">
        <f>LEN(AV172)-LEN(SUBSTITUTE(AV172,"Y",""))</f>
        <v/>
      </c>
      <c r="W172" s="54">
        <f>IF(AR172=1,LEN(AW172)-LEN(SUBSTITUTE(AW172,"Y","")),"")</f>
        <v/>
      </c>
      <c r="X172" s="53">
        <f>5-(LEN(AV172)-LEN(SUBSTITUTE(AV172,"N","")))</f>
        <v/>
      </c>
      <c r="Y172" s="54">
        <f>IF(AR172=1,5-(LEN(AW172)-LEN(SUBSTITUTE(AW172,"N",""))),"")</f>
        <v/>
      </c>
      <c r="Z172" s="55">
        <f>(V172+5-X172)/5</f>
        <v/>
      </c>
      <c r="AA172" s="56">
        <f>IF(AR172=1,(W172+5-Y172)/5,"")</f>
        <v/>
      </c>
      <c r="AB172" s="57">
        <f>D172*V172/5</f>
        <v/>
      </c>
      <c r="AC172" s="58">
        <f>IF(AR172=1,D172*W172/5,"")</f>
        <v/>
      </c>
      <c r="AD172" s="57">
        <f>D172*X172/5</f>
        <v/>
      </c>
      <c r="AE172" s="58">
        <f>IF(AR172=1,D172*Y172/5,"")</f>
        <v/>
      </c>
      <c r="AF172" s="57">
        <f>D172*Z172</f>
        <v/>
      </c>
      <c r="AG172" s="58">
        <f>IF(AR172=1,D172*AA172,"")</f>
        <v/>
      </c>
      <c r="AH172" s="14" t="inlineStr">
        <is>
          <t>Y: D2, D5 | N: none | X: none | U: D1, D3, D4. See dataset-specific evidence note in MCDM_Grades and the complete rules in MCDM_Rubric.</t>
        </is>
      </c>
      <c r="AI172" s="27" t="n"/>
      <c r="AJ172" s="14" t="inlineStr">
        <is>
          <t>https://github.com/lfangyu09/IR-Crack-detection</t>
        </is>
      </c>
      <c r="AK172" s="27" t="n"/>
      <c r="AL172" s="14" t="inlineStr">
        <is>
          <t>P: primary documentation (not evaluator-verified data quality)</t>
        </is>
      </c>
      <c r="AM172" s="27" t="n"/>
      <c r="AN172" s="14" t="inlineStr">
        <is>
          <t>Documentation snapshot; payload release not fully pinned</t>
        </is>
      </c>
      <c r="AO172" s="27" t="n"/>
      <c r="AP172" s="14" t="inlineStr">
        <is>
          <t>2026-09-07</t>
        </is>
      </c>
      <c r="AQ172" s="27" t="n"/>
      <c r="AR172" s="14">
        <f>IF(AND(AS172=5,LEN(AW172)=5,LEN(SUBSTITUTE(SUBSTITUTE(SUBSTITUTE(SUBSTITUTE(AW172,"Y",""),"N",""),"U",""),"X",""))=0),1,0)</f>
        <v/>
      </c>
      <c r="AS172" s="14">
        <f>COUNTA(G172,J172,M172,P172,S172)</f>
        <v/>
      </c>
      <c r="AT172" s="14">
        <f>SUM(IF(OR(G172="Y",G172="N",G172="U",G172="X"),IF(G172=F172,1,0),0),IF(OR(J172="Y",J172="N",J172="U",J172="X"),IF(J172=I172,1,0),0),IF(OR(M172="Y",M172="N",M172="U",M172="X"),IF(M172=L172,1,0),0),IF(OR(P172="Y",P172="N",P172="U",P172="X"),IF(P172=O172,1,0),0),IF(OR(S172="Y",S172="N",S172="U",S172="X"),IF(S172=R172,1,0),0))</f>
        <v/>
      </c>
      <c r="AU172" s="14">
        <f>A172&amp;"|"&amp;LEFT(C172,1)</f>
        <v/>
      </c>
      <c r="AV172" s="14">
        <f>F172&amp;I172&amp;L172&amp;O172&amp;R172</f>
        <v/>
      </c>
      <c r="AW172" s="14">
        <f>G172&amp;J172&amp;M172&amp;P172&amp;S172</f>
        <v/>
      </c>
    </row>
    <row r="173" ht="70" customHeight="1">
      <c r="A173" s="14" t="inlineStr">
        <is>
          <t>DS-022</t>
        </is>
      </c>
      <c r="B173" s="14" t="inlineStr">
        <is>
          <t>IRT Asphalt Pavement Crack Segmentation Dataset (RGB + Infrared + Fusion)</t>
        </is>
      </c>
      <c r="C173" s="14" t="inlineStr">
        <is>
          <t>C Sample Size</t>
        </is>
      </c>
      <c r="D173" s="14">
        <f>MCDM_Settings!$D$10</f>
        <v/>
      </c>
      <c r="E173" s="14" t="inlineStr">
        <is>
          <t>C1 Count originals</t>
        </is>
      </c>
      <c r="F173" s="21" t="inlineStr">
        <is>
          <t>X</t>
        </is>
      </c>
      <c r="G173" s="23" t="n"/>
      <c r="H173" s="14" t="inlineStr">
        <is>
          <t>C2 Count each class</t>
        </is>
      </c>
      <c r="I173" s="21" t="inlineStr">
        <is>
          <t>U</t>
        </is>
      </c>
      <c r="J173" s="23" t="n"/>
      <c r="K173" s="14" t="inlineStr">
        <is>
          <t>C3 Count each group</t>
        </is>
      </c>
      <c r="L173" s="21" t="inlineStr">
        <is>
          <t>Y</t>
        </is>
      </c>
      <c r="M173" s="23" t="n"/>
      <c r="N173" s="14" t="inlineStr">
        <is>
          <t>C4 Count each split</t>
        </is>
      </c>
      <c r="O173" s="21" t="inlineStr">
        <is>
          <t>U</t>
        </is>
      </c>
      <c r="P173" s="23" t="n"/>
      <c r="Q173" s="14" t="inlineStr">
        <is>
          <t>C5 Justify the size</t>
        </is>
      </c>
      <c r="R173" s="21" t="inlineStr">
        <is>
          <t>U</t>
        </is>
      </c>
      <c r="S173" s="23" t="n"/>
      <c r="T173" s="14">
        <f>IF(Z173=0,IF(ISNUMBER(SEARCH("X",AV173)),"Unrated (0-5; X)","Unrated (0-5)"),IF(Z173=1,V173&amp;"/5",V173&amp;"-"&amp;X173&amp;"/5 (P"&amp;IF(ISNUMBER(SEARCH("X",AV173)),"; X","")&amp;")"))</f>
        <v/>
      </c>
      <c r="U173" s="26">
        <f>IF(AS173=0,"",IF(AR173=0,"Incomplete/invalid",IF(AA173=0,IF(ISNUMBER(SEARCH("X",AW173)),"Unrated (0-5; X)","Unrated (0-5)"),IF(AA173=1,W173&amp;"/5",W173&amp;"-"&amp;Y173&amp;"/5 (P"&amp;IF(ISNUMBER(SEARCH("X",AW173)),"; X","")&amp;")"))))</f>
        <v/>
      </c>
      <c r="V173" s="53">
        <f>LEN(AV173)-LEN(SUBSTITUTE(AV173,"Y",""))</f>
        <v/>
      </c>
      <c r="W173" s="54">
        <f>IF(AR173=1,LEN(AW173)-LEN(SUBSTITUTE(AW173,"Y","")),"")</f>
        <v/>
      </c>
      <c r="X173" s="53">
        <f>5-(LEN(AV173)-LEN(SUBSTITUTE(AV173,"N","")))</f>
        <v/>
      </c>
      <c r="Y173" s="54">
        <f>IF(AR173=1,5-(LEN(AW173)-LEN(SUBSTITUTE(AW173,"N",""))),"")</f>
        <v/>
      </c>
      <c r="Z173" s="55">
        <f>(V173+5-X173)/5</f>
        <v/>
      </c>
      <c r="AA173" s="56">
        <f>IF(AR173=1,(W173+5-Y173)/5,"")</f>
        <v/>
      </c>
      <c r="AB173" s="57">
        <f>D173*V173/5</f>
        <v/>
      </c>
      <c r="AC173" s="58">
        <f>IF(AR173=1,D173*W173/5,"")</f>
        <v/>
      </c>
      <c r="AD173" s="57">
        <f>D173*X173/5</f>
        <v/>
      </c>
      <c r="AE173" s="58">
        <f>IF(AR173=1,D173*Y173/5,"")</f>
        <v/>
      </c>
      <c r="AF173" s="57">
        <f>D173*Z173</f>
        <v/>
      </c>
      <c r="AG173" s="58">
        <f>IF(AR173=1,D173*AA173,"")</f>
        <v/>
      </c>
      <c r="AH173" s="14" t="inlineStr">
        <is>
          <t>Y: C3 | N: none | X: C1 | U: C2, C4, C5. See dataset-specific evidence note in MCDM_Grades and the complete rules in MCDM_Rubric.</t>
        </is>
      </c>
      <c r="AI173" s="27" t="n"/>
      <c r="AJ173" s="14" t="inlineStr">
        <is>
          <t>https://github.com/lfangyu09/IR-Crack-detection</t>
        </is>
      </c>
      <c r="AK173" s="27" t="n"/>
      <c r="AL173" s="14" t="inlineStr">
        <is>
          <t>P: primary documentation (not evaluator-verified data quality)</t>
        </is>
      </c>
      <c r="AM173" s="27" t="n"/>
      <c r="AN173" s="14" t="inlineStr">
        <is>
          <t>Documentation snapshot; payload release not fully pinned</t>
        </is>
      </c>
      <c r="AO173" s="27" t="n"/>
      <c r="AP173" s="14" t="inlineStr">
        <is>
          <t>2026-09-07</t>
        </is>
      </c>
      <c r="AQ173" s="27" t="n"/>
      <c r="AR173" s="14">
        <f>IF(AND(AS173=5,LEN(AW173)=5,LEN(SUBSTITUTE(SUBSTITUTE(SUBSTITUTE(SUBSTITUTE(AW173,"Y",""),"N",""),"U",""),"X",""))=0),1,0)</f>
        <v/>
      </c>
      <c r="AS173" s="14">
        <f>COUNTA(G173,J173,M173,P173,S173)</f>
        <v/>
      </c>
      <c r="AT173" s="14">
        <f>SUM(IF(OR(G173="Y",G173="N",G173="U",G173="X"),IF(G173=F173,1,0),0),IF(OR(J173="Y",J173="N",J173="U",J173="X"),IF(J173=I173,1,0),0),IF(OR(M173="Y",M173="N",M173="U",M173="X"),IF(M173=L173,1,0),0),IF(OR(P173="Y",P173="N",P173="U",P173="X"),IF(P173=O173,1,0),0),IF(OR(S173="Y",S173="N",S173="U",S173="X"),IF(S173=R173,1,0),0))</f>
        <v/>
      </c>
      <c r="AU173" s="14">
        <f>A173&amp;"|"&amp;LEFT(C173,1)</f>
        <v/>
      </c>
      <c r="AV173" s="14">
        <f>F173&amp;I173&amp;L173&amp;O173&amp;R173</f>
        <v/>
      </c>
      <c r="AW173" s="14">
        <f>G173&amp;J173&amp;M173&amp;P173&amp;S173</f>
        <v/>
      </c>
    </row>
    <row r="174" ht="70" customHeight="1">
      <c r="A174" s="14" t="inlineStr">
        <is>
          <t>DS-022</t>
        </is>
      </c>
      <c r="B174" s="14" t="inlineStr">
        <is>
          <t>IRT Asphalt Pavement Crack Segmentation Dataset (RGB + Infrared + Fusion)</t>
        </is>
      </c>
      <c r="C174" s="14" t="inlineStr">
        <is>
          <t>R Domain Fit</t>
        </is>
      </c>
      <c r="D174" s="14">
        <f>MCDM_Settings!$D$11</f>
        <v/>
      </c>
      <c r="E174" s="14" t="inlineStr">
        <is>
          <t>R1 Define the domain</t>
        </is>
      </c>
      <c r="F174" s="21" t="inlineStr">
        <is>
          <t>U</t>
        </is>
      </c>
      <c r="G174" s="23" t="n"/>
      <c r="H174" s="14" t="inlineStr">
        <is>
          <t>R2 Describe coverage</t>
        </is>
      </c>
      <c r="I174" s="21" t="inlineStr">
        <is>
          <t>U</t>
        </is>
      </c>
      <c r="J174" s="23" t="n"/>
      <c r="K174" s="14" t="inlineStr">
        <is>
          <t>R3 Compare the target</t>
        </is>
      </c>
      <c r="L174" s="21" t="inlineStr">
        <is>
          <t>U</t>
        </is>
      </c>
      <c r="M174" s="23" t="n"/>
      <c r="N174" s="14" t="inlineStr">
        <is>
          <t>R4 Check for bias</t>
        </is>
      </c>
      <c r="O174" s="21" t="inlineStr">
        <is>
          <t>U</t>
        </is>
      </c>
      <c r="P174" s="23" t="n"/>
      <c r="Q174" s="14" t="inlineStr">
        <is>
          <t>R5 Test a new domain</t>
        </is>
      </c>
      <c r="R174" s="21" t="inlineStr">
        <is>
          <t>U</t>
        </is>
      </c>
      <c r="S174" s="23" t="n"/>
      <c r="T174" s="14">
        <f>IF(Z174=0,IF(ISNUMBER(SEARCH("X",AV174)),"Unrated (0-5; X)","Unrated (0-5)"),IF(Z174=1,V174&amp;"/5",V174&amp;"-"&amp;X174&amp;"/5 (P"&amp;IF(ISNUMBER(SEARCH("X",AV174)),"; X","")&amp;")"))</f>
        <v/>
      </c>
      <c r="U174" s="26">
        <f>IF(AS174=0,"",IF(AR174=0,"Incomplete/invalid",IF(AA174=0,IF(ISNUMBER(SEARCH("X",AW174)),"Unrated (0-5; X)","Unrated (0-5)"),IF(AA174=1,W174&amp;"/5",W174&amp;"-"&amp;Y174&amp;"/5 (P"&amp;IF(ISNUMBER(SEARCH("X",AW174)),"; X","")&amp;")"))))</f>
        <v/>
      </c>
      <c r="V174" s="53">
        <f>LEN(AV174)-LEN(SUBSTITUTE(AV174,"Y",""))</f>
        <v/>
      </c>
      <c r="W174" s="54">
        <f>IF(AR174=1,LEN(AW174)-LEN(SUBSTITUTE(AW174,"Y","")),"")</f>
        <v/>
      </c>
      <c r="X174" s="53">
        <f>5-(LEN(AV174)-LEN(SUBSTITUTE(AV174,"N","")))</f>
        <v/>
      </c>
      <c r="Y174" s="54">
        <f>IF(AR174=1,5-(LEN(AW174)-LEN(SUBSTITUTE(AW174,"N",""))),"")</f>
        <v/>
      </c>
      <c r="Z174" s="55">
        <f>(V174+5-X174)/5</f>
        <v/>
      </c>
      <c r="AA174" s="56">
        <f>IF(AR174=1,(W174+5-Y174)/5,"")</f>
        <v/>
      </c>
      <c r="AB174" s="57">
        <f>D174*V174/5</f>
        <v/>
      </c>
      <c r="AC174" s="58">
        <f>IF(AR174=1,D174*W174/5,"")</f>
        <v/>
      </c>
      <c r="AD174" s="57">
        <f>D174*X174/5</f>
        <v/>
      </c>
      <c r="AE174" s="58">
        <f>IF(AR174=1,D174*Y174/5,"")</f>
        <v/>
      </c>
      <c r="AF174" s="57">
        <f>D174*Z174</f>
        <v/>
      </c>
      <c r="AG174" s="58">
        <f>IF(AR174=1,D174*AA174,"")</f>
        <v/>
      </c>
      <c r="AH174" s="14" t="inlineStr">
        <is>
          <t>Y: none | N: none | X: none | U: R1, R2, R3, R4, R5. See dataset-specific evidence note in MCDM_Grades and the complete rules in MCDM_Rubric.</t>
        </is>
      </c>
      <c r="AI174" s="27" t="n"/>
      <c r="AJ174" s="14" t="inlineStr">
        <is>
          <t>https://github.com/lfangyu09/IR-Crack-detection</t>
        </is>
      </c>
      <c r="AK174" s="27" t="n"/>
      <c r="AL174" s="14" t="inlineStr">
        <is>
          <t>P: primary documentation (not evaluator-verified data quality)</t>
        </is>
      </c>
      <c r="AM174" s="27" t="n"/>
      <c r="AN174" s="14" t="inlineStr">
        <is>
          <t>Documentation snapshot; payload release not fully pinned</t>
        </is>
      </c>
      <c r="AO174" s="27" t="n"/>
      <c r="AP174" s="14" t="inlineStr">
        <is>
          <t>2026-09-07</t>
        </is>
      </c>
      <c r="AQ174" s="27" t="n"/>
      <c r="AR174" s="14">
        <f>IF(AND(AS174=5,LEN(AW174)=5,LEN(SUBSTITUTE(SUBSTITUTE(SUBSTITUTE(SUBSTITUTE(AW174,"Y",""),"N",""),"U",""),"X",""))=0),1,0)</f>
        <v/>
      </c>
      <c r="AS174" s="14">
        <f>COUNTA(G174,J174,M174,P174,S174)</f>
        <v/>
      </c>
      <c r="AT174" s="14">
        <f>SUM(IF(OR(G174="Y",G174="N",G174="U",G174="X"),IF(G174=F174,1,0),0),IF(OR(J174="Y",J174="N",J174="U",J174="X"),IF(J174=I174,1,0),0),IF(OR(M174="Y",M174="N",M174="U",M174="X"),IF(M174=L174,1,0),0),IF(OR(P174="Y",P174="N",P174="U",P174="X"),IF(P174=O174,1,0),0),IF(OR(S174="Y",S174="N",S174="U",S174="X"),IF(S174=R174,1,0),0))</f>
        <v/>
      </c>
      <c r="AU174" s="14">
        <f>A174&amp;"|"&amp;LEFT(C174,1)</f>
        <v/>
      </c>
      <c r="AV174" s="14">
        <f>F174&amp;I174&amp;L174&amp;O174&amp;R174</f>
        <v/>
      </c>
      <c r="AW174" s="14">
        <f>G174&amp;J174&amp;M174&amp;P174&amp;S174</f>
        <v/>
      </c>
    </row>
    <row r="175" ht="70" customHeight="1">
      <c r="A175" s="14" t="inlineStr">
        <is>
          <t>DS-022</t>
        </is>
      </c>
      <c r="B175" s="14" t="inlineStr">
        <is>
          <t>IRT Asphalt Pavement Crack Segmentation Dataset (RGB + Infrared + Fusion)</t>
        </is>
      </c>
      <c r="C175" s="14" t="inlineStr">
        <is>
          <t>M Sensor Details</t>
        </is>
      </c>
      <c r="D175" s="14">
        <f>MCDM_Settings!$D$12</f>
        <v/>
      </c>
      <c r="E175" s="14" t="inlineStr">
        <is>
          <t>M1 Identify equipment</t>
        </is>
      </c>
      <c r="F175" s="21" t="inlineStr">
        <is>
          <t>Y</t>
        </is>
      </c>
      <c r="G175" s="23" t="n"/>
      <c r="H175" s="14" t="inlineStr">
        <is>
          <t>M2 Specify the scale</t>
        </is>
      </c>
      <c r="I175" s="21" t="inlineStr">
        <is>
          <t>U</t>
        </is>
      </c>
      <c r="J175" s="23" t="n"/>
      <c r="K175" s="14" t="inlineStr">
        <is>
          <t>M3 Locate the records</t>
        </is>
      </c>
      <c r="L175" s="21" t="inlineStr">
        <is>
          <t>U</t>
        </is>
      </c>
      <c r="M175" s="23" t="n"/>
      <c r="N175" s="14" t="inlineStr">
        <is>
          <t>M4 Report precision</t>
        </is>
      </c>
      <c r="O175" s="21" t="inlineStr">
        <is>
          <t>U</t>
        </is>
      </c>
      <c r="P175" s="23" t="n"/>
      <c r="Q175" s="14" t="inlineStr">
        <is>
          <t>M5 Explain processing</t>
        </is>
      </c>
      <c r="R175" s="21" t="inlineStr">
        <is>
          <t>U</t>
        </is>
      </c>
      <c r="S175" s="23" t="n"/>
      <c r="T175" s="14">
        <f>IF(Z175=0,IF(ISNUMBER(SEARCH("X",AV175)),"Unrated (0-5; X)","Unrated (0-5)"),IF(Z175=1,V175&amp;"/5",V175&amp;"-"&amp;X175&amp;"/5 (P"&amp;IF(ISNUMBER(SEARCH("X",AV175)),"; X","")&amp;")"))</f>
        <v/>
      </c>
      <c r="U175" s="26">
        <f>IF(AS175=0,"",IF(AR175=0,"Incomplete/invalid",IF(AA175=0,IF(ISNUMBER(SEARCH("X",AW175)),"Unrated (0-5; X)","Unrated (0-5)"),IF(AA175=1,W175&amp;"/5",W175&amp;"-"&amp;Y175&amp;"/5 (P"&amp;IF(ISNUMBER(SEARCH("X",AW175)),"; X","")&amp;")"))))</f>
        <v/>
      </c>
      <c r="V175" s="53">
        <f>LEN(AV175)-LEN(SUBSTITUTE(AV175,"Y",""))</f>
        <v/>
      </c>
      <c r="W175" s="54">
        <f>IF(AR175=1,LEN(AW175)-LEN(SUBSTITUTE(AW175,"Y","")),"")</f>
        <v/>
      </c>
      <c r="X175" s="53">
        <f>5-(LEN(AV175)-LEN(SUBSTITUTE(AV175,"N","")))</f>
        <v/>
      </c>
      <c r="Y175" s="54">
        <f>IF(AR175=1,5-(LEN(AW175)-LEN(SUBSTITUTE(AW175,"N",""))),"")</f>
        <v/>
      </c>
      <c r="Z175" s="55">
        <f>(V175+5-X175)/5</f>
        <v/>
      </c>
      <c r="AA175" s="56">
        <f>IF(AR175=1,(W175+5-Y175)/5,"")</f>
        <v/>
      </c>
      <c r="AB175" s="57">
        <f>D175*V175/5</f>
        <v/>
      </c>
      <c r="AC175" s="58">
        <f>IF(AR175=1,D175*W175/5,"")</f>
        <v/>
      </c>
      <c r="AD175" s="57">
        <f>D175*X175/5</f>
        <v/>
      </c>
      <c r="AE175" s="58">
        <f>IF(AR175=1,D175*Y175/5,"")</f>
        <v/>
      </c>
      <c r="AF175" s="57">
        <f>D175*Z175</f>
        <v/>
      </c>
      <c r="AG175" s="58">
        <f>IF(AR175=1,D175*AA175,"")</f>
        <v/>
      </c>
      <c r="AH175" s="14" t="inlineStr">
        <is>
          <t>Y: M1 | N: none | X: none | U: M2, M3, M4, M5. See dataset-specific evidence note in MCDM_Grades and the complete rules in MCDM_Rubric.</t>
        </is>
      </c>
      <c r="AI175" s="27" t="n"/>
      <c r="AJ175" s="14" t="inlineStr">
        <is>
          <t>https://github.com/lfangyu09/IR-Crack-detection</t>
        </is>
      </c>
      <c r="AK175" s="27" t="n"/>
      <c r="AL175" s="14" t="inlineStr">
        <is>
          <t>P: primary documentation (not evaluator-verified data quality)</t>
        </is>
      </c>
      <c r="AM175" s="27" t="n"/>
      <c r="AN175" s="14" t="inlineStr">
        <is>
          <t>Documentation snapshot; payload release not fully pinned</t>
        </is>
      </c>
      <c r="AO175" s="27" t="n"/>
      <c r="AP175" s="14" t="inlineStr">
        <is>
          <t>2026-09-07</t>
        </is>
      </c>
      <c r="AQ175" s="27" t="n"/>
      <c r="AR175" s="14">
        <f>IF(AND(AS175=5,LEN(AW175)=5,LEN(SUBSTITUTE(SUBSTITUTE(SUBSTITUTE(SUBSTITUTE(AW175,"Y",""),"N",""),"U",""),"X",""))=0),1,0)</f>
        <v/>
      </c>
      <c r="AS175" s="14">
        <f>COUNTA(G175,J175,M175,P175,S175)</f>
        <v/>
      </c>
      <c r="AT175" s="14">
        <f>SUM(IF(OR(G175="Y",G175="N",G175="U",G175="X"),IF(G175=F175,1,0),0),IF(OR(J175="Y",J175="N",J175="U",J175="X"),IF(J175=I175,1,0),0),IF(OR(M175="Y",M175="N",M175="U",M175="X"),IF(M175=L175,1,0),0),IF(OR(P175="Y",P175="N",P175="U",P175="X"),IF(P175=O175,1,0),0),IF(OR(S175="Y",S175="N",S175="U",S175="X"),IF(S175=R175,1,0),0))</f>
        <v/>
      </c>
      <c r="AU175" s="14">
        <f>A175&amp;"|"&amp;LEFT(C175,1)</f>
        <v/>
      </c>
      <c r="AV175" s="14">
        <f>F175&amp;I175&amp;L175&amp;O175&amp;R175</f>
        <v/>
      </c>
      <c r="AW175" s="14">
        <f>G175&amp;J175&amp;M175&amp;P175&amp;S175</f>
        <v/>
      </c>
    </row>
    <row r="176" ht="70" customHeight="1">
      <c r="A176" s="14" t="inlineStr">
        <is>
          <t>DS-022</t>
        </is>
      </c>
      <c r="B176" s="14" t="inlineStr">
        <is>
          <t>IRT Asphalt Pavement Crack Segmentation Dataset (RGB + Infrared + Fusion)</t>
        </is>
      </c>
      <c r="C176" s="14" t="inlineStr">
        <is>
          <t>V Test Readiness</t>
        </is>
      </c>
      <c r="D176" s="14">
        <f>MCDM_Settings!$D$13</f>
        <v/>
      </c>
      <c r="E176" s="14" t="inlineStr">
        <is>
          <t>V1 Identify test data</t>
        </is>
      </c>
      <c r="F176" s="21" t="inlineStr">
        <is>
          <t>U</t>
        </is>
      </c>
      <c r="G176" s="23" t="n"/>
      <c r="H176" s="14" t="inlineStr">
        <is>
          <t>V2 Define the splits</t>
        </is>
      </c>
      <c r="I176" s="21" t="inlineStr">
        <is>
          <t>U</t>
        </is>
      </c>
      <c r="J176" s="23" t="n"/>
      <c r="K176" s="14" t="inlineStr">
        <is>
          <t>V3 Prevent leakage</t>
        </is>
      </c>
      <c r="L176" s="21" t="inlineStr">
        <is>
          <t>U</t>
        </is>
      </c>
      <c r="M176" s="23" t="n"/>
      <c r="N176" s="14" t="inlineStr">
        <is>
          <t>V4 Provide a baseline</t>
        </is>
      </c>
      <c r="O176" s="21" t="inlineStr">
        <is>
          <t>U</t>
        </is>
      </c>
      <c r="P176" s="23" t="n"/>
      <c r="Q176" s="14" t="inlineStr">
        <is>
          <t>V5 Report uncertainty</t>
        </is>
      </c>
      <c r="R176" s="21" t="inlineStr">
        <is>
          <t>U</t>
        </is>
      </c>
      <c r="S176" s="23" t="n"/>
      <c r="T176" s="14">
        <f>IF(Z176=0,IF(ISNUMBER(SEARCH("X",AV176)),"Unrated (0-5; X)","Unrated (0-5)"),IF(Z176=1,V176&amp;"/5",V176&amp;"-"&amp;X176&amp;"/5 (P"&amp;IF(ISNUMBER(SEARCH("X",AV176)),"; X","")&amp;")"))</f>
        <v/>
      </c>
      <c r="U176" s="26">
        <f>IF(AS176=0,"",IF(AR176=0,"Incomplete/invalid",IF(AA176=0,IF(ISNUMBER(SEARCH("X",AW176)),"Unrated (0-5; X)","Unrated (0-5)"),IF(AA176=1,W176&amp;"/5",W176&amp;"-"&amp;Y176&amp;"/5 (P"&amp;IF(ISNUMBER(SEARCH("X",AW176)),"; X","")&amp;")"))))</f>
        <v/>
      </c>
      <c r="V176" s="53">
        <f>LEN(AV176)-LEN(SUBSTITUTE(AV176,"Y",""))</f>
        <v/>
      </c>
      <c r="W176" s="54">
        <f>IF(AR176=1,LEN(AW176)-LEN(SUBSTITUTE(AW176,"Y","")),"")</f>
        <v/>
      </c>
      <c r="X176" s="53">
        <f>5-(LEN(AV176)-LEN(SUBSTITUTE(AV176,"N","")))</f>
        <v/>
      </c>
      <c r="Y176" s="54">
        <f>IF(AR176=1,5-(LEN(AW176)-LEN(SUBSTITUTE(AW176,"N",""))),"")</f>
        <v/>
      </c>
      <c r="Z176" s="55">
        <f>(V176+5-X176)/5</f>
        <v/>
      </c>
      <c r="AA176" s="56">
        <f>IF(AR176=1,(W176+5-Y176)/5,"")</f>
        <v/>
      </c>
      <c r="AB176" s="57">
        <f>D176*V176/5</f>
        <v/>
      </c>
      <c r="AC176" s="58">
        <f>IF(AR176=1,D176*W176/5,"")</f>
        <v/>
      </c>
      <c r="AD176" s="57">
        <f>D176*X176/5</f>
        <v/>
      </c>
      <c r="AE176" s="58">
        <f>IF(AR176=1,D176*Y176/5,"")</f>
        <v/>
      </c>
      <c r="AF176" s="57">
        <f>D176*Z176</f>
        <v/>
      </c>
      <c r="AG176" s="58">
        <f>IF(AR176=1,D176*AA176,"")</f>
        <v/>
      </c>
      <c r="AH176" s="14" t="inlineStr">
        <is>
          <t>Y: none | N: none | X: none | U: V1, V2, V3, V4, V5. See dataset-specific evidence note in MCDM_Grades and the complete rules in MCDM_Rubric.</t>
        </is>
      </c>
      <c r="AI176" s="27" t="n"/>
      <c r="AJ176" s="14" t="inlineStr">
        <is>
          <t>https://github.com/lfangyu09/IR-Crack-detection</t>
        </is>
      </c>
      <c r="AK176" s="27" t="n"/>
      <c r="AL176" s="14" t="inlineStr">
        <is>
          <t>P: primary documentation (not evaluator-verified data quality)</t>
        </is>
      </c>
      <c r="AM176" s="27" t="n"/>
      <c r="AN176" s="14" t="inlineStr">
        <is>
          <t>Documentation snapshot; payload release not fully pinned</t>
        </is>
      </c>
      <c r="AO176" s="27" t="n"/>
      <c r="AP176" s="14" t="inlineStr">
        <is>
          <t>2026-09-07</t>
        </is>
      </c>
      <c r="AQ176" s="27" t="n"/>
      <c r="AR176" s="14">
        <f>IF(AND(AS176=5,LEN(AW176)=5,LEN(SUBSTITUTE(SUBSTITUTE(SUBSTITUTE(SUBSTITUTE(AW176,"Y",""),"N",""),"U",""),"X",""))=0),1,0)</f>
        <v/>
      </c>
      <c r="AS176" s="14">
        <f>COUNTA(G176,J176,M176,P176,S176)</f>
        <v/>
      </c>
      <c r="AT176" s="14">
        <f>SUM(IF(OR(G176="Y",G176="N",G176="U",G176="X"),IF(G176=F176,1,0),0),IF(OR(J176="Y",J176="N",J176="U",J176="X"),IF(J176=I176,1,0),0),IF(OR(M176="Y",M176="N",M176="U",M176="X"),IF(M176=L176,1,0),0),IF(OR(P176="Y",P176="N",P176="U",P176="X"),IF(P176=O176,1,0),0),IF(OR(S176="Y",S176="N",S176="U",S176="X"),IF(S176=R176,1,0),0))</f>
        <v/>
      </c>
      <c r="AU176" s="14">
        <f>A176&amp;"|"&amp;LEFT(C176,1)</f>
        <v/>
      </c>
      <c r="AV176" s="14">
        <f>F176&amp;I176&amp;L176&amp;O176&amp;R176</f>
        <v/>
      </c>
      <c r="AW176" s="14">
        <f>G176&amp;J176&amp;M176&amp;P176&amp;S176</f>
        <v/>
      </c>
    </row>
    <row r="177" ht="70" customHeight="1">
      <c r="A177" s="14" t="inlineStr">
        <is>
          <t>DS-022</t>
        </is>
      </c>
      <c r="B177" s="14" t="inlineStr">
        <is>
          <t>IRT Asphalt Pavement Crack Segmentation Dataset (RGB + Infrared + Fusion)</t>
        </is>
      </c>
      <c r="C177" s="14" t="inlineStr">
        <is>
          <t>E Engineering Value</t>
        </is>
      </c>
      <c r="D177" s="14">
        <f>MCDM_Settings!$D$14</f>
        <v/>
      </c>
      <c r="E177" s="14" t="inlineStr">
        <is>
          <t>E1 Define the outcome</t>
        </is>
      </c>
      <c r="F177" s="21" t="inlineStr">
        <is>
          <t>U</t>
        </is>
      </c>
      <c r="G177" s="23" t="n"/>
      <c r="H177" s="14" t="inlineStr">
        <is>
          <t>E2 Provide measurements</t>
        </is>
      </c>
      <c r="I177" s="21" t="inlineStr">
        <is>
          <t>U</t>
        </is>
      </c>
      <c r="J177" s="23" t="n"/>
      <c r="K177" s="14" t="inlineStr">
        <is>
          <t>E3 Link the records</t>
        </is>
      </c>
      <c r="L177" s="21" t="inlineStr">
        <is>
          <t>U</t>
        </is>
      </c>
      <c r="M177" s="23" t="n"/>
      <c r="N177" s="14" t="inlineStr">
        <is>
          <t>E4 Map agency needs</t>
        </is>
      </c>
      <c r="O177" s="21" t="inlineStr">
        <is>
          <t>U</t>
        </is>
      </c>
      <c r="P177" s="23" t="n"/>
      <c r="Q177" s="14" t="inlineStr">
        <is>
          <t>E5 Validate the decision</t>
        </is>
      </c>
      <c r="R177" s="21" t="inlineStr">
        <is>
          <t>U</t>
        </is>
      </c>
      <c r="S177" s="23" t="n"/>
      <c r="T177" s="14">
        <f>IF(Z177=0,IF(ISNUMBER(SEARCH("X",AV177)),"Unrated (0-5; X)","Unrated (0-5)"),IF(Z177=1,V177&amp;"/5",V177&amp;"-"&amp;X177&amp;"/5 (P"&amp;IF(ISNUMBER(SEARCH("X",AV177)),"; X","")&amp;")"))</f>
        <v/>
      </c>
      <c r="U177" s="26">
        <f>IF(AS177=0,"",IF(AR177=0,"Incomplete/invalid",IF(AA177=0,IF(ISNUMBER(SEARCH("X",AW177)),"Unrated (0-5; X)","Unrated (0-5)"),IF(AA177=1,W177&amp;"/5",W177&amp;"-"&amp;Y177&amp;"/5 (P"&amp;IF(ISNUMBER(SEARCH("X",AW177)),"; X","")&amp;")"))))</f>
        <v/>
      </c>
      <c r="V177" s="53">
        <f>LEN(AV177)-LEN(SUBSTITUTE(AV177,"Y",""))</f>
        <v/>
      </c>
      <c r="W177" s="54">
        <f>IF(AR177=1,LEN(AW177)-LEN(SUBSTITUTE(AW177,"Y","")),"")</f>
        <v/>
      </c>
      <c r="X177" s="53">
        <f>5-(LEN(AV177)-LEN(SUBSTITUTE(AV177,"N","")))</f>
        <v/>
      </c>
      <c r="Y177" s="54">
        <f>IF(AR177=1,5-(LEN(AW177)-LEN(SUBSTITUTE(AW177,"N",""))),"")</f>
        <v/>
      </c>
      <c r="Z177" s="55">
        <f>(V177+5-X177)/5</f>
        <v/>
      </c>
      <c r="AA177" s="56">
        <f>IF(AR177=1,(W177+5-Y177)/5,"")</f>
        <v/>
      </c>
      <c r="AB177" s="57">
        <f>D177*V177/5</f>
        <v/>
      </c>
      <c r="AC177" s="58">
        <f>IF(AR177=1,D177*W177/5,"")</f>
        <v/>
      </c>
      <c r="AD177" s="57">
        <f>D177*X177/5</f>
        <v/>
      </c>
      <c r="AE177" s="58">
        <f>IF(AR177=1,D177*Y177/5,"")</f>
        <v/>
      </c>
      <c r="AF177" s="57">
        <f>D177*Z177</f>
        <v/>
      </c>
      <c r="AG177" s="58">
        <f>IF(AR177=1,D177*AA177,"")</f>
        <v/>
      </c>
      <c r="AH177" s="14" t="inlineStr">
        <is>
          <t>Y: none | N: none | X: none | U: E1, E2, E3, E4, E5. See dataset-specific evidence note in MCDM_Grades and the complete rules in MCDM_Rubric.</t>
        </is>
      </c>
      <c r="AI177" s="27" t="n"/>
      <c r="AJ177" s="14" t="inlineStr">
        <is>
          <t>https://github.com/lfangyu09/IR-Crack-detection</t>
        </is>
      </c>
      <c r="AK177" s="27" t="n"/>
      <c r="AL177" s="14" t="inlineStr">
        <is>
          <t>P: primary documentation (not evaluator-verified data quality)</t>
        </is>
      </c>
      <c r="AM177" s="27" t="n"/>
      <c r="AN177" s="14" t="inlineStr">
        <is>
          <t>Documentation snapshot; payload release not fully pinned</t>
        </is>
      </c>
      <c r="AO177" s="27" t="n"/>
      <c r="AP177" s="14" t="inlineStr">
        <is>
          <t>2026-09-07</t>
        </is>
      </c>
      <c r="AQ177" s="27" t="n"/>
      <c r="AR177" s="14">
        <f>IF(AND(AS177=5,LEN(AW177)=5,LEN(SUBSTITUTE(SUBSTITUTE(SUBSTITUTE(SUBSTITUTE(AW177,"Y",""),"N",""),"U",""),"X",""))=0),1,0)</f>
        <v/>
      </c>
      <c r="AS177" s="14">
        <f>COUNTA(G177,J177,M177,P177,S177)</f>
        <v/>
      </c>
      <c r="AT177" s="14">
        <f>SUM(IF(OR(G177="Y",G177="N",G177="U",G177="X"),IF(G177=F177,1,0),0),IF(OR(J177="Y",J177="N",J177="U",J177="X"),IF(J177=I177,1,0),0),IF(OR(M177="Y",M177="N",M177="U",M177="X"),IF(M177=L177,1,0),0),IF(OR(P177="Y",P177="N",P177="U",P177="X"),IF(P177=O177,1,0),0),IF(OR(S177="Y",S177="N",S177="U",S177="X"),IF(S177=R177,1,0),0))</f>
        <v/>
      </c>
      <c r="AU177" s="14">
        <f>A177&amp;"|"&amp;LEFT(C177,1)</f>
        <v/>
      </c>
      <c r="AV177" s="14">
        <f>F177&amp;I177&amp;L177&amp;O177&amp;R177</f>
        <v/>
      </c>
      <c r="AW177" s="14">
        <f>G177&amp;J177&amp;M177&amp;P177&amp;S177</f>
        <v/>
      </c>
    </row>
    <row r="178" ht="70" customHeight="1">
      <c r="A178" s="14" t="inlineStr">
        <is>
          <t>DS-023</t>
        </is>
      </c>
      <c r="B178" s="14" t="inlineStr">
        <is>
          <t>IRT Multiple-Type Pavement Distress Detection Dataset (Infrared Thermography)</t>
        </is>
      </c>
      <c r="C178" s="14" t="inlineStr">
        <is>
          <t>A Access</t>
        </is>
      </c>
      <c r="D178" s="14">
        <f>MCDM_Settings!$D$7</f>
        <v/>
      </c>
      <c r="E178" s="14" t="inlineStr">
        <is>
          <t>A1 Find the release</t>
        </is>
      </c>
      <c r="F178" s="21" t="inlineStr">
        <is>
          <t>Y</t>
        </is>
      </c>
      <c r="G178" s="23" t="n"/>
      <c r="H178" s="14" t="inlineStr">
        <is>
          <t>A2 Get the data</t>
        </is>
      </c>
      <c r="I178" s="21" t="inlineStr">
        <is>
          <t>Y</t>
        </is>
      </c>
      <c r="J178" s="23" t="n"/>
      <c r="K178" s="14" t="inlineStr">
        <is>
          <t>A3 Check the license</t>
        </is>
      </c>
      <c r="L178" s="21" t="inlineStr">
        <is>
          <t>U</t>
        </is>
      </c>
      <c r="M178" s="23" t="n"/>
      <c r="N178" s="14" t="inlineStr">
        <is>
          <t>A4 Check other rights</t>
        </is>
      </c>
      <c r="O178" s="21" t="inlineStr">
        <is>
          <t>U</t>
        </is>
      </c>
      <c r="P178" s="23" t="n"/>
      <c r="Q178" s="14" t="inlineStr">
        <is>
          <t>A5 Open a sample</t>
        </is>
      </c>
      <c r="R178" s="21" t="inlineStr">
        <is>
          <t>U</t>
        </is>
      </c>
      <c r="S178" s="23" t="n"/>
      <c r="T178" s="14">
        <f>IF(Z178=0,IF(ISNUMBER(SEARCH("X",AV178)),"Unrated (0-5; X)","Unrated (0-5)"),IF(Z178=1,V178&amp;"/5",V178&amp;"-"&amp;X178&amp;"/5 (P"&amp;IF(ISNUMBER(SEARCH("X",AV178)),"; X","")&amp;")"))</f>
        <v/>
      </c>
      <c r="U178" s="26">
        <f>IF(AS178=0,"",IF(AR178=0,"Incomplete/invalid",IF(AA178=0,IF(ISNUMBER(SEARCH("X",AW178)),"Unrated (0-5; X)","Unrated (0-5)"),IF(AA178=1,W178&amp;"/5",W178&amp;"-"&amp;Y178&amp;"/5 (P"&amp;IF(ISNUMBER(SEARCH("X",AW178)),"; X","")&amp;")"))))</f>
        <v/>
      </c>
      <c r="V178" s="53">
        <f>LEN(AV178)-LEN(SUBSTITUTE(AV178,"Y",""))</f>
        <v/>
      </c>
      <c r="W178" s="54">
        <f>IF(AR178=1,LEN(AW178)-LEN(SUBSTITUTE(AW178,"Y","")),"")</f>
        <v/>
      </c>
      <c r="X178" s="53">
        <f>5-(LEN(AV178)-LEN(SUBSTITUTE(AV178,"N","")))</f>
        <v/>
      </c>
      <c r="Y178" s="54">
        <f>IF(AR178=1,5-(LEN(AW178)-LEN(SUBSTITUTE(AW178,"N",""))),"")</f>
        <v/>
      </c>
      <c r="Z178" s="55">
        <f>(V178+5-X178)/5</f>
        <v/>
      </c>
      <c r="AA178" s="56">
        <f>IF(AR178=1,(W178+5-Y178)/5,"")</f>
        <v/>
      </c>
      <c r="AB178" s="57">
        <f>D178*V178/5</f>
        <v/>
      </c>
      <c r="AC178" s="58">
        <f>IF(AR178=1,D178*W178/5,"")</f>
        <v/>
      </c>
      <c r="AD178" s="57">
        <f>D178*X178/5</f>
        <v/>
      </c>
      <c r="AE178" s="58">
        <f>IF(AR178=1,D178*Y178/5,"")</f>
        <v/>
      </c>
      <c r="AF178" s="57">
        <f>D178*Z178</f>
        <v/>
      </c>
      <c r="AG178" s="58">
        <f>IF(AR178=1,D178*AA178,"")</f>
        <v/>
      </c>
      <c r="AH178" s="14" t="inlineStr">
        <is>
          <t>Y: A1, A2 | N: none | X: none | U: A3, A4, A5. See dataset-specific evidence note in MCDM_Grades and the complete rules in MCDM_Rubric.</t>
        </is>
      </c>
      <c r="AI178" s="27" t="n"/>
      <c r="AJ178" s="14" t="inlineStr">
        <is>
          <t>https://github.com/lfangyu09/IR-Crack-detection</t>
        </is>
      </c>
      <c r="AK178" s="27" t="n"/>
      <c r="AL178" s="14" t="inlineStr">
        <is>
          <t>P: primary documentation (not evaluator-verified data quality)</t>
        </is>
      </c>
      <c r="AM178" s="27" t="n"/>
      <c r="AN178" s="14" t="inlineStr">
        <is>
          <t>Documentation snapshot; payload release not fully pinned</t>
        </is>
      </c>
      <c r="AO178" s="27" t="n"/>
      <c r="AP178" s="14" t="inlineStr">
        <is>
          <t>2026-09-07</t>
        </is>
      </c>
      <c r="AQ178" s="27" t="n"/>
      <c r="AR178" s="14">
        <f>IF(AND(AS178=5,LEN(AW178)=5,LEN(SUBSTITUTE(SUBSTITUTE(SUBSTITUTE(SUBSTITUTE(AW178,"Y",""),"N",""),"U",""),"X",""))=0),1,0)</f>
        <v/>
      </c>
      <c r="AS178" s="14">
        <f>COUNTA(G178,J178,M178,P178,S178)</f>
        <v/>
      </c>
      <c r="AT178" s="14">
        <f>SUM(IF(OR(G178="Y",G178="N",G178="U",G178="X"),IF(G178=F178,1,0),0),IF(OR(J178="Y",J178="N",J178="U",J178="X"),IF(J178=I178,1,0),0),IF(OR(M178="Y",M178="N",M178="U",M178="X"),IF(M178=L178,1,0),0),IF(OR(P178="Y",P178="N",P178="U",P178="X"),IF(P178=O178,1,0),0),IF(OR(S178="Y",S178="N",S178="U",S178="X"),IF(S178=R178,1,0),0))</f>
        <v/>
      </c>
      <c r="AU178" s="14">
        <f>A178&amp;"|"&amp;LEFT(C178,1)</f>
        <v/>
      </c>
      <c r="AV178" s="14">
        <f>F178&amp;I178&amp;L178&amp;O178&amp;R178</f>
        <v/>
      </c>
      <c r="AW178" s="14">
        <f>G178&amp;J178&amp;M178&amp;P178&amp;S178</f>
        <v/>
      </c>
    </row>
    <row r="179" ht="70" customHeight="1">
      <c r="A179" s="14" t="inlineStr">
        <is>
          <t>DS-023</t>
        </is>
      </c>
      <c r="B179" s="14" t="inlineStr">
        <is>
          <t>IRT Multiple-Type Pavement Distress Detection Dataset (Infrared Thermography)</t>
        </is>
      </c>
      <c r="C179" s="14" t="inlineStr">
        <is>
          <t>L Label Quality</t>
        </is>
      </c>
      <c r="D179" s="14">
        <f>MCDM_Settings!$D$8</f>
        <v/>
      </c>
      <c r="E179" s="14" t="inlineStr">
        <is>
          <t>L1 Define the targets</t>
        </is>
      </c>
      <c r="F179" s="21" t="inlineStr">
        <is>
          <t>U</t>
        </is>
      </c>
      <c r="G179" s="23" t="n"/>
      <c r="H179" s="14" t="inlineStr">
        <is>
          <t>L2 Explain the rules</t>
        </is>
      </c>
      <c r="I179" s="21" t="inlineStr">
        <is>
          <t>U</t>
        </is>
      </c>
      <c r="J179" s="23" t="n"/>
      <c r="K179" s="14" t="inlineStr">
        <is>
          <t>L3 Identify the team</t>
        </is>
      </c>
      <c r="L179" s="21" t="inlineStr">
        <is>
          <t>U</t>
        </is>
      </c>
      <c r="M179" s="23" t="n"/>
      <c r="N179" s="14" t="inlineStr">
        <is>
          <t>L4 Review and correct</t>
        </is>
      </c>
      <c r="O179" s="21" t="inlineStr">
        <is>
          <t>U</t>
        </is>
      </c>
      <c r="P179" s="23" t="n"/>
      <c r="Q179" s="14" t="inlineStr">
        <is>
          <t>L5 Measure reliability</t>
        </is>
      </c>
      <c r="R179" s="21" t="inlineStr">
        <is>
          <t>U</t>
        </is>
      </c>
      <c r="S179" s="23" t="n"/>
      <c r="T179" s="14">
        <f>IF(Z179=0,IF(ISNUMBER(SEARCH("X",AV179)),"Unrated (0-5; X)","Unrated (0-5)"),IF(Z179=1,V179&amp;"/5",V179&amp;"-"&amp;X179&amp;"/5 (P"&amp;IF(ISNUMBER(SEARCH("X",AV179)),"; X","")&amp;")"))</f>
        <v/>
      </c>
      <c r="U179" s="26">
        <f>IF(AS179=0,"",IF(AR179=0,"Incomplete/invalid",IF(AA179=0,IF(ISNUMBER(SEARCH("X",AW179)),"Unrated (0-5; X)","Unrated (0-5)"),IF(AA179=1,W179&amp;"/5",W179&amp;"-"&amp;Y179&amp;"/5 (P"&amp;IF(ISNUMBER(SEARCH("X",AW179)),"; X","")&amp;")"))))</f>
        <v/>
      </c>
      <c r="V179" s="53">
        <f>LEN(AV179)-LEN(SUBSTITUTE(AV179,"Y",""))</f>
        <v/>
      </c>
      <c r="W179" s="54">
        <f>IF(AR179=1,LEN(AW179)-LEN(SUBSTITUTE(AW179,"Y","")),"")</f>
        <v/>
      </c>
      <c r="X179" s="53">
        <f>5-(LEN(AV179)-LEN(SUBSTITUTE(AV179,"N","")))</f>
        <v/>
      </c>
      <c r="Y179" s="54">
        <f>IF(AR179=1,5-(LEN(AW179)-LEN(SUBSTITUTE(AW179,"N",""))),"")</f>
        <v/>
      </c>
      <c r="Z179" s="55">
        <f>(V179+5-X179)/5</f>
        <v/>
      </c>
      <c r="AA179" s="56">
        <f>IF(AR179=1,(W179+5-Y179)/5,"")</f>
        <v/>
      </c>
      <c r="AB179" s="57">
        <f>D179*V179/5</f>
        <v/>
      </c>
      <c r="AC179" s="58">
        <f>IF(AR179=1,D179*W179/5,"")</f>
        <v/>
      </c>
      <c r="AD179" s="57">
        <f>D179*X179/5</f>
        <v/>
      </c>
      <c r="AE179" s="58">
        <f>IF(AR179=1,D179*Y179/5,"")</f>
        <v/>
      </c>
      <c r="AF179" s="57">
        <f>D179*Z179</f>
        <v/>
      </c>
      <c r="AG179" s="58">
        <f>IF(AR179=1,D179*AA179,"")</f>
        <v/>
      </c>
      <c r="AH179" s="14" t="inlineStr">
        <is>
          <t>Y: none | N: none | X: none | U: L1, L2, L3, L4, L5. See dataset-specific evidence note in MCDM_Grades and the complete rules in MCDM_Rubric.</t>
        </is>
      </c>
      <c r="AI179" s="27" t="n"/>
      <c r="AJ179" s="14" t="inlineStr">
        <is>
          <t>https://github.com/lfangyu09/IR-Crack-detection</t>
        </is>
      </c>
      <c r="AK179" s="27" t="n"/>
      <c r="AL179" s="14" t="inlineStr">
        <is>
          <t>P: primary documentation (not evaluator-verified data quality)</t>
        </is>
      </c>
      <c r="AM179" s="27" t="n"/>
      <c r="AN179" s="14" t="inlineStr">
        <is>
          <t>Documentation snapshot; payload release not fully pinned</t>
        </is>
      </c>
      <c r="AO179" s="27" t="n"/>
      <c r="AP179" s="14" t="inlineStr">
        <is>
          <t>2026-09-07</t>
        </is>
      </c>
      <c r="AQ179" s="27" t="n"/>
      <c r="AR179" s="14">
        <f>IF(AND(AS179=5,LEN(AW179)=5,LEN(SUBSTITUTE(SUBSTITUTE(SUBSTITUTE(SUBSTITUTE(AW179,"Y",""),"N",""),"U",""),"X",""))=0),1,0)</f>
        <v/>
      </c>
      <c r="AS179" s="14">
        <f>COUNTA(G179,J179,M179,P179,S179)</f>
        <v/>
      </c>
      <c r="AT179" s="14">
        <f>SUM(IF(OR(G179="Y",G179="N",G179="U",G179="X"),IF(G179=F179,1,0),0),IF(OR(J179="Y",J179="N",J179="U",J179="X"),IF(J179=I179,1,0),0),IF(OR(M179="Y",M179="N",M179="U",M179="X"),IF(M179=L179,1,0),0),IF(OR(P179="Y",P179="N",P179="U",P179="X"),IF(P179=O179,1,0),0),IF(OR(S179="Y",S179="N",S179="U",S179="X"),IF(S179=R179,1,0),0))</f>
        <v/>
      </c>
      <c r="AU179" s="14">
        <f>A179&amp;"|"&amp;LEFT(C179,1)</f>
        <v/>
      </c>
      <c r="AV179" s="14">
        <f>F179&amp;I179&amp;L179&amp;O179&amp;R179</f>
        <v/>
      </c>
      <c r="AW179" s="14">
        <f>G179&amp;J179&amp;M179&amp;P179&amp;S179</f>
        <v/>
      </c>
    </row>
    <row r="180" ht="70" customHeight="1">
      <c r="A180" s="14" t="inlineStr">
        <is>
          <t>DS-023</t>
        </is>
      </c>
      <c r="B180" s="14" t="inlineStr">
        <is>
          <t>IRT Multiple-Type Pavement Distress Detection Dataset (Infrared Thermography)</t>
        </is>
      </c>
      <c r="C180" s="14" t="inlineStr">
        <is>
          <t>D Documentation</t>
        </is>
      </c>
      <c r="D180" s="14">
        <f>MCDM_Settings!$D$9</f>
        <v/>
      </c>
      <c r="E180" s="14" t="inlineStr">
        <is>
          <t>D1 Describe the files</t>
        </is>
      </c>
      <c r="F180" s="21" t="inlineStr">
        <is>
          <t>U</t>
        </is>
      </c>
      <c r="G180" s="23" t="n"/>
      <c r="H180" s="14" t="inlineStr">
        <is>
          <t>D2 Explain the source</t>
        </is>
      </c>
      <c r="I180" s="21" t="inlineStr">
        <is>
          <t>Y</t>
        </is>
      </c>
      <c r="J180" s="23" t="n"/>
      <c r="K180" s="14" t="inlineStr">
        <is>
          <t>D3 Track the version</t>
        </is>
      </c>
      <c r="L180" s="21" t="inlineStr">
        <is>
          <t>U</t>
        </is>
      </c>
      <c r="M180" s="23" t="n"/>
      <c r="N180" s="14" t="inlineStr">
        <is>
          <t>D4 State the limits</t>
        </is>
      </c>
      <c r="O180" s="21" t="inlineStr">
        <is>
          <t>U</t>
        </is>
      </c>
      <c r="P180" s="23" t="n"/>
      <c r="Q180" s="14" t="inlineStr">
        <is>
          <t>D5 Locate the details</t>
        </is>
      </c>
      <c r="R180" s="21" t="inlineStr">
        <is>
          <t>Y</t>
        </is>
      </c>
      <c r="S180" s="23" t="n"/>
      <c r="T180" s="14">
        <f>IF(Z180=0,IF(ISNUMBER(SEARCH("X",AV180)),"Unrated (0-5; X)","Unrated (0-5)"),IF(Z180=1,V180&amp;"/5",V180&amp;"-"&amp;X180&amp;"/5 (P"&amp;IF(ISNUMBER(SEARCH("X",AV180)),"; X","")&amp;")"))</f>
        <v/>
      </c>
      <c r="U180" s="26">
        <f>IF(AS180=0,"",IF(AR180=0,"Incomplete/invalid",IF(AA180=0,IF(ISNUMBER(SEARCH("X",AW180)),"Unrated (0-5; X)","Unrated (0-5)"),IF(AA180=1,W180&amp;"/5",W180&amp;"-"&amp;Y180&amp;"/5 (P"&amp;IF(ISNUMBER(SEARCH("X",AW180)),"; X","")&amp;")"))))</f>
        <v/>
      </c>
      <c r="V180" s="53">
        <f>LEN(AV180)-LEN(SUBSTITUTE(AV180,"Y",""))</f>
        <v/>
      </c>
      <c r="W180" s="54">
        <f>IF(AR180=1,LEN(AW180)-LEN(SUBSTITUTE(AW180,"Y","")),"")</f>
        <v/>
      </c>
      <c r="X180" s="53">
        <f>5-(LEN(AV180)-LEN(SUBSTITUTE(AV180,"N","")))</f>
        <v/>
      </c>
      <c r="Y180" s="54">
        <f>IF(AR180=1,5-(LEN(AW180)-LEN(SUBSTITUTE(AW180,"N",""))),"")</f>
        <v/>
      </c>
      <c r="Z180" s="55">
        <f>(V180+5-X180)/5</f>
        <v/>
      </c>
      <c r="AA180" s="56">
        <f>IF(AR180=1,(W180+5-Y180)/5,"")</f>
        <v/>
      </c>
      <c r="AB180" s="57">
        <f>D180*V180/5</f>
        <v/>
      </c>
      <c r="AC180" s="58">
        <f>IF(AR180=1,D180*W180/5,"")</f>
        <v/>
      </c>
      <c r="AD180" s="57">
        <f>D180*X180/5</f>
        <v/>
      </c>
      <c r="AE180" s="58">
        <f>IF(AR180=1,D180*Y180/5,"")</f>
        <v/>
      </c>
      <c r="AF180" s="57">
        <f>D180*Z180</f>
        <v/>
      </c>
      <c r="AG180" s="58">
        <f>IF(AR180=1,D180*AA180,"")</f>
        <v/>
      </c>
      <c r="AH180" s="14" t="inlineStr">
        <is>
          <t>Y: D2, D5 | N: none | X: none | U: D1, D3, D4. See dataset-specific evidence note in MCDM_Grades and the complete rules in MCDM_Rubric.</t>
        </is>
      </c>
      <c r="AI180" s="27" t="n"/>
      <c r="AJ180" s="14" t="inlineStr">
        <is>
          <t>https://github.com/lfangyu09/IR-Crack-detection</t>
        </is>
      </c>
      <c r="AK180" s="27" t="n"/>
      <c r="AL180" s="14" t="inlineStr">
        <is>
          <t>P: primary documentation (not evaluator-verified data quality)</t>
        </is>
      </c>
      <c r="AM180" s="27" t="n"/>
      <c r="AN180" s="14" t="inlineStr">
        <is>
          <t>Documentation snapshot; payload release not fully pinned</t>
        </is>
      </c>
      <c r="AO180" s="27" t="n"/>
      <c r="AP180" s="14" t="inlineStr">
        <is>
          <t>2026-09-07</t>
        </is>
      </c>
      <c r="AQ180" s="27" t="n"/>
      <c r="AR180" s="14">
        <f>IF(AND(AS180=5,LEN(AW180)=5,LEN(SUBSTITUTE(SUBSTITUTE(SUBSTITUTE(SUBSTITUTE(AW180,"Y",""),"N",""),"U",""),"X",""))=0),1,0)</f>
        <v/>
      </c>
      <c r="AS180" s="14">
        <f>COUNTA(G180,J180,M180,P180,S180)</f>
        <v/>
      </c>
      <c r="AT180" s="14">
        <f>SUM(IF(OR(G180="Y",G180="N",G180="U",G180="X"),IF(G180=F180,1,0),0),IF(OR(J180="Y",J180="N",J180="U",J180="X"),IF(J180=I180,1,0),0),IF(OR(M180="Y",M180="N",M180="U",M180="X"),IF(M180=L180,1,0),0),IF(OR(P180="Y",P180="N",P180="U",P180="X"),IF(P180=O180,1,0),0),IF(OR(S180="Y",S180="N",S180="U",S180="X"),IF(S180=R180,1,0),0))</f>
        <v/>
      </c>
      <c r="AU180" s="14">
        <f>A180&amp;"|"&amp;LEFT(C180,1)</f>
        <v/>
      </c>
      <c r="AV180" s="14">
        <f>F180&amp;I180&amp;L180&amp;O180&amp;R180</f>
        <v/>
      </c>
      <c r="AW180" s="14">
        <f>G180&amp;J180&amp;M180&amp;P180&amp;S180</f>
        <v/>
      </c>
    </row>
    <row r="181" ht="70" customHeight="1">
      <c r="A181" s="14" t="inlineStr">
        <is>
          <t>DS-023</t>
        </is>
      </c>
      <c r="B181" s="14" t="inlineStr">
        <is>
          <t>IRT Multiple-Type Pavement Distress Detection Dataset (Infrared Thermography)</t>
        </is>
      </c>
      <c r="C181" s="14" t="inlineStr">
        <is>
          <t>C Sample Size</t>
        </is>
      </c>
      <c r="D181" s="14">
        <f>MCDM_Settings!$D$10</f>
        <v/>
      </c>
      <c r="E181" s="14" t="inlineStr">
        <is>
          <t>C1 Count originals</t>
        </is>
      </c>
      <c r="F181" s="21" t="inlineStr">
        <is>
          <t>U</t>
        </is>
      </c>
      <c r="G181" s="23" t="n"/>
      <c r="H181" s="14" t="inlineStr">
        <is>
          <t>C2 Count each class</t>
        </is>
      </c>
      <c r="I181" s="21" t="inlineStr">
        <is>
          <t>U</t>
        </is>
      </c>
      <c r="J181" s="23" t="n"/>
      <c r="K181" s="14" t="inlineStr">
        <is>
          <t>C3 Count each group</t>
        </is>
      </c>
      <c r="L181" s="21" t="inlineStr">
        <is>
          <t>U</t>
        </is>
      </c>
      <c r="M181" s="23" t="n"/>
      <c r="N181" s="14" t="inlineStr">
        <is>
          <t>C4 Count each split</t>
        </is>
      </c>
      <c r="O181" s="21" t="inlineStr">
        <is>
          <t>U</t>
        </is>
      </c>
      <c r="P181" s="23" t="n"/>
      <c r="Q181" s="14" t="inlineStr">
        <is>
          <t>C5 Justify the size</t>
        </is>
      </c>
      <c r="R181" s="21" t="inlineStr">
        <is>
          <t>U</t>
        </is>
      </c>
      <c r="S181" s="23" t="n"/>
      <c r="T181" s="14">
        <f>IF(Z181=0,IF(ISNUMBER(SEARCH("X",AV181)),"Unrated (0-5; X)","Unrated (0-5)"),IF(Z181=1,V181&amp;"/5",V181&amp;"-"&amp;X181&amp;"/5 (P"&amp;IF(ISNUMBER(SEARCH("X",AV181)),"; X","")&amp;")"))</f>
        <v/>
      </c>
      <c r="U181" s="26">
        <f>IF(AS181=0,"",IF(AR181=0,"Incomplete/invalid",IF(AA181=0,IF(ISNUMBER(SEARCH("X",AW181)),"Unrated (0-5; X)","Unrated (0-5)"),IF(AA181=1,W181&amp;"/5",W181&amp;"-"&amp;Y181&amp;"/5 (P"&amp;IF(ISNUMBER(SEARCH("X",AW181)),"; X","")&amp;")"))))</f>
        <v/>
      </c>
      <c r="V181" s="53">
        <f>LEN(AV181)-LEN(SUBSTITUTE(AV181,"Y",""))</f>
        <v/>
      </c>
      <c r="W181" s="54">
        <f>IF(AR181=1,LEN(AW181)-LEN(SUBSTITUTE(AW181,"Y","")),"")</f>
        <v/>
      </c>
      <c r="X181" s="53">
        <f>5-(LEN(AV181)-LEN(SUBSTITUTE(AV181,"N","")))</f>
        <v/>
      </c>
      <c r="Y181" s="54">
        <f>IF(AR181=1,5-(LEN(AW181)-LEN(SUBSTITUTE(AW181,"N",""))),"")</f>
        <v/>
      </c>
      <c r="Z181" s="55">
        <f>(V181+5-X181)/5</f>
        <v/>
      </c>
      <c r="AA181" s="56">
        <f>IF(AR181=1,(W181+5-Y181)/5,"")</f>
        <v/>
      </c>
      <c r="AB181" s="57">
        <f>D181*V181/5</f>
        <v/>
      </c>
      <c r="AC181" s="58">
        <f>IF(AR181=1,D181*W181/5,"")</f>
        <v/>
      </c>
      <c r="AD181" s="57">
        <f>D181*X181/5</f>
        <v/>
      </c>
      <c r="AE181" s="58">
        <f>IF(AR181=1,D181*Y181/5,"")</f>
        <v/>
      </c>
      <c r="AF181" s="57">
        <f>D181*Z181</f>
        <v/>
      </c>
      <c r="AG181" s="58">
        <f>IF(AR181=1,D181*AA181,"")</f>
        <v/>
      </c>
      <c r="AH181" s="14" t="inlineStr">
        <is>
          <t>Y: none | N: none | X: none | U: C1, C2, C3, C4, C5. See dataset-specific evidence note in MCDM_Grades and the complete rules in MCDM_Rubric.</t>
        </is>
      </c>
      <c r="AI181" s="27" t="n"/>
      <c r="AJ181" s="14" t="inlineStr">
        <is>
          <t>https://github.com/lfangyu09/IR-Crack-detection</t>
        </is>
      </c>
      <c r="AK181" s="27" t="n"/>
      <c r="AL181" s="14" t="inlineStr">
        <is>
          <t>P: primary documentation (not evaluator-verified data quality)</t>
        </is>
      </c>
      <c r="AM181" s="27" t="n"/>
      <c r="AN181" s="14" t="inlineStr">
        <is>
          <t>Documentation snapshot; payload release not fully pinned</t>
        </is>
      </c>
      <c r="AO181" s="27" t="n"/>
      <c r="AP181" s="14" t="inlineStr">
        <is>
          <t>2026-09-07</t>
        </is>
      </c>
      <c r="AQ181" s="27" t="n"/>
      <c r="AR181" s="14">
        <f>IF(AND(AS181=5,LEN(AW181)=5,LEN(SUBSTITUTE(SUBSTITUTE(SUBSTITUTE(SUBSTITUTE(AW181,"Y",""),"N",""),"U",""),"X",""))=0),1,0)</f>
        <v/>
      </c>
      <c r="AS181" s="14">
        <f>COUNTA(G181,J181,M181,P181,S181)</f>
        <v/>
      </c>
      <c r="AT181" s="14">
        <f>SUM(IF(OR(G181="Y",G181="N",G181="U",G181="X"),IF(G181=F181,1,0),0),IF(OR(J181="Y",J181="N",J181="U",J181="X"),IF(J181=I181,1,0),0),IF(OR(M181="Y",M181="N",M181="U",M181="X"),IF(M181=L181,1,0),0),IF(OR(P181="Y",P181="N",P181="U",P181="X"),IF(P181=O181,1,0),0),IF(OR(S181="Y",S181="N",S181="U",S181="X"),IF(S181=R181,1,0),0))</f>
        <v/>
      </c>
      <c r="AU181" s="14">
        <f>A181&amp;"|"&amp;LEFT(C181,1)</f>
        <v/>
      </c>
      <c r="AV181" s="14">
        <f>F181&amp;I181&amp;L181&amp;O181&amp;R181</f>
        <v/>
      </c>
      <c r="AW181" s="14">
        <f>G181&amp;J181&amp;M181&amp;P181&amp;S181</f>
        <v/>
      </c>
    </row>
    <row r="182" ht="70" customHeight="1">
      <c r="A182" s="14" t="inlineStr">
        <is>
          <t>DS-023</t>
        </is>
      </c>
      <c r="B182" s="14" t="inlineStr">
        <is>
          <t>IRT Multiple-Type Pavement Distress Detection Dataset (Infrared Thermography)</t>
        </is>
      </c>
      <c r="C182" s="14" t="inlineStr">
        <is>
          <t>R Domain Fit</t>
        </is>
      </c>
      <c r="D182" s="14">
        <f>MCDM_Settings!$D$11</f>
        <v/>
      </c>
      <c r="E182" s="14" t="inlineStr">
        <is>
          <t>R1 Define the domain</t>
        </is>
      </c>
      <c r="F182" s="21" t="inlineStr">
        <is>
          <t>U</t>
        </is>
      </c>
      <c r="G182" s="23" t="n"/>
      <c r="H182" s="14" t="inlineStr">
        <is>
          <t>R2 Describe coverage</t>
        </is>
      </c>
      <c r="I182" s="21" t="inlineStr">
        <is>
          <t>U</t>
        </is>
      </c>
      <c r="J182" s="23" t="n"/>
      <c r="K182" s="14" t="inlineStr">
        <is>
          <t>R3 Compare the target</t>
        </is>
      </c>
      <c r="L182" s="21" t="inlineStr">
        <is>
          <t>U</t>
        </is>
      </c>
      <c r="M182" s="23" t="n"/>
      <c r="N182" s="14" t="inlineStr">
        <is>
          <t>R4 Check for bias</t>
        </is>
      </c>
      <c r="O182" s="21" t="inlineStr">
        <is>
          <t>U</t>
        </is>
      </c>
      <c r="P182" s="23" t="n"/>
      <c r="Q182" s="14" t="inlineStr">
        <is>
          <t>R5 Test a new domain</t>
        </is>
      </c>
      <c r="R182" s="21" t="inlineStr">
        <is>
          <t>U</t>
        </is>
      </c>
      <c r="S182" s="23" t="n"/>
      <c r="T182" s="14">
        <f>IF(Z182=0,IF(ISNUMBER(SEARCH("X",AV182)),"Unrated (0-5; X)","Unrated (0-5)"),IF(Z182=1,V182&amp;"/5",V182&amp;"-"&amp;X182&amp;"/5 (P"&amp;IF(ISNUMBER(SEARCH("X",AV182)),"; X","")&amp;")"))</f>
        <v/>
      </c>
      <c r="U182" s="26">
        <f>IF(AS182=0,"",IF(AR182=0,"Incomplete/invalid",IF(AA182=0,IF(ISNUMBER(SEARCH("X",AW182)),"Unrated (0-5; X)","Unrated (0-5)"),IF(AA182=1,W182&amp;"/5",W182&amp;"-"&amp;Y182&amp;"/5 (P"&amp;IF(ISNUMBER(SEARCH("X",AW182)),"; X","")&amp;")"))))</f>
        <v/>
      </c>
      <c r="V182" s="53">
        <f>LEN(AV182)-LEN(SUBSTITUTE(AV182,"Y",""))</f>
        <v/>
      </c>
      <c r="W182" s="54">
        <f>IF(AR182=1,LEN(AW182)-LEN(SUBSTITUTE(AW182,"Y","")),"")</f>
        <v/>
      </c>
      <c r="X182" s="53">
        <f>5-(LEN(AV182)-LEN(SUBSTITUTE(AV182,"N","")))</f>
        <v/>
      </c>
      <c r="Y182" s="54">
        <f>IF(AR182=1,5-(LEN(AW182)-LEN(SUBSTITUTE(AW182,"N",""))),"")</f>
        <v/>
      </c>
      <c r="Z182" s="55">
        <f>(V182+5-X182)/5</f>
        <v/>
      </c>
      <c r="AA182" s="56">
        <f>IF(AR182=1,(W182+5-Y182)/5,"")</f>
        <v/>
      </c>
      <c r="AB182" s="57">
        <f>D182*V182/5</f>
        <v/>
      </c>
      <c r="AC182" s="58">
        <f>IF(AR182=1,D182*W182/5,"")</f>
        <v/>
      </c>
      <c r="AD182" s="57">
        <f>D182*X182/5</f>
        <v/>
      </c>
      <c r="AE182" s="58">
        <f>IF(AR182=1,D182*Y182/5,"")</f>
        <v/>
      </c>
      <c r="AF182" s="57">
        <f>D182*Z182</f>
        <v/>
      </c>
      <c r="AG182" s="58">
        <f>IF(AR182=1,D182*AA182,"")</f>
        <v/>
      </c>
      <c r="AH182" s="14" t="inlineStr">
        <is>
          <t>Y: none | N: none | X: none | U: R1, R2, R3, R4, R5. See dataset-specific evidence note in MCDM_Grades and the complete rules in MCDM_Rubric.</t>
        </is>
      </c>
      <c r="AI182" s="27" t="n"/>
      <c r="AJ182" s="14" t="inlineStr">
        <is>
          <t>https://github.com/lfangyu09/IR-Crack-detection</t>
        </is>
      </c>
      <c r="AK182" s="27" t="n"/>
      <c r="AL182" s="14" t="inlineStr">
        <is>
          <t>P: primary documentation (not evaluator-verified data quality)</t>
        </is>
      </c>
      <c r="AM182" s="27" t="n"/>
      <c r="AN182" s="14" t="inlineStr">
        <is>
          <t>Documentation snapshot; payload release not fully pinned</t>
        </is>
      </c>
      <c r="AO182" s="27" t="n"/>
      <c r="AP182" s="14" t="inlineStr">
        <is>
          <t>2026-09-07</t>
        </is>
      </c>
      <c r="AQ182" s="27" t="n"/>
      <c r="AR182" s="14">
        <f>IF(AND(AS182=5,LEN(AW182)=5,LEN(SUBSTITUTE(SUBSTITUTE(SUBSTITUTE(SUBSTITUTE(AW182,"Y",""),"N",""),"U",""),"X",""))=0),1,0)</f>
        <v/>
      </c>
      <c r="AS182" s="14">
        <f>COUNTA(G182,J182,M182,P182,S182)</f>
        <v/>
      </c>
      <c r="AT182" s="14">
        <f>SUM(IF(OR(G182="Y",G182="N",G182="U",G182="X"),IF(G182=F182,1,0),0),IF(OR(J182="Y",J182="N",J182="U",J182="X"),IF(J182=I182,1,0),0),IF(OR(M182="Y",M182="N",M182="U",M182="X"),IF(M182=L182,1,0),0),IF(OR(P182="Y",P182="N",P182="U",P182="X"),IF(P182=O182,1,0),0),IF(OR(S182="Y",S182="N",S182="U",S182="X"),IF(S182=R182,1,0),0))</f>
        <v/>
      </c>
      <c r="AU182" s="14">
        <f>A182&amp;"|"&amp;LEFT(C182,1)</f>
        <v/>
      </c>
      <c r="AV182" s="14">
        <f>F182&amp;I182&amp;L182&amp;O182&amp;R182</f>
        <v/>
      </c>
      <c r="AW182" s="14">
        <f>G182&amp;J182&amp;M182&amp;P182&amp;S182</f>
        <v/>
      </c>
    </row>
    <row r="183" ht="70" customHeight="1">
      <c r="A183" s="14" t="inlineStr">
        <is>
          <t>DS-023</t>
        </is>
      </c>
      <c r="B183" s="14" t="inlineStr">
        <is>
          <t>IRT Multiple-Type Pavement Distress Detection Dataset (Infrared Thermography)</t>
        </is>
      </c>
      <c r="C183" s="14" t="inlineStr">
        <is>
          <t>M Sensor Details</t>
        </is>
      </c>
      <c r="D183" s="14">
        <f>MCDM_Settings!$D$12</f>
        <v/>
      </c>
      <c r="E183" s="14" t="inlineStr">
        <is>
          <t>M1 Identify equipment</t>
        </is>
      </c>
      <c r="F183" s="21" t="inlineStr">
        <is>
          <t>Y</t>
        </is>
      </c>
      <c r="G183" s="23" t="n"/>
      <c r="H183" s="14" t="inlineStr">
        <is>
          <t>M2 Specify the scale</t>
        </is>
      </c>
      <c r="I183" s="21" t="inlineStr">
        <is>
          <t>U</t>
        </is>
      </c>
      <c r="J183" s="23" t="n"/>
      <c r="K183" s="14" t="inlineStr">
        <is>
          <t>M3 Locate the records</t>
        </is>
      </c>
      <c r="L183" s="21" t="inlineStr">
        <is>
          <t>U</t>
        </is>
      </c>
      <c r="M183" s="23" t="n"/>
      <c r="N183" s="14" t="inlineStr">
        <is>
          <t>M4 Report precision</t>
        </is>
      </c>
      <c r="O183" s="21" t="inlineStr">
        <is>
          <t>U</t>
        </is>
      </c>
      <c r="P183" s="23" t="n"/>
      <c r="Q183" s="14" t="inlineStr">
        <is>
          <t>M5 Explain processing</t>
        </is>
      </c>
      <c r="R183" s="21" t="inlineStr">
        <is>
          <t>U</t>
        </is>
      </c>
      <c r="S183" s="23" t="n"/>
      <c r="T183" s="14">
        <f>IF(Z183=0,IF(ISNUMBER(SEARCH("X",AV183)),"Unrated (0-5; X)","Unrated (0-5)"),IF(Z183=1,V183&amp;"/5",V183&amp;"-"&amp;X183&amp;"/5 (P"&amp;IF(ISNUMBER(SEARCH("X",AV183)),"; X","")&amp;")"))</f>
        <v/>
      </c>
      <c r="U183" s="26">
        <f>IF(AS183=0,"",IF(AR183=0,"Incomplete/invalid",IF(AA183=0,IF(ISNUMBER(SEARCH("X",AW183)),"Unrated (0-5; X)","Unrated (0-5)"),IF(AA183=1,W183&amp;"/5",W183&amp;"-"&amp;Y183&amp;"/5 (P"&amp;IF(ISNUMBER(SEARCH("X",AW183)),"; X","")&amp;")"))))</f>
        <v/>
      </c>
      <c r="V183" s="53">
        <f>LEN(AV183)-LEN(SUBSTITUTE(AV183,"Y",""))</f>
        <v/>
      </c>
      <c r="W183" s="54">
        <f>IF(AR183=1,LEN(AW183)-LEN(SUBSTITUTE(AW183,"Y","")),"")</f>
        <v/>
      </c>
      <c r="X183" s="53">
        <f>5-(LEN(AV183)-LEN(SUBSTITUTE(AV183,"N","")))</f>
        <v/>
      </c>
      <c r="Y183" s="54">
        <f>IF(AR183=1,5-(LEN(AW183)-LEN(SUBSTITUTE(AW183,"N",""))),"")</f>
        <v/>
      </c>
      <c r="Z183" s="55">
        <f>(V183+5-X183)/5</f>
        <v/>
      </c>
      <c r="AA183" s="56">
        <f>IF(AR183=1,(W183+5-Y183)/5,"")</f>
        <v/>
      </c>
      <c r="AB183" s="57">
        <f>D183*V183/5</f>
        <v/>
      </c>
      <c r="AC183" s="58">
        <f>IF(AR183=1,D183*W183/5,"")</f>
        <v/>
      </c>
      <c r="AD183" s="57">
        <f>D183*X183/5</f>
        <v/>
      </c>
      <c r="AE183" s="58">
        <f>IF(AR183=1,D183*Y183/5,"")</f>
        <v/>
      </c>
      <c r="AF183" s="57">
        <f>D183*Z183</f>
        <v/>
      </c>
      <c r="AG183" s="58">
        <f>IF(AR183=1,D183*AA183,"")</f>
        <v/>
      </c>
      <c r="AH183" s="14" t="inlineStr">
        <is>
          <t>Y: M1 | N: none | X: none | U: M2, M3, M4, M5. See dataset-specific evidence note in MCDM_Grades and the complete rules in MCDM_Rubric.</t>
        </is>
      </c>
      <c r="AI183" s="27" t="n"/>
      <c r="AJ183" s="14" t="inlineStr">
        <is>
          <t>https://github.com/lfangyu09/IR-Crack-detection</t>
        </is>
      </c>
      <c r="AK183" s="27" t="n"/>
      <c r="AL183" s="14" t="inlineStr">
        <is>
          <t>P: primary documentation (not evaluator-verified data quality)</t>
        </is>
      </c>
      <c r="AM183" s="27" t="n"/>
      <c r="AN183" s="14" t="inlineStr">
        <is>
          <t>Documentation snapshot; payload release not fully pinned</t>
        </is>
      </c>
      <c r="AO183" s="27" t="n"/>
      <c r="AP183" s="14" t="inlineStr">
        <is>
          <t>2026-09-07</t>
        </is>
      </c>
      <c r="AQ183" s="27" t="n"/>
      <c r="AR183" s="14">
        <f>IF(AND(AS183=5,LEN(AW183)=5,LEN(SUBSTITUTE(SUBSTITUTE(SUBSTITUTE(SUBSTITUTE(AW183,"Y",""),"N",""),"U",""),"X",""))=0),1,0)</f>
        <v/>
      </c>
      <c r="AS183" s="14">
        <f>COUNTA(G183,J183,M183,P183,S183)</f>
        <v/>
      </c>
      <c r="AT183" s="14">
        <f>SUM(IF(OR(G183="Y",G183="N",G183="U",G183="X"),IF(G183=F183,1,0),0),IF(OR(J183="Y",J183="N",J183="U",J183="X"),IF(J183=I183,1,0),0),IF(OR(M183="Y",M183="N",M183="U",M183="X"),IF(M183=L183,1,0),0),IF(OR(P183="Y",P183="N",P183="U",P183="X"),IF(P183=O183,1,0),0),IF(OR(S183="Y",S183="N",S183="U",S183="X"),IF(S183=R183,1,0),0))</f>
        <v/>
      </c>
      <c r="AU183" s="14">
        <f>A183&amp;"|"&amp;LEFT(C183,1)</f>
        <v/>
      </c>
      <c r="AV183" s="14">
        <f>F183&amp;I183&amp;L183&amp;O183&amp;R183</f>
        <v/>
      </c>
      <c r="AW183" s="14">
        <f>G183&amp;J183&amp;M183&amp;P183&amp;S183</f>
        <v/>
      </c>
    </row>
    <row r="184" ht="70" customHeight="1">
      <c r="A184" s="14" t="inlineStr">
        <is>
          <t>DS-023</t>
        </is>
      </c>
      <c r="B184" s="14" t="inlineStr">
        <is>
          <t>IRT Multiple-Type Pavement Distress Detection Dataset (Infrared Thermography)</t>
        </is>
      </c>
      <c r="C184" s="14" t="inlineStr">
        <is>
          <t>V Test Readiness</t>
        </is>
      </c>
      <c r="D184" s="14">
        <f>MCDM_Settings!$D$13</f>
        <v/>
      </c>
      <c r="E184" s="14" t="inlineStr">
        <is>
          <t>V1 Identify test data</t>
        </is>
      </c>
      <c r="F184" s="21" t="inlineStr">
        <is>
          <t>U</t>
        </is>
      </c>
      <c r="G184" s="23" t="n"/>
      <c r="H184" s="14" t="inlineStr">
        <is>
          <t>V2 Define the splits</t>
        </is>
      </c>
      <c r="I184" s="21" t="inlineStr">
        <is>
          <t>U</t>
        </is>
      </c>
      <c r="J184" s="23" t="n"/>
      <c r="K184" s="14" t="inlineStr">
        <is>
          <t>V3 Prevent leakage</t>
        </is>
      </c>
      <c r="L184" s="21" t="inlineStr">
        <is>
          <t>U</t>
        </is>
      </c>
      <c r="M184" s="23" t="n"/>
      <c r="N184" s="14" t="inlineStr">
        <is>
          <t>V4 Provide a baseline</t>
        </is>
      </c>
      <c r="O184" s="21" t="inlineStr">
        <is>
          <t>U</t>
        </is>
      </c>
      <c r="P184" s="23" t="n"/>
      <c r="Q184" s="14" t="inlineStr">
        <is>
          <t>V5 Report uncertainty</t>
        </is>
      </c>
      <c r="R184" s="21" t="inlineStr">
        <is>
          <t>U</t>
        </is>
      </c>
      <c r="S184" s="23" t="n"/>
      <c r="T184" s="14">
        <f>IF(Z184=0,IF(ISNUMBER(SEARCH("X",AV184)),"Unrated (0-5; X)","Unrated (0-5)"),IF(Z184=1,V184&amp;"/5",V184&amp;"-"&amp;X184&amp;"/5 (P"&amp;IF(ISNUMBER(SEARCH("X",AV184)),"; X","")&amp;")"))</f>
        <v/>
      </c>
      <c r="U184" s="26">
        <f>IF(AS184=0,"",IF(AR184=0,"Incomplete/invalid",IF(AA184=0,IF(ISNUMBER(SEARCH("X",AW184)),"Unrated (0-5; X)","Unrated (0-5)"),IF(AA184=1,W184&amp;"/5",W184&amp;"-"&amp;Y184&amp;"/5 (P"&amp;IF(ISNUMBER(SEARCH("X",AW184)),"; X","")&amp;")"))))</f>
        <v/>
      </c>
      <c r="V184" s="53">
        <f>LEN(AV184)-LEN(SUBSTITUTE(AV184,"Y",""))</f>
        <v/>
      </c>
      <c r="W184" s="54">
        <f>IF(AR184=1,LEN(AW184)-LEN(SUBSTITUTE(AW184,"Y","")),"")</f>
        <v/>
      </c>
      <c r="X184" s="53">
        <f>5-(LEN(AV184)-LEN(SUBSTITUTE(AV184,"N","")))</f>
        <v/>
      </c>
      <c r="Y184" s="54">
        <f>IF(AR184=1,5-(LEN(AW184)-LEN(SUBSTITUTE(AW184,"N",""))),"")</f>
        <v/>
      </c>
      <c r="Z184" s="55">
        <f>(V184+5-X184)/5</f>
        <v/>
      </c>
      <c r="AA184" s="56">
        <f>IF(AR184=1,(W184+5-Y184)/5,"")</f>
        <v/>
      </c>
      <c r="AB184" s="57">
        <f>D184*V184/5</f>
        <v/>
      </c>
      <c r="AC184" s="58">
        <f>IF(AR184=1,D184*W184/5,"")</f>
        <v/>
      </c>
      <c r="AD184" s="57">
        <f>D184*X184/5</f>
        <v/>
      </c>
      <c r="AE184" s="58">
        <f>IF(AR184=1,D184*Y184/5,"")</f>
        <v/>
      </c>
      <c r="AF184" s="57">
        <f>D184*Z184</f>
        <v/>
      </c>
      <c r="AG184" s="58">
        <f>IF(AR184=1,D184*AA184,"")</f>
        <v/>
      </c>
      <c r="AH184" s="14" t="inlineStr">
        <is>
          <t>Y: none | N: none | X: none | U: V1, V2, V3, V4, V5. See dataset-specific evidence note in MCDM_Grades and the complete rules in MCDM_Rubric.</t>
        </is>
      </c>
      <c r="AI184" s="27" t="n"/>
      <c r="AJ184" s="14" t="inlineStr">
        <is>
          <t>https://github.com/lfangyu09/IR-Crack-detection</t>
        </is>
      </c>
      <c r="AK184" s="27" t="n"/>
      <c r="AL184" s="14" t="inlineStr">
        <is>
          <t>P: primary documentation (not evaluator-verified data quality)</t>
        </is>
      </c>
      <c r="AM184" s="27" t="n"/>
      <c r="AN184" s="14" t="inlineStr">
        <is>
          <t>Documentation snapshot; payload release not fully pinned</t>
        </is>
      </c>
      <c r="AO184" s="27" t="n"/>
      <c r="AP184" s="14" t="inlineStr">
        <is>
          <t>2026-09-07</t>
        </is>
      </c>
      <c r="AQ184" s="27" t="n"/>
      <c r="AR184" s="14">
        <f>IF(AND(AS184=5,LEN(AW184)=5,LEN(SUBSTITUTE(SUBSTITUTE(SUBSTITUTE(SUBSTITUTE(AW184,"Y",""),"N",""),"U",""),"X",""))=0),1,0)</f>
        <v/>
      </c>
      <c r="AS184" s="14">
        <f>COUNTA(G184,J184,M184,P184,S184)</f>
        <v/>
      </c>
      <c r="AT184" s="14">
        <f>SUM(IF(OR(G184="Y",G184="N",G184="U",G184="X"),IF(G184=F184,1,0),0),IF(OR(J184="Y",J184="N",J184="U",J184="X"),IF(J184=I184,1,0),0),IF(OR(M184="Y",M184="N",M184="U",M184="X"),IF(M184=L184,1,0),0),IF(OR(P184="Y",P184="N",P184="U",P184="X"),IF(P184=O184,1,0),0),IF(OR(S184="Y",S184="N",S184="U",S184="X"),IF(S184=R184,1,0),0))</f>
        <v/>
      </c>
      <c r="AU184" s="14">
        <f>A184&amp;"|"&amp;LEFT(C184,1)</f>
        <v/>
      </c>
      <c r="AV184" s="14">
        <f>F184&amp;I184&amp;L184&amp;O184&amp;R184</f>
        <v/>
      </c>
      <c r="AW184" s="14">
        <f>G184&amp;J184&amp;M184&amp;P184&amp;S184</f>
        <v/>
      </c>
    </row>
    <row r="185" ht="70" customHeight="1">
      <c r="A185" s="14" t="inlineStr">
        <is>
          <t>DS-023</t>
        </is>
      </c>
      <c r="B185" s="14" t="inlineStr">
        <is>
          <t>IRT Multiple-Type Pavement Distress Detection Dataset (Infrared Thermography)</t>
        </is>
      </c>
      <c r="C185" s="14" t="inlineStr">
        <is>
          <t>E Engineering Value</t>
        </is>
      </c>
      <c r="D185" s="14">
        <f>MCDM_Settings!$D$14</f>
        <v/>
      </c>
      <c r="E185" s="14" t="inlineStr">
        <is>
          <t>E1 Define the outcome</t>
        </is>
      </c>
      <c r="F185" s="21" t="inlineStr">
        <is>
          <t>U</t>
        </is>
      </c>
      <c r="G185" s="23" t="n"/>
      <c r="H185" s="14" t="inlineStr">
        <is>
          <t>E2 Provide measurements</t>
        </is>
      </c>
      <c r="I185" s="21" t="inlineStr">
        <is>
          <t>U</t>
        </is>
      </c>
      <c r="J185" s="23" t="n"/>
      <c r="K185" s="14" t="inlineStr">
        <is>
          <t>E3 Link the records</t>
        </is>
      </c>
      <c r="L185" s="21" t="inlineStr">
        <is>
          <t>U</t>
        </is>
      </c>
      <c r="M185" s="23" t="n"/>
      <c r="N185" s="14" t="inlineStr">
        <is>
          <t>E4 Map agency needs</t>
        </is>
      </c>
      <c r="O185" s="21" t="inlineStr">
        <is>
          <t>U</t>
        </is>
      </c>
      <c r="P185" s="23" t="n"/>
      <c r="Q185" s="14" t="inlineStr">
        <is>
          <t>E5 Validate the decision</t>
        </is>
      </c>
      <c r="R185" s="21" t="inlineStr">
        <is>
          <t>U</t>
        </is>
      </c>
      <c r="S185" s="23" t="n"/>
      <c r="T185" s="14">
        <f>IF(Z185=0,IF(ISNUMBER(SEARCH("X",AV185)),"Unrated (0-5; X)","Unrated (0-5)"),IF(Z185=1,V185&amp;"/5",V185&amp;"-"&amp;X185&amp;"/5 (P"&amp;IF(ISNUMBER(SEARCH("X",AV185)),"; X","")&amp;")"))</f>
        <v/>
      </c>
      <c r="U185" s="26">
        <f>IF(AS185=0,"",IF(AR185=0,"Incomplete/invalid",IF(AA185=0,IF(ISNUMBER(SEARCH("X",AW185)),"Unrated (0-5; X)","Unrated (0-5)"),IF(AA185=1,W185&amp;"/5",W185&amp;"-"&amp;Y185&amp;"/5 (P"&amp;IF(ISNUMBER(SEARCH("X",AW185)),"; X","")&amp;")"))))</f>
        <v/>
      </c>
      <c r="V185" s="53">
        <f>LEN(AV185)-LEN(SUBSTITUTE(AV185,"Y",""))</f>
        <v/>
      </c>
      <c r="W185" s="54">
        <f>IF(AR185=1,LEN(AW185)-LEN(SUBSTITUTE(AW185,"Y","")),"")</f>
        <v/>
      </c>
      <c r="X185" s="53">
        <f>5-(LEN(AV185)-LEN(SUBSTITUTE(AV185,"N","")))</f>
        <v/>
      </c>
      <c r="Y185" s="54">
        <f>IF(AR185=1,5-(LEN(AW185)-LEN(SUBSTITUTE(AW185,"N",""))),"")</f>
        <v/>
      </c>
      <c r="Z185" s="55">
        <f>(V185+5-X185)/5</f>
        <v/>
      </c>
      <c r="AA185" s="56">
        <f>IF(AR185=1,(W185+5-Y185)/5,"")</f>
        <v/>
      </c>
      <c r="AB185" s="57">
        <f>D185*V185/5</f>
        <v/>
      </c>
      <c r="AC185" s="58">
        <f>IF(AR185=1,D185*W185/5,"")</f>
        <v/>
      </c>
      <c r="AD185" s="57">
        <f>D185*X185/5</f>
        <v/>
      </c>
      <c r="AE185" s="58">
        <f>IF(AR185=1,D185*Y185/5,"")</f>
        <v/>
      </c>
      <c r="AF185" s="57">
        <f>D185*Z185</f>
        <v/>
      </c>
      <c r="AG185" s="58">
        <f>IF(AR185=1,D185*AA185,"")</f>
        <v/>
      </c>
      <c r="AH185" s="14" t="inlineStr">
        <is>
          <t>Y: none | N: none | X: none | U: E1, E2, E3, E4, E5. See dataset-specific evidence note in MCDM_Grades and the complete rules in MCDM_Rubric.</t>
        </is>
      </c>
      <c r="AI185" s="27" t="n"/>
      <c r="AJ185" s="14" t="inlineStr">
        <is>
          <t>https://github.com/lfangyu09/IR-Crack-detection</t>
        </is>
      </c>
      <c r="AK185" s="27" t="n"/>
      <c r="AL185" s="14" t="inlineStr">
        <is>
          <t>P: primary documentation (not evaluator-verified data quality)</t>
        </is>
      </c>
      <c r="AM185" s="27" t="n"/>
      <c r="AN185" s="14" t="inlineStr">
        <is>
          <t>Documentation snapshot; payload release not fully pinned</t>
        </is>
      </c>
      <c r="AO185" s="27" t="n"/>
      <c r="AP185" s="14" t="inlineStr">
        <is>
          <t>2026-09-07</t>
        </is>
      </c>
      <c r="AQ185" s="27" t="n"/>
      <c r="AR185" s="14">
        <f>IF(AND(AS185=5,LEN(AW185)=5,LEN(SUBSTITUTE(SUBSTITUTE(SUBSTITUTE(SUBSTITUTE(AW185,"Y",""),"N",""),"U",""),"X",""))=0),1,0)</f>
        <v/>
      </c>
      <c r="AS185" s="14">
        <f>COUNTA(G185,J185,M185,P185,S185)</f>
        <v/>
      </c>
      <c r="AT185" s="14">
        <f>SUM(IF(OR(G185="Y",G185="N",G185="U",G185="X"),IF(G185=F185,1,0),0),IF(OR(J185="Y",J185="N",J185="U",J185="X"),IF(J185=I185,1,0),0),IF(OR(M185="Y",M185="N",M185="U",M185="X"),IF(M185=L185,1,0),0),IF(OR(P185="Y",P185="N",P185="U",P185="X"),IF(P185=O185,1,0),0),IF(OR(S185="Y",S185="N",S185="U",S185="X"),IF(S185=R185,1,0),0))</f>
        <v/>
      </c>
      <c r="AU185" s="14">
        <f>A185&amp;"|"&amp;LEFT(C185,1)</f>
        <v/>
      </c>
      <c r="AV185" s="14">
        <f>F185&amp;I185&amp;L185&amp;O185&amp;R185</f>
        <v/>
      </c>
      <c r="AW185" s="14">
        <f>G185&amp;J185&amp;M185&amp;P185&amp;S185</f>
        <v/>
      </c>
    </row>
    <row r="186" ht="70" customHeight="1">
      <c r="A186" s="14" t="inlineStr">
        <is>
          <t>DS-024</t>
        </is>
      </c>
      <c r="B186" s="14" t="inlineStr">
        <is>
          <t>Kansas City LCMS Pavement Distress Dataset (Image2PCI)</t>
        </is>
      </c>
      <c r="C186" s="14" t="inlineStr">
        <is>
          <t>A Access</t>
        </is>
      </c>
      <c r="D186" s="14">
        <f>MCDM_Settings!$D$7</f>
        <v/>
      </c>
      <c r="E186" s="14" t="inlineStr">
        <is>
          <t>A1 Find the release</t>
        </is>
      </c>
      <c r="F186" s="21" t="inlineStr">
        <is>
          <t>Y</t>
        </is>
      </c>
      <c r="G186" s="23" t="n"/>
      <c r="H186" s="14" t="inlineStr">
        <is>
          <t>A2 Get the data</t>
        </is>
      </c>
      <c r="I186" s="21" t="inlineStr">
        <is>
          <t>Y</t>
        </is>
      </c>
      <c r="J186" s="23" t="n"/>
      <c r="K186" s="14" t="inlineStr">
        <is>
          <t>A3 Check the license</t>
        </is>
      </c>
      <c r="L186" s="21" t="inlineStr">
        <is>
          <t>U</t>
        </is>
      </c>
      <c r="M186" s="23" t="n"/>
      <c r="N186" s="14" t="inlineStr">
        <is>
          <t>A4 Check other rights</t>
        </is>
      </c>
      <c r="O186" s="21" t="inlineStr">
        <is>
          <t>U</t>
        </is>
      </c>
      <c r="P186" s="23" t="n"/>
      <c r="Q186" s="14" t="inlineStr">
        <is>
          <t>A5 Open a sample</t>
        </is>
      </c>
      <c r="R186" s="21" t="inlineStr">
        <is>
          <t>U</t>
        </is>
      </c>
      <c r="S186" s="23" t="n"/>
      <c r="T186" s="14">
        <f>IF(Z186=0,IF(ISNUMBER(SEARCH("X",AV186)),"Unrated (0-5; X)","Unrated (0-5)"),IF(Z186=1,V186&amp;"/5",V186&amp;"-"&amp;X186&amp;"/5 (P"&amp;IF(ISNUMBER(SEARCH("X",AV186)),"; X","")&amp;")"))</f>
        <v/>
      </c>
      <c r="U186" s="26">
        <f>IF(AS186=0,"",IF(AR186=0,"Incomplete/invalid",IF(AA186=0,IF(ISNUMBER(SEARCH("X",AW186)),"Unrated (0-5; X)","Unrated (0-5)"),IF(AA186=1,W186&amp;"/5",W186&amp;"-"&amp;Y186&amp;"/5 (P"&amp;IF(ISNUMBER(SEARCH("X",AW186)),"; X","")&amp;")"))))</f>
        <v/>
      </c>
      <c r="V186" s="53">
        <f>LEN(AV186)-LEN(SUBSTITUTE(AV186,"Y",""))</f>
        <v/>
      </c>
      <c r="W186" s="54">
        <f>IF(AR186=1,LEN(AW186)-LEN(SUBSTITUTE(AW186,"Y","")),"")</f>
        <v/>
      </c>
      <c r="X186" s="53">
        <f>5-(LEN(AV186)-LEN(SUBSTITUTE(AV186,"N","")))</f>
        <v/>
      </c>
      <c r="Y186" s="54">
        <f>IF(AR186=1,5-(LEN(AW186)-LEN(SUBSTITUTE(AW186,"N",""))),"")</f>
        <v/>
      </c>
      <c r="Z186" s="55">
        <f>(V186+5-X186)/5</f>
        <v/>
      </c>
      <c r="AA186" s="56">
        <f>IF(AR186=1,(W186+5-Y186)/5,"")</f>
        <v/>
      </c>
      <c r="AB186" s="57">
        <f>D186*V186/5</f>
        <v/>
      </c>
      <c r="AC186" s="58">
        <f>IF(AR186=1,D186*W186/5,"")</f>
        <v/>
      </c>
      <c r="AD186" s="57">
        <f>D186*X186/5</f>
        <v/>
      </c>
      <c r="AE186" s="58">
        <f>IF(AR186=1,D186*Y186/5,"")</f>
        <v/>
      </c>
      <c r="AF186" s="57">
        <f>D186*Z186</f>
        <v/>
      </c>
      <c r="AG186" s="58">
        <f>IF(AR186=1,D186*AA186,"")</f>
        <v/>
      </c>
      <c r="AH186" s="14" t="inlineStr">
        <is>
          <t>Y: A1, A2 | N: none | X: none | U: A3, A4, A5. See dataset-specific evidence note in MCDM_Grades and the complete rules in MCDM_Rubric.</t>
        </is>
      </c>
      <c r="AI186" s="27" t="n"/>
      <c r="AJ186" s="14" t="inlineStr">
        <is>
          <t>https://github.com/neemajakisa/Pavement-Distress-Dataset</t>
        </is>
      </c>
      <c r="AK186" s="27" t="n"/>
      <c r="AL186" s="14" t="inlineStr">
        <is>
          <t>P: primary documentation (not evaluator-verified data quality)</t>
        </is>
      </c>
      <c r="AM186" s="27" t="n"/>
      <c r="AN186" s="14" t="inlineStr">
        <is>
          <t>Documentation snapshot; payload release not fully pinned</t>
        </is>
      </c>
      <c r="AO186" s="27" t="n"/>
      <c r="AP186" s="14" t="inlineStr">
        <is>
          <t>2026-09-07</t>
        </is>
      </c>
      <c r="AQ186" s="27" t="n"/>
      <c r="AR186" s="14">
        <f>IF(AND(AS186=5,LEN(AW186)=5,LEN(SUBSTITUTE(SUBSTITUTE(SUBSTITUTE(SUBSTITUTE(AW186,"Y",""),"N",""),"U",""),"X",""))=0),1,0)</f>
        <v/>
      </c>
      <c r="AS186" s="14">
        <f>COUNTA(G186,J186,M186,P186,S186)</f>
        <v/>
      </c>
      <c r="AT186" s="14">
        <f>SUM(IF(OR(G186="Y",G186="N",G186="U",G186="X"),IF(G186=F186,1,0),0),IF(OR(J186="Y",J186="N",J186="U",J186="X"),IF(J186=I186,1,0),0),IF(OR(M186="Y",M186="N",M186="U",M186="X"),IF(M186=L186,1,0),0),IF(OR(P186="Y",P186="N",P186="U",P186="X"),IF(P186=O186,1,0),0),IF(OR(S186="Y",S186="N",S186="U",S186="X"),IF(S186=R186,1,0),0))</f>
        <v/>
      </c>
      <c r="AU186" s="14">
        <f>A186&amp;"|"&amp;LEFT(C186,1)</f>
        <v/>
      </c>
      <c r="AV186" s="14">
        <f>F186&amp;I186&amp;L186&amp;O186&amp;R186</f>
        <v/>
      </c>
      <c r="AW186" s="14">
        <f>G186&amp;J186&amp;M186&amp;P186&amp;S186</f>
        <v/>
      </c>
    </row>
    <row r="187" ht="70" customHeight="1">
      <c r="A187" s="14" t="inlineStr">
        <is>
          <t>DS-024</t>
        </is>
      </c>
      <c r="B187" s="14" t="inlineStr">
        <is>
          <t>Kansas City LCMS Pavement Distress Dataset (Image2PCI)</t>
        </is>
      </c>
      <c r="C187" s="14" t="inlineStr">
        <is>
          <t>L Label Quality</t>
        </is>
      </c>
      <c r="D187" s="14">
        <f>MCDM_Settings!$D$8</f>
        <v/>
      </c>
      <c r="E187" s="14" t="inlineStr">
        <is>
          <t>L1 Define the targets</t>
        </is>
      </c>
      <c r="F187" s="21" t="inlineStr">
        <is>
          <t>U</t>
        </is>
      </c>
      <c r="G187" s="23" t="n"/>
      <c r="H187" s="14" t="inlineStr">
        <is>
          <t>L2 Explain the rules</t>
        </is>
      </c>
      <c r="I187" s="21" t="inlineStr">
        <is>
          <t>U</t>
        </is>
      </c>
      <c r="J187" s="23" t="n"/>
      <c r="K187" s="14" t="inlineStr">
        <is>
          <t>L3 Identify the team</t>
        </is>
      </c>
      <c r="L187" s="21" t="inlineStr">
        <is>
          <t>U</t>
        </is>
      </c>
      <c r="M187" s="23" t="n"/>
      <c r="N187" s="14" t="inlineStr">
        <is>
          <t>L4 Review and correct</t>
        </is>
      </c>
      <c r="O187" s="21" t="inlineStr">
        <is>
          <t>U</t>
        </is>
      </c>
      <c r="P187" s="23" t="n"/>
      <c r="Q187" s="14" t="inlineStr">
        <is>
          <t>L5 Measure reliability</t>
        </is>
      </c>
      <c r="R187" s="21" t="inlineStr">
        <is>
          <t>U</t>
        </is>
      </c>
      <c r="S187" s="23" t="n"/>
      <c r="T187" s="14">
        <f>IF(Z187=0,IF(ISNUMBER(SEARCH("X",AV187)),"Unrated (0-5; X)","Unrated (0-5)"),IF(Z187=1,V187&amp;"/5",V187&amp;"-"&amp;X187&amp;"/5 (P"&amp;IF(ISNUMBER(SEARCH("X",AV187)),"; X","")&amp;")"))</f>
        <v/>
      </c>
      <c r="U187" s="26">
        <f>IF(AS187=0,"",IF(AR187=0,"Incomplete/invalid",IF(AA187=0,IF(ISNUMBER(SEARCH("X",AW187)),"Unrated (0-5; X)","Unrated (0-5)"),IF(AA187=1,W187&amp;"/5",W187&amp;"-"&amp;Y187&amp;"/5 (P"&amp;IF(ISNUMBER(SEARCH("X",AW187)),"; X","")&amp;")"))))</f>
        <v/>
      </c>
      <c r="V187" s="53">
        <f>LEN(AV187)-LEN(SUBSTITUTE(AV187,"Y",""))</f>
        <v/>
      </c>
      <c r="W187" s="54">
        <f>IF(AR187=1,LEN(AW187)-LEN(SUBSTITUTE(AW187,"Y","")),"")</f>
        <v/>
      </c>
      <c r="X187" s="53">
        <f>5-(LEN(AV187)-LEN(SUBSTITUTE(AV187,"N","")))</f>
        <v/>
      </c>
      <c r="Y187" s="54">
        <f>IF(AR187=1,5-(LEN(AW187)-LEN(SUBSTITUTE(AW187,"N",""))),"")</f>
        <v/>
      </c>
      <c r="Z187" s="55">
        <f>(V187+5-X187)/5</f>
        <v/>
      </c>
      <c r="AA187" s="56">
        <f>IF(AR187=1,(W187+5-Y187)/5,"")</f>
        <v/>
      </c>
      <c r="AB187" s="57">
        <f>D187*V187/5</f>
        <v/>
      </c>
      <c r="AC187" s="58">
        <f>IF(AR187=1,D187*W187/5,"")</f>
        <v/>
      </c>
      <c r="AD187" s="57">
        <f>D187*X187/5</f>
        <v/>
      </c>
      <c r="AE187" s="58">
        <f>IF(AR187=1,D187*Y187/5,"")</f>
        <v/>
      </c>
      <c r="AF187" s="57">
        <f>D187*Z187</f>
        <v/>
      </c>
      <c r="AG187" s="58">
        <f>IF(AR187=1,D187*AA187,"")</f>
        <v/>
      </c>
      <c r="AH187" s="14" t="inlineStr">
        <is>
          <t>Y: none | N: none | X: none | U: L1, L2, L3, L4, L5. See dataset-specific evidence note in MCDM_Grades and the complete rules in MCDM_Rubric.</t>
        </is>
      </c>
      <c r="AI187" s="27" t="n"/>
      <c r="AJ187" s="14" t="inlineStr">
        <is>
          <t>https://github.com/neemajakisa/Pavement-Distress-Dataset</t>
        </is>
      </c>
      <c r="AK187" s="27" t="n"/>
      <c r="AL187" s="14" t="inlineStr">
        <is>
          <t>P: primary documentation (not evaluator-verified data quality)</t>
        </is>
      </c>
      <c r="AM187" s="27" t="n"/>
      <c r="AN187" s="14" t="inlineStr">
        <is>
          <t>Documentation snapshot; payload release not fully pinned</t>
        </is>
      </c>
      <c r="AO187" s="27" t="n"/>
      <c r="AP187" s="14" t="inlineStr">
        <is>
          <t>2026-09-07</t>
        </is>
      </c>
      <c r="AQ187" s="27" t="n"/>
      <c r="AR187" s="14">
        <f>IF(AND(AS187=5,LEN(AW187)=5,LEN(SUBSTITUTE(SUBSTITUTE(SUBSTITUTE(SUBSTITUTE(AW187,"Y",""),"N",""),"U",""),"X",""))=0),1,0)</f>
        <v/>
      </c>
      <c r="AS187" s="14">
        <f>COUNTA(G187,J187,M187,P187,S187)</f>
        <v/>
      </c>
      <c r="AT187" s="14">
        <f>SUM(IF(OR(G187="Y",G187="N",G187="U",G187="X"),IF(G187=F187,1,0),0),IF(OR(J187="Y",J187="N",J187="U",J187="X"),IF(J187=I187,1,0),0),IF(OR(M187="Y",M187="N",M187="U",M187="X"),IF(M187=L187,1,0),0),IF(OR(P187="Y",P187="N",P187="U",P187="X"),IF(P187=O187,1,0),0),IF(OR(S187="Y",S187="N",S187="U",S187="X"),IF(S187=R187,1,0),0))</f>
        <v/>
      </c>
      <c r="AU187" s="14">
        <f>A187&amp;"|"&amp;LEFT(C187,1)</f>
        <v/>
      </c>
      <c r="AV187" s="14">
        <f>F187&amp;I187&amp;L187&amp;O187&amp;R187</f>
        <v/>
      </c>
      <c r="AW187" s="14">
        <f>G187&amp;J187&amp;M187&amp;P187&amp;S187</f>
        <v/>
      </c>
    </row>
    <row r="188" ht="70" customHeight="1">
      <c r="A188" s="14" t="inlineStr">
        <is>
          <t>DS-024</t>
        </is>
      </c>
      <c r="B188" s="14" t="inlineStr">
        <is>
          <t>Kansas City LCMS Pavement Distress Dataset (Image2PCI)</t>
        </is>
      </c>
      <c r="C188" s="14" t="inlineStr">
        <is>
          <t>D Documentation</t>
        </is>
      </c>
      <c r="D188" s="14">
        <f>MCDM_Settings!$D$9</f>
        <v/>
      </c>
      <c r="E188" s="14" t="inlineStr">
        <is>
          <t>D1 Describe the files</t>
        </is>
      </c>
      <c r="F188" s="21" t="inlineStr">
        <is>
          <t>U</t>
        </is>
      </c>
      <c r="G188" s="23" t="n"/>
      <c r="H188" s="14" t="inlineStr">
        <is>
          <t>D2 Explain the source</t>
        </is>
      </c>
      <c r="I188" s="21" t="inlineStr">
        <is>
          <t>Y</t>
        </is>
      </c>
      <c r="J188" s="23" t="n"/>
      <c r="K188" s="14" t="inlineStr">
        <is>
          <t>D3 Track the version</t>
        </is>
      </c>
      <c r="L188" s="21" t="inlineStr">
        <is>
          <t>U</t>
        </is>
      </c>
      <c r="M188" s="23" t="n"/>
      <c r="N188" s="14" t="inlineStr">
        <is>
          <t>D4 State the limits</t>
        </is>
      </c>
      <c r="O188" s="21" t="inlineStr">
        <is>
          <t>U</t>
        </is>
      </c>
      <c r="P188" s="23" t="n"/>
      <c r="Q188" s="14" t="inlineStr">
        <is>
          <t>D5 Locate the details</t>
        </is>
      </c>
      <c r="R188" s="21" t="inlineStr">
        <is>
          <t>Y</t>
        </is>
      </c>
      <c r="S188" s="23" t="n"/>
      <c r="T188" s="14">
        <f>IF(Z188=0,IF(ISNUMBER(SEARCH("X",AV188)),"Unrated (0-5; X)","Unrated (0-5)"),IF(Z188=1,V188&amp;"/5",V188&amp;"-"&amp;X188&amp;"/5 (P"&amp;IF(ISNUMBER(SEARCH("X",AV188)),"; X","")&amp;")"))</f>
        <v/>
      </c>
      <c r="U188" s="26">
        <f>IF(AS188=0,"",IF(AR188=0,"Incomplete/invalid",IF(AA188=0,IF(ISNUMBER(SEARCH("X",AW188)),"Unrated (0-5; X)","Unrated (0-5)"),IF(AA188=1,W188&amp;"/5",W188&amp;"-"&amp;Y188&amp;"/5 (P"&amp;IF(ISNUMBER(SEARCH("X",AW188)),"; X","")&amp;")"))))</f>
        <v/>
      </c>
      <c r="V188" s="53">
        <f>LEN(AV188)-LEN(SUBSTITUTE(AV188,"Y",""))</f>
        <v/>
      </c>
      <c r="W188" s="54">
        <f>IF(AR188=1,LEN(AW188)-LEN(SUBSTITUTE(AW188,"Y","")),"")</f>
        <v/>
      </c>
      <c r="X188" s="53">
        <f>5-(LEN(AV188)-LEN(SUBSTITUTE(AV188,"N","")))</f>
        <v/>
      </c>
      <c r="Y188" s="54">
        <f>IF(AR188=1,5-(LEN(AW188)-LEN(SUBSTITUTE(AW188,"N",""))),"")</f>
        <v/>
      </c>
      <c r="Z188" s="55">
        <f>(V188+5-X188)/5</f>
        <v/>
      </c>
      <c r="AA188" s="56">
        <f>IF(AR188=1,(W188+5-Y188)/5,"")</f>
        <v/>
      </c>
      <c r="AB188" s="57">
        <f>D188*V188/5</f>
        <v/>
      </c>
      <c r="AC188" s="58">
        <f>IF(AR188=1,D188*W188/5,"")</f>
        <v/>
      </c>
      <c r="AD188" s="57">
        <f>D188*X188/5</f>
        <v/>
      </c>
      <c r="AE188" s="58">
        <f>IF(AR188=1,D188*Y188/5,"")</f>
        <v/>
      </c>
      <c r="AF188" s="57">
        <f>D188*Z188</f>
        <v/>
      </c>
      <c r="AG188" s="58">
        <f>IF(AR188=1,D188*AA188,"")</f>
        <v/>
      </c>
      <c r="AH188" s="14" t="inlineStr">
        <is>
          <t>Y: D2, D5 | N: none | X: none | U: D1, D3, D4. See dataset-specific evidence note in MCDM_Grades and the complete rules in MCDM_Rubric.</t>
        </is>
      </c>
      <c r="AI188" s="27" t="n"/>
      <c r="AJ188" s="14" t="inlineStr">
        <is>
          <t>https://github.com/neemajakisa/Pavement-Distress-Dataset</t>
        </is>
      </c>
      <c r="AK188" s="27" t="n"/>
      <c r="AL188" s="14" t="inlineStr">
        <is>
          <t>P: primary documentation (not evaluator-verified data quality)</t>
        </is>
      </c>
      <c r="AM188" s="27" t="n"/>
      <c r="AN188" s="14" t="inlineStr">
        <is>
          <t>Documentation snapshot; payload release not fully pinned</t>
        </is>
      </c>
      <c r="AO188" s="27" t="n"/>
      <c r="AP188" s="14" t="inlineStr">
        <is>
          <t>2026-09-07</t>
        </is>
      </c>
      <c r="AQ188" s="27" t="n"/>
      <c r="AR188" s="14">
        <f>IF(AND(AS188=5,LEN(AW188)=5,LEN(SUBSTITUTE(SUBSTITUTE(SUBSTITUTE(SUBSTITUTE(AW188,"Y",""),"N",""),"U",""),"X",""))=0),1,0)</f>
        <v/>
      </c>
      <c r="AS188" s="14">
        <f>COUNTA(G188,J188,M188,P188,S188)</f>
        <v/>
      </c>
      <c r="AT188" s="14">
        <f>SUM(IF(OR(G188="Y",G188="N",G188="U",G188="X"),IF(G188=F188,1,0),0),IF(OR(J188="Y",J188="N",J188="U",J188="X"),IF(J188=I188,1,0),0),IF(OR(M188="Y",M188="N",M188="U",M188="X"),IF(M188=L188,1,0),0),IF(OR(P188="Y",P188="N",P188="U",P188="X"),IF(P188=O188,1,0),0),IF(OR(S188="Y",S188="N",S188="U",S188="X"),IF(S188=R188,1,0),0))</f>
        <v/>
      </c>
      <c r="AU188" s="14">
        <f>A188&amp;"|"&amp;LEFT(C188,1)</f>
        <v/>
      </c>
      <c r="AV188" s="14">
        <f>F188&amp;I188&amp;L188&amp;O188&amp;R188</f>
        <v/>
      </c>
      <c r="AW188" s="14">
        <f>G188&amp;J188&amp;M188&amp;P188&amp;S188</f>
        <v/>
      </c>
    </row>
    <row r="189" ht="70" customHeight="1">
      <c r="A189" s="14" t="inlineStr">
        <is>
          <t>DS-024</t>
        </is>
      </c>
      <c r="B189" s="14" t="inlineStr">
        <is>
          <t>Kansas City LCMS Pavement Distress Dataset (Image2PCI)</t>
        </is>
      </c>
      <c r="C189" s="14" t="inlineStr">
        <is>
          <t>C Sample Size</t>
        </is>
      </c>
      <c r="D189" s="14">
        <f>MCDM_Settings!$D$10</f>
        <v/>
      </c>
      <c r="E189" s="14" t="inlineStr">
        <is>
          <t>C1 Count originals</t>
        </is>
      </c>
      <c r="F189" s="21" t="inlineStr">
        <is>
          <t>U</t>
        </is>
      </c>
      <c r="G189" s="23" t="n"/>
      <c r="H189" s="14" t="inlineStr">
        <is>
          <t>C2 Count each class</t>
        </is>
      </c>
      <c r="I189" s="21" t="inlineStr">
        <is>
          <t>U</t>
        </is>
      </c>
      <c r="J189" s="23" t="n"/>
      <c r="K189" s="14" t="inlineStr">
        <is>
          <t>C3 Count each group</t>
        </is>
      </c>
      <c r="L189" s="21" t="inlineStr">
        <is>
          <t>U</t>
        </is>
      </c>
      <c r="M189" s="23" t="n"/>
      <c r="N189" s="14" t="inlineStr">
        <is>
          <t>C4 Count each split</t>
        </is>
      </c>
      <c r="O189" s="21" t="inlineStr">
        <is>
          <t>U</t>
        </is>
      </c>
      <c r="P189" s="23" t="n"/>
      <c r="Q189" s="14" t="inlineStr">
        <is>
          <t>C5 Justify the size</t>
        </is>
      </c>
      <c r="R189" s="21" t="inlineStr">
        <is>
          <t>U</t>
        </is>
      </c>
      <c r="S189" s="23" t="n"/>
      <c r="T189" s="14">
        <f>IF(Z189=0,IF(ISNUMBER(SEARCH("X",AV189)),"Unrated (0-5; X)","Unrated (0-5)"),IF(Z189=1,V189&amp;"/5",V189&amp;"-"&amp;X189&amp;"/5 (P"&amp;IF(ISNUMBER(SEARCH("X",AV189)),"; X","")&amp;")"))</f>
        <v/>
      </c>
      <c r="U189" s="26">
        <f>IF(AS189=0,"",IF(AR189=0,"Incomplete/invalid",IF(AA189=0,IF(ISNUMBER(SEARCH("X",AW189)),"Unrated (0-5; X)","Unrated (0-5)"),IF(AA189=1,W189&amp;"/5",W189&amp;"-"&amp;Y189&amp;"/5 (P"&amp;IF(ISNUMBER(SEARCH("X",AW189)),"; X","")&amp;")"))))</f>
        <v/>
      </c>
      <c r="V189" s="53">
        <f>LEN(AV189)-LEN(SUBSTITUTE(AV189,"Y",""))</f>
        <v/>
      </c>
      <c r="W189" s="54">
        <f>IF(AR189=1,LEN(AW189)-LEN(SUBSTITUTE(AW189,"Y","")),"")</f>
        <v/>
      </c>
      <c r="X189" s="53">
        <f>5-(LEN(AV189)-LEN(SUBSTITUTE(AV189,"N","")))</f>
        <v/>
      </c>
      <c r="Y189" s="54">
        <f>IF(AR189=1,5-(LEN(AW189)-LEN(SUBSTITUTE(AW189,"N",""))),"")</f>
        <v/>
      </c>
      <c r="Z189" s="55">
        <f>(V189+5-X189)/5</f>
        <v/>
      </c>
      <c r="AA189" s="56">
        <f>IF(AR189=1,(W189+5-Y189)/5,"")</f>
        <v/>
      </c>
      <c r="AB189" s="57">
        <f>D189*V189/5</f>
        <v/>
      </c>
      <c r="AC189" s="58">
        <f>IF(AR189=1,D189*W189/5,"")</f>
        <v/>
      </c>
      <c r="AD189" s="57">
        <f>D189*X189/5</f>
        <v/>
      </c>
      <c r="AE189" s="58">
        <f>IF(AR189=1,D189*Y189/5,"")</f>
        <v/>
      </c>
      <c r="AF189" s="57">
        <f>D189*Z189</f>
        <v/>
      </c>
      <c r="AG189" s="58">
        <f>IF(AR189=1,D189*AA189,"")</f>
        <v/>
      </c>
      <c r="AH189" s="14" t="inlineStr">
        <is>
          <t>Y: none | N: none | X: none | U: C1, C2, C3, C4, C5. See dataset-specific evidence note in MCDM_Grades and the complete rules in MCDM_Rubric.</t>
        </is>
      </c>
      <c r="AI189" s="27" t="n"/>
      <c r="AJ189" s="14" t="inlineStr">
        <is>
          <t>https://github.com/neemajakisa/Pavement-Distress-Dataset</t>
        </is>
      </c>
      <c r="AK189" s="27" t="n"/>
      <c r="AL189" s="14" t="inlineStr">
        <is>
          <t>P: primary documentation (not evaluator-verified data quality)</t>
        </is>
      </c>
      <c r="AM189" s="27" t="n"/>
      <c r="AN189" s="14" t="inlineStr">
        <is>
          <t>Documentation snapshot; payload release not fully pinned</t>
        </is>
      </c>
      <c r="AO189" s="27" t="n"/>
      <c r="AP189" s="14" t="inlineStr">
        <is>
          <t>2026-09-07</t>
        </is>
      </c>
      <c r="AQ189" s="27" t="n"/>
      <c r="AR189" s="14">
        <f>IF(AND(AS189=5,LEN(AW189)=5,LEN(SUBSTITUTE(SUBSTITUTE(SUBSTITUTE(SUBSTITUTE(AW189,"Y",""),"N",""),"U",""),"X",""))=0),1,0)</f>
        <v/>
      </c>
      <c r="AS189" s="14">
        <f>COUNTA(G189,J189,M189,P189,S189)</f>
        <v/>
      </c>
      <c r="AT189" s="14">
        <f>SUM(IF(OR(G189="Y",G189="N",G189="U",G189="X"),IF(G189=F189,1,0),0),IF(OR(J189="Y",J189="N",J189="U",J189="X"),IF(J189=I189,1,0),0),IF(OR(M189="Y",M189="N",M189="U",M189="X"),IF(M189=L189,1,0),0),IF(OR(P189="Y",P189="N",P189="U",P189="X"),IF(P189=O189,1,0),0),IF(OR(S189="Y",S189="N",S189="U",S189="X"),IF(S189=R189,1,0),0))</f>
        <v/>
      </c>
      <c r="AU189" s="14">
        <f>A189&amp;"|"&amp;LEFT(C189,1)</f>
        <v/>
      </c>
      <c r="AV189" s="14">
        <f>F189&amp;I189&amp;L189&amp;O189&amp;R189</f>
        <v/>
      </c>
      <c r="AW189" s="14">
        <f>G189&amp;J189&amp;M189&amp;P189&amp;S189</f>
        <v/>
      </c>
    </row>
    <row r="190" ht="70" customHeight="1">
      <c r="A190" s="14" t="inlineStr">
        <is>
          <t>DS-024</t>
        </is>
      </c>
      <c r="B190" s="14" t="inlineStr">
        <is>
          <t>Kansas City LCMS Pavement Distress Dataset (Image2PCI)</t>
        </is>
      </c>
      <c r="C190" s="14" t="inlineStr">
        <is>
          <t>R Domain Fit</t>
        </is>
      </c>
      <c r="D190" s="14">
        <f>MCDM_Settings!$D$11</f>
        <v/>
      </c>
      <c r="E190" s="14" t="inlineStr">
        <is>
          <t>R1 Define the domain</t>
        </is>
      </c>
      <c r="F190" s="21" t="inlineStr">
        <is>
          <t>Y</t>
        </is>
      </c>
      <c r="G190" s="23" t="n"/>
      <c r="H190" s="14" t="inlineStr">
        <is>
          <t>R2 Describe coverage</t>
        </is>
      </c>
      <c r="I190" s="21" t="inlineStr">
        <is>
          <t>Y</t>
        </is>
      </c>
      <c r="J190" s="23" t="n"/>
      <c r="K190" s="14" t="inlineStr">
        <is>
          <t>R3 Compare the target</t>
        </is>
      </c>
      <c r="L190" s="21" t="inlineStr">
        <is>
          <t>U</t>
        </is>
      </c>
      <c r="M190" s="23" t="n"/>
      <c r="N190" s="14" t="inlineStr">
        <is>
          <t>R4 Check for bias</t>
        </is>
      </c>
      <c r="O190" s="21" t="inlineStr">
        <is>
          <t>U</t>
        </is>
      </c>
      <c r="P190" s="23" t="n"/>
      <c r="Q190" s="14" t="inlineStr">
        <is>
          <t>R5 Test a new domain</t>
        </is>
      </c>
      <c r="R190" s="21" t="inlineStr">
        <is>
          <t>U</t>
        </is>
      </c>
      <c r="S190" s="23" t="n"/>
      <c r="T190" s="14">
        <f>IF(Z190=0,IF(ISNUMBER(SEARCH("X",AV190)),"Unrated (0-5; X)","Unrated (0-5)"),IF(Z190=1,V190&amp;"/5",V190&amp;"-"&amp;X190&amp;"/5 (P"&amp;IF(ISNUMBER(SEARCH("X",AV190)),"; X","")&amp;")"))</f>
        <v/>
      </c>
      <c r="U190" s="26">
        <f>IF(AS190=0,"",IF(AR190=0,"Incomplete/invalid",IF(AA190=0,IF(ISNUMBER(SEARCH("X",AW190)),"Unrated (0-5; X)","Unrated (0-5)"),IF(AA190=1,W190&amp;"/5",W190&amp;"-"&amp;Y190&amp;"/5 (P"&amp;IF(ISNUMBER(SEARCH("X",AW190)),"; X","")&amp;")"))))</f>
        <v/>
      </c>
      <c r="V190" s="53">
        <f>LEN(AV190)-LEN(SUBSTITUTE(AV190,"Y",""))</f>
        <v/>
      </c>
      <c r="W190" s="54">
        <f>IF(AR190=1,LEN(AW190)-LEN(SUBSTITUTE(AW190,"Y","")),"")</f>
        <v/>
      </c>
      <c r="X190" s="53">
        <f>5-(LEN(AV190)-LEN(SUBSTITUTE(AV190,"N","")))</f>
        <v/>
      </c>
      <c r="Y190" s="54">
        <f>IF(AR190=1,5-(LEN(AW190)-LEN(SUBSTITUTE(AW190,"N",""))),"")</f>
        <v/>
      </c>
      <c r="Z190" s="55">
        <f>(V190+5-X190)/5</f>
        <v/>
      </c>
      <c r="AA190" s="56">
        <f>IF(AR190=1,(W190+5-Y190)/5,"")</f>
        <v/>
      </c>
      <c r="AB190" s="57">
        <f>D190*V190/5</f>
        <v/>
      </c>
      <c r="AC190" s="58">
        <f>IF(AR190=1,D190*W190/5,"")</f>
        <v/>
      </c>
      <c r="AD190" s="57">
        <f>D190*X190/5</f>
        <v/>
      </c>
      <c r="AE190" s="58">
        <f>IF(AR190=1,D190*Y190/5,"")</f>
        <v/>
      </c>
      <c r="AF190" s="57">
        <f>D190*Z190</f>
        <v/>
      </c>
      <c r="AG190" s="58">
        <f>IF(AR190=1,D190*AA190,"")</f>
        <v/>
      </c>
      <c r="AH190" s="14" t="inlineStr">
        <is>
          <t>Y: R1, R2 | N: none | X: none | U: R3, R4, R5. See dataset-specific evidence note in MCDM_Grades and the complete rules in MCDM_Rubric.</t>
        </is>
      </c>
      <c r="AI190" s="27" t="n"/>
      <c r="AJ190" s="14" t="inlineStr">
        <is>
          <t>https://github.com/neemajakisa/Pavement-Distress-Dataset</t>
        </is>
      </c>
      <c r="AK190" s="27" t="n"/>
      <c r="AL190" s="14" t="inlineStr">
        <is>
          <t>P: primary documentation (not evaluator-verified data quality)</t>
        </is>
      </c>
      <c r="AM190" s="27" t="n"/>
      <c r="AN190" s="14" t="inlineStr">
        <is>
          <t>Documentation snapshot; payload release not fully pinned</t>
        </is>
      </c>
      <c r="AO190" s="27" t="n"/>
      <c r="AP190" s="14" t="inlineStr">
        <is>
          <t>2026-09-07</t>
        </is>
      </c>
      <c r="AQ190" s="27" t="n"/>
      <c r="AR190" s="14">
        <f>IF(AND(AS190=5,LEN(AW190)=5,LEN(SUBSTITUTE(SUBSTITUTE(SUBSTITUTE(SUBSTITUTE(AW190,"Y",""),"N",""),"U",""),"X",""))=0),1,0)</f>
        <v/>
      </c>
      <c r="AS190" s="14">
        <f>COUNTA(G190,J190,M190,P190,S190)</f>
        <v/>
      </c>
      <c r="AT190" s="14">
        <f>SUM(IF(OR(G190="Y",G190="N",G190="U",G190="X"),IF(G190=F190,1,0),0),IF(OR(J190="Y",J190="N",J190="U",J190="X"),IF(J190=I190,1,0),0),IF(OR(M190="Y",M190="N",M190="U",M190="X"),IF(M190=L190,1,0),0),IF(OR(P190="Y",P190="N",P190="U",P190="X"),IF(P190=O190,1,0),0),IF(OR(S190="Y",S190="N",S190="U",S190="X"),IF(S190=R190,1,0),0))</f>
        <v/>
      </c>
      <c r="AU190" s="14">
        <f>A190&amp;"|"&amp;LEFT(C190,1)</f>
        <v/>
      </c>
      <c r="AV190" s="14">
        <f>F190&amp;I190&amp;L190&amp;O190&amp;R190</f>
        <v/>
      </c>
      <c r="AW190" s="14">
        <f>G190&amp;J190&amp;M190&amp;P190&amp;S190</f>
        <v/>
      </c>
    </row>
    <row r="191" ht="70" customHeight="1">
      <c r="A191" s="14" t="inlineStr">
        <is>
          <t>DS-024</t>
        </is>
      </c>
      <c r="B191" s="14" t="inlineStr">
        <is>
          <t>Kansas City LCMS Pavement Distress Dataset (Image2PCI)</t>
        </is>
      </c>
      <c r="C191" s="14" t="inlineStr">
        <is>
          <t>M Sensor Details</t>
        </is>
      </c>
      <c r="D191" s="14">
        <f>MCDM_Settings!$D$12</f>
        <v/>
      </c>
      <c r="E191" s="14" t="inlineStr">
        <is>
          <t>M1 Identify equipment</t>
        </is>
      </c>
      <c r="F191" s="21" t="inlineStr">
        <is>
          <t>Y</t>
        </is>
      </c>
      <c r="G191" s="23" t="n"/>
      <c r="H191" s="14" t="inlineStr">
        <is>
          <t>M2 Specify the scale</t>
        </is>
      </c>
      <c r="I191" s="21" t="inlineStr">
        <is>
          <t>U</t>
        </is>
      </c>
      <c r="J191" s="23" t="n"/>
      <c r="K191" s="14" t="inlineStr">
        <is>
          <t>M3 Locate the records</t>
        </is>
      </c>
      <c r="L191" s="21" t="inlineStr">
        <is>
          <t>U</t>
        </is>
      </c>
      <c r="M191" s="23" t="n"/>
      <c r="N191" s="14" t="inlineStr">
        <is>
          <t>M4 Report precision</t>
        </is>
      </c>
      <c r="O191" s="21" t="inlineStr">
        <is>
          <t>U</t>
        </is>
      </c>
      <c r="P191" s="23" t="n"/>
      <c r="Q191" s="14" t="inlineStr">
        <is>
          <t>M5 Explain processing</t>
        </is>
      </c>
      <c r="R191" s="21" t="inlineStr">
        <is>
          <t>U</t>
        </is>
      </c>
      <c r="S191" s="23" t="n"/>
      <c r="T191" s="14">
        <f>IF(Z191=0,IF(ISNUMBER(SEARCH("X",AV191)),"Unrated (0-5; X)","Unrated (0-5)"),IF(Z191=1,V191&amp;"/5",V191&amp;"-"&amp;X191&amp;"/5 (P"&amp;IF(ISNUMBER(SEARCH("X",AV191)),"; X","")&amp;")"))</f>
        <v/>
      </c>
      <c r="U191" s="26">
        <f>IF(AS191=0,"",IF(AR191=0,"Incomplete/invalid",IF(AA191=0,IF(ISNUMBER(SEARCH("X",AW191)),"Unrated (0-5; X)","Unrated (0-5)"),IF(AA191=1,W191&amp;"/5",W191&amp;"-"&amp;Y191&amp;"/5 (P"&amp;IF(ISNUMBER(SEARCH("X",AW191)),"; X","")&amp;")"))))</f>
        <v/>
      </c>
      <c r="V191" s="53">
        <f>LEN(AV191)-LEN(SUBSTITUTE(AV191,"Y",""))</f>
        <v/>
      </c>
      <c r="W191" s="54">
        <f>IF(AR191=1,LEN(AW191)-LEN(SUBSTITUTE(AW191,"Y","")),"")</f>
        <v/>
      </c>
      <c r="X191" s="53">
        <f>5-(LEN(AV191)-LEN(SUBSTITUTE(AV191,"N","")))</f>
        <v/>
      </c>
      <c r="Y191" s="54">
        <f>IF(AR191=1,5-(LEN(AW191)-LEN(SUBSTITUTE(AW191,"N",""))),"")</f>
        <v/>
      </c>
      <c r="Z191" s="55">
        <f>(V191+5-X191)/5</f>
        <v/>
      </c>
      <c r="AA191" s="56">
        <f>IF(AR191=1,(W191+5-Y191)/5,"")</f>
        <v/>
      </c>
      <c r="AB191" s="57">
        <f>D191*V191/5</f>
        <v/>
      </c>
      <c r="AC191" s="58">
        <f>IF(AR191=1,D191*W191/5,"")</f>
        <v/>
      </c>
      <c r="AD191" s="57">
        <f>D191*X191/5</f>
        <v/>
      </c>
      <c r="AE191" s="58">
        <f>IF(AR191=1,D191*Y191/5,"")</f>
        <v/>
      </c>
      <c r="AF191" s="57">
        <f>D191*Z191</f>
        <v/>
      </c>
      <c r="AG191" s="58">
        <f>IF(AR191=1,D191*AA191,"")</f>
        <v/>
      </c>
      <c r="AH191" s="14" t="inlineStr">
        <is>
          <t>Y: M1 | N: none | X: none | U: M2, M3, M4, M5. See dataset-specific evidence note in MCDM_Grades and the complete rules in MCDM_Rubric.</t>
        </is>
      </c>
      <c r="AI191" s="27" t="n"/>
      <c r="AJ191" s="14" t="inlineStr">
        <is>
          <t>https://github.com/neemajakisa/Pavement-Distress-Dataset</t>
        </is>
      </c>
      <c r="AK191" s="27" t="n"/>
      <c r="AL191" s="14" t="inlineStr">
        <is>
          <t>P: primary documentation (not evaluator-verified data quality)</t>
        </is>
      </c>
      <c r="AM191" s="27" t="n"/>
      <c r="AN191" s="14" t="inlineStr">
        <is>
          <t>Documentation snapshot; payload release not fully pinned</t>
        </is>
      </c>
      <c r="AO191" s="27" t="n"/>
      <c r="AP191" s="14" t="inlineStr">
        <is>
          <t>2026-09-07</t>
        </is>
      </c>
      <c r="AQ191" s="27" t="n"/>
      <c r="AR191" s="14">
        <f>IF(AND(AS191=5,LEN(AW191)=5,LEN(SUBSTITUTE(SUBSTITUTE(SUBSTITUTE(SUBSTITUTE(AW191,"Y",""),"N",""),"U",""),"X",""))=0),1,0)</f>
        <v/>
      </c>
      <c r="AS191" s="14">
        <f>COUNTA(G191,J191,M191,P191,S191)</f>
        <v/>
      </c>
      <c r="AT191" s="14">
        <f>SUM(IF(OR(G191="Y",G191="N",G191="U",G191="X"),IF(G191=F191,1,0),0),IF(OR(J191="Y",J191="N",J191="U",J191="X"),IF(J191=I191,1,0),0),IF(OR(M191="Y",M191="N",M191="U",M191="X"),IF(M191=L191,1,0),0),IF(OR(P191="Y",P191="N",P191="U",P191="X"),IF(P191=O191,1,0),0),IF(OR(S191="Y",S191="N",S191="U",S191="X"),IF(S191=R191,1,0),0))</f>
        <v/>
      </c>
      <c r="AU191" s="14">
        <f>A191&amp;"|"&amp;LEFT(C191,1)</f>
        <v/>
      </c>
      <c r="AV191" s="14">
        <f>F191&amp;I191&amp;L191&amp;O191&amp;R191</f>
        <v/>
      </c>
      <c r="AW191" s="14">
        <f>G191&amp;J191&amp;M191&amp;P191&amp;S191</f>
        <v/>
      </c>
    </row>
    <row r="192" ht="70" customHeight="1">
      <c r="A192" s="14" t="inlineStr">
        <is>
          <t>DS-024</t>
        </is>
      </c>
      <c r="B192" s="14" t="inlineStr">
        <is>
          <t>Kansas City LCMS Pavement Distress Dataset (Image2PCI)</t>
        </is>
      </c>
      <c r="C192" s="14" t="inlineStr">
        <is>
          <t>V Test Readiness</t>
        </is>
      </c>
      <c r="D192" s="14">
        <f>MCDM_Settings!$D$13</f>
        <v/>
      </c>
      <c r="E192" s="14" t="inlineStr">
        <is>
          <t>V1 Identify test data</t>
        </is>
      </c>
      <c r="F192" s="21" t="inlineStr">
        <is>
          <t>U</t>
        </is>
      </c>
      <c r="G192" s="23" t="n"/>
      <c r="H192" s="14" t="inlineStr">
        <is>
          <t>V2 Define the splits</t>
        </is>
      </c>
      <c r="I192" s="21" t="inlineStr">
        <is>
          <t>U</t>
        </is>
      </c>
      <c r="J192" s="23" t="n"/>
      <c r="K192" s="14" t="inlineStr">
        <is>
          <t>V3 Prevent leakage</t>
        </is>
      </c>
      <c r="L192" s="21" t="inlineStr">
        <is>
          <t>U</t>
        </is>
      </c>
      <c r="M192" s="23" t="n"/>
      <c r="N192" s="14" t="inlineStr">
        <is>
          <t>V4 Provide a baseline</t>
        </is>
      </c>
      <c r="O192" s="21" t="inlineStr">
        <is>
          <t>U</t>
        </is>
      </c>
      <c r="P192" s="23" t="n"/>
      <c r="Q192" s="14" t="inlineStr">
        <is>
          <t>V5 Report uncertainty</t>
        </is>
      </c>
      <c r="R192" s="21" t="inlineStr">
        <is>
          <t>U</t>
        </is>
      </c>
      <c r="S192" s="23" t="n"/>
      <c r="T192" s="14">
        <f>IF(Z192=0,IF(ISNUMBER(SEARCH("X",AV192)),"Unrated (0-5; X)","Unrated (0-5)"),IF(Z192=1,V192&amp;"/5",V192&amp;"-"&amp;X192&amp;"/5 (P"&amp;IF(ISNUMBER(SEARCH("X",AV192)),"; X","")&amp;")"))</f>
        <v/>
      </c>
      <c r="U192" s="26">
        <f>IF(AS192=0,"",IF(AR192=0,"Incomplete/invalid",IF(AA192=0,IF(ISNUMBER(SEARCH("X",AW192)),"Unrated (0-5; X)","Unrated (0-5)"),IF(AA192=1,W192&amp;"/5",W192&amp;"-"&amp;Y192&amp;"/5 (P"&amp;IF(ISNUMBER(SEARCH("X",AW192)),"; X","")&amp;")"))))</f>
        <v/>
      </c>
      <c r="V192" s="53">
        <f>LEN(AV192)-LEN(SUBSTITUTE(AV192,"Y",""))</f>
        <v/>
      </c>
      <c r="W192" s="54">
        <f>IF(AR192=1,LEN(AW192)-LEN(SUBSTITUTE(AW192,"Y","")),"")</f>
        <v/>
      </c>
      <c r="X192" s="53">
        <f>5-(LEN(AV192)-LEN(SUBSTITUTE(AV192,"N","")))</f>
        <v/>
      </c>
      <c r="Y192" s="54">
        <f>IF(AR192=1,5-(LEN(AW192)-LEN(SUBSTITUTE(AW192,"N",""))),"")</f>
        <v/>
      </c>
      <c r="Z192" s="55">
        <f>(V192+5-X192)/5</f>
        <v/>
      </c>
      <c r="AA192" s="56">
        <f>IF(AR192=1,(W192+5-Y192)/5,"")</f>
        <v/>
      </c>
      <c r="AB192" s="57">
        <f>D192*V192/5</f>
        <v/>
      </c>
      <c r="AC192" s="58">
        <f>IF(AR192=1,D192*W192/5,"")</f>
        <v/>
      </c>
      <c r="AD192" s="57">
        <f>D192*X192/5</f>
        <v/>
      </c>
      <c r="AE192" s="58">
        <f>IF(AR192=1,D192*Y192/5,"")</f>
        <v/>
      </c>
      <c r="AF192" s="57">
        <f>D192*Z192</f>
        <v/>
      </c>
      <c r="AG192" s="58">
        <f>IF(AR192=1,D192*AA192,"")</f>
        <v/>
      </c>
      <c r="AH192" s="14" t="inlineStr">
        <is>
          <t>Y: none | N: none | X: none | U: V1, V2, V3, V4, V5. See dataset-specific evidence note in MCDM_Grades and the complete rules in MCDM_Rubric.</t>
        </is>
      </c>
      <c r="AI192" s="27" t="n"/>
      <c r="AJ192" s="14" t="inlineStr">
        <is>
          <t>https://github.com/neemajakisa/Pavement-Distress-Dataset</t>
        </is>
      </c>
      <c r="AK192" s="27" t="n"/>
      <c r="AL192" s="14" t="inlineStr">
        <is>
          <t>P: primary documentation (not evaluator-verified data quality)</t>
        </is>
      </c>
      <c r="AM192" s="27" t="n"/>
      <c r="AN192" s="14" t="inlineStr">
        <is>
          <t>Documentation snapshot; payload release not fully pinned</t>
        </is>
      </c>
      <c r="AO192" s="27" t="n"/>
      <c r="AP192" s="14" t="inlineStr">
        <is>
          <t>2026-09-07</t>
        </is>
      </c>
      <c r="AQ192" s="27" t="n"/>
      <c r="AR192" s="14">
        <f>IF(AND(AS192=5,LEN(AW192)=5,LEN(SUBSTITUTE(SUBSTITUTE(SUBSTITUTE(SUBSTITUTE(AW192,"Y",""),"N",""),"U",""),"X",""))=0),1,0)</f>
        <v/>
      </c>
      <c r="AS192" s="14">
        <f>COUNTA(G192,J192,M192,P192,S192)</f>
        <v/>
      </c>
      <c r="AT192" s="14">
        <f>SUM(IF(OR(G192="Y",G192="N",G192="U",G192="X"),IF(G192=F192,1,0),0),IF(OR(J192="Y",J192="N",J192="U",J192="X"),IF(J192=I192,1,0),0),IF(OR(M192="Y",M192="N",M192="U",M192="X"),IF(M192=L192,1,0),0),IF(OR(P192="Y",P192="N",P192="U",P192="X"),IF(P192=O192,1,0),0),IF(OR(S192="Y",S192="N",S192="U",S192="X"),IF(S192=R192,1,0),0))</f>
        <v/>
      </c>
      <c r="AU192" s="14">
        <f>A192&amp;"|"&amp;LEFT(C192,1)</f>
        <v/>
      </c>
      <c r="AV192" s="14">
        <f>F192&amp;I192&amp;L192&amp;O192&amp;R192</f>
        <v/>
      </c>
      <c r="AW192" s="14">
        <f>G192&amp;J192&amp;M192&amp;P192&amp;S192</f>
        <v/>
      </c>
    </row>
    <row r="193" ht="70" customHeight="1">
      <c r="A193" s="14" t="inlineStr">
        <is>
          <t>DS-024</t>
        </is>
      </c>
      <c r="B193" s="14" t="inlineStr">
        <is>
          <t>Kansas City LCMS Pavement Distress Dataset (Image2PCI)</t>
        </is>
      </c>
      <c r="C193" s="14" t="inlineStr">
        <is>
          <t>E Engineering Value</t>
        </is>
      </c>
      <c r="D193" s="14">
        <f>MCDM_Settings!$D$14</f>
        <v/>
      </c>
      <c r="E193" s="14" t="inlineStr">
        <is>
          <t>E1 Define the outcome</t>
        </is>
      </c>
      <c r="F193" s="21" t="inlineStr">
        <is>
          <t>U</t>
        </is>
      </c>
      <c r="G193" s="23" t="n"/>
      <c r="H193" s="14" t="inlineStr">
        <is>
          <t>E2 Provide measurements</t>
        </is>
      </c>
      <c r="I193" s="21" t="inlineStr">
        <is>
          <t>U</t>
        </is>
      </c>
      <c r="J193" s="23" t="n"/>
      <c r="K193" s="14" t="inlineStr">
        <is>
          <t>E3 Link the records</t>
        </is>
      </c>
      <c r="L193" s="21" t="inlineStr">
        <is>
          <t>U</t>
        </is>
      </c>
      <c r="M193" s="23" t="n"/>
      <c r="N193" s="14" t="inlineStr">
        <is>
          <t>E4 Map agency needs</t>
        </is>
      </c>
      <c r="O193" s="21" t="inlineStr">
        <is>
          <t>U</t>
        </is>
      </c>
      <c r="P193" s="23" t="n"/>
      <c r="Q193" s="14" t="inlineStr">
        <is>
          <t>E5 Validate the decision</t>
        </is>
      </c>
      <c r="R193" s="21" t="inlineStr">
        <is>
          <t>U</t>
        </is>
      </c>
      <c r="S193" s="23" t="n"/>
      <c r="T193" s="14">
        <f>IF(Z193=0,IF(ISNUMBER(SEARCH("X",AV193)),"Unrated (0-5; X)","Unrated (0-5)"),IF(Z193=1,V193&amp;"/5",V193&amp;"-"&amp;X193&amp;"/5 (P"&amp;IF(ISNUMBER(SEARCH("X",AV193)),"; X","")&amp;")"))</f>
        <v/>
      </c>
      <c r="U193" s="26">
        <f>IF(AS193=0,"",IF(AR193=0,"Incomplete/invalid",IF(AA193=0,IF(ISNUMBER(SEARCH("X",AW193)),"Unrated (0-5; X)","Unrated (0-5)"),IF(AA193=1,W193&amp;"/5",W193&amp;"-"&amp;Y193&amp;"/5 (P"&amp;IF(ISNUMBER(SEARCH("X",AW193)),"; X","")&amp;")"))))</f>
        <v/>
      </c>
      <c r="V193" s="53">
        <f>LEN(AV193)-LEN(SUBSTITUTE(AV193,"Y",""))</f>
        <v/>
      </c>
      <c r="W193" s="54">
        <f>IF(AR193=1,LEN(AW193)-LEN(SUBSTITUTE(AW193,"Y","")),"")</f>
        <v/>
      </c>
      <c r="X193" s="53">
        <f>5-(LEN(AV193)-LEN(SUBSTITUTE(AV193,"N","")))</f>
        <v/>
      </c>
      <c r="Y193" s="54">
        <f>IF(AR193=1,5-(LEN(AW193)-LEN(SUBSTITUTE(AW193,"N",""))),"")</f>
        <v/>
      </c>
      <c r="Z193" s="55">
        <f>(V193+5-X193)/5</f>
        <v/>
      </c>
      <c r="AA193" s="56">
        <f>IF(AR193=1,(W193+5-Y193)/5,"")</f>
        <v/>
      </c>
      <c r="AB193" s="57">
        <f>D193*V193/5</f>
        <v/>
      </c>
      <c r="AC193" s="58">
        <f>IF(AR193=1,D193*W193/5,"")</f>
        <v/>
      </c>
      <c r="AD193" s="57">
        <f>D193*X193/5</f>
        <v/>
      </c>
      <c r="AE193" s="58">
        <f>IF(AR193=1,D193*Y193/5,"")</f>
        <v/>
      </c>
      <c r="AF193" s="57">
        <f>D193*Z193</f>
        <v/>
      </c>
      <c r="AG193" s="58">
        <f>IF(AR193=1,D193*AA193,"")</f>
        <v/>
      </c>
      <c r="AH193" s="14" t="inlineStr">
        <is>
          <t>Y: none | N: none | X: none | U: E1, E2, E3, E4, E5. See dataset-specific evidence note in MCDM_Grades and the complete rules in MCDM_Rubric.</t>
        </is>
      </c>
      <c r="AI193" s="27" t="n"/>
      <c r="AJ193" s="14" t="inlineStr">
        <is>
          <t>https://github.com/neemajakisa/Pavement-Distress-Dataset</t>
        </is>
      </c>
      <c r="AK193" s="27" t="n"/>
      <c r="AL193" s="14" t="inlineStr">
        <is>
          <t>P: primary documentation (not evaluator-verified data quality)</t>
        </is>
      </c>
      <c r="AM193" s="27" t="n"/>
      <c r="AN193" s="14" t="inlineStr">
        <is>
          <t>Documentation snapshot; payload release not fully pinned</t>
        </is>
      </c>
      <c r="AO193" s="27" t="n"/>
      <c r="AP193" s="14" t="inlineStr">
        <is>
          <t>2026-09-07</t>
        </is>
      </c>
      <c r="AQ193" s="27" t="n"/>
      <c r="AR193" s="14">
        <f>IF(AND(AS193=5,LEN(AW193)=5,LEN(SUBSTITUTE(SUBSTITUTE(SUBSTITUTE(SUBSTITUTE(AW193,"Y",""),"N",""),"U",""),"X",""))=0),1,0)</f>
        <v/>
      </c>
      <c r="AS193" s="14">
        <f>COUNTA(G193,J193,M193,P193,S193)</f>
        <v/>
      </c>
      <c r="AT193" s="14">
        <f>SUM(IF(OR(G193="Y",G193="N",G193="U",G193="X"),IF(G193=F193,1,0),0),IF(OR(J193="Y",J193="N",J193="U",J193="X"),IF(J193=I193,1,0),0),IF(OR(M193="Y",M193="N",M193="U",M193="X"),IF(M193=L193,1,0),0),IF(OR(P193="Y",P193="N",P193="U",P193="X"),IF(P193=O193,1,0),0),IF(OR(S193="Y",S193="N",S193="U",S193="X"),IF(S193=R193,1,0),0))</f>
        <v/>
      </c>
      <c r="AU193" s="14">
        <f>A193&amp;"|"&amp;LEFT(C193,1)</f>
        <v/>
      </c>
      <c r="AV193" s="14">
        <f>F193&amp;I193&amp;L193&amp;O193&amp;R193</f>
        <v/>
      </c>
      <c r="AW193" s="14">
        <f>G193&amp;J193&amp;M193&amp;P193&amp;S193</f>
        <v/>
      </c>
    </row>
    <row r="194" ht="70" customHeight="1">
      <c r="A194" s="14" t="inlineStr">
        <is>
          <t>DS-025</t>
        </is>
      </c>
      <c r="B194" s="14" t="inlineStr">
        <is>
          <t>LEiS pavement crack image dataset</t>
        </is>
      </c>
      <c r="C194" s="14" t="inlineStr">
        <is>
          <t>A Access</t>
        </is>
      </c>
      <c r="D194" s="14">
        <f>MCDM_Settings!$D$7</f>
        <v/>
      </c>
      <c r="E194" s="14" t="inlineStr">
        <is>
          <t>A1 Find the release</t>
        </is>
      </c>
      <c r="F194" s="21" t="inlineStr">
        <is>
          <t>Y</t>
        </is>
      </c>
      <c r="G194" s="23" t="n"/>
      <c r="H194" s="14" t="inlineStr">
        <is>
          <t>A2 Get the data</t>
        </is>
      </c>
      <c r="I194" s="21" t="inlineStr">
        <is>
          <t>Y</t>
        </is>
      </c>
      <c r="J194" s="23" t="n"/>
      <c r="K194" s="14" t="inlineStr">
        <is>
          <t>A3 Check the license</t>
        </is>
      </c>
      <c r="L194" s="21" t="inlineStr">
        <is>
          <t>U</t>
        </is>
      </c>
      <c r="M194" s="23" t="n"/>
      <c r="N194" s="14" t="inlineStr">
        <is>
          <t>A4 Check other rights</t>
        </is>
      </c>
      <c r="O194" s="21" t="inlineStr">
        <is>
          <t>U</t>
        </is>
      </c>
      <c r="P194" s="23" t="n"/>
      <c r="Q194" s="14" t="inlineStr">
        <is>
          <t>A5 Open a sample</t>
        </is>
      </c>
      <c r="R194" s="21" t="inlineStr">
        <is>
          <t>U</t>
        </is>
      </c>
      <c r="S194" s="23" t="n"/>
      <c r="T194" s="14">
        <f>IF(Z194=0,IF(ISNUMBER(SEARCH("X",AV194)),"Unrated (0-5; X)","Unrated (0-5)"),IF(Z194=1,V194&amp;"/5",V194&amp;"-"&amp;X194&amp;"/5 (P"&amp;IF(ISNUMBER(SEARCH("X",AV194)),"; X","")&amp;")"))</f>
        <v/>
      </c>
      <c r="U194" s="26">
        <f>IF(AS194=0,"",IF(AR194=0,"Incomplete/invalid",IF(AA194=0,IF(ISNUMBER(SEARCH("X",AW194)),"Unrated (0-5; X)","Unrated (0-5)"),IF(AA194=1,W194&amp;"/5",W194&amp;"-"&amp;Y194&amp;"/5 (P"&amp;IF(ISNUMBER(SEARCH("X",AW194)),"; X","")&amp;")"))))</f>
        <v/>
      </c>
      <c r="V194" s="53">
        <f>LEN(AV194)-LEN(SUBSTITUTE(AV194,"Y",""))</f>
        <v/>
      </c>
      <c r="W194" s="54">
        <f>IF(AR194=1,LEN(AW194)-LEN(SUBSTITUTE(AW194,"Y","")),"")</f>
        <v/>
      </c>
      <c r="X194" s="53">
        <f>5-(LEN(AV194)-LEN(SUBSTITUTE(AV194,"N","")))</f>
        <v/>
      </c>
      <c r="Y194" s="54">
        <f>IF(AR194=1,5-(LEN(AW194)-LEN(SUBSTITUTE(AW194,"N",""))),"")</f>
        <v/>
      </c>
      <c r="Z194" s="55">
        <f>(V194+5-X194)/5</f>
        <v/>
      </c>
      <c r="AA194" s="56">
        <f>IF(AR194=1,(W194+5-Y194)/5,"")</f>
        <v/>
      </c>
      <c r="AB194" s="57">
        <f>D194*V194/5</f>
        <v/>
      </c>
      <c r="AC194" s="58">
        <f>IF(AR194=1,D194*W194/5,"")</f>
        <v/>
      </c>
      <c r="AD194" s="57">
        <f>D194*X194/5</f>
        <v/>
      </c>
      <c r="AE194" s="58">
        <f>IF(AR194=1,D194*Y194/5,"")</f>
        <v/>
      </c>
      <c r="AF194" s="57">
        <f>D194*Z194</f>
        <v/>
      </c>
      <c r="AG194" s="58">
        <f>IF(AR194=1,D194*AA194,"")</f>
        <v/>
      </c>
      <c r="AH194" s="14" t="inlineStr">
        <is>
          <t>Y: A1, A2 | N: none | X: none | U: A3, A4, A5. See dataset-specific evidence note in MCDM_Grades and the complete rules in MCDM_Rubric.</t>
        </is>
      </c>
      <c r="AI194" s="27" t="n"/>
      <c r="AJ194" s="14" t="inlineStr">
        <is>
          <t>https://github.com/DrEdwardLee/Pavement-Crack-Dataset</t>
        </is>
      </c>
      <c r="AK194" s="27" t="n"/>
      <c r="AL194" s="14" t="inlineStr">
        <is>
          <t>P: primary documentation (not evaluator-verified data quality)</t>
        </is>
      </c>
      <c r="AM194" s="27" t="n"/>
      <c r="AN194" s="14" t="inlineStr">
        <is>
          <t>Documentation snapshot; payload release not fully pinned</t>
        </is>
      </c>
      <c r="AO194" s="27" t="n"/>
      <c r="AP194" s="14" t="inlineStr">
        <is>
          <t>2026-09-07</t>
        </is>
      </c>
      <c r="AQ194" s="27" t="n"/>
      <c r="AR194" s="14">
        <f>IF(AND(AS194=5,LEN(AW194)=5,LEN(SUBSTITUTE(SUBSTITUTE(SUBSTITUTE(SUBSTITUTE(AW194,"Y",""),"N",""),"U",""),"X",""))=0),1,0)</f>
        <v/>
      </c>
      <c r="AS194" s="14">
        <f>COUNTA(G194,J194,M194,P194,S194)</f>
        <v/>
      </c>
      <c r="AT194" s="14">
        <f>SUM(IF(OR(G194="Y",G194="N",G194="U",G194="X"),IF(G194=F194,1,0),0),IF(OR(J194="Y",J194="N",J194="U",J194="X"),IF(J194=I194,1,0),0),IF(OR(M194="Y",M194="N",M194="U",M194="X"),IF(M194=L194,1,0),0),IF(OR(P194="Y",P194="N",P194="U",P194="X"),IF(P194=O194,1,0),0),IF(OR(S194="Y",S194="N",S194="U",S194="X"),IF(S194=R194,1,0),0))</f>
        <v/>
      </c>
      <c r="AU194" s="14">
        <f>A194&amp;"|"&amp;LEFT(C194,1)</f>
        <v/>
      </c>
      <c r="AV194" s="14">
        <f>F194&amp;I194&amp;L194&amp;O194&amp;R194</f>
        <v/>
      </c>
      <c r="AW194" s="14">
        <f>G194&amp;J194&amp;M194&amp;P194&amp;S194</f>
        <v/>
      </c>
    </row>
    <row r="195" ht="70" customHeight="1">
      <c r="A195" s="14" t="inlineStr">
        <is>
          <t>DS-025</t>
        </is>
      </c>
      <c r="B195" s="14" t="inlineStr">
        <is>
          <t>LEiS pavement crack image dataset</t>
        </is>
      </c>
      <c r="C195" s="14" t="inlineStr">
        <is>
          <t>L Label Quality</t>
        </is>
      </c>
      <c r="D195" s="14">
        <f>MCDM_Settings!$D$8</f>
        <v/>
      </c>
      <c r="E195" s="14" t="inlineStr">
        <is>
          <t>L1 Define the targets</t>
        </is>
      </c>
      <c r="F195" s="21" t="inlineStr">
        <is>
          <t>U</t>
        </is>
      </c>
      <c r="G195" s="23" t="n"/>
      <c r="H195" s="14" t="inlineStr">
        <is>
          <t>L2 Explain the rules</t>
        </is>
      </c>
      <c r="I195" s="21" t="inlineStr">
        <is>
          <t>U</t>
        </is>
      </c>
      <c r="J195" s="23" t="n"/>
      <c r="K195" s="14" t="inlineStr">
        <is>
          <t>L3 Identify the team</t>
        </is>
      </c>
      <c r="L195" s="21" t="inlineStr">
        <is>
          <t>U</t>
        </is>
      </c>
      <c r="M195" s="23" t="n"/>
      <c r="N195" s="14" t="inlineStr">
        <is>
          <t>L4 Review and correct</t>
        </is>
      </c>
      <c r="O195" s="21" t="inlineStr">
        <is>
          <t>U</t>
        </is>
      </c>
      <c r="P195" s="23" t="n"/>
      <c r="Q195" s="14" t="inlineStr">
        <is>
          <t>L5 Measure reliability</t>
        </is>
      </c>
      <c r="R195" s="21" t="inlineStr">
        <is>
          <t>U</t>
        </is>
      </c>
      <c r="S195" s="23" t="n"/>
      <c r="T195" s="14">
        <f>IF(Z195=0,IF(ISNUMBER(SEARCH("X",AV195)),"Unrated (0-5; X)","Unrated (0-5)"),IF(Z195=1,V195&amp;"/5",V195&amp;"-"&amp;X195&amp;"/5 (P"&amp;IF(ISNUMBER(SEARCH("X",AV195)),"; X","")&amp;")"))</f>
        <v/>
      </c>
      <c r="U195" s="26">
        <f>IF(AS195=0,"",IF(AR195=0,"Incomplete/invalid",IF(AA195=0,IF(ISNUMBER(SEARCH("X",AW195)),"Unrated (0-5; X)","Unrated (0-5)"),IF(AA195=1,W195&amp;"/5",W195&amp;"-"&amp;Y195&amp;"/5 (P"&amp;IF(ISNUMBER(SEARCH("X",AW195)),"; X","")&amp;")"))))</f>
        <v/>
      </c>
      <c r="V195" s="53">
        <f>LEN(AV195)-LEN(SUBSTITUTE(AV195,"Y",""))</f>
        <v/>
      </c>
      <c r="W195" s="54">
        <f>IF(AR195=1,LEN(AW195)-LEN(SUBSTITUTE(AW195,"Y","")),"")</f>
        <v/>
      </c>
      <c r="X195" s="53">
        <f>5-(LEN(AV195)-LEN(SUBSTITUTE(AV195,"N","")))</f>
        <v/>
      </c>
      <c r="Y195" s="54">
        <f>IF(AR195=1,5-(LEN(AW195)-LEN(SUBSTITUTE(AW195,"N",""))),"")</f>
        <v/>
      </c>
      <c r="Z195" s="55">
        <f>(V195+5-X195)/5</f>
        <v/>
      </c>
      <c r="AA195" s="56">
        <f>IF(AR195=1,(W195+5-Y195)/5,"")</f>
        <v/>
      </c>
      <c r="AB195" s="57">
        <f>D195*V195/5</f>
        <v/>
      </c>
      <c r="AC195" s="58">
        <f>IF(AR195=1,D195*W195/5,"")</f>
        <v/>
      </c>
      <c r="AD195" s="57">
        <f>D195*X195/5</f>
        <v/>
      </c>
      <c r="AE195" s="58">
        <f>IF(AR195=1,D195*Y195/5,"")</f>
        <v/>
      </c>
      <c r="AF195" s="57">
        <f>D195*Z195</f>
        <v/>
      </c>
      <c r="AG195" s="58">
        <f>IF(AR195=1,D195*AA195,"")</f>
        <v/>
      </c>
      <c r="AH195" s="14" t="inlineStr">
        <is>
          <t>Y: none | N: none | X: none | U: L1, L2, L3, L4, L5. See dataset-specific evidence note in MCDM_Grades and the complete rules in MCDM_Rubric.</t>
        </is>
      </c>
      <c r="AI195" s="27" t="n"/>
      <c r="AJ195" s="14" t="inlineStr">
        <is>
          <t>https://github.com/DrEdwardLee/Pavement-Crack-Dataset</t>
        </is>
      </c>
      <c r="AK195" s="27" t="n"/>
      <c r="AL195" s="14" t="inlineStr">
        <is>
          <t>P: primary documentation (not evaluator-verified data quality)</t>
        </is>
      </c>
      <c r="AM195" s="27" t="n"/>
      <c r="AN195" s="14" t="inlineStr">
        <is>
          <t>Documentation snapshot; payload release not fully pinned</t>
        </is>
      </c>
      <c r="AO195" s="27" t="n"/>
      <c r="AP195" s="14" t="inlineStr">
        <is>
          <t>2026-09-07</t>
        </is>
      </c>
      <c r="AQ195" s="27" t="n"/>
      <c r="AR195" s="14">
        <f>IF(AND(AS195=5,LEN(AW195)=5,LEN(SUBSTITUTE(SUBSTITUTE(SUBSTITUTE(SUBSTITUTE(AW195,"Y",""),"N",""),"U",""),"X",""))=0),1,0)</f>
        <v/>
      </c>
      <c r="AS195" s="14">
        <f>COUNTA(G195,J195,M195,P195,S195)</f>
        <v/>
      </c>
      <c r="AT195" s="14">
        <f>SUM(IF(OR(G195="Y",G195="N",G195="U",G195="X"),IF(G195=F195,1,0),0),IF(OR(J195="Y",J195="N",J195="U",J195="X"),IF(J195=I195,1,0),0),IF(OR(M195="Y",M195="N",M195="U",M195="X"),IF(M195=L195,1,0),0),IF(OR(P195="Y",P195="N",P195="U",P195="X"),IF(P195=O195,1,0),0),IF(OR(S195="Y",S195="N",S195="U",S195="X"),IF(S195=R195,1,0),0))</f>
        <v/>
      </c>
      <c r="AU195" s="14">
        <f>A195&amp;"|"&amp;LEFT(C195,1)</f>
        <v/>
      </c>
      <c r="AV195" s="14">
        <f>F195&amp;I195&amp;L195&amp;O195&amp;R195</f>
        <v/>
      </c>
      <c r="AW195" s="14">
        <f>G195&amp;J195&amp;M195&amp;P195&amp;S195</f>
        <v/>
      </c>
    </row>
    <row r="196" ht="70" customHeight="1">
      <c r="A196" s="14" t="inlineStr">
        <is>
          <t>DS-025</t>
        </is>
      </c>
      <c r="B196" s="14" t="inlineStr">
        <is>
          <t>LEiS pavement crack image dataset</t>
        </is>
      </c>
      <c r="C196" s="14" t="inlineStr">
        <is>
          <t>D Documentation</t>
        </is>
      </c>
      <c r="D196" s="14">
        <f>MCDM_Settings!$D$9</f>
        <v/>
      </c>
      <c r="E196" s="14" t="inlineStr">
        <is>
          <t>D1 Describe the files</t>
        </is>
      </c>
      <c r="F196" s="21" t="inlineStr">
        <is>
          <t>U</t>
        </is>
      </c>
      <c r="G196" s="23" t="n"/>
      <c r="H196" s="14" t="inlineStr">
        <is>
          <t>D2 Explain the source</t>
        </is>
      </c>
      <c r="I196" s="21" t="inlineStr">
        <is>
          <t>U</t>
        </is>
      </c>
      <c r="J196" s="23" t="n"/>
      <c r="K196" s="14" t="inlineStr">
        <is>
          <t>D3 Track the version</t>
        </is>
      </c>
      <c r="L196" s="21" t="inlineStr">
        <is>
          <t>U</t>
        </is>
      </c>
      <c r="M196" s="23" t="n"/>
      <c r="N196" s="14" t="inlineStr">
        <is>
          <t>D4 State the limits</t>
        </is>
      </c>
      <c r="O196" s="21" t="inlineStr">
        <is>
          <t>U</t>
        </is>
      </c>
      <c r="P196" s="23" t="n"/>
      <c r="Q196" s="14" t="inlineStr">
        <is>
          <t>D5 Locate the details</t>
        </is>
      </c>
      <c r="R196" s="21" t="inlineStr">
        <is>
          <t>U</t>
        </is>
      </c>
      <c r="S196" s="23" t="n"/>
      <c r="T196" s="14">
        <f>IF(Z196=0,IF(ISNUMBER(SEARCH("X",AV196)),"Unrated (0-5; X)","Unrated (0-5)"),IF(Z196=1,V196&amp;"/5",V196&amp;"-"&amp;X196&amp;"/5 (P"&amp;IF(ISNUMBER(SEARCH("X",AV196)),"; X","")&amp;")"))</f>
        <v/>
      </c>
      <c r="U196" s="26">
        <f>IF(AS196=0,"",IF(AR196=0,"Incomplete/invalid",IF(AA196=0,IF(ISNUMBER(SEARCH("X",AW196)),"Unrated (0-5; X)","Unrated (0-5)"),IF(AA196=1,W196&amp;"/5",W196&amp;"-"&amp;Y196&amp;"/5 (P"&amp;IF(ISNUMBER(SEARCH("X",AW196)),"; X","")&amp;")"))))</f>
        <v/>
      </c>
      <c r="V196" s="53">
        <f>LEN(AV196)-LEN(SUBSTITUTE(AV196,"Y",""))</f>
        <v/>
      </c>
      <c r="W196" s="54">
        <f>IF(AR196=1,LEN(AW196)-LEN(SUBSTITUTE(AW196,"Y","")),"")</f>
        <v/>
      </c>
      <c r="X196" s="53">
        <f>5-(LEN(AV196)-LEN(SUBSTITUTE(AV196,"N","")))</f>
        <v/>
      </c>
      <c r="Y196" s="54">
        <f>IF(AR196=1,5-(LEN(AW196)-LEN(SUBSTITUTE(AW196,"N",""))),"")</f>
        <v/>
      </c>
      <c r="Z196" s="55">
        <f>(V196+5-X196)/5</f>
        <v/>
      </c>
      <c r="AA196" s="56">
        <f>IF(AR196=1,(W196+5-Y196)/5,"")</f>
        <v/>
      </c>
      <c r="AB196" s="57">
        <f>D196*V196/5</f>
        <v/>
      </c>
      <c r="AC196" s="58">
        <f>IF(AR196=1,D196*W196/5,"")</f>
        <v/>
      </c>
      <c r="AD196" s="57">
        <f>D196*X196/5</f>
        <v/>
      </c>
      <c r="AE196" s="58">
        <f>IF(AR196=1,D196*Y196/5,"")</f>
        <v/>
      </c>
      <c r="AF196" s="57">
        <f>D196*Z196</f>
        <v/>
      </c>
      <c r="AG196" s="58">
        <f>IF(AR196=1,D196*AA196,"")</f>
        <v/>
      </c>
      <c r="AH196" s="14" t="inlineStr">
        <is>
          <t>Y: none | N: none | X: none | U: D1, D2, D3, D4, D5. See dataset-specific evidence note in MCDM_Grades and the complete rules in MCDM_Rubric.</t>
        </is>
      </c>
      <c r="AI196" s="27" t="n"/>
      <c r="AJ196" s="14" t="inlineStr">
        <is>
          <t>https://github.com/DrEdwardLee/Pavement-Crack-Dataset</t>
        </is>
      </c>
      <c r="AK196" s="27" t="n"/>
      <c r="AL196" s="14" t="inlineStr">
        <is>
          <t>P: primary documentation (not evaluator-verified data quality)</t>
        </is>
      </c>
      <c r="AM196" s="27" t="n"/>
      <c r="AN196" s="14" t="inlineStr">
        <is>
          <t>Documentation snapshot; payload release not fully pinned</t>
        </is>
      </c>
      <c r="AO196" s="27" t="n"/>
      <c r="AP196" s="14" t="inlineStr">
        <is>
          <t>2026-09-07</t>
        </is>
      </c>
      <c r="AQ196" s="27" t="n"/>
      <c r="AR196" s="14">
        <f>IF(AND(AS196=5,LEN(AW196)=5,LEN(SUBSTITUTE(SUBSTITUTE(SUBSTITUTE(SUBSTITUTE(AW196,"Y",""),"N",""),"U",""),"X",""))=0),1,0)</f>
        <v/>
      </c>
      <c r="AS196" s="14">
        <f>COUNTA(G196,J196,M196,P196,S196)</f>
        <v/>
      </c>
      <c r="AT196" s="14">
        <f>SUM(IF(OR(G196="Y",G196="N",G196="U",G196="X"),IF(G196=F196,1,0),0),IF(OR(J196="Y",J196="N",J196="U",J196="X"),IF(J196=I196,1,0),0),IF(OR(M196="Y",M196="N",M196="U",M196="X"),IF(M196=L196,1,0),0),IF(OR(P196="Y",P196="N",P196="U",P196="X"),IF(P196=O196,1,0),0),IF(OR(S196="Y",S196="N",S196="U",S196="X"),IF(S196=R196,1,0),0))</f>
        <v/>
      </c>
      <c r="AU196" s="14">
        <f>A196&amp;"|"&amp;LEFT(C196,1)</f>
        <v/>
      </c>
      <c r="AV196" s="14">
        <f>F196&amp;I196&amp;L196&amp;O196&amp;R196</f>
        <v/>
      </c>
      <c r="AW196" s="14">
        <f>G196&amp;J196&amp;M196&amp;P196&amp;S196</f>
        <v/>
      </c>
    </row>
    <row r="197" ht="70" customHeight="1">
      <c r="A197" s="14" t="inlineStr">
        <is>
          <t>DS-025</t>
        </is>
      </c>
      <c r="B197" s="14" t="inlineStr">
        <is>
          <t>LEiS pavement crack image dataset</t>
        </is>
      </c>
      <c r="C197" s="14" t="inlineStr">
        <is>
          <t>C Sample Size</t>
        </is>
      </c>
      <c r="D197" s="14">
        <f>MCDM_Settings!$D$10</f>
        <v/>
      </c>
      <c r="E197" s="14" t="inlineStr">
        <is>
          <t>C1 Count originals</t>
        </is>
      </c>
      <c r="F197" s="21" t="inlineStr">
        <is>
          <t>U</t>
        </is>
      </c>
      <c r="G197" s="23" t="n"/>
      <c r="H197" s="14" t="inlineStr">
        <is>
          <t>C2 Count each class</t>
        </is>
      </c>
      <c r="I197" s="21" t="inlineStr">
        <is>
          <t>U</t>
        </is>
      </c>
      <c r="J197" s="23" t="n"/>
      <c r="K197" s="14" t="inlineStr">
        <is>
          <t>C3 Count each group</t>
        </is>
      </c>
      <c r="L197" s="21" t="inlineStr">
        <is>
          <t>U</t>
        </is>
      </c>
      <c r="M197" s="23" t="n"/>
      <c r="N197" s="14" t="inlineStr">
        <is>
          <t>C4 Count each split</t>
        </is>
      </c>
      <c r="O197" s="21" t="inlineStr">
        <is>
          <t>U</t>
        </is>
      </c>
      <c r="P197" s="23" t="n"/>
      <c r="Q197" s="14" t="inlineStr">
        <is>
          <t>C5 Justify the size</t>
        </is>
      </c>
      <c r="R197" s="21" t="inlineStr">
        <is>
          <t>U</t>
        </is>
      </c>
      <c r="S197" s="23" t="n"/>
      <c r="T197" s="14">
        <f>IF(Z197=0,IF(ISNUMBER(SEARCH("X",AV197)),"Unrated (0-5; X)","Unrated (0-5)"),IF(Z197=1,V197&amp;"/5",V197&amp;"-"&amp;X197&amp;"/5 (P"&amp;IF(ISNUMBER(SEARCH("X",AV197)),"; X","")&amp;")"))</f>
        <v/>
      </c>
      <c r="U197" s="26">
        <f>IF(AS197=0,"",IF(AR197=0,"Incomplete/invalid",IF(AA197=0,IF(ISNUMBER(SEARCH("X",AW197)),"Unrated (0-5; X)","Unrated (0-5)"),IF(AA197=1,W197&amp;"/5",W197&amp;"-"&amp;Y197&amp;"/5 (P"&amp;IF(ISNUMBER(SEARCH("X",AW197)),"; X","")&amp;")"))))</f>
        <v/>
      </c>
      <c r="V197" s="53">
        <f>LEN(AV197)-LEN(SUBSTITUTE(AV197,"Y",""))</f>
        <v/>
      </c>
      <c r="W197" s="54">
        <f>IF(AR197=1,LEN(AW197)-LEN(SUBSTITUTE(AW197,"Y","")),"")</f>
        <v/>
      </c>
      <c r="X197" s="53">
        <f>5-(LEN(AV197)-LEN(SUBSTITUTE(AV197,"N","")))</f>
        <v/>
      </c>
      <c r="Y197" s="54">
        <f>IF(AR197=1,5-(LEN(AW197)-LEN(SUBSTITUTE(AW197,"N",""))),"")</f>
        <v/>
      </c>
      <c r="Z197" s="55">
        <f>(V197+5-X197)/5</f>
        <v/>
      </c>
      <c r="AA197" s="56">
        <f>IF(AR197=1,(W197+5-Y197)/5,"")</f>
        <v/>
      </c>
      <c r="AB197" s="57">
        <f>D197*V197/5</f>
        <v/>
      </c>
      <c r="AC197" s="58">
        <f>IF(AR197=1,D197*W197/5,"")</f>
        <v/>
      </c>
      <c r="AD197" s="57">
        <f>D197*X197/5</f>
        <v/>
      </c>
      <c r="AE197" s="58">
        <f>IF(AR197=1,D197*Y197/5,"")</f>
        <v/>
      </c>
      <c r="AF197" s="57">
        <f>D197*Z197</f>
        <v/>
      </c>
      <c r="AG197" s="58">
        <f>IF(AR197=1,D197*AA197,"")</f>
        <v/>
      </c>
      <c r="AH197" s="14" t="inlineStr">
        <is>
          <t>Y: none | N: none | X: none | U: C1, C2, C3, C4, C5. See dataset-specific evidence note in MCDM_Grades and the complete rules in MCDM_Rubric.</t>
        </is>
      </c>
      <c r="AI197" s="27" t="n"/>
      <c r="AJ197" s="14" t="inlineStr">
        <is>
          <t>https://github.com/DrEdwardLee/Pavement-Crack-Dataset</t>
        </is>
      </c>
      <c r="AK197" s="27" t="n"/>
      <c r="AL197" s="14" t="inlineStr">
        <is>
          <t>P: primary documentation (not evaluator-verified data quality)</t>
        </is>
      </c>
      <c r="AM197" s="27" t="n"/>
      <c r="AN197" s="14" t="inlineStr">
        <is>
          <t>Documentation snapshot; payload release not fully pinned</t>
        </is>
      </c>
      <c r="AO197" s="27" t="n"/>
      <c r="AP197" s="14" t="inlineStr">
        <is>
          <t>2026-09-07</t>
        </is>
      </c>
      <c r="AQ197" s="27" t="n"/>
      <c r="AR197" s="14">
        <f>IF(AND(AS197=5,LEN(AW197)=5,LEN(SUBSTITUTE(SUBSTITUTE(SUBSTITUTE(SUBSTITUTE(AW197,"Y",""),"N",""),"U",""),"X",""))=0),1,0)</f>
        <v/>
      </c>
      <c r="AS197" s="14">
        <f>COUNTA(G197,J197,M197,P197,S197)</f>
        <v/>
      </c>
      <c r="AT197" s="14">
        <f>SUM(IF(OR(G197="Y",G197="N",G197="U",G197="X"),IF(G197=F197,1,0),0),IF(OR(J197="Y",J197="N",J197="U",J197="X"),IF(J197=I197,1,0),0),IF(OR(M197="Y",M197="N",M197="U",M197="X"),IF(M197=L197,1,0),0),IF(OR(P197="Y",P197="N",P197="U",P197="X"),IF(P197=O197,1,0),0),IF(OR(S197="Y",S197="N",S197="U",S197="X"),IF(S197=R197,1,0),0))</f>
        <v/>
      </c>
      <c r="AU197" s="14">
        <f>A197&amp;"|"&amp;LEFT(C197,1)</f>
        <v/>
      </c>
      <c r="AV197" s="14">
        <f>F197&amp;I197&amp;L197&amp;O197&amp;R197</f>
        <v/>
      </c>
      <c r="AW197" s="14">
        <f>G197&amp;J197&amp;M197&amp;P197&amp;S197</f>
        <v/>
      </c>
    </row>
    <row r="198" ht="70" customHeight="1">
      <c r="A198" s="14" t="inlineStr">
        <is>
          <t>DS-025</t>
        </is>
      </c>
      <c r="B198" s="14" t="inlineStr">
        <is>
          <t>LEiS pavement crack image dataset</t>
        </is>
      </c>
      <c r="C198" s="14" t="inlineStr">
        <is>
          <t>R Domain Fit</t>
        </is>
      </c>
      <c r="D198" s="14">
        <f>MCDM_Settings!$D$11</f>
        <v/>
      </c>
      <c r="E198" s="14" t="inlineStr">
        <is>
          <t>R1 Define the domain</t>
        </is>
      </c>
      <c r="F198" s="21" t="inlineStr">
        <is>
          <t>U</t>
        </is>
      </c>
      <c r="G198" s="23" t="n"/>
      <c r="H198" s="14" t="inlineStr">
        <is>
          <t>R2 Describe coverage</t>
        </is>
      </c>
      <c r="I198" s="21" t="inlineStr">
        <is>
          <t>U</t>
        </is>
      </c>
      <c r="J198" s="23" t="n"/>
      <c r="K198" s="14" t="inlineStr">
        <is>
          <t>R3 Compare the target</t>
        </is>
      </c>
      <c r="L198" s="21" t="inlineStr">
        <is>
          <t>U</t>
        </is>
      </c>
      <c r="M198" s="23" t="n"/>
      <c r="N198" s="14" t="inlineStr">
        <is>
          <t>R4 Check for bias</t>
        </is>
      </c>
      <c r="O198" s="21" t="inlineStr">
        <is>
          <t>U</t>
        </is>
      </c>
      <c r="P198" s="23" t="n"/>
      <c r="Q198" s="14" t="inlineStr">
        <is>
          <t>R5 Test a new domain</t>
        </is>
      </c>
      <c r="R198" s="21" t="inlineStr">
        <is>
          <t>U</t>
        </is>
      </c>
      <c r="S198" s="23" t="n"/>
      <c r="T198" s="14">
        <f>IF(Z198=0,IF(ISNUMBER(SEARCH("X",AV198)),"Unrated (0-5; X)","Unrated (0-5)"),IF(Z198=1,V198&amp;"/5",V198&amp;"-"&amp;X198&amp;"/5 (P"&amp;IF(ISNUMBER(SEARCH("X",AV198)),"; X","")&amp;")"))</f>
        <v/>
      </c>
      <c r="U198" s="26">
        <f>IF(AS198=0,"",IF(AR198=0,"Incomplete/invalid",IF(AA198=0,IF(ISNUMBER(SEARCH("X",AW198)),"Unrated (0-5; X)","Unrated (0-5)"),IF(AA198=1,W198&amp;"/5",W198&amp;"-"&amp;Y198&amp;"/5 (P"&amp;IF(ISNUMBER(SEARCH("X",AW198)),"; X","")&amp;")"))))</f>
        <v/>
      </c>
      <c r="V198" s="53">
        <f>LEN(AV198)-LEN(SUBSTITUTE(AV198,"Y",""))</f>
        <v/>
      </c>
      <c r="W198" s="54">
        <f>IF(AR198=1,LEN(AW198)-LEN(SUBSTITUTE(AW198,"Y","")),"")</f>
        <v/>
      </c>
      <c r="X198" s="53">
        <f>5-(LEN(AV198)-LEN(SUBSTITUTE(AV198,"N","")))</f>
        <v/>
      </c>
      <c r="Y198" s="54">
        <f>IF(AR198=1,5-(LEN(AW198)-LEN(SUBSTITUTE(AW198,"N",""))),"")</f>
        <v/>
      </c>
      <c r="Z198" s="55">
        <f>(V198+5-X198)/5</f>
        <v/>
      </c>
      <c r="AA198" s="56">
        <f>IF(AR198=1,(W198+5-Y198)/5,"")</f>
        <v/>
      </c>
      <c r="AB198" s="57">
        <f>D198*V198/5</f>
        <v/>
      </c>
      <c r="AC198" s="58">
        <f>IF(AR198=1,D198*W198/5,"")</f>
        <v/>
      </c>
      <c r="AD198" s="57">
        <f>D198*X198/5</f>
        <v/>
      </c>
      <c r="AE198" s="58">
        <f>IF(AR198=1,D198*Y198/5,"")</f>
        <v/>
      </c>
      <c r="AF198" s="57">
        <f>D198*Z198</f>
        <v/>
      </c>
      <c r="AG198" s="58">
        <f>IF(AR198=1,D198*AA198,"")</f>
        <v/>
      </c>
      <c r="AH198" s="14" t="inlineStr">
        <is>
          <t>Y: none | N: none | X: none | U: R1, R2, R3, R4, R5. See dataset-specific evidence note in MCDM_Grades and the complete rules in MCDM_Rubric.</t>
        </is>
      </c>
      <c r="AI198" s="27" t="n"/>
      <c r="AJ198" s="14" t="inlineStr">
        <is>
          <t>https://github.com/DrEdwardLee/Pavement-Crack-Dataset</t>
        </is>
      </c>
      <c r="AK198" s="27" t="n"/>
      <c r="AL198" s="14" t="inlineStr">
        <is>
          <t>P: primary documentation (not evaluator-verified data quality)</t>
        </is>
      </c>
      <c r="AM198" s="27" t="n"/>
      <c r="AN198" s="14" t="inlineStr">
        <is>
          <t>Documentation snapshot; payload release not fully pinned</t>
        </is>
      </c>
      <c r="AO198" s="27" t="n"/>
      <c r="AP198" s="14" t="inlineStr">
        <is>
          <t>2026-09-07</t>
        </is>
      </c>
      <c r="AQ198" s="27" t="n"/>
      <c r="AR198" s="14">
        <f>IF(AND(AS198=5,LEN(AW198)=5,LEN(SUBSTITUTE(SUBSTITUTE(SUBSTITUTE(SUBSTITUTE(AW198,"Y",""),"N",""),"U",""),"X",""))=0),1,0)</f>
        <v/>
      </c>
      <c r="AS198" s="14">
        <f>COUNTA(G198,J198,M198,P198,S198)</f>
        <v/>
      </c>
      <c r="AT198" s="14">
        <f>SUM(IF(OR(G198="Y",G198="N",G198="U",G198="X"),IF(G198=F198,1,0),0),IF(OR(J198="Y",J198="N",J198="U",J198="X"),IF(J198=I198,1,0),0),IF(OR(M198="Y",M198="N",M198="U",M198="X"),IF(M198=L198,1,0),0),IF(OR(P198="Y",P198="N",P198="U",P198="X"),IF(P198=O198,1,0),0),IF(OR(S198="Y",S198="N",S198="U",S198="X"),IF(S198=R198,1,0),0))</f>
        <v/>
      </c>
      <c r="AU198" s="14">
        <f>A198&amp;"|"&amp;LEFT(C198,1)</f>
        <v/>
      </c>
      <c r="AV198" s="14">
        <f>F198&amp;I198&amp;L198&amp;O198&amp;R198</f>
        <v/>
      </c>
      <c r="AW198" s="14">
        <f>G198&amp;J198&amp;M198&amp;P198&amp;S198</f>
        <v/>
      </c>
    </row>
    <row r="199" ht="70" customHeight="1">
      <c r="A199" s="14" t="inlineStr">
        <is>
          <t>DS-025</t>
        </is>
      </c>
      <c r="B199" s="14" t="inlineStr">
        <is>
          <t>LEiS pavement crack image dataset</t>
        </is>
      </c>
      <c r="C199" s="14" t="inlineStr">
        <is>
          <t>M Sensor Details</t>
        </is>
      </c>
      <c r="D199" s="14">
        <f>MCDM_Settings!$D$12</f>
        <v/>
      </c>
      <c r="E199" s="14" t="inlineStr">
        <is>
          <t>M1 Identify equipment</t>
        </is>
      </c>
      <c r="F199" s="21" t="inlineStr">
        <is>
          <t>U</t>
        </is>
      </c>
      <c r="G199" s="23" t="n"/>
      <c r="H199" s="14" t="inlineStr">
        <is>
          <t>M2 Specify the scale</t>
        </is>
      </c>
      <c r="I199" s="21" t="inlineStr">
        <is>
          <t>U</t>
        </is>
      </c>
      <c r="J199" s="23" t="n"/>
      <c r="K199" s="14" t="inlineStr">
        <is>
          <t>M3 Locate the records</t>
        </is>
      </c>
      <c r="L199" s="21" t="inlineStr">
        <is>
          <t>U</t>
        </is>
      </c>
      <c r="M199" s="23" t="n"/>
      <c r="N199" s="14" t="inlineStr">
        <is>
          <t>M4 Report precision</t>
        </is>
      </c>
      <c r="O199" s="21" t="inlineStr">
        <is>
          <t>U</t>
        </is>
      </c>
      <c r="P199" s="23" t="n"/>
      <c r="Q199" s="14" t="inlineStr">
        <is>
          <t>M5 Explain processing</t>
        </is>
      </c>
      <c r="R199" s="21" t="inlineStr">
        <is>
          <t>U</t>
        </is>
      </c>
      <c r="S199" s="23" t="n"/>
      <c r="T199" s="14">
        <f>IF(Z199=0,IF(ISNUMBER(SEARCH("X",AV199)),"Unrated (0-5; X)","Unrated (0-5)"),IF(Z199=1,V199&amp;"/5",V199&amp;"-"&amp;X199&amp;"/5 (P"&amp;IF(ISNUMBER(SEARCH("X",AV199)),"; X","")&amp;")"))</f>
        <v/>
      </c>
      <c r="U199" s="26">
        <f>IF(AS199=0,"",IF(AR199=0,"Incomplete/invalid",IF(AA199=0,IF(ISNUMBER(SEARCH("X",AW199)),"Unrated (0-5; X)","Unrated (0-5)"),IF(AA199=1,W199&amp;"/5",W199&amp;"-"&amp;Y199&amp;"/5 (P"&amp;IF(ISNUMBER(SEARCH("X",AW199)),"; X","")&amp;")"))))</f>
        <v/>
      </c>
      <c r="V199" s="53">
        <f>LEN(AV199)-LEN(SUBSTITUTE(AV199,"Y",""))</f>
        <v/>
      </c>
      <c r="W199" s="54">
        <f>IF(AR199=1,LEN(AW199)-LEN(SUBSTITUTE(AW199,"Y","")),"")</f>
        <v/>
      </c>
      <c r="X199" s="53">
        <f>5-(LEN(AV199)-LEN(SUBSTITUTE(AV199,"N","")))</f>
        <v/>
      </c>
      <c r="Y199" s="54">
        <f>IF(AR199=1,5-(LEN(AW199)-LEN(SUBSTITUTE(AW199,"N",""))),"")</f>
        <v/>
      </c>
      <c r="Z199" s="55">
        <f>(V199+5-X199)/5</f>
        <v/>
      </c>
      <c r="AA199" s="56">
        <f>IF(AR199=1,(W199+5-Y199)/5,"")</f>
        <v/>
      </c>
      <c r="AB199" s="57">
        <f>D199*V199/5</f>
        <v/>
      </c>
      <c r="AC199" s="58">
        <f>IF(AR199=1,D199*W199/5,"")</f>
        <v/>
      </c>
      <c r="AD199" s="57">
        <f>D199*X199/5</f>
        <v/>
      </c>
      <c r="AE199" s="58">
        <f>IF(AR199=1,D199*Y199/5,"")</f>
        <v/>
      </c>
      <c r="AF199" s="57">
        <f>D199*Z199</f>
        <v/>
      </c>
      <c r="AG199" s="58">
        <f>IF(AR199=1,D199*AA199,"")</f>
        <v/>
      </c>
      <c r="AH199" s="14" t="inlineStr">
        <is>
          <t>Y: none | N: none | X: none | U: M1, M2, M3, M4, M5. See dataset-specific evidence note in MCDM_Grades and the complete rules in MCDM_Rubric.</t>
        </is>
      </c>
      <c r="AI199" s="27" t="n"/>
      <c r="AJ199" s="14" t="inlineStr">
        <is>
          <t>https://github.com/DrEdwardLee/Pavement-Crack-Dataset</t>
        </is>
      </c>
      <c r="AK199" s="27" t="n"/>
      <c r="AL199" s="14" t="inlineStr">
        <is>
          <t>P: primary documentation (not evaluator-verified data quality)</t>
        </is>
      </c>
      <c r="AM199" s="27" t="n"/>
      <c r="AN199" s="14" t="inlineStr">
        <is>
          <t>Documentation snapshot; payload release not fully pinned</t>
        </is>
      </c>
      <c r="AO199" s="27" t="n"/>
      <c r="AP199" s="14" t="inlineStr">
        <is>
          <t>2026-09-07</t>
        </is>
      </c>
      <c r="AQ199" s="27" t="n"/>
      <c r="AR199" s="14">
        <f>IF(AND(AS199=5,LEN(AW199)=5,LEN(SUBSTITUTE(SUBSTITUTE(SUBSTITUTE(SUBSTITUTE(AW199,"Y",""),"N",""),"U",""),"X",""))=0),1,0)</f>
        <v/>
      </c>
      <c r="AS199" s="14">
        <f>COUNTA(G199,J199,M199,P199,S199)</f>
        <v/>
      </c>
      <c r="AT199" s="14">
        <f>SUM(IF(OR(G199="Y",G199="N",G199="U",G199="X"),IF(G199=F199,1,0),0),IF(OR(J199="Y",J199="N",J199="U",J199="X"),IF(J199=I199,1,0),0),IF(OR(M199="Y",M199="N",M199="U",M199="X"),IF(M199=L199,1,0),0),IF(OR(P199="Y",P199="N",P199="U",P199="X"),IF(P199=O199,1,0),0),IF(OR(S199="Y",S199="N",S199="U",S199="X"),IF(S199=R199,1,0),0))</f>
        <v/>
      </c>
      <c r="AU199" s="14">
        <f>A199&amp;"|"&amp;LEFT(C199,1)</f>
        <v/>
      </c>
      <c r="AV199" s="14">
        <f>F199&amp;I199&amp;L199&amp;O199&amp;R199</f>
        <v/>
      </c>
      <c r="AW199" s="14">
        <f>G199&amp;J199&amp;M199&amp;P199&amp;S199</f>
        <v/>
      </c>
    </row>
    <row r="200" ht="70" customHeight="1">
      <c r="A200" s="14" t="inlineStr">
        <is>
          <t>DS-025</t>
        </is>
      </c>
      <c r="B200" s="14" t="inlineStr">
        <is>
          <t>LEiS pavement crack image dataset</t>
        </is>
      </c>
      <c r="C200" s="14" t="inlineStr">
        <is>
          <t>V Test Readiness</t>
        </is>
      </c>
      <c r="D200" s="14">
        <f>MCDM_Settings!$D$13</f>
        <v/>
      </c>
      <c r="E200" s="14" t="inlineStr">
        <is>
          <t>V1 Identify test data</t>
        </is>
      </c>
      <c r="F200" s="21" t="inlineStr">
        <is>
          <t>Y</t>
        </is>
      </c>
      <c r="G200" s="23" t="n"/>
      <c r="H200" s="14" t="inlineStr">
        <is>
          <t>V2 Define the splits</t>
        </is>
      </c>
      <c r="I200" s="21" t="inlineStr">
        <is>
          <t>U</t>
        </is>
      </c>
      <c r="J200" s="23" t="n"/>
      <c r="K200" s="14" t="inlineStr">
        <is>
          <t>V3 Prevent leakage</t>
        </is>
      </c>
      <c r="L200" s="21" t="inlineStr">
        <is>
          <t>U</t>
        </is>
      </c>
      <c r="M200" s="23" t="n"/>
      <c r="N200" s="14" t="inlineStr">
        <is>
          <t>V4 Provide a baseline</t>
        </is>
      </c>
      <c r="O200" s="21" t="inlineStr">
        <is>
          <t>U</t>
        </is>
      </c>
      <c r="P200" s="23" t="n"/>
      <c r="Q200" s="14" t="inlineStr">
        <is>
          <t>V5 Report uncertainty</t>
        </is>
      </c>
      <c r="R200" s="21" t="inlineStr">
        <is>
          <t>U</t>
        </is>
      </c>
      <c r="S200" s="23" t="n"/>
      <c r="T200" s="14">
        <f>IF(Z200=0,IF(ISNUMBER(SEARCH("X",AV200)),"Unrated (0-5; X)","Unrated (0-5)"),IF(Z200=1,V200&amp;"/5",V200&amp;"-"&amp;X200&amp;"/5 (P"&amp;IF(ISNUMBER(SEARCH("X",AV200)),"; X","")&amp;")"))</f>
        <v/>
      </c>
      <c r="U200" s="26">
        <f>IF(AS200=0,"",IF(AR200=0,"Incomplete/invalid",IF(AA200=0,IF(ISNUMBER(SEARCH("X",AW200)),"Unrated (0-5; X)","Unrated (0-5)"),IF(AA200=1,W200&amp;"/5",W200&amp;"-"&amp;Y200&amp;"/5 (P"&amp;IF(ISNUMBER(SEARCH("X",AW200)),"; X","")&amp;")"))))</f>
        <v/>
      </c>
      <c r="V200" s="53">
        <f>LEN(AV200)-LEN(SUBSTITUTE(AV200,"Y",""))</f>
        <v/>
      </c>
      <c r="W200" s="54">
        <f>IF(AR200=1,LEN(AW200)-LEN(SUBSTITUTE(AW200,"Y","")),"")</f>
        <v/>
      </c>
      <c r="X200" s="53">
        <f>5-(LEN(AV200)-LEN(SUBSTITUTE(AV200,"N","")))</f>
        <v/>
      </c>
      <c r="Y200" s="54">
        <f>IF(AR200=1,5-(LEN(AW200)-LEN(SUBSTITUTE(AW200,"N",""))),"")</f>
        <v/>
      </c>
      <c r="Z200" s="55">
        <f>(V200+5-X200)/5</f>
        <v/>
      </c>
      <c r="AA200" s="56">
        <f>IF(AR200=1,(W200+5-Y200)/5,"")</f>
        <v/>
      </c>
      <c r="AB200" s="57">
        <f>D200*V200/5</f>
        <v/>
      </c>
      <c r="AC200" s="58">
        <f>IF(AR200=1,D200*W200/5,"")</f>
        <v/>
      </c>
      <c r="AD200" s="57">
        <f>D200*X200/5</f>
        <v/>
      </c>
      <c r="AE200" s="58">
        <f>IF(AR200=1,D200*Y200/5,"")</f>
        <v/>
      </c>
      <c r="AF200" s="57">
        <f>D200*Z200</f>
        <v/>
      </c>
      <c r="AG200" s="58">
        <f>IF(AR200=1,D200*AA200,"")</f>
        <v/>
      </c>
      <c r="AH200" s="14" t="inlineStr">
        <is>
          <t>Y: V1 | N: none | X: none | U: V2, V3, V4, V5. See dataset-specific evidence note in MCDM_Grades and the complete rules in MCDM_Rubric.</t>
        </is>
      </c>
      <c r="AI200" s="27" t="n"/>
      <c r="AJ200" s="14" t="inlineStr">
        <is>
          <t>https://github.com/DrEdwardLee/Pavement-Crack-Dataset</t>
        </is>
      </c>
      <c r="AK200" s="27" t="n"/>
      <c r="AL200" s="14" t="inlineStr">
        <is>
          <t>P: primary documentation (not evaluator-verified data quality)</t>
        </is>
      </c>
      <c r="AM200" s="27" t="n"/>
      <c r="AN200" s="14" t="inlineStr">
        <is>
          <t>Documentation snapshot; payload release not fully pinned</t>
        </is>
      </c>
      <c r="AO200" s="27" t="n"/>
      <c r="AP200" s="14" t="inlineStr">
        <is>
          <t>2026-09-07</t>
        </is>
      </c>
      <c r="AQ200" s="27" t="n"/>
      <c r="AR200" s="14">
        <f>IF(AND(AS200=5,LEN(AW200)=5,LEN(SUBSTITUTE(SUBSTITUTE(SUBSTITUTE(SUBSTITUTE(AW200,"Y",""),"N",""),"U",""),"X",""))=0),1,0)</f>
        <v/>
      </c>
      <c r="AS200" s="14">
        <f>COUNTA(G200,J200,M200,P200,S200)</f>
        <v/>
      </c>
      <c r="AT200" s="14">
        <f>SUM(IF(OR(G200="Y",G200="N",G200="U",G200="X"),IF(G200=F200,1,0),0),IF(OR(J200="Y",J200="N",J200="U",J200="X"),IF(J200=I200,1,0),0),IF(OR(M200="Y",M200="N",M200="U",M200="X"),IF(M200=L200,1,0),0),IF(OR(P200="Y",P200="N",P200="U",P200="X"),IF(P200=O200,1,0),0),IF(OR(S200="Y",S200="N",S200="U",S200="X"),IF(S200=R200,1,0),0))</f>
        <v/>
      </c>
      <c r="AU200" s="14">
        <f>A200&amp;"|"&amp;LEFT(C200,1)</f>
        <v/>
      </c>
      <c r="AV200" s="14">
        <f>F200&amp;I200&amp;L200&amp;O200&amp;R200</f>
        <v/>
      </c>
      <c r="AW200" s="14">
        <f>G200&amp;J200&amp;M200&amp;P200&amp;S200</f>
        <v/>
      </c>
    </row>
    <row r="201" ht="70" customHeight="1">
      <c r="A201" s="14" t="inlineStr">
        <is>
          <t>DS-025</t>
        </is>
      </c>
      <c r="B201" s="14" t="inlineStr">
        <is>
          <t>LEiS pavement crack image dataset</t>
        </is>
      </c>
      <c r="C201" s="14" t="inlineStr">
        <is>
          <t>E Engineering Value</t>
        </is>
      </c>
      <c r="D201" s="14">
        <f>MCDM_Settings!$D$14</f>
        <v/>
      </c>
      <c r="E201" s="14" t="inlineStr">
        <is>
          <t>E1 Define the outcome</t>
        </is>
      </c>
      <c r="F201" s="21" t="inlineStr">
        <is>
          <t>U</t>
        </is>
      </c>
      <c r="G201" s="23" t="n"/>
      <c r="H201" s="14" t="inlineStr">
        <is>
          <t>E2 Provide measurements</t>
        </is>
      </c>
      <c r="I201" s="21" t="inlineStr">
        <is>
          <t>U</t>
        </is>
      </c>
      <c r="J201" s="23" t="n"/>
      <c r="K201" s="14" t="inlineStr">
        <is>
          <t>E3 Link the records</t>
        </is>
      </c>
      <c r="L201" s="21" t="inlineStr">
        <is>
          <t>U</t>
        </is>
      </c>
      <c r="M201" s="23" t="n"/>
      <c r="N201" s="14" t="inlineStr">
        <is>
          <t>E4 Map agency needs</t>
        </is>
      </c>
      <c r="O201" s="21" t="inlineStr">
        <is>
          <t>U</t>
        </is>
      </c>
      <c r="P201" s="23" t="n"/>
      <c r="Q201" s="14" t="inlineStr">
        <is>
          <t>E5 Validate the decision</t>
        </is>
      </c>
      <c r="R201" s="21" t="inlineStr">
        <is>
          <t>U</t>
        </is>
      </c>
      <c r="S201" s="23" t="n"/>
      <c r="T201" s="14">
        <f>IF(Z201=0,IF(ISNUMBER(SEARCH("X",AV201)),"Unrated (0-5; X)","Unrated (0-5)"),IF(Z201=1,V201&amp;"/5",V201&amp;"-"&amp;X201&amp;"/5 (P"&amp;IF(ISNUMBER(SEARCH("X",AV201)),"; X","")&amp;")"))</f>
        <v/>
      </c>
      <c r="U201" s="26">
        <f>IF(AS201=0,"",IF(AR201=0,"Incomplete/invalid",IF(AA201=0,IF(ISNUMBER(SEARCH("X",AW201)),"Unrated (0-5; X)","Unrated (0-5)"),IF(AA201=1,W201&amp;"/5",W201&amp;"-"&amp;Y201&amp;"/5 (P"&amp;IF(ISNUMBER(SEARCH("X",AW201)),"; X","")&amp;")"))))</f>
        <v/>
      </c>
      <c r="V201" s="53">
        <f>LEN(AV201)-LEN(SUBSTITUTE(AV201,"Y",""))</f>
        <v/>
      </c>
      <c r="W201" s="54">
        <f>IF(AR201=1,LEN(AW201)-LEN(SUBSTITUTE(AW201,"Y","")),"")</f>
        <v/>
      </c>
      <c r="X201" s="53">
        <f>5-(LEN(AV201)-LEN(SUBSTITUTE(AV201,"N","")))</f>
        <v/>
      </c>
      <c r="Y201" s="54">
        <f>IF(AR201=1,5-(LEN(AW201)-LEN(SUBSTITUTE(AW201,"N",""))),"")</f>
        <v/>
      </c>
      <c r="Z201" s="55">
        <f>(V201+5-X201)/5</f>
        <v/>
      </c>
      <c r="AA201" s="56">
        <f>IF(AR201=1,(W201+5-Y201)/5,"")</f>
        <v/>
      </c>
      <c r="AB201" s="57">
        <f>D201*V201/5</f>
        <v/>
      </c>
      <c r="AC201" s="58">
        <f>IF(AR201=1,D201*W201/5,"")</f>
        <v/>
      </c>
      <c r="AD201" s="57">
        <f>D201*X201/5</f>
        <v/>
      </c>
      <c r="AE201" s="58">
        <f>IF(AR201=1,D201*Y201/5,"")</f>
        <v/>
      </c>
      <c r="AF201" s="57">
        <f>D201*Z201</f>
        <v/>
      </c>
      <c r="AG201" s="58">
        <f>IF(AR201=1,D201*AA201,"")</f>
        <v/>
      </c>
      <c r="AH201" s="14" t="inlineStr">
        <is>
          <t>Y: none | N: none | X: none | U: E1, E2, E3, E4, E5. See dataset-specific evidence note in MCDM_Grades and the complete rules in MCDM_Rubric.</t>
        </is>
      </c>
      <c r="AI201" s="27" t="n"/>
      <c r="AJ201" s="14" t="inlineStr">
        <is>
          <t>https://github.com/DrEdwardLee/Pavement-Crack-Dataset</t>
        </is>
      </c>
      <c r="AK201" s="27" t="n"/>
      <c r="AL201" s="14" t="inlineStr">
        <is>
          <t>P: primary documentation (not evaluator-verified data quality)</t>
        </is>
      </c>
      <c r="AM201" s="27" t="n"/>
      <c r="AN201" s="14" t="inlineStr">
        <is>
          <t>Documentation snapshot; payload release not fully pinned</t>
        </is>
      </c>
      <c r="AO201" s="27" t="n"/>
      <c r="AP201" s="14" t="inlineStr">
        <is>
          <t>2026-09-07</t>
        </is>
      </c>
      <c r="AQ201" s="27" t="n"/>
      <c r="AR201" s="14">
        <f>IF(AND(AS201=5,LEN(AW201)=5,LEN(SUBSTITUTE(SUBSTITUTE(SUBSTITUTE(SUBSTITUTE(AW201,"Y",""),"N",""),"U",""),"X",""))=0),1,0)</f>
        <v/>
      </c>
      <c r="AS201" s="14">
        <f>COUNTA(G201,J201,M201,P201,S201)</f>
        <v/>
      </c>
      <c r="AT201" s="14">
        <f>SUM(IF(OR(G201="Y",G201="N",G201="U",G201="X"),IF(G201=F201,1,0),0),IF(OR(J201="Y",J201="N",J201="U",J201="X"),IF(J201=I201,1,0),0),IF(OR(M201="Y",M201="N",M201="U",M201="X"),IF(M201=L201,1,0),0),IF(OR(P201="Y",P201="N",P201="U",P201="X"),IF(P201=O201,1,0),0),IF(OR(S201="Y",S201="N",S201="U",S201="X"),IF(S201=R201,1,0),0))</f>
        <v/>
      </c>
      <c r="AU201" s="14">
        <f>A201&amp;"|"&amp;LEFT(C201,1)</f>
        <v/>
      </c>
      <c r="AV201" s="14">
        <f>F201&amp;I201&amp;L201&amp;O201&amp;R201</f>
        <v/>
      </c>
      <c r="AW201" s="14">
        <f>G201&amp;J201&amp;M201&amp;P201&amp;S201</f>
        <v/>
      </c>
    </row>
    <row r="202" ht="70" customHeight="1">
      <c r="A202" s="14" t="inlineStr">
        <is>
          <t>DS-026</t>
        </is>
      </c>
      <c r="B202" s="14" t="inlineStr">
        <is>
          <t>MTPDSD (Multi-Type Pavement Distress Segmentation Dataset)</t>
        </is>
      </c>
      <c r="C202" s="14" t="inlineStr">
        <is>
          <t>A Access</t>
        </is>
      </c>
      <c r="D202" s="14">
        <f>MCDM_Settings!$D$7</f>
        <v/>
      </c>
      <c r="E202" s="14" t="inlineStr">
        <is>
          <t>A1 Find the release</t>
        </is>
      </c>
      <c r="F202" s="21" t="inlineStr">
        <is>
          <t>Y</t>
        </is>
      </c>
      <c r="G202" s="23" t="n"/>
      <c r="H202" s="14" t="inlineStr">
        <is>
          <t>A2 Get the data</t>
        </is>
      </c>
      <c r="I202" s="21" t="inlineStr">
        <is>
          <t>N</t>
        </is>
      </c>
      <c r="J202" s="23" t="n"/>
      <c r="K202" s="14" t="inlineStr">
        <is>
          <t>A3 Check the license</t>
        </is>
      </c>
      <c r="L202" s="21" t="inlineStr">
        <is>
          <t>U</t>
        </is>
      </c>
      <c r="M202" s="23" t="n"/>
      <c r="N202" s="14" t="inlineStr">
        <is>
          <t>A4 Check other rights</t>
        </is>
      </c>
      <c r="O202" s="21" t="inlineStr">
        <is>
          <t>U</t>
        </is>
      </c>
      <c r="P202" s="23" t="n"/>
      <c r="Q202" s="14" t="inlineStr">
        <is>
          <t>A5 Open a sample</t>
        </is>
      </c>
      <c r="R202" s="21" t="inlineStr">
        <is>
          <t>U</t>
        </is>
      </c>
      <c r="S202" s="23" t="n"/>
      <c r="T202" s="14">
        <f>IF(Z202=0,IF(ISNUMBER(SEARCH("X",AV202)),"Unrated (0-5; X)","Unrated (0-5)"),IF(Z202=1,V202&amp;"/5",V202&amp;"-"&amp;X202&amp;"/5 (P"&amp;IF(ISNUMBER(SEARCH("X",AV202)),"; X","")&amp;")"))</f>
        <v/>
      </c>
      <c r="U202" s="26">
        <f>IF(AS202=0,"",IF(AR202=0,"Incomplete/invalid",IF(AA202=0,IF(ISNUMBER(SEARCH("X",AW202)),"Unrated (0-5; X)","Unrated (0-5)"),IF(AA202=1,W202&amp;"/5",W202&amp;"-"&amp;Y202&amp;"/5 (P"&amp;IF(ISNUMBER(SEARCH("X",AW202)),"; X","")&amp;")"))))</f>
        <v/>
      </c>
      <c r="V202" s="53">
        <f>LEN(AV202)-LEN(SUBSTITUTE(AV202,"Y",""))</f>
        <v/>
      </c>
      <c r="W202" s="54">
        <f>IF(AR202=1,LEN(AW202)-LEN(SUBSTITUTE(AW202,"Y","")),"")</f>
        <v/>
      </c>
      <c r="X202" s="53">
        <f>5-(LEN(AV202)-LEN(SUBSTITUTE(AV202,"N","")))</f>
        <v/>
      </c>
      <c r="Y202" s="54">
        <f>IF(AR202=1,5-(LEN(AW202)-LEN(SUBSTITUTE(AW202,"N",""))),"")</f>
        <v/>
      </c>
      <c r="Z202" s="55">
        <f>(V202+5-X202)/5</f>
        <v/>
      </c>
      <c r="AA202" s="56">
        <f>IF(AR202=1,(W202+5-Y202)/5,"")</f>
        <v/>
      </c>
      <c r="AB202" s="57">
        <f>D202*V202/5</f>
        <v/>
      </c>
      <c r="AC202" s="58">
        <f>IF(AR202=1,D202*W202/5,"")</f>
        <v/>
      </c>
      <c r="AD202" s="57">
        <f>D202*X202/5</f>
        <v/>
      </c>
      <c r="AE202" s="58">
        <f>IF(AR202=1,D202*Y202/5,"")</f>
        <v/>
      </c>
      <c r="AF202" s="57">
        <f>D202*Z202</f>
        <v/>
      </c>
      <c r="AG202" s="58">
        <f>IF(AR202=1,D202*AA202,"")</f>
        <v/>
      </c>
      <c r="AH202" s="14" t="inlineStr">
        <is>
          <t>Y: A1 | N: A2 | X: none | U: A3, A4, A5. See dataset-specific evidence note in MCDM_Grades and the complete rules in MCDM_Rubric.</t>
        </is>
      </c>
      <c r="AI202" s="27" t="n"/>
      <c r="AJ202" s="14" t="inlineStr">
        <is>
          <t>https://github.com/FwDeng/MTPDSD</t>
        </is>
      </c>
      <c r="AK202" s="27" t="n"/>
      <c r="AL202" s="14" t="inlineStr">
        <is>
          <t>P: primary documentation (not evaluator-verified data quality)</t>
        </is>
      </c>
      <c r="AM202" s="27" t="n"/>
      <c r="AN202" s="14" t="inlineStr">
        <is>
          <t>Documentation snapshot; payload release not fully pinned</t>
        </is>
      </c>
      <c r="AO202" s="27" t="n"/>
      <c r="AP202" s="14" t="inlineStr">
        <is>
          <t>2026-09-07</t>
        </is>
      </c>
      <c r="AQ202" s="27" t="n"/>
      <c r="AR202" s="14">
        <f>IF(AND(AS202=5,LEN(AW202)=5,LEN(SUBSTITUTE(SUBSTITUTE(SUBSTITUTE(SUBSTITUTE(AW202,"Y",""),"N",""),"U",""),"X",""))=0),1,0)</f>
        <v/>
      </c>
      <c r="AS202" s="14">
        <f>COUNTA(G202,J202,M202,P202,S202)</f>
        <v/>
      </c>
      <c r="AT202" s="14">
        <f>SUM(IF(OR(G202="Y",G202="N",G202="U",G202="X"),IF(G202=F202,1,0),0),IF(OR(J202="Y",J202="N",J202="U",J202="X"),IF(J202=I202,1,0),0),IF(OR(M202="Y",M202="N",M202="U",M202="X"),IF(M202=L202,1,0),0),IF(OR(P202="Y",P202="N",P202="U",P202="X"),IF(P202=O202,1,0),0),IF(OR(S202="Y",S202="N",S202="U",S202="X"),IF(S202=R202,1,0),0))</f>
        <v/>
      </c>
      <c r="AU202" s="14">
        <f>A202&amp;"|"&amp;LEFT(C202,1)</f>
        <v/>
      </c>
      <c r="AV202" s="14">
        <f>F202&amp;I202&amp;L202&amp;O202&amp;R202</f>
        <v/>
      </c>
      <c r="AW202" s="14">
        <f>G202&amp;J202&amp;M202&amp;P202&amp;S202</f>
        <v/>
      </c>
    </row>
    <row r="203" ht="70" customHeight="1">
      <c r="A203" s="14" t="inlineStr">
        <is>
          <t>DS-026</t>
        </is>
      </c>
      <c r="B203" s="14" t="inlineStr">
        <is>
          <t>MTPDSD (Multi-Type Pavement Distress Segmentation Dataset)</t>
        </is>
      </c>
      <c r="C203" s="14" t="inlineStr">
        <is>
          <t>L Label Quality</t>
        </is>
      </c>
      <c r="D203" s="14">
        <f>MCDM_Settings!$D$8</f>
        <v/>
      </c>
      <c r="E203" s="14" t="inlineStr">
        <is>
          <t>L1 Define the targets</t>
        </is>
      </c>
      <c r="F203" s="21" t="inlineStr">
        <is>
          <t>Y</t>
        </is>
      </c>
      <c r="G203" s="23" t="n"/>
      <c r="H203" s="14" t="inlineStr">
        <is>
          <t>L2 Explain the rules</t>
        </is>
      </c>
      <c r="I203" s="21" t="inlineStr">
        <is>
          <t>U</t>
        </is>
      </c>
      <c r="J203" s="23" t="n"/>
      <c r="K203" s="14" t="inlineStr">
        <is>
          <t>L3 Identify the team</t>
        </is>
      </c>
      <c r="L203" s="21" t="inlineStr">
        <is>
          <t>U</t>
        </is>
      </c>
      <c r="M203" s="23" t="n"/>
      <c r="N203" s="14" t="inlineStr">
        <is>
          <t>L4 Review and correct</t>
        </is>
      </c>
      <c r="O203" s="21" t="inlineStr">
        <is>
          <t>U</t>
        </is>
      </c>
      <c r="P203" s="23" t="n"/>
      <c r="Q203" s="14" t="inlineStr">
        <is>
          <t>L5 Measure reliability</t>
        </is>
      </c>
      <c r="R203" s="21" t="inlineStr">
        <is>
          <t>U</t>
        </is>
      </c>
      <c r="S203" s="23" t="n"/>
      <c r="T203" s="14">
        <f>IF(Z203=0,IF(ISNUMBER(SEARCH("X",AV203)),"Unrated (0-5; X)","Unrated (0-5)"),IF(Z203=1,V203&amp;"/5",V203&amp;"-"&amp;X203&amp;"/5 (P"&amp;IF(ISNUMBER(SEARCH("X",AV203)),"; X","")&amp;")"))</f>
        <v/>
      </c>
      <c r="U203" s="26">
        <f>IF(AS203=0,"",IF(AR203=0,"Incomplete/invalid",IF(AA203=0,IF(ISNUMBER(SEARCH("X",AW203)),"Unrated (0-5; X)","Unrated (0-5)"),IF(AA203=1,W203&amp;"/5",W203&amp;"-"&amp;Y203&amp;"/5 (P"&amp;IF(ISNUMBER(SEARCH("X",AW203)),"; X","")&amp;")"))))</f>
        <v/>
      </c>
      <c r="V203" s="53">
        <f>LEN(AV203)-LEN(SUBSTITUTE(AV203,"Y",""))</f>
        <v/>
      </c>
      <c r="W203" s="54">
        <f>IF(AR203=1,LEN(AW203)-LEN(SUBSTITUTE(AW203,"Y","")),"")</f>
        <v/>
      </c>
      <c r="X203" s="53">
        <f>5-(LEN(AV203)-LEN(SUBSTITUTE(AV203,"N","")))</f>
        <v/>
      </c>
      <c r="Y203" s="54">
        <f>IF(AR203=1,5-(LEN(AW203)-LEN(SUBSTITUTE(AW203,"N",""))),"")</f>
        <v/>
      </c>
      <c r="Z203" s="55">
        <f>(V203+5-X203)/5</f>
        <v/>
      </c>
      <c r="AA203" s="56">
        <f>IF(AR203=1,(W203+5-Y203)/5,"")</f>
        <v/>
      </c>
      <c r="AB203" s="57">
        <f>D203*V203/5</f>
        <v/>
      </c>
      <c r="AC203" s="58">
        <f>IF(AR203=1,D203*W203/5,"")</f>
        <v/>
      </c>
      <c r="AD203" s="57">
        <f>D203*X203/5</f>
        <v/>
      </c>
      <c r="AE203" s="58">
        <f>IF(AR203=1,D203*Y203/5,"")</f>
        <v/>
      </c>
      <c r="AF203" s="57">
        <f>D203*Z203</f>
        <v/>
      </c>
      <c r="AG203" s="58">
        <f>IF(AR203=1,D203*AA203,"")</f>
        <v/>
      </c>
      <c r="AH203" s="14" t="inlineStr">
        <is>
          <t>Y: L1 | N: none | X: none | U: L2, L3, L4, L5. See dataset-specific evidence note in MCDM_Grades and the complete rules in MCDM_Rubric.</t>
        </is>
      </c>
      <c r="AI203" s="27" t="n"/>
      <c r="AJ203" s="14" t="inlineStr">
        <is>
          <t>https://github.com/FwDeng/MTPDSD</t>
        </is>
      </c>
      <c r="AK203" s="27" t="n"/>
      <c r="AL203" s="14" t="inlineStr">
        <is>
          <t>P: primary documentation (not evaluator-verified data quality)</t>
        </is>
      </c>
      <c r="AM203" s="27" t="n"/>
      <c r="AN203" s="14" t="inlineStr">
        <is>
          <t>Documentation snapshot; payload release not fully pinned</t>
        </is>
      </c>
      <c r="AO203" s="27" t="n"/>
      <c r="AP203" s="14" t="inlineStr">
        <is>
          <t>2026-09-07</t>
        </is>
      </c>
      <c r="AQ203" s="27" t="n"/>
      <c r="AR203" s="14">
        <f>IF(AND(AS203=5,LEN(AW203)=5,LEN(SUBSTITUTE(SUBSTITUTE(SUBSTITUTE(SUBSTITUTE(AW203,"Y",""),"N",""),"U",""),"X",""))=0),1,0)</f>
        <v/>
      </c>
      <c r="AS203" s="14">
        <f>COUNTA(G203,J203,M203,P203,S203)</f>
        <v/>
      </c>
      <c r="AT203" s="14">
        <f>SUM(IF(OR(G203="Y",G203="N",G203="U",G203="X"),IF(G203=F203,1,0),0),IF(OR(J203="Y",J203="N",J203="U",J203="X"),IF(J203=I203,1,0),0),IF(OR(M203="Y",M203="N",M203="U",M203="X"),IF(M203=L203,1,0),0),IF(OR(P203="Y",P203="N",P203="U",P203="X"),IF(P203=O203,1,0),0),IF(OR(S203="Y",S203="N",S203="U",S203="X"),IF(S203=R203,1,0),0))</f>
        <v/>
      </c>
      <c r="AU203" s="14">
        <f>A203&amp;"|"&amp;LEFT(C203,1)</f>
        <v/>
      </c>
      <c r="AV203" s="14">
        <f>F203&amp;I203&amp;L203&amp;O203&amp;R203</f>
        <v/>
      </c>
      <c r="AW203" s="14">
        <f>G203&amp;J203&amp;M203&amp;P203&amp;S203</f>
        <v/>
      </c>
    </row>
    <row r="204" ht="70" customHeight="1">
      <c r="A204" s="14" t="inlineStr">
        <is>
          <t>DS-026</t>
        </is>
      </c>
      <c r="B204" s="14" t="inlineStr">
        <is>
          <t>MTPDSD (Multi-Type Pavement Distress Segmentation Dataset)</t>
        </is>
      </c>
      <c r="C204" s="14" t="inlineStr">
        <is>
          <t>D Documentation</t>
        </is>
      </c>
      <c r="D204" s="14">
        <f>MCDM_Settings!$D$9</f>
        <v/>
      </c>
      <c r="E204" s="14" t="inlineStr">
        <is>
          <t>D1 Describe the files</t>
        </is>
      </c>
      <c r="F204" s="21" t="inlineStr">
        <is>
          <t>U</t>
        </is>
      </c>
      <c r="G204" s="23" t="n"/>
      <c r="H204" s="14" t="inlineStr">
        <is>
          <t>D2 Explain the source</t>
        </is>
      </c>
      <c r="I204" s="21" t="inlineStr">
        <is>
          <t>Y</t>
        </is>
      </c>
      <c r="J204" s="23" t="n"/>
      <c r="K204" s="14" t="inlineStr">
        <is>
          <t>D3 Track the version</t>
        </is>
      </c>
      <c r="L204" s="21" t="inlineStr">
        <is>
          <t>U</t>
        </is>
      </c>
      <c r="M204" s="23" t="n"/>
      <c r="N204" s="14" t="inlineStr">
        <is>
          <t>D4 State the limits</t>
        </is>
      </c>
      <c r="O204" s="21" t="inlineStr">
        <is>
          <t>Y</t>
        </is>
      </c>
      <c r="P204" s="23" t="n"/>
      <c r="Q204" s="14" t="inlineStr">
        <is>
          <t>D5 Locate the details</t>
        </is>
      </c>
      <c r="R204" s="21" t="inlineStr">
        <is>
          <t>Y</t>
        </is>
      </c>
      <c r="S204" s="23" t="n"/>
      <c r="T204" s="14">
        <f>IF(Z204=0,IF(ISNUMBER(SEARCH("X",AV204)),"Unrated (0-5; X)","Unrated (0-5)"),IF(Z204=1,V204&amp;"/5",V204&amp;"-"&amp;X204&amp;"/5 (P"&amp;IF(ISNUMBER(SEARCH("X",AV204)),"; X","")&amp;")"))</f>
        <v/>
      </c>
      <c r="U204" s="26">
        <f>IF(AS204=0,"",IF(AR204=0,"Incomplete/invalid",IF(AA204=0,IF(ISNUMBER(SEARCH("X",AW204)),"Unrated (0-5; X)","Unrated (0-5)"),IF(AA204=1,W204&amp;"/5",W204&amp;"-"&amp;Y204&amp;"/5 (P"&amp;IF(ISNUMBER(SEARCH("X",AW204)),"; X","")&amp;")"))))</f>
        <v/>
      </c>
      <c r="V204" s="53">
        <f>LEN(AV204)-LEN(SUBSTITUTE(AV204,"Y",""))</f>
        <v/>
      </c>
      <c r="W204" s="54">
        <f>IF(AR204=1,LEN(AW204)-LEN(SUBSTITUTE(AW204,"Y","")),"")</f>
        <v/>
      </c>
      <c r="X204" s="53">
        <f>5-(LEN(AV204)-LEN(SUBSTITUTE(AV204,"N","")))</f>
        <v/>
      </c>
      <c r="Y204" s="54">
        <f>IF(AR204=1,5-(LEN(AW204)-LEN(SUBSTITUTE(AW204,"N",""))),"")</f>
        <v/>
      </c>
      <c r="Z204" s="55">
        <f>(V204+5-X204)/5</f>
        <v/>
      </c>
      <c r="AA204" s="56">
        <f>IF(AR204=1,(W204+5-Y204)/5,"")</f>
        <v/>
      </c>
      <c r="AB204" s="57">
        <f>D204*V204/5</f>
        <v/>
      </c>
      <c r="AC204" s="58">
        <f>IF(AR204=1,D204*W204/5,"")</f>
        <v/>
      </c>
      <c r="AD204" s="57">
        <f>D204*X204/5</f>
        <v/>
      </c>
      <c r="AE204" s="58">
        <f>IF(AR204=1,D204*Y204/5,"")</f>
        <v/>
      </c>
      <c r="AF204" s="57">
        <f>D204*Z204</f>
        <v/>
      </c>
      <c r="AG204" s="58">
        <f>IF(AR204=1,D204*AA204,"")</f>
        <v/>
      </c>
      <c r="AH204" s="14" t="inlineStr">
        <is>
          <t>Y: D2, D4, D5 | N: none | X: none | U: D1, D3. See dataset-specific evidence note in MCDM_Grades and the complete rules in MCDM_Rubric.</t>
        </is>
      </c>
      <c r="AI204" s="27" t="n"/>
      <c r="AJ204" s="14" t="inlineStr">
        <is>
          <t>https://github.com/FwDeng/MTPDSD</t>
        </is>
      </c>
      <c r="AK204" s="27" t="n"/>
      <c r="AL204" s="14" t="inlineStr">
        <is>
          <t>P: primary documentation (not evaluator-verified data quality)</t>
        </is>
      </c>
      <c r="AM204" s="27" t="n"/>
      <c r="AN204" s="14" t="inlineStr">
        <is>
          <t>Documentation snapshot; payload release not fully pinned</t>
        </is>
      </c>
      <c r="AO204" s="27" t="n"/>
      <c r="AP204" s="14" t="inlineStr">
        <is>
          <t>2026-09-07</t>
        </is>
      </c>
      <c r="AQ204" s="27" t="n"/>
      <c r="AR204" s="14">
        <f>IF(AND(AS204=5,LEN(AW204)=5,LEN(SUBSTITUTE(SUBSTITUTE(SUBSTITUTE(SUBSTITUTE(AW204,"Y",""),"N",""),"U",""),"X",""))=0),1,0)</f>
        <v/>
      </c>
      <c r="AS204" s="14">
        <f>COUNTA(G204,J204,M204,P204,S204)</f>
        <v/>
      </c>
      <c r="AT204" s="14">
        <f>SUM(IF(OR(G204="Y",G204="N",G204="U",G204="X"),IF(G204=F204,1,0),0),IF(OR(J204="Y",J204="N",J204="U",J204="X"),IF(J204=I204,1,0),0),IF(OR(M204="Y",M204="N",M204="U",M204="X"),IF(M204=L204,1,0),0),IF(OR(P204="Y",P204="N",P204="U",P204="X"),IF(P204=O204,1,0),0),IF(OR(S204="Y",S204="N",S204="U",S204="X"),IF(S204=R204,1,0),0))</f>
        <v/>
      </c>
      <c r="AU204" s="14">
        <f>A204&amp;"|"&amp;LEFT(C204,1)</f>
        <v/>
      </c>
      <c r="AV204" s="14">
        <f>F204&amp;I204&amp;L204&amp;O204&amp;R204</f>
        <v/>
      </c>
      <c r="AW204" s="14">
        <f>G204&amp;J204&amp;M204&amp;P204&amp;S204</f>
        <v/>
      </c>
    </row>
    <row r="205" ht="70" customHeight="1">
      <c r="A205" s="14" t="inlineStr">
        <is>
          <t>DS-026</t>
        </is>
      </c>
      <c r="B205" s="14" t="inlineStr">
        <is>
          <t>MTPDSD (Multi-Type Pavement Distress Segmentation Dataset)</t>
        </is>
      </c>
      <c r="C205" s="14" t="inlineStr">
        <is>
          <t>C Sample Size</t>
        </is>
      </c>
      <c r="D205" s="14">
        <f>MCDM_Settings!$D$10</f>
        <v/>
      </c>
      <c r="E205" s="14" t="inlineStr">
        <is>
          <t>C1 Count originals</t>
        </is>
      </c>
      <c r="F205" s="21" t="inlineStr">
        <is>
          <t>U</t>
        </is>
      </c>
      <c r="G205" s="23" t="n"/>
      <c r="H205" s="14" t="inlineStr">
        <is>
          <t>C2 Count each class</t>
        </is>
      </c>
      <c r="I205" s="21" t="inlineStr">
        <is>
          <t>U</t>
        </is>
      </c>
      <c r="J205" s="23" t="n"/>
      <c r="K205" s="14" t="inlineStr">
        <is>
          <t>C3 Count each group</t>
        </is>
      </c>
      <c r="L205" s="21" t="inlineStr">
        <is>
          <t>U</t>
        </is>
      </c>
      <c r="M205" s="23" t="n"/>
      <c r="N205" s="14" t="inlineStr">
        <is>
          <t>C4 Count each split</t>
        </is>
      </c>
      <c r="O205" s="21" t="inlineStr">
        <is>
          <t>U</t>
        </is>
      </c>
      <c r="P205" s="23" t="n"/>
      <c r="Q205" s="14" t="inlineStr">
        <is>
          <t>C5 Justify the size</t>
        </is>
      </c>
      <c r="R205" s="21" t="inlineStr">
        <is>
          <t>U</t>
        </is>
      </c>
      <c r="S205" s="23" t="n"/>
      <c r="T205" s="14">
        <f>IF(Z205=0,IF(ISNUMBER(SEARCH("X",AV205)),"Unrated (0-5; X)","Unrated (0-5)"),IF(Z205=1,V205&amp;"/5",V205&amp;"-"&amp;X205&amp;"/5 (P"&amp;IF(ISNUMBER(SEARCH("X",AV205)),"; X","")&amp;")"))</f>
        <v/>
      </c>
      <c r="U205" s="26">
        <f>IF(AS205=0,"",IF(AR205=0,"Incomplete/invalid",IF(AA205=0,IF(ISNUMBER(SEARCH("X",AW205)),"Unrated (0-5; X)","Unrated (0-5)"),IF(AA205=1,W205&amp;"/5",W205&amp;"-"&amp;Y205&amp;"/5 (P"&amp;IF(ISNUMBER(SEARCH("X",AW205)),"; X","")&amp;")"))))</f>
        <v/>
      </c>
      <c r="V205" s="53">
        <f>LEN(AV205)-LEN(SUBSTITUTE(AV205,"Y",""))</f>
        <v/>
      </c>
      <c r="W205" s="54">
        <f>IF(AR205=1,LEN(AW205)-LEN(SUBSTITUTE(AW205,"Y","")),"")</f>
        <v/>
      </c>
      <c r="X205" s="53">
        <f>5-(LEN(AV205)-LEN(SUBSTITUTE(AV205,"N","")))</f>
        <v/>
      </c>
      <c r="Y205" s="54">
        <f>IF(AR205=1,5-(LEN(AW205)-LEN(SUBSTITUTE(AW205,"N",""))),"")</f>
        <v/>
      </c>
      <c r="Z205" s="55">
        <f>(V205+5-X205)/5</f>
        <v/>
      </c>
      <c r="AA205" s="56">
        <f>IF(AR205=1,(W205+5-Y205)/5,"")</f>
        <v/>
      </c>
      <c r="AB205" s="57">
        <f>D205*V205/5</f>
        <v/>
      </c>
      <c r="AC205" s="58">
        <f>IF(AR205=1,D205*W205/5,"")</f>
        <v/>
      </c>
      <c r="AD205" s="57">
        <f>D205*X205/5</f>
        <v/>
      </c>
      <c r="AE205" s="58">
        <f>IF(AR205=1,D205*Y205/5,"")</f>
        <v/>
      </c>
      <c r="AF205" s="57">
        <f>D205*Z205</f>
        <v/>
      </c>
      <c r="AG205" s="58">
        <f>IF(AR205=1,D205*AA205,"")</f>
        <v/>
      </c>
      <c r="AH205" s="14" t="inlineStr">
        <is>
          <t>Y: none | N: none | X: none | U: C1, C2, C3, C4, C5. See dataset-specific evidence note in MCDM_Grades and the complete rules in MCDM_Rubric.</t>
        </is>
      </c>
      <c r="AI205" s="27" t="n"/>
      <c r="AJ205" s="14" t="inlineStr">
        <is>
          <t>https://github.com/FwDeng/MTPDSD</t>
        </is>
      </c>
      <c r="AK205" s="27" t="n"/>
      <c r="AL205" s="14" t="inlineStr">
        <is>
          <t>P: primary documentation (not evaluator-verified data quality)</t>
        </is>
      </c>
      <c r="AM205" s="27" t="n"/>
      <c r="AN205" s="14" t="inlineStr">
        <is>
          <t>Documentation snapshot; payload release not fully pinned</t>
        </is>
      </c>
      <c r="AO205" s="27" t="n"/>
      <c r="AP205" s="14" t="inlineStr">
        <is>
          <t>2026-09-07</t>
        </is>
      </c>
      <c r="AQ205" s="27" t="n"/>
      <c r="AR205" s="14">
        <f>IF(AND(AS205=5,LEN(AW205)=5,LEN(SUBSTITUTE(SUBSTITUTE(SUBSTITUTE(SUBSTITUTE(AW205,"Y",""),"N",""),"U",""),"X",""))=0),1,0)</f>
        <v/>
      </c>
      <c r="AS205" s="14">
        <f>COUNTA(G205,J205,M205,P205,S205)</f>
        <v/>
      </c>
      <c r="AT205" s="14">
        <f>SUM(IF(OR(G205="Y",G205="N",G205="U",G205="X"),IF(G205=F205,1,0),0),IF(OR(J205="Y",J205="N",J205="U",J205="X"),IF(J205=I205,1,0),0),IF(OR(M205="Y",M205="N",M205="U",M205="X"),IF(M205=L205,1,0),0),IF(OR(P205="Y",P205="N",P205="U",P205="X"),IF(P205=O205,1,0),0),IF(OR(S205="Y",S205="N",S205="U",S205="X"),IF(S205=R205,1,0),0))</f>
        <v/>
      </c>
      <c r="AU205" s="14">
        <f>A205&amp;"|"&amp;LEFT(C205,1)</f>
        <v/>
      </c>
      <c r="AV205" s="14">
        <f>F205&amp;I205&amp;L205&amp;O205&amp;R205</f>
        <v/>
      </c>
      <c r="AW205" s="14">
        <f>G205&amp;J205&amp;M205&amp;P205&amp;S205</f>
        <v/>
      </c>
    </row>
    <row r="206" ht="70" customHeight="1">
      <c r="A206" s="14" t="inlineStr">
        <is>
          <t>DS-026</t>
        </is>
      </c>
      <c r="B206" s="14" t="inlineStr">
        <is>
          <t>MTPDSD (Multi-Type Pavement Distress Segmentation Dataset)</t>
        </is>
      </c>
      <c r="C206" s="14" t="inlineStr">
        <is>
          <t>R Domain Fit</t>
        </is>
      </c>
      <c r="D206" s="14">
        <f>MCDM_Settings!$D$11</f>
        <v/>
      </c>
      <c r="E206" s="14" t="inlineStr">
        <is>
          <t>R1 Define the domain</t>
        </is>
      </c>
      <c r="F206" s="21" t="inlineStr">
        <is>
          <t>U</t>
        </is>
      </c>
      <c r="G206" s="23" t="n"/>
      <c r="H206" s="14" t="inlineStr">
        <is>
          <t>R2 Describe coverage</t>
        </is>
      </c>
      <c r="I206" s="21" t="inlineStr">
        <is>
          <t>U</t>
        </is>
      </c>
      <c r="J206" s="23" t="n"/>
      <c r="K206" s="14" t="inlineStr">
        <is>
          <t>R3 Compare the target</t>
        </is>
      </c>
      <c r="L206" s="21" t="inlineStr">
        <is>
          <t>U</t>
        </is>
      </c>
      <c r="M206" s="23" t="n"/>
      <c r="N206" s="14" t="inlineStr">
        <is>
          <t>R4 Check for bias</t>
        </is>
      </c>
      <c r="O206" s="21" t="inlineStr">
        <is>
          <t>U</t>
        </is>
      </c>
      <c r="P206" s="23" t="n"/>
      <c r="Q206" s="14" t="inlineStr">
        <is>
          <t>R5 Test a new domain</t>
        </is>
      </c>
      <c r="R206" s="21" t="inlineStr">
        <is>
          <t>U</t>
        </is>
      </c>
      <c r="S206" s="23" t="n"/>
      <c r="T206" s="14">
        <f>IF(Z206=0,IF(ISNUMBER(SEARCH("X",AV206)),"Unrated (0-5; X)","Unrated (0-5)"),IF(Z206=1,V206&amp;"/5",V206&amp;"-"&amp;X206&amp;"/5 (P"&amp;IF(ISNUMBER(SEARCH("X",AV206)),"; X","")&amp;")"))</f>
        <v/>
      </c>
      <c r="U206" s="26">
        <f>IF(AS206=0,"",IF(AR206=0,"Incomplete/invalid",IF(AA206=0,IF(ISNUMBER(SEARCH("X",AW206)),"Unrated (0-5; X)","Unrated (0-5)"),IF(AA206=1,W206&amp;"/5",W206&amp;"-"&amp;Y206&amp;"/5 (P"&amp;IF(ISNUMBER(SEARCH("X",AW206)),"; X","")&amp;")"))))</f>
        <v/>
      </c>
      <c r="V206" s="53">
        <f>LEN(AV206)-LEN(SUBSTITUTE(AV206,"Y",""))</f>
        <v/>
      </c>
      <c r="W206" s="54">
        <f>IF(AR206=1,LEN(AW206)-LEN(SUBSTITUTE(AW206,"Y","")),"")</f>
        <v/>
      </c>
      <c r="X206" s="53">
        <f>5-(LEN(AV206)-LEN(SUBSTITUTE(AV206,"N","")))</f>
        <v/>
      </c>
      <c r="Y206" s="54">
        <f>IF(AR206=1,5-(LEN(AW206)-LEN(SUBSTITUTE(AW206,"N",""))),"")</f>
        <v/>
      </c>
      <c r="Z206" s="55">
        <f>(V206+5-X206)/5</f>
        <v/>
      </c>
      <c r="AA206" s="56">
        <f>IF(AR206=1,(W206+5-Y206)/5,"")</f>
        <v/>
      </c>
      <c r="AB206" s="57">
        <f>D206*V206/5</f>
        <v/>
      </c>
      <c r="AC206" s="58">
        <f>IF(AR206=1,D206*W206/5,"")</f>
        <v/>
      </c>
      <c r="AD206" s="57">
        <f>D206*X206/5</f>
        <v/>
      </c>
      <c r="AE206" s="58">
        <f>IF(AR206=1,D206*Y206/5,"")</f>
        <v/>
      </c>
      <c r="AF206" s="57">
        <f>D206*Z206</f>
        <v/>
      </c>
      <c r="AG206" s="58">
        <f>IF(AR206=1,D206*AA206,"")</f>
        <v/>
      </c>
      <c r="AH206" s="14" t="inlineStr">
        <is>
          <t>Y: none | N: none | X: none | U: R1, R2, R3, R4, R5. See dataset-specific evidence note in MCDM_Grades and the complete rules in MCDM_Rubric.</t>
        </is>
      </c>
      <c r="AI206" s="27" t="n"/>
      <c r="AJ206" s="14" t="inlineStr">
        <is>
          <t>https://github.com/FwDeng/MTPDSD</t>
        </is>
      </c>
      <c r="AK206" s="27" t="n"/>
      <c r="AL206" s="14" t="inlineStr">
        <is>
          <t>P: primary documentation (not evaluator-verified data quality)</t>
        </is>
      </c>
      <c r="AM206" s="27" t="n"/>
      <c r="AN206" s="14" t="inlineStr">
        <is>
          <t>Documentation snapshot; payload release not fully pinned</t>
        </is>
      </c>
      <c r="AO206" s="27" t="n"/>
      <c r="AP206" s="14" t="inlineStr">
        <is>
          <t>2026-09-07</t>
        </is>
      </c>
      <c r="AQ206" s="27" t="n"/>
      <c r="AR206" s="14">
        <f>IF(AND(AS206=5,LEN(AW206)=5,LEN(SUBSTITUTE(SUBSTITUTE(SUBSTITUTE(SUBSTITUTE(AW206,"Y",""),"N",""),"U",""),"X",""))=0),1,0)</f>
        <v/>
      </c>
      <c r="AS206" s="14">
        <f>COUNTA(G206,J206,M206,P206,S206)</f>
        <v/>
      </c>
      <c r="AT206" s="14">
        <f>SUM(IF(OR(G206="Y",G206="N",G206="U",G206="X"),IF(G206=F206,1,0),0),IF(OR(J206="Y",J206="N",J206="U",J206="X"),IF(J206=I206,1,0),0),IF(OR(M206="Y",M206="N",M206="U",M206="X"),IF(M206=L206,1,0),0),IF(OR(P206="Y",P206="N",P206="U",P206="X"),IF(P206=O206,1,0),0),IF(OR(S206="Y",S206="N",S206="U",S206="X"),IF(S206=R206,1,0),0))</f>
        <v/>
      </c>
      <c r="AU206" s="14">
        <f>A206&amp;"|"&amp;LEFT(C206,1)</f>
        <v/>
      </c>
      <c r="AV206" s="14">
        <f>F206&amp;I206&amp;L206&amp;O206&amp;R206</f>
        <v/>
      </c>
      <c r="AW206" s="14">
        <f>G206&amp;J206&amp;M206&amp;P206&amp;S206</f>
        <v/>
      </c>
    </row>
    <row r="207" ht="70" customHeight="1">
      <c r="A207" s="14" t="inlineStr">
        <is>
          <t>DS-026</t>
        </is>
      </c>
      <c r="B207" s="14" t="inlineStr">
        <is>
          <t>MTPDSD (Multi-Type Pavement Distress Segmentation Dataset)</t>
        </is>
      </c>
      <c r="C207" s="14" t="inlineStr">
        <is>
          <t>M Sensor Details</t>
        </is>
      </c>
      <c r="D207" s="14">
        <f>MCDM_Settings!$D$12</f>
        <v/>
      </c>
      <c r="E207" s="14" t="inlineStr">
        <is>
          <t>M1 Identify equipment</t>
        </is>
      </c>
      <c r="F207" s="21" t="inlineStr">
        <is>
          <t>Y</t>
        </is>
      </c>
      <c r="G207" s="23" t="n"/>
      <c r="H207" s="14" t="inlineStr">
        <is>
          <t>M2 Specify the scale</t>
        </is>
      </c>
      <c r="I207" s="21" t="inlineStr">
        <is>
          <t>U</t>
        </is>
      </c>
      <c r="J207" s="23" t="n"/>
      <c r="K207" s="14" t="inlineStr">
        <is>
          <t>M3 Locate the records</t>
        </is>
      </c>
      <c r="L207" s="21" t="inlineStr">
        <is>
          <t>U</t>
        </is>
      </c>
      <c r="M207" s="23" t="n"/>
      <c r="N207" s="14" t="inlineStr">
        <is>
          <t>M4 Report precision</t>
        </is>
      </c>
      <c r="O207" s="21" t="inlineStr">
        <is>
          <t>U</t>
        </is>
      </c>
      <c r="P207" s="23" t="n"/>
      <c r="Q207" s="14" t="inlineStr">
        <is>
          <t>M5 Explain processing</t>
        </is>
      </c>
      <c r="R207" s="21" t="inlineStr">
        <is>
          <t>U</t>
        </is>
      </c>
      <c r="S207" s="23" t="n"/>
      <c r="T207" s="14">
        <f>IF(Z207=0,IF(ISNUMBER(SEARCH("X",AV207)),"Unrated (0-5; X)","Unrated (0-5)"),IF(Z207=1,V207&amp;"/5",V207&amp;"-"&amp;X207&amp;"/5 (P"&amp;IF(ISNUMBER(SEARCH("X",AV207)),"; X","")&amp;")"))</f>
        <v/>
      </c>
      <c r="U207" s="26">
        <f>IF(AS207=0,"",IF(AR207=0,"Incomplete/invalid",IF(AA207=0,IF(ISNUMBER(SEARCH("X",AW207)),"Unrated (0-5; X)","Unrated (0-5)"),IF(AA207=1,W207&amp;"/5",W207&amp;"-"&amp;Y207&amp;"/5 (P"&amp;IF(ISNUMBER(SEARCH("X",AW207)),"; X","")&amp;")"))))</f>
        <v/>
      </c>
      <c r="V207" s="53">
        <f>LEN(AV207)-LEN(SUBSTITUTE(AV207,"Y",""))</f>
        <v/>
      </c>
      <c r="W207" s="54">
        <f>IF(AR207=1,LEN(AW207)-LEN(SUBSTITUTE(AW207,"Y","")),"")</f>
        <v/>
      </c>
      <c r="X207" s="53">
        <f>5-(LEN(AV207)-LEN(SUBSTITUTE(AV207,"N","")))</f>
        <v/>
      </c>
      <c r="Y207" s="54">
        <f>IF(AR207=1,5-(LEN(AW207)-LEN(SUBSTITUTE(AW207,"N",""))),"")</f>
        <v/>
      </c>
      <c r="Z207" s="55">
        <f>(V207+5-X207)/5</f>
        <v/>
      </c>
      <c r="AA207" s="56">
        <f>IF(AR207=1,(W207+5-Y207)/5,"")</f>
        <v/>
      </c>
      <c r="AB207" s="57">
        <f>D207*V207/5</f>
        <v/>
      </c>
      <c r="AC207" s="58">
        <f>IF(AR207=1,D207*W207/5,"")</f>
        <v/>
      </c>
      <c r="AD207" s="57">
        <f>D207*X207/5</f>
        <v/>
      </c>
      <c r="AE207" s="58">
        <f>IF(AR207=1,D207*Y207/5,"")</f>
        <v/>
      </c>
      <c r="AF207" s="57">
        <f>D207*Z207</f>
        <v/>
      </c>
      <c r="AG207" s="58">
        <f>IF(AR207=1,D207*AA207,"")</f>
        <v/>
      </c>
      <c r="AH207" s="14" t="inlineStr">
        <is>
          <t>Y: M1 | N: none | X: none | U: M2, M3, M4, M5. See dataset-specific evidence note in MCDM_Grades and the complete rules in MCDM_Rubric.</t>
        </is>
      </c>
      <c r="AI207" s="27" t="n"/>
      <c r="AJ207" s="14" t="inlineStr">
        <is>
          <t>https://github.com/FwDeng/MTPDSD</t>
        </is>
      </c>
      <c r="AK207" s="27" t="n"/>
      <c r="AL207" s="14" t="inlineStr">
        <is>
          <t>P: primary documentation (not evaluator-verified data quality)</t>
        </is>
      </c>
      <c r="AM207" s="27" t="n"/>
      <c r="AN207" s="14" t="inlineStr">
        <is>
          <t>Documentation snapshot; payload release not fully pinned</t>
        </is>
      </c>
      <c r="AO207" s="27" t="n"/>
      <c r="AP207" s="14" t="inlineStr">
        <is>
          <t>2026-09-07</t>
        </is>
      </c>
      <c r="AQ207" s="27" t="n"/>
      <c r="AR207" s="14">
        <f>IF(AND(AS207=5,LEN(AW207)=5,LEN(SUBSTITUTE(SUBSTITUTE(SUBSTITUTE(SUBSTITUTE(AW207,"Y",""),"N",""),"U",""),"X",""))=0),1,0)</f>
        <v/>
      </c>
      <c r="AS207" s="14">
        <f>COUNTA(G207,J207,M207,P207,S207)</f>
        <v/>
      </c>
      <c r="AT207" s="14">
        <f>SUM(IF(OR(G207="Y",G207="N",G207="U",G207="X"),IF(G207=F207,1,0),0),IF(OR(J207="Y",J207="N",J207="U",J207="X"),IF(J207=I207,1,0),0),IF(OR(M207="Y",M207="N",M207="U",M207="X"),IF(M207=L207,1,0),0),IF(OR(P207="Y",P207="N",P207="U",P207="X"),IF(P207=O207,1,0),0),IF(OR(S207="Y",S207="N",S207="U",S207="X"),IF(S207=R207,1,0),0))</f>
        <v/>
      </c>
      <c r="AU207" s="14">
        <f>A207&amp;"|"&amp;LEFT(C207,1)</f>
        <v/>
      </c>
      <c r="AV207" s="14">
        <f>F207&amp;I207&amp;L207&amp;O207&amp;R207</f>
        <v/>
      </c>
      <c r="AW207" s="14">
        <f>G207&amp;J207&amp;M207&amp;P207&amp;S207</f>
        <v/>
      </c>
    </row>
    <row r="208" ht="70" customHeight="1">
      <c r="A208" s="14" t="inlineStr">
        <is>
          <t>DS-026</t>
        </is>
      </c>
      <c r="B208" s="14" t="inlineStr">
        <is>
          <t>MTPDSD (Multi-Type Pavement Distress Segmentation Dataset)</t>
        </is>
      </c>
      <c r="C208" s="14" t="inlineStr">
        <is>
          <t>V Test Readiness</t>
        </is>
      </c>
      <c r="D208" s="14">
        <f>MCDM_Settings!$D$13</f>
        <v/>
      </c>
      <c r="E208" s="14" t="inlineStr">
        <is>
          <t>V1 Identify test data</t>
        </is>
      </c>
      <c r="F208" s="21" t="inlineStr">
        <is>
          <t>U</t>
        </is>
      </c>
      <c r="G208" s="23" t="n"/>
      <c r="H208" s="14" t="inlineStr">
        <is>
          <t>V2 Define the splits</t>
        </is>
      </c>
      <c r="I208" s="21" t="inlineStr">
        <is>
          <t>U</t>
        </is>
      </c>
      <c r="J208" s="23" t="n"/>
      <c r="K208" s="14" t="inlineStr">
        <is>
          <t>V3 Prevent leakage</t>
        </is>
      </c>
      <c r="L208" s="21" t="inlineStr">
        <is>
          <t>U</t>
        </is>
      </c>
      <c r="M208" s="23" t="n"/>
      <c r="N208" s="14" t="inlineStr">
        <is>
          <t>V4 Provide a baseline</t>
        </is>
      </c>
      <c r="O208" s="21" t="inlineStr">
        <is>
          <t>U</t>
        </is>
      </c>
      <c r="P208" s="23" t="n"/>
      <c r="Q208" s="14" t="inlineStr">
        <is>
          <t>V5 Report uncertainty</t>
        </is>
      </c>
      <c r="R208" s="21" t="inlineStr">
        <is>
          <t>U</t>
        </is>
      </c>
      <c r="S208" s="23" t="n"/>
      <c r="T208" s="14">
        <f>IF(Z208=0,IF(ISNUMBER(SEARCH("X",AV208)),"Unrated (0-5; X)","Unrated (0-5)"),IF(Z208=1,V208&amp;"/5",V208&amp;"-"&amp;X208&amp;"/5 (P"&amp;IF(ISNUMBER(SEARCH("X",AV208)),"; X","")&amp;")"))</f>
        <v/>
      </c>
      <c r="U208" s="26">
        <f>IF(AS208=0,"",IF(AR208=0,"Incomplete/invalid",IF(AA208=0,IF(ISNUMBER(SEARCH("X",AW208)),"Unrated (0-5; X)","Unrated (0-5)"),IF(AA208=1,W208&amp;"/5",W208&amp;"-"&amp;Y208&amp;"/5 (P"&amp;IF(ISNUMBER(SEARCH("X",AW208)),"; X","")&amp;")"))))</f>
        <v/>
      </c>
      <c r="V208" s="53">
        <f>LEN(AV208)-LEN(SUBSTITUTE(AV208,"Y",""))</f>
        <v/>
      </c>
      <c r="W208" s="54">
        <f>IF(AR208=1,LEN(AW208)-LEN(SUBSTITUTE(AW208,"Y","")),"")</f>
        <v/>
      </c>
      <c r="X208" s="53">
        <f>5-(LEN(AV208)-LEN(SUBSTITUTE(AV208,"N","")))</f>
        <v/>
      </c>
      <c r="Y208" s="54">
        <f>IF(AR208=1,5-(LEN(AW208)-LEN(SUBSTITUTE(AW208,"N",""))),"")</f>
        <v/>
      </c>
      <c r="Z208" s="55">
        <f>(V208+5-X208)/5</f>
        <v/>
      </c>
      <c r="AA208" s="56">
        <f>IF(AR208=1,(W208+5-Y208)/5,"")</f>
        <v/>
      </c>
      <c r="AB208" s="57">
        <f>D208*V208/5</f>
        <v/>
      </c>
      <c r="AC208" s="58">
        <f>IF(AR208=1,D208*W208/5,"")</f>
        <v/>
      </c>
      <c r="AD208" s="57">
        <f>D208*X208/5</f>
        <v/>
      </c>
      <c r="AE208" s="58">
        <f>IF(AR208=1,D208*Y208/5,"")</f>
        <v/>
      </c>
      <c r="AF208" s="57">
        <f>D208*Z208</f>
        <v/>
      </c>
      <c r="AG208" s="58">
        <f>IF(AR208=1,D208*AA208,"")</f>
        <v/>
      </c>
      <c r="AH208" s="14" t="inlineStr">
        <is>
          <t>Y: none | N: none | X: none | U: V1, V2, V3, V4, V5. See dataset-specific evidence note in MCDM_Grades and the complete rules in MCDM_Rubric.</t>
        </is>
      </c>
      <c r="AI208" s="27" t="n"/>
      <c r="AJ208" s="14" t="inlineStr">
        <is>
          <t>https://github.com/FwDeng/MTPDSD</t>
        </is>
      </c>
      <c r="AK208" s="27" t="n"/>
      <c r="AL208" s="14" t="inlineStr">
        <is>
          <t>P: primary documentation (not evaluator-verified data quality)</t>
        </is>
      </c>
      <c r="AM208" s="27" t="n"/>
      <c r="AN208" s="14" t="inlineStr">
        <is>
          <t>Documentation snapshot; payload release not fully pinned</t>
        </is>
      </c>
      <c r="AO208" s="27" t="n"/>
      <c r="AP208" s="14" t="inlineStr">
        <is>
          <t>2026-09-07</t>
        </is>
      </c>
      <c r="AQ208" s="27" t="n"/>
      <c r="AR208" s="14">
        <f>IF(AND(AS208=5,LEN(AW208)=5,LEN(SUBSTITUTE(SUBSTITUTE(SUBSTITUTE(SUBSTITUTE(AW208,"Y",""),"N",""),"U",""),"X",""))=0),1,0)</f>
        <v/>
      </c>
      <c r="AS208" s="14">
        <f>COUNTA(G208,J208,M208,P208,S208)</f>
        <v/>
      </c>
      <c r="AT208" s="14">
        <f>SUM(IF(OR(G208="Y",G208="N",G208="U",G208="X"),IF(G208=F208,1,0),0),IF(OR(J208="Y",J208="N",J208="U",J208="X"),IF(J208=I208,1,0),0),IF(OR(M208="Y",M208="N",M208="U",M208="X"),IF(M208=L208,1,0),0),IF(OR(P208="Y",P208="N",P208="U",P208="X"),IF(P208=O208,1,0),0),IF(OR(S208="Y",S208="N",S208="U",S208="X"),IF(S208=R208,1,0),0))</f>
        <v/>
      </c>
      <c r="AU208" s="14">
        <f>A208&amp;"|"&amp;LEFT(C208,1)</f>
        <v/>
      </c>
      <c r="AV208" s="14">
        <f>F208&amp;I208&amp;L208&amp;O208&amp;R208</f>
        <v/>
      </c>
      <c r="AW208" s="14">
        <f>G208&amp;J208&amp;M208&amp;P208&amp;S208</f>
        <v/>
      </c>
    </row>
    <row r="209" ht="70" customHeight="1">
      <c r="A209" s="14" t="inlineStr">
        <is>
          <t>DS-026</t>
        </is>
      </c>
      <c r="B209" s="14" t="inlineStr">
        <is>
          <t>MTPDSD (Multi-Type Pavement Distress Segmentation Dataset)</t>
        </is>
      </c>
      <c r="C209" s="14" t="inlineStr">
        <is>
          <t>E Engineering Value</t>
        </is>
      </c>
      <c r="D209" s="14">
        <f>MCDM_Settings!$D$14</f>
        <v/>
      </c>
      <c r="E209" s="14" t="inlineStr">
        <is>
          <t>E1 Define the outcome</t>
        </is>
      </c>
      <c r="F209" s="21" t="inlineStr">
        <is>
          <t>U</t>
        </is>
      </c>
      <c r="G209" s="23" t="n"/>
      <c r="H209" s="14" t="inlineStr">
        <is>
          <t>E2 Provide measurements</t>
        </is>
      </c>
      <c r="I209" s="21" t="inlineStr">
        <is>
          <t>U</t>
        </is>
      </c>
      <c r="J209" s="23" t="n"/>
      <c r="K209" s="14" t="inlineStr">
        <is>
          <t>E3 Link the records</t>
        </is>
      </c>
      <c r="L209" s="21" t="inlineStr">
        <is>
          <t>U</t>
        </is>
      </c>
      <c r="M209" s="23" t="n"/>
      <c r="N209" s="14" t="inlineStr">
        <is>
          <t>E4 Map agency needs</t>
        </is>
      </c>
      <c r="O209" s="21" t="inlineStr">
        <is>
          <t>U</t>
        </is>
      </c>
      <c r="P209" s="23" t="n"/>
      <c r="Q209" s="14" t="inlineStr">
        <is>
          <t>E5 Validate the decision</t>
        </is>
      </c>
      <c r="R209" s="21" t="inlineStr">
        <is>
          <t>U</t>
        </is>
      </c>
      <c r="S209" s="23" t="n"/>
      <c r="T209" s="14">
        <f>IF(Z209=0,IF(ISNUMBER(SEARCH("X",AV209)),"Unrated (0-5; X)","Unrated (0-5)"),IF(Z209=1,V209&amp;"/5",V209&amp;"-"&amp;X209&amp;"/5 (P"&amp;IF(ISNUMBER(SEARCH("X",AV209)),"; X","")&amp;")"))</f>
        <v/>
      </c>
      <c r="U209" s="26">
        <f>IF(AS209=0,"",IF(AR209=0,"Incomplete/invalid",IF(AA209=0,IF(ISNUMBER(SEARCH("X",AW209)),"Unrated (0-5; X)","Unrated (0-5)"),IF(AA209=1,W209&amp;"/5",W209&amp;"-"&amp;Y209&amp;"/5 (P"&amp;IF(ISNUMBER(SEARCH("X",AW209)),"; X","")&amp;")"))))</f>
        <v/>
      </c>
      <c r="V209" s="53">
        <f>LEN(AV209)-LEN(SUBSTITUTE(AV209,"Y",""))</f>
        <v/>
      </c>
      <c r="W209" s="54">
        <f>IF(AR209=1,LEN(AW209)-LEN(SUBSTITUTE(AW209,"Y","")),"")</f>
        <v/>
      </c>
      <c r="X209" s="53">
        <f>5-(LEN(AV209)-LEN(SUBSTITUTE(AV209,"N","")))</f>
        <v/>
      </c>
      <c r="Y209" s="54">
        <f>IF(AR209=1,5-(LEN(AW209)-LEN(SUBSTITUTE(AW209,"N",""))),"")</f>
        <v/>
      </c>
      <c r="Z209" s="55">
        <f>(V209+5-X209)/5</f>
        <v/>
      </c>
      <c r="AA209" s="56">
        <f>IF(AR209=1,(W209+5-Y209)/5,"")</f>
        <v/>
      </c>
      <c r="AB209" s="57">
        <f>D209*V209/5</f>
        <v/>
      </c>
      <c r="AC209" s="58">
        <f>IF(AR209=1,D209*W209/5,"")</f>
        <v/>
      </c>
      <c r="AD209" s="57">
        <f>D209*X209/5</f>
        <v/>
      </c>
      <c r="AE209" s="58">
        <f>IF(AR209=1,D209*Y209/5,"")</f>
        <v/>
      </c>
      <c r="AF209" s="57">
        <f>D209*Z209</f>
        <v/>
      </c>
      <c r="AG209" s="58">
        <f>IF(AR209=1,D209*AA209,"")</f>
        <v/>
      </c>
      <c r="AH209" s="14" t="inlineStr">
        <is>
          <t>Y: none | N: none | X: none | U: E1, E2, E3, E4, E5. See dataset-specific evidence note in MCDM_Grades and the complete rules in MCDM_Rubric.</t>
        </is>
      </c>
      <c r="AI209" s="27" t="n"/>
      <c r="AJ209" s="14" t="inlineStr">
        <is>
          <t>https://github.com/FwDeng/MTPDSD</t>
        </is>
      </c>
      <c r="AK209" s="27" t="n"/>
      <c r="AL209" s="14" t="inlineStr">
        <is>
          <t>P: primary documentation (not evaluator-verified data quality)</t>
        </is>
      </c>
      <c r="AM209" s="27" t="n"/>
      <c r="AN209" s="14" t="inlineStr">
        <is>
          <t>Documentation snapshot; payload release not fully pinned</t>
        </is>
      </c>
      <c r="AO209" s="27" t="n"/>
      <c r="AP209" s="14" t="inlineStr">
        <is>
          <t>2026-09-07</t>
        </is>
      </c>
      <c r="AQ209" s="27" t="n"/>
      <c r="AR209" s="14">
        <f>IF(AND(AS209=5,LEN(AW209)=5,LEN(SUBSTITUTE(SUBSTITUTE(SUBSTITUTE(SUBSTITUTE(AW209,"Y",""),"N",""),"U",""),"X",""))=0),1,0)</f>
        <v/>
      </c>
      <c r="AS209" s="14">
        <f>COUNTA(G209,J209,M209,P209,S209)</f>
        <v/>
      </c>
      <c r="AT209" s="14">
        <f>SUM(IF(OR(G209="Y",G209="N",G209="U",G209="X"),IF(G209=F209,1,0),0),IF(OR(J209="Y",J209="N",J209="U",J209="X"),IF(J209=I209,1,0),0),IF(OR(M209="Y",M209="N",M209="U",M209="X"),IF(M209=L209,1,0),0),IF(OR(P209="Y",P209="N",P209="U",P209="X"),IF(P209=O209,1,0),0),IF(OR(S209="Y",S209="N",S209="U",S209="X"),IF(S209=R209,1,0),0))</f>
        <v/>
      </c>
      <c r="AU209" s="14">
        <f>A209&amp;"|"&amp;LEFT(C209,1)</f>
        <v/>
      </c>
      <c r="AV209" s="14">
        <f>F209&amp;I209&amp;L209&amp;O209&amp;R209</f>
        <v/>
      </c>
      <c r="AW209" s="14">
        <f>G209&amp;J209&amp;M209&amp;P209&amp;S209</f>
        <v/>
      </c>
    </row>
    <row r="210" ht="70" customHeight="1">
      <c r="A210" s="14" t="inlineStr">
        <is>
          <t>DS-027</t>
        </is>
      </c>
      <c r="B210" s="14" t="inlineStr">
        <is>
          <t>NightInspect (low-light pavement crack dataset)</t>
        </is>
      </c>
      <c r="C210" s="14" t="inlineStr">
        <is>
          <t>A Access</t>
        </is>
      </c>
      <c r="D210" s="14">
        <f>MCDM_Settings!$D$7</f>
        <v/>
      </c>
      <c r="E210" s="14" t="inlineStr">
        <is>
          <t>A1 Find the release</t>
        </is>
      </c>
      <c r="F210" s="21" t="inlineStr">
        <is>
          <t>Y</t>
        </is>
      </c>
      <c r="G210" s="23" t="n"/>
      <c r="H210" s="14" t="inlineStr">
        <is>
          <t>A2 Get the data</t>
        </is>
      </c>
      <c r="I210" s="21" t="inlineStr">
        <is>
          <t>Y</t>
        </is>
      </c>
      <c r="J210" s="23" t="n"/>
      <c r="K210" s="14" t="inlineStr">
        <is>
          <t>A3 Check the license</t>
        </is>
      </c>
      <c r="L210" s="21" t="inlineStr">
        <is>
          <t>U</t>
        </is>
      </c>
      <c r="M210" s="23" t="n"/>
      <c r="N210" s="14" t="inlineStr">
        <is>
          <t>A4 Check other rights</t>
        </is>
      </c>
      <c r="O210" s="21" t="inlineStr">
        <is>
          <t>U</t>
        </is>
      </c>
      <c r="P210" s="23" t="n"/>
      <c r="Q210" s="14" t="inlineStr">
        <is>
          <t>A5 Open a sample</t>
        </is>
      </c>
      <c r="R210" s="21" t="inlineStr">
        <is>
          <t>U</t>
        </is>
      </c>
      <c r="S210" s="23" t="n"/>
      <c r="T210" s="14">
        <f>IF(Z210=0,IF(ISNUMBER(SEARCH("X",AV210)),"Unrated (0-5; X)","Unrated (0-5)"),IF(Z210=1,V210&amp;"/5",V210&amp;"-"&amp;X210&amp;"/5 (P"&amp;IF(ISNUMBER(SEARCH("X",AV210)),"; X","")&amp;")"))</f>
        <v/>
      </c>
      <c r="U210" s="26">
        <f>IF(AS210=0,"",IF(AR210=0,"Incomplete/invalid",IF(AA210=0,IF(ISNUMBER(SEARCH("X",AW210)),"Unrated (0-5; X)","Unrated (0-5)"),IF(AA210=1,W210&amp;"/5",W210&amp;"-"&amp;Y210&amp;"/5 (P"&amp;IF(ISNUMBER(SEARCH("X",AW210)),"; X","")&amp;")"))))</f>
        <v/>
      </c>
      <c r="V210" s="53">
        <f>LEN(AV210)-LEN(SUBSTITUTE(AV210,"Y",""))</f>
        <v/>
      </c>
      <c r="W210" s="54">
        <f>IF(AR210=1,LEN(AW210)-LEN(SUBSTITUTE(AW210,"Y","")),"")</f>
        <v/>
      </c>
      <c r="X210" s="53">
        <f>5-(LEN(AV210)-LEN(SUBSTITUTE(AV210,"N","")))</f>
        <v/>
      </c>
      <c r="Y210" s="54">
        <f>IF(AR210=1,5-(LEN(AW210)-LEN(SUBSTITUTE(AW210,"N",""))),"")</f>
        <v/>
      </c>
      <c r="Z210" s="55">
        <f>(V210+5-X210)/5</f>
        <v/>
      </c>
      <c r="AA210" s="56">
        <f>IF(AR210=1,(W210+5-Y210)/5,"")</f>
        <v/>
      </c>
      <c r="AB210" s="57">
        <f>D210*V210/5</f>
        <v/>
      </c>
      <c r="AC210" s="58">
        <f>IF(AR210=1,D210*W210/5,"")</f>
        <v/>
      </c>
      <c r="AD210" s="57">
        <f>D210*X210/5</f>
        <v/>
      </c>
      <c r="AE210" s="58">
        <f>IF(AR210=1,D210*Y210/5,"")</f>
        <v/>
      </c>
      <c r="AF210" s="57">
        <f>D210*Z210</f>
        <v/>
      </c>
      <c r="AG210" s="58">
        <f>IF(AR210=1,D210*AA210,"")</f>
        <v/>
      </c>
      <c r="AH210" s="14" t="inlineStr">
        <is>
          <t>Y: A1, A2 | N: none | X: none | U: A3, A4, A5. See dataset-specific evidence note in MCDM_Grades and the complete rules in MCDM_Rubric.</t>
        </is>
      </c>
      <c r="AI210" s="27" t="n"/>
      <c r="AJ210" s="14" t="inlineStr">
        <is>
          <t>https://github.com/FXBIOVELSY/NightInspect-dataset</t>
        </is>
      </c>
      <c r="AK210" s="27" t="n"/>
      <c r="AL210" s="14" t="inlineStr">
        <is>
          <t>P: primary documentation (not evaluator-verified data quality)</t>
        </is>
      </c>
      <c r="AM210" s="27" t="n"/>
      <c r="AN210" s="14" t="inlineStr">
        <is>
          <t>Documentation snapshot; payload release not fully pinned</t>
        </is>
      </c>
      <c r="AO210" s="27" t="n"/>
      <c r="AP210" s="14" t="inlineStr">
        <is>
          <t>2026-09-07</t>
        </is>
      </c>
      <c r="AQ210" s="27" t="n"/>
      <c r="AR210" s="14">
        <f>IF(AND(AS210=5,LEN(AW210)=5,LEN(SUBSTITUTE(SUBSTITUTE(SUBSTITUTE(SUBSTITUTE(AW210,"Y",""),"N",""),"U",""),"X",""))=0),1,0)</f>
        <v/>
      </c>
      <c r="AS210" s="14">
        <f>COUNTA(G210,J210,M210,P210,S210)</f>
        <v/>
      </c>
      <c r="AT210" s="14">
        <f>SUM(IF(OR(G210="Y",G210="N",G210="U",G210="X"),IF(G210=F210,1,0),0),IF(OR(J210="Y",J210="N",J210="U",J210="X"),IF(J210=I210,1,0),0),IF(OR(M210="Y",M210="N",M210="U",M210="X"),IF(M210=L210,1,0),0),IF(OR(P210="Y",P210="N",P210="U",P210="X"),IF(P210=O210,1,0),0),IF(OR(S210="Y",S210="N",S210="U",S210="X"),IF(S210=R210,1,0),0))</f>
        <v/>
      </c>
      <c r="AU210" s="14">
        <f>A210&amp;"|"&amp;LEFT(C210,1)</f>
        <v/>
      </c>
      <c r="AV210" s="14">
        <f>F210&amp;I210&amp;L210&amp;O210&amp;R210</f>
        <v/>
      </c>
      <c r="AW210" s="14">
        <f>G210&amp;J210&amp;M210&amp;P210&amp;S210</f>
        <v/>
      </c>
    </row>
    <row r="211" ht="70" customHeight="1">
      <c r="A211" s="14" t="inlineStr">
        <is>
          <t>DS-027</t>
        </is>
      </c>
      <c r="B211" s="14" t="inlineStr">
        <is>
          <t>NightInspect (low-light pavement crack dataset)</t>
        </is>
      </c>
      <c r="C211" s="14" t="inlineStr">
        <is>
          <t>L Label Quality</t>
        </is>
      </c>
      <c r="D211" s="14">
        <f>MCDM_Settings!$D$8</f>
        <v/>
      </c>
      <c r="E211" s="14" t="inlineStr">
        <is>
          <t>L1 Define the targets</t>
        </is>
      </c>
      <c r="F211" s="21" t="inlineStr">
        <is>
          <t>U</t>
        </is>
      </c>
      <c r="G211" s="23" t="n"/>
      <c r="H211" s="14" t="inlineStr">
        <is>
          <t>L2 Explain the rules</t>
        </is>
      </c>
      <c r="I211" s="21" t="inlineStr">
        <is>
          <t>U</t>
        </is>
      </c>
      <c r="J211" s="23" t="n"/>
      <c r="K211" s="14" t="inlineStr">
        <is>
          <t>L3 Identify the team</t>
        </is>
      </c>
      <c r="L211" s="21" t="inlineStr">
        <is>
          <t>U</t>
        </is>
      </c>
      <c r="M211" s="23" t="n"/>
      <c r="N211" s="14" t="inlineStr">
        <is>
          <t>L4 Review and correct</t>
        </is>
      </c>
      <c r="O211" s="21" t="inlineStr">
        <is>
          <t>U</t>
        </is>
      </c>
      <c r="P211" s="23" t="n"/>
      <c r="Q211" s="14" t="inlineStr">
        <is>
          <t>L5 Measure reliability</t>
        </is>
      </c>
      <c r="R211" s="21" t="inlineStr">
        <is>
          <t>U</t>
        </is>
      </c>
      <c r="S211" s="23" t="n"/>
      <c r="T211" s="14">
        <f>IF(Z211=0,IF(ISNUMBER(SEARCH("X",AV211)),"Unrated (0-5; X)","Unrated (0-5)"),IF(Z211=1,V211&amp;"/5",V211&amp;"-"&amp;X211&amp;"/5 (P"&amp;IF(ISNUMBER(SEARCH("X",AV211)),"; X","")&amp;")"))</f>
        <v/>
      </c>
      <c r="U211" s="26">
        <f>IF(AS211=0,"",IF(AR211=0,"Incomplete/invalid",IF(AA211=0,IF(ISNUMBER(SEARCH("X",AW211)),"Unrated (0-5; X)","Unrated (0-5)"),IF(AA211=1,W211&amp;"/5",W211&amp;"-"&amp;Y211&amp;"/5 (P"&amp;IF(ISNUMBER(SEARCH("X",AW211)),"; X","")&amp;")"))))</f>
        <v/>
      </c>
      <c r="V211" s="53">
        <f>LEN(AV211)-LEN(SUBSTITUTE(AV211,"Y",""))</f>
        <v/>
      </c>
      <c r="W211" s="54">
        <f>IF(AR211=1,LEN(AW211)-LEN(SUBSTITUTE(AW211,"Y","")),"")</f>
        <v/>
      </c>
      <c r="X211" s="53">
        <f>5-(LEN(AV211)-LEN(SUBSTITUTE(AV211,"N","")))</f>
        <v/>
      </c>
      <c r="Y211" s="54">
        <f>IF(AR211=1,5-(LEN(AW211)-LEN(SUBSTITUTE(AW211,"N",""))),"")</f>
        <v/>
      </c>
      <c r="Z211" s="55">
        <f>(V211+5-X211)/5</f>
        <v/>
      </c>
      <c r="AA211" s="56">
        <f>IF(AR211=1,(W211+5-Y211)/5,"")</f>
        <v/>
      </c>
      <c r="AB211" s="57">
        <f>D211*V211/5</f>
        <v/>
      </c>
      <c r="AC211" s="58">
        <f>IF(AR211=1,D211*W211/5,"")</f>
        <v/>
      </c>
      <c r="AD211" s="57">
        <f>D211*X211/5</f>
        <v/>
      </c>
      <c r="AE211" s="58">
        <f>IF(AR211=1,D211*Y211/5,"")</f>
        <v/>
      </c>
      <c r="AF211" s="57">
        <f>D211*Z211</f>
        <v/>
      </c>
      <c r="AG211" s="58">
        <f>IF(AR211=1,D211*AA211,"")</f>
        <v/>
      </c>
      <c r="AH211" s="14" t="inlineStr">
        <is>
          <t>Y: none | N: none | X: none | U: L1, L2, L3, L4, L5. See dataset-specific evidence note in MCDM_Grades and the complete rules in MCDM_Rubric.</t>
        </is>
      </c>
      <c r="AI211" s="27" t="n"/>
      <c r="AJ211" s="14" t="inlineStr">
        <is>
          <t>https://github.com/FXBIOVELSY/NightInspect-dataset</t>
        </is>
      </c>
      <c r="AK211" s="27" t="n"/>
      <c r="AL211" s="14" t="inlineStr">
        <is>
          <t>P: primary documentation (not evaluator-verified data quality)</t>
        </is>
      </c>
      <c r="AM211" s="27" t="n"/>
      <c r="AN211" s="14" t="inlineStr">
        <is>
          <t>Documentation snapshot; payload release not fully pinned</t>
        </is>
      </c>
      <c r="AO211" s="27" t="n"/>
      <c r="AP211" s="14" t="inlineStr">
        <is>
          <t>2026-09-07</t>
        </is>
      </c>
      <c r="AQ211" s="27" t="n"/>
      <c r="AR211" s="14">
        <f>IF(AND(AS211=5,LEN(AW211)=5,LEN(SUBSTITUTE(SUBSTITUTE(SUBSTITUTE(SUBSTITUTE(AW211,"Y",""),"N",""),"U",""),"X",""))=0),1,0)</f>
        <v/>
      </c>
      <c r="AS211" s="14">
        <f>COUNTA(G211,J211,M211,P211,S211)</f>
        <v/>
      </c>
      <c r="AT211" s="14">
        <f>SUM(IF(OR(G211="Y",G211="N",G211="U",G211="X"),IF(G211=F211,1,0),0),IF(OR(J211="Y",J211="N",J211="U",J211="X"),IF(J211=I211,1,0),0),IF(OR(M211="Y",M211="N",M211="U",M211="X"),IF(M211=L211,1,0),0),IF(OR(P211="Y",P211="N",P211="U",P211="X"),IF(P211=O211,1,0),0),IF(OR(S211="Y",S211="N",S211="U",S211="X"),IF(S211=R211,1,0),0))</f>
        <v/>
      </c>
      <c r="AU211" s="14">
        <f>A211&amp;"|"&amp;LEFT(C211,1)</f>
        <v/>
      </c>
      <c r="AV211" s="14">
        <f>F211&amp;I211&amp;L211&amp;O211&amp;R211</f>
        <v/>
      </c>
      <c r="AW211" s="14">
        <f>G211&amp;J211&amp;M211&amp;P211&amp;S211</f>
        <v/>
      </c>
    </row>
    <row r="212" ht="70" customHeight="1">
      <c r="A212" s="14" t="inlineStr">
        <is>
          <t>DS-027</t>
        </is>
      </c>
      <c r="B212" s="14" t="inlineStr">
        <is>
          <t>NightInspect (low-light pavement crack dataset)</t>
        </is>
      </c>
      <c r="C212" s="14" t="inlineStr">
        <is>
          <t>D Documentation</t>
        </is>
      </c>
      <c r="D212" s="14">
        <f>MCDM_Settings!$D$9</f>
        <v/>
      </c>
      <c r="E212" s="14" t="inlineStr">
        <is>
          <t>D1 Describe the files</t>
        </is>
      </c>
      <c r="F212" s="21" t="inlineStr">
        <is>
          <t>U</t>
        </is>
      </c>
      <c r="G212" s="23" t="n"/>
      <c r="H212" s="14" t="inlineStr">
        <is>
          <t>D2 Explain the source</t>
        </is>
      </c>
      <c r="I212" s="21" t="inlineStr">
        <is>
          <t>Y</t>
        </is>
      </c>
      <c r="J212" s="23" t="n"/>
      <c r="K212" s="14" t="inlineStr">
        <is>
          <t>D3 Track the version</t>
        </is>
      </c>
      <c r="L212" s="21" t="inlineStr">
        <is>
          <t>U</t>
        </is>
      </c>
      <c r="M212" s="23" t="n"/>
      <c r="N212" s="14" t="inlineStr">
        <is>
          <t>D4 State the limits</t>
        </is>
      </c>
      <c r="O212" s="21" t="inlineStr">
        <is>
          <t>U</t>
        </is>
      </c>
      <c r="P212" s="23" t="n"/>
      <c r="Q212" s="14" t="inlineStr">
        <is>
          <t>D5 Locate the details</t>
        </is>
      </c>
      <c r="R212" s="21" t="inlineStr">
        <is>
          <t>Y</t>
        </is>
      </c>
      <c r="S212" s="23" t="n"/>
      <c r="T212" s="14">
        <f>IF(Z212=0,IF(ISNUMBER(SEARCH("X",AV212)),"Unrated (0-5; X)","Unrated (0-5)"),IF(Z212=1,V212&amp;"/5",V212&amp;"-"&amp;X212&amp;"/5 (P"&amp;IF(ISNUMBER(SEARCH("X",AV212)),"; X","")&amp;")"))</f>
        <v/>
      </c>
      <c r="U212" s="26">
        <f>IF(AS212=0,"",IF(AR212=0,"Incomplete/invalid",IF(AA212=0,IF(ISNUMBER(SEARCH("X",AW212)),"Unrated (0-5; X)","Unrated (0-5)"),IF(AA212=1,W212&amp;"/5",W212&amp;"-"&amp;Y212&amp;"/5 (P"&amp;IF(ISNUMBER(SEARCH("X",AW212)),"; X","")&amp;")"))))</f>
        <v/>
      </c>
      <c r="V212" s="53">
        <f>LEN(AV212)-LEN(SUBSTITUTE(AV212,"Y",""))</f>
        <v/>
      </c>
      <c r="W212" s="54">
        <f>IF(AR212=1,LEN(AW212)-LEN(SUBSTITUTE(AW212,"Y","")),"")</f>
        <v/>
      </c>
      <c r="X212" s="53">
        <f>5-(LEN(AV212)-LEN(SUBSTITUTE(AV212,"N","")))</f>
        <v/>
      </c>
      <c r="Y212" s="54">
        <f>IF(AR212=1,5-(LEN(AW212)-LEN(SUBSTITUTE(AW212,"N",""))),"")</f>
        <v/>
      </c>
      <c r="Z212" s="55">
        <f>(V212+5-X212)/5</f>
        <v/>
      </c>
      <c r="AA212" s="56">
        <f>IF(AR212=1,(W212+5-Y212)/5,"")</f>
        <v/>
      </c>
      <c r="AB212" s="57">
        <f>D212*V212/5</f>
        <v/>
      </c>
      <c r="AC212" s="58">
        <f>IF(AR212=1,D212*W212/5,"")</f>
        <v/>
      </c>
      <c r="AD212" s="57">
        <f>D212*X212/5</f>
        <v/>
      </c>
      <c r="AE212" s="58">
        <f>IF(AR212=1,D212*Y212/5,"")</f>
        <v/>
      </c>
      <c r="AF212" s="57">
        <f>D212*Z212</f>
        <v/>
      </c>
      <c r="AG212" s="58">
        <f>IF(AR212=1,D212*AA212,"")</f>
        <v/>
      </c>
      <c r="AH212" s="14" t="inlineStr">
        <is>
          <t>Y: D2, D5 | N: none | X: none | U: D1, D3, D4. See dataset-specific evidence note in MCDM_Grades and the complete rules in MCDM_Rubric.</t>
        </is>
      </c>
      <c r="AI212" s="27" t="n"/>
      <c r="AJ212" s="14" t="inlineStr">
        <is>
          <t>https://github.com/FXBIOVELSY/NightInspect-dataset</t>
        </is>
      </c>
      <c r="AK212" s="27" t="n"/>
      <c r="AL212" s="14" t="inlineStr">
        <is>
          <t>P: primary documentation (not evaluator-verified data quality)</t>
        </is>
      </c>
      <c r="AM212" s="27" t="n"/>
      <c r="AN212" s="14" t="inlineStr">
        <is>
          <t>Documentation snapshot; payload release not fully pinned</t>
        </is>
      </c>
      <c r="AO212" s="27" t="n"/>
      <c r="AP212" s="14" t="inlineStr">
        <is>
          <t>2026-09-07</t>
        </is>
      </c>
      <c r="AQ212" s="27" t="n"/>
      <c r="AR212" s="14">
        <f>IF(AND(AS212=5,LEN(AW212)=5,LEN(SUBSTITUTE(SUBSTITUTE(SUBSTITUTE(SUBSTITUTE(AW212,"Y",""),"N",""),"U",""),"X",""))=0),1,0)</f>
        <v/>
      </c>
      <c r="AS212" s="14">
        <f>COUNTA(G212,J212,M212,P212,S212)</f>
        <v/>
      </c>
      <c r="AT212" s="14">
        <f>SUM(IF(OR(G212="Y",G212="N",G212="U",G212="X"),IF(G212=F212,1,0),0),IF(OR(J212="Y",J212="N",J212="U",J212="X"),IF(J212=I212,1,0),0),IF(OR(M212="Y",M212="N",M212="U",M212="X"),IF(M212=L212,1,0),0),IF(OR(P212="Y",P212="N",P212="U",P212="X"),IF(P212=O212,1,0),0),IF(OR(S212="Y",S212="N",S212="U",S212="X"),IF(S212=R212,1,0),0))</f>
        <v/>
      </c>
      <c r="AU212" s="14">
        <f>A212&amp;"|"&amp;LEFT(C212,1)</f>
        <v/>
      </c>
      <c r="AV212" s="14">
        <f>F212&amp;I212&amp;L212&amp;O212&amp;R212</f>
        <v/>
      </c>
      <c r="AW212" s="14">
        <f>G212&amp;J212&amp;M212&amp;P212&amp;S212</f>
        <v/>
      </c>
    </row>
    <row r="213" ht="70" customHeight="1">
      <c r="A213" s="14" t="inlineStr">
        <is>
          <t>DS-027</t>
        </is>
      </c>
      <c r="B213" s="14" t="inlineStr">
        <is>
          <t>NightInspect (low-light pavement crack dataset)</t>
        </is>
      </c>
      <c r="C213" s="14" t="inlineStr">
        <is>
          <t>C Sample Size</t>
        </is>
      </c>
      <c r="D213" s="14">
        <f>MCDM_Settings!$D$10</f>
        <v/>
      </c>
      <c r="E213" s="14" t="inlineStr">
        <is>
          <t>C1 Count originals</t>
        </is>
      </c>
      <c r="F213" s="21" t="inlineStr">
        <is>
          <t>U</t>
        </is>
      </c>
      <c r="G213" s="23" t="n"/>
      <c r="H213" s="14" t="inlineStr">
        <is>
          <t>C2 Count each class</t>
        </is>
      </c>
      <c r="I213" s="21" t="inlineStr">
        <is>
          <t>U</t>
        </is>
      </c>
      <c r="J213" s="23" t="n"/>
      <c r="K213" s="14" t="inlineStr">
        <is>
          <t>C3 Count each group</t>
        </is>
      </c>
      <c r="L213" s="21" t="inlineStr">
        <is>
          <t>U</t>
        </is>
      </c>
      <c r="M213" s="23" t="n"/>
      <c r="N213" s="14" t="inlineStr">
        <is>
          <t>C4 Count each split</t>
        </is>
      </c>
      <c r="O213" s="21" t="inlineStr">
        <is>
          <t>U</t>
        </is>
      </c>
      <c r="P213" s="23" t="n"/>
      <c r="Q213" s="14" t="inlineStr">
        <is>
          <t>C5 Justify the size</t>
        </is>
      </c>
      <c r="R213" s="21" t="inlineStr">
        <is>
          <t>U</t>
        </is>
      </c>
      <c r="S213" s="23" t="n"/>
      <c r="T213" s="14">
        <f>IF(Z213=0,IF(ISNUMBER(SEARCH("X",AV213)),"Unrated (0-5; X)","Unrated (0-5)"),IF(Z213=1,V213&amp;"/5",V213&amp;"-"&amp;X213&amp;"/5 (P"&amp;IF(ISNUMBER(SEARCH("X",AV213)),"; X","")&amp;")"))</f>
        <v/>
      </c>
      <c r="U213" s="26">
        <f>IF(AS213=0,"",IF(AR213=0,"Incomplete/invalid",IF(AA213=0,IF(ISNUMBER(SEARCH("X",AW213)),"Unrated (0-5; X)","Unrated (0-5)"),IF(AA213=1,W213&amp;"/5",W213&amp;"-"&amp;Y213&amp;"/5 (P"&amp;IF(ISNUMBER(SEARCH("X",AW213)),"; X","")&amp;")"))))</f>
        <v/>
      </c>
      <c r="V213" s="53">
        <f>LEN(AV213)-LEN(SUBSTITUTE(AV213,"Y",""))</f>
        <v/>
      </c>
      <c r="W213" s="54">
        <f>IF(AR213=1,LEN(AW213)-LEN(SUBSTITUTE(AW213,"Y","")),"")</f>
        <v/>
      </c>
      <c r="X213" s="53">
        <f>5-(LEN(AV213)-LEN(SUBSTITUTE(AV213,"N","")))</f>
        <v/>
      </c>
      <c r="Y213" s="54">
        <f>IF(AR213=1,5-(LEN(AW213)-LEN(SUBSTITUTE(AW213,"N",""))),"")</f>
        <v/>
      </c>
      <c r="Z213" s="55">
        <f>(V213+5-X213)/5</f>
        <v/>
      </c>
      <c r="AA213" s="56">
        <f>IF(AR213=1,(W213+5-Y213)/5,"")</f>
        <v/>
      </c>
      <c r="AB213" s="57">
        <f>D213*V213/5</f>
        <v/>
      </c>
      <c r="AC213" s="58">
        <f>IF(AR213=1,D213*W213/5,"")</f>
        <v/>
      </c>
      <c r="AD213" s="57">
        <f>D213*X213/5</f>
        <v/>
      </c>
      <c r="AE213" s="58">
        <f>IF(AR213=1,D213*Y213/5,"")</f>
        <v/>
      </c>
      <c r="AF213" s="57">
        <f>D213*Z213</f>
        <v/>
      </c>
      <c r="AG213" s="58">
        <f>IF(AR213=1,D213*AA213,"")</f>
        <v/>
      </c>
      <c r="AH213" s="14" t="inlineStr">
        <is>
          <t>Y: none | N: none | X: none | U: C1, C2, C3, C4, C5. See dataset-specific evidence note in MCDM_Grades and the complete rules in MCDM_Rubric.</t>
        </is>
      </c>
      <c r="AI213" s="27" t="n"/>
      <c r="AJ213" s="14" t="inlineStr">
        <is>
          <t>https://github.com/FXBIOVELSY/NightInspect-dataset</t>
        </is>
      </c>
      <c r="AK213" s="27" t="n"/>
      <c r="AL213" s="14" t="inlineStr">
        <is>
          <t>P: primary documentation (not evaluator-verified data quality)</t>
        </is>
      </c>
      <c r="AM213" s="27" t="n"/>
      <c r="AN213" s="14" t="inlineStr">
        <is>
          <t>Documentation snapshot; payload release not fully pinned</t>
        </is>
      </c>
      <c r="AO213" s="27" t="n"/>
      <c r="AP213" s="14" t="inlineStr">
        <is>
          <t>2026-09-07</t>
        </is>
      </c>
      <c r="AQ213" s="27" t="n"/>
      <c r="AR213" s="14">
        <f>IF(AND(AS213=5,LEN(AW213)=5,LEN(SUBSTITUTE(SUBSTITUTE(SUBSTITUTE(SUBSTITUTE(AW213,"Y",""),"N",""),"U",""),"X",""))=0),1,0)</f>
        <v/>
      </c>
      <c r="AS213" s="14">
        <f>COUNTA(G213,J213,M213,P213,S213)</f>
        <v/>
      </c>
      <c r="AT213" s="14">
        <f>SUM(IF(OR(G213="Y",G213="N",G213="U",G213="X"),IF(G213=F213,1,0),0),IF(OR(J213="Y",J213="N",J213="U",J213="X"),IF(J213=I213,1,0),0),IF(OR(M213="Y",M213="N",M213="U",M213="X"),IF(M213=L213,1,0),0),IF(OR(P213="Y",P213="N",P213="U",P213="X"),IF(P213=O213,1,0),0),IF(OR(S213="Y",S213="N",S213="U",S213="X"),IF(S213=R213,1,0),0))</f>
        <v/>
      </c>
      <c r="AU213" s="14">
        <f>A213&amp;"|"&amp;LEFT(C213,1)</f>
        <v/>
      </c>
      <c r="AV213" s="14">
        <f>F213&amp;I213&amp;L213&amp;O213&amp;R213</f>
        <v/>
      </c>
      <c r="AW213" s="14">
        <f>G213&amp;J213&amp;M213&amp;P213&amp;S213</f>
        <v/>
      </c>
    </row>
    <row r="214" ht="70" customHeight="1">
      <c r="A214" s="14" t="inlineStr">
        <is>
          <t>DS-027</t>
        </is>
      </c>
      <c r="B214" s="14" t="inlineStr">
        <is>
          <t>NightInspect (low-light pavement crack dataset)</t>
        </is>
      </c>
      <c r="C214" s="14" t="inlineStr">
        <is>
          <t>R Domain Fit</t>
        </is>
      </c>
      <c r="D214" s="14">
        <f>MCDM_Settings!$D$11</f>
        <v/>
      </c>
      <c r="E214" s="14" t="inlineStr">
        <is>
          <t>R1 Define the domain</t>
        </is>
      </c>
      <c r="F214" s="21" t="inlineStr">
        <is>
          <t>U</t>
        </is>
      </c>
      <c r="G214" s="23" t="n"/>
      <c r="H214" s="14" t="inlineStr">
        <is>
          <t>R2 Describe coverage</t>
        </is>
      </c>
      <c r="I214" s="21" t="inlineStr">
        <is>
          <t>U</t>
        </is>
      </c>
      <c r="J214" s="23" t="n"/>
      <c r="K214" s="14" t="inlineStr">
        <is>
          <t>R3 Compare the target</t>
        </is>
      </c>
      <c r="L214" s="21" t="inlineStr">
        <is>
          <t>U</t>
        </is>
      </c>
      <c r="M214" s="23" t="n"/>
      <c r="N214" s="14" t="inlineStr">
        <is>
          <t>R4 Check for bias</t>
        </is>
      </c>
      <c r="O214" s="21" t="inlineStr">
        <is>
          <t>U</t>
        </is>
      </c>
      <c r="P214" s="23" t="n"/>
      <c r="Q214" s="14" t="inlineStr">
        <is>
          <t>R5 Test a new domain</t>
        </is>
      </c>
      <c r="R214" s="21" t="inlineStr">
        <is>
          <t>U</t>
        </is>
      </c>
      <c r="S214" s="23" t="n"/>
      <c r="T214" s="14">
        <f>IF(Z214=0,IF(ISNUMBER(SEARCH("X",AV214)),"Unrated (0-5; X)","Unrated (0-5)"),IF(Z214=1,V214&amp;"/5",V214&amp;"-"&amp;X214&amp;"/5 (P"&amp;IF(ISNUMBER(SEARCH("X",AV214)),"; X","")&amp;")"))</f>
        <v/>
      </c>
      <c r="U214" s="26">
        <f>IF(AS214=0,"",IF(AR214=0,"Incomplete/invalid",IF(AA214=0,IF(ISNUMBER(SEARCH("X",AW214)),"Unrated (0-5; X)","Unrated (0-5)"),IF(AA214=1,W214&amp;"/5",W214&amp;"-"&amp;Y214&amp;"/5 (P"&amp;IF(ISNUMBER(SEARCH("X",AW214)),"; X","")&amp;")"))))</f>
        <v/>
      </c>
      <c r="V214" s="53">
        <f>LEN(AV214)-LEN(SUBSTITUTE(AV214,"Y",""))</f>
        <v/>
      </c>
      <c r="W214" s="54">
        <f>IF(AR214=1,LEN(AW214)-LEN(SUBSTITUTE(AW214,"Y","")),"")</f>
        <v/>
      </c>
      <c r="X214" s="53">
        <f>5-(LEN(AV214)-LEN(SUBSTITUTE(AV214,"N","")))</f>
        <v/>
      </c>
      <c r="Y214" s="54">
        <f>IF(AR214=1,5-(LEN(AW214)-LEN(SUBSTITUTE(AW214,"N",""))),"")</f>
        <v/>
      </c>
      <c r="Z214" s="55">
        <f>(V214+5-X214)/5</f>
        <v/>
      </c>
      <c r="AA214" s="56">
        <f>IF(AR214=1,(W214+5-Y214)/5,"")</f>
        <v/>
      </c>
      <c r="AB214" s="57">
        <f>D214*V214/5</f>
        <v/>
      </c>
      <c r="AC214" s="58">
        <f>IF(AR214=1,D214*W214/5,"")</f>
        <v/>
      </c>
      <c r="AD214" s="57">
        <f>D214*X214/5</f>
        <v/>
      </c>
      <c r="AE214" s="58">
        <f>IF(AR214=1,D214*Y214/5,"")</f>
        <v/>
      </c>
      <c r="AF214" s="57">
        <f>D214*Z214</f>
        <v/>
      </c>
      <c r="AG214" s="58">
        <f>IF(AR214=1,D214*AA214,"")</f>
        <v/>
      </c>
      <c r="AH214" s="14" t="inlineStr">
        <is>
          <t>Y: none | N: none | X: none | U: R1, R2, R3, R4, R5. See dataset-specific evidence note in MCDM_Grades and the complete rules in MCDM_Rubric.</t>
        </is>
      </c>
      <c r="AI214" s="27" t="n"/>
      <c r="AJ214" s="14" t="inlineStr">
        <is>
          <t>https://github.com/FXBIOVELSY/NightInspect-dataset</t>
        </is>
      </c>
      <c r="AK214" s="27" t="n"/>
      <c r="AL214" s="14" t="inlineStr">
        <is>
          <t>P: primary documentation (not evaluator-verified data quality)</t>
        </is>
      </c>
      <c r="AM214" s="27" t="n"/>
      <c r="AN214" s="14" t="inlineStr">
        <is>
          <t>Documentation snapshot; payload release not fully pinned</t>
        </is>
      </c>
      <c r="AO214" s="27" t="n"/>
      <c r="AP214" s="14" t="inlineStr">
        <is>
          <t>2026-09-07</t>
        </is>
      </c>
      <c r="AQ214" s="27" t="n"/>
      <c r="AR214" s="14">
        <f>IF(AND(AS214=5,LEN(AW214)=5,LEN(SUBSTITUTE(SUBSTITUTE(SUBSTITUTE(SUBSTITUTE(AW214,"Y",""),"N",""),"U",""),"X",""))=0),1,0)</f>
        <v/>
      </c>
      <c r="AS214" s="14">
        <f>COUNTA(G214,J214,M214,P214,S214)</f>
        <v/>
      </c>
      <c r="AT214" s="14">
        <f>SUM(IF(OR(G214="Y",G214="N",G214="U",G214="X"),IF(G214=F214,1,0),0),IF(OR(J214="Y",J214="N",J214="U",J214="X"),IF(J214=I214,1,0),0),IF(OR(M214="Y",M214="N",M214="U",M214="X"),IF(M214=L214,1,0),0),IF(OR(P214="Y",P214="N",P214="U",P214="X"),IF(P214=O214,1,0),0),IF(OR(S214="Y",S214="N",S214="U",S214="X"),IF(S214=R214,1,0),0))</f>
        <v/>
      </c>
      <c r="AU214" s="14">
        <f>A214&amp;"|"&amp;LEFT(C214,1)</f>
        <v/>
      </c>
      <c r="AV214" s="14">
        <f>F214&amp;I214&amp;L214&amp;O214&amp;R214</f>
        <v/>
      </c>
      <c r="AW214" s="14">
        <f>G214&amp;J214&amp;M214&amp;P214&amp;S214</f>
        <v/>
      </c>
    </row>
    <row r="215" ht="70" customHeight="1">
      <c r="A215" s="14" t="inlineStr">
        <is>
          <t>DS-027</t>
        </is>
      </c>
      <c r="B215" s="14" t="inlineStr">
        <is>
          <t>NightInspect (low-light pavement crack dataset)</t>
        </is>
      </c>
      <c r="C215" s="14" t="inlineStr">
        <is>
          <t>M Sensor Details</t>
        </is>
      </c>
      <c r="D215" s="14">
        <f>MCDM_Settings!$D$12</f>
        <v/>
      </c>
      <c r="E215" s="14" t="inlineStr">
        <is>
          <t>M1 Identify equipment</t>
        </is>
      </c>
      <c r="F215" s="21" t="inlineStr">
        <is>
          <t>U</t>
        </is>
      </c>
      <c r="G215" s="23" t="n"/>
      <c r="H215" s="14" t="inlineStr">
        <is>
          <t>M2 Specify the scale</t>
        </is>
      </c>
      <c r="I215" s="21" t="inlineStr">
        <is>
          <t>U</t>
        </is>
      </c>
      <c r="J215" s="23" t="n"/>
      <c r="K215" s="14" t="inlineStr">
        <is>
          <t>M3 Locate the records</t>
        </is>
      </c>
      <c r="L215" s="21" t="inlineStr">
        <is>
          <t>U</t>
        </is>
      </c>
      <c r="M215" s="23" t="n"/>
      <c r="N215" s="14" t="inlineStr">
        <is>
          <t>M4 Report precision</t>
        </is>
      </c>
      <c r="O215" s="21" t="inlineStr">
        <is>
          <t>U</t>
        </is>
      </c>
      <c r="P215" s="23" t="n"/>
      <c r="Q215" s="14" t="inlineStr">
        <is>
          <t>M5 Explain processing</t>
        </is>
      </c>
      <c r="R215" s="21" t="inlineStr">
        <is>
          <t>U</t>
        </is>
      </c>
      <c r="S215" s="23" t="n"/>
      <c r="T215" s="14">
        <f>IF(Z215=0,IF(ISNUMBER(SEARCH("X",AV215)),"Unrated (0-5; X)","Unrated (0-5)"),IF(Z215=1,V215&amp;"/5",V215&amp;"-"&amp;X215&amp;"/5 (P"&amp;IF(ISNUMBER(SEARCH("X",AV215)),"; X","")&amp;")"))</f>
        <v/>
      </c>
      <c r="U215" s="26">
        <f>IF(AS215=0,"",IF(AR215=0,"Incomplete/invalid",IF(AA215=0,IF(ISNUMBER(SEARCH("X",AW215)),"Unrated (0-5; X)","Unrated (0-5)"),IF(AA215=1,W215&amp;"/5",W215&amp;"-"&amp;Y215&amp;"/5 (P"&amp;IF(ISNUMBER(SEARCH("X",AW215)),"; X","")&amp;")"))))</f>
        <v/>
      </c>
      <c r="V215" s="53">
        <f>LEN(AV215)-LEN(SUBSTITUTE(AV215,"Y",""))</f>
        <v/>
      </c>
      <c r="W215" s="54">
        <f>IF(AR215=1,LEN(AW215)-LEN(SUBSTITUTE(AW215,"Y","")),"")</f>
        <v/>
      </c>
      <c r="X215" s="53">
        <f>5-(LEN(AV215)-LEN(SUBSTITUTE(AV215,"N","")))</f>
        <v/>
      </c>
      <c r="Y215" s="54">
        <f>IF(AR215=1,5-(LEN(AW215)-LEN(SUBSTITUTE(AW215,"N",""))),"")</f>
        <v/>
      </c>
      <c r="Z215" s="55">
        <f>(V215+5-X215)/5</f>
        <v/>
      </c>
      <c r="AA215" s="56">
        <f>IF(AR215=1,(W215+5-Y215)/5,"")</f>
        <v/>
      </c>
      <c r="AB215" s="57">
        <f>D215*V215/5</f>
        <v/>
      </c>
      <c r="AC215" s="58">
        <f>IF(AR215=1,D215*W215/5,"")</f>
        <v/>
      </c>
      <c r="AD215" s="57">
        <f>D215*X215/5</f>
        <v/>
      </c>
      <c r="AE215" s="58">
        <f>IF(AR215=1,D215*Y215/5,"")</f>
        <v/>
      </c>
      <c r="AF215" s="57">
        <f>D215*Z215</f>
        <v/>
      </c>
      <c r="AG215" s="58">
        <f>IF(AR215=1,D215*AA215,"")</f>
        <v/>
      </c>
      <c r="AH215" s="14" t="inlineStr">
        <is>
          <t>Y: none | N: none | X: none | U: M1, M2, M3, M4, M5. See dataset-specific evidence note in MCDM_Grades and the complete rules in MCDM_Rubric.</t>
        </is>
      </c>
      <c r="AI215" s="27" t="n"/>
      <c r="AJ215" s="14" t="inlineStr">
        <is>
          <t>https://github.com/FXBIOVELSY/NightInspect-dataset</t>
        </is>
      </c>
      <c r="AK215" s="27" t="n"/>
      <c r="AL215" s="14" t="inlineStr">
        <is>
          <t>P: primary documentation (not evaluator-verified data quality)</t>
        </is>
      </c>
      <c r="AM215" s="27" t="n"/>
      <c r="AN215" s="14" t="inlineStr">
        <is>
          <t>Documentation snapshot; payload release not fully pinned</t>
        </is>
      </c>
      <c r="AO215" s="27" t="n"/>
      <c r="AP215" s="14" t="inlineStr">
        <is>
          <t>2026-09-07</t>
        </is>
      </c>
      <c r="AQ215" s="27" t="n"/>
      <c r="AR215" s="14">
        <f>IF(AND(AS215=5,LEN(AW215)=5,LEN(SUBSTITUTE(SUBSTITUTE(SUBSTITUTE(SUBSTITUTE(AW215,"Y",""),"N",""),"U",""),"X",""))=0),1,0)</f>
        <v/>
      </c>
      <c r="AS215" s="14">
        <f>COUNTA(G215,J215,M215,P215,S215)</f>
        <v/>
      </c>
      <c r="AT215" s="14">
        <f>SUM(IF(OR(G215="Y",G215="N",G215="U",G215="X"),IF(G215=F215,1,0),0),IF(OR(J215="Y",J215="N",J215="U",J215="X"),IF(J215=I215,1,0),0),IF(OR(M215="Y",M215="N",M215="U",M215="X"),IF(M215=L215,1,0),0),IF(OR(P215="Y",P215="N",P215="U",P215="X"),IF(P215=O215,1,0),0),IF(OR(S215="Y",S215="N",S215="U",S215="X"),IF(S215=R215,1,0),0))</f>
        <v/>
      </c>
      <c r="AU215" s="14">
        <f>A215&amp;"|"&amp;LEFT(C215,1)</f>
        <v/>
      </c>
      <c r="AV215" s="14">
        <f>F215&amp;I215&amp;L215&amp;O215&amp;R215</f>
        <v/>
      </c>
      <c r="AW215" s="14">
        <f>G215&amp;J215&amp;M215&amp;P215&amp;S215</f>
        <v/>
      </c>
    </row>
    <row r="216" ht="70" customHeight="1">
      <c r="A216" s="14" t="inlineStr">
        <is>
          <t>DS-027</t>
        </is>
      </c>
      <c r="B216" s="14" t="inlineStr">
        <is>
          <t>NightInspect (low-light pavement crack dataset)</t>
        </is>
      </c>
      <c r="C216" s="14" t="inlineStr">
        <is>
          <t>V Test Readiness</t>
        </is>
      </c>
      <c r="D216" s="14">
        <f>MCDM_Settings!$D$13</f>
        <v/>
      </c>
      <c r="E216" s="14" t="inlineStr">
        <is>
          <t>V1 Identify test data</t>
        </is>
      </c>
      <c r="F216" s="21" t="inlineStr">
        <is>
          <t>U</t>
        </is>
      </c>
      <c r="G216" s="23" t="n"/>
      <c r="H216" s="14" t="inlineStr">
        <is>
          <t>V2 Define the splits</t>
        </is>
      </c>
      <c r="I216" s="21" t="inlineStr">
        <is>
          <t>U</t>
        </is>
      </c>
      <c r="J216" s="23" t="n"/>
      <c r="K216" s="14" t="inlineStr">
        <is>
          <t>V3 Prevent leakage</t>
        </is>
      </c>
      <c r="L216" s="21" t="inlineStr">
        <is>
          <t>U</t>
        </is>
      </c>
      <c r="M216" s="23" t="n"/>
      <c r="N216" s="14" t="inlineStr">
        <is>
          <t>V4 Provide a baseline</t>
        </is>
      </c>
      <c r="O216" s="21" t="inlineStr">
        <is>
          <t>U</t>
        </is>
      </c>
      <c r="P216" s="23" t="n"/>
      <c r="Q216" s="14" t="inlineStr">
        <is>
          <t>V5 Report uncertainty</t>
        </is>
      </c>
      <c r="R216" s="21" t="inlineStr">
        <is>
          <t>U</t>
        </is>
      </c>
      <c r="S216" s="23" t="n"/>
      <c r="T216" s="14">
        <f>IF(Z216=0,IF(ISNUMBER(SEARCH("X",AV216)),"Unrated (0-5; X)","Unrated (0-5)"),IF(Z216=1,V216&amp;"/5",V216&amp;"-"&amp;X216&amp;"/5 (P"&amp;IF(ISNUMBER(SEARCH("X",AV216)),"; X","")&amp;")"))</f>
        <v/>
      </c>
      <c r="U216" s="26">
        <f>IF(AS216=0,"",IF(AR216=0,"Incomplete/invalid",IF(AA216=0,IF(ISNUMBER(SEARCH("X",AW216)),"Unrated (0-5; X)","Unrated (0-5)"),IF(AA216=1,W216&amp;"/5",W216&amp;"-"&amp;Y216&amp;"/5 (P"&amp;IF(ISNUMBER(SEARCH("X",AW216)),"; X","")&amp;")"))))</f>
        <v/>
      </c>
      <c r="V216" s="53">
        <f>LEN(AV216)-LEN(SUBSTITUTE(AV216,"Y",""))</f>
        <v/>
      </c>
      <c r="W216" s="54">
        <f>IF(AR216=1,LEN(AW216)-LEN(SUBSTITUTE(AW216,"Y","")),"")</f>
        <v/>
      </c>
      <c r="X216" s="53">
        <f>5-(LEN(AV216)-LEN(SUBSTITUTE(AV216,"N","")))</f>
        <v/>
      </c>
      <c r="Y216" s="54">
        <f>IF(AR216=1,5-(LEN(AW216)-LEN(SUBSTITUTE(AW216,"N",""))),"")</f>
        <v/>
      </c>
      <c r="Z216" s="55">
        <f>(V216+5-X216)/5</f>
        <v/>
      </c>
      <c r="AA216" s="56">
        <f>IF(AR216=1,(W216+5-Y216)/5,"")</f>
        <v/>
      </c>
      <c r="AB216" s="57">
        <f>D216*V216/5</f>
        <v/>
      </c>
      <c r="AC216" s="58">
        <f>IF(AR216=1,D216*W216/5,"")</f>
        <v/>
      </c>
      <c r="AD216" s="57">
        <f>D216*X216/5</f>
        <v/>
      </c>
      <c r="AE216" s="58">
        <f>IF(AR216=1,D216*Y216/5,"")</f>
        <v/>
      </c>
      <c r="AF216" s="57">
        <f>D216*Z216</f>
        <v/>
      </c>
      <c r="AG216" s="58">
        <f>IF(AR216=1,D216*AA216,"")</f>
        <v/>
      </c>
      <c r="AH216" s="14" t="inlineStr">
        <is>
          <t>Y: none | N: none | X: none | U: V1, V2, V3, V4, V5. See dataset-specific evidence note in MCDM_Grades and the complete rules in MCDM_Rubric.</t>
        </is>
      </c>
      <c r="AI216" s="27" t="n"/>
      <c r="AJ216" s="14" t="inlineStr">
        <is>
          <t>https://github.com/FXBIOVELSY/NightInspect-dataset</t>
        </is>
      </c>
      <c r="AK216" s="27" t="n"/>
      <c r="AL216" s="14" t="inlineStr">
        <is>
          <t>P: primary documentation (not evaluator-verified data quality)</t>
        </is>
      </c>
      <c r="AM216" s="27" t="n"/>
      <c r="AN216" s="14" t="inlineStr">
        <is>
          <t>Documentation snapshot; payload release not fully pinned</t>
        </is>
      </c>
      <c r="AO216" s="27" t="n"/>
      <c r="AP216" s="14" t="inlineStr">
        <is>
          <t>2026-09-07</t>
        </is>
      </c>
      <c r="AQ216" s="27" t="n"/>
      <c r="AR216" s="14">
        <f>IF(AND(AS216=5,LEN(AW216)=5,LEN(SUBSTITUTE(SUBSTITUTE(SUBSTITUTE(SUBSTITUTE(AW216,"Y",""),"N",""),"U",""),"X",""))=0),1,0)</f>
        <v/>
      </c>
      <c r="AS216" s="14">
        <f>COUNTA(G216,J216,M216,P216,S216)</f>
        <v/>
      </c>
      <c r="AT216" s="14">
        <f>SUM(IF(OR(G216="Y",G216="N",G216="U",G216="X"),IF(G216=F216,1,0),0),IF(OR(J216="Y",J216="N",J216="U",J216="X"),IF(J216=I216,1,0),0),IF(OR(M216="Y",M216="N",M216="U",M216="X"),IF(M216=L216,1,0),0),IF(OR(P216="Y",P216="N",P216="U",P216="X"),IF(P216=O216,1,0),0),IF(OR(S216="Y",S216="N",S216="U",S216="X"),IF(S216=R216,1,0),0))</f>
        <v/>
      </c>
      <c r="AU216" s="14">
        <f>A216&amp;"|"&amp;LEFT(C216,1)</f>
        <v/>
      </c>
      <c r="AV216" s="14">
        <f>F216&amp;I216&amp;L216&amp;O216&amp;R216</f>
        <v/>
      </c>
      <c r="AW216" s="14">
        <f>G216&amp;J216&amp;M216&amp;P216&amp;S216</f>
        <v/>
      </c>
    </row>
    <row r="217" ht="70" customHeight="1">
      <c r="A217" s="14" t="inlineStr">
        <is>
          <t>DS-027</t>
        </is>
      </c>
      <c r="B217" s="14" t="inlineStr">
        <is>
          <t>NightInspect (low-light pavement crack dataset)</t>
        </is>
      </c>
      <c r="C217" s="14" t="inlineStr">
        <is>
          <t>E Engineering Value</t>
        </is>
      </c>
      <c r="D217" s="14">
        <f>MCDM_Settings!$D$14</f>
        <v/>
      </c>
      <c r="E217" s="14" t="inlineStr">
        <is>
          <t>E1 Define the outcome</t>
        </is>
      </c>
      <c r="F217" s="21" t="inlineStr">
        <is>
          <t>U</t>
        </is>
      </c>
      <c r="G217" s="23" t="n"/>
      <c r="H217" s="14" t="inlineStr">
        <is>
          <t>E2 Provide measurements</t>
        </is>
      </c>
      <c r="I217" s="21" t="inlineStr">
        <is>
          <t>U</t>
        </is>
      </c>
      <c r="J217" s="23" t="n"/>
      <c r="K217" s="14" t="inlineStr">
        <is>
          <t>E3 Link the records</t>
        </is>
      </c>
      <c r="L217" s="21" t="inlineStr">
        <is>
          <t>U</t>
        </is>
      </c>
      <c r="M217" s="23" t="n"/>
      <c r="N217" s="14" t="inlineStr">
        <is>
          <t>E4 Map agency needs</t>
        </is>
      </c>
      <c r="O217" s="21" t="inlineStr">
        <is>
          <t>U</t>
        </is>
      </c>
      <c r="P217" s="23" t="n"/>
      <c r="Q217" s="14" t="inlineStr">
        <is>
          <t>E5 Validate the decision</t>
        </is>
      </c>
      <c r="R217" s="21" t="inlineStr">
        <is>
          <t>U</t>
        </is>
      </c>
      <c r="S217" s="23" t="n"/>
      <c r="T217" s="14">
        <f>IF(Z217=0,IF(ISNUMBER(SEARCH("X",AV217)),"Unrated (0-5; X)","Unrated (0-5)"),IF(Z217=1,V217&amp;"/5",V217&amp;"-"&amp;X217&amp;"/5 (P"&amp;IF(ISNUMBER(SEARCH("X",AV217)),"; X","")&amp;")"))</f>
        <v/>
      </c>
      <c r="U217" s="26">
        <f>IF(AS217=0,"",IF(AR217=0,"Incomplete/invalid",IF(AA217=0,IF(ISNUMBER(SEARCH("X",AW217)),"Unrated (0-5; X)","Unrated (0-5)"),IF(AA217=1,W217&amp;"/5",W217&amp;"-"&amp;Y217&amp;"/5 (P"&amp;IF(ISNUMBER(SEARCH("X",AW217)),"; X","")&amp;")"))))</f>
        <v/>
      </c>
      <c r="V217" s="53">
        <f>LEN(AV217)-LEN(SUBSTITUTE(AV217,"Y",""))</f>
        <v/>
      </c>
      <c r="W217" s="54">
        <f>IF(AR217=1,LEN(AW217)-LEN(SUBSTITUTE(AW217,"Y","")),"")</f>
        <v/>
      </c>
      <c r="X217" s="53">
        <f>5-(LEN(AV217)-LEN(SUBSTITUTE(AV217,"N","")))</f>
        <v/>
      </c>
      <c r="Y217" s="54">
        <f>IF(AR217=1,5-(LEN(AW217)-LEN(SUBSTITUTE(AW217,"N",""))),"")</f>
        <v/>
      </c>
      <c r="Z217" s="55">
        <f>(V217+5-X217)/5</f>
        <v/>
      </c>
      <c r="AA217" s="56">
        <f>IF(AR217=1,(W217+5-Y217)/5,"")</f>
        <v/>
      </c>
      <c r="AB217" s="57">
        <f>D217*V217/5</f>
        <v/>
      </c>
      <c r="AC217" s="58">
        <f>IF(AR217=1,D217*W217/5,"")</f>
        <v/>
      </c>
      <c r="AD217" s="57">
        <f>D217*X217/5</f>
        <v/>
      </c>
      <c r="AE217" s="58">
        <f>IF(AR217=1,D217*Y217/5,"")</f>
        <v/>
      </c>
      <c r="AF217" s="57">
        <f>D217*Z217</f>
        <v/>
      </c>
      <c r="AG217" s="58">
        <f>IF(AR217=1,D217*AA217,"")</f>
        <v/>
      </c>
      <c r="AH217" s="14" t="inlineStr">
        <is>
          <t>Y: none | N: none | X: none | U: E1, E2, E3, E4, E5. See dataset-specific evidence note in MCDM_Grades and the complete rules in MCDM_Rubric.</t>
        </is>
      </c>
      <c r="AI217" s="27" t="n"/>
      <c r="AJ217" s="14" t="inlineStr">
        <is>
          <t>https://github.com/FXBIOVELSY/NightInspect-dataset</t>
        </is>
      </c>
      <c r="AK217" s="27" t="n"/>
      <c r="AL217" s="14" t="inlineStr">
        <is>
          <t>P: primary documentation (not evaluator-verified data quality)</t>
        </is>
      </c>
      <c r="AM217" s="27" t="n"/>
      <c r="AN217" s="14" t="inlineStr">
        <is>
          <t>Documentation snapshot; payload release not fully pinned</t>
        </is>
      </c>
      <c r="AO217" s="27" t="n"/>
      <c r="AP217" s="14" t="inlineStr">
        <is>
          <t>2026-09-07</t>
        </is>
      </c>
      <c r="AQ217" s="27" t="n"/>
      <c r="AR217" s="14">
        <f>IF(AND(AS217=5,LEN(AW217)=5,LEN(SUBSTITUTE(SUBSTITUTE(SUBSTITUTE(SUBSTITUTE(AW217,"Y",""),"N",""),"U",""),"X",""))=0),1,0)</f>
        <v/>
      </c>
      <c r="AS217" s="14">
        <f>COUNTA(G217,J217,M217,P217,S217)</f>
        <v/>
      </c>
      <c r="AT217" s="14">
        <f>SUM(IF(OR(G217="Y",G217="N",G217="U",G217="X"),IF(G217=F217,1,0),0),IF(OR(J217="Y",J217="N",J217="U",J217="X"),IF(J217=I217,1,0),0),IF(OR(M217="Y",M217="N",M217="U",M217="X"),IF(M217=L217,1,0),0),IF(OR(P217="Y",P217="N",P217="U",P217="X"),IF(P217=O217,1,0),0),IF(OR(S217="Y",S217="N",S217="U",S217="X"),IF(S217=R217,1,0),0))</f>
        <v/>
      </c>
      <c r="AU217" s="14">
        <f>A217&amp;"|"&amp;LEFT(C217,1)</f>
        <v/>
      </c>
      <c r="AV217" s="14">
        <f>F217&amp;I217&amp;L217&amp;O217&amp;R217</f>
        <v/>
      </c>
      <c r="AW217" s="14">
        <f>G217&amp;J217&amp;M217&amp;P217&amp;S217</f>
        <v/>
      </c>
    </row>
    <row r="218" ht="70" customHeight="1">
      <c r="A218" s="14" t="inlineStr">
        <is>
          <t>DS-028</t>
        </is>
      </c>
      <c r="B218" s="14" t="inlineStr">
        <is>
          <t>Pavementscapes</t>
        </is>
      </c>
      <c r="C218" s="14" t="inlineStr">
        <is>
          <t>A Access</t>
        </is>
      </c>
      <c r="D218" s="14">
        <f>MCDM_Settings!$D$7</f>
        <v/>
      </c>
      <c r="E218" s="14" t="inlineStr">
        <is>
          <t>A1 Find the release</t>
        </is>
      </c>
      <c r="F218" s="21" t="inlineStr">
        <is>
          <t>Y</t>
        </is>
      </c>
      <c r="G218" s="23" t="n"/>
      <c r="H218" s="14" t="inlineStr">
        <is>
          <t>A2 Get the data</t>
        </is>
      </c>
      <c r="I218" s="21" t="inlineStr">
        <is>
          <t>Y</t>
        </is>
      </c>
      <c r="J218" s="23" t="n"/>
      <c r="K218" s="14" t="inlineStr">
        <is>
          <t>A3 Check the license</t>
        </is>
      </c>
      <c r="L218" s="21" t="inlineStr">
        <is>
          <t>U</t>
        </is>
      </c>
      <c r="M218" s="23" t="n"/>
      <c r="N218" s="14" t="inlineStr">
        <is>
          <t>A4 Check other rights</t>
        </is>
      </c>
      <c r="O218" s="21" t="inlineStr">
        <is>
          <t>U</t>
        </is>
      </c>
      <c r="P218" s="23" t="n"/>
      <c r="Q218" s="14" t="inlineStr">
        <is>
          <t>A5 Open a sample</t>
        </is>
      </c>
      <c r="R218" s="21" t="inlineStr">
        <is>
          <t>U</t>
        </is>
      </c>
      <c r="S218" s="23" t="n"/>
      <c r="T218" s="14">
        <f>IF(Z218=0,IF(ISNUMBER(SEARCH("X",AV218)),"Unrated (0-5; X)","Unrated (0-5)"),IF(Z218=1,V218&amp;"/5",V218&amp;"-"&amp;X218&amp;"/5 (P"&amp;IF(ISNUMBER(SEARCH("X",AV218)),"; X","")&amp;")"))</f>
        <v/>
      </c>
      <c r="U218" s="26">
        <f>IF(AS218=0,"",IF(AR218=0,"Incomplete/invalid",IF(AA218=0,IF(ISNUMBER(SEARCH("X",AW218)),"Unrated (0-5; X)","Unrated (0-5)"),IF(AA218=1,W218&amp;"/5",W218&amp;"-"&amp;Y218&amp;"/5 (P"&amp;IF(ISNUMBER(SEARCH("X",AW218)),"; X","")&amp;")"))))</f>
        <v/>
      </c>
      <c r="V218" s="53">
        <f>LEN(AV218)-LEN(SUBSTITUTE(AV218,"Y",""))</f>
        <v/>
      </c>
      <c r="W218" s="54">
        <f>IF(AR218=1,LEN(AW218)-LEN(SUBSTITUTE(AW218,"Y","")),"")</f>
        <v/>
      </c>
      <c r="X218" s="53">
        <f>5-(LEN(AV218)-LEN(SUBSTITUTE(AV218,"N","")))</f>
        <v/>
      </c>
      <c r="Y218" s="54">
        <f>IF(AR218=1,5-(LEN(AW218)-LEN(SUBSTITUTE(AW218,"N",""))),"")</f>
        <v/>
      </c>
      <c r="Z218" s="55">
        <f>(V218+5-X218)/5</f>
        <v/>
      </c>
      <c r="AA218" s="56">
        <f>IF(AR218=1,(W218+5-Y218)/5,"")</f>
        <v/>
      </c>
      <c r="AB218" s="57">
        <f>D218*V218/5</f>
        <v/>
      </c>
      <c r="AC218" s="58">
        <f>IF(AR218=1,D218*W218/5,"")</f>
        <v/>
      </c>
      <c r="AD218" s="57">
        <f>D218*X218/5</f>
        <v/>
      </c>
      <c r="AE218" s="58">
        <f>IF(AR218=1,D218*Y218/5,"")</f>
        <v/>
      </c>
      <c r="AF218" s="57">
        <f>D218*Z218</f>
        <v/>
      </c>
      <c r="AG218" s="58">
        <f>IF(AR218=1,D218*AA218,"")</f>
        <v/>
      </c>
      <c r="AH218" s="14" t="inlineStr">
        <is>
          <t>Y: A1, A2 | N: none | X: none | U: A3, A4, A5. See dataset-specific evidence note in MCDM_Grades and the complete rules in MCDM_Rubric.</t>
        </is>
      </c>
      <c r="AI218" s="27" t="n"/>
      <c r="AJ218" s="14" t="inlineStr">
        <is>
          <t>https://github.com/tongzheng1992/Pavementscapes</t>
        </is>
      </c>
      <c r="AK218" s="27" t="n"/>
      <c r="AL218" s="14" t="inlineStr">
        <is>
          <t>P: primary documentation (not evaluator-verified data quality)</t>
        </is>
      </c>
      <c r="AM218" s="27" t="n"/>
      <c r="AN218" s="14" t="inlineStr">
        <is>
          <t>Documentation snapshot; payload release not fully pinned</t>
        </is>
      </c>
      <c r="AO218" s="27" t="n"/>
      <c r="AP218" s="14" t="inlineStr">
        <is>
          <t>2026-09-07</t>
        </is>
      </c>
      <c r="AQ218" s="27" t="n"/>
      <c r="AR218" s="14">
        <f>IF(AND(AS218=5,LEN(AW218)=5,LEN(SUBSTITUTE(SUBSTITUTE(SUBSTITUTE(SUBSTITUTE(AW218,"Y",""),"N",""),"U",""),"X",""))=0),1,0)</f>
        <v/>
      </c>
      <c r="AS218" s="14">
        <f>COUNTA(G218,J218,M218,P218,S218)</f>
        <v/>
      </c>
      <c r="AT218" s="14">
        <f>SUM(IF(OR(G218="Y",G218="N",G218="U",G218="X"),IF(G218=F218,1,0),0),IF(OR(J218="Y",J218="N",J218="U",J218="X"),IF(J218=I218,1,0),0),IF(OR(M218="Y",M218="N",M218="U",M218="X"),IF(M218=L218,1,0),0),IF(OR(P218="Y",P218="N",P218="U",P218="X"),IF(P218=O218,1,0),0),IF(OR(S218="Y",S218="N",S218="U",S218="X"),IF(S218=R218,1,0),0))</f>
        <v/>
      </c>
      <c r="AU218" s="14">
        <f>A218&amp;"|"&amp;LEFT(C218,1)</f>
        <v/>
      </c>
      <c r="AV218" s="14">
        <f>F218&amp;I218&amp;L218&amp;O218&amp;R218</f>
        <v/>
      </c>
      <c r="AW218" s="14">
        <f>G218&amp;J218&amp;M218&amp;P218&amp;S218</f>
        <v/>
      </c>
    </row>
    <row r="219" ht="70" customHeight="1">
      <c r="A219" s="14" t="inlineStr">
        <is>
          <t>DS-028</t>
        </is>
      </c>
      <c r="B219" s="14" t="inlineStr">
        <is>
          <t>Pavementscapes</t>
        </is>
      </c>
      <c r="C219" s="14" t="inlineStr">
        <is>
          <t>L Label Quality</t>
        </is>
      </c>
      <c r="D219" s="14">
        <f>MCDM_Settings!$D$8</f>
        <v/>
      </c>
      <c r="E219" s="14" t="inlineStr">
        <is>
          <t>L1 Define the targets</t>
        </is>
      </c>
      <c r="F219" s="21" t="inlineStr">
        <is>
          <t>U</t>
        </is>
      </c>
      <c r="G219" s="23" t="n"/>
      <c r="H219" s="14" t="inlineStr">
        <is>
          <t>L2 Explain the rules</t>
        </is>
      </c>
      <c r="I219" s="21" t="inlineStr">
        <is>
          <t>U</t>
        </is>
      </c>
      <c r="J219" s="23" t="n"/>
      <c r="K219" s="14" t="inlineStr">
        <is>
          <t>L3 Identify the team</t>
        </is>
      </c>
      <c r="L219" s="21" t="inlineStr">
        <is>
          <t>U</t>
        </is>
      </c>
      <c r="M219" s="23" t="n"/>
      <c r="N219" s="14" t="inlineStr">
        <is>
          <t>L4 Review and correct</t>
        </is>
      </c>
      <c r="O219" s="21" t="inlineStr">
        <is>
          <t>U</t>
        </is>
      </c>
      <c r="P219" s="23" t="n"/>
      <c r="Q219" s="14" t="inlineStr">
        <is>
          <t>L5 Measure reliability</t>
        </is>
      </c>
      <c r="R219" s="21" t="inlineStr">
        <is>
          <t>U</t>
        </is>
      </c>
      <c r="S219" s="23" t="n"/>
      <c r="T219" s="14">
        <f>IF(Z219=0,IF(ISNUMBER(SEARCH("X",AV219)),"Unrated (0-5; X)","Unrated (0-5)"),IF(Z219=1,V219&amp;"/5",V219&amp;"-"&amp;X219&amp;"/5 (P"&amp;IF(ISNUMBER(SEARCH("X",AV219)),"; X","")&amp;")"))</f>
        <v/>
      </c>
      <c r="U219" s="26">
        <f>IF(AS219=0,"",IF(AR219=0,"Incomplete/invalid",IF(AA219=0,IF(ISNUMBER(SEARCH("X",AW219)),"Unrated (0-5; X)","Unrated (0-5)"),IF(AA219=1,W219&amp;"/5",W219&amp;"-"&amp;Y219&amp;"/5 (P"&amp;IF(ISNUMBER(SEARCH("X",AW219)),"; X","")&amp;")"))))</f>
        <v/>
      </c>
      <c r="V219" s="53">
        <f>LEN(AV219)-LEN(SUBSTITUTE(AV219,"Y",""))</f>
        <v/>
      </c>
      <c r="W219" s="54">
        <f>IF(AR219=1,LEN(AW219)-LEN(SUBSTITUTE(AW219,"Y","")),"")</f>
        <v/>
      </c>
      <c r="X219" s="53">
        <f>5-(LEN(AV219)-LEN(SUBSTITUTE(AV219,"N","")))</f>
        <v/>
      </c>
      <c r="Y219" s="54">
        <f>IF(AR219=1,5-(LEN(AW219)-LEN(SUBSTITUTE(AW219,"N",""))),"")</f>
        <v/>
      </c>
      <c r="Z219" s="55">
        <f>(V219+5-X219)/5</f>
        <v/>
      </c>
      <c r="AA219" s="56">
        <f>IF(AR219=1,(W219+5-Y219)/5,"")</f>
        <v/>
      </c>
      <c r="AB219" s="57">
        <f>D219*V219/5</f>
        <v/>
      </c>
      <c r="AC219" s="58">
        <f>IF(AR219=1,D219*W219/5,"")</f>
        <v/>
      </c>
      <c r="AD219" s="57">
        <f>D219*X219/5</f>
        <v/>
      </c>
      <c r="AE219" s="58">
        <f>IF(AR219=1,D219*Y219/5,"")</f>
        <v/>
      </c>
      <c r="AF219" s="57">
        <f>D219*Z219</f>
        <v/>
      </c>
      <c r="AG219" s="58">
        <f>IF(AR219=1,D219*AA219,"")</f>
        <v/>
      </c>
      <c r="AH219" s="14" t="inlineStr">
        <is>
          <t>Y: none | N: none | X: none | U: L1, L2, L3, L4, L5. See dataset-specific evidence note in MCDM_Grades and the complete rules in MCDM_Rubric.</t>
        </is>
      </c>
      <c r="AI219" s="27" t="n"/>
      <c r="AJ219" s="14" t="inlineStr">
        <is>
          <t>https://github.com/tongzheng1992/Pavementscapes</t>
        </is>
      </c>
      <c r="AK219" s="27" t="n"/>
      <c r="AL219" s="14" t="inlineStr">
        <is>
          <t>P: primary documentation (not evaluator-verified data quality)</t>
        </is>
      </c>
      <c r="AM219" s="27" t="n"/>
      <c r="AN219" s="14" t="inlineStr">
        <is>
          <t>Documentation snapshot; payload release not fully pinned</t>
        </is>
      </c>
      <c r="AO219" s="27" t="n"/>
      <c r="AP219" s="14" t="inlineStr">
        <is>
          <t>2026-09-07</t>
        </is>
      </c>
      <c r="AQ219" s="27" t="n"/>
      <c r="AR219" s="14">
        <f>IF(AND(AS219=5,LEN(AW219)=5,LEN(SUBSTITUTE(SUBSTITUTE(SUBSTITUTE(SUBSTITUTE(AW219,"Y",""),"N",""),"U",""),"X",""))=0),1,0)</f>
        <v/>
      </c>
      <c r="AS219" s="14">
        <f>COUNTA(G219,J219,M219,P219,S219)</f>
        <v/>
      </c>
      <c r="AT219" s="14">
        <f>SUM(IF(OR(G219="Y",G219="N",G219="U",G219="X"),IF(G219=F219,1,0),0),IF(OR(J219="Y",J219="N",J219="U",J219="X"),IF(J219=I219,1,0),0),IF(OR(M219="Y",M219="N",M219="U",M219="X"),IF(M219=L219,1,0),0),IF(OR(P219="Y",P219="N",P219="U",P219="X"),IF(P219=O219,1,0),0),IF(OR(S219="Y",S219="N",S219="U",S219="X"),IF(S219=R219,1,0),0))</f>
        <v/>
      </c>
      <c r="AU219" s="14">
        <f>A219&amp;"|"&amp;LEFT(C219,1)</f>
        <v/>
      </c>
      <c r="AV219" s="14">
        <f>F219&amp;I219&amp;L219&amp;O219&amp;R219</f>
        <v/>
      </c>
      <c r="AW219" s="14">
        <f>G219&amp;J219&amp;M219&amp;P219&amp;S219</f>
        <v/>
      </c>
    </row>
    <row r="220" ht="70" customHeight="1">
      <c r="A220" s="14" t="inlineStr">
        <is>
          <t>DS-028</t>
        </is>
      </c>
      <c r="B220" s="14" t="inlineStr">
        <is>
          <t>Pavementscapes</t>
        </is>
      </c>
      <c r="C220" s="14" t="inlineStr">
        <is>
          <t>D Documentation</t>
        </is>
      </c>
      <c r="D220" s="14">
        <f>MCDM_Settings!$D$9</f>
        <v/>
      </c>
      <c r="E220" s="14" t="inlineStr">
        <is>
          <t>D1 Describe the files</t>
        </is>
      </c>
      <c r="F220" s="21" t="inlineStr">
        <is>
          <t>U</t>
        </is>
      </c>
      <c r="G220" s="23" t="n"/>
      <c r="H220" s="14" t="inlineStr">
        <is>
          <t>D2 Explain the source</t>
        </is>
      </c>
      <c r="I220" s="21" t="inlineStr">
        <is>
          <t>Y</t>
        </is>
      </c>
      <c r="J220" s="23" t="n"/>
      <c r="K220" s="14" t="inlineStr">
        <is>
          <t>D3 Track the version</t>
        </is>
      </c>
      <c r="L220" s="21" t="inlineStr">
        <is>
          <t>U</t>
        </is>
      </c>
      <c r="M220" s="23" t="n"/>
      <c r="N220" s="14" t="inlineStr">
        <is>
          <t>D4 State the limits</t>
        </is>
      </c>
      <c r="O220" s="21" t="inlineStr">
        <is>
          <t>U</t>
        </is>
      </c>
      <c r="P220" s="23" t="n"/>
      <c r="Q220" s="14" t="inlineStr">
        <is>
          <t>D5 Locate the details</t>
        </is>
      </c>
      <c r="R220" s="21" t="inlineStr">
        <is>
          <t>Y</t>
        </is>
      </c>
      <c r="S220" s="23" t="n"/>
      <c r="T220" s="14">
        <f>IF(Z220=0,IF(ISNUMBER(SEARCH("X",AV220)),"Unrated (0-5; X)","Unrated (0-5)"),IF(Z220=1,V220&amp;"/5",V220&amp;"-"&amp;X220&amp;"/5 (P"&amp;IF(ISNUMBER(SEARCH("X",AV220)),"; X","")&amp;")"))</f>
        <v/>
      </c>
      <c r="U220" s="26">
        <f>IF(AS220=0,"",IF(AR220=0,"Incomplete/invalid",IF(AA220=0,IF(ISNUMBER(SEARCH("X",AW220)),"Unrated (0-5; X)","Unrated (0-5)"),IF(AA220=1,W220&amp;"/5",W220&amp;"-"&amp;Y220&amp;"/5 (P"&amp;IF(ISNUMBER(SEARCH("X",AW220)),"; X","")&amp;")"))))</f>
        <v/>
      </c>
      <c r="V220" s="53">
        <f>LEN(AV220)-LEN(SUBSTITUTE(AV220,"Y",""))</f>
        <v/>
      </c>
      <c r="W220" s="54">
        <f>IF(AR220=1,LEN(AW220)-LEN(SUBSTITUTE(AW220,"Y","")),"")</f>
        <v/>
      </c>
      <c r="X220" s="53">
        <f>5-(LEN(AV220)-LEN(SUBSTITUTE(AV220,"N","")))</f>
        <v/>
      </c>
      <c r="Y220" s="54">
        <f>IF(AR220=1,5-(LEN(AW220)-LEN(SUBSTITUTE(AW220,"N",""))),"")</f>
        <v/>
      </c>
      <c r="Z220" s="55">
        <f>(V220+5-X220)/5</f>
        <v/>
      </c>
      <c r="AA220" s="56">
        <f>IF(AR220=1,(W220+5-Y220)/5,"")</f>
        <v/>
      </c>
      <c r="AB220" s="57">
        <f>D220*V220/5</f>
        <v/>
      </c>
      <c r="AC220" s="58">
        <f>IF(AR220=1,D220*W220/5,"")</f>
        <v/>
      </c>
      <c r="AD220" s="57">
        <f>D220*X220/5</f>
        <v/>
      </c>
      <c r="AE220" s="58">
        <f>IF(AR220=1,D220*Y220/5,"")</f>
        <v/>
      </c>
      <c r="AF220" s="57">
        <f>D220*Z220</f>
        <v/>
      </c>
      <c r="AG220" s="58">
        <f>IF(AR220=1,D220*AA220,"")</f>
        <v/>
      </c>
      <c r="AH220" s="14" t="inlineStr">
        <is>
          <t>Y: D2, D5 | N: none | X: none | U: D1, D3, D4. See dataset-specific evidence note in MCDM_Grades and the complete rules in MCDM_Rubric.</t>
        </is>
      </c>
      <c r="AI220" s="27" t="n"/>
      <c r="AJ220" s="14" t="inlineStr">
        <is>
          <t>https://github.com/tongzheng1992/Pavementscapes</t>
        </is>
      </c>
      <c r="AK220" s="27" t="n"/>
      <c r="AL220" s="14" t="inlineStr">
        <is>
          <t>P: primary documentation (not evaluator-verified data quality)</t>
        </is>
      </c>
      <c r="AM220" s="27" t="n"/>
      <c r="AN220" s="14" t="inlineStr">
        <is>
          <t>Documentation snapshot; payload release not fully pinned</t>
        </is>
      </c>
      <c r="AO220" s="27" t="n"/>
      <c r="AP220" s="14" t="inlineStr">
        <is>
          <t>2026-09-07</t>
        </is>
      </c>
      <c r="AQ220" s="27" t="n"/>
      <c r="AR220" s="14">
        <f>IF(AND(AS220=5,LEN(AW220)=5,LEN(SUBSTITUTE(SUBSTITUTE(SUBSTITUTE(SUBSTITUTE(AW220,"Y",""),"N",""),"U",""),"X",""))=0),1,0)</f>
        <v/>
      </c>
      <c r="AS220" s="14">
        <f>COUNTA(G220,J220,M220,P220,S220)</f>
        <v/>
      </c>
      <c r="AT220" s="14">
        <f>SUM(IF(OR(G220="Y",G220="N",G220="U",G220="X"),IF(G220=F220,1,0),0),IF(OR(J220="Y",J220="N",J220="U",J220="X"),IF(J220=I220,1,0),0),IF(OR(M220="Y",M220="N",M220="U",M220="X"),IF(M220=L220,1,0),0),IF(OR(P220="Y",P220="N",P220="U",P220="X"),IF(P220=O220,1,0),0),IF(OR(S220="Y",S220="N",S220="U",S220="X"),IF(S220=R220,1,0),0))</f>
        <v/>
      </c>
      <c r="AU220" s="14">
        <f>A220&amp;"|"&amp;LEFT(C220,1)</f>
        <v/>
      </c>
      <c r="AV220" s="14">
        <f>F220&amp;I220&amp;L220&amp;O220&amp;R220</f>
        <v/>
      </c>
      <c r="AW220" s="14">
        <f>G220&amp;J220&amp;M220&amp;P220&amp;S220</f>
        <v/>
      </c>
    </row>
    <row r="221" ht="70" customHeight="1">
      <c r="A221" s="14" t="inlineStr">
        <is>
          <t>DS-028</t>
        </is>
      </c>
      <c r="B221" s="14" t="inlineStr">
        <is>
          <t>Pavementscapes</t>
        </is>
      </c>
      <c r="C221" s="14" t="inlineStr">
        <is>
          <t>C Sample Size</t>
        </is>
      </c>
      <c r="D221" s="14">
        <f>MCDM_Settings!$D$10</f>
        <v/>
      </c>
      <c r="E221" s="14" t="inlineStr">
        <is>
          <t>C1 Count originals</t>
        </is>
      </c>
      <c r="F221" s="21" t="inlineStr">
        <is>
          <t>U</t>
        </is>
      </c>
      <c r="G221" s="23" t="n"/>
      <c r="H221" s="14" t="inlineStr">
        <is>
          <t>C2 Count each class</t>
        </is>
      </c>
      <c r="I221" s="21" t="inlineStr">
        <is>
          <t>U</t>
        </is>
      </c>
      <c r="J221" s="23" t="n"/>
      <c r="K221" s="14" t="inlineStr">
        <is>
          <t>C3 Count each group</t>
        </is>
      </c>
      <c r="L221" s="21" t="inlineStr">
        <is>
          <t>U</t>
        </is>
      </c>
      <c r="M221" s="23" t="n"/>
      <c r="N221" s="14" t="inlineStr">
        <is>
          <t>C4 Count each split</t>
        </is>
      </c>
      <c r="O221" s="21" t="inlineStr">
        <is>
          <t>U</t>
        </is>
      </c>
      <c r="P221" s="23" t="n"/>
      <c r="Q221" s="14" t="inlineStr">
        <is>
          <t>C5 Justify the size</t>
        </is>
      </c>
      <c r="R221" s="21" t="inlineStr">
        <is>
          <t>U</t>
        </is>
      </c>
      <c r="S221" s="23" t="n"/>
      <c r="T221" s="14">
        <f>IF(Z221=0,IF(ISNUMBER(SEARCH("X",AV221)),"Unrated (0-5; X)","Unrated (0-5)"),IF(Z221=1,V221&amp;"/5",V221&amp;"-"&amp;X221&amp;"/5 (P"&amp;IF(ISNUMBER(SEARCH("X",AV221)),"; X","")&amp;")"))</f>
        <v/>
      </c>
      <c r="U221" s="26">
        <f>IF(AS221=0,"",IF(AR221=0,"Incomplete/invalid",IF(AA221=0,IF(ISNUMBER(SEARCH("X",AW221)),"Unrated (0-5; X)","Unrated (0-5)"),IF(AA221=1,W221&amp;"/5",W221&amp;"-"&amp;Y221&amp;"/5 (P"&amp;IF(ISNUMBER(SEARCH("X",AW221)),"; X","")&amp;")"))))</f>
        <v/>
      </c>
      <c r="V221" s="53">
        <f>LEN(AV221)-LEN(SUBSTITUTE(AV221,"Y",""))</f>
        <v/>
      </c>
      <c r="W221" s="54">
        <f>IF(AR221=1,LEN(AW221)-LEN(SUBSTITUTE(AW221,"Y","")),"")</f>
        <v/>
      </c>
      <c r="X221" s="53">
        <f>5-(LEN(AV221)-LEN(SUBSTITUTE(AV221,"N","")))</f>
        <v/>
      </c>
      <c r="Y221" s="54">
        <f>IF(AR221=1,5-(LEN(AW221)-LEN(SUBSTITUTE(AW221,"N",""))),"")</f>
        <v/>
      </c>
      <c r="Z221" s="55">
        <f>(V221+5-X221)/5</f>
        <v/>
      </c>
      <c r="AA221" s="56">
        <f>IF(AR221=1,(W221+5-Y221)/5,"")</f>
        <v/>
      </c>
      <c r="AB221" s="57">
        <f>D221*V221/5</f>
        <v/>
      </c>
      <c r="AC221" s="58">
        <f>IF(AR221=1,D221*W221/5,"")</f>
        <v/>
      </c>
      <c r="AD221" s="57">
        <f>D221*X221/5</f>
        <v/>
      </c>
      <c r="AE221" s="58">
        <f>IF(AR221=1,D221*Y221/5,"")</f>
        <v/>
      </c>
      <c r="AF221" s="57">
        <f>D221*Z221</f>
        <v/>
      </c>
      <c r="AG221" s="58">
        <f>IF(AR221=1,D221*AA221,"")</f>
        <v/>
      </c>
      <c r="AH221" s="14" t="inlineStr">
        <is>
          <t>Y: none | N: none | X: none | U: C1, C2, C3, C4, C5. See dataset-specific evidence note in MCDM_Grades and the complete rules in MCDM_Rubric.</t>
        </is>
      </c>
      <c r="AI221" s="27" t="n"/>
      <c r="AJ221" s="14" t="inlineStr">
        <is>
          <t>https://github.com/tongzheng1992/Pavementscapes</t>
        </is>
      </c>
      <c r="AK221" s="27" t="n"/>
      <c r="AL221" s="14" t="inlineStr">
        <is>
          <t>P: primary documentation (not evaluator-verified data quality)</t>
        </is>
      </c>
      <c r="AM221" s="27" t="n"/>
      <c r="AN221" s="14" t="inlineStr">
        <is>
          <t>Documentation snapshot; payload release not fully pinned</t>
        </is>
      </c>
      <c r="AO221" s="27" t="n"/>
      <c r="AP221" s="14" t="inlineStr">
        <is>
          <t>2026-09-07</t>
        </is>
      </c>
      <c r="AQ221" s="27" t="n"/>
      <c r="AR221" s="14">
        <f>IF(AND(AS221=5,LEN(AW221)=5,LEN(SUBSTITUTE(SUBSTITUTE(SUBSTITUTE(SUBSTITUTE(AW221,"Y",""),"N",""),"U",""),"X",""))=0),1,0)</f>
        <v/>
      </c>
      <c r="AS221" s="14">
        <f>COUNTA(G221,J221,M221,P221,S221)</f>
        <v/>
      </c>
      <c r="AT221" s="14">
        <f>SUM(IF(OR(G221="Y",G221="N",G221="U",G221="X"),IF(G221=F221,1,0),0),IF(OR(J221="Y",J221="N",J221="U",J221="X"),IF(J221=I221,1,0),0),IF(OR(M221="Y",M221="N",M221="U",M221="X"),IF(M221=L221,1,0),0),IF(OR(P221="Y",P221="N",P221="U",P221="X"),IF(P221=O221,1,0),0),IF(OR(S221="Y",S221="N",S221="U",S221="X"),IF(S221=R221,1,0),0))</f>
        <v/>
      </c>
      <c r="AU221" s="14">
        <f>A221&amp;"|"&amp;LEFT(C221,1)</f>
        <v/>
      </c>
      <c r="AV221" s="14">
        <f>F221&amp;I221&amp;L221&amp;O221&amp;R221</f>
        <v/>
      </c>
      <c r="AW221" s="14">
        <f>G221&amp;J221&amp;M221&amp;P221&amp;S221</f>
        <v/>
      </c>
    </row>
    <row r="222" ht="70" customHeight="1">
      <c r="A222" s="14" t="inlineStr">
        <is>
          <t>DS-028</t>
        </is>
      </c>
      <c r="B222" s="14" t="inlineStr">
        <is>
          <t>Pavementscapes</t>
        </is>
      </c>
      <c r="C222" s="14" t="inlineStr">
        <is>
          <t>R Domain Fit</t>
        </is>
      </c>
      <c r="D222" s="14">
        <f>MCDM_Settings!$D$11</f>
        <v/>
      </c>
      <c r="E222" s="14" t="inlineStr">
        <is>
          <t>R1 Define the domain</t>
        </is>
      </c>
      <c r="F222" s="21" t="inlineStr">
        <is>
          <t>U</t>
        </is>
      </c>
      <c r="G222" s="23" t="n"/>
      <c r="H222" s="14" t="inlineStr">
        <is>
          <t>R2 Describe coverage</t>
        </is>
      </c>
      <c r="I222" s="21" t="inlineStr">
        <is>
          <t>U</t>
        </is>
      </c>
      <c r="J222" s="23" t="n"/>
      <c r="K222" s="14" t="inlineStr">
        <is>
          <t>R3 Compare the target</t>
        </is>
      </c>
      <c r="L222" s="21" t="inlineStr">
        <is>
          <t>U</t>
        </is>
      </c>
      <c r="M222" s="23" t="n"/>
      <c r="N222" s="14" t="inlineStr">
        <is>
          <t>R4 Check for bias</t>
        </is>
      </c>
      <c r="O222" s="21" t="inlineStr">
        <is>
          <t>U</t>
        </is>
      </c>
      <c r="P222" s="23" t="n"/>
      <c r="Q222" s="14" t="inlineStr">
        <is>
          <t>R5 Test a new domain</t>
        </is>
      </c>
      <c r="R222" s="21" t="inlineStr">
        <is>
          <t>U</t>
        </is>
      </c>
      <c r="S222" s="23" t="n"/>
      <c r="T222" s="14">
        <f>IF(Z222=0,IF(ISNUMBER(SEARCH("X",AV222)),"Unrated (0-5; X)","Unrated (0-5)"),IF(Z222=1,V222&amp;"/5",V222&amp;"-"&amp;X222&amp;"/5 (P"&amp;IF(ISNUMBER(SEARCH("X",AV222)),"; X","")&amp;")"))</f>
        <v/>
      </c>
      <c r="U222" s="26">
        <f>IF(AS222=0,"",IF(AR222=0,"Incomplete/invalid",IF(AA222=0,IF(ISNUMBER(SEARCH("X",AW222)),"Unrated (0-5; X)","Unrated (0-5)"),IF(AA222=1,W222&amp;"/5",W222&amp;"-"&amp;Y222&amp;"/5 (P"&amp;IF(ISNUMBER(SEARCH("X",AW222)),"; X","")&amp;")"))))</f>
        <v/>
      </c>
      <c r="V222" s="53">
        <f>LEN(AV222)-LEN(SUBSTITUTE(AV222,"Y",""))</f>
        <v/>
      </c>
      <c r="W222" s="54">
        <f>IF(AR222=1,LEN(AW222)-LEN(SUBSTITUTE(AW222,"Y","")),"")</f>
        <v/>
      </c>
      <c r="X222" s="53">
        <f>5-(LEN(AV222)-LEN(SUBSTITUTE(AV222,"N","")))</f>
        <v/>
      </c>
      <c r="Y222" s="54">
        <f>IF(AR222=1,5-(LEN(AW222)-LEN(SUBSTITUTE(AW222,"N",""))),"")</f>
        <v/>
      </c>
      <c r="Z222" s="55">
        <f>(V222+5-X222)/5</f>
        <v/>
      </c>
      <c r="AA222" s="56">
        <f>IF(AR222=1,(W222+5-Y222)/5,"")</f>
        <v/>
      </c>
      <c r="AB222" s="57">
        <f>D222*V222/5</f>
        <v/>
      </c>
      <c r="AC222" s="58">
        <f>IF(AR222=1,D222*W222/5,"")</f>
        <v/>
      </c>
      <c r="AD222" s="57">
        <f>D222*X222/5</f>
        <v/>
      </c>
      <c r="AE222" s="58">
        <f>IF(AR222=1,D222*Y222/5,"")</f>
        <v/>
      </c>
      <c r="AF222" s="57">
        <f>D222*Z222</f>
        <v/>
      </c>
      <c r="AG222" s="58">
        <f>IF(AR222=1,D222*AA222,"")</f>
        <v/>
      </c>
      <c r="AH222" s="14" t="inlineStr">
        <is>
          <t>Y: none | N: none | X: none | U: R1, R2, R3, R4, R5. See dataset-specific evidence note in MCDM_Grades and the complete rules in MCDM_Rubric.</t>
        </is>
      </c>
      <c r="AI222" s="27" t="n"/>
      <c r="AJ222" s="14" t="inlineStr">
        <is>
          <t>https://github.com/tongzheng1992/Pavementscapes</t>
        </is>
      </c>
      <c r="AK222" s="27" t="n"/>
      <c r="AL222" s="14" t="inlineStr">
        <is>
          <t>P: primary documentation (not evaluator-verified data quality)</t>
        </is>
      </c>
      <c r="AM222" s="27" t="n"/>
      <c r="AN222" s="14" t="inlineStr">
        <is>
          <t>Documentation snapshot; payload release not fully pinned</t>
        </is>
      </c>
      <c r="AO222" s="27" t="n"/>
      <c r="AP222" s="14" t="inlineStr">
        <is>
          <t>2026-09-07</t>
        </is>
      </c>
      <c r="AQ222" s="27" t="n"/>
      <c r="AR222" s="14">
        <f>IF(AND(AS222=5,LEN(AW222)=5,LEN(SUBSTITUTE(SUBSTITUTE(SUBSTITUTE(SUBSTITUTE(AW222,"Y",""),"N",""),"U",""),"X",""))=0),1,0)</f>
        <v/>
      </c>
      <c r="AS222" s="14">
        <f>COUNTA(G222,J222,M222,P222,S222)</f>
        <v/>
      </c>
      <c r="AT222" s="14">
        <f>SUM(IF(OR(G222="Y",G222="N",G222="U",G222="X"),IF(G222=F222,1,0),0),IF(OR(J222="Y",J222="N",J222="U",J222="X"),IF(J222=I222,1,0),0),IF(OR(M222="Y",M222="N",M222="U",M222="X"),IF(M222=L222,1,0),0),IF(OR(P222="Y",P222="N",P222="U",P222="X"),IF(P222=O222,1,0),0),IF(OR(S222="Y",S222="N",S222="U",S222="X"),IF(S222=R222,1,0),0))</f>
        <v/>
      </c>
      <c r="AU222" s="14">
        <f>A222&amp;"|"&amp;LEFT(C222,1)</f>
        <v/>
      </c>
      <c r="AV222" s="14">
        <f>F222&amp;I222&amp;L222&amp;O222&amp;R222</f>
        <v/>
      </c>
      <c r="AW222" s="14">
        <f>G222&amp;J222&amp;M222&amp;P222&amp;S222</f>
        <v/>
      </c>
    </row>
    <row r="223" ht="70" customHeight="1">
      <c r="A223" s="14" t="inlineStr">
        <is>
          <t>DS-028</t>
        </is>
      </c>
      <c r="B223" s="14" t="inlineStr">
        <is>
          <t>Pavementscapes</t>
        </is>
      </c>
      <c r="C223" s="14" t="inlineStr">
        <is>
          <t>M Sensor Details</t>
        </is>
      </c>
      <c r="D223" s="14">
        <f>MCDM_Settings!$D$12</f>
        <v/>
      </c>
      <c r="E223" s="14" t="inlineStr">
        <is>
          <t>M1 Identify equipment</t>
        </is>
      </c>
      <c r="F223" s="21" t="inlineStr">
        <is>
          <t>U</t>
        </is>
      </c>
      <c r="G223" s="23" t="n"/>
      <c r="H223" s="14" t="inlineStr">
        <is>
          <t>M2 Specify the scale</t>
        </is>
      </c>
      <c r="I223" s="21" t="inlineStr">
        <is>
          <t>U</t>
        </is>
      </c>
      <c r="J223" s="23" t="n"/>
      <c r="K223" s="14" t="inlineStr">
        <is>
          <t>M3 Locate the records</t>
        </is>
      </c>
      <c r="L223" s="21" t="inlineStr">
        <is>
          <t>U</t>
        </is>
      </c>
      <c r="M223" s="23" t="n"/>
      <c r="N223" s="14" t="inlineStr">
        <is>
          <t>M4 Report precision</t>
        </is>
      </c>
      <c r="O223" s="21" t="inlineStr">
        <is>
          <t>U</t>
        </is>
      </c>
      <c r="P223" s="23" t="n"/>
      <c r="Q223" s="14" t="inlineStr">
        <is>
          <t>M5 Explain processing</t>
        </is>
      </c>
      <c r="R223" s="21" t="inlineStr">
        <is>
          <t>U</t>
        </is>
      </c>
      <c r="S223" s="23" t="n"/>
      <c r="T223" s="14">
        <f>IF(Z223=0,IF(ISNUMBER(SEARCH("X",AV223)),"Unrated (0-5; X)","Unrated (0-5)"),IF(Z223=1,V223&amp;"/5",V223&amp;"-"&amp;X223&amp;"/5 (P"&amp;IF(ISNUMBER(SEARCH("X",AV223)),"; X","")&amp;")"))</f>
        <v/>
      </c>
      <c r="U223" s="26">
        <f>IF(AS223=0,"",IF(AR223=0,"Incomplete/invalid",IF(AA223=0,IF(ISNUMBER(SEARCH("X",AW223)),"Unrated (0-5; X)","Unrated (0-5)"),IF(AA223=1,W223&amp;"/5",W223&amp;"-"&amp;Y223&amp;"/5 (P"&amp;IF(ISNUMBER(SEARCH("X",AW223)),"; X","")&amp;")"))))</f>
        <v/>
      </c>
      <c r="V223" s="53">
        <f>LEN(AV223)-LEN(SUBSTITUTE(AV223,"Y",""))</f>
        <v/>
      </c>
      <c r="W223" s="54">
        <f>IF(AR223=1,LEN(AW223)-LEN(SUBSTITUTE(AW223,"Y","")),"")</f>
        <v/>
      </c>
      <c r="X223" s="53">
        <f>5-(LEN(AV223)-LEN(SUBSTITUTE(AV223,"N","")))</f>
        <v/>
      </c>
      <c r="Y223" s="54">
        <f>IF(AR223=1,5-(LEN(AW223)-LEN(SUBSTITUTE(AW223,"N",""))),"")</f>
        <v/>
      </c>
      <c r="Z223" s="55">
        <f>(V223+5-X223)/5</f>
        <v/>
      </c>
      <c r="AA223" s="56">
        <f>IF(AR223=1,(W223+5-Y223)/5,"")</f>
        <v/>
      </c>
      <c r="AB223" s="57">
        <f>D223*V223/5</f>
        <v/>
      </c>
      <c r="AC223" s="58">
        <f>IF(AR223=1,D223*W223/5,"")</f>
        <v/>
      </c>
      <c r="AD223" s="57">
        <f>D223*X223/5</f>
        <v/>
      </c>
      <c r="AE223" s="58">
        <f>IF(AR223=1,D223*Y223/5,"")</f>
        <v/>
      </c>
      <c r="AF223" s="57">
        <f>D223*Z223</f>
        <v/>
      </c>
      <c r="AG223" s="58">
        <f>IF(AR223=1,D223*AA223,"")</f>
        <v/>
      </c>
      <c r="AH223" s="14" t="inlineStr">
        <is>
          <t>Y: none | N: none | X: none | U: M1, M2, M3, M4, M5. See dataset-specific evidence note in MCDM_Grades and the complete rules in MCDM_Rubric.</t>
        </is>
      </c>
      <c r="AI223" s="27" t="n"/>
      <c r="AJ223" s="14" t="inlineStr">
        <is>
          <t>https://github.com/tongzheng1992/Pavementscapes</t>
        </is>
      </c>
      <c r="AK223" s="27" t="n"/>
      <c r="AL223" s="14" t="inlineStr">
        <is>
          <t>P: primary documentation (not evaluator-verified data quality)</t>
        </is>
      </c>
      <c r="AM223" s="27" t="n"/>
      <c r="AN223" s="14" t="inlineStr">
        <is>
          <t>Documentation snapshot; payload release not fully pinned</t>
        </is>
      </c>
      <c r="AO223" s="27" t="n"/>
      <c r="AP223" s="14" t="inlineStr">
        <is>
          <t>2026-09-07</t>
        </is>
      </c>
      <c r="AQ223" s="27" t="n"/>
      <c r="AR223" s="14">
        <f>IF(AND(AS223=5,LEN(AW223)=5,LEN(SUBSTITUTE(SUBSTITUTE(SUBSTITUTE(SUBSTITUTE(AW223,"Y",""),"N",""),"U",""),"X",""))=0),1,0)</f>
        <v/>
      </c>
      <c r="AS223" s="14">
        <f>COUNTA(G223,J223,M223,P223,S223)</f>
        <v/>
      </c>
      <c r="AT223" s="14">
        <f>SUM(IF(OR(G223="Y",G223="N",G223="U",G223="X"),IF(G223=F223,1,0),0),IF(OR(J223="Y",J223="N",J223="U",J223="X"),IF(J223=I223,1,0),0),IF(OR(M223="Y",M223="N",M223="U",M223="X"),IF(M223=L223,1,0),0),IF(OR(P223="Y",P223="N",P223="U",P223="X"),IF(P223=O223,1,0),0),IF(OR(S223="Y",S223="N",S223="U",S223="X"),IF(S223=R223,1,0),0))</f>
        <v/>
      </c>
      <c r="AU223" s="14">
        <f>A223&amp;"|"&amp;LEFT(C223,1)</f>
        <v/>
      </c>
      <c r="AV223" s="14">
        <f>F223&amp;I223&amp;L223&amp;O223&amp;R223</f>
        <v/>
      </c>
      <c r="AW223" s="14">
        <f>G223&amp;J223&amp;M223&amp;P223&amp;S223</f>
        <v/>
      </c>
    </row>
    <row r="224" ht="70" customHeight="1">
      <c r="A224" s="14" t="inlineStr">
        <is>
          <t>DS-028</t>
        </is>
      </c>
      <c r="B224" s="14" t="inlineStr">
        <is>
          <t>Pavementscapes</t>
        </is>
      </c>
      <c r="C224" s="14" t="inlineStr">
        <is>
          <t>V Test Readiness</t>
        </is>
      </c>
      <c r="D224" s="14">
        <f>MCDM_Settings!$D$13</f>
        <v/>
      </c>
      <c r="E224" s="14" t="inlineStr">
        <is>
          <t>V1 Identify test data</t>
        </is>
      </c>
      <c r="F224" s="21" t="inlineStr">
        <is>
          <t>U</t>
        </is>
      </c>
      <c r="G224" s="23" t="n"/>
      <c r="H224" s="14" t="inlineStr">
        <is>
          <t>V2 Define the splits</t>
        </is>
      </c>
      <c r="I224" s="21" t="inlineStr">
        <is>
          <t>U</t>
        </is>
      </c>
      <c r="J224" s="23" t="n"/>
      <c r="K224" s="14" t="inlineStr">
        <is>
          <t>V3 Prevent leakage</t>
        </is>
      </c>
      <c r="L224" s="21" t="inlineStr">
        <is>
          <t>U</t>
        </is>
      </c>
      <c r="M224" s="23" t="n"/>
      <c r="N224" s="14" t="inlineStr">
        <is>
          <t>V4 Provide a baseline</t>
        </is>
      </c>
      <c r="O224" s="21" t="inlineStr">
        <is>
          <t>U</t>
        </is>
      </c>
      <c r="P224" s="23" t="n"/>
      <c r="Q224" s="14" t="inlineStr">
        <is>
          <t>V5 Report uncertainty</t>
        </is>
      </c>
      <c r="R224" s="21" t="inlineStr">
        <is>
          <t>U</t>
        </is>
      </c>
      <c r="S224" s="23" t="n"/>
      <c r="T224" s="14">
        <f>IF(Z224=0,IF(ISNUMBER(SEARCH("X",AV224)),"Unrated (0-5; X)","Unrated (0-5)"),IF(Z224=1,V224&amp;"/5",V224&amp;"-"&amp;X224&amp;"/5 (P"&amp;IF(ISNUMBER(SEARCH("X",AV224)),"; X","")&amp;")"))</f>
        <v/>
      </c>
      <c r="U224" s="26">
        <f>IF(AS224=0,"",IF(AR224=0,"Incomplete/invalid",IF(AA224=0,IF(ISNUMBER(SEARCH("X",AW224)),"Unrated (0-5; X)","Unrated (0-5)"),IF(AA224=1,W224&amp;"/5",W224&amp;"-"&amp;Y224&amp;"/5 (P"&amp;IF(ISNUMBER(SEARCH("X",AW224)),"; X","")&amp;")"))))</f>
        <v/>
      </c>
      <c r="V224" s="53">
        <f>LEN(AV224)-LEN(SUBSTITUTE(AV224,"Y",""))</f>
        <v/>
      </c>
      <c r="W224" s="54">
        <f>IF(AR224=1,LEN(AW224)-LEN(SUBSTITUTE(AW224,"Y","")),"")</f>
        <v/>
      </c>
      <c r="X224" s="53">
        <f>5-(LEN(AV224)-LEN(SUBSTITUTE(AV224,"N","")))</f>
        <v/>
      </c>
      <c r="Y224" s="54">
        <f>IF(AR224=1,5-(LEN(AW224)-LEN(SUBSTITUTE(AW224,"N",""))),"")</f>
        <v/>
      </c>
      <c r="Z224" s="55">
        <f>(V224+5-X224)/5</f>
        <v/>
      </c>
      <c r="AA224" s="56">
        <f>IF(AR224=1,(W224+5-Y224)/5,"")</f>
        <v/>
      </c>
      <c r="AB224" s="57">
        <f>D224*V224/5</f>
        <v/>
      </c>
      <c r="AC224" s="58">
        <f>IF(AR224=1,D224*W224/5,"")</f>
        <v/>
      </c>
      <c r="AD224" s="57">
        <f>D224*X224/5</f>
        <v/>
      </c>
      <c r="AE224" s="58">
        <f>IF(AR224=1,D224*Y224/5,"")</f>
        <v/>
      </c>
      <c r="AF224" s="57">
        <f>D224*Z224</f>
        <v/>
      </c>
      <c r="AG224" s="58">
        <f>IF(AR224=1,D224*AA224,"")</f>
        <v/>
      </c>
      <c r="AH224" s="14" t="inlineStr">
        <is>
          <t>Y: none | N: none | X: none | U: V1, V2, V3, V4, V5. See dataset-specific evidence note in MCDM_Grades and the complete rules in MCDM_Rubric.</t>
        </is>
      </c>
      <c r="AI224" s="27" t="n"/>
      <c r="AJ224" s="14" t="inlineStr">
        <is>
          <t>https://github.com/tongzheng1992/Pavementscapes</t>
        </is>
      </c>
      <c r="AK224" s="27" t="n"/>
      <c r="AL224" s="14" t="inlineStr">
        <is>
          <t>P: primary documentation (not evaluator-verified data quality)</t>
        </is>
      </c>
      <c r="AM224" s="27" t="n"/>
      <c r="AN224" s="14" t="inlineStr">
        <is>
          <t>Documentation snapshot; payload release not fully pinned</t>
        </is>
      </c>
      <c r="AO224" s="27" t="n"/>
      <c r="AP224" s="14" t="inlineStr">
        <is>
          <t>2026-09-07</t>
        </is>
      </c>
      <c r="AQ224" s="27" t="n"/>
      <c r="AR224" s="14">
        <f>IF(AND(AS224=5,LEN(AW224)=5,LEN(SUBSTITUTE(SUBSTITUTE(SUBSTITUTE(SUBSTITUTE(AW224,"Y",""),"N",""),"U",""),"X",""))=0),1,0)</f>
        <v/>
      </c>
      <c r="AS224" s="14">
        <f>COUNTA(G224,J224,M224,P224,S224)</f>
        <v/>
      </c>
      <c r="AT224" s="14">
        <f>SUM(IF(OR(G224="Y",G224="N",G224="U",G224="X"),IF(G224=F224,1,0),0),IF(OR(J224="Y",J224="N",J224="U",J224="X"),IF(J224=I224,1,0),0),IF(OR(M224="Y",M224="N",M224="U",M224="X"),IF(M224=L224,1,0),0),IF(OR(P224="Y",P224="N",P224="U",P224="X"),IF(P224=O224,1,0),0),IF(OR(S224="Y",S224="N",S224="U",S224="X"),IF(S224=R224,1,0),0))</f>
        <v/>
      </c>
      <c r="AU224" s="14">
        <f>A224&amp;"|"&amp;LEFT(C224,1)</f>
        <v/>
      </c>
      <c r="AV224" s="14">
        <f>F224&amp;I224&amp;L224&amp;O224&amp;R224</f>
        <v/>
      </c>
      <c r="AW224" s="14">
        <f>G224&amp;J224&amp;M224&amp;P224&amp;S224</f>
        <v/>
      </c>
    </row>
    <row r="225" ht="70" customHeight="1">
      <c r="A225" s="14" t="inlineStr">
        <is>
          <t>DS-028</t>
        </is>
      </c>
      <c r="B225" s="14" t="inlineStr">
        <is>
          <t>Pavementscapes</t>
        </is>
      </c>
      <c r="C225" s="14" t="inlineStr">
        <is>
          <t>E Engineering Value</t>
        </is>
      </c>
      <c r="D225" s="14">
        <f>MCDM_Settings!$D$14</f>
        <v/>
      </c>
      <c r="E225" s="14" t="inlineStr">
        <is>
          <t>E1 Define the outcome</t>
        </is>
      </c>
      <c r="F225" s="21" t="inlineStr">
        <is>
          <t>U</t>
        </is>
      </c>
      <c r="G225" s="23" t="n"/>
      <c r="H225" s="14" t="inlineStr">
        <is>
          <t>E2 Provide measurements</t>
        </is>
      </c>
      <c r="I225" s="21" t="inlineStr">
        <is>
          <t>U</t>
        </is>
      </c>
      <c r="J225" s="23" t="n"/>
      <c r="K225" s="14" t="inlineStr">
        <is>
          <t>E3 Link the records</t>
        </is>
      </c>
      <c r="L225" s="21" t="inlineStr">
        <is>
          <t>U</t>
        </is>
      </c>
      <c r="M225" s="23" t="n"/>
      <c r="N225" s="14" t="inlineStr">
        <is>
          <t>E4 Map agency needs</t>
        </is>
      </c>
      <c r="O225" s="21" t="inlineStr">
        <is>
          <t>U</t>
        </is>
      </c>
      <c r="P225" s="23" t="n"/>
      <c r="Q225" s="14" t="inlineStr">
        <is>
          <t>E5 Validate the decision</t>
        </is>
      </c>
      <c r="R225" s="21" t="inlineStr">
        <is>
          <t>U</t>
        </is>
      </c>
      <c r="S225" s="23" t="n"/>
      <c r="T225" s="14">
        <f>IF(Z225=0,IF(ISNUMBER(SEARCH("X",AV225)),"Unrated (0-5; X)","Unrated (0-5)"),IF(Z225=1,V225&amp;"/5",V225&amp;"-"&amp;X225&amp;"/5 (P"&amp;IF(ISNUMBER(SEARCH("X",AV225)),"; X","")&amp;")"))</f>
        <v/>
      </c>
      <c r="U225" s="26">
        <f>IF(AS225=0,"",IF(AR225=0,"Incomplete/invalid",IF(AA225=0,IF(ISNUMBER(SEARCH("X",AW225)),"Unrated (0-5; X)","Unrated (0-5)"),IF(AA225=1,W225&amp;"/5",W225&amp;"-"&amp;Y225&amp;"/5 (P"&amp;IF(ISNUMBER(SEARCH("X",AW225)),"; X","")&amp;")"))))</f>
        <v/>
      </c>
      <c r="V225" s="53">
        <f>LEN(AV225)-LEN(SUBSTITUTE(AV225,"Y",""))</f>
        <v/>
      </c>
      <c r="W225" s="54">
        <f>IF(AR225=1,LEN(AW225)-LEN(SUBSTITUTE(AW225,"Y","")),"")</f>
        <v/>
      </c>
      <c r="X225" s="53">
        <f>5-(LEN(AV225)-LEN(SUBSTITUTE(AV225,"N","")))</f>
        <v/>
      </c>
      <c r="Y225" s="54">
        <f>IF(AR225=1,5-(LEN(AW225)-LEN(SUBSTITUTE(AW225,"N",""))),"")</f>
        <v/>
      </c>
      <c r="Z225" s="55">
        <f>(V225+5-X225)/5</f>
        <v/>
      </c>
      <c r="AA225" s="56">
        <f>IF(AR225=1,(W225+5-Y225)/5,"")</f>
        <v/>
      </c>
      <c r="AB225" s="57">
        <f>D225*V225/5</f>
        <v/>
      </c>
      <c r="AC225" s="58">
        <f>IF(AR225=1,D225*W225/5,"")</f>
        <v/>
      </c>
      <c r="AD225" s="57">
        <f>D225*X225/5</f>
        <v/>
      </c>
      <c r="AE225" s="58">
        <f>IF(AR225=1,D225*Y225/5,"")</f>
        <v/>
      </c>
      <c r="AF225" s="57">
        <f>D225*Z225</f>
        <v/>
      </c>
      <c r="AG225" s="58">
        <f>IF(AR225=1,D225*AA225,"")</f>
        <v/>
      </c>
      <c r="AH225" s="14" t="inlineStr">
        <is>
          <t>Y: none | N: none | X: none | U: E1, E2, E3, E4, E5. See dataset-specific evidence note in MCDM_Grades and the complete rules in MCDM_Rubric.</t>
        </is>
      </c>
      <c r="AI225" s="27" t="n"/>
      <c r="AJ225" s="14" t="inlineStr">
        <is>
          <t>https://github.com/tongzheng1992/Pavementscapes</t>
        </is>
      </c>
      <c r="AK225" s="27" t="n"/>
      <c r="AL225" s="14" t="inlineStr">
        <is>
          <t>P: primary documentation (not evaluator-verified data quality)</t>
        </is>
      </c>
      <c r="AM225" s="27" t="n"/>
      <c r="AN225" s="14" t="inlineStr">
        <is>
          <t>Documentation snapshot; payload release not fully pinned</t>
        </is>
      </c>
      <c r="AO225" s="27" t="n"/>
      <c r="AP225" s="14" t="inlineStr">
        <is>
          <t>2026-09-07</t>
        </is>
      </c>
      <c r="AQ225" s="27" t="n"/>
      <c r="AR225" s="14">
        <f>IF(AND(AS225=5,LEN(AW225)=5,LEN(SUBSTITUTE(SUBSTITUTE(SUBSTITUTE(SUBSTITUTE(AW225,"Y",""),"N",""),"U",""),"X",""))=0),1,0)</f>
        <v/>
      </c>
      <c r="AS225" s="14">
        <f>COUNTA(G225,J225,M225,P225,S225)</f>
        <v/>
      </c>
      <c r="AT225" s="14">
        <f>SUM(IF(OR(G225="Y",G225="N",G225="U",G225="X"),IF(G225=F225,1,0),0),IF(OR(J225="Y",J225="N",J225="U",J225="X"),IF(J225=I225,1,0),0),IF(OR(M225="Y",M225="N",M225="U",M225="X"),IF(M225=L225,1,0),0),IF(OR(P225="Y",P225="N",P225="U",P225="X"),IF(P225=O225,1,0),0),IF(OR(S225="Y",S225="N",S225="U",S225="X"),IF(S225=R225,1,0),0))</f>
        <v/>
      </c>
      <c r="AU225" s="14">
        <f>A225&amp;"|"&amp;LEFT(C225,1)</f>
        <v/>
      </c>
      <c r="AV225" s="14">
        <f>F225&amp;I225&amp;L225&amp;O225&amp;R225</f>
        <v/>
      </c>
      <c r="AW225" s="14">
        <f>G225&amp;J225&amp;M225&amp;P225&amp;S225</f>
        <v/>
      </c>
    </row>
    <row r="226" ht="70" customHeight="1">
      <c r="A226" s="14" t="inlineStr">
        <is>
          <t>DS-029</t>
        </is>
      </c>
      <c r="B226" s="14" t="inlineStr">
        <is>
          <t>PaveSeg Dataset</t>
        </is>
      </c>
      <c r="C226" s="14" t="inlineStr">
        <is>
          <t>A Access</t>
        </is>
      </c>
      <c r="D226" s="14">
        <f>MCDM_Settings!$D$7</f>
        <v/>
      </c>
      <c r="E226" s="14" t="inlineStr">
        <is>
          <t>A1 Find the release</t>
        </is>
      </c>
      <c r="F226" s="21" t="inlineStr">
        <is>
          <t>Y</t>
        </is>
      </c>
      <c r="G226" s="23" t="n"/>
      <c r="H226" s="14" t="inlineStr">
        <is>
          <t>A2 Get the data</t>
        </is>
      </c>
      <c r="I226" s="21" t="inlineStr">
        <is>
          <t>N</t>
        </is>
      </c>
      <c r="J226" s="23" t="n"/>
      <c r="K226" s="14" t="inlineStr">
        <is>
          <t>A3 Check the license</t>
        </is>
      </c>
      <c r="L226" s="21" t="inlineStr">
        <is>
          <t>Y</t>
        </is>
      </c>
      <c r="M226" s="23" t="n"/>
      <c r="N226" s="14" t="inlineStr">
        <is>
          <t>A4 Check other rights</t>
        </is>
      </c>
      <c r="O226" s="21" t="inlineStr">
        <is>
          <t>U</t>
        </is>
      </c>
      <c r="P226" s="23" t="n"/>
      <c r="Q226" s="14" t="inlineStr">
        <is>
          <t>A5 Open a sample</t>
        </is>
      </c>
      <c r="R226" s="21" t="inlineStr">
        <is>
          <t>U</t>
        </is>
      </c>
      <c r="S226" s="23" t="n"/>
      <c r="T226" s="14">
        <f>IF(Z226=0,IF(ISNUMBER(SEARCH("X",AV226)),"Unrated (0-5; X)","Unrated (0-5)"),IF(Z226=1,V226&amp;"/5",V226&amp;"-"&amp;X226&amp;"/5 (P"&amp;IF(ISNUMBER(SEARCH("X",AV226)),"; X","")&amp;")"))</f>
        <v/>
      </c>
      <c r="U226" s="26">
        <f>IF(AS226=0,"",IF(AR226=0,"Incomplete/invalid",IF(AA226=0,IF(ISNUMBER(SEARCH("X",AW226)),"Unrated (0-5; X)","Unrated (0-5)"),IF(AA226=1,W226&amp;"/5",W226&amp;"-"&amp;Y226&amp;"/5 (P"&amp;IF(ISNUMBER(SEARCH("X",AW226)),"; X","")&amp;")"))))</f>
        <v/>
      </c>
      <c r="V226" s="53">
        <f>LEN(AV226)-LEN(SUBSTITUTE(AV226,"Y",""))</f>
        <v/>
      </c>
      <c r="W226" s="54">
        <f>IF(AR226=1,LEN(AW226)-LEN(SUBSTITUTE(AW226,"Y","")),"")</f>
        <v/>
      </c>
      <c r="X226" s="53">
        <f>5-(LEN(AV226)-LEN(SUBSTITUTE(AV226,"N","")))</f>
        <v/>
      </c>
      <c r="Y226" s="54">
        <f>IF(AR226=1,5-(LEN(AW226)-LEN(SUBSTITUTE(AW226,"N",""))),"")</f>
        <v/>
      </c>
      <c r="Z226" s="55">
        <f>(V226+5-X226)/5</f>
        <v/>
      </c>
      <c r="AA226" s="56">
        <f>IF(AR226=1,(W226+5-Y226)/5,"")</f>
        <v/>
      </c>
      <c r="AB226" s="57">
        <f>D226*V226/5</f>
        <v/>
      </c>
      <c r="AC226" s="58">
        <f>IF(AR226=1,D226*W226/5,"")</f>
        <v/>
      </c>
      <c r="AD226" s="57">
        <f>D226*X226/5</f>
        <v/>
      </c>
      <c r="AE226" s="58">
        <f>IF(AR226=1,D226*Y226/5,"")</f>
        <v/>
      </c>
      <c r="AF226" s="57">
        <f>D226*Z226</f>
        <v/>
      </c>
      <c r="AG226" s="58">
        <f>IF(AR226=1,D226*AA226,"")</f>
        <v/>
      </c>
      <c r="AH226" s="14" t="inlineStr">
        <is>
          <t>Y: A1, A3 | N: A2 | X: none | U: A4, A5. See dataset-specific evidence note in MCDM_Grades and the complete rules in MCDM_Rubric.</t>
        </is>
      </c>
      <c r="AI226" s="27" t="n"/>
      <c r="AJ226" s="14" t="inlineStr">
        <is>
          <t>https://github.com/FuturePave/PaveSeg-Dataset</t>
        </is>
      </c>
      <c r="AK226" s="27" t="n"/>
      <c r="AL226" s="14" t="inlineStr">
        <is>
          <t>P: primary documentation (not evaluator-verified data quality)</t>
        </is>
      </c>
      <c r="AM226" s="27" t="n"/>
      <c r="AN226" s="14" t="inlineStr">
        <is>
          <t>Documentation snapshot; payload release not fully pinned</t>
        </is>
      </c>
      <c r="AO226" s="27" t="n"/>
      <c r="AP226" s="14" t="inlineStr">
        <is>
          <t>2026-09-07</t>
        </is>
      </c>
      <c r="AQ226" s="27" t="n"/>
      <c r="AR226" s="14">
        <f>IF(AND(AS226=5,LEN(AW226)=5,LEN(SUBSTITUTE(SUBSTITUTE(SUBSTITUTE(SUBSTITUTE(AW226,"Y",""),"N",""),"U",""),"X",""))=0),1,0)</f>
        <v/>
      </c>
      <c r="AS226" s="14">
        <f>COUNTA(G226,J226,M226,P226,S226)</f>
        <v/>
      </c>
      <c r="AT226" s="14">
        <f>SUM(IF(OR(G226="Y",G226="N",G226="U",G226="X"),IF(G226=F226,1,0),0),IF(OR(J226="Y",J226="N",J226="U",J226="X"),IF(J226=I226,1,0),0),IF(OR(M226="Y",M226="N",M226="U",M226="X"),IF(M226=L226,1,0),0),IF(OR(P226="Y",P226="N",P226="U",P226="X"),IF(P226=O226,1,0),0),IF(OR(S226="Y",S226="N",S226="U",S226="X"),IF(S226=R226,1,0),0))</f>
        <v/>
      </c>
      <c r="AU226" s="14">
        <f>A226&amp;"|"&amp;LEFT(C226,1)</f>
        <v/>
      </c>
      <c r="AV226" s="14">
        <f>F226&amp;I226&amp;L226&amp;O226&amp;R226</f>
        <v/>
      </c>
      <c r="AW226" s="14">
        <f>G226&amp;J226&amp;M226&amp;P226&amp;S226</f>
        <v/>
      </c>
    </row>
    <row r="227" ht="70" customHeight="1">
      <c r="A227" s="14" t="inlineStr">
        <is>
          <t>DS-029</t>
        </is>
      </c>
      <c r="B227" s="14" t="inlineStr">
        <is>
          <t>PaveSeg Dataset</t>
        </is>
      </c>
      <c r="C227" s="14" t="inlineStr">
        <is>
          <t>L Label Quality</t>
        </is>
      </c>
      <c r="D227" s="14">
        <f>MCDM_Settings!$D$8</f>
        <v/>
      </c>
      <c r="E227" s="14" t="inlineStr">
        <is>
          <t>L1 Define the targets</t>
        </is>
      </c>
      <c r="F227" s="21" t="inlineStr">
        <is>
          <t>Y</t>
        </is>
      </c>
      <c r="G227" s="23" t="n"/>
      <c r="H227" s="14" t="inlineStr">
        <is>
          <t>L2 Explain the rules</t>
        </is>
      </c>
      <c r="I227" s="21" t="inlineStr">
        <is>
          <t>U</t>
        </is>
      </c>
      <c r="J227" s="23" t="n"/>
      <c r="K227" s="14" t="inlineStr">
        <is>
          <t>L3 Identify the team</t>
        </is>
      </c>
      <c r="L227" s="21" t="inlineStr">
        <is>
          <t>Y</t>
        </is>
      </c>
      <c r="M227" s="23" t="n"/>
      <c r="N227" s="14" t="inlineStr">
        <is>
          <t>L4 Review and correct</t>
        </is>
      </c>
      <c r="O227" s="21" t="inlineStr">
        <is>
          <t>U</t>
        </is>
      </c>
      <c r="P227" s="23" t="n"/>
      <c r="Q227" s="14" t="inlineStr">
        <is>
          <t>L5 Measure reliability</t>
        </is>
      </c>
      <c r="R227" s="21" t="inlineStr">
        <is>
          <t>U</t>
        </is>
      </c>
      <c r="S227" s="23" t="n"/>
      <c r="T227" s="14">
        <f>IF(Z227=0,IF(ISNUMBER(SEARCH("X",AV227)),"Unrated (0-5; X)","Unrated (0-5)"),IF(Z227=1,V227&amp;"/5",V227&amp;"-"&amp;X227&amp;"/5 (P"&amp;IF(ISNUMBER(SEARCH("X",AV227)),"; X","")&amp;")"))</f>
        <v/>
      </c>
      <c r="U227" s="26">
        <f>IF(AS227=0,"",IF(AR227=0,"Incomplete/invalid",IF(AA227=0,IF(ISNUMBER(SEARCH("X",AW227)),"Unrated (0-5; X)","Unrated (0-5)"),IF(AA227=1,W227&amp;"/5",W227&amp;"-"&amp;Y227&amp;"/5 (P"&amp;IF(ISNUMBER(SEARCH("X",AW227)),"; X","")&amp;")"))))</f>
        <v/>
      </c>
      <c r="V227" s="53">
        <f>LEN(AV227)-LEN(SUBSTITUTE(AV227,"Y",""))</f>
        <v/>
      </c>
      <c r="W227" s="54">
        <f>IF(AR227=1,LEN(AW227)-LEN(SUBSTITUTE(AW227,"Y","")),"")</f>
        <v/>
      </c>
      <c r="X227" s="53">
        <f>5-(LEN(AV227)-LEN(SUBSTITUTE(AV227,"N","")))</f>
        <v/>
      </c>
      <c r="Y227" s="54">
        <f>IF(AR227=1,5-(LEN(AW227)-LEN(SUBSTITUTE(AW227,"N",""))),"")</f>
        <v/>
      </c>
      <c r="Z227" s="55">
        <f>(V227+5-X227)/5</f>
        <v/>
      </c>
      <c r="AA227" s="56">
        <f>IF(AR227=1,(W227+5-Y227)/5,"")</f>
        <v/>
      </c>
      <c r="AB227" s="57">
        <f>D227*V227/5</f>
        <v/>
      </c>
      <c r="AC227" s="58">
        <f>IF(AR227=1,D227*W227/5,"")</f>
        <v/>
      </c>
      <c r="AD227" s="57">
        <f>D227*X227/5</f>
        <v/>
      </c>
      <c r="AE227" s="58">
        <f>IF(AR227=1,D227*Y227/5,"")</f>
        <v/>
      </c>
      <c r="AF227" s="57">
        <f>D227*Z227</f>
        <v/>
      </c>
      <c r="AG227" s="58">
        <f>IF(AR227=1,D227*AA227,"")</f>
        <v/>
      </c>
      <c r="AH227" s="14" t="inlineStr">
        <is>
          <t>Y: L1, L3 | N: none | X: none | U: L2, L4, L5. See dataset-specific evidence note in MCDM_Grades and the complete rules in MCDM_Rubric.</t>
        </is>
      </c>
      <c r="AI227" s="27" t="n"/>
      <c r="AJ227" s="14" t="inlineStr">
        <is>
          <t>https://github.com/FuturePave/PaveSeg-Dataset</t>
        </is>
      </c>
      <c r="AK227" s="27" t="n"/>
      <c r="AL227" s="14" t="inlineStr">
        <is>
          <t>P: primary documentation (not evaluator-verified data quality)</t>
        </is>
      </c>
      <c r="AM227" s="27" t="n"/>
      <c r="AN227" s="14" t="inlineStr">
        <is>
          <t>Documentation snapshot; payload release not fully pinned</t>
        </is>
      </c>
      <c r="AO227" s="27" t="n"/>
      <c r="AP227" s="14" t="inlineStr">
        <is>
          <t>2026-09-07</t>
        </is>
      </c>
      <c r="AQ227" s="27" t="n"/>
      <c r="AR227" s="14">
        <f>IF(AND(AS227=5,LEN(AW227)=5,LEN(SUBSTITUTE(SUBSTITUTE(SUBSTITUTE(SUBSTITUTE(AW227,"Y",""),"N",""),"U",""),"X",""))=0),1,0)</f>
        <v/>
      </c>
      <c r="AS227" s="14">
        <f>COUNTA(G227,J227,M227,P227,S227)</f>
        <v/>
      </c>
      <c r="AT227" s="14">
        <f>SUM(IF(OR(G227="Y",G227="N",G227="U",G227="X"),IF(G227=F227,1,0),0),IF(OR(J227="Y",J227="N",J227="U",J227="X"),IF(J227=I227,1,0),0),IF(OR(M227="Y",M227="N",M227="U",M227="X"),IF(M227=L227,1,0),0),IF(OR(P227="Y",P227="N",P227="U",P227="X"),IF(P227=O227,1,0),0),IF(OR(S227="Y",S227="N",S227="U",S227="X"),IF(S227=R227,1,0),0))</f>
        <v/>
      </c>
      <c r="AU227" s="14">
        <f>A227&amp;"|"&amp;LEFT(C227,1)</f>
        <v/>
      </c>
      <c r="AV227" s="14">
        <f>F227&amp;I227&amp;L227&amp;O227&amp;R227</f>
        <v/>
      </c>
      <c r="AW227" s="14">
        <f>G227&amp;J227&amp;M227&amp;P227&amp;S227</f>
        <v/>
      </c>
    </row>
    <row r="228" ht="70" customHeight="1">
      <c r="A228" s="14" t="inlineStr">
        <is>
          <t>DS-029</t>
        </is>
      </c>
      <c r="B228" s="14" t="inlineStr">
        <is>
          <t>PaveSeg Dataset</t>
        </is>
      </c>
      <c r="C228" s="14" t="inlineStr">
        <is>
          <t>D Documentation</t>
        </is>
      </c>
      <c r="D228" s="14">
        <f>MCDM_Settings!$D$9</f>
        <v/>
      </c>
      <c r="E228" s="14" t="inlineStr">
        <is>
          <t>D1 Describe the files</t>
        </is>
      </c>
      <c r="F228" s="21" t="inlineStr">
        <is>
          <t>U</t>
        </is>
      </c>
      <c r="G228" s="23" t="n"/>
      <c r="H228" s="14" t="inlineStr">
        <is>
          <t>D2 Explain the source</t>
        </is>
      </c>
      <c r="I228" s="21" t="inlineStr">
        <is>
          <t>U</t>
        </is>
      </c>
      <c r="J228" s="23" t="n"/>
      <c r="K228" s="14" t="inlineStr">
        <is>
          <t>D3 Track the version</t>
        </is>
      </c>
      <c r="L228" s="21" t="inlineStr">
        <is>
          <t>U</t>
        </is>
      </c>
      <c r="M228" s="23" t="n"/>
      <c r="N228" s="14" t="inlineStr">
        <is>
          <t>D4 State the limits</t>
        </is>
      </c>
      <c r="O228" s="21" t="inlineStr">
        <is>
          <t>Y</t>
        </is>
      </c>
      <c r="P228" s="23" t="n"/>
      <c r="Q228" s="14" t="inlineStr">
        <is>
          <t>D5 Locate the details</t>
        </is>
      </c>
      <c r="R228" s="21" t="inlineStr">
        <is>
          <t>Y</t>
        </is>
      </c>
      <c r="S228" s="23" t="n"/>
      <c r="T228" s="14">
        <f>IF(Z228=0,IF(ISNUMBER(SEARCH("X",AV228)),"Unrated (0-5; X)","Unrated (0-5)"),IF(Z228=1,V228&amp;"/5",V228&amp;"-"&amp;X228&amp;"/5 (P"&amp;IF(ISNUMBER(SEARCH("X",AV228)),"; X","")&amp;")"))</f>
        <v/>
      </c>
      <c r="U228" s="26">
        <f>IF(AS228=0,"",IF(AR228=0,"Incomplete/invalid",IF(AA228=0,IF(ISNUMBER(SEARCH("X",AW228)),"Unrated (0-5; X)","Unrated (0-5)"),IF(AA228=1,W228&amp;"/5",W228&amp;"-"&amp;Y228&amp;"/5 (P"&amp;IF(ISNUMBER(SEARCH("X",AW228)),"; X","")&amp;")"))))</f>
        <v/>
      </c>
      <c r="V228" s="53">
        <f>LEN(AV228)-LEN(SUBSTITUTE(AV228,"Y",""))</f>
        <v/>
      </c>
      <c r="W228" s="54">
        <f>IF(AR228=1,LEN(AW228)-LEN(SUBSTITUTE(AW228,"Y","")),"")</f>
        <v/>
      </c>
      <c r="X228" s="53">
        <f>5-(LEN(AV228)-LEN(SUBSTITUTE(AV228,"N","")))</f>
        <v/>
      </c>
      <c r="Y228" s="54">
        <f>IF(AR228=1,5-(LEN(AW228)-LEN(SUBSTITUTE(AW228,"N",""))),"")</f>
        <v/>
      </c>
      <c r="Z228" s="55">
        <f>(V228+5-X228)/5</f>
        <v/>
      </c>
      <c r="AA228" s="56">
        <f>IF(AR228=1,(W228+5-Y228)/5,"")</f>
        <v/>
      </c>
      <c r="AB228" s="57">
        <f>D228*V228/5</f>
        <v/>
      </c>
      <c r="AC228" s="58">
        <f>IF(AR228=1,D228*W228/5,"")</f>
        <v/>
      </c>
      <c r="AD228" s="57">
        <f>D228*X228/5</f>
        <v/>
      </c>
      <c r="AE228" s="58">
        <f>IF(AR228=1,D228*Y228/5,"")</f>
        <v/>
      </c>
      <c r="AF228" s="57">
        <f>D228*Z228</f>
        <v/>
      </c>
      <c r="AG228" s="58">
        <f>IF(AR228=1,D228*AA228,"")</f>
        <v/>
      </c>
      <c r="AH228" s="14" t="inlineStr">
        <is>
          <t>Y: D4, D5 | N: none | X: none | U: D1, D2, D3. See dataset-specific evidence note in MCDM_Grades and the complete rules in MCDM_Rubric.</t>
        </is>
      </c>
      <c r="AI228" s="27" t="n"/>
      <c r="AJ228" s="14" t="inlineStr">
        <is>
          <t>https://github.com/FuturePave/PaveSeg-Dataset</t>
        </is>
      </c>
      <c r="AK228" s="27" t="n"/>
      <c r="AL228" s="14" t="inlineStr">
        <is>
          <t>P: primary documentation (not evaluator-verified data quality)</t>
        </is>
      </c>
      <c r="AM228" s="27" t="n"/>
      <c r="AN228" s="14" t="inlineStr">
        <is>
          <t>Documentation snapshot; payload release not fully pinned</t>
        </is>
      </c>
      <c r="AO228" s="27" t="n"/>
      <c r="AP228" s="14" t="inlineStr">
        <is>
          <t>2026-09-07</t>
        </is>
      </c>
      <c r="AQ228" s="27" t="n"/>
      <c r="AR228" s="14">
        <f>IF(AND(AS228=5,LEN(AW228)=5,LEN(SUBSTITUTE(SUBSTITUTE(SUBSTITUTE(SUBSTITUTE(AW228,"Y",""),"N",""),"U",""),"X",""))=0),1,0)</f>
        <v/>
      </c>
      <c r="AS228" s="14">
        <f>COUNTA(G228,J228,M228,P228,S228)</f>
        <v/>
      </c>
      <c r="AT228" s="14">
        <f>SUM(IF(OR(G228="Y",G228="N",G228="U",G228="X"),IF(G228=F228,1,0),0),IF(OR(J228="Y",J228="N",J228="U",J228="X"),IF(J228=I228,1,0),0),IF(OR(M228="Y",M228="N",M228="U",M228="X"),IF(M228=L228,1,0),0),IF(OR(P228="Y",P228="N",P228="U",P228="X"),IF(P228=O228,1,0),0),IF(OR(S228="Y",S228="N",S228="U",S228="X"),IF(S228=R228,1,0),0))</f>
        <v/>
      </c>
      <c r="AU228" s="14">
        <f>A228&amp;"|"&amp;LEFT(C228,1)</f>
        <v/>
      </c>
      <c r="AV228" s="14">
        <f>F228&amp;I228&amp;L228&amp;O228&amp;R228</f>
        <v/>
      </c>
      <c r="AW228" s="14">
        <f>G228&amp;J228&amp;M228&amp;P228&amp;S228</f>
        <v/>
      </c>
    </row>
    <row r="229" ht="70" customHeight="1">
      <c r="A229" s="14" t="inlineStr">
        <is>
          <t>DS-029</t>
        </is>
      </c>
      <c r="B229" s="14" t="inlineStr">
        <is>
          <t>PaveSeg Dataset</t>
        </is>
      </c>
      <c r="C229" s="14" t="inlineStr">
        <is>
          <t>C Sample Size</t>
        </is>
      </c>
      <c r="D229" s="14">
        <f>MCDM_Settings!$D$10</f>
        <v/>
      </c>
      <c r="E229" s="14" t="inlineStr">
        <is>
          <t>C1 Count originals</t>
        </is>
      </c>
      <c r="F229" s="21" t="inlineStr">
        <is>
          <t>U</t>
        </is>
      </c>
      <c r="G229" s="23" t="n"/>
      <c r="H229" s="14" t="inlineStr">
        <is>
          <t>C2 Count each class</t>
        </is>
      </c>
      <c r="I229" s="21" t="inlineStr">
        <is>
          <t>U</t>
        </is>
      </c>
      <c r="J229" s="23" t="n"/>
      <c r="K229" s="14" t="inlineStr">
        <is>
          <t>C3 Count each group</t>
        </is>
      </c>
      <c r="L229" s="21" t="inlineStr">
        <is>
          <t>U</t>
        </is>
      </c>
      <c r="M229" s="23" t="n"/>
      <c r="N229" s="14" t="inlineStr">
        <is>
          <t>C4 Count each split</t>
        </is>
      </c>
      <c r="O229" s="21" t="inlineStr">
        <is>
          <t>U</t>
        </is>
      </c>
      <c r="P229" s="23" t="n"/>
      <c r="Q229" s="14" t="inlineStr">
        <is>
          <t>C5 Justify the size</t>
        </is>
      </c>
      <c r="R229" s="21" t="inlineStr">
        <is>
          <t>U</t>
        </is>
      </c>
      <c r="S229" s="23" t="n"/>
      <c r="T229" s="14">
        <f>IF(Z229=0,IF(ISNUMBER(SEARCH("X",AV229)),"Unrated (0-5; X)","Unrated (0-5)"),IF(Z229=1,V229&amp;"/5",V229&amp;"-"&amp;X229&amp;"/5 (P"&amp;IF(ISNUMBER(SEARCH("X",AV229)),"; X","")&amp;")"))</f>
        <v/>
      </c>
      <c r="U229" s="26">
        <f>IF(AS229=0,"",IF(AR229=0,"Incomplete/invalid",IF(AA229=0,IF(ISNUMBER(SEARCH("X",AW229)),"Unrated (0-5; X)","Unrated (0-5)"),IF(AA229=1,W229&amp;"/5",W229&amp;"-"&amp;Y229&amp;"/5 (P"&amp;IF(ISNUMBER(SEARCH("X",AW229)),"; X","")&amp;")"))))</f>
        <v/>
      </c>
      <c r="V229" s="53">
        <f>LEN(AV229)-LEN(SUBSTITUTE(AV229,"Y",""))</f>
        <v/>
      </c>
      <c r="W229" s="54">
        <f>IF(AR229=1,LEN(AW229)-LEN(SUBSTITUTE(AW229,"Y","")),"")</f>
        <v/>
      </c>
      <c r="X229" s="53">
        <f>5-(LEN(AV229)-LEN(SUBSTITUTE(AV229,"N","")))</f>
        <v/>
      </c>
      <c r="Y229" s="54">
        <f>IF(AR229=1,5-(LEN(AW229)-LEN(SUBSTITUTE(AW229,"N",""))),"")</f>
        <v/>
      </c>
      <c r="Z229" s="55">
        <f>(V229+5-X229)/5</f>
        <v/>
      </c>
      <c r="AA229" s="56">
        <f>IF(AR229=1,(W229+5-Y229)/5,"")</f>
        <v/>
      </c>
      <c r="AB229" s="57">
        <f>D229*V229/5</f>
        <v/>
      </c>
      <c r="AC229" s="58">
        <f>IF(AR229=1,D229*W229/5,"")</f>
        <v/>
      </c>
      <c r="AD229" s="57">
        <f>D229*X229/5</f>
        <v/>
      </c>
      <c r="AE229" s="58">
        <f>IF(AR229=1,D229*Y229/5,"")</f>
        <v/>
      </c>
      <c r="AF229" s="57">
        <f>D229*Z229</f>
        <v/>
      </c>
      <c r="AG229" s="58">
        <f>IF(AR229=1,D229*AA229,"")</f>
        <v/>
      </c>
      <c r="AH229" s="14" t="inlineStr">
        <is>
          <t>Y: none | N: none | X: none | U: C1, C2, C3, C4, C5. See dataset-specific evidence note in MCDM_Grades and the complete rules in MCDM_Rubric.</t>
        </is>
      </c>
      <c r="AI229" s="27" t="n"/>
      <c r="AJ229" s="14" t="inlineStr">
        <is>
          <t>https://github.com/FuturePave/PaveSeg-Dataset</t>
        </is>
      </c>
      <c r="AK229" s="27" t="n"/>
      <c r="AL229" s="14" t="inlineStr">
        <is>
          <t>P: primary documentation (not evaluator-verified data quality)</t>
        </is>
      </c>
      <c r="AM229" s="27" t="n"/>
      <c r="AN229" s="14" t="inlineStr">
        <is>
          <t>Documentation snapshot; payload release not fully pinned</t>
        </is>
      </c>
      <c r="AO229" s="27" t="n"/>
      <c r="AP229" s="14" t="inlineStr">
        <is>
          <t>2026-09-07</t>
        </is>
      </c>
      <c r="AQ229" s="27" t="n"/>
      <c r="AR229" s="14">
        <f>IF(AND(AS229=5,LEN(AW229)=5,LEN(SUBSTITUTE(SUBSTITUTE(SUBSTITUTE(SUBSTITUTE(AW229,"Y",""),"N",""),"U",""),"X",""))=0),1,0)</f>
        <v/>
      </c>
      <c r="AS229" s="14">
        <f>COUNTA(G229,J229,M229,P229,S229)</f>
        <v/>
      </c>
      <c r="AT229" s="14">
        <f>SUM(IF(OR(G229="Y",G229="N",G229="U",G229="X"),IF(G229=F229,1,0),0),IF(OR(J229="Y",J229="N",J229="U",J229="X"),IF(J229=I229,1,0),0),IF(OR(M229="Y",M229="N",M229="U",M229="X"),IF(M229=L229,1,0),0),IF(OR(P229="Y",P229="N",P229="U",P229="X"),IF(P229=O229,1,0),0),IF(OR(S229="Y",S229="N",S229="U",S229="X"),IF(S229=R229,1,0),0))</f>
        <v/>
      </c>
      <c r="AU229" s="14">
        <f>A229&amp;"|"&amp;LEFT(C229,1)</f>
        <v/>
      </c>
      <c r="AV229" s="14">
        <f>F229&amp;I229&amp;L229&amp;O229&amp;R229</f>
        <v/>
      </c>
      <c r="AW229" s="14">
        <f>G229&amp;J229&amp;M229&amp;P229&amp;S229</f>
        <v/>
      </c>
    </row>
    <row r="230" ht="70" customHeight="1">
      <c r="A230" s="14" t="inlineStr">
        <is>
          <t>DS-029</t>
        </is>
      </c>
      <c r="B230" s="14" t="inlineStr">
        <is>
          <t>PaveSeg Dataset</t>
        </is>
      </c>
      <c r="C230" s="14" t="inlineStr">
        <is>
          <t>R Domain Fit</t>
        </is>
      </c>
      <c r="D230" s="14">
        <f>MCDM_Settings!$D$11</f>
        <v/>
      </c>
      <c r="E230" s="14" t="inlineStr">
        <is>
          <t>R1 Define the domain</t>
        </is>
      </c>
      <c r="F230" s="21" t="inlineStr">
        <is>
          <t>U</t>
        </is>
      </c>
      <c r="G230" s="23" t="n"/>
      <c r="H230" s="14" t="inlineStr">
        <is>
          <t>R2 Describe coverage</t>
        </is>
      </c>
      <c r="I230" s="21" t="inlineStr">
        <is>
          <t>U</t>
        </is>
      </c>
      <c r="J230" s="23" t="n"/>
      <c r="K230" s="14" t="inlineStr">
        <is>
          <t>R3 Compare the target</t>
        </is>
      </c>
      <c r="L230" s="21" t="inlineStr">
        <is>
          <t>U</t>
        </is>
      </c>
      <c r="M230" s="23" t="n"/>
      <c r="N230" s="14" t="inlineStr">
        <is>
          <t>R4 Check for bias</t>
        </is>
      </c>
      <c r="O230" s="21" t="inlineStr">
        <is>
          <t>U</t>
        </is>
      </c>
      <c r="P230" s="23" t="n"/>
      <c r="Q230" s="14" t="inlineStr">
        <is>
          <t>R5 Test a new domain</t>
        </is>
      </c>
      <c r="R230" s="21" t="inlineStr">
        <is>
          <t>U</t>
        </is>
      </c>
      <c r="S230" s="23" t="n"/>
      <c r="T230" s="14">
        <f>IF(Z230=0,IF(ISNUMBER(SEARCH("X",AV230)),"Unrated (0-5; X)","Unrated (0-5)"),IF(Z230=1,V230&amp;"/5",V230&amp;"-"&amp;X230&amp;"/5 (P"&amp;IF(ISNUMBER(SEARCH("X",AV230)),"; X","")&amp;")"))</f>
        <v/>
      </c>
      <c r="U230" s="26">
        <f>IF(AS230=0,"",IF(AR230=0,"Incomplete/invalid",IF(AA230=0,IF(ISNUMBER(SEARCH("X",AW230)),"Unrated (0-5; X)","Unrated (0-5)"),IF(AA230=1,W230&amp;"/5",W230&amp;"-"&amp;Y230&amp;"/5 (P"&amp;IF(ISNUMBER(SEARCH("X",AW230)),"; X","")&amp;")"))))</f>
        <v/>
      </c>
      <c r="V230" s="53">
        <f>LEN(AV230)-LEN(SUBSTITUTE(AV230,"Y",""))</f>
        <v/>
      </c>
      <c r="W230" s="54">
        <f>IF(AR230=1,LEN(AW230)-LEN(SUBSTITUTE(AW230,"Y","")),"")</f>
        <v/>
      </c>
      <c r="X230" s="53">
        <f>5-(LEN(AV230)-LEN(SUBSTITUTE(AV230,"N","")))</f>
        <v/>
      </c>
      <c r="Y230" s="54">
        <f>IF(AR230=1,5-(LEN(AW230)-LEN(SUBSTITUTE(AW230,"N",""))),"")</f>
        <v/>
      </c>
      <c r="Z230" s="55">
        <f>(V230+5-X230)/5</f>
        <v/>
      </c>
      <c r="AA230" s="56">
        <f>IF(AR230=1,(W230+5-Y230)/5,"")</f>
        <v/>
      </c>
      <c r="AB230" s="57">
        <f>D230*V230/5</f>
        <v/>
      </c>
      <c r="AC230" s="58">
        <f>IF(AR230=1,D230*W230/5,"")</f>
        <v/>
      </c>
      <c r="AD230" s="57">
        <f>D230*X230/5</f>
        <v/>
      </c>
      <c r="AE230" s="58">
        <f>IF(AR230=1,D230*Y230/5,"")</f>
        <v/>
      </c>
      <c r="AF230" s="57">
        <f>D230*Z230</f>
        <v/>
      </c>
      <c r="AG230" s="58">
        <f>IF(AR230=1,D230*AA230,"")</f>
        <v/>
      </c>
      <c r="AH230" s="14" t="inlineStr">
        <is>
          <t>Y: none | N: none | X: none | U: R1, R2, R3, R4, R5. See dataset-specific evidence note in MCDM_Grades and the complete rules in MCDM_Rubric.</t>
        </is>
      </c>
      <c r="AI230" s="27" t="n"/>
      <c r="AJ230" s="14" t="inlineStr">
        <is>
          <t>https://github.com/FuturePave/PaveSeg-Dataset</t>
        </is>
      </c>
      <c r="AK230" s="27" t="n"/>
      <c r="AL230" s="14" t="inlineStr">
        <is>
          <t>P: primary documentation (not evaluator-verified data quality)</t>
        </is>
      </c>
      <c r="AM230" s="27" t="n"/>
      <c r="AN230" s="14" t="inlineStr">
        <is>
          <t>Documentation snapshot; payload release not fully pinned</t>
        </is>
      </c>
      <c r="AO230" s="27" t="n"/>
      <c r="AP230" s="14" t="inlineStr">
        <is>
          <t>2026-09-07</t>
        </is>
      </c>
      <c r="AQ230" s="27" t="n"/>
      <c r="AR230" s="14">
        <f>IF(AND(AS230=5,LEN(AW230)=5,LEN(SUBSTITUTE(SUBSTITUTE(SUBSTITUTE(SUBSTITUTE(AW230,"Y",""),"N",""),"U",""),"X",""))=0),1,0)</f>
        <v/>
      </c>
      <c r="AS230" s="14">
        <f>COUNTA(G230,J230,M230,P230,S230)</f>
        <v/>
      </c>
      <c r="AT230" s="14">
        <f>SUM(IF(OR(G230="Y",G230="N",G230="U",G230="X"),IF(G230=F230,1,0),0),IF(OR(J230="Y",J230="N",J230="U",J230="X"),IF(J230=I230,1,0),0),IF(OR(M230="Y",M230="N",M230="U",M230="X"),IF(M230=L230,1,0),0),IF(OR(P230="Y",P230="N",P230="U",P230="X"),IF(P230=O230,1,0),0),IF(OR(S230="Y",S230="N",S230="U",S230="X"),IF(S230=R230,1,0),0))</f>
        <v/>
      </c>
      <c r="AU230" s="14">
        <f>A230&amp;"|"&amp;LEFT(C230,1)</f>
        <v/>
      </c>
      <c r="AV230" s="14">
        <f>F230&amp;I230&amp;L230&amp;O230&amp;R230</f>
        <v/>
      </c>
      <c r="AW230" s="14">
        <f>G230&amp;J230&amp;M230&amp;P230&amp;S230</f>
        <v/>
      </c>
    </row>
    <row r="231" ht="70" customHeight="1">
      <c r="A231" s="14" t="inlineStr">
        <is>
          <t>DS-029</t>
        </is>
      </c>
      <c r="B231" s="14" t="inlineStr">
        <is>
          <t>PaveSeg Dataset</t>
        </is>
      </c>
      <c r="C231" s="14" t="inlineStr">
        <is>
          <t>M Sensor Details</t>
        </is>
      </c>
      <c r="D231" s="14">
        <f>MCDM_Settings!$D$12</f>
        <v/>
      </c>
      <c r="E231" s="14" t="inlineStr">
        <is>
          <t>M1 Identify equipment</t>
        </is>
      </c>
      <c r="F231" s="21" t="inlineStr">
        <is>
          <t>U</t>
        </is>
      </c>
      <c r="G231" s="23" t="n"/>
      <c r="H231" s="14" t="inlineStr">
        <is>
          <t>M2 Specify the scale</t>
        </is>
      </c>
      <c r="I231" s="21" t="inlineStr">
        <is>
          <t>U</t>
        </is>
      </c>
      <c r="J231" s="23" t="n"/>
      <c r="K231" s="14" t="inlineStr">
        <is>
          <t>M3 Locate the records</t>
        </is>
      </c>
      <c r="L231" s="21" t="inlineStr">
        <is>
          <t>U</t>
        </is>
      </c>
      <c r="M231" s="23" t="n"/>
      <c r="N231" s="14" t="inlineStr">
        <is>
          <t>M4 Report precision</t>
        </is>
      </c>
      <c r="O231" s="21" t="inlineStr">
        <is>
          <t>U</t>
        </is>
      </c>
      <c r="P231" s="23" t="n"/>
      <c r="Q231" s="14" t="inlineStr">
        <is>
          <t>M5 Explain processing</t>
        </is>
      </c>
      <c r="R231" s="21" t="inlineStr">
        <is>
          <t>U</t>
        </is>
      </c>
      <c r="S231" s="23" t="n"/>
      <c r="T231" s="14">
        <f>IF(Z231=0,IF(ISNUMBER(SEARCH("X",AV231)),"Unrated (0-5; X)","Unrated (0-5)"),IF(Z231=1,V231&amp;"/5",V231&amp;"-"&amp;X231&amp;"/5 (P"&amp;IF(ISNUMBER(SEARCH("X",AV231)),"; X","")&amp;")"))</f>
        <v/>
      </c>
      <c r="U231" s="26">
        <f>IF(AS231=0,"",IF(AR231=0,"Incomplete/invalid",IF(AA231=0,IF(ISNUMBER(SEARCH("X",AW231)),"Unrated (0-5; X)","Unrated (0-5)"),IF(AA231=1,W231&amp;"/5",W231&amp;"-"&amp;Y231&amp;"/5 (P"&amp;IF(ISNUMBER(SEARCH("X",AW231)),"; X","")&amp;")"))))</f>
        <v/>
      </c>
      <c r="V231" s="53">
        <f>LEN(AV231)-LEN(SUBSTITUTE(AV231,"Y",""))</f>
        <v/>
      </c>
      <c r="W231" s="54">
        <f>IF(AR231=1,LEN(AW231)-LEN(SUBSTITUTE(AW231,"Y","")),"")</f>
        <v/>
      </c>
      <c r="X231" s="53">
        <f>5-(LEN(AV231)-LEN(SUBSTITUTE(AV231,"N","")))</f>
        <v/>
      </c>
      <c r="Y231" s="54">
        <f>IF(AR231=1,5-(LEN(AW231)-LEN(SUBSTITUTE(AW231,"N",""))),"")</f>
        <v/>
      </c>
      <c r="Z231" s="55">
        <f>(V231+5-X231)/5</f>
        <v/>
      </c>
      <c r="AA231" s="56">
        <f>IF(AR231=1,(W231+5-Y231)/5,"")</f>
        <v/>
      </c>
      <c r="AB231" s="57">
        <f>D231*V231/5</f>
        <v/>
      </c>
      <c r="AC231" s="58">
        <f>IF(AR231=1,D231*W231/5,"")</f>
        <v/>
      </c>
      <c r="AD231" s="57">
        <f>D231*X231/5</f>
        <v/>
      </c>
      <c r="AE231" s="58">
        <f>IF(AR231=1,D231*Y231/5,"")</f>
        <v/>
      </c>
      <c r="AF231" s="57">
        <f>D231*Z231</f>
        <v/>
      </c>
      <c r="AG231" s="58">
        <f>IF(AR231=1,D231*AA231,"")</f>
        <v/>
      </c>
      <c r="AH231" s="14" t="inlineStr">
        <is>
          <t>Y: none | N: none | X: none | U: M1, M2, M3, M4, M5. See dataset-specific evidence note in MCDM_Grades and the complete rules in MCDM_Rubric.</t>
        </is>
      </c>
      <c r="AI231" s="27" t="n"/>
      <c r="AJ231" s="14" t="inlineStr">
        <is>
          <t>https://github.com/FuturePave/PaveSeg-Dataset</t>
        </is>
      </c>
      <c r="AK231" s="27" t="n"/>
      <c r="AL231" s="14" t="inlineStr">
        <is>
          <t>P: primary documentation (not evaluator-verified data quality)</t>
        </is>
      </c>
      <c r="AM231" s="27" t="n"/>
      <c r="AN231" s="14" t="inlineStr">
        <is>
          <t>Documentation snapshot; payload release not fully pinned</t>
        </is>
      </c>
      <c r="AO231" s="27" t="n"/>
      <c r="AP231" s="14" t="inlineStr">
        <is>
          <t>2026-09-07</t>
        </is>
      </c>
      <c r="AQ231" s="27" t="n"/>
      <c r="AR231" s="14">
        <f>IF(AND(AS231=5,LEN(AW231)=5,LEN(SUBSTITUTE(SUBSTITUTE(SUBSTITUTE(SUBSTITUTE(AW231,"Y",""),"N",""),"U",""),"X",""))=0),1,0)</f>
        <v/>
      </c>
      <c r="AS231" s="14">
        <f>COUNTA(G231,J231,M231,P231,S231)</f>
        <v/>
      </c>
      <c r="AT231" s="14">
        <f>SUM(IF(OR(G231="Y",G231="N",G231="U",G231="X"),IF(G231=F231,1,0),0),IF(OR(J231="Y",J231="N",J231="U",J231="X"),IF(J231=I231,1,0),0),IF(OR(M231="Y",M231="N",M231="U",M231="X"),IF(M231=L231,1,0),0),IF(OR(P231="Y",P231="N",P231="U",P231="X"),IF(P231=O231,1,0),0),IF(OR(S231="Y",S231="N",S231="U",S231="X"),IF(S231=R231,1,0),0))</f>
        <v/>
      </c>
      <c r="AU231" s="14">
        <f>A231&amp;"|"&amp;LEFT(C231,1)</f>
        <v/>
      </c>
      <c r="AV231" s="14">
        <f>F231&amp;I231&amp;L231&amp;O231&amp;R231</f>
        <v/>
      </c>
      <c r="AW231" s="14">
        <f>G231&amp;J231&amp;M231&amp;P231&amp;S231</f>
        <v/>
      </c>
    </row>
    <row r="232" ht="70" customHeight="1">
      <c r="A232" s="14" t="inlineStr">
        <is>
          <t>DS-029</t>
        </is>
      </c>
      <c r="B232" s="14" t="inlineStr">
        <is>
          <t>PaveSeg Dataset</t>
        </is>
      </c>
      <c r="C232" s="14" t="inlineStr">
        <is>
          <t>V Test Readiness</t>
        </is>
      </c>
      <c r="D232" s="14">
        <f>MCDM_Settings!$D$13</f>
        <v/>
      </c>
      <c r="E232" s="14" t="inlineStr">
        <is>
          <t>V1 Identify test data</t>
        </is>
      </c>
      <c r="F232" s="21" t="inlineStr">
        <is>
          <t>U</t>
        </is>
      </c>
      <c r="G232" s="23" t="n"/>
      <c r="H232" s="14" t="inlineStr">
        <is>
          <t>V2 Define the splits</t>
        </is>
      </c>
      <c r="I232" s="21" t="inlineStr">
        <is>
          <t>U</t>
        </is>
      </c>
      <c r="J232" s="23" t="n"/>
      <c r="K232" s="14" t="inlineStr">
        <is>
          <t>V3 Prevent leakage</t>
        </is>
      </c>
      <c r="L232" s="21" t="inlineStr">
        <is>
          <t>U</t>
        </is>
      </c>
      <c r="M232" s="23" t="n"/>
      <c r="N232" s="14" t="inlineStr">
        <is>
          <t>V4 Provide a baseline</t>
        </is>
      </c>
      <c r="O232" s="21" t="inlineStr">
        <is>
          <t>U</t>
        </is>
      </c>
      <c r="P232" s="23" t="n"/>
      <c r="Q232" s="14" t="inlineStr">
        <is>
          <t>V5 Report uncertainty</t>
        </is>
      </c>
      <c r="R232" s="21" t="inlineStr">
        <is>
          <t>U</t>
        </is>
      </c>
      <c r="S232" s="23" t="n"/>
      <c r="T232" s="14">
        <f>IF(Z232=0,IF(ISNUMBER(SEARCH("X",AV232)),"Unrated (0-5; X)","Unrated (0-5)"),IF(Z232=1,V232&amp;"/5",V232&amp;"-"&amp;X232&amp;"/5 (P"&amp;IF(ISNUMBER(SEARCH("X",AV232)),"; X","")&amp;")"))</f>
        <v/>
      </c>
      <c r="U232" s="26">
        <f>IF(AS232=0,"",IF(AR232=0,"Incomplete/invalid",IF(AA232=0,IF(ISNUMBER(SEARCH("X",AW232)),"Unrated (0-5; X)","Unrated (0-5)"),IF(AA232=1,W232&amp;"/5",W232&amp;"-"&amp;Y232&amp;"/5 (P"&amp;IF(ISNUMBER(SEARCH("X",AW232)),"; X","")&amp;")"))))</f>
        <v/>
      </c>
      <c r="V232" s="53">
        <f>LEN(AV232)-LEN(SUBSTITUTE(AV232,"Y",""))</f>
        <v/>
      </c>
      <c r="W232" s="54">
        <f>IF(AR232=1,LEN(AW232)-LEN(SUBSTITUTE(AW232,"Y","")),"")</f>
        <v/>
      </c>
      <c r="X232" s="53">
        <f>5-(LEN(AV232)-LEN(SUBSTITUTE(AV232,"N","")))</f>
        <v/>
      </c>
      <c r="Y232" s="54">
        <f>IF(AR232=1,5-(LEN(AW232)-LEN(SUBSTITUTE(AW232,"N",""))),"")</f>
        <v/>
      </c>
      <c r="Z232" s="55">
        <f>(V232+5-X232)/5</f>
        <v/>
      </c>
      <c r="AA232" s="56">
        <f>IF(AR232=1,(W232+5-Y232)/5,"")</f>
        <v/>
      </c>
      <c r="AB232" s="57">
        <f>D232*V232/5</f>
        <v/>
      </c>
      <c r="AC232" s="58">
        <f>IF(AR232=1,D232*W232/5,"")</f>
        <v/>
      </c>
      <c r="AD232" s="57">
        <f>D232*X232/5</f>
        <v/>
      </c>
      <c r="AE232" s="58">
        <f>IF(AR232=1,D232*Y232/5,"")</f>
        <v/>
      </c>
      <c r="AF232" s="57">
        <f>D232*Z232</f>
        <v/>
      </c>
      <c r="AG232" s="58">
        <f>IF(AR232=1,D232*AA232,"")</f>
        <v/>
      </c>
      <c r="AH232" s="14" t="inlineStr">
        <is>
          <t>Y: none | N: none | X: none | U: V1, V2, V3, V4, V5. See dataset-specific evidence note in MCDM_Grades and the complete rules in MCDM_Rubric.</t>
        </is>
      </c>
      <c r="AI232" s="27" t="n"/>
      <c r="AJ232" s="14" t="inlineStr">
        <is>
          <t>https://github.com/FuturePave/PaveSeg-Dataset</t>
        </is>
      </c>
      <c r="AK232" s="27" t="n"/>
      <c r="AL232" s="14" t="inlineStr">
        <is>
          <t>P: primary documentation (not evaluator-verified data quality)</t>
        </is>
      </c>
      <c r="AM232" s="27" t="n"/>
      <c r="AN232" s="14" t="inlineStr">
        <is>
          <t>Documentation snapshot; payload release not fully pinned</t>
        </is>
      </c>
      <c r="AO232" s="27" t="n"/>
      <c r="AP232" s="14" t="inlineStr">
        <is>
          <t>2026-09-07</t>
        </is>
      </c>
      <c r="AQ232" s="27" t="n"/>
      <c r="AR232" s="14">
        <f>IF(AND(AS232=5,LEN(AW232)=5,LEN(SUBSTITUTE(SUBSTITUTE(SUBSTITUTE(SUBSTITUTE(AW232,"Y",""),"N",""),"U",""),"X",""))=0),1,0)</f>
        <v/>
      </c>
      <c r="AS232" s="14">
        <f>COUNTA(G232,J232,M232,P232,S232)</f>
        <v/>
      </c>
      <c r="AT232" s="14">
        <f>SUM(IF(OR(G232="Y",G232="N",G232="U",G232="X"),IF(G232=F232,1,0),0),IF(OR(J232="Y",J232="N",J232="U",J232="X"),IF(J232=I232,1,0),0),IF(OR(M232="Y",M232="N",M232="U",M232="X"),IF(M232=L232,1,0),0),IF(OR(P232="Y",P232="N",P232="U",P232="X"),IF(P232=O232,1,0),0),IF(OR(S232="Y",S232="N",S232="U",S232="X"),IF(S232=R232,1,0),0))</f>
        <v/>
      </c>
      <c r="AU232" s="14">
        <f>A232&amp;"|"&amp;LEFT(C232,1)</f>
        <v/>
      </c>
      <c r="AV232" s="14">
        <f>F232&amp;I232&amp;L232&amp;O232&amp;R232</f>
        <v/>
      </c>
      <c r="AW232" s="14">
        <f>G232&amp;J232&amp;M232&amp;P232&amp;S232</f>
        <v/>
      </c>
    </row>
    <row r="233" ht="70" customHeight="1">
      <c r="A233" s="14" t="inlineStr">
        <is>
          <t>DS-029</t>
        </is>
      </c>
      <c r="B233" s="14" t="inlineStr">
        <is>
          <t>PaveSeg Dataset</t>
        </is>
      </c>
      <c r="C233" s="14" t="inlineStr">
        <is>
          <t>E Engineering Value</t>
        </is>
      </c>
      <c r="D233" s="14">
        <f>MCDM_Settings!$D$14</f>
        <v/>
      </c>
      <c r="E233" s="14" t="inlineStr">
        <is>
          <t>E1 Define the outcome</t>
        </is>
      </c>
      <c r="F233" s="21" t="inlineStr">
        <is>
          <t>U</t>
        </is>
      </c>
      <c r="G233" s="23" t="n"/>
      <c r="H233" s="14" t="inlineStr">
        <is>
          <t>E2 Provide measurements</t>
        </is>
      </c>
      <c r="I233" s="21" t="inlineStr">
        <is>
          <t>U</t>
        </is>
      </c>
      <c r="J233" s="23" t="n"/>
      <c r="K233" s="14" t="inlineStr">
        <is>
          <t>E3 Link the records</t>
        </is>
      </c>
      <c r="L233" s="21" t="inlineStr">
        <is>
          <t>U</t>
        </is>
      </c>
      <c r="M233" s="23" t="n"/>
      <c r="N233" s="14" t="inlineStr">
        <is>
          <t>E4 Map agency needs</t>
        </is>
      </c>
      <c r="O233" s="21" t="inlineStr">
        <is>
          <t>U</t>
        </is>
      </c>
      <c r="P233" s="23" t="n"/>
      <c r="Q233" s="14" t="inlineStr">
        <is>
          <t>E5 Validate the decision</t>
        </is>
      </c>
      <c r="R233" s="21" t="inlineStr">
        <is>
          <t>U</t>
        </is>
      </c>
      <c r="S233" s="23" t="n"/>
      <c r="T233" s="14">
        <f>IF(Z233=0,IF(ISNUMBER(SEARCH("X",AV233)),"Unrated (0-5; X)","Unrated (0-5)"),IF(Z233=1,V233&amp;"/5",V233&amp;"-"&amp;X233&amp;"/5 (P"&amp;IF(ISNUMBER(SEARCH("X",AV233)),"; X","")&amp;")"))</f>
        <v/>
      </c>
      <c r="U233" s="26">
        <f>IF(AS233=0,"",IF(AR233=0,"Incomplete/invalid",IF(AA233=0,IF(ISNUMBER(SEARCH("X",AW233)),"Unrated (0-5; X)","Unrated (0-5)"),IF(AA233=1,W233&amp;"/5",W233&amp;"-"&amp;Y233&amp;"/5 (P"&amp;IF(ISNUMBER(SEARCH("X",AW233)),"; X","")&amp;")"))))</f>
        <v/>
      </c>
      <c r="V233" s="53">
        <f>LEN(AV233)-LEN(SUBSTITUTE(AV233,"Y",""))</f>
        <v/>
      </c>
      <c r="W233" s="54">
        <f>IF(AR233=1,LEN(AW233)-LEN(SUBSTITUTE(AW233,"Y","")),"")</f>
        <v/>
      </c>
      <c r="X233" s="53">
        <f>5-(LEN(AV233)-LEN(SUBSTITUTE(AV233,"N","")))</f>
        <v/>
      </c>
      <c r="Y233" s="54">
        <f>IF(AR233=1,5-(LEN(AW233)-LEN(SUBSTITUTE(AW233,"N",""))),"")</f>
        <v/>
      </c>
      <c r="Z233" s="55">
        <f>(V233+5-X233)/5</f>
        <v/>
      </c>
      <c r="AA233" s="56">
        <f>IF(AR233=1,(W233+5-Y233)/5,"")</f>
        <v/>
      </c>
      <c r="AB233" s="57">
        <f>D233*V233/5</f>
        <v/>
      </c>
      <c r="AC233" s="58">
        <f>IF(AR233=1,D233*W233/5,"")</f>
        <v/>
      </c>
      <c r="AD233" s="57">
        <f>D233*X233/5</f>
        <v/>
      </c>
      <c r="AE233" s="58">
        <f>IF(AR233=1,D233*Y233/5,"")</f>
        <v/>
      </c>
      <c r="AF233" s="57">
        <f>D233*Z233</f>
        <v/>
      </c>
      <c r="AG233" s="58">
        <f>IF(AR233=1,D233*AA233,"")</f>
        <v/>
      </c>
      <c r="AH233" s="14" t="inlineStr">
        <is>
          <t>Y: none | N: none | X: none | U: E1, E2, E3, E4, E5. See dataset-specific evidence note in MCDM_Grades and the complete rules in MCDM_Rubric.</t>
        </is>
      </c>
      <c r="AI233" s="27" t="n"/>
      <c r="AJ233" s="14" t="inlineStr">
        <is>
          <t>https://github.com/FuturePave/PaveSeg-Dataset</t>
        </is>
      </c>
      <c r="AK233" s="27" t="n"/>
      <c r="AL233" s="14" t="inlineStr">
        <is>
          <t>P: primary documentation (not evaluator-verified data quality)</t>
        </is>
      </c>
      <c r="AM233" s="27" t="n"/>
      <c r="AN233" s="14" t="inlineStr">
        <is>
          <t>Documentation snapshot; payload release not fully pinned</t>
        </is>
      </c>
      <c r="AO233" s="27" t="n"/>
      <c r="AP233" s="14" t="inlineStr">
        <is>
          <t>2026-09-07</t>
        </is>
      </c>
      <c r="AQ233" s="27" t="n"/>
      <c r="AR233" s="14">
        <f>IF(AND(AS233=5,LEN(AW233)=5,LEN(SUBSTITUTE(SUBSTITUTE(SUBSTITUTE(SUBSTITUTE(AW233,"Y",""),"N",""),"U",""),"X",""))=0),1,0)</f>
        <v/>
      </c>
      <c r="AS233" s="14">
        <f>COUNTA(G233,J233,M233,P233,S233)</f>
        <v/>
      </c>
      <c r="AT233" s="14">
        <f>SUM(IF(OR(G233="Y",G233="N",G233="U",G233="X"),IF(G233=F233,1,0),0),IF(OR(J233="Y",J233="N",J233="U",J233="X"),IF(J233=I233,1,0),0),IF(OR(M233="Y",M233="N",M233="U",M233="X"),IF(M233=L233,1,0),0),IF(OR(P233="Y",P233="N",P233="U",P233="X"),IF(P233=O233,1,0),0),IF(OR(S233="Y",S233="N",S233="U",S233="X"),IF(S233=R233,1,0),0))</f>
        <v/>
      </c>
      <c r="AU233" s="14">
        <f>A233&amp;"|"&amp;LEFT(C233,1)</f>
        <v/>
      </c>
      <c r="AV233" s="14">
        <f>F233&amp;I233&amp;L233&amp;O233&amp;R233</f>
        <v/>
      </c>
      <c r="AW233" s="14">
        <f>G233&amp;J233&amp;M233&amp;P233&amp;S233</f>
        <v/>
      </c>
    </row>
    <row r="234" ht="70" customHeight="1">
      <c r="A234" s="14" t="inlineStr">
        <is>
          <t>DS-030</t>
        </is>
      </c>
      <c r="B234" s="14" t="inlineStr">
        <is>
          <t>PID (Pavement Image Dataset)</t>
        </is>
      </c>
      <c r="C234" s="14" t="inlineStr">
        <is>
          <t>A Access</t>
        </is>
      </c>
      <c r="D234" s="14">
        <f>MCDM_Settings!$D$7</f>
        <v/>
      </c>
      <c r="E234" s="14" t="inlineStr">
        <is>
          <t>A1 Find the release</t>
        </is>
      </c>
      <c r="F234" s="21" t="inlineStr">
        <is>
          <t>Y</t>
        </is>
      </c>
      <c r="G234" s="23" t="n"/>
      <c r="H234" s="14" t="inlineStr">
        <is>
          <t>A2 Get the data</t>
        </is>
      </c>
      <c r="I234" s="21" t="inlineStr">
        <is>
          <t>Y</t>
        </is>
      </c>
      <c r="J234" s="23" t="n"/>
      <c r="K234" s="14" t="inlineStr">
        <is>
          <t>A3 Check the license</t>
        </is>
      </c>
      <c r="L234" s="21" t="inlineStr">
        <is>
          <t>U</t>
        </is>
      </c>
      <c r="M234" s="23" t="n"/>
      <c r="N234" s="14" t="inlineStr">
        <is>
          <t>A4 Check other rights</t>
        </is>
      </c>
      <c r="O234" s="21" t="inlineStr">
        <is>
          <t>U</t>
        </is>
      </c>
      <c r="P234" s="23" t="n"/>
      <c r="Q234" s="14" t="inlineStr">
        <is>
          <t>A5 Open a sample</t>
        </is>
      </c>
      <c r="R234" s="21" t="inlineStr">
        <is>
          <t>U</t>
        </is>
      </c>
      <c r="S234" s="23" t="n"/>
      <c r="T234" s="14">
        <f>IF(Z234=0,IF(ISNUMBER(SEARCH("X",AV234)),"Unrated (0-5; X)","Unrated (0-5)"),IF(Z234=1,V234&amp;"/5",V234&amp;"-"&amp;X234&amp;"/5 (P"&amp;IF(ISNUMBER(SEARCH("X",AV234)),"; X","")&amp;")"))</f>
        <v/>
      </c>
      <c r="U234" s="26">
        <f>IF(AS234=0,"",IF(AR234=0,"Incomplete/invalid",IF(AA234=0,IF(ISNUMBER(SEARCH("X",AW234)),"Unrated (0-5; X)","Unrated (0-5)"),IF(AA234=1,W234&amp;"/5",W234&amp;"-"&amp;Y234&amp;"/5 (P"&amp;IF(ISNUMBER(SEARCH("X",AW234)),"; X","")&amp;")"))))</f>
        <v/>
      </c>
      <c r="V234" s="53">
        <f>LEN(AV234)-LEN(SUBSTITUTE(AV234,"Y",""))</f>
        <v/>
      </c>
      <c r="W234" s="54">
        <f>IF(AR234=1,LEN(AW234)-LEN(SUBSTITUTE(AW234,"Y","")),"")</f>
        <v/>
      </c>
      <c r="X234" s="53">
        <f>5-(LEN(AV234)-LEN(SUBSTITUTE(AV234,"N","")))</f>
        <v/>
      </c>
      <c r="Y234" s="54">
        <f>IF(AR234=1,5-(LEN(AW234)-LEN(SUBSTITUTE(AW234,"N",""))),"")</f>
        <v/>
      </c>
      <c r="Z234" s="55">
        <f>(V234+5-X234)/5</f>
        <v/>
      </c>
      <c r="AA234" s="56">
        <f>IF(AR234=1,(W234+5-Y234)/5,"")</f>
        <v/>
      </c>
      <c r="AB234" s="57">
        <f>D234*V234/5</f>
        <v/>
      </c>
      <c r="AC234" s="58">
        <f>IF(AR234=1,D234*W234/5,"")</f>
        <v/>
      </c>
      <c r="AD234" s="57">
        <f>D234*X234/5</f>
        <v/>
      </c>
      <c r="AE234" s="58">
        <f>IF(AR234=1,D234*Y234/5,"")</f>
        <v/>
      </c>
      <c r="AF234" s="57">
        <f>D234*Z234</f>
        <v/>
      </c>
      <c r="AG234" s="58">
        <f>IF(AR234=1,D234*AA234,"")</f>
        <v/>
      </c>
      <c r="AH234" s="14" t="inlineStr">
        <is>
          <t>Y: A1, A2 | N: none | X: none | U: A3, A4, A5. See dataset-specific evidence note in MCDM_Grades and the complete rules in MCDM_Rubric.</t>
        </is>
      </c>
      <c r="AI234" s="27" t="n"/>
      <c r="AJ234" s="14" t="inlineStr">
        <is>
          <t>https://github.com/Nan2020/PID-Pavement-Image-Dataset</t>
        </is>
      </c>
      <c r="AK234" s="27" t="n"/>
      <c r="AL234" s="14" t="inlineStr">
        <is>
          <t>P: primary documentation (not evaluator-verified data quality)</t>
        </is>
      </c>
      <c r="AM234" s="27" t="n"/>
      <c r="AN234" s="14" t="inlineStr">
        <is>
          <t>Documentation snapshot; payload release not fully pinned</t>
        </is>
      </c>
      <c r="AO234" s="27" t="n"/>
      <c r="AP234" s="14" t="inlineStr">
        <is>
          <t>2026-09-07</t>
        </is>
      </c>
      <c r="AQ234" s="27" t="n"/>
      <c r="AR234" s="14">
        <f>IF(AND(AS234=5,LEN(AW234)=5,LEN(SUBSTITUTE(SUBSTITUTE(SUBSTITUTE(SUBSTITUTE(AW234,"Y",""),"N",""),"U",""),"X",""))=0),1,0)</f>
        <v/>
      </c>
      <c r="AS234" s="14">
        <f>COUNTA(G234,J234,M234,P234,S234)</f>
        <v/>
      </c>
      <c r="AT234" s="14">
        <f>SUM(IF(OR(G234="Y",G234="N",G234="U",G234="X"),IF(G234=F234,1,0),0),IF(OR(J234="Y",J234="N",J234="U",J234="X"),IF(J234=I234,1,0),0),IF(OR(M234="Y",M234="N",M234="U",M234="X"),IF(M234=L234,1,0),0),IF(OR(P234="Y",P234="N",P234="U",P234="X"),IF(P234=O234,1,0),0),IF(OR(S234="Y",S234="N",S234="U",S234="X"),IF(S234=R234,1,0),0))</f>
        <v/>
      </c>
      <c r="AU234" s="14">
        <f>A234&amp;"|"&amp;LEFT(C234,1)</f>
        <v/>
      </c>
      <c r="AV234" s="14">
        <f>F234&amp;I234&amp;L234&amp;O234&amp;R234</f>
        <v/>
      </c>
      <c r="AW234" s="14">
        <f>G234&amp;J234&amp;M234&amp;P234&amp;S234</f>
        <v/>
      </c>
    </row>
    <row r="235" ht="70" customHeight="1">
      <c r="A235" s="14" t="inlineStr">
        <is>
          <t>DS-030</t>
        </is>
      </c>
      <c r="B235" s="14" t="inlineStr">
        <is>
          <t>PID (Pavement Image Dataset)</t>
        </is>
      </c>
      <c r="C235" s="14" t="inlineStr">
        <is>
          <t>L Label Quality</t>
        </is>
      </c>
      <c r="D235" s="14">
        <f>MCDM_Settings!$D$8</f>
        <v/>
      </c>
      <c r="E235" s="14" t="inlineStr">
        <is>
          <t>L1 Define the targets</t>
        </is>
      </c>
      <c r="F235" s="21" t="inlineStr">
        <is>
          <t>U</t>
        </is>
      </c>
      <c r="G235" s="23" t="n"/>
      <c r="H235" s="14" t="inlineStr">
        <is>
          <t>L2 Explain the rules</t>
        </is>
      </c>
      <c r="I235" s="21" t="inlineStr">
        <is>
          <t>U</t>
        </is>
      </c>
      <c r="J235" s="23" t="n"/>
      <c r="K235" s="14" t="inlineStr">
        <is>
          <t>L3 Identify the team</t>
        </is>
      </c>
      <c r="L235" s="21" t="inlineStr">
        <is>
          <t>U</t>
        </is>
      </c>
      <c r="M235" s="23" t="n"/>
      <c r="N235" s="14" t="inlineStr">
        <is>
          <t>L4 Review and correct</t>
        </is>
      </c>
      <c r="O235" s="21" t="inlineStr">
        <is>
          <t>U</t>
        </is>
      </c>
      <c r="P235" s="23" t="n"/>
      <c r="Q235" s="14" t="inlineStr">
        <is>
          <t>L5 Measure reliability</t>
        </is>
      </c>
      <c r="R235" s="21" t="inlineStr">
        <is>
          <t>U</t>
        </is>
      </c>
      <c r="S235" s="23" t="n"/>
      <c r="T235" s="14">
        <f>IF(Z235=0,IF(ISNUMBER(SEARCH("X",AV235)),"Unrated (0-5; X)","Unrated (0-5)"),IF(Z235=1,V235&amp;"/5",V235&amp;"-"&amp;X235&amp;"/5 (P"&amp;IF(ISNUMBER(SEARCH("X",AV235)),"; X","")&amp;")"))</f>
        <v/>
      </c>
      <c r="U235" s="26">
        <f>IF(AS235=0,"",IF(AR235=0,"Incomplete/invalid",IF(AA235=0,IF(ISNUMBER(SEARCH("X",AW235)),"Unrated (0-5; X)","Unrated (0-5)"),IF(AA235=1,W235&amp;"/5",W235&amp;"-"&amp;Y235&amp;"/5 (P"&amp;IF(ISNUMBER(SEARCH("X",AW235)),"; X","")&amp;")"))))</f>
        <v/>
      </c>
      <c r="V235" s="53">
        <f>LEN(AV235)-LEN(SUBSTITUTE(AV235,"Y",""))</f>
        <v/>
      </c>
      <c r="W235" s="54">
        <f>IF(AR235=1,LEN(AW235)-LEN(SUBSTITUTE(AW235,"Y","")),"")</f>
        <v/>
      </c>
      <c r="X235" s="53">
        <f>5-(LEN(AV235)-LEN(SUBSTITUTE(AV235,"N","")))</f>
        <v/>
      </c>
      <c r="Y235" s="54">
        <f>IF(AR235=1,5-(LEN(AW235)-LEN(SUBSTITUTE(AW235,"N",""))),"")</f>
        <v/>
      </c>
      <c r="Z235" s="55">
        <f>(V235+5-X235)/5</f>
        <v/>
      </c>
      <c r="AA235" s="56">
        <f>IF(AR235=1,(W235+5-Y235)/5,"")</f>
        <v/>
      </c>
      <c r="AB235" s="57">
        <f>D235*V235/5</f>
        <v/>
      </c>
      <c r="AC235" s="58">
        <f>IF(AR235=1,D235*W235/5,"")</f>
        <v/>
      </c>
      <c r="AD235" s="57">
        <f>D235*X235/5</f>
        <v/>
      </c>
      <c r="AE235" s="58">
        <f>IF(AR235=1,D235*Y235/5,"")</f>
        <v/>
      </c>
      <c r="AF235" s="57">
        <f>D235*Z235</f>
        <v/>
      </c>
      <c r="AG235" s="58">
        <f>IF(AR235=1,D235*AA235,"")</f>
        <v/>
      </c>
      <c r="AH235" s="14" t="inlineStr">
        <is>
          <t>Y: none | N: none | X: none | U: L1, L2, L3, L4, L5. See dataset-specific evidence note in MCDM_Grades and the complete rules in MCDM_Rubric.</t>
        </is>
      </c>
      <c r="AI235" s="27" t="n"/>
      <c r="AJ235" s="14" t="inlineStr">
        <is>
          <t>https://github.com/Nan2020/PID-Pavement-Image-Dataset</t>
        </is>
      </c>
      <c r="AK235" s="27" t="n"/>
      <c r="AL235" s="14" t="inlineStr">
        <is>
          <t>P: primary documentation (not evaluator-verified data quality)</t>
        </is>
      </c>
      <c r="AM235" s="27" t="n"/>
      <c r="AN235" s="14" t="inlineStr">
        <is>
          <t>Documentation snapshot; payload release not fully pinned</t>
        </is>
      </c>
      <c r="AO235" s="27" t="n"/>
      <c r="AP235" s="14" t="inlineStr">
        <is>
          <t>2026-09-07</t>
        </is>
      </c>
      <c r="AQ235" s="27" t="n"/>
      <c r="AR235" s="14">
        <f>IF(AND(AS235=5,LEN(AW235)=5,LEN(SUBSTITUTE(SUBSTITUTE(SUBSTITUTE(SUBSTITUTE(AW235,"Y",""),"N",""),"U",""),"X",""))=0),1,0)</f>
        <v/>
      </c>
      <c r="AS235" s="14">
        <f>COUNTA(G235,J235,M235,P235,S235)</f>
        <v/>
      </c>
      <c r="AT235" s="14">
        <f>SUM(IF(OR(G235="Y",G235="N",G235="U",G235="X"),IF(G235=F235,1,0),0),IF(OR(J235="Y",J235="N",J235="U",J235="X"),IF(J235=I235,1,0),0),IF(OR(M235="Y",M235="N",M235="U",M235="X"),IF(M235=L235,1,0),0),IF(OR(P235="Y",P235="N",P235="U",P235="X"),IF(P235=O235,1,0),0),IF(OR(S235="Y",S235="N",S235="U",S235="X"),IF(S235=R235,1,0),0))</f>
        <v/>
      </c>
      <c r="AU235" s="14">
        <f>A235&amp;"|"&amp;LEFT(C235,1)</f>
        <v/>
      </c>
      <c r="AV235" s="14">
        <f>F235&amp;I235&amp;L235&amp;O235&amp;R235</f>
        <v/>
      </c>
      <c r="AW235" s="14">
        <f>G235&amp;J235&amp;M235&amp;P235&amp;S235</f>
        <v/>
      </c>
    </row>
    <row r="236" ht="70" customHeight="1">
      <c r="A236" s="14" t="inlineStr">
        <is>
          <t>DS-030</t>
        </is>
      </c>
      <c r="B236" s="14" t="inlineStr">
        <is>
          <t>PID (Pavement Image Dataset)</t>
        </is>
      </c>
      <c r="C236" s="14" t="inlineStr">
        <is>
          <t>D Documentation</t>
        </is>
      </c>
      <c r="D236" s="14">
        <f>MCDM_Settings!$D$9</f>
        <v/>
      </c>
      <c r="E236" s="14" t="inlineStr">
        <is>
          <t>D1 Describe the files</t>
        </is>
      </c>
      <c r="F236" s="21" t="inlineStr">
        <is>
          <t>U</t>
        </is>
      </c>
      <c r="G236" s="23" t="n"/>
      <c r="H236" s="14" t="inlineStr">
        <is>
          <t>D2 Explain the source</t>
        </is>
      </c>
      <c r="I236" s="21" t="inlineStr">
        <is>
          <t>Y</t>
        </is>
      </c>
      <c r="J236" s="23" t="n"/>
      <c r="K236" s="14" t="inlineStr">
        <is>
          <t>D3 Track the version</t>
        </is>
      </c>
      <c r="L236" s="21" t="inlineStr">
        <is>
          <t>U</t>
        </is>
      </c>
      <c r="M236" s="23" t="n"/>
      <c r="N236" s="14" t="inlineStr">
        <is>
          <t>D4 State the limits</t>
        </is>
      </c>
      <c r="O236" s="21" t="inlineStr">
        <is>
          <t>U</t>
        </is>
      </c>
      <c r="P236" s="23" t="n"/>
      <c r="Q236" s="14" t="inlineStr">
        <is>
          <t>D5 Locate the details</t>
        </is>
      </c>
      <c r="R236" s="21" t="inlineStr">
        <is>
          <t>Y</t>
        </is>
      </c>
      <c r="S236" s="23" t="n"/>
      <c r="T236" s="14">
        <f>IF(Z236=0,IF(ISNUMBER(SEARCH("X",AV236)),"Unrated (0-5; X)","Unrated (0-5)"),IF(Z236=1,V236&amp;"/5",V236&amp;"-"&amp;X236&amp;"/5 (P"&amp;IF(ISNUMBER(SEARCH("X",AV236)),"; X","")&amp;")"))</f>
        <v/>
      </c>
      <c r="U236" s="26">
        <f>IF(AS236=0,"",IF(AR236=0,"Incomplete/invalid",IF(AA236=0,IF(ISNUMBER(SEARCH("X",AW236)),"Unrated (0-5; X)","Unrated (0-5)"),IF(AA236=1,W236&amp;"/5",W236&amp;"-"&amp;Y236&amp;"/5 (P"&amp;IF(ISNUMBER(SEARCH("X",AW236)),"; X","")&amp;")"))))</f>
        <v/>
      </c>
      <c r="V236" s="53">
        <f>LEN(AV236)-LEN(SUBSTITUTE(AV236,"Y",""))</f>
        <v/>
      </c>
      <c r="W236" s="54">
        <f>IF(AR236=1,LEN(AW236)-LEN(SUBSTITUTE(AW236,"Y","")),"")</f>
        <v/>
      </c>
      <c r="X236" s="53">
        <f>5-(LEN(AV236)-LEN(SUBSTITUTE(AV236,"N","")))</f>
        <v/>
      </c>
      <c r="Y236" s="54">
        <f>IF(AR236=1,5-(LEN(AW236)-LEN(SUBSTITUTE(AW236,"N",""))),"")</f>
        <v/>
      </c>
      <c r="Z236" s="55">
        <f>(V236+5-X236)/5</f>
        <v/>
      </c>
      <c r="AA236" s="56">
        <f>IF(AR236=1,(W236+5-Y236)/5,"")</f>
        <v/>
      </c>
      <c r="AB236" s="57">
        <f>D236*V236/5</f>
        <v/>
      </c>
      <c r="AC236" s="58">
        <f>IF(AR236=1,D236*W236/5,"")</f>
        <v/>
      </c>
      <c r="AD236" s="57">
        <f>D236*X236/5</f>
        <v/>
      </c>
      <c r="AE236" s="58">
        <f>IF(AR236=1,D236*Y236/5,"")</f>
        <v/>
      </c>
      <c r="AF236" s="57">
        <f>D236*Z236</f>
        <v/>
      </c>
      <c r="AG236" s="58">
        <f>IF(AR236=1,D236*AA236,"")</f>
        <v/>
      </c>
      <c r="AH236" s="14" t="inlineStr">
        <is>
          <t>Y: D2, D5 | N: none | X: none | U: D1, D3, D4. See dataset-specific evidence note in MCDM_Grades and the complete rules in MCDM_Rubric.</t>
        </is>
      </c>
      <c r="AI236" s="27" t="n"/>
      <c r="AJ236" s="14" t="inlineStr">
        <is>
          <t>https://github.com/Nan2020/PID-Pavement-Image-Dataset</t>
        </is>
      </c>
      <c r="AK236" s="27" t="n"/>
      <c r="AL236" s="14" t="inlineStr">
        <is>
          <t>P: primary documentation (not evaluator-verified data quality)</t>
        </is>
      </c>
      <c r="AM236" s="27" t="n"/>
      <c r="AN236" s="14" t="inlineStr">
        <is>
          <t>Documentation snapshot; payload release not fully pinned</t>
        </is>
      </c>
      <c r="AO236" s="27" t="n"/>
      <c r="AP236" s="14" t="inlineStr">
        <is>
          <t>2026-09-07</t>
        </is>
      </c>
      <c r="AQ236" s="27" t="n"/>
      <c r="AR236" s="14">
        <f>IF(AND(AS236=5,LEN(AW236)=5,LEN(SUBSTITUTE(SUBSTITUTE(SUBSTITUTE(SUBSTITUTE(AW236,"Y",""),"N",""),"U",""),"X",""))=0),1,0)</f>
        <v/>
      </c>
      <c r="AS236" s="14">
        <f>COUNTA(G236,J236,M236,P236,S236)</f>
        <v/>
      </c>
      <c r="AT236" s="14">
        <f>SUM(IF(OR(G236="Y",G236="N",G236="U",G236="X"),IF(G236=F236,1,0),0),IF(OR(J236="Y",J236="N",J236="U",J236="X"),IF(J236=I236,1,0),0),IF(OR(M236="Y",M236="N",M236="U",M236="X"),IF(M236=L236,1,0),0),IF(OR(P236="Y",P236="N",P236="U",P236="X"),IF(P236=O236,1,0),0),IF(OR(S236="Y",S236="N",S236="U",S236="X"),IF(S236=R236,1,0),0))</f>
        <v/>
      </c>
      <c r="AU236" s="14">
        <f>A236&amp;"|"&amp;LEFT(C236,1)</f>
        <v/>
      </c>
      <c r="AV236" s="14">
        <f>F236&amp;I236&amp;L236&amp;O236&amp;R236</f>
        <v/>
      </c>
      <c r="AW236" s="14">
        <f>G236&amp;J236&amp;M236&amp;P236&amp;S236</f>
        <v/>
      </c>
    </row>
    <row r="237" ht="70" customHeight="1">
      <c r="A237" s="14" t="inlineStr">
        <is>
          <t>DS-030</t>
        </is>
      </c>
      <c r="B237" s="14" t="inlineStr">
        <is>
          <t>PID (Pavement Image Dataset)</t>
        </is>
      </c>
      <c r="C237" s="14" t="inlineStr">
        <is>
          <t>C Sample Size</t>
        </is>
      </c>
      <c r="D237" s="14">
        <f>MCDM_Settings!$D$10</f>
        <v/>
      </c>
      <c r="E237" s="14" t="inlineStr">
        <is>
          <t>C1 Count originals</t>
        </is>
      </c>
      <c r="F237" s="21" t="inlineStr">
        <is>
          <t>U</t>
        </is>
      </c>
      <c r="G237" s="23" t="n"/>
      <c r="H237" s="14" t="inlineStr">
        <is>
          <t>C2 Count each class</t>
        </is>
      </c>
      <c r="I237" s="21" t="inlineStr">
        <is>
          <t>U</t>
        </is>
      </c>
      <c r="J237" s="23" t="n"/>
      <c r="K237" s="14" t="inlineStr">
        <is>
          <t>C3 Count each group</t>
        </is>
      </c>
      <c r="L237" s="21" t="inlineStr">
        <is>
          <t>U</t>
        </is>
      </c>
      <c r="M237" s="23" t="n"/>
      <c r="N237" s="14" t="inlineStr">
        <is>
          <t>C4 Count each split</t>
        </is>
      </c>
      <c r="O237" s="21" t="inlineStr">
        <is>
          <t>U</t>
        </is>
      </c>
      <c r="P237" s="23" t="n"/>
      <c r="Q237" s="14" t="inlineStr">
        <is>
          <t>C5 Justify the size</t>
        </is>
      </c>
      <c r="R237" s="21" t="inlineStr">
        <is>
          <t>U</t>
        </is>
      </c>
      <c r="S237" s="23" t="n"/>
      <c r="T237" s="14">
        <f>IF(Z237=0,IF(ISNUMBER(SEARCH("X",AV237)),"Unrated (0-5; X)","Unrated (0-5)"),IF(Z237=1,V237&amp;"/5",V237&amp;"-"&amp;X237&amp;"/5 (P"&amp;IF(ISNUMBER(SEARCH("X",AV237)),"; X","")&amp;")"))</f>
        <v/>
      </c>
      <c r="U237" s="26">
        <f>IF(AS237=0,"",IF(AR237=0,"Incomplete/invalid",IF(AA237=0,IF(ISNUMBER(SEARCH("X",AW237)),"Unrated (0-5; X)","Unrated (0-5)"),IF(AA237=1,W237&amp;"/5",W237&amp;"-"&amp;Y237&amp;"/5 (P"&amp;IF(ISNUMBER(SEARCH("X",AW237)),"; X","")&amp;")"))))</f>
        <v/>
      </c>
      <c r="V237" s="53">
        <f>LEN(AV237)-LEN(SUBSTITUTE(AV237,"Y",""))</f>
        <v/>
      </c>
      <c r="W237" s="54">
        <f>IF(AR237=1,LEN(AW237)-LEN(SUBSTITUTE(AW237,"Y","")),"")</f>
        <v/>
      </c>
      <c r="X237" s="53">
        <f>5-(LEN(AV237)-LEN(SUBSTITUTE(AV237,"N","")))</f>
        <v/>
      </c>
      <c r="Y237" s="54">
        <f>IF(AR237=1,5-(LEN(AW237)-LEN(SUBSTITUTE(AW237,"N",""))),"")</f>
        <v/>
      </c>
      <c r="Z237" s="55">
        <f>(V237+5-X237)/5</f>
        <v/>
      </c>
      <c r="AA237" s="56">
        <f>IF(AR237=1,(W237+5-Y237)/5,"")</f>
        <v/>
      </c>
      <c r="AB237" s="57">
        <f>D237*V237/5</f>
        <v/>
      </c>
      <c r="AC237" s="58">
        <f>IF(AR237=1,D237*W237/5,"")</f>
        <v/>
      </c>
      <c r="AD237" s="57">
        <f>D237*X237/5</f>
        <v/>
      </c>
      <c r="AE237" s="58">
        <f>IF(AR237=1,D237*Y237/5,"")</f>
        <v/>
      </c>
      <c r="AF237" s="57">
        <f>D237*Z237</f>
        <v/>
      </c>
      <c r="AG237" s="58">
        <f>IF(AR237=1,D237*AA237,"")</f>
        <v/>
      </c>
      <c r="AH237" s="14" t="inlineStr">
        <is>
          <t>Y: none | N: none | X: none | U: C1, C2, C3, C4, C5. See dataset-specific evidence note in MCDM_Grades and the complete rules in MCDM_Rubric.</t>
        </is>
      </c>
      <c r="AI237" s="27" t="n"/>
      <c r="AJ237" s="14" t="inlineStr">
        <is>
          <t>https://github.com/Nan2020/PID-Pavement-Image-Dataset</t>
        </is>
      </c>
      <c r="AK237" s="27" t="n"/>
      <c r="AL237" s="14" t="inlineStr">
        <is>
          <t>P: primary documentation (not evaluator-verified data quality)</t>
        </is>
      </c>
      <c r="AM237" s="27" t="n"/>
      <c r="AN237" s="14" t="inlineStr">
        <is>
          <t>Documentation snapshot; payload release not fully pinned</t>
        </is>
      </c>
      <c r="AO237" s="27" t="n"/>
      <c r="AP237" s="14" t="inlineStr">
        <is>
          <t>2026-09-07</t>
        </is>
      </c>
      <c r="AQ237" s="27" t="n"/>
      <c r="AR237" s="14">
        <f>IF(AND(AS237=5,LEN(AW237)=5,LEN(SUBSTITUTE(SUBSTITUTE(SUBSTITUTE(SUBSTITUTE(AW237,"Y",""),"N",""),"U",""),"X",""))=0),1,0)</f>
        <v/>
      </c>
      <c r="AS237" s="14">
        <f>COUNTA(G237,J237,M237,P237,S237)</f>
        <v/>
      </c>
      <c r="AT237" s="14">
        <f>SUM(IF(OR(G237="Y",G237="N",G237="U",G237="X"),IF(G237=F237,1,0),0),IF(OR(J237="Y",J237="N",J237="U",J237="X"),IF(J237=I237,1,0),0),IF(OR(M237="Y",M237="N",M237="U",M237="X"),IF(M237=L237,1,0),0),IF(OR(P237="Y",P237="N",P237="U",P237="X"),IF(P237=O237,1,0),0),IF(OR(S237="Y",S237="N",S237="U",S237="X"),IF(S237=R237,1,0),0))</f>
        <v/>
      </c>
      <c r="AU237" s="14">
        <f>A237&amp;"|"&amp;LEFT(C237,1)</f>
        <v/>
      </c>
      <c r="AV237" s="14">
        <f>F237&amp;I237&amp;L237&amp;O237&amp;R237</f>
        <v/>
      </c>
      <c r="AW237" s="14">
        <f>G237&amp;J237&amp;M237&amp;P237&amp;S237</f>
        <v/>
      </c>
    </row>
    <row r="238" ht="70" customHeight="1">
      <c r="A238" s="14" t="inlineStr">
        <is>
          <t>DS-030</t>
        </is>
      </c>
      <c r="B238" s="14" t="inlineStr">
        <is>
          <t>PID (Pavement Image Dataset)</t>
        </is>
      </c>
      <c r="C238" s="14" t="inlineStr">
        <is>
          <t>R Domain Fit</t>
        </is>
      </c>
      <c r="D238" s="14">
        <f>MCDM_Settings!$D$11</f>
        <v/>
      </c>
      <c r="E238" s="14" t="inlineStr">
        <is>
          <t>R1 Define the domain</t>
        </is>
      </c>
      <c r="F238" s="21" t="inlineStr">
        <is>
          <t>U</t>
        </is>
      </c>
      <c r="G238" s="23" t="n"/>
      <c r="H238" s="14" t="inlineStr">
        <is>
          <t>R2 Describe coverage</t>
        </is>
      </c>
      <c r="I238" s="21" t="inlineStr">
        <is>
          <t>U</t>
        </is>
      </c>
      <c r="J238" s="23" t="n"/>
      <c r="K238" s="14" t="inlineStr">
        <is>
          <t>R3 Compare the target</t>
        </is>
      </c>
      <c r="L238" s="21" t="inlineStr">
        <is>
          <t>U</t>
        </is>
      </c>
      <c r="M238" s="23" t="n"/>
      <c r="N238" s="14" t="inlineStr">
        <is>
          <t>R4 Check for bias</t>
        </is>
      </c>
      <c r="O238" s="21" t="inlineStr">
        <is>
          <t>U</t>
        </is>
      </c>
      <c r="P238" s="23" t="n"/>
      <c r="Q238" s="14" t="inlineStr">
        <is>
          <t>R5 Test a new domain</t>
        </is>
      </c>
      <c r="R238" s="21" t="inlineStr">
        <is>
          <t>U</t>
        </is>
      </c>
      <c r="S238" s="23" t="n"/>
      <c r="T238" s="14">
        <f>IF(Z238=0,IF(ISNUMBER(SEARCH("X",AV238)),"Unrated (0-5; X)","Unrated (0-5)"),IF(Z238=1,V238&amp;"/5",V238&amp;"-"&amp;X238&amp;"/5 (P"&amp;IF(ISNUMBER(SEARCH("X",AV238)),"; X","")&amp;")"))</f>
        <v/>
      </c>
      <c r="U238" s="26">
        <f>IF(AS238=0,"",IF(AR238=0,"Incomplete/invalid",IF(AA238=0,IF(ISNUMBER(SEARCH("X",AW238)),"Unrated (0-5; X)","Unrated (0-5)"),IF(AA238=1,W238&amp;"/5",W238&amp;"-"&amp;Y238&amp;"/5 (P"&amp;IF(ISNUMBER(SEARCH("X",AW238)),"; X","")&amp;")"))))</f>
        <v/>
      </c>
      <c r="V238" s="53">
        <f>LEN(AV238)-LEN(SUBSTITUTE(AV238,"Y",""))</f>
        <v/>
      </c>
      <c r="W238" s="54">
        <f>IF(AR238=1,LEN(AW238)-LEN(SUBSTITUTE(AW238,"Y","")),"")</f>
        <v/>
      </c>
      <c r="X238" s="53">
        <f>5-(LEN(AV238)-LEN(SUBSTITUTE(AV238,"N","")))</f>
        <v/>
      </c>
      <c r="Y238" s="54">
        <f>IF(AR238=1,5-(LEN(AW238)-LEN(SUBSTITUTE(AW238,"N",""))),"")</f>
        <v/>
      </c>
      <c r="Z238" s="55">
        <f>(V238+5-X238)/5</f>
        <v/>
      </c>
      <c r="AA238" s="56">
        <f>IF(AR238=1,(W238+5-Y238)/5,"")</f>
        <v/>
      </c>
      <c r="AB238" s="57">
        <f>D238*V238/5</f>
        <v/>
      </c>
      <c r="AC238" s="58">
        <f>IF(AR238=1,D238*W238/5,"")</f>
        <v/>
      </c>
      <c r="AD238" s="57">
        <f>D238*X238/5</f>
        <v/>
      </c>
      <c r="AE238" s="58">
        <f>IF(AR238=1,D238*Y238/5,"")</f>
        <v/>
      </c>
      <c r="AF238" s="57">
        <f>D238*Z238</f>
        <v/>
      </c>
      <c r="AG238" s="58">
        <f>IF(AR238=1,D238*AA238,"")</f>
        <v/>
      </c>
      <c r="AH238" s="14" t="inlineStr">
        <is>
          <t>Y: none | N: none | X: none | U: R1, R2, R3, R4, R5. See dataset-specific evidence note in MCDM_Grades and the complete rules in MCDM_Rubric.</t>
        </is>
      </c>
      <c r="AI238" s="27" t="n"/>
      <c r="AJ238" s="14" t="inlineStr">
        <is>
          <t>https://github.com/Nan2020/PID-Pavement-Image-Dataset</t>
        </is>
      </c>
      <c r="AK238" s="27" t="n"/>
      <c r="AL238" s="14" t="inlineStr">
        <is>
          <t>P: primary documentation (not evaluator-verified data quality)</t>
        </is>
      </c>
      <c r="AM238" s="27" t="n"/>
      <c r="AN238" s="14" t="inlineStr">
        <is>
          <t>Documentation snapshot; payload release not fully pinned</t>
        </is>
      </c>
      <c r="AO238" s="27" t="n"/>
      <c r="AP238" s="14" t="inlineStr">
        <is>
          <t>2026-09-07</t>
        </is>
      </c>
      <c r="AQ238" s="27" t="n"/>
      <c r="AR238" s="14">
        <f>IF(AND(AS238=5,LEN(AW238)=5,LEN(SUBSTITUTE(SUBSTITUTE(SUBSTITUTE(SUBSTITUTE(AW238,"Y",""),"N",""),"U",""),"X",""))=0),1,0)</f>
        <v/>
      </c>
      <c r="AS238" s="14">
        <f>COUNTA(G238,J238,M238,P238,S238)</f>
        <v/>
      </c>
      <c r="AT238" s="14">
        <f>SUM(IF(OR(G238="Y",G238="N",G238="U",G238="X"),IF(G238=F238,1,0),0),IF(OR(J238="Y",J238="N",J238="U",J238="X"),IF(J238=I238,1,0),0),IF(OR(M238="Y",M238="N",M238="U",M238="X"),IF(M238=L238,1,0),0),IF(OR(P238="Y",P238="N",P238="U",P238="X"),IF(P238=O238,1,0),0),IF(OR(S238="Y",S238="N",S238="U",S238="X"),IF(S238=R238,1,0),0))</f>
        <v/>
      </c>
      <c r="AU238" s="14">
        <f>A238&amp;"|"&amp;LEFT(C238,1)</f>
        <v/>
      </c>
      <c r="AV238" s="14">
        <f>F238&amp;I238&amp;L238&amp;O238&amp;R238</f>
        <v/>
      </c>
      <c r="AW238" s="14">
        <f>G238&amp;J238&amp;M238&amp;P238&amp;S238</f>
        <v/>
      </c>
    </row>
    <row r="239" ht="70" customHeight="1">
      <c r="A239" s="14" t="inlineStr">
        <is>
          <t>DS-030</t>
        </is>
      </c>
      <c r="B239" s="14" t="inlineStr">
        <is>
          <t>PID (Pavement Image Dataset)</t>
        </is>
      </c>
      <c r="C239" s="14" t="inlineStr">
        <is>
          <t>M Sensor Details</t>
        </is>
      </c>
      <c r="D239" s="14">
        <f>MCDM_Settings!$D$12</f>
        <v/>
      </c>
      <c r="E239" s="14" t="inlineStr">
        <is>
          <t>M1 Identify equipment</t>
        </is>
      </c>
      <c r="F239" s="21" t="inlineStr">
        <is>
          <t>Y</t>
        </is>
      </c>
      <c r="G239" s="23" t="n"/>
      <c r="H239" s="14" t="inlineStr">
        <is>
          <t>M2 Specify the scale</t>
        </is>
      </c>
      <c r="I239" s="21" t="inlineStr">
        <is>
          <t>U</t>
        </is>
      </c>
      <c r="J239" s="23" t="n"/>
      <c r="K239" s="14" t="inlineStr">
        <is>
          <t>M3 Locate the records</t>
        </is>
      </c>
      <c r="L239" s="21" t="inlineStr">
        <is>
          <t>U</t>
        </is>
      </c>
      <c r="M239" s="23" t="n"/>
      <c r="N239" s="14" t="inlineStr">
        <is>
          <t>M4 Report precision</t>
        </is>
      </c>
      <c r="O239" s="21" t="inlineStr">
        <is>
          <t>U</t>
        </is>
      </c>
      <c r="P239" s="23" t="n"/>
      <c r="Q239" s="14" t="inlineStr">
        <is>
          <t>M5 Explain processing</t>
        </is>
      </c>
      <c r="R239" s="21" t="inlineStr">
        <is>
          <t>Y</t>
        </is>
      </c>
      <c r="S239" s="23" t="n"/>
      <c r="T239" s="14">
        <f>IF(Z239=0,IF(ISNUMBER(SEARCH("X",AV239)),"Unrated (0-5; X)","Unrated (0-5)"),IF(Z239=1,V239&amp;"/5",V239&amp;"-"&amp;X239&amp;"/5 (P"&amp;IF(ISNUMBER(SEARCH("X",AV239)),"; X","")&amp;")"))</f>
        <v/>
      </c>
      <c r="U239" s="26">
        <f>IF(AS239=0,"",IF(AR239=0,"Incomplete/invalid",IF(AA239=0,IF(ISNUMBER(SEARCH("X",AW239)),"Unrated (0-5; X)","Unrated (0-5)"),IF(AA239=1,W239&amp;"/5",W239&amp;"-"&amp;Y239&amp;"/5 (P"&amp;IF(ISNUMBER(SEARCH("X",AW239)),"; X","")&amp;")"))))</f>
        <v/>
      </c>
      <c r="V239" s="53">
        <f>LEN(AV239)-LEN(SUBSTITUTE(AV239,"Y",""))</f>
        <v/>
      </c>
      <c r="W239" s="54">
        <f>IF(AR239=1,LEN(AW239)-LEN(SUBSTITUTE(AW239,"Y","")),"")</f>
        <v/>
      </c>
      <c r="X239" s="53">
        <f>5-(LEN(AV239)-LEN(SUBSTITUTE(AV239,"N","")))</f>
        <v/>
      </c>
      <c r="Y239" s="54">
        <f>IF(AR239=1,5-(LEN(AW239)-LEN(SUBSTITUTE(AW239,"N",""))),"")</f>
        <v/>
      </c>
      <c r="Z239" s="55">
        <f>(V239+5-X239)/5</f>
        <v/>
      </c>
      <c r="AA239" s="56">
        <f>IF(AR239=1,(W239+5-Y239)/5,"")</f>
        <v/>
      </c>
      <c r="AB239" s="57">
        <f>D239*V239/5</f>
        <v/>
      </c>
      <c r="AC239" s="58">
        <f>IF(AR239=1,D239*W239/5,"")</f>
        <v/>
      </c>
      <c r="AD239" s="57">
        <f>D239*X239/5</f>
        <v/>
      </c>
      <c r="AE239" s="58">
        <f>IF(AR239=1,D239*Y239/5,"")</f>
        <v/>
      </c>
      <c r="AF239" s="57">
        <f>D239*Z239</f>
        <v/>
      </c>
      <c r="AG239" s="58">
        <f>IF(AR239=1,D239*AA239,"")</f>
        <v/>
      </c>
      <c r="AH239" s="14" t="inlineStr">
        <is>
          <t>Y: M1, M5 | N: none | X: none | U: M2, M3, M4. See dataset-specific evidence note in MCDM_Grades and the complete rules in MCDM_Rubric.</t>
        </is>
      </c>
      <c r="AI239" s="27" t="n"/>
      <c r="AJ239" s="14" t="inlineStr">
        <is>
          <t>https://github.com/Nan2020/PID-Pavement-Image-Dataset</t>
        </is>
      </c>
      <c r="AK239" s="27" t="n"/>
      <c r="AL239" s="14" t="inlineStr">
        <is>
          <t>P: primary documentation (not evaluator-verified data quality)</t>
        </is>
      </c>
      <c r="AM239" s="27" t="n"/>
      <c r="AN239" s="14" t="inlineStr">
        <is>
          <t>Documentation snapshot; payload release not fully pinned</t>
        </is>
      </c>
      <c r="AO239" s="27" t="n"/>
      <c r="AP239" s="14" t="inlineStr">
        <is>
          <t>2026-09-07</t>
        </is>
      </c>
      <c r="AQ239" s="27" t="n"/>
      <c r="AR239" s="14">
        <f>IF(AND(AS239=5,LEN(AW239)=5,LEN(SUBSTITUTE(SUBSTITUTE(SUBSTITUTE(SUBSTITUTE(AW239,"Y",""),"N",""),"U",""),"X",""))=0),1,0)</f>
        <v/>
      </c>
      <c r="AS239" s="14">
        <f>COUNTA(G239,J239,M239,P239,S239)</f>
        <v/>
      </c>
      <c r="AT239" s="14">
        <f>SUM(IF(OR(G239="Y",G239="N",G239="U",G239="X"),IF(G239=F239,1,0),0),IF(OR(J239="Y",J239="N",J239="U",J239="X"),IF(J239=I239,1,0),0),IF(OR(M239="Y",M239="N",M239="U",M239="X"),IF(M239=L239,1,0),0),IF(OR(P239="Y",P239="N",P239="U",P239="X"),IF(P239=O239,1,0),0),IF(OR(S239="Y",S239="N",S239="U",S239="X"),IF(S239=R239,1,0),0))</f>
        <v/>
      </c>
      <c r="AU239" s="14">
        <f>A239&amp;"|"&amp;LEFT(C239,1)</f>
        <v/>
      </c>
      <c r="AV239" s="14">
        <f>F239&amp;I239&amp;L239&amp;O239&amp;R239</f>
        <v/>
      </c>
      <c r="AW239" s="14">
        <f>G239&amp;J239&amp;M239&amp;P239&amp;S239</f>
        <v/>
      </c>
    </row>
    <row r="240" ht="70" customHeight="1">
      <c r="A240" s="14" t="inlineStr">
        <is>
          <t>DS-030</t>
        </is>
      </c>
      <c r="B240" s="14" t="inlineStr">
        <is>
          <t>PID (Pavement Image Dataset)</t>
        </is>
      </c>
      <c r="C240" s="14" t="inlineStr">
        <is>
          <t>V Test Readiness</t>
        </is>
      </c>
      <c r="D240" s="14">
        <f>MCDM_Settings!$D$13</f>
        <v/>
      </c>
      <c r="E240" s="14" t="inlineStr">
        <is>
          <t>V1 Identify test data</t>
        </is>
      </c>
      <c r="F240" s="21" t="inlineStr">
        <is>
          <t>U</t>
        </is>
      </c>
      <c r="G240" s="23" t="n"/>
      <c r="H240" s="14" t="inlineStr">
        <is>
          <t>V2 Define the splits</t>
        </is>
      </c>
      <c r="I240" s="21" t="inlineStr">
        <is>
          <t>U</t>
        </is>
      </c>
      <c r="J240" s="23" t="n"/>
      <c r="K240" s="14" t="inlineStr">
        <is>
          <t>V3 Prevent leakage</t>
        </is>
      </c>
      <c r="L240" s="21" t="inlineStr">
        <is>
          <t>U</t>
        </is>
      </c>
      <c r="M240" s="23" t="n"/>
      <c r="N240" s="14" t="inlineStr">
        <is>
          <t>V4 Provide a baseline</t>
        </is>
      </c>
      <c r="O240" s="21" t="inlineStr">
        <is>
          <t>U</t>
        </is>
      </c>
      <c r="P240" s="23" t="n"/>
      <c r="Q240" s="14" t="inlineStr">
        <is>
          <t>V5 Report uncertainty</t>
        </is>
      </c>
      <c r="R240" s="21" t="inlineStr">
        <is>
          <t>U</t>
        </is>
      </c>
      <c r="S240" s="23" t="n"/>
      <c r="T240" s="14">
        <f>IF(Z240=0,IF(ISNUMBER(SEARCH("X",AV240)),"Unrated (0-5; X)","Unrated (0-5)"),IF(Z240=1,V240&amp;"/5",V240&amp;"-"&amp;X240&amp;"/5 (P"&amp;IF(ISNUMBER(SEARCH("X",AV240)),"; X","")&amp;")"))</f>
        <v/>
      </c>
      <c r="U240" s="26">
        <f>IF(AS240=0,"",IF(AR240=0,"Incomplete/invalid",IF(AA240=0,IF(ISNUMBER(SEARCH("X",AW240)),"Unrated (0-5; X)","Unrated (0-5)"),IF(AA240=1,W240&amp;"/5",W240&amp;"-"&amp;Y240&amp;"/5 (P"&amp;IF(ISNUMBER(SEARCH("X",AW240)),"; X","")&amp;")"))))</f>
        <v/>
      </c>
      <c r="V240" s="53">
        <f>LEN(AV240)-LEN(SUBSTITUTE(AV240,"Y",""))</f>
        <v/>
      </c>
      <c r="W240" s="54">
        <f>IF(AR240=1,LEN(AW240)-LEN(SUBSTITUTE(AW240,"Y","")),"")</f>
        <v/>
      </c>
      <c r="X240" s="53">
        <f>5-(LEN(AV240)-LEN(SUBSTITUTE(AV240,"N","")))</f>
        <v/>
      </c>
      <c r="Y240" s="54">
        <f>IF(AR240=1,5-(LEN(AW240)-LEN(SUBSTITUTE(AW240,"N",""))),"")</f>
        <v/>
      </c>
      <c r="Z240" s="55">
        <f>(V240+5-X240)/5</f>
        <v/>
      </c>
      <c r="AA240" s="56">
        <f>IF(AR240=1,(W240+5-Y240)/5,"")</f>
        <v/>
      </c>
      <c r="AB240" s="57">
        <f>D240*V240/5</f>
        <v/>
      </c>
      <c r="AC240" s="58">
        <f>IF(AR240=1,D240*W240/5,"")</f>
        <v/>
      </c>
      <c r="AD240" s="57">
        <f>D240*X240/5</f>
        <v/>
      </c>
      <c r="AE240" s="58">
        <f>IF(AR240=1,D240*Y240/5,"")</f>
        <v/>
      </c>
      <c r="AF240" s="57">
        <f>D240*Z240</f>
        <v/>
      </c>
      <c r="AG240" s="58">
        <f>IF(AR240=1,D240*AA240,"")</f>
        <v/>
      </c>
      <c r="AH240" s="14" t="inlineStr">
        <is>
          <t>Y: none | N: none | X: none | U: V1, V2, V3, V4, V5. See dataset-specific evidence note in MCDM_Grades and the complete rules in MCDM_Rubric.</t>
        </is>
      </c>
      <c r="AI240" s="27" t="n"/>
      <c r="AJ240" s="14" t="inlineStr">
        <is>
          <t>https://github.com/Nan2020/PID-Pavement-Image-Dataset</t>
        </is>
      </c>
      <c r="AK240" s="27" t="n"/>
      <c r="AL240" s="14" t="inlineStr">
        <is>
          <t>P: primary documentation (not evaluator-verified data quality)</t>
        </is>
      </c>
      <c r="AM240" s="27" t="n"/>
      <c r="AN240" s="14" t="inlineStr">
        <is>
          <t>Documentation snapshot; payload release not fully pinned</t>
        </is>
      </c>
      <c r="AO240" s="27" t="n"/>
      <c r="AP240" s="14" t="inlineStr">
        <is>
          <t>2026-09-07</t>
        </is>
      </c>
      <c r="AQ240" s="27" t="n"/>
      <c r="AR240" s="14">
        <f>IF(AND(AS240=5,LEN(AW240)=5,LEN(SUBSTITUTE(SUBSTITUTE(SUBSTITUTE(SUBSTITUTE(AW240,"Y",""),"N",""),"U",""),"X",""))=0),1,0)</f>
        <v/>
      </c>
      <c r="AS240" s="14">
        <f>COUNTA(G240,J240,M240,P240,S240)</f>
        <v/>
      </c>
      <c r="AT240" s="14">
        <f>SUM(IF(OR(G240="Y",G240="N",G240="U",G240="X"),IF(G240=F240,1,0),0),IF(OR(J240="Y",J240="N",J240="U",J240="X"),IF(J240=I240,1,0),0),IF(OR(M240="Y",M240="N",M240="U",M240="X"),IF(M240=L240,1,0),0),IF(OR(P240="Y",P240="N",P240="U",P240="X"),IF(P240=O240,1,0),0),IF(OR(S240="Y",S240="N",S240="U",S240="X"),IF(S240=R240,1,0),0))</f>
        <v/>
      </c>
      <c r="AU240" s="14">
        <f>A240&amp;"|"&amp;LEFT(C240,1)</f>
        <v/>
      </c>
      <c r="AV240" s="14">
        <f>F240&amp;I240&amp;L240&amp;O240&amp;R240</f>
        <v/>
      </c>
      <c r="AW240" s="14">
        <f>G240&amp;J240&amp;M240&amp;P240&amp;S240</f>
        <v/>
      </c>
    </row>
    <row r="241" ht="70" customHeight="1">
      <c r="A241" s="14" t="inlineStr">
        <is>
          <t>DS-030</t>
        </is>
      </c>
      <c r="B241" s="14" t="inlineStr">
        <is>
          <t>PID (Pavement Image Dataset)</t>
        </is>
      </c>
      <c r="C241" s="14" t="inlineStr">
        <is>
          <t>E Engineering Value</t>
        </is>
      </c>
      <c r="D241" s="14">
        <f>MCDM_Settings!$D$14</f>
        <v/>
      </c>
      <c r="E241" s="14" t="inlineStr">
        <is>
          <t>E1 Define the outcome</t>
        </is>
      </c>
      <c r="F241" s="21" t="inlineStr">
        <is>
          <t>U</t>
        </is>
      </c>
      <c r="G241" s="23" t="n"/>
      <c r="H241" s="14" t="inlineStr">
        <is>
          <t>E2 Provide measurements</t>
        </is>
      </c>
      <c r="I241" s="21" t="inlineStr">
        <is>
          <t>U</t>
        </is>
      </c>
      <c r="J241" s="23" t="n"/>
      <c r="K241" s="14" t="inlineStr">
        <is>
          <t>E3 Link the records</t>
        </is>
      </c>
      <c r="L241" s="21" t="inlineStr">
        <is>
          <t>U</t>
        </is>
      </c>
      <c r="M241" s="23" t="n"/>
      <c r="N241" s="14" t="inlineStr">
        <is>
          <t>E4 Map agency needs</t>
        </is>
      </c>
      <c r="O241" s="21" t="inlineStr">
        <is>
          <t>U</t>
        </is>
      </c>
      <c r="P241" s="23" t="n"/>
      <c r="Q241" s="14" t="inlineStr">
        <is>
          <t>E5 Validate the decision</t>
        </is>
      </c>
      <c r="R241" s="21" t="inlineStr">
        <is>
          <t>U</t>
        </is>
      </c>
      <c r="S241" s="23" t="n"/>
      <c r="T241" s="14">
        <f>IF(Z241=0,IF(ISNUMBER(SEARCH("X",AV241)),"Unrated (0-5; X)","Unrated (0-5)"),IF(Z241=1,V241&amp;"/5",V241&amp;"-"&amp;X241&amp;"/5 (P"&amp;IF(ISNUMBER(SEARCH("X",AV241)),"; X","")&amp;")"))</f>
        <v/>
      </c>
      <c r="U241" s="26">
        <f>IF(AS241=0,"",IF(AR241=0,"Incomplete/invalid",IF(AA241=0,IF(ISNUMBER(SEARCH("X",AW241)),"Unrated (0-5; X)","Unrated (0-5)"),IF(AA241=1,W241&amp;"/5",W241&amp;"-"&amp;Y241&amp;"/5 (P"&amp;IF(ISNUMBER(SEARCH("X",AW241)),"; X","")&amp;")"))))</f>
        <v/>
      </c>
      <c r="V241" s="53">
        <f>LEN(AV241)-LEN(SUBSTITUTE(AV241,"Y",""))</f>
        <v/>
      </c>
      <c r="W241" s="54">
        <f>IF(AR241=1,LEN(AW241)-LEN(SUBSTITUTE(AW241,"Y","")),"")</f>
        <v/>
      </c>
      <c r="X241" s="53">
        <f>5-(LEN(AV241)-LEN(SUBSTITUTE(AV241,"N","")))</f>
        <v/>
      </c>
      <c r="Y241" s="54">
        <f>IF(AR241=1,5-(LEN(AW241)-LEN(SUBSTITUTE(AW241,"N",""))),"")</f>
        <v/>
      </c>
      <c r="Z241" s="55">
        <f>(V241+5-X241)/5</f>
        <v/>
      </c>
      <c r="AA241" s="56">
        <f>IF(AR241=1,(W241+5-Y241)/5,"")</f>
        <v/>
      </c>
      <c r="AB241" s="57">
        <f>D241*V241/5</f>
        <v/>
      </c>
      <c r="AC241" s="58">
        <f>IF(AR241=1,D241*W241/5,"")</f>
        <v/>
      </c>
      <c r="AD241" s="57">
        <f>D241*X241/5</f>
        <v/>
      </c>
      <c r="AE241" s="58">
        <f>IF(AR241=1,D241*Y241/5,"")</f>
        <v/>
      </c>
      <c r="AF241" s="57">
        <f>D241*Z241</f>
        <v/>
      </c>
      <c r="AG241" s="58">
        <f>IF(AR241=1,D241*AA241,"")</f>
        <v/>
      </c>
      <c r="AH241" s="14" t="inlineStr">
        <is>
          <t>Y: none | N: none | X: none | U: E1, E2, E3, E4, E5. See dataset-specific evidence note in MCDM_Grades and the complete rules in MCDM_Rubric.</t>
        </is>
      </c>
      <c r="AI241" s="27" t="n"/>
      <c r="AJ241" s="14" t="inlineStr">
        <is>
          <t>https://github.com/Nan2020/PID-Pavement-Image-Dataset</t>
        </is>
      </c>
      <c r="AK241" s="27" t="n"/>
      <c r="AL241" s="14" t="inlineStr">
        <is>
          <t>P: primary documentation (not evaluator-verified data quality)</t>
        </is>
      </c>
      <c r="AM241" s="27" t="n"/>
      <c r="AN241" s="14" t="inlineStr">
        <is>
          <t>Documentation snapshot; payload release not fully pinned</t>
        </is>
      </c>
      <c r="AO241" s="27" t="n"/>
      <c r="AP241" s="14" t="inlineStr">
        <is>
          <t>2026-09-07</t>
        </is>
      </c>
      <c r="AQ241" s="27" t="n"/>
      <c r="AR241" s="14">
        <f>IF(AND(AS241=5,LEN(AW241)=5,LEN(SUBSTITUTE(SUBSTITUTE(SUBSTITUTE(SUBSTITUTE(AW241,"Y",""),"N",""),"U",""),"X",""))=0),1,0)</f>
        <v/>
      </c>
      <c r="AS241" s="14">
        <f>COUNTA(G241,J241,M241,P241,S241)</f>
        <v/>
      </c>
      <c r="AT241" s="14">
        <f>SUM(IF(OR(G241="Y",G241="N",G241="U",G241="X"),IF(G241=F241,1,0),0),IF(OR(J241="Y",J241="N",J241="U",J241="X"),IF(J241=I241,1,0),0),IF(OR(M241="Y",M241="N",M241="U",M241="X"),IF(M241=L241,1,0),0),IF(OR(P241="Y",P241="N",P241="U",P241="X"),IF(P241=O241,1,0),0),IF(OR(S241="Y",S241="N",S241="U",S241="X"),IF(S241=R241,1,0),0))</f>
        <v/>
      </c>
      <c r="AU241" s="14">
        <f>A241&amp;"|"&amp;LEFT(C241,1)</f>
        <v/>
      </c>
      <c r="AV241" s="14">
        <f>F241&amp;I241&amp;L241&amp;O241&amp;R241</f>
        <v/>
      </c>
      <c r="AW241" s="14">
        <f>G241&amp;J241&amp;M241&amp;P241&amp;S241</f>
        <v/>
      </c>
    </row>
    <row r="242" ht="70" customHeight="1">
      <c r="A242" s="14" t="inlineStr">
        <is>
          <t>DS-031</t>
        </is>
      </c>
      <c r="B242" s="14" t="inlineStr">
        <is>
          <t>Pothole Detection Dataset (1,243 images)</t>
        </is>
      </c>
      <c r="C242" s="14" t="inlineStr">
        <is>
          <t>A Access</t>
        </is>
      </c>
      <c r="D242" s="14">
        <f>MCDM_Settings!$D$7</f>
        <v/>
      </c>
      <c r="E242" s="14" t="inlineStr">
        <is>
          <t>A1 Find the release</t>
        </is>
      </c>
      <c r="F242" s="21" t="inlineStr">
        <is>
          <t>Y</t>
        </is>
      </c>
      <c r="G242" s="23" t="n"/>
      <c r="H242" s="14" t="inlineStr">
        <is>
          <t>A2 Get the data</t>
        </is>
      </c>
      <c r="I242" s="21" t="inlineStr">
        <is>
          <t>Y</t>
        </is>
      </c>
      <c r="J242" s="23" t="n"/>
      <c r="K242" s="14" t="inlineStr">
        <is>
          <t>A3 Check the license</t>
        </is>
      </c>
      <c r="L242" s="21" t="inlineStr">
        <is>
          <t>U</t>
        </is>
      </c>
      <c r="M242" s="23" t="n"/>
      <c r="N242" s="14" t="inlineStr">
        <is>
          <t>A4 Check other rights</t>
        </is>
      </c>
      <c r="O242" s="21" t="inlineStr">
        <is>
          <t>U</t>
        </is>
      </c>
      <c r="P242" s="23" t="n"/>
      <c r="Q242" s="14" t="inlineStr">
        <is>
          <t>A5 Open a sample</t>
        </is>
      </c>
      <c r="R242" s="21" t="inlineStr">
        <is>
          <t>U</t>
        </is>
      </c>
      <c r="S242" s="23" t="n"/>
      <c r="T242" s="14">
        <f>IF(Z242=0,IF(ISNUMBER(SEARCH("X",AV242)),"Unrated (0-5; X)","Unrated (0-5)"),IF(Z242=1,V242&amp;"/5",V242&amp;"-"&amp;X242&amp;"/5 (P"&amp;IF(ISNUMBER(SEARCH("X",AV242)),"; X","")&amp;")"))</f>
        <v/>
      </c>
      <c r="U242" s="26">
        <f>IF(AS242=0,"",IF(AR242=0,"Incomplete/invalid",IF(AA242=0,IF(ISNUMBER(SEARCH("X",AW242)),"Unrated (0-5; X)","Unrated (0-5)"),IF(AA242=1,W242&amp;"/5",W242&amp;"-"&amp;Y242&amp;"/5 (P"&amp;IF(ISNUMBER(SEARCH("X",AW242)),"; X","")&amp;")"))))</f>
        <v/>
      </c>
      <c r="V242" s="53">
        <f>LEN(AV242)-LEN(SUBSTITUTE(AV242,"Y",""))</f>
        <v/>
      </c>
      <c r="W242" s="54">
        <f>IF(AR242=1,LEN(AW242)-LEN(SUBSTITUTE(AW242,"Y","")),"")</f>
        <v/>
      </c>
      <c r="X242" s="53">
        <f>5-(LEN(AV242)-LEN(SUBSTITUTE(AV242,"N","")))</f>
        <v/>
      </c>
      <c r="Y242" s="54">
        <f>IF(AR242=1,5-(LEN(AW242)-LEN(SUBSTITUTE(AW242,"N",""))),"")</f>
        <v/>
      </c>
      <c r="Z242" s="55">
        <f>(V242+5-X242)/5</f>
        <v/>
      </c>
      <c r="AA242" s="56">
        <f>IF(AR242=1,(W242+5-Y242)/5,"")</f>
        <v/>
      </c>
      <c r="AB242" s="57">
        <f>D242*V242/5</f>
        <v/>
      </c>
      <c r="AC242" s="58">
        <f>IF(AR242=1,D242*W242/5,"")</f>
        <v/>
      </c>
      <c r="AD242" s="57">
        <f>D242*X242/5</f>
        <v/>
      </c>
      <c r="AE242" s="58">
        <f>IF(AR242=1,D242*Y242/5,"")</f>
        <v/>
      </c>
      <c r="AF242" s="57">
        <f>D242*Z242</f>
        <v/>
      </c>
      <c r="AG242" s="58">
        <f>IF(AR242=1,D242*AA242,"")</f>
        <v/>
      </c>
      <c r="AH242" s="14" t="inlineStr">
        <is>
          <t>Y: A1, A2 | N: none | X: none | U: A3, A4, A5. See dataset-specific evidence note in MCDM_Grades and the complete rules in MCDM_Rubric.</t>
        </is>
      </c>
      <c r="AI242" s="27" t="n"/>
      <c r="AJ242" s="14" t="inlineStr">
        <is>
          <t>https://github.com/jaygala24/pothole-detection</t>
        </is>
      </c>
      <c r="AK242" s="27" t="n"/>
      <c r="AL242" s="14" t="inlineStr">
        <is>
          <t>P: primary documentation (not evaluator-verified data quality)</t>
        </is>
      </c>
      <c r="AM242" s="27" t="n"/>
      <c r="AN242" s="14" t="inlineStr">
        <is>
          <t>Documentation snapshot; payload release not fully pinned</t>
        </is>
      </c>
      <c r="AO242" s="27" t="n"/>
      <c r="AP242" s="14" t="inlineStr">
        <is>
          <t>2026-09-07</t>
        </is>
      </c>
      <c r="AQ242" s="27" t="n"/>
      <c r="AR242" s="14">
        <f>IF(AND(AS242=5,LEN(AW242)=5,LEN(SUBSTITUTE(SUBSTITUTE(SUBSTITUTE(SUBSTITUTE(AW242,"Y",""),"N",""),"U",""),"X",""))=0),1,0)</f>
        <v/>
      </c>
      <c r="AS242" s="14">
        <f>COUNTA(G242,J242,M242,P242,S242)</f>
        <v/>
      </c>
      <c r="AT242" s="14">
        <f>SUM(IF(OR(G242="Y",G242="N",G242="U",G242="X"),IF(G242=F242,1,0),0),IF(OR(J242="Y",J242="N",J242="U",J242="X"),IF(J242=I242,1,0),0),IF(OR(M242="Y",M242="N",M242="U",M242="X"),IF(M242=L242,1,0),0),IF(OR(P242="Y",P242="N",P242="U",P242="X"),IF(P242=O242,1,0),0),IF(OR(S242="Y",S242="N",S242="U",S242="X"),IF(S242=R242,1,0),0))</f>
        <v/>
      </c>
      <c r="AU242" s="14">
        <f>A242&amp;"|"&amp;LEFT(C242,1)</f>
        <v/>
      </c>
      <c r="AV242" s="14">
        <f>F242&amp;I242&amp;L242&amp;O242&amp;R242</f>
        <v/>
      </c>
      <c r="AW242" s="14">
        <f>G242&amp;J242&amp;M242&amp;P242&amp;S242</f>
        <v/>
      </c>
    </row>
    <row r="243" ht="70" customHeight="1">
      <c r="A243" s="14" t="inlineStr">
        <is>
          <t>DS-031</t>
        </is>
      </c>
      <c r="B243" s="14" t="inlineStr">
        <is>
          <t>Pothole Detection Dataset (1,243 images)</t>
        </is>
      </c>
      <c r="C243" s="14" t="inlineStr">
        <is>
          <t>L Label Quality</t>
        </is>
      </c>
      <c r="D243" s="14">
        <f>MCDM_Settings!$D$8</f>
        <v/>
      </c>
      <c r="E243" s="14" t="inlineStr">
        <is>
          <t>L1 Define the targets</t>
        </is>
      </c>
      <c r="F243" s="21" t="inlineStr">
        <is>
          <t>Y</t>
        </is>
      </c>
      <c r="G243" s="23" t="n"/>
      <c r="H243" s="14" t="inlineStr">
        <is>
          <t>L2 Explain the rules</t>
        </is>
      </c>
      <c r="I243" s="21" t="inlineStr">
        <is>
          <t>U</t>
        </is>
      </c>
      <c r="J243" s="23" t="n"/>
      <c r="K243" s="14" t="inlineStr">
        <is>
          <t>L3 Identify the team</t>
        </is>
      </c>
      <c r="L243" s="21" t="inlineStr">
        <is>
          <t>U</t>
        </is>
      </c>
      <c r="M243" s="23" t="n"/>
      <c r="N243" s="14" t="inlineStr">
        <is>
          <t>L4 Review and correct</t>
        </is>
      </c>
      <c r="O243" s="21" t="inlineStr">
        <is>
          <t>U</t>
        </is>
      </c>
      <c r="P243" s="23" t="n"/>
      <c r="Q243" s="14" t="inlineStr">
        <is>
          <t>L5 Measure reliability</t>
        </is>
      </c>
      <c r="R243" s="21" t="inlineStr">
        <is>
          <t>U</t>
        </is>
      </c>
      <c r="S243" s="23" t="n"/>
      <c r="T243" s="14">
        <f>IF(Z243=0,IF(ISNUMBER(SEARCH("X",AV243)),"Unrated (0-5; X)","Unrated (0-5)"),IF(Z243=1,V243&amp;"/5",V243&amp;"-"&amp;X243&amp;"/5 (P"&amp;IF(ISNUMBER(SEARCH("X",AV243)),"; X","")&amp;")"))</f>
        <v/>
      </c>
      <c r="U243" s="26">
        <f>IF(AS243=0,"",IF(AR243=0,"Incomplete/invalid",IF(AA243=0,IF(ISNUMBER(SEARCH("X",AW243)),"Unrated (0-5; X)","Unrated (0-5)"),IF(AA243=1,W243&amp;"/5",W243&amp;"-"&amp;Y243&amp;"/5 (P"&amp;IF(ISNUMBER(SEARCH("X",AW243)),"; X","")&amp;")"))))</f>
        <v/>
      </c>
      <c r="V243" s="53">
        <f>LEN(AV243)-LEN(SUBSTITUTE(AV243,"Y",""))</f>
        <v/>
      </c>
      <c r="W243" s="54">
        <f>IF(AR243=1,LEN(AW243)-LEN(SUBSTITUTE(AW243,"Y","")),"")</f>
        <v/>
      </c>
      <c r="X243" s="53">
        <f>5-(LEN(AV243)-LEN(SUBSTITUTE(AV243,"N","")))</f>
        <v/>
      </c>
      <c r="Y243" s="54">
        <f>IF(AR243=1,5-(LEN(AW243)-LEN(SUBSTITUTE(AW243,"N",""))),"")</f>
        <v/>
      </c>
      <c r="Z243" s="55">
        <f>(V243+5-X243)/5</f>
        <v/>
      </c>
      <c r="AA243" s="56">
        <f>IF(AR243=1,(W243+5-Y243)/5,"")</f>
        <v/>
      </c>
      <c r="AB243" s="57">
        <f>D243*V243/5</f>
        <v/>
      </c>
      <c r="AC243" s="58">
        <f>IF(AR243=1,D243*W243/5,"")</f>
        <v/>
      </c>
      <c r="AD243" s="57">
        <f>D243*X243/5</f>
        <v/>
      </c>
      <c r="AE243" s="58">
        <f>IF(AR243=1,D243*Y243/5,"")</f>
        <v/>
      </c>
      <c r="AF243" s="57">
        <f>D243*Z243</f>
        <v/>
      </c>
      <c r="AG243" s="58">
        <f>IF(AR243=1,D243*AA243,"")</f>
        <v/>
      </c>
      <c r="AH243" s="14" t="inlineStr">
        <is>
          <t>Y: L1 | N: none | X: none | U: L2, L3, L4, L5. See dataset-specific evidence note in MCDM_Grades and the complete rules in MCDM_Rubric.</t>
        </is>
      </c>
      <c r="AI243" s="27" t="n"/>
      <c r="AJ243" s="14" t="inlineStr">
        <is>
          <t>https://github.com/jaygala24/pothole-detection</t>
        </is>
      </c>
      <c r="AK243" s="27" t="n"/>
      <c r="AL243" s="14" t="inlineStr">
        <is>
          <t>P: primary documentation (not evaluator-verified data quality)</t>
        </is>
      </c>
      <c r="AM243" s="27" t="n"/>
      <c r="AN243" s="14" t="inlineStr">
        <is>
          <t>Documentation snapshot; payload release not fully pinned</t>
        </is>
      </c>
      <c r="AO243" s="27" t="n"/>
      <c r="AP243" s="14" t="inlineStr">
        <is>
          <t>2026-09-07</t>
        </is>
      </c>
      <c r="AQ243" s="27" t="n"/>
      <c r="AR243" s="14">
        <f>IF(AND(AS243=5,LEN(AW243)=5,LEN(SUBSTITUTE(SUBSTITUTE(SUBSTITUTE(SUBSTITUTE(AW243,"Y",""),"N",""),"U",""),"X",""))=0),1,0)</f>
        <v/>
      </c>
      <c r="AS243" s="14">
        <f>COUNTA(G243,J243,M243,P243,S243)</f>
        <v/>
      </c>
      <c r="AT243" s="14">
        <f>SUM(IF(OR(G243="Y",G243="N",G243="U",G243="X"),IF(G243=F243,1,0),0),IF(OR(J243="Y",J243="N",J243="U",J243="X"),IF(J243=I243,1,0),0),IF(OR(M243="Y",M243="N",M243="U",M243="X"),IF(M243=L243,1,0),0),IF(OR(P243="Y",P243="N",P243="U",P243="X"),IF(P243=O243,1,0),0),IF(OR(S243="Y",S243="N",S243="U",S243="X"),IF(S243=R243,1,0),0))</f>
        <v/>
      </c>
      <c r="AU243" s="14">
        <f>A243&amp;"|"&amp;LEFT(C243,1)</f>
        <v/>
      </c>
      <c r="AV243" s="14">
        <f>F243&amp;I243&amp;L243&amp;O243&amp;R243</f>
        <v/>
      </c>
      <c r="AW243" s="14">
        <f>G243&amp;J243&amp;M243&amp;P243&amp;S243</f>
        <v/>
      </c>
    </row>
    <row r="244" ht="70" customHeight="1">
      <c r="A244" s="14" t="inlineStr">
        <is>
          <t>DS-031</t>
        </is>
      </c>
      <c r="B244" s="14" t="inlineStr">
        <is>
          <t>Pothole Detection Dataset (1,243 images)</t>
        </is>
      </c>
      <c r="C244" s="14" t="inlineStr">
        <is>
          <t>D Documentation</t>
        </is>
      </c>
      <c r="D244" s="14">
        <f>MCDM_Settings!$D$9</f>
        <v/>
      </c>
      <c r="E244" s="14" t="inlineStr">
        <is>
          <t>D1 Describe the files</t>
        </is>
      </c>
      <c r="F244" s="21" t="inlineStr">
        <is>
          <t>U</t>
        </is>
      </c>
      <c r="G244" s="23" t="n"/>
      <c r="H244" s="14" t="inlineStr">
        <is>
          <t>D2 Explain the source</t>
        </is>
      </c>
      <c r="I244" s="21" t="inlineStr">
        <is>
          <t>Y</t>
        </is>
      </c>
      <c r="J244" s="23" t="n"/>
      <c r="K244" s="14" t="inlineStr">
        <is>
          <t>D3 Track the version</t>
        </is>
      </c>
      <c r="L244" s="21" t="inlineStr">
        <is>
          <t>Y</t>
        </is>
      </c>
      <c r="M244" s="23" t="n"/>
      <c r="N244" s="14" t="inlineStr">
        <is>
          <t>D4 State the limits</t>
        </is>
      </c>
      <c r="O244" s="21" t="inlineStr">
        <is>
          <t>U</t>
        </is>
      </c>
      <c r="P244" s="23" t="n"/>
      <c r="Q244" s="14" t="inlineStr">
        <is>
          <t>D5 Locate the details</t>
        </is>
      </c>
      <c r="R244" s="21" t="inlineStr">
        <is>
          <t>Y</t>
        </is>
      </c>
      <c r="S244" s="23" t="n"/>
      <c r="T244" s="14">
        <f>IF(Z244=0,IF(ISNUMBER(SEARCH("X",AV244)),"Unrated (0-5; X)","Unrated (0-5)"),IF(Z244=1,V244&amp;"/5",V244&amp;"-"&amp;X244&amp;"/5 (P"&amp;IF(ISNUMBER(SEARCH("X",AV244)),"; X","")&amp;")"))</f>
        <v/>
      </c>
      <c r="U244" s="26">
        <f>IF(AS244=0,"",IF(AR244=0,"Incomplete/invalid",IF(AA244=0,IF(ISNUMBER(SEARCH("X",AW244)),"Unrated (0-5; X)","Unrated (0-5)"),IF(AA244=1,W244&amp;"/5",W244&amp;"-"&amp;Y244&amp;"/5 (P"&amp;IF(ISNUMBER(SEARCH("X",AW244)),"; X","")&amp;")"))))</f>
        <v/>
      </c>
      <c r="V244" s="53">
        <f>LEN(AV244)-LEN(SUBSTITUTE(AV244,"Y",""))</f>
        <v/>
      </c>
      <c r="W244" s="54">
        <f>IF(AR244=1,LEN(AW244)-LEN(SUBSTITUTE(AW244,"Y","")),"")</f>
        <v/>
      </c>
      <c r="X244" s="53">
        <f>5-(LEN(AV244)-LEN(SUBSTITUTE(AV244,"N","")))</f>
        <v/>
      </c>
      <c r="Y244" s="54">
        <f>IF(AR244=1,5-(LEN(AW244)-LEN(SUBSTITUTE(AW244,"N",""))),"")</f>
        <v/>
      </c>
      <c r="Z244" s="55">
        <f>(V244+5-X244)/5</f>
        <v/>
      </c>
      <c r="AA244" s="56">
        <f>IF(AR244=1,(W244+5-Y244)/5,"")</f>
        <v/>
      </c>
      <c r="AB244" s="57">
        <f>D244*V244/5</f>
        <v/>
      </c>
      <c r="AC244" s="58">
        <f>IF(AR244=1,D244*W244/5,"")</f>
        <v/>
      </c>
      <c r="AD244" s="57">
        <f>D244*X244/5</f>
        <v/>
      </c>
      <c r="AE244" s="58">
        <f>IF(AR244=1,D244*Y244/5,"")</f>
        <v/>
      </c>
      <c r="AF244" s="57">
        <f>D244*Z244</f>
        <v/>
      </c>
      <c r="AG244" s="58">
        <f>IF(AR244=1,D244*AA244,"")</f>
        <v/>
      </c>
      <c r="AH244" s="14" t="inlineStr">
        <is>
          <t>Y: D2, D3, D5 | N: none | X: none | U: D1, D4. See dataset-specific evidence note in MCDM_Grades and the complete rules in MCDM_Rubric.</t>
        </is>
      </c>
      <c r="AI244" s="27" t="n"/>
      <c r="AJ244" s="14" t="inlineStr">
        <is>
          <t>https://github.com/jaygala24/pothole-detection</t>
        </is>
      </c>
      <c r="AK244" s="27" t="n"/>
      <c r="AL244" s="14" t="inlineStr">
        <is>
          <t>P: primary documentation (not evaluator-verified data quality)</t>
        </is>
      </c>
      <c r="AM244" s="27" t="n"/>
      <c r="AN244" s="14" t="inlineStr">
        <is>
          <t>Documentation snapshot; payload release not fully pinned</t>
        </is>
      </c>
      <c r="AO244" s="27" t="n"/>
      <c r="AP244" s="14" t="inlineStr">
        <is>
          <t>2026-09-07</t>
        </is>
      </c>
      <c r="AQ244" s="27" t="n"/>
      <c r="AR244" s="14">
        <f>IF(AND(AS244=5,LEN(AW244)=5,LEN(SUBSTITUTE(SUBSTITUTE(SUBSTITUTE(SUBSTITUTE(AW244,"Y",""),"N",""),"U",""),"X",""))=0),1,0)</f>
        <v/>
      </c>
      <c r="AS244" s="14">
        <f>COUNTA(G244,J244,M244,P244,S244)</f>
        <v/>
      </c>
      <c r="AT244" s="14">
        <f>SUM(IF(OR(G244="Y",G244="N",G244="U",G244="X"),IF(G244=F244,1,0),0),IF(OR(J244="Y",J244="N",J244="U",J244="X"),IF(J244=I244,1,0),0),IF(OR(M244="Y",M244="N",M244="U",M244="X"),IF(M244=L244,1,0),0),IF(OR(P244="Y",P244="N",P244="U",P244="X"),IF(P244=O244,1,0),0),IF(OR(S244="Y",S244="N",S244="U",S244="X"),IF(S244=R244,1,0),0))</f>
        <v/>
      </c>
      <c r="AU244" s="14">
        <f>A244&amp;"|"&amp;LEFT(C244,1)</f>
        <v/>
      </c>
      <c r="AV244" s="14">
        <f>F244&amp;I244&amp;L244&amp;O244&amp;R244</f>
        <v/>
      </c>
      <c r="AW244" s="14">
        <f>G244&amp;J244&amp;M244&amp;P244&amp;S244</f>
        <v/>
      </c>
    </row>
    <row r="245" ht="70" customHeight="1">
      <c r="A245" s="14" t="inlineStr">
        <is>
          <t>DS-031</t>
        </is>
      </c>
      <c r="B245" s="14" t="inlineStr">
        <is>
          <t>Pothole Detection Dataset (1,243 images)</t>
        </is>
      </c>
      <c r="C245" s="14" t="inlineStr">
        <is>
          <t>C Sample Size</t>
        </is>
      </c>
      <c r="D245" s="14">
        <f>MCDM_Settings!$D$10</f>
        <v/>
      </c>
      <c r="E245" s="14" t="inlineStr">
        <is>
          <t>C1 Count originals</t>
        </is>
      </c>
      <c r="F245" s="21" t="inlineStr">
        <is>
          <t>U</t>
        </is>
      </c>
      <c r="G245" s="23" t="n"/>
      <c r="H245" s="14" t="inlineStr">
        <is>
          <t>C2 Count each class</t>
        </is>
      </c>
      <c r="I245" s="21" t="inlineStr">
        <is>
          <t>U</t>
        </is>
      </c>
      <c r="J245" s="23" t="n"/>
      <c r="K245" s="14" t="inlineStr">
        <is>
          <t>C3 Count each group</t>
        </is>
      </c>
      <c r="L245" s="21" t="inlineStr">
        <is>
          <t>U</t>
        </is>
      </c>
      <c r="M245" s="23" t="n"/>
      <c r="N245" s="14" t="inlineStr">
        <is>
          <t>C4 Count each split</t>
        </is>
      </c>
      <c r="O245" s="21" t="inlineStr">
        <is>
          <t>U</t>
        </is>
      </c>
      <c r="P245" s="23" t="n"/>
      <c r="Q245" s="14" t="inlineStr">
        <is>
          <t>C5 Justify the size</t>
        </is>
      </c>
      <c r="R245" s="21" t="inlineStr">
        <is>
          <t>U</t>
        </is>
      </c>
      <c r="S245" s="23" t="n"/>
      <c r="T245" s="14">
        <f>IF(Z245=0,IF(ISNUMBER(SEARCH("X",AV245)),"Unrated (0-5; X)","Unrated (0-5)"),IF(Z245=1,V245&amp;"/5",V245&amp;"-"&amp;X245&amp;"/5 (P"&amp;IF(ISNUMBER(SEARCH("X",AV245)),"; X","")&amp;")"))</f>
        <v/>
      </c>
      <c r="U245" s="26">
        <f>IF(AS245=0,"",IF(AR245=0,"Incomplete/invalid",IF(AA245=0,IF(ISNUMBER(SEARCH("X",AW245)),"Unrated (0-5; X)","Unrated (0-5)"),IF(AA245=1,W245&amp;"/5",W245&amp;"-"&amp;Y245&amp;"/5 (P"&amp;IF(ISNUMBER(SEARCH("X",AW245)),"; X","")&amp;")"))))</f>
        <v/>
      </c>
      <c r="V245" s="53">
        <f>LEN(AV245)-LEN(SUBSTITUTE(AV245,"Y",""))</f>
        <v/>
      </c>
      <c r="W245" s="54">
        <f>IF(AR245=1,LEN(AW245)-LEN(SUBSTITUTE(AW245,"Y","")),"")</f>
        <v/>
      </c>
      <c r="X245" s="53">
        <f>5-(LEN(AV245)-LEN(SUBSTITUTE(AV245,"N","")))</f>
        <v/>
      </c>
      <c r="Y245" s="54">
        <f>IF(AR245=1,5-(LEN(AW245)-LEN(SUBSTITUTE(AW245,"N",""))),"")</f>
        <v/>
      </c>
      <c r="Z245" s="55">
        <f>(V245+5-X245)/5</f>
        <v/>
      </c>
      <c r="AA245" s="56">
        <f>IF(AR245=1,(W245+5-Y245)/5,"")</f>
        <v/>
      </c>
      <c r="AB245" s="57">
        <f>D245*V245/5</f>
        <v/>
      </c>
      <c r="AC245" s="58">
        <f>IF(AR245=1,D245*W245/5,"")</f>
        <v/>
      </c>
      <c r="AD245" s="57">
        <f>D245*X245/5</f>
        <v/>
      </c>
      <c r="AE245" s="58">
        <f>IF(AR245=1,D245*Y245/5,"")</f>
        <v/>
      </c>
      <c r="AF245" s="57">
        <f>D245*Z245</f>
        <v/>
      </c>
      <c r="AG245" s="58">
        <f>IF(AR245=1,D245*AA245,"")</f>
        <v/>
      </c>
      <c r="AH245" s="14" t="inlineStr">
        <is>
          <t>Y: none | N: none | X: none | U: C1, C2, C3, C4, C5. See dataset-specific evidence note in MCDM_Grades and the complete rules in MCDM_Rubric.</t>
        </is>
      </c>
      <c r="AI245" s="27" t="n"/>
      <c r="AJ245" s="14" t="inlineStr">
        <is>
          <t>https://github.com/jaygala24/pothole-detection</t>
        </is>
      </c>
      <c r="AK245" s="27" t="n"/>
      <c r="AL245" s="14" t="inlineStr">
        <is>
          <t>P: primary documentation (not evaluator-verified data quality)</t>
        </is>
      </c>
      <c r="AM245" s="27" t="n"/>
      <c r="AN245" s="14" t="inlineStr">
        <is>
          <t>Documentation snapshot; payload release not fully pinned</t>
        </is>
      </c>
      <c r="AO245" s="27" t="n"/>
      <c r="AP245" s="14" t="inlineStr">
        <is>
          <t>2026-09-07</t>
        </is>
      </c>
      <c r="AQ245" s="27" t="n"/>
      <c r="AR245" s="14">
        <f>IF(AND(AS245=5,LEN(AW245)=5,LEN(SUBSTITUTE(SUBSTITUTE(SUBSTITUTE(SUBSTITUTE(AW245,"Y",""),"N",""),"U",""),"X",""))=0),1,0)</f>
        <v/>
      </c>
      <c r="AS245" s="14">
        <f>COUNTA(G245,J245,M245,P245,S245)</f>
        <v/>
      </c>
      <c r="AT245" s="14">
        <f>SUM(IF(OR(G245="Y",G245="N",G245="U",G245="X"),IF(G245=F245,1,0),0),IF(OR(J245="Y",J245="N",J245="U",J245="X"),IF(J245=I245,1,0),0),IF(OR(M245="Y",M245="N",M245="U",M245="X"),IF(M245=L245,1,0),0),IF(OR(P245="Y",P245="N",P245="U",P245="X"),IF(P245=O245,1,0),0),IF(OR(S245="Y",S245="N",S245="U",S245="X"),IF(S245=R245,1,0),0))</f>
        <v/>
      </c>
      <c r="AU245" s="14">
        <f>A245&amp;"|"&amp;LEFT(C245,1)</f>
        <v/>
      </c>
      <c r="AV245" s="14">
        <f>F245&amp;I245&amp;L245&amp;O245&amp;R245</f>
        <v/>
      </c>
      <c r="AW245" s="14">
        <f>G245&amp;J245&amp;M245&amp;P245&amp;S245</f>
        <v/>
      </c>
    </row>
    <row r="246" ht="70" customHeight="1">
      <c r="A246" s="14" t="inlineStr">
        <is>
          <t>DS-031</t>
        </is>
      </c>
      <c r="B246" s="14" t="inlineStr">
        <is>
          <t>Pothole Detection Dataset (1,243 images)</t>
        </is>
      </c>
      <c r="C246" s="14" t="inlineStr">
        <is>
          <t>R Domain Fit</t>
        </is>
      </c>
      <c r="D246" s="14">
        <f>MCDM_Settings!$D$11</f>
        <v/>
      </c>
      <c r="E246" s="14" t="inlineStr">
        <is>
          <t>R1 Define the domain</t>
        </is>
      </c>
      <c r="F246" s="21" t="inlineStr">
        <is>
          <t>U</t>
        </is>
      </c>
      <c r="G246" s="23" t="n"/>
      <c r="H246" s="14" t="inlineStr">
        <is>
          <t>R2 Describe coverage</t>
        </is>
      </c>
      <c r="I246" s="21" t="inlineStr">
        <is>
          <t>U</t>
        </is>
      </c>
      <c r="J246" s="23" t="n"/>
      <c r="K246" s="14" t="inlineStr">
        <is>
          <t>R3 Compare the target</t>
        </is>
      </c>
      <c r="L246" s="21" t="inlineStr">
        <is>
          <t>U</t>
        </is>
      </c>
      <c r="M246" s="23" t="n"/>
      <c r="N246" s="14" t="inlineStr">
        <is>
          <t>R4 Check for bias</t>
        </is>
      </c>
      <c r="O246" s="21" t="inlineStr">
        <is>
          <t>U</t>
        </is>
      </c>
      <c r="P246" s="23" t="n"/>
      <c r="Q246" s="14" t="inlineStr">
        <is>
          <t>R5 Test a new domain</t>
        </is>
      </c>
      <c r="R246" s="21" t="inlineStr">
        <is>
          <t>U</t>
        </is>
      </c>
      <c r="S246" s="23" t="n"/>
      <c r="T246" s="14">
        <f>IF(Z246=0,IF(ISNUMBER(SEARCH("X",AV246)),"Unrated (0-5; X)","Unrated (0-5)"),IF(Z246=1,V246&amp;"/5",V246&amp;"-"&amp;X246&amp;"/5 (P"&amp;IF(ISNUMBER(SEARCH("X",AV246)),"; X","")&amp;")"))</f>
        <v/>
      </c>
      <c r="U246" s="26">
        <f>IF(AS246=0,"",IF(AR246=0,"Incomplete/invalid",IF(AA246=0,IF(ISNUMBER(SEARCH("X",AW246)),"Unrated (0-5; X)","Unrated (0-5)"),IF(AA246=1,W246&amp;"/5",W246&amp;"-"&amp;Y246&amp;"/5 (P"&amp;IF(ISNUMBER(SEARCH("X",AW246)),"; X","")&amp;")"))))</f>
        <v/>
      </c>
      <c r="V246" s="53">
        <f>LEN(AV246)-LEN(SUBSTITUTE(AV246,"Y",""))</f>
        <v/>
      </c>
      <c r="W246" s="54">
        <f>IF(AR246=1,LEN(AW246)-LEN(SUBSTITUTE(AW246,"Y","")),"")</f>
        <v/>
      </c>
      <c r="X246" s="53">
        <f>5-(LEN(AV246)-LEN(SUBSTITUTE(AV246,"N","")))</f>
        <v/>
      </c>
      <c r="Y246" s="54">
        <f>IF(AR246=1,5-(LEN(AW246)-LEN(SUBSTITUTE(AW246,"N",""))),"")</f>
        <v/>
      </c>
      <c r="Z246" s="55">
        <f>(V246+5-X246)/5</f>
        <v/>
      </c>
      <c r="AA246" s="56">
        <f>IF(AR246=1,(W246+5-Y246)/5,"")</f>
        <v/>
      </c>
      <c r="AB246" s="57">
        <f>D246*V246/5</f>
        <v/>
      </c>
      <c r="AC246" s="58">
        <f>IF(AR246=1,D246*W246/5,"")</f>
        <v/>
      </c>
      <c r="AD246" s="57">
        <f>D246*X246/5</f>
        <v/>
      </c>
      <c r="AE246" s="58">
        <f>IF(AR246=1,D246*Y246/5,"")</f>
        <v/>
      </c>
      <c r="AF246" s="57">
        <f>D246*Z246</f>
        <v/>
      </c>
      <c r="AG246" s="58">
        <f>IF(AR246=1,D246*AA246,"")</f>
        <v/>
      </c>
      <c r="AH246" s="14" t="inlineStr">
        <is>
          <t>Y: none | N: none | X: none | U: R1, R2, R3, R4, R5. See dataset-specific evidence note in MCDM_Grades and the complete rules in MCDM_Rubric.</t>
        </is>
      </c>
      <c r="AI246" s="27" t="n"/>
      <c r="AJ246" s="14" t="inlineStr">
        <is>
          <t>https://github.com/jaygala24/pothole-detection</t>
        </is>
      </c>
      <c r="AK246" s="27" t="n"/>
      <c r="AL246" s="14" t="inlineStr">
        <is>
          <t>P: primary documentation (not evaluator-verified data quality)</t>
        </is>
      </c>
      <c r="AM246" s="27" t="n"/>
      <c r="AN246" s="14" t="inlineStr">
        <is>
          <t>Documentation snapshot; payload release not fully pinned</t>
        </is>
      </c>
      <c r="AO246" s="27" t="n"/>
      <c r="AP246" s="14" t="inlineStr">
        <is>
          <t>2026-09-07</t>
        </is>
      </c>
      <c r="AQ246" s="27" t="n"/>
      <c r="AR246" s="14">
        <f>IF(AND(AS246=5,LEN(AW246)=5,LEN(SUBSTITUTE(SUBSTITUTE(SUBSTITUTE(SUBSTITUTE(AW246,"Y",""),"N",""),"U",""),"X",""))=0),1,0)</f>
        <v/>
      </c>
      <c r="AS246" s="14">
        <f>COUNTA(G246,J246,M246,P246,S246)</f>
        <v/>
      </c>
      <c r="AT246" s="14">
        <f>SUM(IF(OR(G246="Y",G246="N",G246="U",G246="X"),IF(G246=F246,1,0),0),IF(OR(J246="Y",J246="N",J246="U",J246="X"),IF(J246=I246,1,0),0),IF(OR(M246="Y",M246="N",M246="U",M246="X"),IF(M246=L246,1,0),0),IF(OR(P246="Y",P246="N",P246="U",P246="X"),IF(P246=O246,1,0),0),IF(OR(S246="Y",S246="N",S246="U",S246="X"),IF(S246=R246,1,0),0))</f>
        <v/>
      </c>
      <c r="AU246" s="14">
        <f>A246&amp;"|"&amp;LEFT(C246,1)</f>
        <v/>
      </c>
      <c r="AV246" s="14">
        <f>F246&amp;I246&amp;L246&amp;O246&amp;R246</f>
        <v/>
      </c>
      <c r="AW246" s="14">
        <f>G246&amp;J246&amp;M246&amp;P246&amp;S246</f>
        <v/>
      </c>
    </row>
    <row r="247" ht="70" customHeight="1">
      <c r="A247" s="14" t="inlineStr">
        <is>
          <t>DS-031</t>
        </is>
      </c>
      <c r="B247" s="14" t="inlineStr">
        <is>
          <t>Pothole Detection Dataset (1,243 images)</t>
        </is>
      </c>
      <c r="C247" s="14" t="inlineStr">
        <is>
          <t>M Sensor Details</t>
        </is>
      </c>
      <c r="D247" s="14">
        <f>MCDM_Settings!$D$12</f>
        <v/>
      </c>
      <c r="E247" s="14" t="inlineStr">
        <is>
          <t>M1 Identify equipment</t>
        </is>
      </c>
      <c r="F247" s="21" t="inlineStr">
        <is>
          <t>U</t>
        </is>
      </c>
      <c r="G247" s="23" t="n"/>
      <c r="H247" s="14" t="inlineStr">
        <is>
          <t>M2 Specify the scale</t>
        </is>
      </c>
      <c r="I247" s="21" t="inlineStr">
        <is>
          <t>U</t>
        </is>
      </c>
      <c r="J247" s="23" t="n"/>
      <c r="K247" s="14" t="inlineStr">
        <is>
          <t>M3 Locate the records</t>
        </is>
      </c>
      <c r="L247" s="21" t="inlineStr">
        <is>
          <t>U</t>
        </is>
      </c>
      <c r="M247" s="23" t="n"/>
      <c r="N247" s="14" t="inlineStr">
        <is>
          <t>M4 Report precision</t>
        </is>
      </c>
      <c r="O247" s="21" t="inlineStr">
        <is>
          <t>U</t>
        </is>
      </c>
      <c r="P247" s="23" t="n"/>
      <c r="Q247" s="14" t="inlineStr">
        <is>
          <t>M5 Explain processing</t>
        </is>
      </c>
      <c r="R247" s="21" t="inlineStr">
        <is>
          <t>U</t>
        </is>
      </c>
      <c r="S247" s="23" t="n"/>
      <c r="T247" s="14">
        <f>IF(Z247=0,IF(ISNUMBER(SEARCH("X",AV247)),"Unrated (0-5; X)","Unrated (0-5)"),IF(Z247=1,V247&amp;"/5",V247&amp;"-"&amp;X247&amp;"/5 (P"&amp;IF(ISNUMBER(SEARCH("X",AV247)),"; X","")&amp;")"))</f>
        <v/>
      </c>
      <c r="U247" s="26">
        <f>IF(AS247=0,"",IF(AR247=0,"Incomplete/invalid",IF(AA247=0,IF(ISNUMBER(SEARCH("X",AW247)),"Unrated (0-5; X)","Unrated (0-5)"),IF(AA247=1,W247&amp;"/5",W247&amp;"-"&amp;Y247&amp;"/5 (P"&amp;IF(ISNUMBER(SEARCH("X",AW247)),"; X","")&amp;")"))))</f>
        <v/>
      </c>
      <c r="V247" s="53">
        <f>LEN(AV247)-LEN(SUBSTITUTE(AV247,"Y",""))</f>
        <v/>
      </c>
      <c r="W247" s="54">
        <f>IF(AR247=1,LEN(AW247)-LEN(SUBSTITUTE(AW247,"Y","")),"")</f>
        <v/>
      </c>
      <c r="X247" s="53">
        <f>5-(LEN(AV247)-LEN(SUBSTITUTE(AV247,"N","")))</f>
        <v/>
      </c>
      <c r="Y247" s="54">
        <f>IF(AR247=1,5-(LEN(AW247)-LEN(SUBSTITUTE(AW247,"N",""))),"")</f>
        <v/>
      </c>
      <c r="Z247" s="55">
        <f>(V247+5-X247)/5</f>
        <v/>
      </c>
      <c r="AA247" s="56">
        <f>IF(AR247=1,(W247+5-Y247)/5,"")</f>
        <v/>
      </c>
      <c r="AB247" s="57">
        <f>D247*V247/5</f>
        <v/>
      </c>
      <c r="AC247" s="58">
        <f>IF(AR247=1,D247*W247/5,"")</f>
        <v/>
      </c>
      <c r="AD247" s="57">
        <f>D247*X247/5</f>
        <v/>
      </c>
      <c r="AE247" s="58">
        <f>IF(AR247=1,D247*Y247/5,"")</f>
        <v/>
      </c>
      <c r="AF247" s="57">
        <f>D247*Z247</f>
        <v/>
      </c>
      <c r="AG247" s="58">
        <f>IF(AR247=1,D247*AA247,"")</f>
        <v/>
      </c>
      <c r="AH247" s="14" t="inlineStr">
        <is>
          <t>Y: none | N: none | X: none | U: M1, M2, M3, M4, M5. See dataset-specific evidence note in MCDM_Grades and the complete rules in MCDM_Rubric.</t>
        </is>
      </c>
      <c r="AI247" s="27" t="n"/>
      <c r="AJ247" s="14" t="inlineStr">
        <is>
          <t>https://github.com/jaygala24/pothole-detection</t>
        </is>
      </c>
      <c r="AK247" s="27" t="n"/>
      <c r="AL247" s="14" t="inlineStr">
        <is>
          <t>P: primary documentation (not evaluator-verified data quality)</t>
        </is>
      </c>
      <c r="AM247" s="27" t="n"/>
      <c r="AN247" s="14" t="inlineStr">
        <is>
          <t>Documentation snapshot; payload release not fully pinned</t>
        </is>
      </c>
      <c r="AO247" s="27" t="n"/>
      <c r="AP247" s="14" t="inlineStr">
        <is>
          <t>2026-09-07</t>
        </is>
      </c>
      <c r="AQ247" s="27" t="n"/>
      <c r="AR247" s="14">
        <f>IF(AND(AS247=5,LEN(AW247)=5,LEN(SUBSTITUTE(SUBSTITUTE(SUBSTITUTE(SUBSTITUTE(AW247,"Y",""),"N",""),"U",""),"X",""))=0),1,0)</f>
        <v/>
      </c>
      <c r="AS247" s="14">
        <f>COUNTA(G247,J247,M247,P247,S247)</f>
        <v/>
      </c>
      <c r="AT247" s="14">
        <f>SUM(IF(OR(G247="Y",G247="N",G247="U",G247="X"),IF(G247=F247,1,0),0),IF(OR(J247="Y",J247="N",J247="U",J247="X"),IF(J247=I247,1,0),0),IF(OR(M247="Y",M247="N",M247="U",M247="X"),IF(M247=L247,1,0),0),IF(OR(P247="Y",P247="N",P247="U",P247="X"),IF(P247=O247,1,0),0),IF(OR(S247="Y",S247="N",S247="U",S247="X"),IF(S247=R247,1,0),0))</f>
        <v/>
      </c>
      <c r="AU247" s="14">
        <f>A247&amp;"|"&amp;LEFT(C247,1)</f>
        <v/>
      </c>
      <c r="AV247" s="14">
        <f>F247&amp;I247&amp;L247&amp;O247&amp;R247</f>
        <v/>
      </c>
      <c r="AW247" s="14">
        <f>G247&amp;J247&amp;M247&amp;P247&amp;S247</f>
        <v/>
      </c>
    </row>
    <row r="248" ht="70" customHeight="1">
      <c r="A248" s="14" t="inlineStr">
        <is>
          <t>DS-031</t>
        </is>
      </c>
      <c r="B248" s="14" t="inlineStr">
        <is>
          <t>Pothole Detection Dataset (1,243 images)</t>
        </is>
      </c>
      <c r="C248" s="14" t="inlineStr">
        <is>
          <t>V Test Readiness</t>
        </is>
      </c>
      <c r="D248" s="14">
        <f>MCDM_Settings!$D$13</f>
        <v/>
      </c>
      <c r="E248" s="14" t="inlineStr">
        <is>
          <t>V1 Identify test data</t>
        </is>
      </c>
      <c r="F248" s="21" t="inlineStr">
        <is>
          <t>U</t>
        </is>
      </c>
      <c r="G248" s="23" t="n"/>
      <c r="H248" s="14" t="inlineStr">
        <is>
          <t>V2 Define the splits</t>
        </is>
      </c>
      <c r="I248" s="21" t="inlineStr">
        <is>
          <t>U</t>
        </is>
      </c>
      <c r="J248" s="23" t="n"/>
      <c r="K248" s="14" t="inlineStr">
        <is>
          <t>V3 Prevent leakage</t>
        </is>
      </c>
      <c r="L248" s="21" t="inlineStr">
        <is>
          <t>U</t>
        </is>
      </c>
      <c r="M248" s="23" t="n"/>
      <c r="N248" s="14" t="inlineStr">
        <is>
          <t>V4 Provide a baseline</t>
        </is>
      </c>
      <c r="O248" s="21" t="inlineStr">
        <is>
          <t>U</t>
        </is>
      </c>
      <c r="P248" s="23" t="n"/>
      <c r="Q248" s="14" t="inlineStr">
        <is>
          <t>V5 Report uncertainty</t>
        </is>
      </c>
      <c r="R248" s="21" t="inlineStr">
        <is>
          <t>U</t>
        </is>
      </c>
      <c r="S248" s="23" t="n"/>
      <c r="T248" s="14">
        <f>IF(Z248=0,IF(ISNUMBER(SEARCH("X",AV248)),"Unrated (0-5; X)","Unrated (0-5)"),IF(Z248=1,V248&amp;"/5",V248&amp;"-"&amp;X248&amp;"/5 (P"&amp;IF(ISNUMBER(SEARCH("X",AV248)),"; X","")&amp;")"))</f>
        <v/>
      </c>
      <c r="U248" s="26">
        <f>IF(AS248=0,"",IF(AR248=0,"Incomplete/invalid",IF(AA248=0,IF(ISNUMBER(SEARCH("X",AW248)),"Unrated (0-5; X)","Unrated (0-5)"),IF(AA248=1,W248&amp;"/5",W248&amp;"-"&amp;Y248&amp;"/5 (P"&amp;IF(ISNUMBER(SEARCH("X",AW248)),"; X","")&amp;")"))))</f>
        <v/>
      </c>
      <c r="V248" s="53">
        <f>LEN(AV248)-LEN(SUBSTITUTE(AV248,"Y",""))</f>
        <v/>
      </c>
      <c r="W248" s="54">
        <f>IF(AR248=1,LEN(AW248)-LEN(SUBSTITUTE(AW248,"Y","")),"")</f>
        <v/>
      </c>
      <c r="X248" s="53">
        <f>5-(LEN(AV248)-LEN(SUBSTITUTE(AV248,"N","")))</f>
        <v/>
      </c>
      <c r="Y248" s="54">
        <f>IF(AR248=1,5-(LEN(AW248)-LEN(SUBSTITUTE(AW248,"N",""))),"")</f>
        <v/>
      </c>
      <c r="Z248" s="55">
        <f>(V248+5-X248)/5</f>
        <v/>
      </c>
      <c r="AA248" s="56">
        <f>IF(AR248=1,(W248+5-Y248)/5,"")</f>
        <v/>
      </c>
      <c r="AB248" s="57">
        <f>D248*V248/5</f>
        <v/>
      </c>
      <c r="AC248" s="58">
        <f>IF(AR248=1,D248*W248/5,"")</f>
        <v/>
      </c>
      <c r="AD248" s="57">
        <f>D248*X248/5</f>
        <v/>
      </c>
      <c r="AE248" s="58">
        <f>IF(AR248=1,D248*Y248/5,"")</f>
        <v/>
      </c>
      <c r="AF248" s="57">
        <f>D248*Z248</f>
        <v/>
      </c>
      <c r="AG248" s="58">
        <f>IF(AR248=1,D248*AA248,"")</f>
        <v/>
      </c>
      <c r="AH248" s="14" t="inlineStr">
        <is>
          <t>Y: none | N: none | X: none | U: V1, V2, V3, V4, V5. See dataset-specific evidence note in MCDM_Grades and the complete rules in MCDM_Rubric.</t>
        </is>
      </c>
      <c r="AI248" s="27" t="n"/>
      <c r="AJ248" s="14" t="inlineStr">
        <is>
          <t>https://github.com/jaygala24/pothole-detection</t>
        </is>
      </c>
      <c r="AK248" s="27" t="n"/>
      <c r="AL248" s="14" t="inlineStr">
        <is>
          <t>P: primary documentation (not evaluator-verified data quality)</t>
        </is>
      </c>
      <c r="AM248" s="27" t="n"/>
      <c r="AN248" s="14" t="inlineStr">
        <is>
          <t>Documentation snapshot; payload release not fully pinned</t>
        </is>
      </c>
      <c r="AO248" s="27" t="n"/>
      <c r="AP248" s="14" t="inlineStr">
        <is>
          <t>2026-09-07</t>
        </is>
      </c>
      <c r="AQ248" s="27" t="n"/>
      <c r="AR248" s="14">
        <f>IF(AND(AS248=5,LEN(AW248)=5,LEN(SUBSTITUTE(SUBSTITUTE(SUBSTITUTE(SUBSTITUTE(AW248,"Y",""),"N",""),"U",""),"X",""))=0),1,0)</f>
        <v/>
      </c>
      <c r="AS248" s="14">
        <f>COUNTA(G248,J248,M248,P248,S248)</f>
        <v/>
      </c>
      <c r="AT248" s="14">
        <f>SUM(IF(OR(G248="Y",G248="N",G248="U",G248="X"),IF(G248=F248,1,0),0),IF(OR(J248="Y",J248="N",J248="U",J248="X"),IF(J248=I248,1,0),0),IF(OR(M248="Y",M248="N",M248="U",M248="X"),IF(M248=L248,1,0),0),IF(OR(P248="Y",P248="N",P248="U",P248="X"),IF(P248=O248,1,0),0),IF(OR(S248="Y",S248="N",S248="U",S248="X"),IF(S248=R248,1,0),0))</f>
        <v/>
      </c>
      <c r="AU248" s="14">
        <f>A248&amp;"|"&amp;LEFT(C248,1)</f>
        <v/>
      </c>
      <c r="AV248" s="14">
        <f>F248&amp;I248&amp;L248&amp;O248&amp;R248</f>
        <v/>
      </c>
      <c r="AW248" s="14">
        <f>G248&amp;J248&amp;M248&amp;P248&amp;S248</f>
        <v/>
      </c>
    </row>
    <row r="249" ht="70" customHeight="1">
      <c r="A249" s="14" t="inlineStr">
        <is>
          <t>DS-031</t>
        </is>
      </c>
      <c r="B249" s="14" t="inlineStr">
        <is>
          <t>Pothole Detection Dataset (1,243 images)</t>
        </is>
      </c>
      <c r="C249" s="14" t="inlineStr">
        <is>
          <t>E Engineering Value</t>
        </is>
      </c>
      <c r="D249" s="14">
        <f>MCDM_Settings!$D$14</f>
        <v/>
      </c>
      <c r="E249" s="14" t="inlineStr">
        <is>
          <t>E1 Define the outcome</t>
        </is>
      </c>
      <c r="F249" s="21" t="inlineStr">
        <is>
          <t>U</t>
        </is>
      </c>
      <c r="G249" s="23" t="n"/>
      <c r="H249" s="14" t="inlineStr">
        <is>
          <t>E2 Provide measurements</t>
        </is>
      </c>
      <c r="I249" s="21" t="inlineStr">
        <is>
          <t>U</t>
        </is>
      </c>
      <c r="J249" s="23" t="n"/>
      <c r="K249" s="14" t="inlineStr">
        <is>
          <t>E3 Link the records</t>
        </is>
      </c>
      <c r="L249" s="21" t="inlineStr">
        <is>
          <t>U</t>
        </is>
      </c>
      <c r="M249" s="23" t="n"/>
      <c r="N249" s="14" t="inlineStr">
        <is>
          <t>E4 Map agency needs</t>
        </is>
      </c>
      <c r="O249" s="21" t="inlineStr">
        <is>
          <t>U</t>
        </is>
      </c>
      <c r="P249" s="23" t="n"/>
      <c r="Q249" s="14" t="inlineStr">
        <is>
          <t>E5 Validate the decision</t>
        </is>
      </c>
      <c r="R249" s="21" t="inlineStr">
        <is>
          <t>U</t>
        </is>
      </c>
      <c r="S249" s="23" t="n"/>
      <c r="T249" s="14">
        <f>IF(Z249=0,IF(ISNUMBER(SEARCH("X",AV249)),"Unrated (0-5; X)","Unrated (0-5)"),IF(Z249=1,V249&amp;"/5",V249&amp;"-"&amp;X249&amp;"/5 (P"&amp;IF(ISNUMBER(SEARCH("X",AV249)),"; X","")&amp;")"))</f>
        <v/>
      </c>
      <c r="U249" s="26">
        <f>IF(AS249=0,"",IF(AR249=0,"Incomplete/invalid",IF(AA249=0,IF(ISNUMBER(SEARCH("X",AW249)),"Unrated (0-5; X)","Unrated (0-5)"),IF(AA249=1,W249&amp;"/5",W249&amp;"-"&amp;Y249&amp;"/5 (P"&amp;IF(ISNUMBER(SEARCH("X",AW249)),"; X","")&amp;")"))))</f>
        <v/>
      </c>
      <c r="V249" s="53">
        <f>LEN(AV249)-LEN(SUBSTITUTE(AV249,"Y",""))</f>
        <v/>
      </c>
      <c r="W249" s="54">
        <f>IF(AR249=1,LEN(AW249)-LEN(SUBSTITUTE(AW249,"Y","")),"")</f>
        <v/>
      </c>
      <c r="X249" s="53">
        <f>5-(LEN(AV249)-LEN(SUBSTITUTE(AV249,"N","")))</f>
        <v/>
      </c>
      <c r="Y249" s="54">
        <f>IF(AR249=1,5-(LEN(AW249)-LEN(SUBSTITUTE(AW249,"N",""))),"")</f>
        <v/>
      </c>
      <c r="Z249" s="55">
        <f>(V249+5-X249)/5</f>
        <v/>
      </c>
      <c r="AA249" s="56">
        <f>IF(AR249=1,(W249+5-Y249)/5,"")</f>
        <v/>
      </c>
      <c r="AB249" s="57">
        <f>D249*V249/5</f>
        <v/>
      </c>
      <c r="AC249" s="58">
        <f>IF(AR249=1,D249*W249/5,"")</f>
        <v/>
      </c>
      <c r="AD249" s="57">
        <f>D249*X249/5</f>
        <v/>
      </c>
      <c r="AE249" s="58">
        <f>IF(AR249=1,D249*Y249/5,"")</f>
        <v/>
      </c>
      <c r="AF249" s="57">
        <f>D249*Z249</f>
        <v/>
      </c>
      <c r="AG249" s="58">
        <f>IF(AR249=1,D249*AA249,"")</f>
        <v/>
      </c>
      <c r="AH249" s="14" t="inlineStr">
        <is>
          <t>Y: none | N: none | X: none | U: E1, E2, E3, E4, E5. See dataset-specific evidence note in MCDM_Grades and the complete rules in MCDM_Rubric.</t>
        </is>
      </c>
      <c r="AI249" s="27" t="n"/>
      <c r="AJ249" s="14" t="inlineStr">
        <is>
          <t>https://github.com/jaygala24/pothole-detection</t>
        </is>
      </c>
      <c r="AK249" s="27" t="n"/>
      <c r="AL249" s="14" t="inlineStr">
        <is>
          <t>P: primary documentation (not evaluator-verified data quality)</t>
        </is>
      </c>
      <c r="AM249" s="27" t="n"/>
      <c r="AN249" s="14" t="inlineStr">
        <is>
          <t>Documentation snapshot; payload release not fully pinned</t>
        </is>
      </c>
      <c r="AO249" s="27" t="n"/>
      <c r="AP249" s="14" t="inlineStr">
        <is>
          <t>2026-09-07</t>
        </is>
      </c>
      <c r="AQ249" s="27" t="n"/>
      <c r="AR249" s="14">
        <f>IF(AND(AS249=5,LEN(AW249)=5,LEN(SUBSTITUTE(SUBSTITUTE(SUBSTITUTE(SUBSTITUTE(AW249,"Y",""),"N",""),"U",""),"X",""))=0),1,0)</f>
        <v/>
      </c>
      <c r="AS249" s="14">
        <f>COUNTA(G249,J249,M249,P249,S249)</f>
        <v/>
      </c>
      <c r="AT249" s="14">
        <f>SUM(IF(OR(G249="Y",G249="N",G249="U",G249="X"),IF(G249=F249,1,0),0),IF(OR(J249="Y",J249="N",J249="U",J249="X"),IF(J249=I249,1,0),0),IF(OR(M249="Y",M249="N",M249="U",M249="X"),IF(M249=L249,1,0),0),IF(OR(P249="Y",P249="N",P249="U",P249="X"),IF(P249=O249,1,0),0),IF(OR(S249="Y",S249="N",S249="U",S249="X"),IF(S249=R249,1,0),0))</f>
        <v/>
      </c>
      <c r="AU249" s="14">
        <f>A249&amp;"|"&amp;LEFT(C249,1)</f>
        <v/>
      </c>
      <c r="AV249" s="14">
        <f>F249&amp;I249&amp;L249&amp;O249&amp;R249</f>
        <v/>
      </c>
      <c r="AW249" s="14">
        <f>G249&amp;J249&amp;M249&amp;P249&amp;S249</f>
        <v/>
      </c>
    </row>
    <row r="250" ht="70" customHeight="1">
      <c r="A250" s="14" t="inlineStr">
        <is>
          <t>DS-032</t>
        </is>
      </c>
      <c r="B250" s="14" t="inlineStr">
        <is>
          <t>R2S100K Road-Region Segmentation Dataset</t>
        </is>
      </c>
      <c r="C250" s="14" t="inlineStr">
        <is>
          <t>A Access</t>
        </is>
      </c>
      <c r="D250" s="14">
        <f>MCDM_Settings!$D$7</f>
        <v/>
      </c>
      <c r="E250" s="14" t="inlineStr">
        <is>
          <t>A1 Find the release</t>
        </is>
      </c>
      <c r="F250" s="21" t="inlineStr">
        <is>
          <t>Y</t>
        </is>
      </c>
      <c r="G250" s="23" t="n"/>
      <c r="H250" s="14" t="inlineStr">
        <is>
          <t>A2 Get the data</t>
        </is>
      </c>
      <c r="I250" s="21" t="inlineStr">
        <is>
          <t>Y</t>
        </is>
      </c>
      <c r="J250" s="23" t="n"/>
      <c r="K250" s="14" t="inlineStr">
        <is>
          <t>A3 Check the license</t>
        </is>
      </c>
      <c r="L250" s="21" t="inlineStr">
        <is>
          <t>U</t>
        </is>
      </c>
      <c r="M250" s="23" t="n"/>
      <c r="N250" s="14" t="inlineStr">
        <is>
          <t>A4 Check other rights</t>
        </is>
      </c>
      <c r="O250" s="21" t="inlineStr">
        <is>
          <t>U</t>
        </is>
      </c>
      <c r="P250" s="23" t="n"/>
      <c r="Q250" s="14" t="inlineStr">
        <is>
          <t>A5 Open a sample</t>
        </is>
      </c>
      <c r="R250" s="21" t="inlineStr">
        <is>
          <t>U</t>
        </is>
      </c>
      <c r="S250" s="23" t="n"/>
      <c r="T250" s="14">
        <f>IF(Z250=0,IF(ISNUMBER(SEARCH("X",AV250)),"Unrated (0-5; X)","Unrated (0-5)"),IF(Z250=1,V250&amp;"/5",V250&amp;"-"&amp;X250&amp;"/5 (P"&amp;IF(ISNUMBER(SEARCH("X",AV250)),"; X","")&amp;")"))</f>
        <v/>
      </c>
      <c r="U250" s="26">
        <f>IF(AS250=0,"",IF(AR250=0,"Incomplete/invalid",IF(AA250=0,IF(ISNUMBER(SEARCH("X",AW250)),"Unrated (0-5; X)","Unrated (0-5)"),IF(AA250=1,W250&amp;"/5",W250&amp;"-"&amp;Y250&amp;"/5 (P"&amp;IF(ISNUMBER(SEARCH("X",AW250)),"; X","")&amp;")"))))</f>
        <v/>
      </c>
      <c r="V250" s="53">
        <f>LEN(AV250)-LEN(SUBSTITUTE(AV250,"Y",""))</f>
        <v/>
      </c>
      <c r="W250" s="54">
        <f>IF(AR250=1,LEN(AW250)-LEN(SUBSTITUTE(AW250,"Y","")),"")</f>
        <v/>
      </c>
      <c r="X250" s="53">
        <f>5-(LEN(AV250)-LEN(SUBSTITUTE(AV250,"N","")))</f>
        <v/>
      </c>
      <c r="Y250" s="54">
        <f>IF(AR250=1,5-(LEN(AW250)-LEN(SUBSTITUTE(AW250,"N",""))),"")</f>
        <v/>
      </c>
      <c r="Z250" s="55">
        <f>(V250+5-X250)/5</f>
        <v/>
      </c>
      <c r="AA250" s="56">
        <f>IF(AR250=1,(W250+5-Y250)/5,"")</f>
        <v/>
      </c>
      <c r="AB250" s="57">
        <f>D250*V250/5</f>
        <v/>
      </c>
      <c r="AC250" s="58">
        <f>IF(AR250=1,D250*W250/5,"")</f>
        <v/>
      </c>
      <c r="AD250" s="57">
        <f>D250*X250/5</f>
        <v/>
      </c>
      <c r="AE250" s="58">
        <f>IF(AR250=1,D250*Y250/5,"")</f>
        <v/>
      </c>
      <c r="AF250" s="57">
        <f>D250*Z250</f>
        <v/>
      </c>
      <c r="AG250" s="58">
        <f>IF(AR250=1,D250*AA250,"")</f>
        <v/>
      </c>
      <c r="AH250" s="14" t="inlineStr">
        <is>
          <t>Y: A1, A2 | N: none | X: none | U: A3, A4, A5. See dataset-specific evidence note in MCDM_Grades and the complete rules in MCDM_Rubric.</t>
        </is>
      </c>
      <c r="AI250" s="27" t="n"/>
      <c r="AJ250" s="14" t="inlineStr">
        <is>
          <t>https://github.com/moatifbutt/r2s100k</t>
        </is>
      </c>
      <c r="AK250" s="27" t="n"/>
      <c r="AL250" s="14" t="inlineStr">
        <is>
          <t>P: primary documentation (not evaluator-verified data quality)</t>
        </is>
      </c>
      <c r="AM250" s="27" t="n"/>
      <c r="AN250" s="14" t="inlineStr">
        <is>
          <t>Documentation snapshot; payload release not fully pinned</t>
        </is>
      </c>
      <c r="AO250" s="27" t="n"/>
      <c r="AP250" s="14" t="inlineStr">
        <is>
          <t>2026-09-07</t>
        </is>
      </c>
      <c r="AQ250" s="27" t="n"/>
      <c r="AR250" s="14">
        <f>IF(AND(AS250=5,LEN(AW250)=5,LEN(SUBSTITUTE(SUBSTITUTE(SUBSTITUTE(SUBSTITUTE(AW250,"Y",""),"N",""),"U",""),"X",""))=0),1,0)</f>
        <v/>
      </c>
      <c r="AS250" s="14">
        <f>COUNTA(G250,J250,M250,P250,S250)</f>
        <v/>
      </c>
      <c r="AT250" s="14">
        <f>SUM(IF(OR(G250="Y",G250="N",G250="U",G250="X"),IF(G250=F250,1,0),0),IF(OR(J250="Y",J250="N",J250="U",J250="X"),IF(J250=I250,1,0),0),IF(OR(M250="Y",M250="N",M250="U",M250="X"),IF(M250=L250,1,0),0),IF(OR(P250="Y",P250="N",P250="U",P250="X"),IF(P250=O250,1,0),0),IF(OR(S250="Y",S250="N",S250="U",S250="X"),IF(S250=R250,1,0),0))</f>
        <v/>
      </c>
      <c r="AU250" s="14">
        <f>A250&amp;"|"&amp;LEFT(C250,1)</f>
        <v/>
      </c>
      <c r="AV250" s="14">
        <f>F250&amp;I250&amp;L250&amp;O250&amp;R250</f>
        <v/>
      </c>
      <c r="AW250" s="14">
        <f>G250&amp;J250&amp;M250&amp;P250&amp;S250</f>
        <v/>
      </c>
    </row>
    <row r="251" ht="70" customHeight="1">
      <c r="A251" s="14" t="inlineStr">
        <is>
          <t>DS-032</t>
        </is>
      </c>
      <c r="B251" s="14" t="inlineStr">
        <is>
          <t>R2S100K Road-Region Segmentation Dataset</t>
        </is>
      </c>
      <c r="C251" s="14" t="inlineStr">
        <is>
          <t>L Label Quality</t>
        </is>
      </c>
      <c r="D251" s="14">
        <f>MCDM_Settings!$D$8</f>
        <v/>
      </c>
      <c r="E251" s="14" t="inlineStr">
        <is>
          <t>L1 Define the targets</t>
        </is>
      </c>
      <c r="F251" s="21" t="inlineStr">
        <is>
          <t>Y</t>
        </is>
      </c>
      <c r="G251" s="23" t="n"/>
      <c r="H251" s="14" t="inlineStr">
        <is>
          <t>L2 Explain the rules</t>
        </is>
      </c>
      <c r="I251" s="21" t="inlineStr">
        <is>
          <t>U</t>
        </is>
      </c>
      <c r="J251" s="23" t="n"/>
      <c r="K251" s="14" t="inlineStr">
        <is>
          <t>L3 Identify the team</t>
        </is>
      </c>
      <c r="L251" s="21" t="inlineStr">
        <is>
          <t>U</t>
        </is>
      </c>
      <c r="M251" s="23" t="n"/>
      <c r="N251" s="14" t="inlineStr">
        <is>
          <t>L4 Review and correct</t>
        </is>
      </c>
      <c r="O251" s="21" t="inlineStr">
        <is>
          <t>U</t>
        </is>
      </c>
      <c r="P251" s="23" t="n"/>
      <c r="Q251" s="14" t="inlineStr">
        <is>
          <t>L5 Measure reliability</t>
        </is>
      </c>
      <c r="R251" s="21" t="inlineStr">
        <is>
          <t>U</t>
        </is>
      </c>
      <c r="S251" s="23" t="n"/>
      <c r="T251" s="14">
        <f>IF(Z251=0,IF(ISNUMBER(SEARCH("X",AV251)),"Unrated (0-5; X)","Unrated (0-5)"),IF(Z251=1,V251&amp;"/5",V251&amp;"-"&amp;X251&amp;"/5 (P"&amp;IF(ISNUMBER(SEARCH("X",AV251)),"; X","")&amp;")"))</f>
        <v/>
      </c>
      <c r="U251" s="26">
        <f>IF(AS251=0,"",IF(AR251=0,"Incomplete/invalid",IF(AA251=0,IF(ISNUMBER(SEARCH("X",AW251)),"Unrated (0-5; X)","Unrated (0-5)"),IF(AA251=1,W251&amp;"/5",W251&amp;"-"&amp;Y251&amp;"/5 (P"&amp;IF(ISNUMBER(SEARCH("X",AW251)),"; X","")&amp;")"))))</f>
        <v/>
      </c>
      <c r="V251" s="53">
        <f>LEN(AV251)-LEN(SUBSTITUTE(AV251,"Y",""))</f>
        <v/>
      </c>
      <c r="W251" s="54">
        <f>IF(AR251=1,LEN(AW251)-LEN(SUBSTITUTE(AW251,"Y","")),"")</f>
        <v/>
      </c>
      <c r="X251" s="53">
        <f>5-(LEN(AV251)-LEN(SUBSTITUTE(AV251,"N","")))</f>
        <v/>
      </c>
      <c r="Y251" s="54">
        <f>IF(AR251=1,5-(LEN(AW251)-LEN(SUBSTITUTE(AW251,"N",""))),"")</f>
        <v/>
      </c>
      <c r="Z251" s="55">
        <f>(V251+5-X251)/5</f>
        <v/>
      </c>
      <c r="AA251" s="56">
        <f>IF(AR251=1,(W251+5-Y251)/5,"")</f>
        <v/>
      </c>
      <c r="AB251" s="57">
        <f>D251*V251/5</f>
        <v/>
      </c>
      <c r="AC251" s="58">
        <f>IF(AR251=1,D251*W251/5,"")</f>
        <v/>
      </c>
      <c r="AD251" s="57">
        <f>D251*X251/5</f>
        <v/>
      </c>
      <c r="AE251" s="58">
        <f>IF(AR251=1,D251*Y251/5,"")</f>
        <v/>
      </c>
      <c r="AF251" s="57">
        <f>D251*Z251</f>
        <v/>
      </c>
      <c r="AG251" s="58">
        <f>IF(AR251=1,D251*AA251,"")</f>
        <v/>
      </c>
      <c r="AH251" s="14" t="inlineStr">
        <is>
          <t>Y: L1 | N: none | X: none | U: L2, L3, L4, L5. See dataset-specific evidence note in MCDM_Grades and the complete rules in MCDM_Rubric.</t>
        </is>
      </c>
      <c r="AI251" s="27" t="n"/>
      <c r="AJ251" s="14" t="inlineStr">
        <is>
          <t>https://github.com/moatifbutt/r2s100k</t>
        </is>
      </c>
      <c r="AK251" s="27" t="n"/>
      <c r="AL251" s="14" t="inlineStr">
        <is>
          <t>P: primary documentation (not evaluator-verified data quality)</t>
        </is>
      </c>
      <c r="AM251" s="27" t="n"/>
      <c r="AN251" s="14" t="inlineStr">
        <is>
          <t>Documentation snapshot; payload release not fully pinned</t>
        </is>
      </c>
      <c r="AO251" s="27" t="n"/>
      <c r="AP251" s="14" t="inlineStr">
        <is>
          <t>2026-09-07</t>
        </is>
      </c>
      <c r="AQ251" s="27" t="n"/>
      <c r="AR251" s="14">
        <f>IF(AND(AS251=5,LEN(AW251)=5,LEN(SUBSTITUTE(SUBSTITUTE(SUBSTITUTE(SUBSTITUTE(AW251,"Y",""),"N",""),"U",""),"X",""))=0),1,0)</f>
        <v/>
      </c>
      <c r="AS251" s="14">
        <f>COUNTA(G251,J251,M251,P251,S251)</f>
        <v/>
      </c>
      <c r="AT251" s="14">
        <f>SUM(IF(OR(G251="Y",G251="N",G251="U",G251="X"),IF(G251=F251,1,0),0),IF(OR(J251="Y",J251="N",J251="U",J251="X"),IF(J251=I251,1,0),0),IF(OR(M251="Y",M251="N",M251="U",M251="X"),IF(M251=L251,1,0),0),IF(OR(P251="Y",P251="N",P251="U",P251="X"),IF(P251=O251,1,0),0),IF(OR(S251="Y",S251="N",S251="U",S251="X"),IF(S251=R251,1,0),0))</f>
        <v/>
      </c>
      <c r="AU251" s="14">
        <f>A251&amp;"|"&amp;LEFT(C251,1)</f>
        <v/>
      </c>
      <c r="AV251" s="14">
        <f>F251&amp;I251&amp;L251&amp;O251&amp;R251</f>
        <v/>
      </c>
      <c r="AW251" s="14">
        <f>G251&amp;J251&amp;M251&amp;P251&amp;S251</f>
        <v/>
      </c>
    </row>
    <row r="252" ht="70" customHeight="1">
      <c r="A252" s="14" t="inlineStr">
        <is>
          <t>DS-032</t>
        </is>
      </c>
      <c r="B252" s="14" t="inlineStr">
        <is>
          <t>R2S100K Road-Region Segmentation Dataset</t>
        </is>
      </c>
      <c r="C252" s="14" t="inlineStr">
        <is>
          <t>D Documentation</t>
        </is>
      </c>
      <c r="D252" s="14">
        <f>MCDM_Settings!$D$9</f>
        <v/>
      </c>
      <c r="E252" s="14" t="inlineStr">
        <is>
          <t>D1 Describe the files</t>
        </is>
      </c>
      <c r="F252" s="21" t="inlineStr">
        <is>
          <t>U</t>
        </is>
      </c>
      <c r="G252" s="23" t="n"/>
      <c r="H252" s="14" t="inlineStr">
        <is>
          <t>D2 Explain the source</t>
        </is>
      </c>
      <c r="I252" s="21" t="inlineStr">
        <is>
          <t>Y</t>
        </is>
      </c>
      <c r="J252" s="23" t="n"/>
      <c r="K252" s="14" t="inlineStr">
        <is>
          <t>D3 Track the version</t>
        </is>
      </c>
      <c r="L252" s="21" t="inlineStr">
        <is>
          <t>U</t>
        </is>
      </c>
      <c r="M252" s="23" t="n"/>
      <c r="N252" s="14" t="inlineStr">
        <is>
          <t>D4 State the limits</t>
        </is>
      </c>
      <c r="O252" s="21" t="inlineStr">
        <is>
          <t>U</t>
        </is>
      </c>
      <c r="P252" s="23" t="n"/>
      <c r="Q252" s="14" t="inlineStr">
        <is>
          <t>D5 Locate the details</t>
        </is>
      </c>
      <c r="R252" s="21" t="inlineStr">
        <is>
          <t>Y</t>
        </is>
      </c>
      <c r="S252" s="23" t="n"/>
      <c r="T252" s="14">
        <f>IF(Z252=0,IF(ISNUMBER(SEARCH("X",AV252)),"Unrated (0-5; X)","Unrated (0-5)"),IF(Z252=1,V252&amp;"/5",V252&amp;"-"&amp;X252&amp;"/5 (P"&amp;IF(ISNUMBER(SEARCH("X",AV252)),"; X","")&amp;")"))</f>
        <v/>
      </c>
      <c r="U252" s="26">
        <f>IF(AS252=0,"",IF(AR252=0,"Incomplete/invalid",IF(AA252=0,IF(ISNUMBER(SEARCH("X",AW252)),"Unrated (0-5; X)","Unrated (0-5)"),IF(AA252=1,W252&amp;"/5",W252&amp;"-"&amp;Y252&amp;"/5 (P"&amp;IF(ISNUMBER(SEARCH("X",AW252)),"; X","")&amp;")"))))</f>
        <v/>
      </c>
      <c r="V252" s="53">
        <f>LEN(AV252)-LEN(SUBSTITUTE(AV252,"Y",""))</f>
        <v/>
      </c>
      <c r="W252" s="54">
        <f>IF(AR252=1,LEN(AW252)-LEN(SUBSTITUTE(AW252,"Y","")),"")</f>
        <v/>
      </c>
      <c r="X252" s="53">
        <f>5-(LEN(AV252)-LEN(SUBSTITUTE(AV252,"N","")))</f>
        <v/>
      </c>
      <c r="Y252" s="54">
        <f>IF(AR252=1,5-(LEN(AW252)-LEN(SUBSTITUTE(AW252,"N",""))),"")</f>
        <v/>
      </c>
      <c r="Z252" s="55">
        <f>(V252+5-X252)/5</f>
        <v/>
      </c>
      <c r="AA252" s="56">
        <f>IF(AR252=1,(W252+5-Y252)/5,"")</f>
        <v/>
      </c>
      <c r="AB252" s="57">
        <f>D252*V252/5</f>
        <v/>
      </c>
      <c r="AC252" s="58">
        <f>IF(AR252=1,D252*W252/5,"")</f>
        <v/>
      </c>
      <c r="AD252" s="57">
        <f>D252*X252/5</f>
        <v/>
      </c>
      <c r="AE252" s="58">
        <f>IF(AR252=1,D252*Y252/5,"")</f>
        <v/>
      </c>
      <c r="AF252" s="57">
        <f>D252*Z252</f>
        <v/>
      </c>
      <c r="AG252" s="58">
        <f>IF(AR252=1,D252*AA252,"")</f>
        <v/>
      </c>
      <c r="AH252" s="14" t="inlineStr">
        <is>
          <t>Y: D2, D5 | N: none | X: none | U: D1, D3, D4. See dataset-specific evidence note in MCDM_Grades and the complete rules in MCDM_Rubric.</t>
        </is>
      </c>
      <c r="AI252" s="27" t="n"/>
      <c r="AJ252" s="14" t="inlineStr">
        <is>
          <t>https://github.com/moatifbutt/r2s100k</t>
        </is>
      </c>
      <c r="AK252" s="27" t="n"/>
      <c r="AL252" s="14" t="inlineStr">
        <is>
          <t>P: primary documentation (not evaluator-verified data quality)</t>
        </is>
      </c>
      <c r="AM252" s="27" t="n"/>
      <c r="AN252" s="14" t="inlineStr">
        <is>
          <t>Documentation snapshot; payload release not fully pinned</t>
        </is>
      </c>
      <c r="AO252" s="27" t="n"/>
      <c r="AP252" s="14" t="inlineStr">
        <is>
          <t>2026-09-07</t>
        </is>
      </c>
      <c r="AQ252" s="27" t="n"/>
      <c r="AR252" s="14">
        <f>IF(AND(AS252=5,LEN(AW252)=5,LEN(SUBSTITUTE(SUBSTITUTE(SUBSTITUTE(SUBSTITUTE(AW252,"Y",""),"N",""),"U",""),"X",""))=0),1,0)</f>
        <v/>
      </c>
      <c r="AS252" s="14">
        <f>COUNTA(G252,J252,M252,P252,S252)</f>
        <v/>
      </c>
      <c r="AT252" s="14">
        <f>SUM(IF(OR(G252="Y",G252="N",G252="U",G252="X"),IF(G252=F252,1,0),0),IF(OR(J252="Y",J252="N",J252="U",J252="X"),IF(J252=I252,1,0),0),IF(OR(M252="Y",M252="N",M252="U",M252="X"),IF(M252=L252,1,0),0),IF(OR(P252="Y",P252="N",P252="U",P252="X"),IF(P252=O252,1,0),0),IF(OR(S252="Y",S252="N",S252="U",S252="X"),IF(S252=R252,1,0),0))</f>
        <v/>
      </c>
      <c r="AU252" s="14">
        <f>A252&amp;"|"&amp;LEFT(C252,1)</f>
        <v/>
      </c>
      <c r="AV252" s="14">
        <f>F252&amp;I252&amp;L252&amp;O252&amp;R252</f>
        <v/>
      </c>
      <c r="AW252" s="14">
        <f>G252&amp;J252&amp;M252&amp;P252&amp;S252</f>
        <v/>
      </c>
    </row>
    <row r="253" ht="70" customHeight="1">
      <c r="A253" s="14" t="inlineStr">
        <is>
          <t>DS-032</t>
        </is>
      </c>
      <c r="B253" s="14" t="inlineStr">
        <is>
          <t>R2S100K Road-Region Segmentation Dataset</t>
        </is>
      </c>
      <c r="C253" s="14" t="inlineStr">
        <is>
          <t>C Sample Size</t>
        </is>
      </c>
      <c r="D253" s="14">
        <f>MCDM_Settings!$D$10</f>
        <v/>
      </c>
      <c r="E253" s="14" t="inlineStr">
        <is>
          <t>C1 Count originals</t>
        </is>
      </c>
      <c r="F253" s="21" t="inlineStr">
        <is>
          <t>U</t>
        </is>
      </c>
      <c r="G253" s="23" t="n"/>
      <c r="H253" s="14" t="inlineStr">
        <is>
          <t>C2 Count each class</t>
        </is>
      </c>
      <c r="I253" s="21" t="inlineStr">
        <is>
          <t>U</t>
        </is>
      </c>
      <c r="J253" s="23" t="n"/>
      <c r="K253" s="14" t="inlineStr">
        <is>
          <t>C3 Count each group</t>
        </is>
      </c>
      <c r="L253" s="21" t="inlineStr">
        <is>
          <t>U</t>
        </is>
      </c>
      <c r="M253" s="23" t="n"/>
      <c r="N253" s="14" t="inlineStr">
        <is>
          <t>C4 Count each split</t>
        </is>
      </c>
      <c r="O253" s="21" t="inlineStr">
        <is>
          <t>U</t>
        </is>
      </c>
      <c r="P253" s="23" t="n"/>
      <c r="Q253" s="14" t="inlineStr">
        <is>
          <t>C5 Justify the size</t>
        </is>
      </c>
      <c r="R253" s="21" t="inlineStr">
        <is>
          <t>U</t>
        </is>
      </c>
      <c r="S253" s="23" t="n"/>
      <c r="T253" s="14">
        <f>IF(Z253=0,IF(ISNUMBER(SEARCH("X",AV253)),"Unrated (0-5; X)","Unrated (0-5)"),IF(Z253=1,V253&amp;"/5",V253&amp;"-"&amp;X253&amp;"/5 (P"&amp;IF(ISNUMBER(SEARCH("X",AV253)),"; X","")&amp;")"))</f>
        <v/>
      </c>
      <c r="U253" s="26">
        <f>IF(AS253=0,"",IF(AR253=0,"Incomplete/invalid",IF(AA253=0,IF(ISNUMBER(SEARCH("X",AW253)),"Unrated (0-5; X)","Unrated (0-5)"),IF(AA253=1,W253&amp;"/5",W253&amp;"-"&amp;Y253&amp;"/5 (P"&amp;IF(ISNUMBER(SEARCH("X",AW253)),"; X","")&amp;")"))))</f>
        <v/>
      </c>
      <c r="V253" s="53">
        <f>LEN(AV253)-LEN(SUBSTITUTE(AV253,"Y",""))</f>
        <v/>
      </c>
      <c r="W253" s="54">
        <f>IF(AR253=1,LEN(AW253)-LEN(SUBSTITUTE(AW253,"Y","")),"")</f>
        <v/>
      </c>
      <c r="X253" s="53">
        <f>5-(LEN(AV253)-LEN(SUBSTITUTE(AV253,"N","")))</f>
        <v/>
      </c>
      <c r="Y253" s="54">
        <f>IF(AR253=1,5-(LEN(AW253)-LEN(SUBSTITUTE(AW253,"N",""))),"")</f>
        <v/>
      </c>
      <c r="Z253" s="55">
        <f>(V253+5-X253)/5</f>
        <v/>
      </c>
      <c r="AA253" s="56">
        <f>IF(AR253=1,(W253+5-Y253)/5,"")</f>
        <v/>
      </c>
      <c r="AB253" s="57">
        <f>D253*V253/5</f>
        <v/>
      </c>
      <c r="AC253" s="58">
        <f>IF(AR253=1,D253*W253/5,"")</f>
        <v/>
      </c>
      <c r="AD253" s="57">
        <f>D253*X253/5</f>
        <v/>
      </c>
      <c r="AE253" s="58">
        <f>IF(AR253=1,D253*Y253/5,"")</f>
        <v/>
      </c>
      <c r="AF253" s="57">
        <f>D253*Z253</f>
        <v/>
      </c>
      <c r="AG253" s="58">
        <f>IF(AR253=1,D253*AA253,"")</f>
        <v/>
      </c>
      <c r="AH253" s="14" t="inlineStr">
        <is>
          <t>Y: none | N: none | X: none | U: C1, C2, C3, C4, C5. See dataset-specific evidence note in MCDM_Grades and the complete rules in MCDM_Rubric.</t>
        </is>
      </c>
      <c r="AI253" s="27" t="n"/>
      <c r="AJ253" s="14" t="inlineStr">
        <is>
          <t>https://github.com/moatifbutt/r2s100k</t>
        </is>
      </c>
      <c r="AK253" s="27" t="n"/>
      <c r="AL253" s="14" t="inlineStr">
        <is>
          <t>P: primary documentation (not evaluator-verified data quality)</t>
        </is>
      </c>
      <c r="AM253" s="27" t="n"/>
      <c r="AN253" s="14" t="inlineStr">
        <is>
          <t>Documentation snapshot; payload release not fully pinned</t>
        </is>
      </c>
      <c r="AO253" s="27" t="n"/>
      <c r="AP253" s="14" t="inlineStr">
        <is>
          <t>2026-09-07</t>
        </is>
      </c>
      <c r="AQ253" s="27" t="n"/>
      <c r="AR253" s="14">
        <f>IF(AND(AS253=5,LEN(AW253)=5,LEN(SUBSTITUTE(SUBSTITUTE(SUBSTITUTE(SUBSTITUTE(AW253,"Y",""),"N",""),"U",""),"X",""))=0),1,0)</f>
        <v/>
      </c>
      <c r="AS253" s="14">
        <f>COUNTA(G253,J253,M253,P253,S253)</f>
        <v/>
      </c>
      <c r="AT253" s="14">
        <f>SUM(IF(OR(G253="Y",G253="N",G253="U",G253="X"),IF(G253=F253,1,0),0),IF(OR(J253="Y",J253="N",J253="U",J253="X"),IF(J253=I253,1,0),0),IF(OR(M253="Y",M253="N",M253="U",M253="X"),IF(M253=L253,1,0),0),IF(OR(P253="Y",P253="N",P253="U",P253="X"),IF(P253=O253,1,0),0),IF(OR(S253="Y",S253="N",S253="U",S253="X"),IF(S253=R253,1,0),0))</f>
        <v/>
      </c>
      <c r="AU253" s="14">
        <f>A253&amp;"|"&amp;LEFT(C253,1)</f>
        <v/>
      </c>
      <c r="AV253" s="14">
        <f>F253&amp;I253&amp;L253&amp;O253&amp;R253</f>
        <v/>
      </c>
      <c r="AW253" s="14">
        <f>G253&amp;J253&amp;M253&amp;P253&amp;S253</f>
        <v/>
      </c>
    </row>
    <row r="254" ht="70" customHeight="1">
      <c r="A254" s="14" t="inlineStr">
        <is>
          <t>DS-032</t>
        </is>
      </c>
      <c r="B254" s="14" t="inlineStr">
        <is>
          <t>R2S100K Road-Region Segmentation Dataset</t>
        </is>
      </c>
      <c r="C254" s="14" t="inlineStr">
        <is>
          <t>R Domain Fit</t>
        </is>
      </c>
      <c r="D254" s="14">
        <f>MCDM_Settings!$D$11</f>
        <v/>
      </c>
      <c r="E254" s="14" t="inlineStr">
        <is>
          <t>R1 Define the domain</t>
        </is>
      </c>
      <c r="F254" s="21" t="inlineStr">
        <is>
          <t>U</t>
        </is>
      </c>
      <c r="G254" s="23" t="n"/>
      <c r="H254" s="14" t="inlineStr">
        <is>
          <t>R2 Describe coverage</t>
        </is>
      </c>
      <c r="I254" s="21" t="inlineStr">
        <is>
          <t>U</t>
        </is>
      </c>
      <c r="J254" s="23" t="n"/>
      <c r="K254" s="14" t="inlineStr">
        <is>
          <t>R3 Compare the target</t>
        </is>
      </c>
      <c r="L254" s="21" t="inlineStr">
        <is>
          <t>U</t>
        </is>
      </c>
      <c r="M254" s="23" t="n"/>
      <c r="N254" s="14" t="inlineStr">
        <is>
          <t>R4 Check for bias</t>
        </is>
      </c>
      <c r="O254" s="21" t="inlineStr">
        <is>
          <t>U</t>
        </is>
      </c>
      <c r="P254" s="23" t="n"/>
      <c r="Q254" s="14" t="inlineStr">
        <is>
          <t>R5 Test a new domain</t>
        </is>
      </c>
      <c r="R254" s="21" t="inlineStr">
        <is>
          <t>U</t>
        </is>
      </c>
      <c r="S254" s="23" t="n"/>
      <c r="T254" s="14">
        <f>IF(Z254=0,IF(ISNUMBER(SEARCH("X",AV254)),"Unrated (0-5; X)","Unrated (0-5)"),IF(Z254=1,V254&amp;"/5",V254&amp;"-"&amp;X254&amp;"/5 (P"&amp;IF(ISNUMBER(SEARCH("X",AV254)),"; X","")&amp;")"))</f>
        <v/>
      </c>
      <c r="U254" s="26">
        <f>IF(AS254=0,"",IF(AR254=0,"Incomplete/invalid",IF(AA254=0,IF(ISNUMBER(SEARCH("X",AW254)),"Unrated (0-5; X)","Unrated (0-5)"),IF(AA254=1,W254&amp;"/5",W254&amp;"-"&amp;Y254&amp;"/5 (P"&amp;IF(ISNUMBER(SEARCH("X",AW254)),"; X","")&amp;")"))))</f>
        <v/>
      </c>
      <c r="V254" s="53">
        <f>LEN(AV254)-LEN(SUBSTITUTE(AV254,"Y",""))</f>
        <v/>
      </c>
      <c r="W254" s="54">
        <f>IF(AR254=1,LEN(AW254)-LEN(SUBSTITUTE(AW254,"Y","")),"")</f>
        <v/>
      </c>
      <c r="X254" s="53">
        <f>5-(LEN(AV254)-LEN(SUBSTITUTE(AV254,"N","")))</f>
        <v/>
      </c>
      <c r="Y254" s="54">
        <f>IF(AR254=1,5-(LEN(AW254)-LEN(SUBSTITUTE(AW254,"N",""))),"")</f>
        <v/>
      </c>
      <c r="Z254" s="55">
        <f>(V254+5-X254)/5</f>
        <v/>
      </c>
      <c r="AA254" s="56">
        <f>IF(AR254=1,(W254+5-Y254)/5,"")</f>
        <v/>
      </c>
      <c r="AB254" s="57">
        <f>D254*V254/5</f>
        <v/>
      </c>
      <c r="AC254" s="58">
        <f>IF(AR254=1,D254*W254/5,"")</f>
        <v/>
      </c>
      <c r="AD254" s="57">
        <f>D254*X254/5</f>
        <v/>
      </c>
      <c r="AE254" s="58">
        <f>IF(AR254=1,D254*Y254/5,"")</f>
        <v/>
      </c>
      <c r="AF254" s="57">
        <f>D254*Z254</f>
        <v/>
      </c>
      <c r="AG254" s="58">
        <f>IF(AR254=1,D254*AA254,"")</f>
        <v/>
      </c>
      <c r="AH254" s="14" t="inlineStr">
        <is>
          <t>Y: none | N: none | X: none | U: R1, R2, R3, R4, R5. See dataset-specific evidence note in MCDM_Grades and the complete rules in MCDM_Rubric.</t>
        </is>
      </c>
      <c r="AI254" s="27" t="n"/>
      <c r="AJ254" s="14" t="inlineStr">
        <is>
          <t>https://github.com/moatifbutt/r2s100k</t>
        </is>
      </c>
      <c r="AK254" s="27" t="n"/>
      <c r="AL254" s="14" t="inlineStr">
        <is>
          <t>P: primary documentation (not evaluator-verified data quality)</t>
        </is>
      </c>
      <c r="AM254" s="27" t="n"/>
      <c r="AN254" s="14" t="inlineStr">
        <is>
          <t>Documentation snapshot; payload release not fully pinned</t>
        </is>
      </c>
      <c r="AO254" s="27" t="n"/>
      <c r="AP254" s="14" t="inlineStr">
        <is>
          <t>2026-09-07</t>
        </is>
      </c>
      <c r="AQ254" s="27" t="n"/>
      <c r="AR254" s="14">
        <f>IF(AND(AS254=5,LEN(AW254)=5,LEN(SUBSTITUTE(SUBSTITUTE(SUBSTITUTE(SUBSTITUTE(AW254,"Y",""),"N",""),"U",""),"X",""))=0),1,0)</f>
        <v/>
      </c>
      <c r="AS254" s="14">
        <f>COUNTA(G254,J254,M254,P254,S254)</f>
        <v/>
      </c>
      <c r="AT254" s="14">
        <f>SUM(IF(OR(G254="Y",G254="N",G254="U",G254="X"),IF(G254=F254,1,0),0),IF(OR(J254="Y",J254="N",J254="U",J254="X"),IF(J254=I254,1,0),0),IF(OR(M254="Y",M254="N",M254="U",M254="X"),IF(M254=L254,1,0),0),IF(OR(P254="Y",P254="N",P254="U",P254="X"),IF(P254=O254,1,0),0),IF(OR(S254="Y",S254="N",S254="U",S254="X"),IF(S254=R254,1,0),0))</f>
        <v/>
      </c>
      <c r="AU254" s="14">
        <f>A254&amp;"|"&amp;LEFT(C254,1)</f>
        <v/>
      </c>
      <c r="AV254" s="14">
        <f>F254&amp;I254&amp;L254&amp;O254&amp;R254</f>
        <v/>
      </c>
      <c r="AW254" s="14">
        <f>G254&amp;J254&amp;M254&amp;P254&amp;S254</f>
        <v/>
      </c>
    </row>
    <row r="255" ht="70" customHeight="1">
      <c r="A255" s="14" t="inlineStr">
        <is>
          <t>DS-032</t>
        </is>
      </c>
      <c r="B255" s="14" t="inlineStr">
        <is>
          <t>R2S100K Road-Region Segmentation Dataset</t>
        </is>
      </c>
      <c r="C255" s="14" t="inlineStr">
        <is>
          <t>M Sensor Details</t>
        </is>
      </c>
      <c r="D255" s="14">
        <f>MCDM_Settings!$D$12</f>
        <v/>
      </c>
      <c r="E255" s="14" t="inlineStr">
        <is>
          <t>M1 Identify equipment</t>
        </is>
      </c>
      <c r="F255" s="21" t="inlineStr">
        <is>
          <t>U</t>
        </is>
      </c>
      <c r="G255" s="23" t="n"/>
      <c r="H255" s="14" t="inlineStr">
        <is>
          <t>M2 Specify the scale</t>
        </is>
      </c>
      <c r="I255" s="21" t="inlineStr">
        <is>
          <t>U</t>
        </is>
      </c>
      <c r="J255" s="23" t="n"/>
      <c r="K255" s="14" t="inlineStr">
        <is>
          <t>M3 Locate the records</t>
        </is>
      </c>
      <c r="L255" s="21" t="inlineStr">
        <is>
          <t>U</t>
        </is>
      </c>
      <c r="M255" s="23" t="n"/>
      <c r="N255" s="14" t="inlineStr">
        <is>
          <t>M4 Report precision</t>
        </is>
      </c>
      <c r="O255" s="21" t="inlineStr">
        <is>
          <t>U</t>
        </is>
      </c>
      <c r="P255" s="23" t="n"/>
      <c r="Q255" s="14" t="inlineStr">
        <is>
          <t>M5 Explain processing</t>
        </is>
      </c>
      <c r="R255" s="21" t="inlineStr">
        <is>
          <t>Y</t>
        </is>
      </c>
      <c r="S255" s="23" t="n"/>
      <c r="T255" s="14">
        <f>IF(Z255=0,IF(ISNUMBER(SEARCH("X",AV255)),"Unrated (0-5; X)","Unrated (0-5)"),IF(Z255=1,V255&amp;"/5",V255&amp;"-"&amp;X255&amp;"/5 (P"&amp;IF(ISNUMBER(SEARCH("X",AV255)),"; X","")&amp;")"))</f>
        <v/>
      </c>
      <c r="U255" s="26">
        <f>IF(AS255=0,"",IF(AR255=0,"Incomplete/invalid",IF(AA255=0,IF(ISNUMBER(SEARCH("X",AW255)),"Unrated (0-5; X)","Unrated (0-5)"),IF(AA255=1,W255&amp;"/5",W255&amp;"-"&amp;Y255&amp;"/5 (P"&amp;IF(ISNUMBER(SEARCH("X",AW255)),"; X","")&amp;")"))))</f>
        <v/>
      </c>
      <c r="V255" s="53">
        <f>LEN(AV255)-LEN(SUBSTITUTE(AV255,"Y",""))</f>
        <v/>
      </c>
      <c r="W255" s="54">
        <f>IF(AR255=1,LEN(AW255)-LEN(SUBSTITUTE(AW255,"Y","")),"")</f>
        <v/>
      </c>
      <c r="X255" s="53">
        <f>5-(LEN(AV255)-LEN(SUBSTITUTE(AV255,"N","")))</f>
        <v/>
      </c>
      <c r="Y255" s="54">
        <f>IF(AR255=1,5-(LEN(AW255)-LEN(SUBSTITUTE(AW255,"N",""))),"")</f>
        <v/>
      </c>
      <c r="Z255" s="55">
        <f>(V255+5-X255)/5</f>
        <v/>
      </c>
      <c r="AA255" s="56">
        <f>IF(AR255=1,(W255+5-Y255)/5,"")</f>
        <v/>
      </c>
      <c r="AB255" s="57">
        <f>D255*V255/5</f>
        <v/>
      </c>
      <c r="AC255" s="58">
        <f>IF(AR255=1,D255*W255/5,"")</f>
        <v/>
      </c>
      <c r="AD255" s="57">
        <f>D255*X255/5</f>
        <v/>
      </c>
      <c r="AE255" s="58">
        <f>IF(AR255=1,D255*Y255/5,"")</f>
        <v/>
      </c>
      <c r="AF255" s="57">
        <f>D255*Z255</f>
        <v/>
      </c>
      <c r="AG255" s="58">
        <f>IF(AR255=1,D255*AA255,"")</f>
        <v/>
      </c>
      <c r="AH255" s="14" t="inlineStr">
        <is>
          <t>Y: M5 | N: none | X: none | U: M1, M2, M3, M4. See dataset-specific evidence note in MCDM_Grades and the complete rules in MCDM_Rubric.</t>
        </is>
      </c>
      <c r="AI255" s="27" t="n"/>
      <c r="AJ255" s="14" t="inlineStr">
        <is>
          <t>https://github.com/moatifbutt/r2s100k</t>
        </is>
      </c>
      <c r="AK255" s="27" t="n"/>
      <c r="AL255" s="14" t="inlineStr">
        <is>
          <t>P: primary documentation (not evaluator-verified data quality)</t>
        </is>
      </c>
      <c r="AM255" s="27" t="n"/>
      <c r="AN255" s="14" t="inlineStr">
        <is>
          <t>Documentation snapshot; payload release not fully pinned</t>
        </is>
      </c>
      <c r="AO255" s="27" t="n"/>
      <c r="AP255" s="14" t="inlineStr">
        <is>
          <t>2026-09-07</t>
        </is>
      </c>
      <c r="AQ255" s="27" t="n"/>
      <c r="AR255" s="14">
        <f>IF(AND(AS255=5,LEN(AW255)=5,LEN(SUBSTITUTE(SUBSTITUTE(SUBSTITUTE(SUBSTITUTE(AW255,"Y",""),"N",""),"U",""),"X",""))=0),1,0)</f>
        <v/>
      </c>
      <c r="AS255" s="14">
        <f>COUNTA(G255,J255,M255,P255,S255)</f>
        <v/>
      </c>
      <c r="AT255" s="14">
        <f>SUM(IF(OR(G255="Y",G255="N",G255="U",G255="X"),IF(G255=F255,1,0),0),IF(OR(J255="Y",J255="N",J255="U",J255="X"),IF(J255=I255,1,0),0),IF(OR(M255="Y",M255="N",M255="U",M255="X"),IF(M255=L255,1,0),0),IF(OR(P255="Y",P255="N",P255="U",P255="X"),IF(P255=O255,1,0),0),IF(OR(S255="Y",S255="N",S255="U",S255="X"),IF(S255=R255,1,0),0))</f>
        <v/>
      </c>
      <c r="AU255" s="14">
        <f>A255&amp;"|"&amp;LEFT(C255,1)</f>
        <v/>
      </c>
      <c r="AV255" s="14">
        <f>F255&amp;I255&amp;L255&amp;O255&amp;R255</f>
        <v/>
      </c>
      <c r="AW255" s="14">
        <f>G255&amp;J255&amp;M255&amp;P255&amp;S255</f>
        <v/>
      </c>
    </row>
    <row r="256" ht="70" customHeight="1">
      <c r="A256" s="14" t="inlineStr">
        <is>
          <t>DS-032</t>
        </is>
      </c>
      <c r="B256" s="14" t="inlineStr">
        <is>
          <t>R2S100K Road-Region Segmentation Dataset</t>
        </is>
      </c>
      <c r="C256" s="14" t="inlineStr">
        <is>
          <t>V Test Readiness</t>
        </is>
      </c>
      <c r="D256" s="14">
        <f>MCDM_Settings!$D$13</f>
        <v/>
      </c>
      <c r="E256" s="14" t="inlineStr">
        <is>
          <t>V1 Identify test data</t>
        </is>
      </c>
      <c r="F256" s="21" t="inlineStr">
        <is>
          <t>U</t>
        </is>
      </c>
      <c r="G256" s="23" t="n"/>
      <c r="H256" s="14" t="inlineStr">
        <is>
          <t>V2 Define the splits</t>
        </is>
      </c>
      <c r="I256" s="21" t="inlineStr">
        <is>
          <t>U</t>
        </is>
      </c>
      <c r="J256" s="23" t="n"/>
      <c r="K256" s="14" t="inlineStr">
        <is>
          <t>V3 Prevent leakage</t>
        </is>
      </c>
      <c r="L256" s="21" t="inlineStr">
        <is>
          <t>U</t>
        </is>
      </c>
      <c r="M256" s="23" t="n"/>
      <c r="N256" s="14" t="inlineStr">
        <is>
          <t>V4 Provide a baseline</t>
        </is>
      </c>
      <c r="O256" s="21" t="inlineStr">
        <is>
          <t>U</t>
        </is>
      </c>
      <c r="P256" s="23" t="n"/>
      <c r="Q256" s="14" t="inlineStr">
        <is>
          <t>V5 Report uncertainty</t>
        </is>
      </c>
      <c r="R256" s="21" t="inlineStr">
        <is>
          <t>U</t>
        </is>
      </c>
      <c r="S256" s="23" t="n"/>
      <c r="T256" s="14">
        <f>IF(Z256=0,IF(ISNUMBER(SEARCH("X",AV256)),"Unrated (0-5; X)","Unrated (0-5)"),IF(Z256=1,V256&amp;"/5",V256&amp;"-"&amp;X256&amp;"/5 (P"&amp;IF(ISNUMBER(SEARCH("X",AV256)),"; X","")&amp;")"))</f>
        <v/>
      </c>
      <c r="U256" s="26">
        <f>IF(AS256=0,"",IF(AR256=0,"Incomplete/invalid",IF(AA256=0,IF(ISNUMBER(SEARCH("X",AW256)),"Unrated (0-5; X)","Unrated (0-5)"),IF(AA256=1,W256&amp;"/5",W256&amp;"-"&amp;Y256&amp;"/5 (P"&amp;IF(ISNUMBER(SEARCH("X",AW256)),"; X","")&amp;")"))))</f>
        <v/>
      </c>
      <c r="V256" s="53">
        <f>LEN(AV256)-LEN(SUBSTITUTE(AV256,"Y",""))</f>
        <v/>
      </c>
      <c r="W256" s="54">
        <f>IF(AR256=1,LEN(AW256)-LEN(SUBSTITUTE(AW256,"Y","")),"")</f>
        <v/>
      </c>
      <c r="X256" s="53">
        <f>5-(LEN(AV256)-LEN(SUBSTITUTE(AV256,"N","")))</f>
        <v/>
      </c>
      <c r="Y256" s="54">
        <f>IF(AR256=1,5-(LEN(AW256)-LEN(SUBSTITUTE(AW256,"N",""))),"")</f>
        <v/>
      </c>
      <c r="Z256" s="55">
        <f>(V256+5-X256)/5</f>
        <v/>
      </c>
      <c r="AA256" s="56">
        <f>IF(AR256=1,(W256+5-Y256)/5,"")</f>
        <v/>
      </c>
      <c r="AB256" s="57">
        <f>D256*V256/5</f>
        <v/>
      </c>
      <c r="AC256" s="58">
        <f>IF(AR256=1,D256*W256/5,"")</f>
        <v/>
      </c>
      <c r="AD256" s="57">
        <f>D256*X256/5</f>
        <v/>
      </c>
      <c r="AE256" s="58">
        <f>IF(AR256=1,D256*Y256/5,"")</f>
        <v/>
      </c>
      <c r="AF256" s="57">
        <f>D256*Z256</f>
        <v/>
      </c>
      <c r="AG256" s="58">
        <f>IF(AR256=1,D256*AA256,"")</f>
        <v/>
      </c>
      <c r="AH256" s="14" t="inlineStr">
        <is>
          <t>Y: none | N: none | X: none | U: V1, V2, V3, V4, V5. See dataset-specific evidence note in MCDM_Grades and the complete rules in MCDM_Rubric.</t>
        </is>
      </c>
      <c r="AI256" s="27" t="n"/>
      <c r="AJ256" s="14" t="inlineStr">
        <is>
          <t>https://github.com/moatifbutt/r2s100k</t>
        </is>
      </c>
      <c r="AK256" s="27" t="n"/>
      <c r="AL256" s="14" t="inlineStr">
        <is>
          <t>P: primary documentation (not evaluator-verified data quality)</t>
        </is>
      </c>
      <c r="AM256" s="27" t="n"/>
      <c r="AN256" s="14" t="inlineStr">
        <is>
          <t>Documentation snapshot; payload release not fully pinned</t>
        </is>
      </c>
      <c r="AO256" s="27" t="n"/>
      <c r="AP256" s="14" t="inlineStr">
        <is>
          <t>2026-09-07</t>
        </is>
      </c>
      <c r="AQ256" s="27" t="n"/>
      <c r="AR256" s="14">
        <f>IF(AND(AS256=5,LEN(AW256)=5,LEN(SUBSTITUTE(SUBSTITUTE(SUBSTITUTE(SUBSTITUTE(AW256,"Y",""),"N",""),"U",""),"X",""))=0),1,0)</f>
        <v/>
      </c>
      <c r="AS256" s="14">
        <f>COUNTA(G256,J256,M256,P256,S256)</f>
        <v/>
      </c>
      <c r="AT256" s="14">
        <f>SUM(IF(OR(G256="Y",G256="N",G256="U",G256="X"),IF(G256=F256,1,0),0),IF(OR(J256="Y",J256="N",J256="U",J256="X"),IF(J256=I256,1,0),0),IF(OR(M256="Y",M256="N",M256="U",M256="X"),IF(M256=L256,1,0),0),IF(OR(P256="Y",P256="N",P256="U",P256="X"),IF(P256=O256,1,0),0),IF(OR(S256="Y",S256="N",S256="U",S256="X"),IF(S256=R256,1,0),0))</f>
        <v/>
      </c>
      <c r="AU256" s="14">
        <f>A256&amp;"|"&amp;LEFT(C256,1)</f>
        <v/>
      </c>
      <c r="AV256" s="14">
        <f>F256&amp;I256&amp;L256&amp;O256&amp;R256</f>
        <v/>
      </c>
      <c r="AW256" s="14">
        <f>G256&amp;J256&amp;M256&amp;P256&amp;S256</f>
        <v/>
      </c>
    </row>
    <row r="257" ht="70" customHeight="1">
      <c r="A257" s="14" t="inlineStr">
        <is>
          <t>DS-032</t>
        </is>
      </c>
      <c r="B257" s="14" t="inlineStr">
        <is>
          <t>R2S100K Road-Region Segmentation Dataset</t>
        </is>
      </c>
      <c r="C257" s="14" t="inlineStr">
        <is>
          <t>E Engineering Value</t>
        </is>
      </c>
      <c r="D257" s="14">
        <f>MCDM_Settings!$D$14</f>
        <v/>
      </c>
      <c r="E257" s="14" t="inlineStr">
        <is>
          <t>E1 Define the outcome</t>
        </is>
      </c>
      <c r="F257" s="21" t="inlineStr">
        <is>
          <t>U</t>
        </is>
      </c>
      <c r="G257" s="23" t="n"/>
      <c r="H257" s="14" t="inlineStr">
        <is>
          <t>E2 Provide measurements</t>
        </is>
      </c>
      <c r="I257" s="21" t="inlineStr">
        <is>
          <t>U</t>
        </is>
      </c>
      <c r="J257" s="23" t="n"/>
      <c r="K257" s="14" t="inlineStr">
        <is>
          <t>E3 Link the records</t>
        </is>
      </c>
      <c r="L257" s="21" t="inlineStr">
        <is>
          <t>U</t>
        </is>
      </c>
      <c r="M257" s="23" t="n"/>
      <c r="N257" s="14" t="inlineStr">
        <is>
          <t>E4 Map agency needs</t>
        </is>
      </c>
      <c r="O257" s="21" t="inlineStr">
        <is>
          <t>U</t>
        </is>
      </c>
      <c r="P257" s="23" t="n"/>
      <c r="Q257" s="14" t="inlineStr">
        <is>
          <t>E5 Validate the decision</t>
        </is>
      </c>
      <c r="R257" s="21" t="inlineStr">
        <is>
          <t>U</t>
        </is>
      </c>
      <c r="S257" s="23" t="n"/>
      <c r="T257" s="14">
        <f>IF(Z257=0,IF(ISNUMBER(SEARCH("X",AV257)),"Unrated (0-5; X)","Unrated (0-5)"),IF(Z257=1,V257&amp;"/5",V257&amp;"-"&amp;X257&amp;"/5 (P"&amp;IF(ISNUMBER(SEARCH("X",AV257)),"; X","")&amp;")"))</f>
        <v/>
      </c>
      <c r="U257" s="26">
        <f>IF(AS257=0,"",IF(AR257=0,"Incomplete/invalid",IF(AA257=0,IF(ISNUMBER(SEARCH("X",AW257)),"Unrated (0-5; X)","Unrated (0-5)"),IF(AA257=1,W257&amp;"/5",W257&amp;"-"&amp;Y257&amp;"/5 (P"&amp;IF(ISNUMBER(SEARCH("X",AW257)),"; X","")&amp;")"))))</f>
        <v/>
      </c>
      <c r="V257" s="53">
        <f>LEN(AV257)-LEN(SUBSTITUTE(AV257,"Y",""))</f>
        <v/>
      </c>
      <c r="W257" s="54">
        <f>IF(AR257=1,LEN(AW257)-LEN(SUBSTITUTE(AW257,"Y","")),"")</f>
        <v/>
      </c>
      <c r="X257" s="53">
        <f>5-(LEN(AV257)-LEN(SUBSTITUTE(AV257,"N","")))</f>
        <v/>
      </c>
      <c r="Y257" s="54">
        <f>IF(AR257=1,5-(LEN(AW257)-LEN(SUBSTITUTE(AW257,"N",""))),"")</f>
        <v/>
      </c>
      <c r="Z257" s="55">
        <f>(V257+5-X257)/5</f>
        <v/>
      </c>
      <c r="AA257" s="56">
        <f>IF(AR257=1,(W257+5-Y257)/5,"")</f>
        <v/>
      </c>
      <c r="AB257" s="57">
        <f>D257*V257/5</f>
        <v/>
      </c>
      <c r="AC257" s="58">
        <f>IF(AR257=1,D257*W257/5,"")</f>
        <v/>
      </c>
      <c r="AD257" s="57">
        <f>D257*X257/5</f>
        <v/>
      </c>
      <c r="AE257" s="58">
        <f>IF(AR257=1,D257*Y257/5,"")</f>
        <v/>
      </c>
      <c r="AF257" s="57">
        <f>D257*Z257</f>
        <v/>
      </c>
      <c r="AG257" s="58">
        <f>IF(AR257=1,D257*AA257,"")</f>
        <v/>
      </c>
      <c r="AH257" s="14" t="inlineStr">
        <is>
          <t>Y: none | N: none | X: none | U: E1, E2, E3, E4, E5. See dataset-specific evidence note in MCDM_Grades and the complete rules in MCDM_Rubric.</t>
        </is>
      </c>
      <c r="AI257" s="27" t="n"/>
      <c r="AJ257" s="14" t="inlineStr">
        <is>
          <t>https://github.com/moatifbutt/r2s100k</t>
        </is>
      </c>
      <c r="AK257" s="27" t="n"/>
      <c r="AL257" s="14" t="inlineStr">
        <is>
          <t>P: primary documentation (not evaluator-verified data quality)</t>
        </is>
      </c>
      <c r="AM257" s="27" t="n"/>
      <c r="AN257" s="14" t="inlineStr">
        <is>
          <t>Documentation snapshot; payload release not fully pinned</t>
        </is>
      </c>
      <c r="AO257" s="27" t="n"/>
      <c r="AP257" s="14" t="inlineStr">
        <is>
          <t>2026-09-07</t>
        </is>
      </c>
      <c r="AQ257" s="27" t="n"/>
      <c r="AR257" s="14">
        <f>IF(AND(AS257=5,LEN(AW257)=5,LEN(SUBSTITUTE(SUBSTITUTE(SUBSTITUTE(SUBSTITUTE(AW257,"Y",""),"N",""),"U",""),"X",""))=0),1,0)</f>
        <v/>
      </c>
      <c r="AS257" s="14">
        <f>COUNTA(G257,J257,M257,P257,S257)</f>
        <v/>
      </c>
      <c r="AT257" s="14">
        <f>SUM(IF(OR(G257="Y",G257="N",G257="U",G257="X"),IF(G257=F257,1,0),0),IF(OR(J257="Y",J257="N",J257="U",J257="X"),IF(J257=I257,1,0),0),IF(OR(M257="Y",M257="N",M257="U",M257="X"),IF(M257=L257,1,0),0),IF(OR(P257="Y",P257="N",P257="U",P257="X"),IF(P257=O257,1,0),0),IF(OR(S257="Y",S257="N",S257="U",S257="X"),IF(S257=R257,1,0),0))</f>
        <v/>
      </c>
      <c r="AU257" s="14">
        <f>A257&amp;"|"&amp;LEFT(C257,1)</f>
        <v/>
      </c>
      <c r="AV257" s="14">
        <f>F257&amp;I257&amp;L257&amp;O257&amp;R257</f>
        <v/>
      </c>
      <c r="AW257" s="14">
        <f>G257&amp;J257&amp;M257&amp;P257&amp;S257</f>
        <v/>
      </c>
    </row>
    <row r="258" ht="70" customHeight="1">
      <c r="A258" s="14" t="inlineStr">
        <is>
          <t>DS-033</t>
        </is>
      </c>
      <c r="B258" s="14" t="inlineStr">
        <is>
          <t>RCD-IIUM Road Crack Detection Dataset</t>
        </is>
      </c>
      <c r="C258" s="14" t="inlineStr">
        <is>
          <t>A Access</t>
        </is>
      </c>
      <c r="D258" s="14">
        <f>MCDM_Settings!$D$7</f>
        <v/>
      </c>
      <c r="E258" s="14" t="inlineStr">
        <is>
          <t>A1 Find the release</t>
        </is>
      </c>
      <c r="F258" s="21" t="inlineStr">
        <is>
          <t>Y</t>
        </is>
      </c>
      <c r="G258" s="23" t="n"/>
      <c r="H258" s="14" t="inlineStr">
        <is>
          <t>A2 Get the data</t>
        </is>
      </c>
      <c r="I258" s="21" t="inlineStr">
        <is>
          <t>Y</t>
        </is>
      </c>
      <c r="J258" s="23" t="n"/>
      <c r="K258" s="14" t="inlineStr">
        <is>
          <t>A3 Check the license</t>
        </is>
      </c>
      <c r="L258" s="21" t="inlineStr">
        <is>
          <t>U</t>
        </is>
      </c>
      <c r="M258" s="23" t="n"/>
      <c r="N258" s="14" t="inlineStr">
        <is>
          <t>A4 Check other rights</t>
        </is>
      </c>
      <c r="O258" s="21" t="inlineStr">
        <is>
          <t>U</t>
        </is>
      </c>
      <c r="P258" s="23" t="n"/>
      <c r="Q258" s="14" t="inlineStr">
        <is>
          <t>A5 Open a sample</t>
        </is>
      </c>
      <c r="R258" s="21" t="inlineStr">
        <is>
          <t>U</t>
        </is>
      </c>
      <c r="S258" s="23" t="n"/>
      <c r="T258" s="14">
        <f>IF(Z258=0,IF(ISNUMBER(SEARCH("X",AV258)),"Unrated (0-5; X)","Unrated (0-5)"),IF(Z258=1,V258&amp;"/5",V258&amp;"-"&amp;X258&amp;"/5 (P"&amp;IF(ISNUMBER(SEARCH("X",AV258)),"; X","")&amp;")"))</f>
        <v/>
      </c>
      <c r="U258" s="26">
        <f>IF(AS258=0,"",IF(AR258=0,"Incomplete/invalid",IF(AA258=0,IF(ISNUMBER(SEARCH("X",AW258)),"Unrated (0-5; X)","Unrated (0-5)"),IF(AA258=1,W258&amp;"/5",W258&amp;"-"&amp;Y258&amp;"/5 (P"&amp;IF(ISNUMBER(SEARCH("X",AW258)),"; X","")&amp;")"))))</f>
        <v/>
      </c>
      <c r="V258" s="53">
        <f>LEN(AV258)-LEN(SUBSTITUTE(AV258,"Y",""))</f>
        <v/>
      </c>
      <c r="W258" s="54">
        <f>IF(AR258=1,LEN(AW258)-LEN(SUBSTITUTE(AW258,"Y","")),"")</f>
        <v/>
      </c>
      <c r="X258" s="53">
        <f>5-(LEN(AV258)-LEN(SUBSTITUTE(AV258,"N","")))</f>
        <v/>
      </c>
      <c r="Y258" s="54">
        <f>IF(AR258=1,5-(LEN(AW258)-LEN(SUBSTITUTE(AW258,"N",""))),"")</f>
        <v/>
      </c>
      <c r="Z258" s="55">
        <f>(V258+5-X258)/5</f>
        <v/>
      </c>
      <c r="AA258" s="56">
        <f>IF(AR258=1,(W258+5-Y258)/5,"")</f>
        <v/>
      </c>
      <c r="AB258" s="57">
        <f>D258*V258/5</f>
        <v/>
      </c>
      <c r="AC258" s="58">
        <f>IF(AR258=1,D258*W258/5,"")</f>
        <v/>
      </c>
      <c r="AD258" s="57">
        <f>D258*X258/5</f>
        <v/>
      </c>
      <c r="AE258" s="58">
        <f>IF(AR258=1,D258*Y258/5,"")</f>
        <v/>
      </c>
      <c r="AF258" s="57">
        <f>D258*Z258</f>
        <v/>
      </c>
      <c r="AG258" s="58">
        <f>IF(AR258=1,D258*AA258,"")</f>
        <v/>
      </c>
      <c r="AH258" s="14" t="inlineStr">
        <is>
          <t>Y: A1, A2 | N: none | X: none | U: A3, A4, A5. See dataset-specific evidence note in MCDM_Grades and the complete rules in MCDM_Rubric.</t>
        </is>
      </c>
      <c r="AI258" s="27" t="n"/>
      <c r="AJ258" s="14" t="inlineStr">
        <is>
          <t>https://github.com/ArselanAshraf/RCD-IIUM-Road-Crack-Detection-Dataset-</t>
        </is>
      </c>
      <c r="AK258" s="27" t="n"/>
      <c r="AL258" s="14" t="inlineStr">
        <is>
          <t>P: primary documentation (not evaluator-verified data quality)</t>
        </is>
      </c>
      <c r="AM258" s="27" t="n"/>
      <c r="AN258" s="14" t="inlineStr">
        <is>
          <t>Documentation snapshot; payload release not fully pinned</t>
        </is>
      </c>
      <c r="AO258" s="27" t="n"/>
      <c r="AP258" s="14" t="inlineStr">
        <is>
          <t>2026-09-07</t>
        </is>
      </c>
      <c r="AQ258" s="27" t="n"/>
      <c r="AR258" s="14">
        <f>IF(AND(AS258=5,LEN(AW258)=5,LEN(SUBSTITUTE(SUBSTITUTE(SUBSTITUTE(SUBSTITUTE(AW258,"Y",""),"N",""),"U",""),"X",""))=0),1,0)</f>
        <v/>
      </c>
      <c r="AS258" s="14">
        <f>COUNTA(G258,J258,M258,P258,S258)</f>
        <v/>
      </c>
      <c r="AT258" s="14">
        <f>SUM(IF(OR(G258="Y",G258="N",G258="U",G258="X"),IF(G258=F258,1,0),0),IF(OR(J258="Y",J258="N",J258="U",J258="X"),IF(J258=I258,1,0),0),IF(OR(M258="Y",M258="N",M258="U",M258="X"),IF(M258=L258,1,0),0),IF(OR(P258="Y",P258="N",P258="U",P258="X"),IF(P258=O258,1,0),0),IF(OR(S258="Y",S258="N",S258="U",S258="X"),IF(S258=R258,1,0),0))</f>
        <v/>
      </c>
      <c r="AU258" s="14">
        <f>A258&amp;"|"&amp;LEFT(C258,1)</f>
        <v/>
      </c>
      <c r="AV258" s="14">
        <f>F258&amp;I258&amp;L258&amp;O258&amp;R258</f>
        <v/>
      </c>
      <c r="AW258" s="14">
        <f>G258&amp;J258&amp;M258&amp;P258&amp;S258</f>
        <v/>
      </c>
    </row>
    <row r="259" ht="70" customHeight="1">
      <c r="A259" s="14" t="inlineStr">
        <is>
          <t>DS-033</t>
        </is>
      </c>
      <c r="B259" s="14" t="inlineStr">
        <is>
          <t>RCD-IIUM Road Crack Detection Dataset</t>
        </is>
      </c>
      <c r="C259" s="14" t="inlineStr">
        <is>
          <t>L Label Quality</t>
        </is>
      </c>
      <c r="D259" s="14">
        <f>MCDM_Settings!$D$8</f>
        <v/>
      </c>
      <c r="E259" s="14" t="inlineStr">
        <is>
          <t>L1 Define the targets</t>
        </is>
      </c>
      <c r="F259" s="21" t="inlineStr">
        <is>
          <t>Y</t>
        </is>
      </c>
      <c r="G259" s="23" t="n"/>
      <c r="H259" s="14" t="inlineStr">
        <is>
          <t>L2 Explain the rules</t>
        </is>
      </c>
      <c r="I259" s="21" t="inlineStr">
        <is>
          <t>U</t>
        </is>
      </c>
      <c r="J259" s="23" t="n"/>
      <c r="K259" s="14" t="inlineStr">
        <is>
          <t>L3 Identify the team</t>
        </is>
      </c>
      <c r="L259" s="21" t="inlineStr">
        <is>
          <t>U</t>
        </is>
      </c>
      <c r="M259" s="23" t="n"/>
      <c r="N259" s="14" t="inlineStr">
        <is>
          <t>L4 Review and correct</t>
        </is>
      </c>
      <c r="O259" s="21" t="inlineStr">
        <is>
          <t>U</t>
        </is>
      </c>
      <c r="P259" s="23" t="n"/>
      <c r="Q259" s="14" t="inlineStr">
        <is>
          <t>L5 Measure reliability</t>
        </is>
      </c>
      <c r="R259" s="21" t="inlineStr">
        <is>
          <t>U</t>
        </is>
      </c>
      <c r="S259" s="23" t="n"/>
      <c r="T259" s="14">
        <f>IF(Z259=0,IF(ISNUMBER(SEARCH("X",AV259)),"Unrated (0-5; X)","Unrated (0-5)"),IF(Z259=1,V259&amp;"/5",V259&amp;"-"&amp;X259&amp;"/5 (P"&amp;IF(ISNUMBER(SEARCH("X",AV259)),"; X","")&amp;")"))</f>
        <v/>
      </c>
      <c r="U259" s="26">
        <f>IF(AS259=0,"",IF(AR259=0,"Incomplete/invalid",IF(AA259=0,IF(ISNUMBER(SEARCH("X",AW259)),"Unrated (0-5; X)","Unrated (0-5)"),IF(AA259=1,W259&amp;"/5",W259&amp;"-"&amp;Y259&amp;"/5 (P"&amp;IF(ISNUMBER(SEARCH("X",AW259)),"; X","")&amp;")"))))</f>
        <v/>
      </c>
      <c r="V259" s="53">
        <f>LEN(AV259)-LEN(SUBSTITUTE(AV259,"Y",""))</f>
        <v/>
      </c>
      <c r="W259" s="54">
        <f>IF(AR259=1,LEN(AW259)-LEN(SUBSTITUTE(AW259,"Y","")),"")</f>
        <v/>
      </c>
      <c r="X259" s="53">
        <f>5-(LEN(AV259)-LEN(SUBSTITUTE(AV259,"N","")))</f>
        <v/>
      </c>
      <c r="Y259" s="54">
        <f>IF(AR259=1,5-(LEN(AW259)-LEN(SUBSTITUTE(AW259,"N",""))),"")</f>
        <v/>
      </c>
      <c r="Z259" s="55">
        <f>(V259+5-X259)/5</f>
        <v/>
      </c>
      <c r="AA259" s="56">
        <f>IF(AR259=1,(W259+5-Y259)/5,"")</f>
        <v/>
      </c>
      <c r="AB259" s="57">
        <f>D259*V259/5</f>
        <v/>
      </c>
      <c r="AC259" s="58">
        <f>IF(AR259=1,D259*W259/5,"")</f>
        <v/>
      </c>
      <c r="AD259" s="57">
        <f>D259*X259/5</f>
        <v/>
      </c>
      <c r="AE259" s="58">
        <f>IF(AR259=1,D259*Y259/5,"")</f>
        <v/>
      </c>
      <c r="AF259" s="57">
        <f>D259*Z259</f>
        <v/>
      </c>
      <c r="AG259" s="58">
        <f>IF(AR259=1,D259*AA259,"")</f>
        <v/>
      </c>
      <c r="AH259" s="14" t="inlineStr">
        <is>
          <t>Y: L1 | N: none | X: none | U: L2, L3, L4, L5. See dataset-specific evidence note in MCDM_Grades and the complete rules in MCDM_Rubric.</t>
        </is>
      </c>
      <c r="AI259" s="27" t="n"/>
      <c r="AJ259" s="14" t="inlineStr">
        <is>
          <t>https://github.com/ArselanAshraf/RCD-IIUM-Road-Crack-Detection-Dataset-</t>
        </is>
      </c>
      <c r="AK259" s="27" t="n"/>
      <c r="AL259" s="14" t="inlineStr">
        <is>
          <t>P: primary documentation (not evaluator-verified data quality)</t>
        </is>
      </c>
      <c r="AM259" s="27" t="n"/>
      <c r="AN259" s="14" t="inlineStr">
        <is>
          <t>Documentation snapshot; payload release not fully pinned</t>
        </is>
      </c>
      <c r="AO259" s="27" t="n"/>
      <c r="AP259" s="14" t="inlineStr">
        <is>
          <t>2026-09-07</t>
        </is>
      </c>
      <c r="AQ259" s="27" t="n"/>
      <c r="AR259" s="14">
        <f>IF(AND(AS259=5,LEN(AW259)=5,LEN(SUBSTITUTE(SUBSTITUTE(SUBSTITUTE(SUBSTITUTE(AW259,"Y",""),"N",""),"U",""),"X",""))=0),1,0)</f>
        <v/>
      </c>
      <c r="AS259" s="14">
        <f>COUNTA(G259,J259,M259,P259,S259)</f>
        <v/>
      </c>
      <c r="AT259" s="14">
        <f>SUM(IF(OR(G259="Y",G259="N",G259="U",G259="X"),IF(G259=F259,1,0),0),IF(OR(J259="Y",J259="N",J259="U",J259="X"),IF(J259=I259,1,0),0),IF(OR(M259="Y",M259="N",M259="U",M259="X"),IF(M259=L259,1,0),0),IF(OR(P259="Y",P259="N",P259="U",P259="X"),IF(P259=O259,1,0),0),IF(OR(S259="Y",S259="N",S259="U",S259="X"),IF(S259=R259,1,0),0))</f>
        <v/>
      </c>
      <c r="AU259" s="14">
        <f>A259&amp;"|"&amp;LEFT(C259,1)</f>
        <v/>
      </c>
      <c r="AV259" s="14">
        <f>F259&amp;I259&amp;L259&amp;O259&amp;R259</f>
        <v/>
      </c>
      <c r="AW259" s="14">
        <f>G259&amp;J259&amp;M259&amp;P259&amp;S259</f>
        <v/>
      </c>
    </row>
    <row r="260" ht="70" customHeight="1">
      <c r="A260" s="14" t="inlineStr">
        <is>
          <t>DS-033</t>
        </is>
      </c>
      <c r="B260" s="14" t="inlineStr">
        <is>
          <t>RCD-IIUM Road Crack Detection Dataset</t>
        </is>
      </c>
      <c r="C260" s="14" t="inlineStr">
        <is>
          <t>D Documentation</t>
        </is>
      </c>
      <c r="D260" s="14">
        <f>MCDM_Settings!$D$9</f>
        <v/>
      </c>
      <c r="E260" s="14" t="inlineStr">
        <is>
          <t>D1 Describe the files</t>
        </is>
      </c>
      <c r="F260" s="21" t="inlineStr">
        <is>
          <t>U</t>
        </is>
      </c>
      <c r="G260" s="23" t="n"/>
      <c r="H260" s="14" t="inlineStr">
        <is>
          <t>D2 Explain the source</t>
        </is>
      </c>
      <c r="I260" s="21" t="inlineStr">
        <is>
          <t>Y</t>
        </is>
      </c>
      <c r="J260" s="23" t="n"/>
      <c r="K260" s="14" t="inlineStr">
        <is>
          <t>D3 Track the version</t>
        </is>
      </c>
      <c r="L260" s="21" t="inlineStr">
        <is>
          <t>U</t>
        </is>
      </c>
      <c r="M260" s="23" t="n"/>
      <c r="N260" s="14" t="inlineStr">
        <is>
          <t>D4 State the limits</t>
        </is>
      </c>
      <c r="O260" s="21" t="inlineStr">
        <is>
          <t>U</t>
        </is>
      </c>
      <c r="P260" s="23" t="n"/>
      <c r="Q260" s="14" t="inlineStr">
        <is>
          <t>D5 Locate the details</t>
        </is>
      </c>
      <c r="R260" s="21" t="inlineStr">
        <is>
          <t>Y</t>
        </is>
      </c>
      <c r="S260" s="23" t="n"/>
      <c r="T260" s="14">
        <f>IF(Z260=0,IF(ISNUMBER(SEARCH("X",AV260)),"Unrated (0-5; X)","Unrated (0-5)"),IF(Z260=1,V260&amp;"/5",V260&amp;"-"&amp;X260&amp;"/5 (P"&amp;IF(ISNUMBER(SEARCH("X",AV260)),"; X","")&amp;")"))</f>
        <v/>
      </c>
      <c r="U260" s="26">
        <f>IF(AS260=0,"",IF(AR260=0,"Incomplete/invalid",IF(AA260=0,IF(ISNUMBER(SEARCH("X",AW260)),"Unrated (0-5; X)","Unrated (0-5)"),IF(AA260=1,W260&amp;"/5",W260&amp;"-"&amp;Y260&amp;"/5 (P"&amp;IF(ISNUMBER(SEARCH("X",AW260)),"; X","")&amp;")"))))</f>
        <v/>
      </c>
      <c r="V260" s="53">
        <f>LEN(AV260)-LEN(SUBSTITUTE(AV260,"Y",""))</f>
        <v/>
      </c>
      <c r="W260" s="54">
        <f>IF(AR260=1,LEN(AW260)-LEN(SUBSTITUTE(AW260,"Y","")),"")</f>
        <v/>
      </c>
      <c r="X260" s="53">
        <f>5-(LEN(AV260)-LEN(SUBSTITUTE(AV260,"N","")))</f>
        <v/>
      </c>
      <c r="Y260" s="54">
        <f>IF(AR260=1,5-(LEN(AW260)-LEN(SUBSTITUTE(AW260,"N",""))),"")</f>
        <v/>
      </c>
      <c r="Z260" s="55">
        <f>(V260+5-X260)/5</f>
        <v/>
      </c>
      <c r="AA260" s="56">
        <f>IF(AR260=1,(W260+5-Y260)/5,"")</f>
        <v/>
      </c>
      <c r="AB260" s="57">
        <f>D260*V260/5</f>
        <v/>
      </c>
      <c r="AC260" s="58">
        <f>IF(AR260=1,D260*W260/5,"")</f>
        <v/>
      </c>
      <c r="AD260" s="57">
        <f>D260*X260/5</f>
        <v/>
      </c>
      <c r="AE260" s="58">
        <f>IF(AR260=1,D260*Y260/5,"")</f>
        <v/>
      </c>
      <c r="AF260" s="57">
        <f>D260*Z260</f>
        <v/>
      </c>
      <c r="AG260" s="58">
        <f>IF(AR260=1,D260*AA260,"")</f>
        <v/>
      </c>
      <c r="AH260" s="14" t="inlineStr">
        <is>
          <t>Y: D2, D5 | N: none | X: none | U: D1, D3, D4. See dataset-specific evidence note in MCDM_Grades and the complete rules in MCDM_Rubric.</t>
        </is>
      </c>
      <c r="AI260" s="27" t="n"/>
      <c r="AJ260" s="14" t="inlineStr">
        <is>
          <t>https://github.com/ArselanAshraf/RCD-IIUM-Road-Crack-Detection-Dataset-</t>
        </is>
      </c>
      <c r="AK260" s="27" t="n"/>
      <c r="AL260" s="14" t="inlineStr">
        <is>
          <t>P: primary documentation (not evaluator-verified data quality)</t>
        </is>
      </c>
      <c r="AM260" s="27" t="n"/>
      <c r="AN260" s="14" t="inlineStr">
        <is>
          <t>Documentation snapshot; payload release not fully pinned</t>
        </is>
      </c>
      <c r="AO260" s="27" t="n"/>
      <c r="AP260" s="14" t="inlineStr">
        <is>
          <t>2026-09-07</t>
        </is>
      </c>
      <c r="AQ260" s="27" t="n"/>
      <c r="AR260" s="14">
        <f>IF(AND(AS260=5,LEN(AW260)=5,LEN(SUBSTITUTE(SUBSTITUTE(SUBSTITUTE(SUBSTITUTE(AW260,"Y",""),"N",""),"U",""),"X",""))=0),1,0)</f>
        <v/>
      </c>
      <c r="AS260" s="14">
        <f>COUNTA(G260,J260,M260,P260,S260)</f>
        <v/>
      </c>
      <c r="AT260" s="14">
        <f>SUM(IF(OR(G260="Y",G260="N",G260="U",G260="X"),IF(G260=F260,1,0),0),IF(OR(J260="Y",J260="N",J260="U",J260="X"),IF(J260=I260,1,0),0),IF(OR(M260="Y",M260="N",M260="U",M260="X"),IF(M260=L260,1,0),0),IF(OR(P260="Y",P260="N",P260="U",P260="X"),IF(P260=O260,1,0),0),IF(OR(S260="Y",S260="N",S260="U",S260="X"),IF(S260=R260,1,0),0))</f>
        <v/>
      </c>
      <c r="AU260" s="14">
        <f>A260&amp;"|"&amp;LEFT(C260,1)</f>
        <v/>
      </c>
      <c r="AV260" s="14">
        <f>F260&amp;I260&amp;L260&amp;O260&amp;R260</f>
        <v/>
      </c>
      <c r="AW260" s="14">
        <f>G260&amp;J260&amp;M260&amp;P260&amp;S260</f>
        <v/>
      </c>
    </row>
    <row r="261" ht="70" customHeight="1">
      <c r="A261" s="14" t="inlineStr">
        <is>
          <t>DS-033</t>
        </is>
      </c>
      <c r="B261" s="14" t="inlineStr">
        <is>
          <t>RCD-IIUM Road Crack Detection Dataset</t>
        </is>
      </c>
      <c r="C261" s="14" t="inlineStr">
        <is>
          <t>C Sample Size</t>
        </is>
      </c>
      <c r="D261" s="14">
        <f>MCDM_Settings!$D$10</f>
        <v/>
      </c>
      <c r="E261" s="14" t="inlineStr">
        <is>
          <t>C1 Count originals</t>
        </is>
      </c>
      <c r="F261" s="21" t="inlineStr">
        <is>
          <t>U</t>
        </is>
      </c>
      <c r="G261" s="23" t="n"/>
      <c r="H261" s="14" t="inlineStr">
        <is>
          <t>C2 Count each class</t>
        </is>
      </c>
      <c r="I261" s="21" t="inlineStr">
        <is>
          <t>U</t>
        </is>
      </c>
      <c r="J261" s="23" t="n"/>
      <c r="K261" s="14" t="inlineStr">
        <is>
          <t>C3 Count each group</t>
        </is>
      </c>
      <c r="L261" s="21" t="inlineStr">
        <is>
          <t>U</t>
        </is>
      </c>
      <c r="M261" s="23" t="n"/>
      <c r="N261" s="14" t="inlineStr">
        <is>
          <t>C4 Count each split</t>
        </is>
      </c>
      <c r="O261" s="21" t="inlineStr">
        <is>
          <t>U</t>
        </is>
      </c>
      <c r="P261" s="23" t="n"/>
      <c r="Q261" s="14" t="inlineStr">
        <is>
          <t>C5 Justify the size</t>
        </is>
      </c>
      <c r="R261" s="21" t="inlineStr">
        <is>
          <t>U</t>
        </is>
      </c>
      <c r="S261" s="23" t="n"/>
      <c r="T261" s="14">
        <f>IF(Z261=0,IF(ISNUMBER(SEARCH("X",AV261)),"Unrated (0-5; X)","Unrated (0-5)"),IF(Z261=1,V261&amp;"/5",V261&amp;"-"&amp;X261&amp;"/5 (P"&amp;IF(ISNUMBER(SEARCH("X",AV261)),"; X","")&amp;")"))</f>
        <v/>
      </c>
      <c r="U261" s="26">
        <f>IF(AS261=0,"",IF(AR261=0,"Incomplete/invalid",IF(AA261=0,IF(ISNUMBER(SEARCH("X",AW261)),"Unrated (0-5; X)","Unrated (0-5)"),IF(AA261=1,W261&amp;"/5",W261&amp;"-"&amp;Y261&amp;"/5 (P"&amp;IF(ISNUMBER(SEARCH("X",AW261)),"; X","")&amp;")"))))</f>
        <v/>
      </c>
      <c r="V261" s="53">
        <f>LEN(AV261)-LEN(SUBSTITUTE(AV261,"Y",""))</f>
        <v/>
      </c>
      <c r="W261" s="54">
        <f>IF(AR261=1,LEN(AW261)-LEN(SUBSTITUTE(AW261,"Y","")),"")</f>
        <v/>
      </c>
      <c r="X261" s="53">
        <f>5-(LEN(AV261)-LEN(SUBSTITUTE(AV261,"N","")))</f>
        <v/>
      </c>
      <c r="Y261" s="54">
        <f>IF(AR261=1,5-(LEN(AW261)-LEN(SUBSTITUTE(AW261,"N",""))),"")</f>
        <v/>
      </c>
      <c r="Z261" s="55">
        <f>(V261+5-X261)/5</f>
        <v/>
      </c>
      <c r="AA261" s="56">
        <f>IF(AR261=1,(W261+5-Y261)/5,"")</f>
        <v/>
      </c>
      <c r="AB261" s="57">
        <f>D261*V261/5</f>
        <v/>
      </c>
      <c r="AC261" s="58">
        <f>IF(AR261=1,D261*W261/5,"")</f>
        <v/>
      </c>
      <c r="AD261" s="57">
        <f>D261*X261/5</f>
        <v/>
      </c>
      <c r="AE261" s="58">
        <f>IF(AR261=1,D261*Y261/5,"")</f>
        <v/>
      </c>
      <c r="AF261" s="57">
        <f>D261*Z261</f>
        <v/>
      </c>
      <c r="AG261" s="58">
        <f>IF(AR261=1,D261*AA261,"")</f>
        <v/>
      </c>
      <c r="AH261" s="14" t="inlineStr">
        <is>
          <t>Y: none | N: none | X: none | U: C1, C2, C3, C4, C5. See dataset-specific evidence note in MCDM_Grades and the complete rules in MCDM_Rubric.</t>
        </is>
      </c>
      <c r="AI261" s="27" t="n"/>
      <c r="AJ261" s="14" t="inlineStr">
        <is>
          <t>https://github.com/ArselanAshraf/RCD-IIUM-Road-Crack-Detection-Dataset-</t>
        </is>
      </c>
      <c r="AK261" s="27" t="n"/>
      <c r="AL261" s="14" t="inlineStr">
        <is>
          <t>P: primary documentation (not evaluator-verified data quality)</t>
        </is>
      </c>
      <c r="AM261" s="27" t="n"/>
      <c r="AN261" s="14" t="inlineStr">
        <is>
          <t>Documentation snapshot; payload release not fully pinned</t>
        </is>
      </c>
      <c r="AO261" s="27" t="n"/>
      <c r="AP261" s="14" t="inlineStr">
        <is>
          <t>2026-09-07</t>
        </is>
      </c>
      <c r="AQ261" s="27" t="n"/>
      <c r="AR261" s="14">
        <f>IF(AND(AS261=5,LEN(AW261)=5,LEN(SUBSTITUTE(SUBSTITUTE(SUBSTITUTE(SUBSTITUTE(AW261,"Y",""),"N",""),"U",""),"X",""))=0),1,0)</f>
        <v/>
      </c>
      <c r="AS261" s="14">
        <f>COUNTA(G261,J261,M261,P261,S261)</f>
        <v/>
      </c>
      <c r="AT261" s="14">
        <f>SUM(IF(OR(G261="Y",G261="N",G261="U",G261="X"),IF(G261=F261,1,0),0),IF(OR(J261="Y",J261="N",J261="U",J261="X"),IF(J261=I261,1,0),0),IF(OR(M261="Y",M261="N",M261="U",M261="X"),IF(M261=L261,1,0),0),IF(OR(P261="Y",P261="N",P261="U",P261="X"),IF(P261=O261,1,0),0),IF(OR(S261="Y",S261="N",S261="U",S261="X"),IF(S261=R261,1,0),0))</f>
        <v/>
      </c>
      <c r="AU261" s="14">
        <f>A261&amp;"|"&amp;LEFT(C261,1)</f>
        <v/>
      </c>
      <c r="AV261" s="14">
        <f>F261&amp;I261&amp;L261&amp;O261&amp;R261</f>
        <v/>
      </c>
      <c r="AW261" s="14">
        <f>G261&amp;J261&amp;M261&amp;P261&amp;S261</f>
        <v/>
      </c>
    </row>
    <row r="262" ht="70" customHeight="1">
      <c r="A262" s="14" t="inlineStr">
        <is>
          <t>DS-033</t>
        </is>
      </c>
      <c r="B262" s="14" t="inlineStr">
        <is>
          <t>RCD-IIUM Road Crack Detection Dataset</t>
        </is>
      </c>
      <c r="C262" s="14" t="inlineStr">
        <is>
          <t>R Domain Fit</t>
        </is>
      </c>
      <c r="D262" s="14">
        <f>MCDM_Settings!$D$11</f>
        <v/>
      </c>
      <c r="E262" s="14" t="inlineStr">
        <is>
          <t>R1 Define the domain</t>
        </is>
      </c>
      <c r="F262" s="21" t="inlineStr">
        <is>
          <t>U</t>
        </is>
      </c>
      <c r="G262" s="23" t="n"/>
      <c r="H262" s="14" t="inlineStr">
        <is>
          <t>R2 Describe coverage</t>
        </is>
      </c>
      <c r="I262" s="21" t="inlineStr">
        <is>
          <t>U</t>
        </is>
      </c>
      <c r="J262" s="23" t="n"/>
      <c r="K262" s="14" t="inlineStr">
        <is>
          <t>R3 Compare the target</t>
        </is>
      </c>
      <c r="L262" s="21" t="inlineStr">
        <is>
          <t>U</t>
        </is>
      </c>
      <c r="M262" s="23" t="n"/>
      <c r="N262" s="14" t="inlineStr">
        <is>
          <t>R4 Check for bias</t>
        </is>
      </c>
      <c r="O262" s="21" t="inlineStr">
        <is>
          <t>U</t>
        </is>
      </c>
      <c r="P262" s="23" t="n"/>
      <c r="Q262" s="14" t="inlineStr">
        <is>
          <t>R5 Test a new domain</t>
        </is>
      </c>
      <c r="R262" s="21" t="inlineStr">
        <is>
          <t>U</t>
        </is>
      </c>
      <c r="S262" s="23" t="n"/>
      <c r="T262" s="14">
        <f>IF(Z262=0,IF(ISNUMBER(SEARCH("X",AV262)),"Unrated (0-5; X)","Unrated (0-5)"),IF(Z262=1,V262&amp;"/5",V262&amp;"-"&amp;X262&amp;"/5 (P"&amp;IF(ISNUMBER(SEARCH("X",AV262)),"; X","")&amp;")"))</f>
        <v/>
      </c>
      <c r="U262" s="26">
        <f>IF(AS262=0,"",IF(AR262=0,"Incomplete/invalid",IF(AA262=0,IF(ISNUMBER(SEARCH("X",AW262)),"Unrated (0-5; X)","Unrated (0-5)"),IF(AA262=1,W262&amp;"/5",W262&amp;"-"&amp;Y262&amp;"/5 (P"&amp;IF(ISNUMBER(SEARCH("X",AW262)),"; X","")&amp;")"))))</f>
        <v/>
      </c>
      <c r="V262" s="53">
        <f>LEN(AV262)-LEN(SUBSTITUTE(AV262,"Y",""))</f>
        <v/>
      </c>
      <c r="W262" s="54">
        <f>IF(AR262=1,LEN(AW262)-LEN(SUBSTITUTE(AW262,"Y","")),"")</f>
        <v/>
      </c>
      <c r="X262" s="53">
        <f>5-(LEN(AV262)-LEN(SUBSTITUTE(AV262,"N","")))</f>
        <v/>
      </c>
      <c r="Y262" s="54">
        <f>IF(AR262=1,5-(LEN(AW262)-LEN(SUBSTITUTE(AW262,"N",""))),"")</f>
        <v/>
      </c>
      <c r="Z262" s="55">
        <f>(V262+5-X262)/5</f>
        <v/>
      </c>
      <c r="AA262" s="56">
        <f>IF(AR262=1,(W262+5-Y262)/5,"")</f>
        <v/>
      </c>
      <c r="AB262" s="57">
        <f>D262*V262/5</f>
        <v/>
      </c>
      <c r="AC262" s="58">
        <f>IF(AR262=1,D262*W262/5,"")</f>
        <v/>
      </c>
      <c r="AD262" s="57">
        <f>D262*X262/5</f>
        <v/>
      </c>
      <c r="AE262" s="58">
        <f>IF(AR262=1,D262*Y262/5,"")</f>
        <v/>
      </c>
      <c r="AF262" s="57">
        <f>D262*Z262</f>
        <v/>
      </c>
      <c r="AG262" s="58">
        <f>IF(AR262=1,D262*AA262,"")</f>
        <v/>
      </c>
      <c r="AH262" s="14" t="inlineStr">
        <is>
          <t>Y: none | N: none | X: none | U: R1, R2, R3, R4, R5. See dataset-specific evidence note in MCDM_Grades and the complete rules in MCDM_Rubric.</t>
        </is>
      </c>
      <c r="AI262" s="27" t="n"/>
      <c r="AJ262" s="14" t="inlineStr">
        <is>
          <t>https://github.com/ArselanAshraf/RCD-IIUM-Road-Crack-Detection-Dataset-</t>
        </is>
      </c>
      <c r="AK262" s="27" t="n"/>
      <c r="AL262" s="14" t="inlineStr">
        <is>
          <t>P: primary documentation (not evaluator-verified data quality)</t>
        </is>
      </c>
      <c r="AM262" s="27" t="n"/>
      <c r="AN262" s="14" t="inlineStr">
        <is>
          <t>Documentation snapshot; payload release not fully pinned</t>
        </is>
      </c>
      <c r="AO262" s="27" t="n"/>
      <c r="AP262" s="14" t="inlineStr">
        <is>
          <t>2026-09-07</t>
        </is>
      </c>
      <c r="AQ262" s="27" t="n"/>
      <c r="AR262" s="14">
        <f>IF(AND(AS262=5,LEN(AW262)=5,LEN(SUBSTITUTE(SUBSTITUTE(SUBSTITUTE(SUBSTITUTE(AW262,"Y",""),"N",""),"U",""),"X",""))=0),1,0)</f>
        <v/>
      </c>
      <c r="AS262" s="14">
        <f>COUNTA(G262,J262,M262,P262,S262)</f>
        <v/>
      </c>
      <c r="AT262" s="14">
        <f>SUM(IF(OR(G262="Y",G262="N",G262="U",G262="X"),IF(G262=F262,1,0),0),IF(OR(J262="Y",J262="N",J262="U",J262="X"),IF(J262=I262,1,0),0),IF(OR(M262="Y",M262="N",M262="U",M262="X"),IF(M262=L262,1,0),0),IF(OR(P262="Y",P262="N",P262="U",P262="X"),IF(P262=O262,1,0),0),IF(OR(S262="Y",S262="N",S262="U",S262="X"),IF(S262=R262,1,0),0))</f>
        <v/>
      </c>
      <c r="AU262" s="14">
        <f>A262&amp;"|"&amp;LEFT(C262,1)</f>
        <v/>
      </c>
      <c r="AV262" s="14">
        <f>F262&amp;I262&amp;L262&amp;O262&amp;R262</f>
        <v/>
      </c>
      <c r="AW262" s="14">
        <f>G262&amp;J262&amp;M262&amp;P262&amp;S262</f>
        <v/>
      </c>
    </row>
    <row r="263" ht="70" customHeight="1">
      <c r="A263" s="14" t="inlineStr">
        <is>
          <t>DS-033</t>
        </is>
      </c>
      <c r="B263" s="14" t="inlineStr">
        <is>
          <t>RCD-IIUM Road Crack Detection Dataset</t>
        </is>
      </c>
      <c r="C263" s="14" t="inlineStr">
        <is>
          <t>M Sensor Details</t>
        </is>
      </c>
      <c r="D263" s="14">
        <f>MCDM_Settings!$D$12</f>
        <v/>
      </c>
      <c r="E263" s="14" t="inlineStr">
        <is>
          <t>M1 Identify equipment</t>
        </is>
      </c>
      <c r="F263" s="21" t="inlineStr">
        <is>
          <t>U</t>
        </is>
      </c>
      <c r="G263" s="23" t="n"/>
      <c r="H263" s="14" t="inlineStr">
        <is>
          <t>M2 Specify the scale</t>
        </is>
      </c>
      <c r="I263" s="21" t="inlineStr">
        <is>
          <t>U</t>
        </is>
      </c>
      <c r="J263" s="23" t="n"/>
      <c r="K263" s="14" t="inlineStr">
        <is>
          <t>M3 Locate the records</t>
        </is>
      </c>
      <c r="L263" s="21" t="inlineStr">
        <is>
          <t>U</t>
        </is>
      </c>
      <c r="M263" s="23" t="n"/>
      <c r="N263" s="14" t="inlineStr">
        <is>
          <t>M4 Report precision</t>
        </is>
      </c>
      <c r="O263" s="21" t="inlineStr">
        <is>
          <t>U</t>
        </is>
      </c>
      <c r="P263" s="23" t="n"/>
      <c r="Q263" s="14" t="inlineStr">
        <is>
          <t>M5 Explain processing</t>
        </is>
      </c>
      <c r="R263" s="21" t="inlineStr">
        <is>
          <t>U</t>
        </is>
      </c>
      <c r="S263" s="23" t="n"/>
      <c r="T263" s="14">
        <f>IF(Z263=0,IF(ISNUMBER(SEARCH("X",AV263)),"Unrated (0-5; X)","Unrated (0-5)"),IF(Z263=1,V263&amp;"/5",V263&amp;"-"&amp;X263&amp;"/5 (P"&amp;IF(ISNUMBER(SEARCH("X",AV263)),"; X","")&amp;")"))</f>
        <v/>
      </c>
      <c r="U263" s="26">
        <f>IF(AS263=0,"",IF(AR263=0,"Incomplete/invalid",IF(AA263=0,IF(ISNUMBER(SEARCH("X",AW263)),"Unrated (0-5; X)","Unrated (0-5)"),IF(AA263=1,W263&amp;"/5",W263&amp;"-"&amp;Y263&amp;"/5 (P"&amp;IF(ISNUMBER(SEARCH("X",AW263)),"; X","")&amp;")"))))</f>
        <v/>
      </c>
      <c r="V263" s="53">
        <f>LEN(AV263)-LEN(SUBSTITUTE(AV263,"Y",""))</f>
        <v/>
      </c>
      <c r="W263" s="54">
        <f>IF(AR263=1,LEN(AW263)-LEN(SUBSTITUTE(AW263,"Y","")),"")</f>
        <v/>
      </c>
      <c r="X263" s="53">
        <f>5-(LEN(AV263)-LEN(SUBSTITUTE(AV263,"N","")))</f>
        <v/>
      </c>
      <c r="Y263" s="54">
        <f>IF(AR263=1,5-(LEN(AW263)-LEN(SUBSTITUTE(AW263,"N",""))),"")</f>
        <v/>
      </c>
      <c r="Z263" s="55">
        <f>(V263+5-X263)/5</f>
        <v/>
      </c>
      <c r="AA263" s="56">
        <f>IF(AR263=1,(W263+5-Y263)/5,"")</f>
        <v/>
      </c>
      <c r="AB263" s="57">
        <f>D263*V263/5</f>
        <v/>
      </c>
      <c r="AC263" s="58">
        <f>IF(AR263=1,D263*W263/5,"")</f>
        <v/>
      </c>
      <c r="AD263" s="57">
        <f>D263*X263/5</f>
        <v/>
      </c>
      <c r="AE263" s="58">
        <f>IF(AR263=1,D263*Y263/5,"")</f>
        <v/>
      </c>
      <c r="AF263" s="57">
        <f>D263*Z263</f>
        <v/>
      </c>
      <c r="AG263" s="58">
        <f>IF(AR263=1,D263*AA263,"")</f>
        <v/>
      </c>
      <c r="AH263" s="14" t="inlineStr">
        <is>
          <t>Y: none | N: none | X: none | U: M1, M2, M3, M4, M5. See dataset-specific evidence note in MCDM_Grades and the complete rules in MCDM_Rubric.</t>
        </is>
      </c>
      <c r="AI263" s="27" t="n"/>
      <c r="AJ263" s="14" t="inlineStr">
        <is>
          <t>https://github.com/ArselanAshraf/RCD-IIUM-Road-Crack-Detection-Dataset-</t>
        </is>
      </c>
      <c r="AK263" s="27" t="n"/>
      <c r="AL263" s="14" t="inlineStr">
        <is>
          <t>P: primary documentation (not evaluator-verified data quality)</t>
        </is>
      </c>
      <c r="AM263" s="27" t="n"/>
      <c r="AN263" s="14" t="inlineStr">
        <is>
          <t>Documentation snapshot; payload release not fully pinned</t>
        </is>
      </c>
      <c r="AO263" s="27" t="n"/>
      <c r="AP263" s="14" t="inlineStr">
        <is>
          <t>2026-09-07</t>
        </is>
      </c>
      <c r="AQ263" s="27" t="n"/>
      <c r="AR263" s="14">
        <f>IF(AND(AS263=5,LEN(AW263)=5,LEN(SUBSTITUTE(SUBSTITUTE(SUBSTITUTE(SUBSTITUTE(AW263,"Y",""),"N",""),"U",""),"X",""))=0),1,0)</f>
        <v/>
      </c>
      <c r="AS263" s="14">
        <f>COUNTA(G263,J263,M263,P263,S263)</f>
        <v/>
      </c>
      <c r="AT263" s="14">
        <f>SUM(IF(OR(G263="Y",G263="N",G263="U",G263="X"),IF(G263=F263,1,0),0),IF(OR(J263="Y",J263="N",J263="U",J263="X"),IF(J263=I263,1,0),0),IF(OR(M263="Y",M263="N",M263="U",M263="X"),IF(M263=L263,1,0),0),IF(OR(P263="Y",P263="N",P263="U",P263="X"),IF(P263=O263,1,0),0),IF(OR(S263="Y",S263="N",S263="U",S263="X"),IF(S263=R263,1,0),0))</f>
        <v/>
      </c>
      <c r="AU263" s="14">
        <f>A263&amp;"|"&amp;LEFT(C263,1)</f>
        <v/>
      </c>
      <c r="AV263" s="14">
        <f>F263&amp;I263&amp;L263&amp;O263&amp;R263</f>
        <v/>
      </c>
      <c r="AW263" s="14">
        <f>G263&amp;J263&amp;M263&amp;P263&amp;S263</f>
        <v/>
      </c>
    </row>
    <row r="264" ht="70" customHeight="1">
      <c r="A264" s="14" t="inlineStr">
        <is>
          <t>DS-033</t>
        </is>
      </c>
      <c r="B264" s="14" t="inlineStr">
        <is>
          <t>RCD-IIUM Road Crack Detection Dataset</t>
        </is>
      </c>
      <c r="C264" s="14" t="inlineStr">
        <is>
          <t>V Test Readiness</t>
        </is>
      </c>
      <c r="D264" s="14">
        <f>MCDM_Settings!$D$13</f>
        <v/>
      </c>
      <c r="E264" s="14" t="inlineStr">
        <is>
          <t>V1 Identify test data</t>
        </is>
      </c>
      <c r="F264" s="21" t="inlineStr">
        <is>
          <t>U</t>
        </is>
      </c>
      <c r="G264" s="23" t="n"/>
      <c r="H264" s="14" t="inlineStr">
        <is>
          <t>V2 Define the splits</t>
        </is>
      </c>
      <c r="I264" s="21" t="inlineStr">
        <is>
          <t>U</t>
        </is>
      </c>
      <c r="J264" s="23" t="n"/>
      <c r="K264" s="14" t="inlineStr">
        <is>
          <t>V3 Prevent leakage</t>
        </is>
      </c>
      <c r="L264" s="21" t="inlineStr">
        <is>
          <t>U</t>
        </is>
      </c>
      <c r="M264" s="23" t="n"/>
      <c r="N264" s="14" t="inlineStr">
        <is>
          <t>V4 Provide a baseline</t>
        </is>
      </c>
      <c r="O264" s="21" t="inlineStr">
        <is>
          <t>U</t>
        </is>
      </c>
      <c r="P264" s="23" t="n"/>
      <c r="Q264" s="14" t="inlineStr">
        <is>
          <t>V5 Report uncertainty</t>
        </is>
      </c>
      <c r="R264" s="21" t="inlineStr">
        <is>
          <t>U</t>
        </is>
      </c>
      <c r="S264" s="23" t="n"/>
      <c r="T264" s="14">
        <f>IF(Z264=0,IF(ISNUMBER(SEARCH("X",AV264)),"Unrated (0-5; X)","Unrated (0-5)"),IF(Z264=1,V264&amp;"/5",V264&amp;"-"&amp;X264&amp;"/5 (P"&amp;IF(ISNUMBER(SEARCH("X",AV264)),"; X","")&amp;")"))</f>
        <v/>
      </c>
      <c r="U264" s="26">
        <f>IF(AS264=0,"",IF(AR264=0,"Incomplete/invalid",IF(AA264=0,IF(ISNUMBER(SEARCH("X",AW264)),"Unrated (0-5; X)","Unrated (0-5)"),IF(AA264=1,W264&amp;"/5",W264&amp;"-"&amp;Y264&amp;"/5 (P"&amp;IF(ISNUMBER(SEARCH("X",AW264)),"; X","")&amp;")"))))</f>
        <v/>
      </c>
      <c r="V264" s="53">
        <f>LEN(AV264)-LEN(SUBSTITUTE(AV264,"Y",""))</f>
        <v/>
      </c>
      <c r="W264" s="54">
        <f>IF(AR264=1,LEN(AW264)-LEN(SUBSTITUTE(AW264,"Y","")),"")</f>
        <v/>
      </c>
      <c r="X264" s="53">
        <f>5-(LEN(AV264)-LEN(SUBSTITUTE(AV264,"N","")))</f>
        <v/>
      </c>
      <c r="Y264" s="54">
        <f>IF(AR264=1,5-(LEN(AW264)-LEN(SUBSTITUTE(AW264,"N",""))),"")</f>
        <v/>
      </c>
      <c r="Z264" s="55">
        <f>(V264+5-X264)/5</f>
        <v/>
      </c>
      <c r="AA264" s="56">
        <f>IF(AR264=1,(W264+5-Y264)/5,"")</f>
        <v/>
      </c>
      <c r="AB264" s="57">
        <f>D264*V264/5</f>
        <v/>
      </c>
      <c r="AC264" s="58">
        <f>IF(AR264=1,D264*W264/5,"")</f>
        <v/>
      </c>
      <c r="AD264" s="57">
        <f>D264*X264/5</f>
        <v/>
      </c>
      <c r="AE264" s="58">
        <f>IF(AR264=1,D264*Y264/5,"")</f>
        <v/>
      </c>
      <c r="AF264" s="57">
        <f>D264*Z264</f>
        <v/>
      </c>
      <c r="AG264" s="58">
        <f>IF(AR264=1,D264*AA264,"")</f>
        <v/>
      </c>
      <c r="AH264" s="14" t="inlineStr">
        <is>
          <t>Y: none | N: none | X: none | U: V1, V2, V3, V4, V5. See dataset-specific evidence note in MCDM_Grades and the complete rules in MCDM_Rubric.</t>
        </is>
      </c>
      <c r="AI264" s="27" t="n"/>
      <c r="AJ264" s="14" t="inlineStr">
        <is>
          <t>https://github.com/ArselanAshraf/RCD-IIUM-Road-Crack-Detection-Dataset-</t>
        </is>
      </c>
      <c r="AK264" s="27" t="n"/>
      <c r="AL264" s="14" t="inlineStr">
        <is>
          <t>P: primary documentation (not evaluator-verified data quality)</t>
        </is>
      </c>
      <c r="AM264" s="27" t="n"/>
      <c r="AN264" s="14" t="inlineStr">
        <is>
          <t>Documentation snapshot; payload release not fully pinned</t>
        </is>
      </c>
      <c r="AO264" s="27" t="n"/>
      <c r="AP264" s="14" t="inlineStr">
        <is>
          <t>2026-09-07</t>
        </is>
      </c>
      <c r="AQ264" s="27" t="n"/>
      <c r="AR264" s="14">
        <f>IF(AND(AS264=5,LEN(AW264)=5,LEN(SUBSTITUTE(SUBSTITUTE(SUBSTITUTE(SUBSTITUTE(AW264,"Y",""),"N",""),"U",""),"X",""))=0),1,0)</f>
        <v/>
      </c>
      <c r="AS264" s="14">
        <f>COUNTA(G264,J264,M264,P264,S264)</f>
        <v/>
      </c>
      <c r="AT264" s="14">
        <f>SUM(IF(OR(G264="Y",G264="N",G264="U",G264="X"),IF(G264=F264,1,0),0),IF(OR(J264="Y",J264="N",J264="U",J264="X"),IF(J264=I264,1,0),0),IF(OR(M264="Y",M264="N",M264="U",M264="X"),IF(M264=L264,1,0),0),IF(OR(P264="Y",P264="N",P264="U",P264="X"),IF(P264=O264,1,0),0),IF(OR(S264="Y",S264="N",S264="U",S264="X"),IF(S264=R264,1,0),0))</f>
        <v/>
      </c>
      <c r="AU264" s="14">
        <f>A264&amp;"|"&amp;LEFT(C264,1)</f>
        <v/>
      </c>
      <c r="AV264" s="14">
        <f>F264&amp;I264&amp;L264&amp;O264&amp;R264</f>
        <v/>
      </c>
      <c r="AW264" s="14">
        <f>G264&amp;J264&amp;M264&amp;P264&amp;S264</f>
        <v/>
      </c>
    </row>
    <row r="265" ht="70" customHeight="1">
      <c r="A265" s="14" t="inlineStr">
        <is>
          <t>DS-033</t>
        </is>
      </c>
      <c r="B265" s="14" t="inlineStr">
        <is>
          <t>RCD-IIUM Road Crack Detection Dataset</t>
        </is>
      </c>
      <c r="C265" s="14" t="inlineStr">
        <is>
          <t>E Engineering Value</t>
        </is>
      </c>
      <c r="D265" s="14">
        <f>MCDM_Settings!$D$14</f>
        <v/>
      </c>
      <c r="E265" s="14" t="inlineStr">
        <is>
          <t>E1 Define the outcome</t>
        </is>
      </c>
      <c r="F265" s="21" t="inlineStr">
        <is>
          <t>U</t>
        </is>
      </c>
      <c r="G265" s="23" t="n"/>
      <c r="H265" s="14" t="inlineStr">
        <is>
          <t>E2 Provide measurements</t>
        </is>
      </c>
      <c r="I265" s="21" t="inlineStr">
        <is>
          <t>U</t>
        </is>
      </c>
      <c r="J265" s="23" t="n"/>
      <c r="K265" s="14" t="inlineStr">
        <is>
          <t>E3 Link the records</t>
        </is>
      </c>
      <c r="L265" s="21" t="inlineStr">
        <is>
          <t>U</t>
        </is>
      </c>
      <c r="M265" s="23" t="n"/>
      <c r="N265" s="14" t="inlineStr">
        <is>
          <t>E4 Map agency needs</t>
        </is>
      </c>
      <c r="O265" s="21" t="inlineStr">
        <is>
          <t>U</t>
        </is>
      </c>
      <c r="P265" s="23" t="n"/>
      <c r="Q265" s="14" t="inlineStr">
        <is>
          <t>E5 Validate the decision</t>
        </is>
      </c>
      <c r="R265" s="21" t="inlineStr">
        <is>
          <t>U</t>
        </is>
      </c>
      <c r="S265" s="23" t="n"/>
      <c r="T265" s="14">
        <f>IF(Z265=0,IF(ISNUMBER(SEARCH("X",AV265)),"Unrated (0-5; X)","Unrated (0-5)"),IF(Z265=1,V265&amp;"/5",V265&amp;"-"&amp;X265&amp;"/5 (P"&amp;IF(ISNUMBER(SEARCH("X",AV265)),"; X","")&amp;")"))</f>
        <v/>
      </c>
      <c r="U265" s="26">
        <f>IF(AS265=0,"",IF(AR265=0,"Incomplete/invalid",IF(AA265=0,IF(ISNUMBER(SEARCH("X",AW265)),"Unrated (0-5; X)","Unrated (0-5)"),IF(AA265=1,W265&amp;"/5",W265&amp;"-"&amp;Y265&amp;"/5 (P"&amp;IF(ISNUMBER(SEARCH("X",AW265)),"; X","")&amp;")"))))</f>
        <v/>
      </c>
      <c r="V265" s="53">
        <f>LEN(AV265)-LEN(SUBSTITUTE(AV265,"Y",""))</f>
        <v/>
      </c>
      <c r="W265" s="54">
        <f>IF(AR265=1,LEN(AW265)-LEN(SUBSTITUTE(AW265,"Y","")),"")</f>
        <v/>
      </c>
      <c r="X265" s="53">
        <f>5-(LEN(AV265)-LEN(SUBSTITUTE(AV265,"N","")))</f>
        <v/>
      </c>
      <c r="Y265" s="54">
        <f>IF(AR265=1,5-(LEN(AW265)-LEN(SUBSTITUTE(AW265,"N",""))),"")</f>
        <v/>
      </c>
      <c r="Z265" s="55">
        <f>(V265+5-X265)/5</f>
        <v/>
      </c>
      <c r="AA265" s="56">
        <f>IF(AR265=1,(W265+5-Y265)/5,"")</f>
        <v/>
      </c>
      <c r="AB265" s="57">
        <f>D265*V265/5</f>
        <v/>
      </c>
      <c r="AC265" s="58">
        <f>IF(AR265=1,D265*W265/5,"")</f>
        <v/>
      </c>
      <c r="AD265" s="57">
        <f>D265*X265/5</f>
        <v/>
      </c>
      <c r="AE265" s="58">
        <f>IF(AR265=1,D265*Y265/5,"")</f>
        <v/>
      </c>
      <c r="AF265" s="57">
        <f>D265*Z265</f>
        <v/>
      </c>
      <c r="AG265" s="58">
        <f>IF(AR265=1,D265*AA265,"")</f>
        <v/>
      </c>
      <c r="AH265" s="14" t="inlineStr">
        <is>
          <t>Y: none | N: none | X: none | U: E1, E2, E3, E4, E5. See dataset-specific evidence note in MCDM_Grades and the complete rules in MCDM_Rubric.</t>
        </is>
      </c>
      <c r="AI265" s="27" t="n"/>
      <c r="AJ265" s="14" t="inlineStr">
        <is>
          <t>https://github.com/ArselanAshraf/RCD-IIUM-Road-Crack-Detection-Dataset-</t>
        </is>
      </c>
      <c r="AK265" s="27" t="n"/>
      <c r="AL265" s="14" t="inlineStr">
        <is>
          <t>P: primary documentation (not evaluator-verified data quality)</t>
        </is>
      </c>
      <c r="AM265" s="27" t="n"/>
      <c r="AN265" s="14" t="inlineStr">
        <is>
          <t>Documentation snapshot; payload release not fully pinned</t>
        </is>
      </c>
      <c r="AO265" s="27" t="n"/>
      <c r="AP265" s="14" t="inlineStr">
        <is>
          <t>2026-09-07</t>
        </is>
      </c>
      <c r="AQ265" s="27" t="n"/>
      <c r="AR265" s="14">
        <f>IF(AND(AS265=5,LEN(AW265)=5,LEN(SUBSTITUTE(SUBSTITUTE(SUBSTITUTE(SUBSTITUTE(AW265,"Y",""),"N",""),"U",""),"X",""))=0),1,0)</f>
        <v/>
      </c>
      <c r="AS265" s="14">
        <f>COUNTA(G265,J265,M265,P265,S265)</f>
        <v/>
      </c>
      <c r="AT265" s="14">
        <f>SUM(IF(OR(G265="Y",G265="N",G265="U",G265="X"),IF(G265=F265,1,0),0),IF(OR(J265="Y",J265="N",J265="U",J265="X"),IF(J265=I265,1,0),0),IF(OR(M265="Y",M265="N",M265="U",M265="X"),IF(M265=L265,1,0),0),IF(OR(P265="Y",P265="N",P265="U",P265="X"),IF(P265=O265,1,0),0),IF(OR(S265="Y",S265="N",S265="U",S265="X"),IF(S265=R265,1,0),0))</f>
        <v/>
      </c>
      <c r="AU265" s="14">
        <f>A265&amp;"|"&amp;LEFT(C265,1)</f>
        <v/>
      </c>
      <c r="AV265" s="14">
        <f>F265&amp;I265&amp;L265&amp;O265&amp;R265</f>
        <v/>
      </c>
      <c r="AW265" s="14">
        <f>G265&amp;J265&amp;M265&amp;P265&amp;S265</f>
        <v/>
      </c>
    </row>
    <row r="266" ht="70" customHeight="1">
      <c r="A266" s="14" t="inlineStr">
        <is>
          <t>DS-034</t>
        </is>
      </c>
      <c r="B266" s="14" t="inlineStr">
        <is>
          <t>RDD2020: Road Damage Dataset 2020</t>
        </is>
      </c>
      <c r="C266" s="14" t="inlineStr">
        <is>
          <t>A Access</t>
        </is>
      </c>
      <c r="D266" s="14">
        <f>MCDM_Settings!$D$7</f>
        <v/>
      </c>
      <c r="E266" s="14" t="inlineStr">
        <is>
          <t>A1 Find the release</t>
        </is>
      </c>
      <c r="F266" s="21" t="inlineStr">
        <is>
          <t>Y</t>
        </is>
      </c>
      <c r="G266" s="23" t="n"/>
      <c r="H266" s="14" t="inlineStr">
        <is>
          <t>A2 Get the data</t>
        </is>
      </c>
      <c r="I266" s="21" t="inlineStr">
        <is>
          <t>Y</t>
        </is>
      </c>
      <c r="J266" s="23" t="n"/>
      <c r="K266" s="14" t="inlineStr">
        <is>
          <t>A3 Check the license</t>
        </is>
      </c>
      <c r="L266" s="21" t="inlineStr">
        <is>
          <t>Y</t>
        </is>
      </c>
      <c r="M266" s="23" t="n"/>
      <c r="N266" s="14" t="inlineStr">
        <is>
          <t>A4 Check other rights</t>
        </is>
      </c>
      <c r="O266" s="21" t="inlineStr">
        <is>
          <t>U</t>
        </is>
      </c>
      <c r="P266" s="23" t="n"/>
      <c r="Q266" s="14" t="inlineStr">
        <is>
          <t>A5 Open a sample</t>
        </is>
      </c>
      <c r="R266" s="21" t="inlineStr">
        <is>
          <t>U</t>
        </is>
      </c>
      <c r="S266" s="23" t="n"/>
      <c r="T266" s="14">
        <f>IF(Z266=0,IF(ISNUMBER(SEARCH("X",AV266)),"Unrated (0-5; X)","Unrated (0-5)"),IF(Z266=1,V266&amp;"/5",V266&amp;"-"&amp;X266&amp;"/5 (P"&amp;IF(ISNUMBER(SEARCH("X",AV266)),"; X","")&amp;")"))</f>
        <v/>
      </c>
      <c r="U266" s="26">
        <f>IF(AS266=0,"",IF(AR266=0,"Incomplete/invalid",IF(AA266=0,IF(ISNUMBER(SEARCH("X",AW266)),"Unrated (0-5; X)","Unrated (0-5)"),IF(AA266=1,W266&amp;"/5",W266&amp;"-"&amp;Y266&amp;"/5 (P"&amp;IF(ISNUMBER(SEARCH("X",AW266)),"; X","")&amp;")"))))</f>
        <v/>
      </c>
      <c r="V266" s="53">
        <f>LEN(AV266)-LEN(SUBSTITUTE(AV266,"Y",""))</f>
        <v/>
      </c>
      <c r="W266" s="54">
        <f>IF(AR266=1,LEN(AW266)-LEN(SUBSTITUTE(AW266,"Y","")),"")</f>
        <v/>
      </c>
      <c r="X266" s="53">
        <f>5-(LEN(AV266)-LEN(SUBSTITUTE(AV266,"N","")))</f>
        <v/>
      </c>
      <c r="Y266" s="54">
        <f>IF(AR266=1,5-(LEN(AW266)-LEN(SUBSTITUTE(AW266,"N",""))),"")</f>
        <v/>
      </c>
      <c r="Z266" s="55">
        <f>(V266+5-X266)/5</f>
        <v/>
      </c>
      <c r="AA266" s="56">
        <f>IF(AR266=1,(W266+5-Y266)/5,"")</f>
        <v/>
      </c>
      <c r="AB266" s="57">
        <f>D266*V266/5</f>
        <v/>
      </c>
      <c r="AC266" s="58">
        <f>IF(AR266=1,D266*W266/5,"")</f>
        <v/>
      </c>
      <c r="AD266" s="57">
        <f>D266*X266/5</f>
        <v/>
      </c>
      <c r="AE266" s="58">
        <f>IF(AR266=1,D266*Y266/5,"")</f>
        <v/>
      </c>
      <c r="AF266" s="57">
        <f>D266*Z266</f>
        <v/>
      </c>
      <c r="AG266" s="58">
        <f>IF(AR266=1,D266*AA266,"")</f>
        <v/>
      </c>
      <c r="AH266" s="14" t="inlineStr">
        <is>
          <t>Y: A1, A2, A3 | N: none | X: none | U: A4, A5. See dataset-specific evidence note in MCDM_Grades and the complete rules in MCDM_Rubric.</t>
        </is>
      </c>
      <c r="AI266" s="27" t="n"/>
      <c r="AJ266" s="14" t="inlineStr">
        <is>
          <t>https://data.mendeley.com/datasets/5ty2wb6gvg/1</t>
        </is>
      </c>
      <c r="AK266" s="27" t="n"/>
      <c r="AL266" s="14" t="inlineStr">
        <is>
          <t>P: primary documentation (not evaluator-verified data quality)</t>
        </is>
      </c>
      <c r="AM266" s="27" t="n"/>
      <c r="AN266" s="14" t="inlineStr">
        <is>
          <t>Mendeley 5ty2wb6gvg/1</t>
        </is>
      </c>
      <c r="AO266" s="27" t="n"/>
      <c r="AP266" s="14" t="inlineStr">
        <is>
          <t>2026-09-07</t>
        </is>
      </c>
      <c r="AQ266" s="27" t="n"/>
      <c r="AR266" s="14">
        <f>IF(AND(AS266=5,LEN(AW266)=5,LEN(SUBSTITUTE(SUBSTITUTE(SUBSTITUTE(SUBSTITUTE(AW266,"Y",""),"N",""),"U",""),"X",""))=0),1,0)</f>
        <v/>
      </c>
      <c r="AS266" s="14">
        <f>COUNTA(G266,J266,M266,P266,S266)</f>
        <v/>
      </c>
      <c r="AT266" s="14">
        <f>SUM(IF(OR(G266="Y",G266="N",G266="U",G266="X"),IF(G266=F266,1,0),0),IF(OR(J266="Y",J266="N",J266="U",J266="X"),IF(J266=I266,1,0),0),IF(OR(M266="Y",M266="N",M266="U",M266="X"),IF(M266=L266,1,0),0),IF(OR(P266="Y",P266="N",P266="U",P266="X"),IF(P266=O266,1,0),0),IF(OR(S266="Y",S266="N",S266="U",S266="X"),IF(S266=R266,1,0),0))</f>
        <v/>
      </c>
      <c r="AU266" s="14">
        <f>A266&amp;"|"&amp;LEFT(C266,1)</f>
        <v/>
      </c>
      <c r="AV266" s="14">
        <f>F266&amp;I266&amp;L266&amp;O266&amp;R266</f>
        <v/>
      </c>
      <c r="AW266" s="14">
        <f>G266&amp;J266&amp;M266&amp;P266&amp;S266</f>
        <v/>
      </c>
    </row>
    <row r="267" ht="70" customHeight="1">
      <c r="A267" s="14" t="inlineStr">
        <is>
          <t>DS-034</t>
        </is>
      </c>
      <c r="B267" s="14" t="inlineStr">
        <is>
          <t>RDD2020: Road Damage Dataset 2020</t>
        </is>
      </c>
      <c r="C267" s="14" t="inlineStr">
        <is>
          <t>L Label Quality</t>
        </is>
      </c>
      <c r="D267" s="14">
        <f>MCDM_Settings!$D$8</f>
        <v/>
      </c>
      <c r="E267" s="14" t="inlineStr">
        <is>
          <t>L1 Define the targets</t>
        </is>
      </c>
      <c r="F267" s="21" t="inlineStr">
        <is>
          <t>Y</t>
        </is>
      </c>
      <c r="G267" s="23" t="n"/>
      <c r="H267" s="14" t="inlineStr">
        <is>
          <t>L2 Explain the rules</t>
        </is>
      </c>
      <c r="I267" s="21" t="inlineStr">
        <is>
          <t>U</t>
        </is>
      </c>
      <c r="J267" s="23" t="n"/>
      <c r="K267" s="14" t="inlineStr">
        <is>
          <t>L3 Identify the team</t>
        </is>
      </c>
      <c r="L267" s="21" t="inlineStr">
        <is>
          <t>U</t>
        </is>
      </c>
      <c r="M267" s="23" t="n"/>
      <c r="N267" s="14" t="inlineStr">
        <is>
          <t>L4 Review and correct</t>
        </is>
      </c>
      <c r="O267" s="21" t="inlineStr">
        <is>
          <t>U</t>
        </is>
      </c>
      <c r="P267" s="23" t="n"/>
      <c r="Q267" s="14" t="inlineStr">
        <is>
          <t>L5 Measure reliability</t>
        </is>
      </c>
      <c r="R267" s="21" t="inlineStr">
        <is>
          <t>U</t>
        </is>
      </c>
      <c r="S267" s="23" t="n"/>
      <c r="T267" s="14">
        <f>IF(Z267=0,IF(ISNUMBER(SEARCH("X",AV267)),"Unrated (0-5; X)","Unrated (0-5)"),IF(Z267=1,V267&amp;"/5",V267&amp;"-"&amp;X267&amp;"/5 (P"&amp;IF(ISNUMBER(SEARCH("X",AV267)),"; X","")&amp;")"))</f>
        <v/>
      </c>
      <c r="U267" s="26">
        <f>IF(AS267=0,"",IF(AR267=0,"Incomplete/invalid",IF(AA267=0,IF(ISNUMBER(SEARCH("X",AW267)),"Unrated (0-5; X)","Unrated (0-5)"),IF(AA267=1,W267&amp;"/5",W267&amp;"-"&amp;Y267&amp;"/5 (P"&amp;IF(ISNUMBER(SEARCH("X",AW267)),"; X","")&amp;")"))))</f>
        <v/>
      </c>
      <c r="V267" s="53">
        <f>LEN(AV267)-LEN(SUBSTITUTE(AV267,"Y",""))</f>
        <v/>
      </c>
      <c r="W267" s="54">
        <f>IF(AR267=1,LEN(AW267)-LEN(SUBSTITUTE(AW267,"Y","")),"")</f>
        <v/>
      </c>
      <c r="X267" s="53">
        <f>5-(LEN(AV267)-LEN(SUBSTITUTE(AV267,"N","")))</f>
        <v/>
      </c>
      <c r="Y267" s="54">
        <f>IF(AR267=1,5-(LEN(AW267)-LEN(SUBSTITUTE(AW267,"N",""))),"")</f>
        <v/>
      </c>
      <c r="Z267" s="55">
        <f>(V267+5-X267)/5</f>
        <v/>
      </c>
      <c r="AA267" s="56">
        <f>IF(AR267=1,(W267+5-Y267)/5,"")</f>
        <v/>
      </c>
      <c r="AB267" s="57">
        <f>D267*V267/5</f>
        <v/>
      </c>
      <c r="AC267" s="58">
        <f>IF(AR267=1,D267*W267/5,"")</f>
        <v/>
      </c>
      <c r="AD267" s="57">
        <f>D267*X267/5</f>
        <v/>
      </c>
      <c r="AE267" s="58">
        <f>IF(AR267=1,D267*Y267/5,"")</f>
        <v/>
      </c>
      <c r="AF267" s="57">
        <f>D267*Z267</f>
        <v/>
      </c>
      <c r="AG267" s="58">
        <f>IF(AR267=1,D267*AA267,"")</f>
        <v/>
      </c>
      <c r="AH267" s="14" t="inlineStr">
        <is>
          <t>Y: L1 | N: none | X: none | U: L2, L3, L4, L5. See dataset-specific evidence note in MCDM_Grades and the complete rules in MCDM_Rubric.</t>
        </is>
      </c>
      <c r="AI267" s="27" t="n"/>
      <c r="AJ267" s="14" t="inlineStr">
        <is>
          <t>https://data.mendeley.com/datasets/5ty2wb6gvg/1</t>
        </is>
      </c>
      <c r="AK267" s="27" t="n"/>
      <c r="AL267" s="14" t="inlineStr">
        <is>
          <t>P: primary documentation (not evaluator-verified data quality)</t>
        </is>
      </c>
      <c r="AM267" s="27" t="n"/>
      <c r="AN267" s="14" t="inlineStr">
        <is>
          <t>Mendeley 5ty2wb6gvg/1</t>
        </is>
      </c>
      <c r="AO267" s="27" t="n"/>
      <c r="AP267" s="14" t="inlineStr">
        <is>
          <t>2026-09-07</t>
        </is>
      </c>
      <c r="AQ267" s="27" t="n"/>
      <c r="AR267" s="14">
        <f>IF(AND(AS267=5,LEN(AW267)=5,LEN(SUBSTITUTE(SUBSTITUTE(SUBSTITUTE(SUBSTITUTE(AW267,"Y",""),"N",""),"U",""),"X",""))=0),1,0)</f>
        <v/>
      </c>
      <c r="AS267" s="14">
        <f>COUNTA(G267,J267,M267,P267,S267)</f>
        <v/>
      </c>
      <c r="AT267" s="14">
        <f>SUM(IF(OR(G267="Y",G267="N",G267="U",G267="X"),IF(G267=F267,1,0),0),IF(OR(J267="Y",J267="N",J267="U",J267="X"),IF(J267=I267,1,0),0),IF(OR(M267="Y",M267="N",M267="U",M267="X"),IF(M267=L267,1,0),0),IF(OR(P267="Y",P267="N",P267="U",P267="X"),IF(P267=O267,1,0),0),IF(OR(S267="Y",S267="N",S267="U",S267="X"),IF(S267=R267,1,0),0))</f>
        <v/>
      </c>
      <c r="AU267" s="14">
        <f>A267&amp;"|"&amp;LEFT(C267,1)</f>
        <v/>
      </c>
      <c r="AV267" s="14">
        <f>F267&amp;I267&amp;L267&amp;O267&amp;R267</f>
        <v/>
      </c>
      <c r="AW267" s="14">
        <f>G267&amp;J267&amp;M267&amp;P267&amp;S267</f>
        <v/>
      </c>
    </row>
    <row r="268" ht="70" customHeight="1">
      <c r="A268" s="14" t="inlineStr">
        <is>
          <t>DS-034</t>
        </is>
      </c>
      <c r="B268" s="14" t="inlineStr">
        <is>
          <t>RDD2020: Road Damage Dataset 2020</t>
        </is>
      </c>
      <c r="C268" s="14" t="inlineStr">
        <is>
          <t>D Documentation</t>
        </is>
      </c>
      <c r="D268" s="14">
        <f>MCDM_Settings!$D$9</f>
        <v/>
      </c>
      <c r="E268" s="14" t="inlineStr">
        <is>
          <t>D1 Describe the files</t>
        </is>
      </c>
      <c r="F268" s="21" t="inlineStr">
        <is>
          <t>U</t>
        </is>
      </c>
      <c r="G268" s="23" t="n"/>
      <c r="H268" s="14" t="inlineStr">
        <is>
          <t>D2 Explain the source</t>
        </is>
      </c>
      <c r="I268" s="21" t="inlineStr">
        <is>
          <t>Y</t>
        </is>
      </c>
      <c r="J268" s="23" t="n"/>
      <c r="K268" s="14" t="inlineStr">
        <is>
          <t>D3 Track the version</t>
        </is>
      </c>
      <c r="L268" s="21" t="inlineStr">
        <is>
          <t>Y</t>
        </is>
      </c>
      <c r="M268" s="23" t="n"/>
      <c r="N268" s="14" t="inlineStr">
        <is>
          <t>D4 State the limits</t>
        </is>
      </c>
      <c r="O268" s="21" t="inlineStr">
        <is>
          <t>U</t>
        </is>
      </c>
      <c r="P268" s="23" t="n"/>
      <c r="Q268" s="14" t="inlineStr">
        <is>
          <t>D5 Locate the details</t>
        </is>
      </c>
      <c r="R268" s="21" t="inlineStr">
        <is>
          <t>Y</t>
        </is>
      </c>
      <c r="S268" s="23" t="n"/>
      <c r="T268" s="14">
        <f>IF(Z268=0,IF(ISNUMBER(SEARCH("X",AV268)),"Unrated (0-5; X)","Unrated (0-5)"),IF(Z268=1,V268&amp;"/5",V268&amp;"-"&amp;X268&amp;"/5 (P"&amp;IF(ISNUMBER(SEARCH("X",AV268)),"; X","")&amp;")"))</f>
        <v/>
      </c>
      <c r="U268" s="26">
        <f>IF(AS268=0,"",IF(AR268=0,"Incomplete/invalid",IF(AA268=0,IF(ISNUMBER(SEARCH("X",AW268)),"Unrated (0-5; X)","Unrated (0-5)"),IF(AA268=1,W268&amp;"/5",W268&amp;"-"&amp;Y268&amp;"/5 (P"&amp;IF(ISNUMBER(SEARCH("X",AW268)),"; X","")&amp;")"))))</f>
        <v/>
      </c>
      <c r="V268" s="53">
        <f>LEN(AV268)-LEN(SUBSTITUTE(AV268,"Y",""))</f>
        <v/>
      </c>
      <c r="W268" s="54">
        <f>IF(AR268=1,LEN(AW268)-LEN(SUBSTITUTE(AW268,"Y","")),"")</f>
        <v/>
      </c>
      <c r="X268" s="53">
        <f>5-(LEN(AV268)-LEN(SUBSTITUTE(AV268,"N","")))</f>
        <v/>
      </c>
      <c r="Y268" s="54">
        <f>IF(AR268=1,5-(LEN(AW268)-LEN(SUBSTITUTE(AW268,"N",""))),"")</f>
        <v/>
      </c>
      <c r="Z268" s="55">
        <f>(V268+5-X268)/5</f>
        <v/>
      </c>
      <c r="AA268" s="56">
        <f>IF(AR268=1,(W268+5-Y268)/5,"")</f>
        <v/>
      </c>
      <c r="AB268" s="57">
        <f>D268*V268/5</f>
        <v/>
      </c>
      <c r="AC268" s="58">
        <f>IF(AR268=1,D268*W268/5,"")</f>
        <v/>
      </c>
      <c r="AD268" s="57">
        <f>D268*X268/5</f>
        <v/>
      </c>
      <c r="AE268" s="58">
        <f>IF(AR268=1,D268*Y268/5,"")</f>
        <v/>
      </c>
      <c r="AF268" s="57">
        <f>D268*Z268</f>
        <v/>
      </c>
      <c r="AG268" s="58">
        <f>IF(AR268=1,D268*AA268,"")</f>
        <v/>
      </c>
      <c r="AH268" s="14" t="inlineStr">
        <is>
          <t>Y: D2, D3, D5 | N: none | X: none | U: D1, D4. See dataset-specific evidence note in MCDM_Grades and the complete rules in MCDM_Rubric.</t>
        </is>
      </c>
      <c r="AI268" s="27" t="n"/>
      <c r="AJ268" s="14" t="inlineStr">
        <is>
          <t>https://data.mendeley.com/datasets/5ty2wb6gvg/1</t>
        </is>
      </c>
      <c r="AK268" s="27" t="n"/>
      <c r="AL268" s="14" t="inlineStr">
        <is>
          <t>P: primary documentation (not evaluator-verified data quality)</t>
        </is>
      </c>
      <c r="AM268" s="27" t="n"/>
      <c r="AN268" s="14" t="inlineStr">
        <is>
          <t>Mendeley 5ty2wb6gvg/1</t>
        </is>
      </c>
      <c r="AO268" s="27" t="n"/>
      <c r="AP268" s="14" t="inlineStr">
        <is>
          <t>2026-09-07</t>
        </is>
      </c>
      <c r="AQ268" s="27" t="n"/>
      <c r="AR268" s="14">
        <f>IF(AND(AS268=5,LEN(AW268)=5,LEN(SUBSTITUTE(SUBSTITUTE(SUBSTITUTE(SUBSTITUTE(AW268,"Y",""),"N",""),"U",""),"X",""))=0),1,0)</f>
        <v/>
      </c>
      <c r="AS268" s="14">
        <f>COUNTA(G268,J268,M268,P268,S268)</f>
        <v/>
      </c>
      <c r="AT268" s="14">
        <f>SUM(IF(OR(G268="Y",G268="N",G268="U",G268="X"),IF(G268=F268,1,0),0),IF(OR(J268="Y",J268="N",J268="U",J268="X"),IF(J268=I268,1,0),0),IF(OR(M268="Y",M268="N",M268="U",M268="X"),IF(M268=L268,1,0),0),IF(OR(P268="Y",P268="N",P268="U",P268="X"),IF(P268=O268,1,0),0),IF(OR(S268="Y",S268="N",S268="U",S268="X"),IF(S268=R268,1,0),0))</f>
        <v/>
      </c>
      <c r="AU268" s="14">
        <f>A268&amp;"|"&amp;LEFT(C268,1)</f>
        <v/>
      </c>
      <c r="AV268" s="14">
        <f>F268&amp;I268&amp;L268&amp;O268&amp;R268</f>
        <v/>
      </c>
      <c r="AW268" s="14">
        <f>G268&amp;J268&amp;M268&amp;P268&amp;S268</f>
        <v/>
      </c>
    </row>
    <row r="269" ht="70" customHeight="1">
      <c r="A269" s="14" t="inlineStr">
        <is>
          <t>DS-034</t>
        </is>
      </c>
      <c r="B269" s="14" t="inlineStr">
        <is>
          <t>RDD2020: Road Damage Dataset 2020</t>
        </is>
      </c>
      <c r="C269" s="14" t="inlineStr">
        <is>
          <t>C Sample Size</t>
        </is>
      </c>
      <c r="D269" s="14">
        <f>MCDM_Settings!$D$10</f>
        <v/>
      </c>
      <c r="E269" s="14" t="inlineStr">
        <is>
          <t>C1 Count originals</t>
        </is>
      </c>
      <c r="F269" s="21" t="inlineStr">
        <is>
          <t>U</t>
        </is>
      </c>
      <c r="G269" s="23" t="n"/>
      <c r="H269" s="14" t="inlineStr">
        <is>
          <t>C2 Count each class</t>
        </is>
      </c>
      <c r="I269" s="21" t="inlineStr">
        <is>
          <t>U</t>
        </is>
      </c>
      <c r="J269" s="23" t="n"/>
      <c r="K269" s="14" t="inlineStr">
        <is>
          <t>C3 Count each group</t>
        </is>
      </c>
      <c r="L269" s="21" t="inlineStr">
        <is>
          <t>U</t>
        </is>
      </c>
      <c r="M269" s="23" t="n"/>
      <c r="N269" s="14" t="inlineStr">
        <is>
          <t>C4 Count each split</t>
        </is>
      </c>
      <c r="O269" s="21" t="inlineStr">
        <is>
          <t>U</t>
        </is>
      </c>
      <c r="P269" s="23" t="n"/>
      <c r="Q269" s="14" t="inlineStr">
        <is>
          <t>C5 Justify the size</t>
        </is>
      </c>
      <c r="R269" s="21" t="inlineStr">
        <is>
          <t>U</t>
        </is>
      </c>
      <c r="S269" s="23" t="n"/>
      <c r="T269" s="14">
        <f>IF(Z269=0,IF(ISNUMBER(SEARCH("X",AV269)),"Unrated (0-5; X)","Unrated (0-5)"),IF(Z269=1,V269&amp;"/5",V269&amp;"-"&amp;X269&amp;"/5 (P"&amp;IF(ISNUMBER(SEARCH("X",AV269)),"; X","")&amp;")"))</f>
        <v/>
      </c>
      <c r="U269" s="26">
        <f>IF(AS269=0,"",IF(AR269=0,"Incomplete/invalid",IF(AA269=0,IF(ISNUMBER(SEARCH("X",AW269)),"Unrated (0-5; X)","Unrated (0-5)"),IF(AA269=1,W269&amp;"/5",W269&amp;"-"&amp;Y269&amp;"/5 (P"&amp;IF(ISNUMBER(SEARCH("X",AW269)),"; X","")&amp;")"))))</f>
        <v/>
      </c>
      <c r="V269" s="53">
        <f>LEN(AV269)-LEN(SUBSTITUTE(AV269,"Y",""))</f>
        <v/>
      </c>
      <c r="W269" s="54">
        <f>IF(AR269=1,LEN(AW269)-LEN(SUBSTITUTE(AW269,"Y","")),"")</f>
        <v/>
      </c>
      <c r="X269" s="53">
        <f>5-(LEN(AV269)-LEN(SUBSTITUTE(AV269,"N","")))</f>
        <v/>
      </c>
      <c r="Y269" s="54">
        <f>IF(AR269=1,5-(LEN(AW269)-LEN(SUBSTITUTE(AW269,"N",""))),"")</f>
        <v/>
      </c>
      <c r="Z269" s="55">
        <f>(V269+5-X269)/5</f>
        <v/>
      </c>
      <c r="AA269" s="56">
        <f>IF(AR269=1,(W269+5-Y269)/5,"")</f>
        <v/>
      </c>
      <c r="AB269" s="57">
        <f>D269*V269/5</f>
        <v/>
      </c>
      <c r="AC269" s="58">
        <f>IF(AR269=1,D269*W269/5,"")</f>
        <v/>
      </c>
      <c r="AD269" s="57">
        <f>D269*X269/5</f>
        <v/>
      </c>
      <c r="AE269" s="58">
        <f>IF(AR269=1,D269*Y269/5,"")</f>
        <v/>
      </c>
      <c r="AF269" s="57">
        <f>D269*Z269</f>
        <v/>
      </c>
      <c r="AG269" s="58">
        <f>IF(AR269=1,D269*AA269,"")</f>
        <v/>
      </c>
      <c r="AH269" s="14" t="inlineStr">
        <is>
          <t>Y: none | N: none | X: none | U: C1, C2, C3, C4, C5. See dataset-specific evidence note in MCDM_Grades and the complete rules in MCDM_Rubric.</t>
        </is>
      </c>
      <c r="AI269" s="27" t="n"/>
      <c r="AJ269" s="14" t="inlineStr">
        <is>
          <t>https://data.mendeley.com/datasets/5ty2wb6gvg/1</t>
        </is>
      </c>
      <c r="AK269" s="27" t="n"/>
      <c r="AL269" s="14" t="inlineStr">
        <is>
          <t>P: primary documentation (not evaluator-verified data quality)</t>
        </is>
      </c>
      <c r="AM269" s="27" t="n"/>
      <c r="AN269" s="14" t="inlineStr">
        <is>
          <t>Mendeley 5ty2wb6gvg/1</t>
        </is>
      </c>
      <c r="AO269" s="27" t="n"/>
      <c r="AP269" s="14" t="inlineStr">
        <is>
          <t>2026-09-07</t>
        </is>
      </c>
      <c r="AQ269" s="27" t="n"/>
      <c r="AR269" s="14">
        <f>IF(AND(AS269=5,LEN(AW269)=5,LEN(SUBSTITUTE(SUBSTITUTE(SUBSTITUTE(SUBSTITUTE(AW269,"Y",""),"N",""),"U",""),"X",""))=0),1,0)</f>
        <v/>
      </c>
      <c r="AS269" s="14">
        <f>COUNTA(G269,J269,M269,P269,S269)</f>
        <v/>
      </c>
      <c r="AT269" s="14">
        <f>SUM(IF(OR(G269="Y",G269="N",G269="U",G269="X"),IF(G269=F269,1,0),0),IF(OR(J269="Y",J269="N",J269="U",J269="X"),IF(J269=I269,1,0),0),IF(OR(M269="Y",M269="N",M269="U",M269="X"),IF(M269=L269,1,0),0),IF(OR(P269="Y",P269="N",P269="U",P269="X"),IF(P269=O269,1,0),0),IF(OR(S269="Y",S269="N",S269="U",S269="X"),IF(S269=R269,1,0),0))</f>
        <v/>
      </c>
      <c r="AU269" s="14">
        <f>A269&amp;"|"&amp;LEFT(C269,1)</f>
        <v/>
      </c>
      <c r="AV269" s="14">
        <f>F269&amp;I269&amp;L269&amp;O269&amp;R269</f>
        <v/>
      </c>
      <c r="AW269" s="14">
        <f>G269&amp;J269&amp;M269&amp;P269&amp;S269</f>
        <v/>
      </c>
    </row>
    <row r="270" ht="70" customHeight="1">
      <c r="A270" s="14" t="inlineStr">
        <is>
          <t>DS-034</t>
        </is>
      </c>
      <c r="B270" s="14" t="inlineStr">
        <is>
          <t>RDD2020: Road Damage Dataset 2020</t>
        </is>
      </c>
      <c r="C270" s="14" t="inlineStr">
        <is>
          <t>R Domain Fit</t>
        </is>
      </c>
      <c r="D270" s="14">
        <f>MCDM_Settings!$D$11</f>
        <v/>
      </c>
      <c r="E270" s="14" t="inlineStr">
        <is>
          <t>R1 Define the domain</t>
        </is>
      </c>
      <c r="F270" s="21" t="inlineStr">
        <is>
          <t>Y</t>
        </is>
      </c>
      <c r="G270" s="23" t="n"/>
      <c r="H270" s="14" t="inlineStr">
        <is>
          <t>R2 Describe coverage</t>
        </is>
      </c>
      <c r="I270" s="21" t="inlineStr">
        <is>
          <t>Y</t>
        </is>
      </c>
      <c r="J270" s="23" t="n"/>
      <c r="K270" s="14" t="inlineStr">
        <is>
          <t>R3 Compare the target</t>
        </is>
      </c>
      <c r="L270" s="21" t="inlineStr">
        <is>
          <t>U</t>
        </is>
      </c>
      <c r="M270" s="23" t="n"/>
      <c r="N270" s="14" t="inlineStr">
        <is>
          <t>R4 Check for bias</t>
        </is>
      </c>
      <c r="O270" s="21" t="inlineStr">
        <is>
          <t>U</t>
        </is>
      </c>
      <c r="P270" s="23" t="n"/>
      <c r="Q270" s="14" t="inlineStr">
        <is>
          <t>R5 Test a new domain</t>
        </is>
      </c>
      <c r="R270" s="21" t="inlineStr">
        <is>
          <t>U</t>
        </is>
      </c>
      <c r="S270" s="23" t="n"/>
      <c r="T270" s="14">
        <f>IF(Z270=0,IF(ISNUMBER(SEARCH("X",AV270)),"Unrated (0-5; X)","Unrated (0-5)"),IF(Z270=1,V270&amp;"/5",V270&amp;"-"&amp;X270&amp;"/5 (P"&amp;IF(ISNUMBER(SEARCH("X",AV270)),"; X","")&amp;")"))</f>
        <v/>
      </c>
      <c r="U270" s="26">
        <f>IF(AS270=0,"",IF(AR270=0,"Incomplete/invalid",IF(AA270=0,IF(ISNUMBER(SEARCH("X",AW270)),"Unrated (0-5; X)","Unrated (0-5)"),IF(AA270=1,W270&amp;"/5",W270&amp;"-"&amp;Y270&amp;"/5 (P"&amp;IF(ISNUMBER(SEARCH("X",AW270)),"; X","")&amp;")"))))</f>
        <v/>
      </c>
      <c r="V270" s="53">
        <f>LEN(AV270)-LEN(SUBSTITUTE(AV270,"Y",""))</f>
        <v/>
      </c>
      <c r="W270" s="54">
        <f>IF(AR270=1,LEN(AW270)-LEN(SUBSTITUTE(AW270,"Y","")),"")</f>
        <v/>
      </c>
      <c r="X270" s="53">
        <f>5-(LEN(AV270)-LEN(SUBSTITUTE(AV270,"N","")))</f>
        <v/>
      </c>
      <c r="Y270" s="54">
        <f>IF(AR270=1,5-(LEN(AW270)-LEN(SUBSTITUTE(AW270,"N",""))),"")</f>
        <v/>
      </c>
      <c r="Z270" s="55">
        <f>(V270+5-X270)/5</f>
        <v/>
      </c>
      <c r="AA270" s="56">
        <f>IF(AR270=1,(W270+5-Y270)/5,"")</f>
        <v/>
      </c>
      <c r="AB270" s="57">
        <f>D270*V270/5</f>
        <v/>
      </c>
      <c r="AC270" s="58">
        <f>IF(AR270=1,D270*W270/5,"")</f>
        <v/>
      </c>
      <c r="AD270" s="57">
        <f>D270*X270/5</f>
        <v/>
      </c>
      <c r="AE270" s="58">
        <f>IF(AR270=1,D270*Y270/5,"")</f>
        <v/>
      </c>
      <c r="AF270" s="57">
        <f>D270*Z270</f>
        <v/>
      </c>
      <c r="AG270" s="58">
        <f>IF(AR270=1,D270*AA270,"")</f>
        <v/>
      </c>
      <c r="AH270" s="14" t="inlineStr">
        <is>
          <t>Y: R1, R2 | N: none | X: none | U: R3, R4, R5. See dataset-specific evidence note in MCDM_Grades and the complete rules in MCDM_Rubric.</t>
        </is>
      </c>
      <c r="AI270" s="27" t="n"/>
      <c r="AJ270" s="14" t="inlineStr">
        <is>
          <t>https://data.mendeley.com/datasets/5ty2wb6gvg/1</t>
        </is>
      </c>
      <c r="AK270" s="27" t="n"/>
      <c r="AL270" s="14" t="inlineStr">
        <is>
          <t>P: primary documentation (not evaluator-verified data quality)</t>
        </is>
      </c>
      <c r="AM270" s="27" t="n"/>
      <c r="AN270" s="14" t="inlineStr">
        <is>
          <t>Mendeley 5ty2wb6gvg/1</t>
        </is>
      </c>
      <c r="AO270" s="27" t="n"/>
      <c r="AP270" s="14" t="inlineStr">
        <is>
          <t>2026-09-07</t>
        </is>
      </c>
      <c r="AQ270" s="27" t="n"/>
      <c r="AR270" s="14">
        <f>IF(AND(AS270=5,LEN(AW270)=5,LEN(SUBSTITUTE(SUBSTITUTE(SUBSTITUTE(SUBSTITUTE(AW270,"Y",""),"N",""),"U",""),"X",""))=0),1,0)</f>
        <v/>
      </c>
      <c r="AS270" s="14">
        <f>COUNTA(G270,J270,M270,P270,S270)</f>
        <v/>
      </c>
      <c r="AT270" s="14">
        <f>SUM(IF(OR(G270="Y",G270="N",G270="U",G270="X"),IF(G270=F270,1,0),0),IF(OR(J270="Y",J270="N",J270="U",J270="X"),IF(J270=I270,1,0),0),IF(OR(M270="Y",M270="N",M270="U",M270="X"),IF(M270=L270,1,0),0),IF(OR(P270="Y",P270="N",P270="U",P270="X"),IF(P270=O270,1,0),0),IF(OR(S270="Y",S270="N",S270="U",S270="X"),IF(S270=R270,1,0),0))</f>
        <v/>
      </c>
      <c r="AU270" s="14">
        <f>A270&amp;"|"&amp;LEFT(C270,1)</f>
        <v/>
      </c>
      <c r="AV270" s="14">
        <f>F270&amp;I270&amp;L270&amp;O270&amp;R270</f>
        <v/>
      </c>
      <c r="AW270" s="14">
        <f>G270&amp;J270&amp;M270&amp;P270&amp;S270</f>
        <v/>
      </c>
    </row>
    <row r="271" ht="70" customHeight="1">
      <c r="A271" s="14" t="inlineStr">
        <is>
          <t>DS-034</t>
        </is>
      </c>
      <c r="B271" s="14" t="inlineStr">
        <is>
          <t>RDD2020: Road Damage Dataset 2020</t>
        </is>
      </c>
      <c r="C271" s="14" t="inlineStr">
        <is>
          <t>M Sensor Details</t>
        </is>
      </c>
      <c r="D271" s="14">
        <f>MCDM_Settings!$D$12</f>
        <v/>
      </c>
      <c r="E271" s="14" t="inlineStr">
        <is>
          <t>M1 Identify equipment</t>
        </is>
      </c>
      <c r="F271" s="21" t="inlineStr">
        <is>
          <t>Y</t>
        </is>
      </c>
      <c r="G271" s="23" t="n"/>
      <c r="H271" s="14" t="inlineStr">
        <is>
          <t>M2 Specify the scale</t>
        </is>
      </c>
      <c r="I271" s="21" t="inlineStr">
        <is>
          <t>U</t>
        </is>
      </c>
      <c r="J271" s="23" t="n"/>
      <c r="K271" s="14" t="inlineStr">
        <is>
          <t>M3 Locate the records</t>
        </is>
      </c>
      <c r="L271" s="21" t="inlineStr">
        <is>
          <t>U</t>
        </is>
      </c>
      <c r="M271" s="23" t="n"/>
      <c r="N271" s="14" t="inlineStr">
        <is>
          <t>M4 Report precision</t>
        </is>
      </c>
      <c r="O271" s="21" t="inlineStr">
        <is>
          <t>U</t>
        </is>
      </c>
      <c r="P271" s="23" t="n"/>
      <c r="Q271" s="14" t="inlineStr">
        <is>
          <t>M5 Explain processing</t>
        </is>
      </c>
      <c r="R271" s="21" t="inlineStr">
        <is>
          <t>U</t>
        </is>
      </c>
      <c r="S271" s="23" t="n"/>
      <c r="T271" s="14">
        <f>IF(Z271=0,IF(ISNUMBER(SEARCH("X",AV271)),"Unrated (0-5; X)","Unrated (0-5)"),IF(Z271=1,V271&amp;"/5",V271&amp;"-"&amp;X271&amp;"/5 (P"&amp;IF(ISNUMBER(SEARCH("X",AV271)),"; X","")&amp;")"))</f>
        <v/>
      </c>
      <c r="U271" s="26">
        <f>IF(AS271=0,"",IF(AR271=0,"Incomplete/invalid",IF(AA271=0,IF(ISNUMBER(SEARCH("X",AW271)),"Unrated (0-5; X)","Unrated (0-5)"),IF(AA271=1,W271&amp;"/5",W271&amp;"-"&amp;Y271&amp;"/5 (P"&amp;IF(ISNUMBER(SEARCH("X",AW271)),"; X","")&amp;")"))))</f>
        <v/>
      </c>
      <c r="V271" s="53">
        <f>LEN(AV271)-LEN(SUBSTITUTE(AV271,"Y",""))</f>
        <v/>
      </c>
      <c r="W271" s="54">
        <f>IF(AR271=1,LEN(AW271)-LEN(SUBSTITUTE(AW271,"Y","")),"")</f>
        <v/>
      </c>
      <c r="X271" s="53">
        <f>5-(LEN(AV271)-LEN(SUBSTITUTE(AV271,"N","")))</f>
        <v/>
      </c>
      <c r="Y271" s="54">
        <f>IF(AR271=1,5-(LEN(AW271)-LEN(SUBSTITUTE(AW271,"N",""))),"")</f>
        <v/>
      </c>
      <c r="Z271" s="55">
        <f>(V271+5-X271)/5</f>
        <v/>
      </c>
      <c r="AA271" s="56">
        <f>IF(AR271=1,(W271+5-Y271)/5,"")</f>
        <v/>
      </c>
      <c r="AB271" s="57">
        <f>D271*V271/5</f>
        <v/>
      </c>
      <c r="AC271" s="58">
        <f>IF(AR271=1,D271*W271/5,"")</f>
        <v/>
      </c>
      <c r="AD271" s="57">
        <f>D271*X271/5</f>
        <v/>
      </c>
      <c r="AE271" s="58">
        <f>IF(AR271=1,D271*Y271/5,"")</f>
        <v/>
      </c>
      <c r="AF271" s="57">
        <f>D271*Z271</f>
        <v/>
      </c>
      <c r="AG271" s="58">
        <f>IF(AR271=1,D271*AA271,"")</f>
        <v/>
      </c>
      <c r="AH271" s="14" t="inlineStr">
        <is>
          <t>Y: M1 | N: none | X: none | U: M2, M3, M4, M5. See dataset-specific evidence note in MCDM_Grades and the complete rules in MCDM_Rubric.</t>
        </is>
      </c>
      <c r="AI271" s="27" t="n"/>
      <c r="AJ271" s="14" t="inlineStr">
        <is>
          <t>https://data.mendeley.com/datasets/5ty2wb6gvg/1</t>
        </is>
      </c>
      <c r="AK271" s="27" t="n"/>
      <c r="AL271" s="14" t="inlineStr">
        <is>
          <t>P: primary documentation (not evaluator-verified data quality)</t>
        </is>
      </c>
      <c r="AM271" s="27" t="n"/>
      <c r="AN271" s="14" t="inlineStr">
        <is>
          <t>Mendeley 5ty2wb6gvg/1</t>
        </is>
      </c>
      <c r="AO271" s="27" t="n"/>
      <c r="AP271" s="14" t="inlineStr">
        <is>
          <t>2026-09-07</t>
        </is>
      </c>
      <c r="AQ271" s="27" t="n"/>
      <c r="AR271" s="14">
        <f>IF(AND(AS271=5,LEN(AW271)=5,LEN(SUBSTITUTE(SUBSTITUTE(SUBSTITUTE(SUBSTITUTE(AW271,"Y",""),"N",""),"U",""),"X",""))=0),1,0)</f>
        <v/>
      </c>
      <c r="AS271" s="14">
        <f>COUNTA(G271,J271,M271,P271,S271)</f>
        <v/>
      </c>
      <c r="AT271" s="14">
        <f>SUM(IF(OR(G271="Y",G271="N",G271="U",G271="X"),IF(G271=F271,1,0),0),IF(OR(J271="Y",J271="N",J271="U",J271="X"),IF(J271=I271,1,0),0),IF(OR(M271="Y",M271="N",M271="U",M271="X"),IF(M271=L271,1,0),0),IF(OR(P271="Y",P271="N",P271="U",P271="X"),IF(P271=O271,1,0),0),IF(OR(S271="Y",S271="N",S271="U",S271="X"),IF(S271=R271,1,0),0))</f>
        <v/>
      </c>
      <c r="AU271" s="14">
        <f>A271&amp;"|"&amp;LEFT(C271,1)</f>
        <v/>
      </c>
      <c r="AV271" s="14">
        <f>F271&amp;I271&amp;L271&amp;O271&amp;R271</f>
        <v/>
      </c>
      <c r="AW271" s="14">
        <f>G271&amp;J271&amp;M271&amp;P271&amp;S271</f>
        <v/>
      </c>
    </row>
    <row r="272" ht="70" customHeight="1">
      <c r="A272" s="14" t="inlineStr">
        <is>
          <t>DS-034</t>
        </is>
      </c>
      <c r="B272" s="14" t="inlineStr">
        <is>
          <t>RDD2020: Road Damage Dataset 2020</t>
        </is>
      </c>
      <c r="C272" s="14" t="inlineStr">
        <is>
          <t>V Test Readiness</t>
        </is>
      </c>
      <c r="D272" s="14">
        <f>MCDM_Settings!$D$13</f>
        <v/>
      </c>
      <c r="E272" s="14" t="inlineStr">
        <is>
          <t>V1 Identify test data</t>
        </is>
      </c>
      <c r="F272" s="21" t="inlineStr">
        <is>
          <t>U</t>
        </is>
      </c>
      <c r="G272" s="23" t="n"/>
      <c r="H272" s="14" t="inlineStr">
        <is>
          <t>V2 Define the splits</t>
        </is>
      </c>
      <c r="I272" s="21" t="inlineStr">
        <is>
          <t>U</t>
        </is>
      </c>
      <c r="J272" s="23" t="n"/>
      <c r="K272" s="14" t="inlineStr">
        <is>
          <t>V3 Prevent leakage</t>
        </is>
      </c>
      <c r="L272" s="21" t="inlineStr">
        <is>
          <t>U</t>
        </is>
      </c>
      <c r="M272" s="23" t="n"/>
      <c r="N272" s="14" t="inlineStr">
        <is>
          <t>V4 Provide a baseline</t>
        </is>
      </c>
      <c r="O272" s="21" t="inlineStr">
        <is>
          <t>U</t>
        </is>
      </c>
      <c r="P272" s="23" t="n"/>
      <c r="Q272" s="14" t="inlineStr">
        <is>
          <t>V5 Report uncertainty</t>
        </is>
      </c>
      <c r="R272" s="21" t="inlineStr">
        <is>
          <t>U</t>
        </is>
      </c>
      <c r="S272" s="23" t="n"/>
      <c r="T272" s="14">
        <f>IF(Z272=0,IF(ISNUMBER(SEARCH("X",AV272)),"Unrated (0-5; X)","Unrated (0-5)"),IF(Z272=1,V272&amp;"/5",V272&amp;"-"&amp;X272&amp;"/5 (P"&amp;IF(ISNUMBER(SEARCH("X",AV272)),"; X","")&amp;")"))</f>
        <v/>
      </c>
      <c r="U272" s="26">
        <f>IF(AS272=0,"",IF(AR272=0,"Incomplete/invalid",IF(AA272=0,IF(ISNUMBER(SEARCH("X",AW272)),"Unrated (0-5; X)","Unrated (0-5)"),IF(AA272=1,W272&amp;"/5",W272&amp;"-"&amp;Y272&amp;"/5 (P"&amp;IF(ISNUMBER(SEARCH("X",AW272)),"; X","")&amp;")"))))</f>
        <v/>
      </c>
      <c r="V272" s="53">
        <f>LEN(AV272)-LEN(SUBSTITUTE(AV272,"Y",""))</f>
        <v/>
      </c>
      <c r="W272" s="54">
        <f>IF(AR272=1,LEN(AW272)-LEN(SUBSTITUTE(AW272,"Y","")),"")</f>
        <v/>
      </c>
      <c r="X272" s="53">
        <f>5-(LEN(AV272)-LEN(SUBSTITUTE(AV272,"N","")))</f>
        <v/>
      </c>
      <c r="Y272" s="54">
        <f>IF(AR272=1,5-(LEN(AW272)-LEN(SUBSTITUTE(AW272,"N",""))),"")</f>
        <v/>
      </c>
      <c r="Z272" s="55">
        <f>(V272+5-X272)/5</f>
        <v/>
      </c>
      <c r="AA272" s="56">
        <f>IF(AR272=1,(W272+5-Y272)/5,"")</f>
        <v/>
      </c>
      <c r="AB272" s="57">
        <f>D272*V272/5</f>
        <v/>
      </c>
      <c r="AC272" s="58">
        <f>IF(AR272=1,D272*W272/5,"")</f>
        <v/>
      </c>
      <c r="AD272" s="57">
        <f>D272*X272/5</f>
        <v/>
      </c>
      <c r="AE272" s="58">
        <f>IF(AR272=1,D272*Y272/5,"")</f>
        <v/>
      </c>
      <c r="AF272" s="57">
        <f>D272*Z272</f>
        <v/>
      </c>
      <c r="AG272" s="58">
        <f>IF(AR272=1,D272*AA272,"")</f>
        <v/>
      </c>
      <c r="AH272" s="14" t="inlineStr">
        <is>
          <t>Y: none | N: none | X: none | U: V1, V2, V3, V4, V5. See dataset-specific evidence note in MCDM_Grades and the complete rules in MCDM_Rubric.</t>
        </is>
      </c>
      <c r="AI272" s="27" t="n"/>
      <c r="AJ272" s="14" t="inlineStr">
        <is>
          <t>https://data.mendeley.com/datasets/5ty2wb6gvg/1</t>
        </is>
      </c>
      <c r="AK272" s="27" t="n"/>
      <c r="AL272" s="14" t="inlineStr">
        <is>
          <t>P: primary documentation (not evaluator-verified data quality)</t>
        </is>
      </c>
      <c r="AM272" s="27" t="n"/>
      <c r="AN272" s="14" t="inlineStr">
        <is>
          <t>Mendeley 5ty2wb6gvg/1</t>
        </is>
      </c>
      <c r="AO272" s="27" t="n"/>
      <c r="AP272" s="14" t="inlineStr">
        <is>
          <t>2026-09-07</t>
        </is>
      </c>
      <c r="AQ272" s="27" t="n"/>
      <c r="AR272" s="14">
        <f>IF(AND(AS272=5,LEN(AW272)=5,LEN(SUBSTITUTE(SUBSTITUTE(SUBSTITUTE(SUBSTITUTE(AW272,"Y",""),"N",""),"U",""),"X",""))=0),1,0)</f>
        <v/>
      </c>
      <c r="AS272" s="14">
        <f>COUNTA(G272,J272,M272,P272,S272)</f>
        <v/>
      </c>
      <c r="AT272" s="14">
        <f>SUM(IF(OR(G272="Y",G272="N",G272="U",G272="X"),IF(G272=F272,1,0),0),IF(OR(J272="Y",J272="N",J272="U",J272="X"),IF(J272=I272,1,0),0),IF(OR(M272="Y",M272="N",M272="U",M272="X"),IF(M272=L272,1,0),0),IF(OR(P272="Y",P272="N",P272="U",P272="X"),IF(P272=O272,1,0),0),IF(OR(S272="Y",S272="N",S272="U",S272="X"),IF(S272=R272,1,0),0))</f>
        <v/>
      </c>
      <c r="AU272" s="14">
        <f>A272&amp;"|"&amp;LEFT(C272,1)</f>
        <v/>
      </c>
      <c r="AV272" s="14">
        <f>F272&amp;I272&amp;L272&amp;O272&amp;R272</f>
        <v/>
      </c>
      <c r="AW272" s="14">
        <f>G272&amp;J272&amp;M272&amp;P272&amp;S272</f>
        <v/>
      </c>
    </row>
    <row r="273" ht="70" customHeight="1">
      <c r="A273" s="14" t="inlineStr">
        <is>
          <t>DS-034</t>
        </is>
      </c>
      <c r="B273" s="14" t="inlineStr">
        <is>
          <t>RDD2020: Road Damage Dataset 2020</t>
        </is>
      </c>
      <c r="C273" s="14" t="inlineStr">
        <is>
          <t>E Engineering Value</t>
        </is>
      </c>
      <c r="D273" s="14">
        <f>MCDM_Settings!$D$14</f>
        <v/>
      </c>
      <c r="E273" s="14" t="inlineStr">
        <is>
          <t>E1 Define the outcome</t>
        </is>
      </c>
      <c r="F273" s="21" t="inlineStr">
        <is>
          <t>U</t>
        </is>
      </c>
      <c r="G273" s="23" t="n"/>
      <c r="H273" s="14" t="inlineStr">
        <is>
          <t>E2 Provide measurements</t>
        </is>
      </c>
      <c r="I273" s="21" t="inlineStr">
        <is>
          <t>U</t>
        </is>
      </c>
      <c r="J273" s="23" t="n"/>
      <c r="K273" s="14" t="inlineStr">
        <is>
          <t>E3 Link the records</t>
        </is>
      </c>
      <c r="L273" s="21" t="inlineStr">
        <is>
          <t>U</t>
        </is>
      </c>
      <c r="M273" s="23" t="n"/>
      <c r="N273" s="14" t="inlineStr">
        <is>
          <t>E4 Map agency needs</t>
        </is>
      </c>
      <c r="O273" s="21" t="inlineStr">
        <is>
          <t>U</t>
        </is>
      </c>
      <c r="P273" s="23" t="n"/>
      <c r="Q273" s="14" t="inlineStr">
        <is>
          <t>E5 Validate the decision</t>
        </is>
      </c>
      <c r="R273" s="21" t="inlineStr">
        <is>
          <t>U</t>
        </is>
      </c>
      <c r="S273" s="23" t="n"/>
      <c r="T273" s="14">
        <f>IF(Z273=0,IF(ISNUMBER(SEARCH("X",AV273)),"Unrated (0-5; X)","Unrated (0-5)"),IF(Z273=1,V273&amp;"/5",V273&amp;"-"&amp;X273&amp;"/5 (P"&amp;IF(ISNUMBER(SEARCH("X",AV273)),"; X","")&amp;")"))</f>
        <v/>
      </c>
      <c r="U273" s="26">
        <f>IF(AS273=0,"",IF(AR273=0,"Incomplete/invalid",IF(AA273=0,IF(ISNUMBER(SEARCH("X",AW273)),"Unrated (0-5; X)","Unrated (0-5)"),IF(AA273=1,W273&amp;"/5",W273&amp;"-"&amp;Y273&amp;"/5 (P"&amp;IF(ISNUMBER(SEARCH("X",AW273)),"; X","")&amp;")"))))</f>
        <v/>
      </c>
      <c r="V273" s="53">
        <f>LEN(AV273)-LEN(SUBSTITUTE(AV273,"Y",""))</f>
        <v/>
      </c>
      <c r="W273" s="54">
        <f>IF(AR273=1,LEN(AW273)-LEN(SUBSTITUTE(AW273,"Y","")),"")</f>
        <v/>
      </c>
      <c r="X273" s="53">
        <f>5-(LEN(AV273)-LEN(SUBSTITUTE(AV273,"N","")))</f>
        <v/>
      </c>
      <c r="Y273" s="54">
        <f>IF(AR273=1,5-(LEN(AW273)-LEN(SUBSTITUTE(AW273,"N",""))),"")</f>
        <v/>
      </c>
      <c r="Z273" s="55">
        <f>(V273+5-X273)/5</f>
        <v/>
      </c>
      <c r="AA273" s="56">
        <f>IF(AR273=1,(W273+5-Y273)/5,"")</f>
        <v/>
      </c>
      <c r="AB273" s="57">
        <f>D273*V273/5</f>
        <v/>
      </c>
      <c r="AC273" s="58">
        <f>IF(AR273=1,D273*W273/5,"")</f>
        <v/>
      </c>
      <c r="AD273" s="57">
        <f>D273*X273/5</f>
        <v/>
      </c>
      <c r="AE273" s="58">
        <f>IF(AR273=1,D273*Y273/5,"")</f>
        <v/>
      </c>
      <c r="AF273" s="57">
        <f>D273*Z273</f>
        <v/>
      </c>
      <c r="AG273" s="58">
        <f>IF(AR273=1,D273*AA273,"")</f>
        <v/>
      </c>
      <c r="AH273" s="14" t="inlineStr">
        <is>
          <t>Y: none | N: none | X: none | U: E1, E2, E3, E4, E5. See dataset-specific evidence note in MCDM_Grades and the complete rules in MCDM_Rubric.</t>
        </is>
      </c>
      <c r="AI273" s="27" t="n"/>
      <c r="AJ273" s="14" t="inlineStr">
        <is>
          <t>https://data.mendeley.com/datasets/5ty2wb6gvg/1</t>
        </is>
      </c>
      <c r="AK273" s="27" t="n"/>
      <c r="AL273" s="14" t="inlineStr">
        <is>
          <t>P: primary documentation (not evaluator-verified data quality)</t>
        </is>
      </c>
      <c r="AM273" s="27" t="n"/>
      <c r="AN273" s="14" t="inlineStr">
        <is>
          <t>Mendeley 5ty2wb6gvg/1</t>
        </is>
      </c>
      <c r="AO273" s="27" t="n"/>
      <c r="AP273" s="14" t="inlineStr">
        <is>
          <t>2026-09-07</t>
        </is>
      </c>
      <c r="AQ273" s="27" t="n"/>
      <c r="AR273" s="14">
        <f>IF(AND(AS273=5,LEN(AW273)=5,LEN(SUBSTITUTE(SUBSTITUTE(SUBSTITUTE(SUBSTITUTE(AW273,"Y",""),"N",""),"U",""),"X",""))=0),1,0)</f>
        <v/>
      </c>
      <c r="AS273" s="14">
        <f>COUNTA(G273,J273,M273,P273,S273)</f>
        <v/>
      </c>
      <c r="AT273" s="14">
        <f>SUM(IF(OR(G273="Y",G273="N",G273="U",G273="X"),IF(G273=F273,1,0),0),IF(OR(J273="Y",J273="N",J273="U",J273="X"),IF(J273=I273,1,0),0),IF(OR(M273="Y",M273="N",M273="U",M273="X"),IF(M273=L273,1,0),0),IF(OR(P273="Y",P273="N",P273="U",P273="X"),IF(P273=O273,1,0),0),IF(OR(S273="Y",S273="N",S273="U",S273="X"),IF(S273=R273,1,0),0))</f>
        <v/>
      </c>
      <c r="AU273" s="14">
        <f>A273&amp;"|"&amp;LEFT(C273,1)</f>
        <v/>
      </c>
      <c r="AV273" s="14">
        <f>F273&amp;I273&amp;L273&amp;O273&amp;R273</f>
        <v/>
      </c>
      <c r="AW273" s="14">
        <f>G273&amp;J273&amp;M273&amp;P273&amp;S273</f>
        <v/>
      </c>
    </row>
    <row r="274" ht="70" customHeight="1">
      <c r="A274" s="14" t="inlineStr">
        <is>
          <t>DS-035</t>
        </is>
      </c>
      <c r="B274" s="14" t="inlineStr">
        <is>
          <t>RDD2022: Multi-National Road Damage Dataset (CRDDC 2022)</t>
        </is>
      </c>
      <c r="C274" s="14" t="inlineStr">
        <is>
          <t>A Access</t>
        </is>
      </c>
      <c r="D274" s="14">
        <f>MCDM_Settings!$D$7</f>
        <v/>
      </c>
      <c r="E274" s="14" t="inlineStr">
        <is>
          <t>A1 Find the release</t>
        </is>
      </c>
      <c r="F274" s="21" t="inlineStr">
        <is>
          <t>Y</t>
        </is>
      </c>
      <c r="G274" s="23" t="n"/>
      <c r="H274" s="14" t="inlineStr">
        <is>
          <t>A2 Get the data</t>
        </is>
      </c>
      <c r="I274" s="21" t="inlineStr">
        <is>
          <t>Y</t>
        </is>
      </c>
      <c r="J274" s="23" t="n"/>
      <c r="K274" s="14" t="inlineStr">
        <is>
          <t>A3 Check the license</t>
        </is>
      </c>
      <c r="L274" s="21" t="inlineStr">
        <is>
          <t>Y</t>
        </is>
      </c>
      <c r="M274" s="23" t="n"/>
      <c r="N274" s="14" t="inlineStr">
        <is>
          <t>A4 Check other rights</t>
        </is>
      </c>
      <c r="O274" s="21" t="inlineStr">
        <is>
          <t>U</t>
        </is>
      </c>
      <c r="P274" s="23" t="n"/>
      <c r="Q274" s="14" t="inlineStr">
        <is>
          <t>A5 Open a sample</t>
        </is>
      </c>
      <c r="R274" s="21" t="inlineStr">
        <is>
          <t>U</t>
        </is>
      </c>
      <c r="S274" s="23" t="n"/>
      <c r="T274" s="14">
        <f>IF(Z274=0,IF(ISNUMBER(SEARCH("X",AV274)),"Unrated (0-5; X)","Unrated (0-5)"),IF(Z274=1,V274&amp;"/5",V274&amp;"-"&amp;X274&amp;"/5 (P"&amp;IF(ISNUMBER(SEARCH("X",AV274)),"; X","")&amp;")"))</f>
        <v/>
      </c>
      <c r="U274" s="26">
        <f>IF(AS274=0,"",IF(AR274=0,"Incomplete/invalid",IF(AA274=0,IF(ISNUMBER(SEARCH("X",AW274)),"Unrated (0-5; X)","Unrated (0-5)"),IF(AA274=1,W274&amp;"/5",W274&amp;"-"&amp;Y274&amp;"/5 (P"&amp;IF(ISNUMBER(SEARCH("X",AW274)),"; X","")&amp;")"))))</f>
        <v/>
      </c>
      <c r="V274" s="53">
        <f>LEN(AV274)-LEN(SUBSTITUTE(AV274,"Y",""))</f>
        <v/>
      </c>
      <c r="W274" s="54">
        <f>IF(AR274=1,LEN(AW274)-LEN(SUBSTITUTE(AW274,"Y","")),"")</f>
        <v/>
      </c>
      <c r="X274" s="53">
        <f>5-(LEN(AV274)-LEN(SUBSTITUTE(AV274,"N","")))</f>
        <v/>
      </c>
      <c r="Y274" s="54">
        <f>IF(AR274=1,5-(LEN(AW274)-LEN(SUBSTITUTE(AW274,"N",""))),"")</f>
        <v/>
      </c>
      <c r="Z274" s="55">
        <f>(V274+5-X274)/5</f>
        <v/>
      </c>
      <c r="AA274" s="56">
        <f>IF(AR274=1,(W274+5-Y274)/5,"")</f>
        <v/>
      </c>
      <c r="AB274" s="57">
        <f>D274*V274/5</f>
        <v/>
      </c>
      <c r="AC274" s="58">
        <f>IF(AR274=1,D274*W274/5,"")</f>
        <v/>
      </c>
      <c r="AD274" s="57">
        <f>D274*X274/5</f>
        <v/>
      </c>
      <c r="AE274" s="58">
        <f>IF(AR274=1,D274*Y274/5,"")</f>
        <v/>
      </c>
      <c r="AF274" s="57">
        <f>D274*Z274</f>
        <v/>
      </c>
      <c r="AG274" s="58">
        <f>IF(AR274=1,D274*AA274,"")</f>
        <v/>
      </c>
      <c r="AH274" s="14" t="inlineStr">
        <is>
          <t>Y: A1, A2, A3 | N: none | X: none | U: A4, A5. See dataset-specific evidence note in MCDM_Grades and the complete rules in MCDM_Rubric.</t>
        </is>
      </c>
      <c r="AI274" s="27" t="n"/>
      <c r="AJ274" s="14" t="inlineStr">
        <is>
          <t>https://doi.org/10.6084/m9.figshare.21431547.v1</t>
        </is>
      </c>
      <c r="AK274" s="27" t="n"/>
      <c r="AL274" s="14" t="inlineStr">
        <is>
          <t>P: primary documentation (not evaluator-verified data quality)</t>
        </is>
      </c>
      <c r="AM274" s="27" t="n"/>
      <c r="AN274" s="14" t="inlineStr">
        <is>
          <t>Figshare article 21431547 version 1</t>
        </is>
      </c>
      <c r="AO274" s="27" t="n"/>
      <c r="AP274" s="14" t="inlineStr">
        <is>
          <t>2026-09-07</t>
        </is>
      </c>
      <c r="AQ274" s="27" t="n"/>
      <c r="AR274" s="14">
        <f>IF(AND(AS274=5,LEN(AW274)=5,LEN(SUBSTITUTE(SUBSTITUTE(SUBSTITUTE(SUBSTITUTE(AW274,"Y",""),"N",""),"U",""),"X",""))=0),1,0)</f>
        <v/>
      </c>
      <c r="AS274" s="14">
        <f>COUNTA(G274,J274,M274,P274,S274)</f>
        <v/>
      </c>
      <c r="AT274" s="14">
        <f>SUM(IF(OR(G274="Y",G274="N",G274="U",G274="X"),IF(G274=F274,1,0),0),IF(OR(J274="Y",J274="N",J274="U",J274="X"),IF(J274=I274,1,0),0),IF(OR(M274="Y",M274="N",M274="U",M274="X"),IF(M274=L274,1,0),0),IF(OR(P274="Y",P274="N",P274="U",P274="X"),IF(P274=O274,1,0),0),IF(OR(S274="Y",S274="N",S274="U",S274="X"),IF(S274=R274,1,0),0))</f>
        <v/>
      </c>
      <c r="AU274" s="14">
        <f>A274&amp;"|"&amp;LEFT(C274,1)</f>
        <v/>
      </c>
      <c r="AV274" s="14">
        <f>F274&amp;I274&amp;L274&amp;O274&amp;R274</f>
        <v/>
      </c>
      <c r="AW274" s="14">
        <f>G274&amp;J274&amp;M274&amp;P274&amp;S274</f>
        <v/>
      </c>
    </row>
    <row r="275" ht="70" customHeight="1">
      <c r="A275" s="14" t="inlineStr">
        <is>
          <t>DS-035</t>
        </is>
      </c>
      <c r="B275" s="14" t="inlineStr">
        <is>
          <t>RDD2022: Multi-National Road Damage Dataset (CRDDC 2022)</t>
        </is>
      </c>
      <c r="C275" s="14" t="inlineStr">
        <is>
          <t>L Label Quality</t>
        </is>
      </c>
      <c r="D275" s="14">
        <f>MCDM_Settings!$D$8</f>
        <v/>
      </c>
      <c r="E275" s="14" t="inlineStr">
        <is>
          <t>L1 Define the targets</t>
        </is>
      </c>
      <c r="F275" s="21" t="inlineStr">
        <is>
          <t>Y</t>
        </is>
      </c>
      <c r="G275" s="23" t="n"/>
      <c r="H275" s="14" t="inlineStr">
        <is>
          <t>L2 Explain the rules</t>
        </is>
      </c>
      <c r="I275" s="21" t="inlineStr">
        <is>
          <t>Y</t>
        </is>
      </c>
      <c r="J275" s="23" t="n"/>
      <c r="K275" s="14" t="inlineStr">
        <is>
          <t>L3 Identify the team</t>
        </is>
      </c>
      <c r="L275" s="21" t="inlineStr">
        <is>
          <t>U</t>
        </is>
      </c>
      <c r="M275" s="23" t="n"/>
      <c r="N275" s="14" t="inlineStr">
        <is>
          <t>L4 Review and correct</t>
        </is>
      </c>
      <c r="O275" s="21" t="inlineStr">
        <is>
          <t>U</t>
        </is>
      </c>
      <c r="P275" s="23" t="n"/>
      <c r="Q275" s="14" t="inlineStr">
        <is>
          <t>L5 Measure reliability</t>
        </is>
      </c>
      <c r="R275" s="21" t="inlineStr">
        <is>
          <t>U</t>
        </is>
      </c>
      <c r="S275" s="23" t="n"/>
      <c r="T275" s="14">
        <f>IF(Z275=0,IF(ISNUMBER(SEARCH("X",AV275)),"Unrated (0-5; X)","Unrated (0-5)"),IF(Z275=1,V275&amp;"/5",V275&amp;"-"&amp;X275&amp;"/5 (P"&amp;IF(ISNUMBER(SEARCH("X",AV275)),"; X","")&amp;")"))</f>
        <v/>
      </c>
      <c r="U275" s="26">
        <f>IF(AS275=0,"",IF(AR275=0,"Incomplete/invalid",IF(AA275=0,IF(ISNUMBER(SEARCH("X",AW275)),"Unrated (0-5; X)","Unrated (0-5)"),IF(AA275=1,W275&amp;"/5",W275&amp;"-"&amp;Y275&amp;"/5 (P"&amp;IF(ISNUMBER(SEARCH("X",AW275)),"; X","")&amp;")"))))</f>
        <v/>
      </c>
      <c r="V275" s="53">
        <f>LEN(AV275)-LEN(SUBSTITUTE(AV275,"Y",""))</f>
        <v/>
      </c>
      <c r="W275" s="54">
        <f>IF(AR275=1,LEN(AW275)-LEN(SUBSTITUTE(AW275,"Y","")),"")</f>
        <v/>
      </c>
      <c r="X275" s="53">
        <f>5-(LEN(AV275)-LEN(SUBSTITUTE(AV275,"N","")))</f>
        <v/>
      </c>
      <c r="Y275" s="54">
        <f>IF(AR275=1,5-(LEN(AW275)-LEN(SUBSTITUTE(AW275,"N",""))),"")</f>
        <v/>
      </c>
      <c r="Z275" s="55">
        <f>(V275+5-X275)/5</f>
        <v/>
      </c>
      <c r="AA275" s="56">
        <f>IF(AR275=1,(W275+5-Y275)/5,"")</f>
        <v/>
      </c>
      <c r="AB275" s="57">
        <f>D275*V275/5</f>
        <v/>
      </c>
      <c r="AC275" s="58">
        <f>IF(AR275=1,D275*W275/5,"")</f>
        <v/>
      </c>
      <c r="AD275" s="57">
        <f>D275*X275/5</f>
        <v/>
      </c>
      <c r="AE275" s="58">
        <f>IF(AR275=1,D275*Y275/5,"")</f>
        <v/>
      </c>
      <c r="AF275" s="57">
        <f>D275*Z275</f>
        <v/>
      </c>
      <c r="AG275" s="58">
        <f>IF(AR275=1,D275*AA275,"")</f>
        <v/>
      </c>
      <c r="AH275" s="14" t="inlineStr">
        <is>
          <t>Y: L1, L2 | N: none | X: none | U: L3, L4, L5. See dataset-specific evidence note in MCDM_Grades and the complete rules in MCDM_Rubric.</t>
        </is>
      </c>
      <c r="AI275" s="27" t="n"/>
      <c r="AJ275" s="14" t="inlineStr">
        <is>
          <t>https://doi.org/10.6084/m9.figshare.21431547.v1</t>
        </is>
      </c>
      <c r="AK275" s="27" t="n"/>
      <c r="AL275" s="14" t="inlineStr">
        <is>
          <t>P: primary documentation (not evaluator-verified data quality)</t>
        </is>
      </c>
      <c r="AM275" s="27" t="n"/>
      <c r="AN275" s="14" t="inlineStr">
        <is>
          <t>Figshare article 21431547 version 1</t>
        </is>
      </c>
      <c r="AO275" s="27" t="n"/>
      <c r="AP275" s="14" t="inlineStr">
        <is>
          <t>2026-09-07</t>
        </is>
      </c>
      <c r="AQ275" s="27" t="n"/>
      <c r="AR275" s="14">
        <f>IF(AND(AS275=5,LEN(AW275)=5,LEN(SUBSTITUTE(SUBSTITUTE(SUBSTITUTE(SUBSTITUTE(AW275,"Y",""),"N",""),"U",""),"X",""))=0),1,0)</f>
        <v/>
      </c>
      <c r="AS275" s="14">
        <f>COUNTA(G275,J275,M275,P275,S275)</f>
        <v/>
      </c>
      <c r="AT275" s="14">
        <f>SUM(IF(OR(G275="Y",G275="N",G275="U",G275="X"),IF(G275=F275,1,0),0),IF(OR(J275="Y",J275="N",J275="U",J275="X"),IF(J275=I275,1,0),0),IF(OR(M275="Y",M275="N",M275="U",M275="X"),IF(M275=L275,1,0),0),IF(OR(P275="Y",P275="N",P275="U",P275="X"),IF(P275=O275,1,0),0),IF(OR(S275="Y",S275="N",S275="U",S275="X"),IF(S275=R275,1,0),0))</f>
        <v/>
      </c>
      <c r="AU275" s="14">
        <f>A275&amp;"|"&amp;LEFT(C275,1)</f>
        <v/>
      </c>
      <c r="AV275" s="14">
        <f>F275&amp;I275&amp;L275&amp;O275&amp;R275</f>
        <v/>
      </c>
      <c r="AW275" s="14">
        <f>G275&amp;J275&amp;M275&amp;P275&amp;S275</f>
        <v/>
      </c>
    </row>
    <row r="276" ht="70" customHeight="1">
      <c r="A276" s="14" t="inlineStr">
        <is>
          <t>DS-035</t>
        </is>
      </c>
      <c r="B276" s="14" t="inlineStr">
        <is>
          <t>RDD2022: Multi-National Road Damage Dataset (CRDDC 2022)</t>
        </is>
      </c>
      <c r="C276" s="14" t="inlineStr">
        <is>
          <t>D Documentation</t>
        </is>
      </c>
      <c r="D276" s="14">
        <f>MCDM_Settings!$D$9</f>
        <v/>
      </c>
      <c r="E276" s="14" t="inlineStr">
        <is>
          <t>D1 Describe the files</t>
        </is>
      </c>
      <c r="F276" s="21" t="inlineStr">
        <is>
          <t>U</t>
        </is>
      </c>
      <c r="G276" s="23" t="n"/>
      <c r="H276" s="14" t="inlineStr">
        <is>
          <t>D2 Explain the source</t>
        </is>
      </c>
      <c r="I276" s="21" t="inlineStr">
        <is>
          <t>Y</t>
        </is>
      </c>
      <c r="J276" s="23" t="n"/>
      <c r="K276" s="14" t="inlineStr">
        <is>
          <t>D3 Track the version</t>
        </is>
      </c>
      <c r="L276" s="21" t="inlineStr">
        <is>
          <t>Y</t>
        </is>
      </c>
      <c r="M276" s="23" t="n"/>
      <c r="N276" s="14" t="inlineStr">
        <is>
          <t>D4 State the limits</t>
        </is>
      </c>
      <c r="O276" s="21" t="inlineStr">
        <is>
          <t>Y</t>
        </is>
      </c>
      <c r="P276" s="23" t="n"/>
      <c r="Q276" s="14" t="inlineStr">
        <is>
          <t>D5 Locate the details</t>
        </is>
      </c>
      <c r="R276" s="21" t="inlineStr">
        <is>
          <t>Y</t>
        </is>
      </c>
      <c r="S276" s="23" t="n"/>
      <c r="T276" s="14">
        <f>IF(Z276=0,IF(ISNUMBER(SEARCH("X",AV276)),"Unrated (0-5; X)","Unrated (0-5)"),IF(Z276=1,V276&amp;"/5",V276&amp;"-"&amp;X276&amp;"/5 (P"&amp;IF(ISNUMBER(SEARCH("X",AV276)),"; X","")&amp;")"))</f>
        <v/>
      </c>
      <c r="U276" s="26">
        <f>IF(AS276=0,"",IF(AR276=0,"Incomplete/invalid",IF(AA276=0,IF(ISNUMBER(SEARCH("X",AW276)),"Unrated (0-5; X)","Unrated (0-5)"),IF(AA276=1,W276&amp;"/5",W276&amp;"-"&amp;Y276&amp;"/5 (P"&amp;IF(ISNUMBER(SEARCH("X",AW276)),"; X","")&amp;")"))))</f>
        <v/>
      </c>
      <c r="V276" s="53">
        <f>LEN(AV276)-LEN(SUBSTITUTE(AV276,"Y",""))</f>
        <v/>
      </c>
      <c r="W276" s="54">
        <f>IF(AR276=1,LEN(AW276)-LEN(SUBSTITUTE(AW276,"Y","")),"")</f>
        <v/>
      </c>
      <c r="X276" s="53">
        <f>5-(LEN(AV276)-LEN(SUBSTITUTE(AV276,"N","")))</f>
        <v/>
      </c>
      <c r="Y276" s="54">
        <f>IF(AR276=1,5-(LEN(AW276)-LEN(SUBSTITUTE(AW276,"N",""))),"")</f>
        <v/>
      </c>
      <c r="Z276" s="55">
        <f>(V276+5-X276)/5</f>
        <v/>
      </c>
      <c r="AA276" s="56">
        <f>IF(AR276=1,(W276+5-Y276)/5,"")</f>
        <v/>
      </c>
      <c r="AB276" s="57">
        <f>D276*V276/5</f>
        <v/>
      </c>
      <c r="AC276" s="58">
        <f>IF(AR276=1,D276*W276/5,"")</f>
        <v/>
      </c>
      <c r="AD276" s="57">
        <f>D276*X276/5</f>
        <v/>
      </c>
      <c r="AE276" s="58">
        <f>IF(AR276=1,D276*Y276/5,"")</f>
        <v/>
      </c>
      <c r="AF276" s="57">
        <f>D276*Z276</f>
        <v/>
      </c>
      <c r="AG276" s="58">
        <f>IF(AR276=1,D276*AA276,"")</f>
        <v/>
      </c>
      <c r="AH276" s="14" t="inlineStr">
        <is>
          <t>Y: D2, D3, D4, D5 | N: none | X: none | U: D1. See dataset-specific evidence note in MCDM_Grades and the complete rules in MCDM_Rubric.</t>
        </is>
      </c>
      <c r="AI276" s="27" t="n"/>
      <c r="AJ276" s="14" t="inlineStr">
        <is>
          <t>https://doi.org/10.6084/m9.figshare.21431547.v1</t>
        </is>
      </c>
      <c r="AK276" s="27" t="n"/>
      <c r="AL276" s="14" t="inlineStr">
        <is>
          <t>P: primary documentation (not evaluator-verified data quality)</t>
        </is>
      </c>
      <c r="AM276" s="27" t="n"/>
      <c r="AN276" s="14" t="inlineStr">
        <is>
          <t>Figshare article 21431547 version 1</t>
        </is>
      </c>
      <c r="AO276" s="27" t="n"/>
      <c r="AP276" s="14" t="inlineStr">
        <is>
          <t>2026-09-07</t>
        </is>
      </c>
      <c r="AQ276" s="27" t="n"/>
      <c r="AR276" s="14">
        <f>IF(AND(AS276=5,LEN(AW276)=5,LEN(SUBSTITUTE(SUBSTITUTE(SUBSTITUTE(SUBSTITUTE(AW276,"Y",""),"N",""),"U",""),"X",""))=0),1,0)</f>
        <v/>
      </c>
      <c r="AS276" s="14">
        <f>COUNTA(G276,J276,M276,P276,S276)</f>
        <v/>
      </c>
      <c r="AT276" s="14">
        <f>SUM(IF(OR(G276="Y",G276="N",G276="U",G276="X"),IF(G276=F276,1,0),0),IF(OR(J276="Y",J276="N",J276="U",J276="X"),IF(J276=I276,1,0),0),IF(OR(M276="Y",M276="N",M276="U",M276="X"),IF(M276=L276,1,0),0),IF(OR(P276="Y",P276="N",P276="U",P276="X"),IF(P276=O276,1,0),0),IF(OR(S276="Y",S276="N",S276="U",S276="X"),IF(S276=R276,1,0),0))</f>
        <v/>
      </c>
      <c r="AU276" s="14">
        <f>A276&amp;"|"&amp;LEFT(C276,1)</f>
        <v/>
      </c>
      <c r="AV276" s="14">
        <f>F276&amp;I276&amp;L276&amp;O276&amp;R276</f>
        <v/>
      </c>
      <c r="AW276" s="14">
        <f>G276&amp;J276&amp;M276&amp;P276&amp;S276</f>
        <v/>
      </c>
    </row>
    <row r="277" ht="70" customHeight="1">
      <c r="A277" s="14" t="inlineStr">
        <is>
          <t>DS-035</t>
        </is>
      </c>
      <c r="B277" s="14" t="inlineStr">
        <is>
          <t>RDD2022: Multi-National Road Damage Dataset (CRDDC 2022)</t>
        </is>
      </c>
      <c r="C277" s="14" t="inlineStr">
        <is>
          <t>C Sample Size</t>
        </is>
      </c>
      <c r="D277" s="14">
        <f>MCDM_Settings!$D$10</f>
        <v/>
      </c>
      <c r="E277" s="14" t="inlineStr">
        <is>
          <t>C1 Count originals</t>
        </is>
      </c>
      <c r="F277" s="21" t="inlineStr">
        <is>
          <t>U</t>
        </is>
      </c>
      <c r="G277" s="23" t="n"/>
      <c r="H277" s="14" t="inlineStr">
        <is>
          <t>C2 Count each class</t>
        </is>
      </c>
      <c r="I277" s="21" t="inlineStr">
        <is>
          <t>Y</t>
        </is>
      </c>
      <c r="J277" s="23" t="n"/>
      <c r="K277" s="14" t="inlineStr">
        <is>
          <t>C3 Count each group</t>
        </is>
      </c>
      <c r="L277" s="21" t="inlineStr">
        <is>
          <t>U</t>
        </is>
      </c>
      <c r="M277" s="23" t="n"/>
      <c r="N277" s="14" t="inlineStr">
        <is>
          <t>C4 Count each split</t>
        </is>
      </c>
      <c r="O277" s="21" t="inlineStr">
        <is>
          <t>U</t>
        </is>
      </c>
      <c r="P277" s="23" t="n"/>
      <c r="Q277" s="14" t="inlineStr">
        <is>
          <t>C5 Justify the size</t>
        </is>
      </c>
      <c r="R277" s="21" t="inlineStr">
        <is>
          <t>U</t>
        </is>
      </c>
      <c r="S277" s="23" t="n"/>
      <c r="T277" s="14">
        <f>IF(Z277=0,IF(ISNUMBER(SEARCH("X",AV277)),"Unrated (0-5; X)","Unrated (0-5)"),IF(Z277=1,V277&amp;"/5",V277&amp;"-"&amp;X277&amp;"/5 (P"&amp;IF(ISNUMBER(SEARCH("X",AV277)),"; X","")&amp;")"))</f>
        <v/>
      </c>
      <c r="U277" s="26">
        <f>IF(AS277=0,"",IF(AR277=0,"Incomplete/invalid",IF(AA277=0,IF(ISNUMBER(SEARCH("X",AW277)),"Unrated (0-5; X)","Unrated (0-5)"),IF(AA277=1,W277&amp;"/5",W277&amp;"-"&amp;Y277&amp;"/5 (P"&amp;IF(ISNUMBER(SEARCH("X",AW277)),"; X","")&amp;")"))))</f>
        <v/>
      </c>
      <c r="V277" s="53">
        <f>LEN(AV277)-LEN(SUBSTITUTE(AV277,"Y",""))</f>
        <v/>
      </c>
      <c r="W277" s="54">
        <f>IF(AR277=1,LEN(AW277)-LEN(SUBSTITUTE(AW277,"Y","")),"")</f>
        <v/>
      </c>
      <c r="X277" s="53">
        <f>5-(LEN(AV277)-LEN(SUBSTITUTE(AV277,"N","")))</f>
        <v/>
      </c>
      <c r="Y277" s="54">
        <f>IF(AR277=1,5-(LEN(AW277)-LEN(SUBSTITUTE(AW277,"N",""))),"")</f>
        <v/>
      </c>
      <c r="Z277" s="55">
        <f>(V277+5-X277)/5</f>
        <v/>
      </c>
      <c r="AA277" s="56">
        <f>IF(AR277=1,(W277+5-Y277)/5,"")</f>
        <v/>
      </c>
      <c r="AB277" s="57">
        <f>D277*V277/5</f>
        <v/>
      </c>
      <c r="AC277" s="58">
        <f>IF(AR277=1,D277*W277/5,"")</f>
        <v/>
      </c>
      <c r="AD277" s="57">
        <f>D277*X277/5</f>
        <v/>
      </c>
      <c r="AE277" s="58">
        <f>IF(AR277=1,D277*Y277/5,"")</f>
        <v/>
      </c>
      <c r="AF277" s="57">
        <f>D277*Z277</f>
        <v/>
      </c>
      <c r="AG277" s="58">
        <f>IF(AR277=1,D277*AA277,"")</f>
        <v/>
      </c>
      <c r="AH277" s="14" t="inlineStr">
        <is>
          <t>Y: C2 | N: none | X: none | U: C1, C3, C4, C5. See dataset-specific evidence note in MCDM_Grades and the complete rules in MCDM_Rubric.</t>
        </is>
      </c>
      <c r="AI277" s="27" t="n"/>
      <c r="AJ277" s="14" t="inlineStr">
        <is>
          <t>https://doi.org/10.6084/m9.figshare.21431547.v1</t>
        </is>
      </c>
      <c r="AK277" s="27" t="n"/>
      <c r="AL277" s="14" t="inlineStr">
        <is>
          <t>P: primary documentation (not evaluator-verified data quality)</t>
        </is>
      </c>
      <c r="AM277" s="27" t="n"/>
      <c r="AN277" s="14" t="inlineStr">
        <is>
          <t>Figshare article 21431547 version 1</t>
        </is>
      </c>
      <c r="AO277" s="27" t="n"/>
      <c r="AP277" s="14" t="inlineStr">
        <is>
          <t>2026-09-07</t>
        </is>
      </c>
      <c r="AQ277" s="27" t="n"/>
      <c r="AR277" s="14">
        <f>IF(AND(AS277=5,LEN(AW277)=5,LEN(SUBSTITUTE(SUBSTITUTE(SUBSTITUTE(SUBSTITUTE(AW277,"Y",""),"N",""),"U",""),"X",""))=0),1,0)</f>
        <v/>
      </c>
      <c r="AS277" s="14">
        <f>COUNTA(G277,J277,M277,P277,S277)</f>
        <v/>
      </c>
      <c r="AT277" s="14">
        <f>SUM(IF(OR(G277="Y",G277="N",G277="U",G277="X"),IF(G277=F277,1,0),0),IF(OR(J277="Y",J277="N",J277="U",J277="X"),IF(J277=I277,1,0),0),IF(OR(M277="Y",M277="N",M277="U",M277="X"),IF(M277=L277,1,0),0),IF(OR(P277="Y",P277="N",P277="U",P277="X"),IF(P277=O277,1,0),0),IF(OR(S277="Y",S277="N",S277="U",S277="X"),IF(S277=R277,1,0),0))</f>
        <v/>
      </c>
      <c r="AU277" s="14">
        <f>A277&amp;"|"&amp;LEFT(C277,1)</f>
        <v/>
      </c>
      <c r="AV277" s="14">
        <f>F277&amp;I277&amp;L277&amp;O277&amp;R277</f>
        <v/>
      </c>
      <c r="AW277" s="14">
        <f>G277&amp;J277&amp;M277&amp;P277&amp;S277</f>
        <v/>
      </c>
    </row>
    <row r="278" ht="70" customHeight="1">
      <c r="A278" s="14" t="inlineStr">
        <is>
          <t>DS-035</t>
        </is>
      </c>
      <c r="B278" s="14" t="inlineStr">
        <is>
          <t>RDD2022: Multi-National Road Damage Dataset (CRDDC 2022)</t>
        </is>
      </c>
      <c r="C278" s="14" t="inlineStr">
        <is>
          <t>R Domain Fit</t>
        </is>
      </c>
      <c r="D278" s="14">
        <f>MCDM_Settings!$D$11</f>
        <v/>
      </c>
      <c r="E278" s="14" t="inlineStr">
        <is>
          <t>R1 Define the domain</t>
        </is>
      </c>
      <c r="F278" s="21" t="inlineStr">
        <is>
          <t>Y</t>
        </is>
      </c>
      <c r="G278" s="23" t="n"/>
      <c r="H278" s="14" t="inlineStr">
        <is>
          <t>R2 Describe coverage</t>
        </is>
      </c>
      <c r="I278" s="21" t="inlineStr">
        <is>
          <t>Y</t>
        </is>
      </c>
      <c r="J278" s="23" t="n"/>
      <c r="K278" s="14" t="inlineStr">
        <is>
          <t>R3 Compare the target</t>
        </is>
      </c>
      <c r="L278" s="21" t="inlineStr">
        <is>
          <t>U</t>
        </is>
      </c>
      <c r="M278" s="23" t="n"/>
      <c r="N278" s="14" t="inlineStr">
        <is>
          <t>R4 Check for bias</t>
        </is>
      </c>
      <c r="O278" s="21" t="inlineStr">
        <is>
          <t>U</t>
        </is>
      </c>
      <c r="P278" s="23" t="n"/>
      <c r="Q278" s="14" t="inlineStr">
        <is>
          <t>R5 Test a new domain</t>
        </is>
      </c>
      <c r="R278" s="21" t="inlineStr">
        <is>
          <t>U</t>
        </is>
      </c>
      <c r="S278" s="23" t="n"/>
      <c r="T278" s="14">
        <f>IF(Z278=0,IF(ISNUMBER(SEARCH("X",AV278)),"Unrated (0-5; X)","Unrated (0-5)"),IF(Z278=1,V278&amp;"/5",V278&amp;"-"&amp;X278&amp;"/5 (P"&amp;IF(ISNUMBER(SEARCH("X",AV278)),"; X","")&amp;")"))</f>
        <v/>
      </c>
      <c r="U278" s="26">
        <f>IF(AS278=0,"",IF(AR278=0,"Incomplete/invalid",IF(AA278=0,IF(ISNUMBER(SEARCH("X",AW278)),"Unrated (0-5; X)","Unrated (0-5)"),IF(AA278=1,W278&amp;"/5",W278&amp;"-"&amp;Y278&amp;"/5 (P"&amp;IF(ISNUMBER(SEARCH("X",AW278)),"; X","")&amp;")"))))</f>
        <v/>
      </c>
      <c r="V278" s="53">
        <f>LEN(AV278)-LEN(SUBSTITUTE(AV278,"Y",""))</f>
        <v/>
      </c>
      <c r="W278" s="54">
        <f>IF(AR278=1,LEN(AW278)-LEN(SUBSTITUTE(AW278,"Y","")),"")</f>
        <v/>
      </c>
      <c r="X278" s="53">
        <f>5-(LEN(AV278)-LEN(SUBSTITUTE(AV278,"N","")))</f>
        <v/>
      </c>
      <c r="Y278" s="54">
        <f>IF(AR278=1,5-(LEN(AW278)-LEN(SUBSTITUTE(AW278,"N",""))),"")</f>
        <v/>
      </c>
      <c r="Z278" s="55">
        <f>(V278+5-X278)/5</f>
        <v/>
      </c>
      <c r="AA278" s="56">
        <f>IF(AR278=1,(W278+5-Y278)/5,"")</f>
        <v/>
      </c>
      <c r="AB278" s="57">
        <f>D278*V278/5</f>
        <v/>
      </c>
      <c r="AC278" s="58">
        <f>IF(AR278=1,D278*W278/5,"")</f>
        <v/>
      </c>
      <c r="AD278" s="57">
        <f>D278*X278/5</f>
        <v/>
      </c>
      <c r="AE278" s="58">
        <f>IF(AR278=1,D278*Y278/5,"")</f>
        <v/>
      </c>
      <c r="AF278" s="57">
        <f>D278*Z278</f>
        <v/>
      </c>
      <c r="AG278" s="58">
        <f>IF(AR278=1,D278*AA278,"")</f>
        <v/>
      </c>
      <c r="AH278" s="14" t="inlineStr">
        <is>
          <t>Y: R1, R2 | N: none | X: none | U: R3, R4, R5. See dataset-specific evidence note in MCDM_Grades and the complete rules in MCDM_Rubric.</t>
        </is>
      </c>
      <c r="AI278" s="27" t="n"/>
      <c r="AJ278" s="14" t="inlineStr">
        <is>
          <t>https://doi.org/10.6084/m9.figshare.21431547.v1</t>
        </is>
      </c>
      <c r="AK278" s="27" t="n"/>
      <c r="AL278" s="14" t="inlineStr">
        <is>
          <t>P: primary documentation (not evaluator-verified data quality)</t>
        </is>
      </c>
      <c r="AM278" s="27" t="n"/>
      <c r="AN278" s="14" t="inlineStr">
        <is>
          <t>Figshare article 21431547 version 1</t>
        </is>
      </c>
      <c r="AO278" s="27" t="n"/>
      <c r="AP278" s="14" t="inlineStr">
        <is>
          <t>2026-09-07</t>
        </is>
      </c>
      <c r="AQ278" s="27" t="n"/>
      <c r="AR278" s="14">
        <f>IF(AND(AS278=5,LEN(AW278)=5,LEN(SUBSTITUTE(SUBSTITUTE(SUBSTITUTE(SUBSTITUTE(AW278,"Y",""),"N",""),"U",""),"X",""))=0),1,0)</f>
        <v/>
      </c>
      <c r="AS278" s="14">
        <f>COUNTA(G278,J278,M278,P278,S278)</f>
        <v/>
      </c>
      <c r="AT278" s="14">
        <f>SUM(IF(OR(G278="Y",G278="N",G278="U",G278="X"),IF(G278=F278,1,0),0),IF(OR(J278="Y",J278="N",J278="U",J278="X"),IF(J278=I278,1,0),0),IF(OR(M278="Y",M278="N",M278="U",M278="X"),IF(M278=L278,1,0),0),IF(OR(P278="Y",P278="N",P278="U",P278="X"),IF(P278=O278,1,0),0),IF(OR(S278="Y",S278="N",S278="U",S278="X"),IF(S278=R278,1,0),0))</f>
        <v/>
      </c>
      <c r="AU278" s="14">
        <f>A278&amp;"|"&amp;LEFT(C278,1)</f>
        <v/>
      </c>
      <c r="AV278" s="14">
        <f>F278&amp;I278&amp;L278&amp;O278&amp;R278</f>
        <v/>
      </c>
      <c r="AW278" s="14">
        <f>G278&amp;J278&amp;M278&amp;P278&amp;S278</f>
        <v/>
      </c>
    </row>
    <row r="279" ht="70" customHeight="1">
      <c r="A279" s="14" t="inlineStr">
        <is>
          <t>DS-035</t>
        </is>
      </c>
      <c r="B279" s="14" t="inlineStr">
        <is>
          <t>RDD2022: Multi-National Road Damage Dataset (CRDDC 2022)</t>
        </is>
      </c>
      <c r="C279" s="14" t="inlineStr">
        <is>
          <t>M Sensor Details</t>
        </is>
      </c>
      <c r="D279" s="14">
        <f>MCDM_Settings!$D$12</f>
        <v/>
      </c>
      <c r="E279" s="14" t="inlineStr">
        <is>
          <t>M1 Identify equipment</t>
        </is>
      </c>
      <c r="F279" s="21" t="inlineStr">
        <is>
          <t>Y</t>
        </is>
      </c>
      <c r="G279" s="23" t="n"/>
      <c r="H279" s="14" t="inlineStr">
        <is>
          <t>M2 Specify the scale</t>
        </is>
      </c>
      <c r="I279" s="21" t="inlineStr">
        <is>
          <t>U</t>
        </is>
      </c>
      <c r="J279" s="23" t="n"/>
      <c r="K279" s="14" t="inlineStr">
        <is>
          <t>M3 Locate the records</t>
        </is>
      </c>
      <c r="L279" s="21" t="inlineStr">
        <is>
          <t>U</t>
        </is>
      </c>
      <c r="M279" s="23" t="n"/>
      <c r="N279" s="14" t="inlineStr">
        <is>
          <t>M4 Report precision</t>
        </is>
      </c>
      <c r="O279" s="21" t="inlineStr">
        <is>
          <t>U</t>
        </is>
      </c>
      <c r="P279" s="23" t="n"/>
      <c r="Q279" s="14" t="inlineStr">
        <is>
          <t>M5 Explain processing</t>
        </is>
      </c>
      <c r="R279" s="21" t="inlineStr">
        <is>
          <t>Y</t>
        </is>
      </c>
      <c r="S279" s="23" t="n"/>
      <c r="T279" s="14">
        <f>IF(Z279=0,IF(ISNUMBER(SEARCH("X",AV279)),"Unrated (0-5; X)","Unrated (0-5)"),IF(Z279=1,V279&amp;"/5",V279&amp;"-"&amp;X279&amp;"/5 (P"&amp;IF(ISNUMBER(SEARCH("X",AV279)),"; X","")&amp;")"))</f>
        <v/>
      </c>
      <c r="U279" s="26">
        <f>IF(AS279=0,"",IF(AR279=0,"Incomplete/invalid",IF(AA279=0,IF(ISNUMBER(SEARCH("X",AW279)),"Unrated (0-5; X)","Unrated (0-5)"),IF(AA279=1,W279&amp;"/5",W279&amp;"-"&amp;Y279&amp;"/5 (P"&amp;IF(ISNUMBER(SEARCH("X",AW279)),"; X","")&amp;")"))))</f>
        <v/>
      </c>
      <c r="V279" s="53">
        <f>LEN(AV279)-LEN(SUBSTITUTE(AV279,"Y",""))</f>
        <v/>
      </c>
      <c r="W279" s="54">
        <f>IF(AR279=1,LEN(AW279)-LEN(SUBSTITUTE(AW279,"Y","")),"")</f>
        <v/>
      </c>
      <c r="X279" s="53">
        <f>5-(LEN(AV279)-LEN(SUBSTITUTE(AV279,"N","")))</f>
        <v/>
      </c>
      <c r="Y279" s="54">
        <f>IF(AR279=1,5-(LEN(AW279)-LEN(SUBSTITUTE(AW279,"N",""))),"")</f>
        <v/>
      </c>
      <c r="Z279" s="55">
        <f>(V279+5-X279)/5</f>
        <v/>
      </c>
      <c r="AA279" s="56">
        <f>IF(AR279=1,(W279+5-Y279)/5,"")</f>
        <v/>
      </c>
      <c r="AB279" s="57">
        <f>D279*V279/5</f>
        <v/>
      </c>
      <c r="AC279" s="58">
        <f>IF(AR279=1,D279*W279/5,"")</f>
        <v/>
      </c>
      <c r="AD279" s="57">
        <f>D279*X279/5</f>
        <v/>
      </c>
      <c r="AE279" s="58">
        <f>IF(AR279=1,D279*Y279/5,"")</f>
        <v/>
      </c>
      <c r="AF279" s="57">
        <f>D279*Z279</f>
        <v/>
      </c>
      <c r="AG279" s="58">
        <f>IF(AR279=1,D279*AA279,"")</f>
        <v/>
      </c>
      <c r="AH279" s="14" t="inlineStr">
        <is>
          <t>Y: M1, M5 | N: none | X: none | U: M2, M3, M4. See dataset-specific evidence note in MCDM_Grades and the complete rules in MCDM_Rubric.</t>
        </is>
      </c>
      <c r="AI279" s="27" t="n"/>
      <c r="AJ279" s="14" t="inlineStr">
        <is>
          <t>https://doi.org/10.6084/m9.figshare.21431547.v1</t>
        </is>
      </c>
      <c r="AK279" s="27" t="n"/>
      <c r="AL279" s="14" t="inlineStr">
        <is>
          <t>P: primary documentation (not evaluator-verified data quality)</t>
        </is>
      </c>
      <c r="AM279" s="27" t="n"/>
      <c r="AN279" s="14" t="inlineStr">
        <is>
          <t>Figshare article 21431547 version 1</t>
        </is>
      </c>
      <c r="AO279" s="27" t="n"/>
      <c r="AP279" s="14" t="inlineStr">
        <is>
          <t>2026-09-07</t>
        </is>
      </c>
      <c r="AQ279" s="27" t="n"/>
      <c r="AR279" s="14">
        <f>IF(AND(AS279=5,LEN(AW279)=5,LEN(SUBSTITUTE(SUBSTITUTE(SUBSTITUTE(SUBSTITUTE(AW279,"Y",""),"N",""),"U",""),"X",""))=0),1,0)</f>
        <v/>
      </c>
      <c r="AS279" s="14">
        <f>COUNTA(G279,J279,M279,P279,S279)</f>
        <v/>
      </c>
      <c r="AT279" s="14">
        <f>SUM(IF(OR(G279="Y",G279="N",G279="U",G279="X"),IF(G279=F279,1,0),0),IF(OR(J279="Y",J279="N",J279="U",J279="X"),IF(J279=I279,1,0),0),IF(OR(M279="Y",M279="N",M279="U",M279="X"),IF(M279=L279,1,0),0),IF(OR(P279="Y",P279="N",P279="U",P279="X"),IF(P279=O279,1,0),0),IF(OR(S279="Y",S279="N",S279="U",S279="X"),IF(S279=R279,1,0),0))</f>
        <v/>
      </c>
      <c r="AU279" s="14">
        <f>A279&amp;"|"&amp;LEFT(C279,1)</f>
        <v/>
      </c>
      <c r="AV279" s="14">
        <f>F279&amp;I279&amp;L279&amp;O279&amp;R279</f>
        <v/>
      </c>
      <c r="AW279" s="14">
        <f>G279&amp;J279&amp;M279&amp;P279&amp;S279</f>
        <v/>
      </c>
    </row>
    <row r="280" ht="70" customHeight="1">
      <c r="A280" s="14" t="inlineStr">
        <is>
          <t>DS-035</t>
        </is>
      </c>
      <c r="B280" s="14" t="inlineStr">
        <is>
          <t>RDD2022: Multi-National Road Damage Dataset (CRDDC 2022)</t>
        </is>
      </c>
      <c r="C280" s="14" t="inlineStr">
        <is>
          <t>V Test Readiness</t>
        </is>
      </c>
      <c r="D280" s="14">
        <f>MCDM_Settings!$D$13</f>
        <v/>
      </c>
      <c r="E280" s="14" t="inlineStr">
        <is>
          <t>V1 Identify test data</t>
        </is>
      </c>
      <c r="F280" s="21" t="inlineStr">
        <is>
          <t>Y</t>
        </is>
      </c>
      <c r="G280" s="23" t="n"/>
      <c r="H280" s="14" t="inlineStr">
        <is>
          <t>V2 Define the splits</t>
        </is>
      </c>
      <c r="I280" s="21" t="inlineStr">
        <is>
          <t>U</t>
        </is>
      </c>
      <c r="J280" s="23" t="n"/>
      <c r="K280" s="14" t="inlineStr">
        <is>
          <t>V3 Prevent leakage</t>
        </is>
      </c>
      <c r="L280" s="21" t="inlineStr">
        <is>
          <t>U</t>
        </is>
      </c>
      <c r="M280" s="23" t="n"/>
      <c r="N280" s="14" t="inlineStr">
        <is>
          <t>V4 Provide a baseline</t>
        </is>
      </c>
      <c r="O280" s="21" t="inlineStr">
        <is>
          <t>U</t>
        </is>
      </c>
      <c r="P280" s="23" t="n"/>
      <c r="Q280" s="14" t="inlineStr">
        <is>
          <t>V5 Report uncertainty</t>
        </is>
      </c>
      <c r="R280" s="21" t="inlineStr">
        <is>
          <t>U</t>
        </is>
      </c>
      <c r="S280" s="23" t="n"/>
      <c r="T280" s="14">
        <f>IF(Z280=0,IF(ISNUMBER(SEARCH("X",AV280)),"Unrated (0-5; X)","Unrated (0-5)"),IF(Z280=1,V280&amp;"/5",V280&amp;"-"&amp;X280&amp;"/5 (P"&amp;IF(ISNUMBER(SEARCH("X",AV280)),"; X","")&amp;")"))</f>
        <v/>
      </c>
      <c r="U280" s="26">
        <f>IF(AS280=0,"",IF(AR280=0,"Incomplete/invalid",IF(AA280=0,IF(ISNUMBER(SEARCH("X",AW280)),"Unrated (0-5; X)","Unrated (0-5)"),IF(AA280=1,W280&amp;"/5",W280&amp;"-"&amp;Y280&amp;"/5 (P"&amp;IF(ISNUMBER(SEARCH("X",AW280)),"; X","")&amp;")"))))</f>
        <v/>
      </c>
      <c r="V280" s="53">
        <f>LEN(AV280)-LEN(SUBSTITUTE(AV280,"Y",""))</f>
        <v/>
      </c>
      <c r="W280" s="54">
        <f>IF(AR280=1,LEN(AW280)-LEN(SUBSTITUTE(AW280,"Y","")),"")</f>
        <v/>
      </c>
      <c r="X280" s="53">
        <f>5-(LEN(AV280)-LEN(SUBSTITUTE(AV280,"N","")))</f>
        <v/>
      </c>
      <c r="Y280" s="54">
        <f>IF(AR280=1,5-(LEN(AW280)-LEN(SUBSTITUTE(AW280,"N",""))),"")</f>
        <v/>
      </c>
      <c r="Z280" s="55">
        <f>(V280+5-X280)/5</f>
        <v/>
      </c>
      <c r="AA280" s="56">
        <f>IF(AR280=1,(W280+5-Y280)/5,"")</f>
        <v/>
      </c>
      <c r="AB280" s="57">
        <f>D280*V280/5</f>
        <v/>
      </c>
      <c r="AC280" s="58">
        <f>IF(AR280=1,D280*W280/5,"")</f>
        <v/>
      </c>
      <c r="AD280" s="57">
        <f>D280*X280/5</f>
        <v/>
      </c>
      <c r="AE280" s="58">
        <f>IF(AR280=1,D280*Y280/5,"")</f>
        <v/>
      </c>
      <c r="AF280" s="57">
        <f>D280*Z280</f>
        <v/>
      </c>
      <c r="AG280" s="58">
        <f>IF(AR280=1,D280*AA280,"")</f>
        <v/>
      </c>
      <c r="AH280" s="14" t="inlineStr">
        <is>
          <t>Y: V1 | N: none | X: none | U: V2, V3, V4, V5. See dataset-specific evidence note in MCDM_Grades and the complete rules in MCDM_Rubric.</t>
        </is>
      </c>
      <c r="AI280" s="27" t="n"/>
      <c r="AJ280" s="14" t="inlineStr">
        <is>
          <t>https://doi.org/10.6084/m9.figshare.21431547.v1</t>
        </is>
      </c>
      <c r="AK280" s="27" t="n"/>
      <c r="AL280" s="14" t="inlineStr">
        <is>
          <t>P: primary documentation (not evaluator-verified data quality)</t>
        </is>
      </c>
      <c r="AM280" s="27" t="n"/>
      <c r="AN280" s="14" t="inlineStr">
        <is>
          <t>Figshare article 21431547 version 1</t>
        </is>
      </c>
      <c r="AO280" s="27" t="n"/>
      <c r="AP280" s="14" t="inlineStr">
        <is>
          <t>2026-09-07</t>
        </is>
      </c>
      <c r="AQ280" s="27" t="n"/>
      <c r="AR280" s="14">
        <f>IF(AND(AS280=5,LEN(AW280)=5,LEN(SUBSTITUTE(SUBSTITUTE(SUBSTITUTE(SUBSTITUTE(AW280,"Y",""),"N",""),"U",""),"X",""))=0),1,0)</f>
        <v/>
      </c>
      <c r="AS280" s="14">
        <f>COUNTA(G280,J280,M280,P280,S280)</f>
        <v/>
      </c>
      <c r="AT280" s="14">
        <f>SUM(IF(OR(G280="Y",G280="N",G280="U",G280="X"),IF(G280=F280,1,0),0),IF(OR(J280="Y",J280="N",J280="U",J280="X"),IF(J280=I280,1,0),0),IF(OR(M280="Y",M280="N",M280="U",M280="X"),IF(M280=L280,1,0),0),IF(OR(P280="Y",P280="N",P280="U",P280="X"),IF(P280=O280,1,0),0),IF(OR(S280="Y",S280="N",S280="U",S280="X"),IF(S280=R280,1,0),0))</f>
        <v/>
      </c>
      <c r="AU280" s="14">
        <f>A280&amp;"|"&amp;LEFT(C280,1)</f>
        <v/>
      </c>
      <c r="AV280" s="14">
        <f>F280&amp;I280&amp;L280&amp;O280&amp;R280</f>
        <v/>
      </c>
      <c r="AW280" s="14">
        <f>G280&amp;J280&amp;M280&amp;P280&amp;S280</f>
        <v/>
      </c>
    </row>
    <row r="281" ht="70" customHeight="1">
      <c r="A281" s="14" t="inlineStr">
        <is>
          <t>DS-035</t>
        </is>
      </c>
      <c r="B281" s="14" t="inlineStr">
        <is>
          <t>RDD2022: Multi-National Road Damage Dataset (CRDDC 2022)</t>
        </is>
      </c>
      <c r="C281" s="14" t="inlineStr">
        <is>
          <t>E Engineering Value</t>
        </is>
      </c>
      <c r="D281" s="14">
        <f>MCDM_Settings!$D$14</f>
        <v/>
      </c>
      <c r="E281" s="14" t="inlineStr">
        <is>
          <t>E1 Define the outcome</t>
        </is>
      </c>
      <c r="F281" s="21" t="inlineStr">
        <is>
          <t>U</t>
        </is>
      </c>
      <c r="G281" s="23" t="n"/>
      <c r="H281" s="14" t="inlineStr">
        <is>
          <t>E2 Provide measurements</t>
        </is>
      </c>
      <c r="I281" s="21" t="inlineStr">
        <is>
          <t>U</t>
        </is>
      </c>
      <c r="J281" s="23" t="n"/>
      <c r="K281" s="14" t="inlineStr">
        <is>
          <t>E3 Link the records</t>
        </is>
      </c>
      <c r="L281" s="21" t="inlineStr">
        <is>
          <t>U</t>
        </is>
      </c>
      <c r="M281" s="23" t="n"/>
      <c r="N281" s="14" t="inlineStr">
        <is>
          <t>E4 Map agency needs</t>
        </is>
      </c>
      <c r="O281" s="21" t="inlineStr">
        <is>
          <t>U</t>
        </is>
      </c>
      <c r="P281" s="23" t="n"/>
      <c r="Q281" s="14" t="inlineStr">
        <is>
          <t>E5 Validate the decision</t>
        </is>
      </c>
      <c r="R281" s="21" t="inlineStr">
        <is>
          <t>U</t>
        </is>
      </c>
      <c r="S281" s="23" t="n"/>
      <c r="T281" s="14">
        <f>IF(Z281=0,IF(ISNUMBER(SEARCH("X",AV281)),"Unrated (0-5; X)","Unrated (0-5)"),IF(Z281=1,V281&amp;"/5",V281&amp;"-"&amp;X281&amp;"/5 (P"&amp;IF(ISNUMBER(SEARCH("X",AV281)),"; X","")&amp;")"))</f>
        <v/>
      </c>
      <c r="U281" s="26">
        <f>IF(AS281=0,"",IF(AR281=0,"Incomplete/invalid",IF(AA281=0,IF(ISNUMBER(SEARCH("X",AW281)),"Unrated (0-5; X)","Unrated (0-5)"),IF(AA281=1,W281&amp;"/5",W281&amp;"-"&amp;Y281&amp;"/5 (P"&amp;IF(ISNUMBER(SEARCH("X",AW281)),"; X","")&amp;")"))))</f>
        <v/>
      </c>
      <c r="V281" s="53">
        <f>LEN(AV281)-LEN(SUBSTITUTE(AV281,"Y",""))</f>
        <v/>
      </c>
      <c r="W281" s="54">
        <f>IF(AR281=1,LEN(AW281)-LEN(SUBSTITUTE(AW281,"Y","")),"")</f>
        <v/>
      </c>
      <c r="X281" s="53">
        <f>5-(LEN(AV281)-LEN(SUBSTITUTE(AV281,"N","")))</f>
        <v/>
      </c>
      <c r="Y281" s="54">
        <f>IF(AR281=1,5-(LEN(AW281)-LEN(SUBSTITUTE(AW281,"N",""))),"")</f>
        <v/>
      </c>
      <c r="Z281" s="55">
        <f>(V281+5-X281)/5</f>
        <v/>
      </c>
      <c r="AA281" s="56">
        <f>IF(AR281=1,(W281+5-Y281)/5,"")</f>
        <v/>
      </c>
      <c r="AB281" s="57">
        <f>D281*V281/5</f>
        <v/>
      </c>
      <c r="AC281" s="58">
        <f>IF(AR281=1,D281*W281/5,"")</f>
        <v/>
      </c>
      <c r="AD281" s="57">
        <f>D281*X281/5</f>
        <v/>
      </c>
      <c r="AE281" s="58">
        <f>IF(AR281=1,D281*Y281/5,"")</f>
        <v/>
      </c>
      <c r="AF281" s="57">
        <f>D281*Z281</f>
        <v/>
      </c>
      <c r="AG281" s="58">
        <f>IF(AR281=1,D281*AA281,"")</f>
        <v/>
      </c>
      <c r="AH281" s="14" t="inlineStr">
        <is>
          <t>Y: none | N: none | X: none | U: E1, E2, E3, E4, E5. See dataset-specific evidence note in MCDM_Grades and the complete rules in MCDM_Rubric.</t>
        </is>
      </c>
      <c r="AI281" s="27" t="n"/>
      <c r="AJ281" s="14" t="inlineStr">
        <is>
          <t>https://doi.org/10.6084/m9.figshare.21431547.v1</t>
        </is>
      </c>
      <c r="AK281" s="27" t="n"/>
      <c r="AL281" s="14" t="inlineStr">
        <is>
          <t>P: primary documentation (not evaluator-verified data quality)</t>
        </is>
      </c>
      <c r="AM281" s="27" t="n"/>
      <c r="AN281" s="14" t="inlineStr">
        <is>
          <t>Figshare article 21431547 version 1</t>
        </is>
      </c>
      <c r="AO281" s="27" t="n"/>
      <c r="AP281" s="14" t="inlineStr">
        <is>
          <t>2026-09-07</t>
        </is>
      </c>
      <c r="AQ281" s="27" t="n"/>
      <c r="AR281" s="14">
        <f>IF(AND(AS281=5,LEN(AW281)=5,LEN(SUBSTITUTE(SUBSTITUTE(SUBSTITUTE(SUBSTITUTE(AW281,"Y",""),"N",""),"U",""),"X",""))=0),1,0)</f>
        <v/>
      </c>
      <c r="AS281" s="14">
        <f>COUNTA(G281,J281,M281,P281,S281)</f>
        <v/>
      </c>
      <c r="AT281" s="14">
        <f>SUM(IF(OR(G281="Y",G281="N",G281="U",G281="X"),IF(G281=F281,1,0),0),IF(OR(J281="Y",J281="N",J281="U",J281="X"),IF(J281=I281,1,0),0),IF(OR(M281="Y",M281="N",M281="U",M281="X"),IF(M281=L281,1,0),0),IF(OR(P281="Y",P281="N",P281="U",P281="X"),IF(P281=O281,1,0),0),IF(OR(S281="Y",S281="N",S281="U",S281="X"),IF(S281=R281,1,0),0))</f>
        <v/>
      </c>
      <c r="AU281" s="14">
        <f>A281&amp;"|"&amp;LEFT(C281,1)</f>
        <v/>
      </c>
      <c r="AV281" s="14">
        <f>F281&amp;I281&amp;L281&amp;O281&amp;R281</f>
        <v/>
      </c>
      <c r="AW281" s="14">
        <f>G281&amp;J281&amp;M281&amp;P281&amp;S281</f>
        <v/>
      </c>
    </row>
    <row r="282" ht="70" customHeight="1">
      <c r="A282" s="14" t="inlineStr">
        <is>
          <t>DS-036</t>
        </is>
      </c>
      <c r="B282" s="14" t="inlineStr">
        <is>
          <t>RDDC2024-ID (Crowdsourced Road Damage Detection Dataset - Indonesia)</t>
        </is>
      </c>
      <c r="C282" s="14" t="inlineStr">
        <is>
          <t>A Access</t>
        </is>
      </c>
      <c r="D282" s="14">
        <f>MCDM_Settings!$D$7</f>
        <v/>
      </c>
      <c r="E282" s="14" t="inlineStr">
        <is>
          <t>A1 Find the release</t>
        </is>
      </c>
      <c r="F282" s="21" t="inlineStr">
        <is>
          <t>Y</t>
        </is>
      </c>
      <c r="G282" s="23" t="n"/>
      <c r="H282" s="14" t="inlineStr">
        <is>
          <t>A2 Get the data</t>
        </is>
      </c>
      <c r="I282" s="21" t="inlineStr">
        <is>
          <t>Y</t>
        </is>
      </c>
      <c r="J282" s="23" t="n"/>
      <c r="K282" s="14" t="inlineStr">
        <is>
          <t>A3 Check the license</t>
        </is>
      </c>
      <c r="L282" s="21" t="inlineStr">
        <is>
          <t>U</t>
        </is>
      </c>
      <c r="M282" s="23" t="n"/>
      <c r="N282" s="14" t="inlineStr">
        <is>
          <t>A4 Check other rights</t>
        </is>
      </c>
      <c r="O282" s="21" t="inlineStr">
        <is>
          <t>U</t>
        </is>
      </c>
      <c r="P282" s="23" t="n"/>
      <c r="Q282" s="14" t="inlineStr">
        <is>
          <t>A5 Open a sample</t>
        </is>
      </c>
      <c r="R282" s="21" t="inlineStr">
        <is>
          <t>U</t>
        </is>
      </c>
      <c r="S282" s="23" t="n"/>
      <c r="T282" s="14">
        <f>IF(Z282=0,IF(ISNUMBER(SEARCH("X",AV282)),"Unrated (0-5; X)","Unrated (0-5)"),IF(Z282=1,V282&amp;"/5",V282&amp;"-"&amp;X282&amp;"/5 (P"&amp;IF(ISNUMBER(SEARCH("X",AV282)),"; X","")&amp;")"))</f>
        <v/>
      </c>
      <c r="U282" s="26">
        <f>IF(AS282=0,"",IF(AR282=0,"Incomplete/invalid",IF(AA282=0,IF(ISNUMBER(SEARCH("X",AW282)),"Unrated (0-5; X)","Unrated (0-5)"),IF(AA282=1,W282&amp;"/5",W282&amp;"-"&amp;Y282&amp;"/5 (P"&amp;IF(ISNUMBER(SEARCH("X",AW282)),"; X","")&amp;")"))))</f>
        <v/>
      </c>
      <c r="V282" s="53">
        <f>LEN(AV282)-LEN(SUBSTITUTE(AV282,"Y",""))</f>
        <v/>
      </c>
      <c r="W282" s="54">
        <f>IF(AR282=1,LEN(AW282)-LEN(SUBSTITUTE(AW282,"Y","")),"")</f>
        <v/>
      </c>
      <c r="X282" s="53">
        <f>5-(LEN(AV282)-LEN(SUBSTITUTE(AV282,"N","")))</f>
        <v/>
      </c>
      <c r="Y282" s="54">
        <f>IF(AR282=1,5-(LEN(AW282)-LEN(SUBSTITUTE(AW282,"N",""))),"")</f>
        <v/>
      </c>
      <c r="Z282" s="55">
        <f>(V282+5-X282)/5</f>
        <v/>
      </c>
      <c r="AA282" s="56">
        <f>IF(AR282=1,(W282+5-Y282)/5,"")</f>
        <v/>
      </c>
      <c r="AB282" s="57">
        <f>D282*V282/5</f>
        <v/>
      </c>
      <c r="AC282" s="58">
        <f>IF(AR282=1,D282*W282/5,"")</f>
        <v/>
      </c>
      <c r="AD282" s="57">
        <f>D282*X282/5</f>
        <v/>
      </c>
      <c r="AE282" s="58">
        <f>IF(AR282=1,D282*Y282/5,"")</f>
        <v/>
      </c>
      <c r="AF282" s="57">
        <f>D282*Z282</f>
        <v/>
      </c>
      <c r="AG282" s="58">
        <f>IF(AR282=1,D282*AA282,"")</f>
        <v/>
      </c>
      <c r="AH282" s="14" t="inlineStr">
        <is>
          <t>Y: A1, A2 | N: none | X: none | U: A3, A4, A5. See dataset-specific evidence note in MCDM_Grades and the complete rules in MCDM_Rubric.</t>
        </is>
      </c>
      <c r="AI282" s="27" t="n"/>
      <c r="AJ282" s="14" t="inlineStr">
        <is>
          <t>https://github.com/endurancechallengeindonesia/RDDC2024-ID</t>
        </is>
      </c>
      <c r="AK282" s="27" t="n"/>
      <c r="AL282" s="14" t="inlineStr">
        <is>
          <t>P: primary documentation (not evaluator-verified data quality)</t>
        </is>
      </c>
      <c r="AM282" s="27" t="n"/>
      <c r="AN282" s="14" t="inlineStr">
        <is>
          <t>Documentation snapshot; payload release not fully pinned</t>
        </is>
      </c>
      <c r="AO282" s="27" t="n"/>
      <c r="AP282" s="14" t="inlineStr">
        <is>
          <t>2026-09-07</t>
        </is>
      </c>
      <c r="AQ282" s="27" t="n"/>
      <c r="AR282" s="14">
        <f>IF(AND(AS282=5,LEN(AW282)=5,LEN(SUBSTITUTE(SUBSTITUTE(SUBSTITUTE(SUBSTITUTE(AW282,"Y",""),"N",""),"U",""),"X",""))=0),1,0)</f>
        <v/>
      </c>
      <c r="AS282" s="14">
        <f>COUNTA(G282,J282,M282,P282,S282)</f>
        <v/>
      </c>
      <c r="AT282" s="14">
        <f>SUM(IF(OR(G282="Y",G282="N",G282="U",G282="X"),IF(G282=F282,1,0),0),IF(OR(J282="Y",J282="N",J282="U",J282="X"),IF(J282=I282,1,0),0),IF(OR(M282="Y",M282="N",M282="U",M282="X"),IF(M282=L282,1,0),0),IF(OR(P282="Y",P282="N",P282="U",P282="X"),IF(P282=O282,1,0),0),IF(OR(S282="Y",S282="N",S282="U",S282="X"),IF(S282=R282,1,0),0))</f>
        <v/>
      </c>
      <c r="AU282" s="14">
        <f>A282&amp;"|"&amp;LEFT(C282,1)</f>
        <v/>
      </c>
      <c r="AV282" s="14">
        <f>F282&amp;I282&amp;L282&amp;O282&amp;R282</f>
        <v/>
      </c>
      <c r="AW282" s="14">
        <f>G282&amp;J282&amp;M282&amp;P282&amp;S282</f>
        <v/>
      </c>
    </row>
    <row r="283" ht="70" customHeight="1">
      <c r="A283" s="14" t="inlineStr">
        <is>
          <t>DS-036</t>
        </is>
      </c>
      <c r="B283" s="14" t="inlineStr">
        <is>
          <t>RDDC2024-ID (Crowdsourced Road Damage Detection Dataset - Indonesia)</t>
        </is>
      </c>
      <c r="C283" s="14" t="inlineStr">
        <is>
          <t>L Label Quality</t>
        </is>
      </c>
      <c r="D283" s="14">
        <f>MCDM_Settings!$D$8</f>
        <v/>
      </c>
      <c r="E283" s="14" t="inlineStr">
        <is>
          <t>L1 Define the targets</t>
        </is>
      </c>
      <c r="F283" s="21" t="inlineStr">
        <is>
          <t>Y</t>
        </is>
      </c>
      <c r="G283" s="23" t="n"/>
      <c r="H283" s="14" t="inlineStr">
        <is>
          <t>L2 Explain the rules</t>
        </is>
      </c>
      <c r="I283" s="21" t="inlineStr">
        <is>
          <t>Y</t>
        </is>
      </c>
      <c r="J283" s="23" t="n"/>
      <c r="K283" s="14" t="inlineStr">
        <is>
          <t>L3 Identify the team</t>
        </is>
      </c>
      <c r="L283" s="21" t="inlineStr">
        <is>
          <t>Y</t>
        </is>
      </c>
      <c r="M283" s="23" t="n"/>
      <c r="N283" s="14" t="inlineStr">
        <is>
          <t>L4 Review and correct</t>
        </is>
      </c>
      <c r="O283" s="21" t="inlineStr">
        <is>
          <t>U</t>
        </is>
      </c>
      <c r="P283" s="23" t="n"/>
      <c r="Q283" s="14" t="inlineStr">
        <is>
          <t>L5 Measure reliability</t>
        </is>
      </c>
      <c r="R283" s="21" t="inlineStr">
        <is>
          <t>U</t>
        </is>
      </c>
      <c r="S283" s="23" t="n"/>
      <c r="T283" s="14">
        <f>IF(Z283=0,IF(ISNUMBER(SEARCH("X",AV283)),"Unrated (0-5; X)","Unrated (0-5)"),IF(Z283=1,V283&amp;"/5",V283&amp;"-"&amp;X283&amp;"/5 (P"&amp;IF(ISNUMBER(SEARCH("X",AV283)),"; X","")&amp;")"))</f>
        <v/>
      </c>
      <c r="U283" s="26">
        <f>IF(AS283=0,"",IF(AR283=0,"Incomplete/invalid",IF(AA283=0,IF(ISNUMBER(SEARCH("X",AW283)),"Unrated (0-5; X)","Unrated (0-5)"),IF(AA283=1,W283&amp;"/5",W283&amp;"-"&amp;Y283&amp;"/5 (P"&amp;IF(ISNUMBER(SEARCH("X",AW283)),"; X","")&amp;")"))))</f>
        <v/>
      </c>
      <c r="V283" s="53">
        <f>LEN(AV283)-LEN(SUBSTITUTE(AV283,"Y",""))</f>
        <v/>
      </c>
      <c r="W283" s="54">
        <f>IF(AR283=1,LEN(AW283)-LEN(SUBSTITUTE(AW283,"Y","")),"")</f>
        <v/>
      </c>
      <c r="X283" s="53">
        <f>5-(LEN(AV283)-LEN(SUBSTITUTE(AV283,"N","")))</f>
        <v/>
      </c>
      <c r="Y283" s="54">
        <f>IF(AR283=1,5-(LEN(AW283)-LEN(SUBSTITUTE(AW283,"N",""))),"")</f>
        <v/>
      </c>
      <c r="Z283" s="55">
        <f>(V283+5-X283)/5</f>
        <v/>
      </c>
      <c r="AA283" s="56">
        <f>IF(AR283=1,(W283+5-Y283)/5,"")</f>
        <v/>
      </c>
      <c r="AB283" s="57">
        <f>D283*V283/5</f>
        <v/>
      </c>
      <c r="AC283" s="58">
        <f>IF(AR283=1,D283*W283/5,"")</f>
        <v/>
      </c>
      <c r="AD283" s="57">
        <f>D283*X283/5</f>
        <v/>
      </c>
      <c r="AE283" s="58">
        <f>IF(AR283=1,D283*Y283/5,"")</f>
        <v/>
      </c>
      <c r="AF283" s="57">
        <f>D283*Z283</f>
        <v/>
      </c>
      <c r="AG283" s="58">
        <f>IF(AR283=1,D283*AA283,"")</f>
        <v/>
      </c>
      <c r="AH283" s="14" t="inlineStr">
        <is>
          <t>Y: L1, L2, L3 | N: none | X: none | U: L4, L5. See dataset-specific evidence note in MCDM_Grades and the complete rules in MCDM_Rubric.</t>
        </is>
      </c>
      <c r="AI283" s="27" t="n"/>
      <c r="AJ283" s="14" t="inlineStr">
        <is>
          <t>https://github.com/endurancechallengeindonesia/RDDC2024-ID</t>
        </is>
      </c>
      <c r="AK283" s="27" t="n"/>
      <c r="AL283" s="14" t="inlineStr">
        <is>
          <t>P: primary documentation (not evaluator-verified data quality)</t>
        </is>
      </c>
      <c r="AM283" s="27" t="n"/>
      <c r="AN283" s="14" t="inlineStr">
        <is>
          <t>Documentation snapshot; payload release not fully pinned</t>
        </is>
      </c>
      <c r="AO283" s="27" t="n"/>
      <c r="AP283" s="14" t="inlineStr">
        <is>
          <t>2026-09-07</t>
        </is>
      </c>
      <c r="AQ283" s="27" t="n"/>
      <c r="AR283" s="14">
        <f>IF(AND(AS283=5,LEN(AW283)=5,LEN(SUBSTITUTE(SUBSTITUTE(SUBSTITUTE(SUBSTITUTE(AW283,"Y",""),"N",""),"U",""),"X",""))=0),1,0)</f>
        <v/>
      </c>
      <c r="AS283" s="14">
        <f>COUNTA(G283,J283,M283,P283,S283)</f>
        <v/>
      </c>
      <c r="AT283" s="14">
        <f>SUM(IF(OR(G283="Y",G283="N",G283="U",G283="X"),IF(G283=F283,1,0),0),IF(OR(J283="Y",J283="N",J283="U",J283="X"),IF(J283=I283,1,0),0),IF(OR(M283="Y",M283="N",M283="U",M283="X"),IF(M283=L283,1,0),0),IF(OR(P283="Y",P283="N",P283="U",P283="X"),IF(P283=O283,1,0),0),IF(OR(S283="Y",S283="N",S283="U",S283="X"),IF(S283=R283,1,0),0))</f>
        <v/>
      </c>
      <c r="AU283" s="14">
        <f>A283&amp;"|"&amp;LEFT(C283,1)</f>
        <v/>
      </c>
      <c r="AV283" s="14">
        <f>F283&amp;I283&amp;L283&amp;O283&amp;R283</f>
        <v/>
      </c>
      <c r="AW283" s="14">
        <f>G283&amp;J283&amp;M283&amp;P283&amp;S283</f>
        <v/>
      </c>
    </row>
    <row r="284" ht="70" customHeight="1">
      <c r="A284" s="14" t="inlineStr">
        <is>
          <t>DS-036</t>
        </is>
      </c>
      <c r="B284" s="14" t="inlineStr">
        <is>
          <t>RDDC2024-ID (Crowdsourced Road Damage Detection Dataset - Indonesia)</t>
        </is>
      </c>
      <c r="C284" s="14" t="inlineStr">
        <is>
          <t>D Documentation</t>
        </is>
      </c>
      <c r="D284" s="14">
        <f>MCDM_Settings!$D$9</f>
        <v/>
      </c>
      <c r="E284" s="14" t="inlineStr">
        <is>
          <t>D1 Describe the files</t>
        </is>
      </c>
      <c r="F284" s="21" t="inlineStr">
        <is>
          <t>U</t>
        </is>
      </c>
      <c r="G284" s="23" t="n"/>
      <c r="H284" s="14" t="inlineStr">
        <is>
          <t>D2 Explain the source</t>
        </is>
      </c>
      <c r="I284" s="21" t="inlineStr">
        <is>
          <t>Y</t>
        </is>
      </c>
      <c r="J284" s="23" t="n"/>
      <c r="K284" s="14" t="inlineStr">
        <is>
          <t>D3 Track the version</t>
        </is>
      </c>
      <c r="L284" s="21" t="inlineStr">
        <is>
          <t>U</t>
        </is>
      </c>
      <c r="M284" s="23" t="n"/>
      <c r="N284" s="14" t="inlineStr">
        <is>
          <t>D4 State the limits</t>
        </is>
      </c>
      <c r="O284" s="21" t="inlineStr">
        <is>
          <t>U</t>
        </is>
      </c>
      <c r="P284" s="23" t="n"/>
      <c r="Q284" s="14" t="inlineStr">
        <is>
          <t>D5 Locate the details</t>
        </is>
      </c>
      <c r="R284" s="21" t="inlineStr">
        <is>
          <t>Y</t>
        </is>
      </c>
      <c r="S284" s="23" t="n"/>
      <c r="T284" s="14">
        <f>IF(Z284=0,IF(ISNUMBER(SEARCH("X",AV284)),"Unrated (0-5; X)","Unrated (0-5)"),IF(Z284=1,V284&amp;"/5",V284&amp;"-"&amp;X284&amp;"/5 (P"&amp;IF(ISNUMBER(SEARCH("X",AV284)),"; X","")&amp;")"))</f>
        <v/>
      </c>
      <c r="U284" s="26">
        <f>IF(AS284=0,"",IF(AR284=0,"Incomplete/invalid",IF(AA284=0,IF(ISNUMBER(SEARCH("X",AW284)),"Unrated (0-5; X)","Unrated (0-5)"),IF(AA284=1,W284&amp;"/5",W284&amp;"-"&amp;Y284&amp;"/5 (P"&amp;IF(ISNUMBER(SEARCH("X",AW284)),"; X","")&amp;")"))))</f>
        <v/>
      </c>
      <c r="V284" s="53">
        <f>LEN(AV284)-LEN(SUBSTITUTE(AV284,"Y",""))</f>
        <v/>
      </c>
      <c r="W284" s="54">
        <f>IF(AR284=1,LEN(AW284)-LEN(SUBSTITUTE(AW284,"Y","")),"")</f>
        <v/>
      </c>
      <c r="X284" s="53">
        <f>5-(LEN(AV284)-LEN(SUBSTITUTE(AV284,"N","")))</f>
        <v/>
      </c>
      <c r="Y284" s="54">
        <f>IF(AR284=1,5-(LEN(AW284)-LEN(SUBSTITUTE(AW284,"N",""))),"")</f>
        <v/>
      </c>
      <c r="Z284" s="55">
        <f>(V284+5-X284)/5</f>
        <v/>
      </c>
      <c r="AA284" s="56">
        <f>IF(AR284=1,(W284+5-Y284)/5,"")</f>
        <v/>
      </c>
      <c r="AB284" s="57">
        <f>D284*V284/5</f>
        <v/>
      </c>
      <c r="AC284" s="58">
        <f>IF(AR284=1,D284*W284/5,"")</f>
        <v/>
      </c>
      <c r="AD284" s="57">
        <f>D284*X284/5</f>
        <v/>
      </c>
      <c r="AE284" s="58">
        <f>IF(AR284=1,D284*Y284/5,"")</f>
        <v/>
      </c>
      <c r="AF284" s="57">
        <f>D284*Z284</f>
        <v/>
      </c>
      <c r="AG284" s="58">
        <f>IF(AR284=1,D284*AA284,"")</f>
        <v/>
      </c>
      <c r="AH284" s="14" t="inlineStr">
        <is>
          <t>Y: D2, D5 | N: none | X: none | U: D1, D3, D4. See dataset-specific evidence note in MCDM_Grades and the complete rules in MCDM_Rubric.</t>
        </is>
      </c>
      <c r="AI284" s="27" t="n"/>
      <c r="AJ284" s="14" t="inlineStr">
        <is>
          <t>https://github.com/endurancechallengeindonesia/RDDC2024-ID</t>
        </is>
      </c>
      <c r="AK284" s="27" t="n"/>
      <c r="AL284" s="14" t="inlineStr">
        <is>
          <t>P: primary documentation (not evaluator-verified data quality)</t>
        </is>
      </c>
      <c r="AM284" s="27" t="n"/>
      <c r="AN284" s="14" t="inlineStr">
        <is>
          <t>Documentation snapshot; payload release not fully pinned</t>
        </is>
      </c>
      <c r="AO284" s="27" t="n"/>
      <c r="AP284" s="14" t="inlineStr">
        <is>
          <t>2026-09-07</t>
        </is>
      </c>
      <c r="AQ284" s="27" t="n"/>
      <c r="AR284" s="14">
        <f>IF(AND(AS284=5,LEN(AW284)=5,LEN(SUBSTITUTE(SUBSTITUTE(SUBSTITUTE(SUBSTITUTE(AW284,"Y",""),"N",""),"U",""),"X",""))=0),1,0)</f>
        <v/>
      </c>
      <c r="AS284" s="14">
        <f>COUNTA(G284,J284,M284,P284,S284)</f>
        <v/>
      </c>
      <c r="AT284" s="14">
        <f>SUM(IF(OR(G284="Y",G284="N",G284="U",G284="X"),IF(G284=F284,1,0),0),IF(OR(J284="Y",J284="N",J284="U",J284="X"),IF(J284=I284,1,0),0),IF(OR(M284="Y",M284="N",M284="U",M284="X"),IF(M284=L284,1,0),0),IF(OR(P284="Y",P284="N",P284="U",P284="X"),IF(P284=O284,1,0),0),IF(OR(S284="Y",S284="N",S284="U",S284="X"),IF(S284=R284,1,0),0))</f>
        <v/>
      </c>
      <c r="AU284" s="14">
        <f>A284&amp;"|"&amp;LEFT(C284,1)</f>
        <v/>
      </c>
      <c r="AV284" s="14">
        <f>F284&amp;I284&amp;L284&amp;O284&amp;R284</f>
        <v/>
      </c>
      <c r="AW284" s="14">
        <f>G284&amp;J284&amp;M284&amp;P284&amp;S284</f>
        <v/>
      </c>
    </row>
    <row r="285" ht="70" customHeight="1">
      <c r="A285" s="14" t="inlineStr">
        <is>
          <t>DS-036</t>
        </is>
      </c>
      <c r="B285" s="14" t="inlineStr">
        <is>
          <t>RDDC2024-ID (Crowdsourced Road Damage Detection Dataset - Indonesia)</t>
        </is>
      </c>
      <c r="C285" s="14" t="inlineStr">
        <is>
          <t>C Sample Size</t>
        </is>
      </c>
      <c r="D285" s="14">
        <f>MCDM_Settings!$D$10</f>
        <v/>
      </c>
      <c r="E285" s="14" t="inlineStr">
        <is>
          <t>C1 Count originals</t>
        </is>
      </c>
      <c r="F285" s="21" t="inlineStr">
        <is>
          <t>U</t>
        </is>
      </c>
      <c r="G285" s="23" t="n"/>
      <c r="H285" s="14" t="inlineStr">
        <is>
          <t>C2 Count each class</t>
        </is>
      </c>
      <c r="I285" s="21" t="inlineStr">
        <is>
          <t>U</t>
        </is>
      </c>
      <c r="J285" s="23" t="n"/>
      <c r="K285" s="14" t="inlineStr">
        <is>
          <t>C3 Count each group</t>
        </is>
      </c>
      <c r="L285" s="21" t="inlineStr">
        <is>
          <t>U</t>
        </is>
      </c>
      <c r="M285" s="23" t="n"/>
      <c r="N285" s="14" t="inlineStr">
        <is>
          <t>C4 Count each split</t>
        </is>
      </c>
      <c r="O285" s="21" t="inlineStr">
        <is>
          <t>U</t>
        </is>
      </c>
      <c r="P285" s="23" t="n"/>
      <c r="Q285" s="14" t="inlineStr">
        <is>
          <t>C5 Justify the size</t>
        </is>
      </c>
      <c r="R285" s="21" t="inlineStr">
        <is>
          <t>U</t>
        </is>
      </c>
      <c r="S285" s="23" t="n"/>
      <c r="T285" s="14">
        <f>IF(Z285=0,IF(ISNUMBER(SEARCH("X",AV285)),"Unrated (0-5; X)","Unrated (0-5)"),IF(Z285=1,V285&amp;"/5",V285&amp;"-"&amp;X285&amp;"/5 (P"&amp;IF(ISNUMBER(SEARCH("X",AV285)),"; X","")&amp;")"))</f>
        <v/>
      </c>
      <c r="U285" s="26">
        <f>IF(AS285=0,"",IF(AR285=0,"Incomplete/invalid",IF(AA285=0,IF(ISNUMBER(SEARCH("X",AW285)),"Unrated (0-5; X)","Unrated (0-5)"),IF(AA285=1,W285&amp;"/5",W285&amp;"-"&amp;Y285&amp;"/5 (P"&amp;IF(ISNUMBER(SEARCH("X",AW285)),"; X","")&amp;")"))))</f>
        <v/>
      </c>
      <c r="V285" s="53">
        <f>LEN(AV285)-LEN(SUBSTITUTE(AV285,"Y",""))</f>
        <v/>
      </c>
      <c r="W285" s="54">
        <f>IF(AR285=1,LEN(AW285)-LEN(SUBSTITUTE(AW285,"Y","")),"")</f>
        <v/>
      </c>
      <c r="X285" s="53">
        <f>5-(LEN(AV285)-LEN(SUBSTITUTE(AV285,"N","")))</f>
        <v/>
      </c>
      <c r="Y285" s="54">
        <f>IF(AR285=1,5-(LEN(AW285)-LEN(SUBSTITUTE(AW285,"N",""))),"")</f>
        <v/>
      </c>
      <c r="Z285" s="55">
        <f>(V285+5-X285)/5</f>
        <v/>
      </c>
      <c r="AA285" s="56">
        <f>IF(AR285=1,(W285+5-Y285)/5,"")</f>
        <v/>
      </c>
      <c r="AB285" s="57">
        <f>D285*V285/5</f>
        <v/>
      </c>
      <c r="AC285" s="58">
        <f>IF(AR285=1,D285*W285/5,"")</f>
        <v/>
      </c>
      <c r="AD285" s="57">
        <f>D285*X285/5</f>
        <v/>
      </c>
      <c r="AE285" s="58">
        <f>IF(AR285=1,D285*Y285/5,"")</f>
        <v/>
      </c>
      <c r="AF285" s="57">
        <f>D285*Z285</f>
        <v/>
      </c>
      <c r="AG285" s="58">
        <f>IF(AR285=1,D285*AA285,"")</f>
        <v/>
      </c>
      <c r="AH285" s="14" t="inlineStr">
        <is>
          <t>Y: none | N: none | X: none | U: C1, C2, C3, C4, C5. See dataset-specific evidence note in MCDM_Grades and the complete rules in MCDM_Rubric.</t>
        </is>
      </c>
      <c r="AI285" s="27" t="n"/>
      <c r="AJ285" s="14" t="inlineStr">
        <is>
          <t>https://github.com/endurancechallengeindonesia/RDDC2024-ID</t>
        </is>
      </c>
      <c r="AK285" s="27" t="n"/>
      <c r="AL285" s="14" t="inlineStr">
        <is>
          <t>P: primary documentation (not evaluator-verified data quality)</t>
        </is>
      </c>
      <c r="AM285" s="27" t="n"/>
      <c r="AN285" s="14" t="inlineStr">
        <is>
          <t>Documentation snapshot; payload release not fully pinned</t>
        </is>
      </c>
      <c r="AO285" s="27" t="n"/>
      <c r="AP285" s="14" t="inlineStr">
        <is>
          <t>2026-09-07</t>
        </is>
      </c>
      <c r="AQ285" s="27" t="n"/>
      <c r="AR285" s="14">
        <f>IF(AND(AS285=5,LEN(AW285)=5,LEN(SUBSTITUTE(SUBSTITUTE(SUBSTITUTE(SUBSTITUTE(AW285,"Y",""),"N",""),"U",""),"X",""))=0),1,0)</f>
        <v/>
      </c>
      <c r="AS285" s="14">
        <f>COUNTA(G285,J285,M285,P285,S285)</f>
        <v/>
      </c>
      <c r="AT285" s="14">
        <f>SUM(IF(OR(G285="Y",G285="N",G285="U",G285="X"),IF(G285=F285,1,0),0),IF(OR(J285="Y",J285="N",J285="U",J285="X"),IF(J285=I285,1,0),0),IF(OR(M285="Y",M285="N",M285="U",M285="X"),IF(M285=L285,1,0),0),IF(OR(P285="Y",P285="N",P285="U",P285="X"),IF(P285=O285,1,0),0),IF(OR(S285="Y",S285="N",S285="U",S285="X"),IF(S285=R285,1,0),0))</f>
        <v/>
      </c>
      <c r="AU285" s="14">
        <f>A285&amp;"|"&amp;LEFT(C285,1)</f>
        <v/>
      </c>
      <c r="AV285" s="14">
        <f>F285&amp;I285&amp;L285&amp;O285&amp;R285</f>
        <v/>
      </c>
      <c r="AW285" s="14">
        <f>G285&amp;J285&amp;M285&amp;P285&amp;S285</f>
        <v/>
      </c>
    </row>
    <row r="286" ht="70" customHeight="1">
      <c r="A286" s="14" t="inlineStr">
        <is>
          <t>DS-036</t>
        </is>
      </c>
      <c r="B286" s="14" t="inlineStr">
        <is>
          <t>RDDC2024-ID (Crowdsourced Road Damage Detection Dataset - Indonesia)</t>
        </is>
      </c>
      <c r="C286" s="14" t="inlineStr">
        <is>
          <t>R Domain Fit</t>
        </is>
      </c>
      <c r="D286" s="14">
        <f>MCDM_Settings!$D$11</f>
        <v/>
      </c>
      <c r="E286" s="14" t="inlineStr">
        <is>
          <t>R1 Define the domain</t>
        </is>
      </c>
      <c r="F286" s="21" t="inlineStr">
        <is>
          <t>Y</t>
        </is>
      </c>
      <c r="G286" s="23" t="n"/>
      <c r="H286" s="14" t="inlineStr">
        <is>
          <t>R2 Describe coverage</t>
        </is>
      </c>
      <c r="I286" s="21" t="inlineStr">
        <is>
          <t>U</t>
        </is>
      </c>
      <c r="J286" s="23" t="n"/>
      <c r="K286" s="14" t="inlineStr">
        <is>
          <t>R3 Compare the target</t>
        </is>
      </c>
      <c r="L286" s="21" t="inlineStr">
        <is>
          <t>U</t>
        </is>
      </c>
      <c r="M286" s="23" t="n"/>
      <c r="N286" s="14" t="inlineStr">
        <is>
          <t>R4 Check for bias</t>
        </is>
      </c>
      <c r="O286" s="21" t="inlineStr">
        <is>
          <t>U</t>
        </is>
      </c>
      <c r="P286" s="23" t="n"/>
      <c r="Q286" s="14" t="inlineStr">
        <is>
          <t>R5 Test a new domain</t>
        </is>
      </c>
      <c r="R286" s="21" t="inlineStr">
        <is>
          <t>U</t>
        </is>
      </c>
      <c r="S286" s="23" t="n"/>
      <c r="T286" s="14">
        <f>IF(Z286=0,IF(ISNUMBER(SEARCH("X",AV286)),"Unrated (0-5; X)","Unrated (0-5)"),IF(Z286=1,V286&amp;"/5",V286&amp;"-"&amp;X286&amp;"/5 (P"&amp;IF(ISNUMBER(SEARCH("X",AV286)),"; X","")&amp;")"))</f>
        <v/>
      </c>
      <c r="U286" s="26">
        <f>IF(AS286=0,"",IF(AR286=0,"Incomplete/invalid",IF(AA286=0,IF(ISNUMBER(SEARCH("X",AW286)),"Unrated (0-5; X)","Unrated (0-5)"),IF(AA286=1,W286&amp;"/5",W286&amp;"-"&amp;Y286&amp;"/5 (P"&amp;IF(ISNUMBER(SEARCH("X",AW286)),"; X","")&amp;")"))))</f>
        <v/>
      </c>
      <c r="V286" s="53">
        <f>LEN(AV286)-LEN(SUBSTITUTE(AV286,"Y",""))</f>
        <v/>
      </c>
      <c r="W286" s="54">
        <f>IF(AR286=1,LEN(AW286)-LEN(SUBSTITUTE(AW286,"Y","")),"")</f>
        <v/>
      </c>
      <c r="X286" s="53">
        <f>5-(LEN(AV286)-LEN(SUBSTITUTE(AV286,"N","")))</f>
        <v/>
      </c>
      <c r="Y286" s="54">
        <f>IF(AR286=1,5-(LEN(AW286)-LEN(SUBSTITUTE(AW286,"N",""))),"")</f>
        <v/>
      </c>
      <c r="Z286" s="55">
        <f>(V286+5-X286)/5</f>
        <v/>
      </c>
      <c r="AA286" s="56">
        <f>IF(AR286=1,(W286+5-Y286)/5,"")</f>
        <v/>
      </c>
      <c r="AB286" s="57">
        <f>D286*V286/5</f>
        <v/>
      </c>
      <c r="AC286" s="58">
        <f>IF(AR286=1,D286*W286/5,"")</f>
        <v/>
      </c>
      <c r="AD286" s="57">
        <f>D286*X286/5</f>
        <v/>
      </c>
      <c r="AE286" s="58">
        <f>IF(AR286=1,D286*Y286/5,"")</f>
        <v/>
      </c>
      <c r="AF286" s="57">
        <f>D286*Z286</f>
        <v/>
      </c>
      <c r="AG286" s="58">
        <f>IF(AR286=1,D286*AA286,"")</f>
        <v/>
      </c>
      <c r="AH286" s="14" t="inlineStr">
        <is>
          <t>Y: R1 | N: none | X: none | U: R2, R3, R4, R5. See dataset-specific evidence note in MCDM_Grades and the complete rules in MCDM_Rubric.</t>
        </is>
      </c>
      <c r="AI286" s="27" t="n"/>
      <c r="AJ286" s="14" t="inlineStr">
        <is>
          <t>https://github.com/endurancechallengeindonesia/RDDC2024-ID</t>
        </is>
      </c>
      <c r="AK286" s="27" t="n"/>
      <c r="AL286" s="14" t="inlineStr">
        <is>
          <t>P: primary documentation (not evaluator-verified data quality)</t>
        </is>
      </c>
      <c r="AM286" s="27" t="n"/>
      <c r="AN286" s="14" t="inlineStr">
        <is>
          <t>Documentation snapshot; payload release not fully pinned</t>
        </is>
      </c>
      <c r="AO286" s="27" t="n"/>
      <c r="AP286" s="14" t="inlineStr">
        <is>
          <t>2026-09-07</t>
        </is>
      </c>
      <c r="AQ286" s="27" t="n"/>
      <c r="AR286" s="14">
        <f>IF(AND(AS286=5,LEN(AW286)=5,LEN(SUBSTITUTE(SUBSTITUTE(SUBSTITUTE(SUBSTITUTE(AW286,"Y",""),"N",""),"U",""),"X",""))=0),1,0)</f>
        <v/>
      </c>
      <c r="AS286" s="14">
        <f>COUNTA(G286,J286,M286,P286,S286)</f>
        <v/>
      </c>
      <c r="AT286" s="14">
        <f>SUM(IF(OR(G286="Y",G286="N",G286="U",G286="X"),IF(G286=F286,1,0),0),IF(OR(J286="Y",J286="N",J286="U",J286="X"),IF(J286=I286,1,0),0),IF(OR(M286="Y",M286="N",M286="U",M286="X"),IF(M286=L286,1,0),0),IF(OR(P286="Y",P286="N",P286="U",P286="X"),IF(P286=O286,1,0),0),IF(OR(S286="Y",S286="N",S286="U",S286="X"),IF(S286=R286,1,0),0))</f>
        <v/>
      </c>
      <c r="AU286" s="14">
        <f>A286&amp;"|"&amp;LEFT(C286,1)</f>
        <v/>
      </c>
      <c r="AV286" s="14">
        <f>F286&amp;I286&amp;L286&amp;O286&amp;R286</f>
        <v/>
      </c>
      <c r="AW286" s="14">
        <f>G286&amp;J286&amp;M286&amp;P286&amp;S286</f>
        <v/>
      </c>
    </row>
    <row r="287" ht="70" customHeight="1">
      <c r="A287" s="14" t="inlineStr">
        <is>
          <t>DS-036</t>
        </is>
      </c>
      <c r="B287" s="14" t="inlineStr">
        <is>
          <t>RDDC2024-ID (Crowdsourced Road Damage Detection Dataset - Indonesia)</t>
        </is>
      </c>
      <c r="C287" s="14" t="inlineStr">
        <is>
          <t>M Sensor Details</t>
        </is>
      </c>
      <c r="D287" s="14">
        <f>MCDM_Settings!$D$12</f>
        <v/>
      </c>
      <c r="E287" s="14" t="inlineStr">
        <is>
          <t>M1 Identify equipment</t>
        </is>
      </c>
      <c r="F287" s="21" t="inlineStr">
        <is>
          <t>U</t>
        </is>
      </c>
      <c r="G287" s="23" t="n"/>
      <c r="H287" s="14" t="inlineStr">
        <is>
          <t>M2 Specify the scale</t>
        </is>
      </c>
      <c r="I287" s="21" t="inlineStr">
        <is>
          <t>U</t>
        </is>
      </c>
      <c r="J287" s="23" t="n"/>
      <c r="K287" s="14" t="inlineStr">
        <is>
          <t>M3 Locate the records</t>
        </is>
      </c>
      <c r="L287" s="21" t="inlineStr">
        <is>
          <t>U</t>
        </is>
      </c>
      <c r="M287" s="23" t="n"/>
      <c r="N287" s="14" t="inlineStr">
        <is>
          <t>M4 Report precision</t>
        </is>
      </c>
      <c r="O287" s="21" t="inlineStr">
        <is>
          <t>U</t>
        </is>
      </c>
      <c r="P287" s="23" t="n"/>
      <c r="Q287" s="14" t="inlineStr">
        <is>
          <t>M5 Explain processing</t>
        </is>
      </c>
      <c r="R287" s="21" t="inlineStr">
        <is>
          <t>U</t>
        </is>
      </c>
      <c r="S287" s="23" t="n"/>
      <c r="T287" s="14">
        <f>IF(Z287=0,IF(ISNUMBER(SEARCH("X",AV287)),"Unrated (0-5; X)","Unrated (0-5)"),IF(Z287=1,V287&amp;"/5",V287&amp;"-"&amp;X287&amp;"/5 (P"&amp;IF(ISNUMBER(SEARCH("X",AV287)),"; X","")&amp;")"))</f>
        <v/>
      </c>
      <c r="U287" s="26">
        <f>IF(AS287=0,"",IF(AR287=0,"Incomplete/invalid",IF(AA287=0,IF(ISNUMBER(SEARCH("X",AW287)),"Unrated (0-5; X)","Unrated (0-5)"),IF(AA287=1,W287&amp;"/5",W287&amp;"-"&amp;Y287&amp;"/5 (P"&amp;IF(ISNUMBER(SEARCH("X",AW287)),"; X","")&amp;")"))))</f>
        <v/>
      </c>
      <c r="V287" s="53">
        <f>LEN(AV287)-LEN(SUBSTITUTE(AV287,"Y",""))</f>
        <v/>
      </c>
      <c r="W287" s="54">
        <f>IF(AR287=1,LEN(AW287)-LEN(SUBSTITUTE(AW287,"Y","")),"")</f>
        <v/>
      </c>
      <c r="X287" s="53">
        <f>5-(LEN(AV287)-LEN(SUBSTITUTE(AV287,"N","")))</f>
        <v/>
      </c>
      <c r="Y287" s="54">
        <f>IF(AR287=1,5-(LEN(AW287)-LEN(SUBSTITUTE(AW287,"N",""))),"")</f>
        <v/>
      </c>
      <c r="Z287" s="55">
        <f>(V287+5-X287)/5</f>
        <v/>
      </c>
      <c r="AA287" s="56">
        <f>IF(AR287=1,(W287+5-Y287)/5,"")</f>
        <v/>
      </c>
      <c r="AB287" s="57">
        <f>D287*V287/5</f>
        <v/>
      </c>
      <c r="AC287" s="58">
        <f>IF(AR287=1,D287*W287/5,"")</f>
        <v/>
      </c>
      <c r="AD287" s="57">
        <f>D287*X287/5</f>
        <v/>
      </c>
      <c r="AE287" s="58">
        <f>IF(AR287=1,D287*Y287/5,"")</f>
        <v/>
      </c>
      <c r="AF287" s="57">
        <f>D287*Z287</f>
        <v/>
      </c>
      <c r="AG287" s="58">
        <f>IF(AR287=1,D287*AA287,"")</f>
        <v/>
      </c>
      <c r="AH287" s="14" t="inlineStr">
        <is>
          <t>Y: none | N: none | X: none | U: M1, M2, M3, M4, M5. See dataset-specific evidence note in MCDM_Grades and the complete rules in MCDM_Rubric.</t>
        </is>
      </c>
      <c r="AI287" s="27" t="n"/>
      <c r="AJ287" s="14" t="inlineStr">
        <is>
          <t>https://github.com/endurancechallengeindonesia/RDDC2024-ID</t>
        </is>
      </c>
      <c r="AK287" s="27" t="n"/>
      <c r="AL287" s="14" t="inlineStr">
        <is>
          <t>P: primary documentation (not evaluator-verified data quality)</t>
        </is>
      </c>
      <c r="AM287" s="27" t="n"/>
      <c r="AN287" s="14" t="inlineStr">
        <is>
          <t>Documentation snapshot; payload release not fully pinned</t>
        </is>
      </c>
      <c r="AO287" s="27" t="n"/>
      <c r="AP287" s="14" t="inlineStr">
        <is>
          <t>2026-09-07</t>
        </is>
      </c>
      <c r="AQ287" s="27" t="n"/>
      <c r="AR287" s="14">
        <f>IF(AND(AS287=5,LEN(AW287)=5,LEN(SUBSTITUTE(SUBSTITUTE(SUBSTITUTE(SUBSTITUTE(AW287,"Y",""),"N",""),"U",""),"X",""))=0),1,0)</f>
        <v/>
      </c>
      <c r="AS287" s="14">
        <f>COUNTA(G287,J287,M287,P287,S287)</f>
        <v/>
      </c>
      <c r="AT287" s="14">
        <f>SUM(IF(OR(G287="Y",G287="N",G287="U",G287="X"),IF(G287=F287,1,0),0),IF(OR(J287="Y",J287="N",J287="U",J287="X"),IF(J287=I287,1,0),0),IF(OR(M287="Y",M287="N",M287="U",M287="X"),IF(M287=L287,1,0),0),IF(OR(P287="Y",P287="N",P287="U",P287="X"),IF(P287=O287,1,0),0),IF(OR(S287="Y",S287="N",S287="U",S287="X"),IF(S287=R287,1,0),0))</f>
        <v/>
      </c>
      <c r="AU287" s="14">
        <f>A287&amp;"|"&amp;LEFT(C287,1)</f>
        <v/>
      </c>
      <c r="AV287" s="14">
        <f>F287&amp;I287&amp;L287&amp;O287&amp;R287</f>
        <v/>
      </c>
      <c r="AW287" s="14">
        <f>G287&amp;J287&amp;M287&amp;P287&amp;S287</f>
        <v/>
      </c>
    </row>
    <row r="288" ht="70" customHeight="1">
      <c r="A288" s="14" t="inlineStr">
        <is>
          <t>DS-036</t>
        </is>
      </c>
      <c r="B288" s="14" t="inlineStr">
        <is>
          <t>RDDC2024-ID (Crowdsourced Road Damage Detection Dataset - Indonesia)</t>
        </is>
      </c>
      <c r="C288" s="14" t="inlineStr">
        <is>
          <t>V Test Readiness</t>
        </is>
      </c>
      <c r="D288" s="14">
        <f>MCDM_Settings!$D$13</f>
        <v/>
      </c>
      <c r="E288" s="14" t="inlineStr">
        <is>
          <t>V1 Identify test data</t>
        </is>
      </c>
      <c r="F288" s="21" t="inlineStr">
        <is>
          <t>U</t>
        </is>
      </c>
      <c r="G288" s="23" t="n"/>
      <c r="H288" s="14" t="inlineStr">
        <is>
          <t>V2 Define the splits</t>
        </is>
      </c>
      <c r="I288" s="21" t="inlineStr">
        <is>
          <t>U</t>
        </is>
      </c>
      <c r="J288" s="23" t="n"/>
      <c r="K288" s="14" t="inlineStr">
        <is>
          <t>V3 Prevent leakage</t>
        </is>
      </c>
      <c r="L288" s="21" t="inlineStr">
        <is>
          <t>U</t>
        </is>
      </c>
      <c r="M288" s="23" t="n"/>
      <c r="N288" s="14" t="inlineStr">
        <is>
          <t>V4 Provide a baseline</t>
        </is>
      </c>
      <c r="O288" s="21" t="inlineStr">
        <is>
          <t>U</t>
        </is>
      </c>
      <c r="P288" s="23" t="n"/>
      <c r="Q288" s="14" t="inlineStr">
        <is>
          <t>V5 Report uncertainty</t>
        </is>
      </c>
      <c r="R288" s="21" t="inlineStr">
        <is>
          <t>U</t>
        </is>
      </c>
      <c r="S288" s="23" t="n"/>
      <c r="T288" s="14">
        <f>IF(Z288=0,IF(ISNUMBER(SEARCH("X",AV288)),"Unrated (0-5; X)","Unrated (0-5)"),IF(Z288=1,V288&amp;"/5",V288&amp;"-"&amp;X288&amp;"/5 (P"&amp;IF(ISNUMBER(SEARCH("X",AV288)),"; X","")&amp;")"))</f>
        <v/>
      </c>
      <c r="U288" s="26">
        <f>IF(AS288=0,"",IF(AR288=0,"Incomplete/invalid",IF(AA288=0,IF(ISNUMBER(SEARCH("X",AW288)),"Unrated (0-5; X)","Unrated (0-5)"),IF(AA288=1,W288&amp;"/5",W288&amp;"-"&amp;Y288&amp;"/5 (P"&amp;IF(ISNUMBER(SEARCH("X",AW288)),"; X","")&amp;")"))))</f>
        <v/>
      </c>
      <c r="V288" s="53">
        <f>LEN(AV288)-LEN(SUBSTITUTE(AV288,"Y",""))</f>
        <v/>
      </c>
      <c r="W288" s="54">
        <f>IF(AR288=1,LEN(AW288)-LEN(SUBSTITUTE(AW288,"Y","")),"")</f>
        <v/>
      </c>
      <c r="X288" s="53">
        <f>5-(LEN(AV288)-LEN(SUBSTITUTE(AV288,"N","")))</f>
        <v/>
      </c>
      <c r="Y288" s="54">
        <f>IF(AR288=1,5-(LEN(AW288)-LEN(SUBSTITUTE(AW288,"N",""))),"")</f>
        <v/>
      </c>
      <c r="Z288" s="55">
        <f>(V288+5-X288)/5</f>
        <v/>
      </c>
      <c r="AA288" s="56">
        <f>IF(AR288=1,(W288+5-Y288)/5,"")</f>
        <v/>
      </c>
      <c r="AB288" s="57">
        <f>D288*V288/5</f>
        <v/>
      </c>
      <c r="AC288" s="58">
        <f>IF(AR288=1,D288*W288/5,"")</f>
        <v/>
      </c>
      <c r="AD288" s="57">
        <f>D288*X288/5</f>
        <v/>
      </c>
      <c r="AE288" s="58">
        <f>IF(AR288=1,D288*Y288/5,"")</f>
        <v/>
      </c>
      <c r="AF288" s="57">
        <f>D288*Z288</f>
        <v/>
      </c>
      <c r="AG288" s="58">
        <f>IF(AR288=1,D288*AA288,"")</f>
        <v/>
      </c>
      <c r="AH288" s="14" t="inlineStr">
        <is>
          <t>Y: none | N: none | X: none | U: V1, V2, V3, V4, V5. See dataset-specific evidence note in MCDM_Grades and the complete rules in MCDM_Rubric.</t>
        </is>
      </c>
      <c r="AI288" s="27" t="n"/>
      <c r="AJ288" s="14" t="inlineStr">
        <is>
          <t>https://github.com/endurancechallengeindonesia/RDDC2024-ID</t>
        </is>
      </c>
      <c r="AK288" s="27" t="n"/>
      <c r="AL288" s="14" t="inlineStr">
        <is>
          <t>P: primary documentation (not evaluator-verified data quality)</t>
        </is>
      </c>
      <c r="AM288" s="27" t="n"/>
      <c r="AN288" s="14" t="inlineStr">
        <is>
          <t>Documentation snapshot; payload release not fully pinned</t>
        </is>
      </c>
      <c r="AO288" s="27" t="n"/>
      <c r="AP288" s="14" t="inlineStr">
        <is>
          <t>2026-09-07</t>
        </is>
      </c>
      <c r="AQ288" s="27" t="n"/>
      <c r="AR288" s="14">
        <f>IF(AND(AS288=5,LEN(AW288)=5,LEN(SUBSTITUTE(SUBSTITUTE(SUBSTITUTE(SUBSTITUTE(AW288,"Y",""),"N",""),"U",""),"X",""))=0),1,0)</f>
        <v/>
      </c>
      <c r="AS288" s="14">
        <f>COUNTA(G288,J288,M288,P288,S288)</f>
        <v/>
      </c>
      <c r="AT288" s="14">
        <f>SUM(IF(OR(G288="Y",G288="N",G288="U",G288="X"),IF(G288=F288,1,0),0),IF(OR(J288="Y",J288="N",J288="U",J288="X"),IF(J288=I288,1,0),0),IF(OR(M288="Y",M288="N",M288="U",M288="X"),IF(M288=L288,1,0),0),IF(OR(P288="Y",P288="N",P288="U",P288="X"),IF(P288=O288,1,0),0),IF(OR(S288="Y",S288="N",S288="U",S288="X"),IF(S288=R288,1,0),0))</f>
        <v/>
      </c>
      <c r="AU288" s="14">
        <f>A288&amp;"|"&amp;LEFT(C288,1)</f>
        <v/>
      </c>
      <c r="AV288" s="14">
        <f>F288&amp;I288&amp;L288&amp;O288&amp;R288</f>
        <v/>
      </c>
      <c r="AW288" s="14">
        <f>G288&amp;J288&amp;M288&amp;P288&amp;S288</f>
        <v/>
      </c>
    </row>
    <row r="289" ht="70" customHeight="1">
      <c r="A289" s="14" t="inlineStr">
        <is>
          <t>DS-036</t>
        </is>
      </c>
      <c r="B289" s="14" t="inlineStr">
        <is>
          <t>RDDC2024-ID (Crowdsourced Road Damage Detection Dataset - Indonesia)</t>
        </is>
      </c>
      <c r="C289" s="14" t="inlineStr">
        <is>
          <t>E Engineering Value</t>
        </is>
      </c>
      <c r="D289" s="14">
        <f>MCDM_Settings!$D$14</f>
        <v/>
      </c>
      <c r="E289" s="14" t="inlineStr">
        <is>
          <t>E1 Define the outcome</t>
        </is>
      </c>
      <c r="F289" s="21" t="inlineStr">
        <is>
          <t>U</t>
        </is>
      </c>
      <c r="G289" s="23" t="n"/>
      <c r="H289" s="14" t="inlineStr">
        <is>
          <t>E2 Provide measurements</t>
        </is>
      </c>
      <c r="I289" s="21" t="inlineStr">
        <is>
          <t>U</t>
        </is>
      </c>
      <c r="J289" s="23" t="n"/>
      <c r="K289" s="14" t="inlineStr">
        <is>
          <t>E3 Link the records</t>
        </is>
      </c>
      <c r="L289" s="21" t="inlineStr">
        <is>
          <t>U</t>
        </is>
      </c>
      <c r="M289" s="23" t="n"/>
      <c r="N289" s="14" t="inlineStr">
        <is>
          <t>E4 Map agency needs</t>
        </is>
      </c>
      <c r="O289" s="21" t="inlineStr">
        <is>
          <t>U</t>
        </is>
      </c>
      <c r="P289" s="23" t="n"/>
      <c r="Q289" s="14" t="inlineStr">
        <is>
          <t>E5 Validate the decision</t>
        </is>
      </c>
      <c r="R289" s="21" t="inlineStr">
        <is>
          <t>U</t>
        </is>
      </c>
      <c r="S289" s="23" t="n"/>
      <c r="T289" s="14">
        <f>IF(Z289=0,IF(ISNUMBER(SEARCH("X",AV289)),"Unrated (0-5; X)","Unrated (0-5)"),IF(Z289=1,V289&amp;"/5",V289&amp;"-"&amp;X289&amp;"/5 (P"&amp;IF(ISNUMBER(SEARCH("X",AV289)),"; X","")&amp;")"))</f>
        <v/>
      </c>
      <c r="U289" s="26">
        <f>IF(AS289=0,"",IF(AR289=0,"Incomplete/invalid",IF(AA289=0,IF(ISNUMBER(SEARCH("X",AW289)),"Unrated (0-5; X)","Unrated (0-5)"),IF(AA289=1,W289&amp;"/5",W289&amp;"-"&amp;Y289&amp;"/5 (P"&amp;IF(ISNUMBER(SEARCH("X",AW289)),"; X","")&amp;")"))))</f>
        <v/>
      </c>
      <c r="V289" s="53">
        <f>LEN(AV289)-LEN(SUBSTITUTE(AV289,"Y",""))</f>
        <v/>
      </c>
      <c r="W289" s="54">
        <f>IF(AR289=1,LEN(AW289)-LEN(SUBSTITUTE(AW289,"Y","")),"")</f>
        <v/>
      </c>
      <c r="X289" s="53">
        <f>5-(LEN(AV289)-LEN(SUBSTITUTE(AV289,"N","")))</f>
        <v/>
      </c>
      <c r="Y289" s="54">
        <f>IF(AR289=1,5-(LEN(AW289)-LEN(SUBSTITUTE(AW289,"N",""))),"")</f>
        <v/>
      </c>
      <c r="Z289" s="55">
        <f>(V289+5-X289)/5</f>
        <v/>
      </c>
      <c r="AA289" s="56">
        <f>IF(AR289=1,(W289+5-Y289)/5,"")</f>
        <v/>
      </c>
      <c r="AB289" s="57">
        <f>D289*V289/5</f>
        <v/>
      </c>
      <c r="AC289" s="58">
        <f>IF(AR289=1,D289*W289/5,"")</f>
        <v/>
      </c>
      <c r="AD289" s="57">
        <f>D289*X289/5</f>
        <v/>
      </c>
      <c r="AE289" s="58">
        <f>IF(AR289=1,D289*Y289/5,"")</f>
        <v/>
      </c>
      <c r="AF289" s="57">
        <f>D289*Z289</f>
        <v/>
      </c>
      <c r="AG289" s="58">
        <f>IF(AR289=1,D289*AA289,"")</f>
        <v/>
      </c>
      <c r="AH289" s="14" t="inlineStr">
        <is>
          <t>Y: none | N: none | X: none | U: E1, E2, E3, E4, E5. See dataset-specific evidence note in MCDM_Grades and the complete rules in MCDM_Rubric.</t>
        </is>
      </c>
      <c r="AI289" s="27" t="n"/>
      <c r="AJ289" s="14" t="inlineStr">
        <is>
          <t>https://github.com/endurancechallengeindonesia/RDDC2024-ID</t>
        </is>
      </c>
      <c r="AK289" s="27" t="n"/>
      <c r="AL289" s="14" t="inlineStr">
        <is>
          <t>P: primary documentation (not evaluator-verified data quality)</t>
        </is>
      </c>
      <c r="AM289" s="27" t="n"/>
      <c r="AN289" s="14" t="inlineStr">
        <is>
          <t>Documentation snapshot; payload release not fully pinned</t>
        </is>
      </c>
      <c r="AO289" s="27" t="n"/>
      <c r="AP289" s="14" t="inlineStr">
        <is>
          <t>2026-09-07</t>
        </is>
      </c>
      <c r="AQ289" s="27" t="n"/>
      <c r="AR289" s="14">
        <f>IF(AND(AS289=5,LEN(AW289)=5,LEN(SUBSTITUTE(SUBSTITUTE(SUBSTITUTE(SUBSTITUTE(AW289,"Y",""),"N",""),"U",""),"X",""))=0),1,0)</f>
        <v/>
      </c>
      <c r="AS289" s="14">
        <f>COUNTA(G289,J289,M289,P289,S289)</f>
        <v/>
      </c>
      <c r="AT289" s="14">
        <f>SUM(IF(OR(G289="Y",G289="N",G289="U",G289="X"),IF(G289=F289,1,0),0),IF(OR(J289="Y",J289="N",J289="U",J289="X"),IF(J289=I289,1,0),0),IF(OR(M289="Y",M289="N",M289="U",M289="X"),IF(M289=L289,1,0),0),IF(OR(P289="Y",P289="N",P289="U",P289="X"),IF(P289=O289,1,0),0),IF(OR(S289="Y",S289="N",S289="U",S289="X"),IF(S289=R289,1,0),0))</f>
        <v/>
      </c>
      <c r="AU289" s="14">
        <f>A289&amp;"|"&amp;LEFT(C289,1)</f>
        <v/>
      </c>
      <c r="AV289" s="14">
        <f>F289&amp;I289&amp;L289&amp;O289&amp;R289</f>
        <v/>
      </c>
      <c r="AW289" s="14">
        <f>G289&amp;J289&amp;M289&amp;P289&amp;S289</f>
        <v/>
      </c>
    </row>
    <row r="290" ht="70" customHeight="1">
      <c r="A290" s="14" t="inlineStr">
        <is>
          <t>DS-037</t>
        </is>
      </c>
      <c r="B290" s="14" t="inlineStr">
        <is>
          <t>Road Damage Dataset 2018 (RDD2018)</t>
        </is>
      </c>
      <c r="C290" s="14" t="inlineStr">
        <is>
          <t>A Access</t>
        </is>
      </c>
      <c r="D290" s="14">
        <f>MCDM_Settings!$D$7</f>
        <v/>
      </c>
      <c r="E290" s="14" t="inlineStr">
        <is>
          <t>A1 Find the release</t>
        </is>
      </c>
      <c r="F290" s="21" t="inlineStr">
        <is>
          <t>Y</t>
        </is>
      </c>
      <c r="G290" s="23" t="n"/>
      <c r="H290" s="14" t="inlineStr">
        <is>
          <t>A2 Get the data</t>
        </is>
      </c>
      <c r="I290" s="21" t="inlineStr">
        <is>
          <t>Y</t>
        </is>
      </c>
      <c r="J290" s="23" t="n"/>
      <c r="K290" s="14" t="inlineStr">
        <is>
          <t>A3 Check the license</t>
        </is>
      </c>
      <c r="L290" s="21" t="inlineStr">
        <is>
          <t>Y</t>
        </is>
      </c>
      <c r="M290" s="23" t="n"/>
      <c r="N290" s="14" t="inlineStr">
        <is>
          <t>A4 Check other rights</t>
        </is>
      </c>
      <c r="O290" s="21" t="inlineStr">
        <is>
          <t>Y</t>
        </is>
      </c>
      <c r="P290" s="23" t="n"/>
      <c r="Q290" s="14" t="inlineStr">
        <is>
          <t>A5 Open a sample</t>
        </is>
      </c>
      <c r="R290" s="21" t="inlineStr">
        <is>
          <t>U</t>
        </is>
      </c>
      <c r="S290" s="23" t="n"/>
      <c r="T290" s="14">
        <f>IF(Z290=0,IF(ISNUMBER(SEARCH("X",AV290)),"Unrated (0-5; X)","Unrated (0-5)"),IF(Z290=1,V290&amp;"/5",V290&amp;"-"&amp;X290&amp;"/5 (P"&amp;IF(ISNUMBER(SEARCH("X",AV290)),"; X","")&amp;")"))</f>
        <v/>
      </c>
      <c r="U290" s="26">
        <f>IF(AS290=0,"",IF(AR290=0,"Incomplete/invalid",IF(AA290=0,IF(ISNUMBER(SEARCH("X",AW290)),"Unrated (0-5; X)","Unrated (0-5)"),IF(AA290=1,W290&amp;"/5",W290&amp;"-"&amp;Y290&amp;"/5 (P"&amp;IF(ISNUMBER(SEARCH("X",AW290)),"; X","")&amp;")"))))</f>
        <v/>
      </c>
      <c r="V290" s="53">
        <f>LEN(AV290)-LEN(SUBSTITUTE(AV290,"Y",""))</f>
        <v/>
      </c>
      <c r="W290" s="54">
        <f>IF(AR290=1,LEN(AW290)-LEN(SUBSTITUTE(AW290,"Y","")),"")</f>
        <v/>
      </c>
      <c r="X290" s="53">
        <f>5-(LEN(AV290)-LEN(SUBSTITUTE(AV290,"N","")))</f>
        <v/>
      </c>
      <c r="Y290" s="54">
        <f>IF(AR290=1,5-(LEN(AW290)-LEN(SUBSTITUTE(AW290,"N",""))),"")</f>
        <v/>
      </c>
      <c r="Z290" s="55">
        <f>(V290+5-X290)/5</f>
        <v/>
      </c>
      <c r="AA290" s="56">
        <f>IF(AR290=1,(W290+5-Y290)/5,"")</f>
        <v/>
      </c>
      <c r="AB290" s="57">
        <f>D290*V290/5</f>
        <v/>
      </c>
      <c r="AC290" s="58">
        <f>IF(AR290=1,D290*W290/5,"")</f>
        <v/>
      </c>
      <c r="AD290" s="57">
        <f>D290*X290/5</f>
        <v/>
      </c>
      <c r="AE290" s="58">
        <f>IF(AR290=1,D290*Y290/5,"")</f>
        <v/>
      </c>
      <c r="AF290" s="57">
        <f>D290*Z290</f>
        <v/>
      </c>
      <c r="AG290" s="58">
        <f>IF(AR290=1,D290*AA290,"")</f>
        <v/>
      </c>
      <c r="AH290" s="14" t="inlineStr">
        <is>
          <t>Y: A1, A2, A3, A4 | N: none | X: none | U: A5. See dataset-specific evidence note in MCDM_Grades and the complete rules in MCDM_Rubric.</t>
        </is>
      </c>
      <c r="AI290" s="27" t="n"/>
      <c r="AJ290" s="14" t="inlineStr">
        <is>
          <t>https://github.com/sekilab/RoadDamageDetector</t>
        </is>
      </c>
      <c r="AK290" s="27" t="n"/>
      <c r="AL290" s="14" t="inlineStr">
        <is>
          <t>P: primary documentation (not evaluator-verified data quality)</t>
        </is>
      </c>
      <c r="AM290" s="27" t="n"/>
      <c r="AN290" s="14" t="inlineStr">
        <is>
          <t>Documentation snapshot; payload release not fully pinned</t>
        </is>
      </c>
      <c r="AO290" s="27" t="n"/>
      <c r="AP290" s="14" t="inlineStr">
        <is>
          <t>2026-09-07</t>
        </is>
      </c>
      <c r="AQ290" s="27" t="n"/>
      <c r="AR290" s="14">
        <f>IF(AND(AS290=5,LEN(AW290)=5,LEN(SUBSTITUTE(SUBSTITUTE(SUBSTITUTE(SUBSTITUTE(AW290,"Y",""),"N",""),"U",""),"X",""))=0),1,0)</f>
        <v/>
      </c>
      <c r="AS290" s="14">
        <f>COUNTA(G290,J290,M290,P290,S290)</f>
        <v/>
      </c>
      <c r="AT290" s="14">
        <f>SUM(IF(OR(G290="Y",G290="N",G290="U",G290="X"),IF(G290=F290,1,0),0),IF(OR(J290="Y",J290="N",J290="U",J290="X"),IF(J290=I290,1,0),0),IF(OR(M290="Y",M290="N",M290="U",M290="X"),IF(M290=L290,1,0),0),IF(OR(P290="Y",P290="N",P290="U",P290="X"),IF(P290=O290,1,0),0),IF(OR(S290="Y",S290="N",S290="U",S290="X"),IF(S290=R290,1,0),0))</f>
        <v/>
      </c>
      <c r="AU290" s="14">
        <f>A290&amp;"|"&amp;LEFT(C290,1)</f>
        <v/>
      </c>
      <c r="AV290" s="14">
        <f>F290&amp;I290&amp;L290&amp;O290&amp;R290</f>
        <v/>
      </c>
      <c r="AW290" s="14">
        <f>G290&amp;J290&amp;M290&amp;P290&amp;S290</f>
        <v/>
      </c>
    </row>
    <row r="291" ht="70" customHeight="1">
      <c r="A291" s="14" t="inlineStr">
        <is>
          <t>DS-037</t>
        </is>
      </c>
      <c r="B291" s="14" t="inlineStr">
        <is>
          <t>Road Damage Dataset 2018 (RDD2018)</t>
        </is>
      </c>
      <c r="C291" s="14" t="inlineStr">
        <is>
          <t>L Label Quality</t>
        </is>
      </c>
      <c r="D291" s="14">
        <f>MCDM_Settings!$D$8</f>
        <v/>
      </c>
      <c r="E291" s="14" t="inlineStr">
        <is>
          <t>L1 Define the targets</t>
        </is>
      </c>
      <c r="F291" s="21" t="inlineStr">
        <is>
          <t>Y</t>
        </is>
      </c>
      <c r="G291" s="23" t="n"/>
      <c r="H291" s="14" t="inlineStr">
        <is>
          <t>L2 Explain the rules</t>
        </is>
      </c>
      <c r="I291" s="21" t="inlineStr">
        <is>
          <t>U</t>
        </is>
      </c>
      <c r="J291" s="23" t="n"/>
      <c r="K291" s="14" t="inlineStr">
        <is>
          <t>L3 Identify the team</t>
        </is>
      </c>
      <c r="L291" s="21" t="inlineStr">
        <is>
          <t>U</t>
        </is>
      </c>
      <c r="M291" s="23" t="n"/>
      <c r="N291" s="14" t="inlineStr">
        <is>
          <t>L4 Review and correct</t>
        </is>
      </c>
      <c r="O291" s="21" t="inlineStr">
        <is>
          <t>U</t>
        </is>
      </c>
      <c r="P291" s="23" t="n"/>
      <c r="Q291" s="14" t="inlineStr">
        <is>
          <t>L5 Measure reliability</t>
        </is>
      </c>
      <c r="R291" s="21" t="inlineStr">
        <is>
          <t>U</t>
        </is>
      </c>
      <c r="S291" s="23" t="n"/>
      <c r="T291" s="14">
        <f>IF(Z291=0,IF(ISNUMBER(SEARCH("X",AV291)),"Unrated (0-5; X)","Unrated (0-5)"),IF(Z291=1,V291&amp;"/5",V291&amp;"-"&amp;X291&amp;"/5 (P"&amp;IF(ISNUMBER(SEARCH("X",AV291)),"; X","")&amp;")"))</f>
        <v/>
      </c>
      <c r="U291" s="26">
        <f>IF(AS291=0,"",IF(AR291=0,"Incomplete/invalid",IF(AA291=0,IF(ISNUMBER(SEARCH("X",AW291)),"Unrated (0-5; X)","Unrated (0-5)"),IF(AA291=1,W291&amp;"/5",W291&amp;"-"&amp;Y291&amp;"/5 (P"&amp;IF(ISNUMBER(SEARCH("X",AW291)),"; X","")&amp;")"))))</f>
        <v/>
      </c>
      <c r="V291" s="53">
        <f>LEN(AV291)-LEN(SUBSTITUTE(AV291,"Y",""))</f>
        <v/>
      </c>
      <c r="W291" s="54">
        <f>IF(AR291=1,LEN(AW291)-LEN(SUBSTITUTE(AW291,"Y","")),"")</f>
        <v/>
      </c>
      <c r="X291" s="53">
        <f>5-(LEN(AV291)-LEN(SUBSTITUTE(AV291,"N","")))</f>
        <v/>
      </c>
      <c r="Y291" s="54">
        <f>IF(AR291=1,5-(LEN(AW291)-LEN(SUBSTITUTE(AW291,"N",""))),"")</f>
        <v/>
      </c>
      <c r="Z291" s="55">
        <f>(V291+5-X291)/5</f>
        <v/>
      </c>
      <c r="AA291" s="56">
        <f>IF(AR291=1,(W291+5-Y291)/5,"")</f>
        <v/>
      </c>
      <c r="AB291" s="57">
        <f>D291*V291/5</f>
        <v/>
      </c>
      <c r="AC291" s="58">
        <f>IF(AR291=1,D291*W291/5,"")</f>
        <v/>
      </c>
      <c r="AD291" s="57">
        <f>D291*X291/5</f>
        <v/>
      </c>
      <c r="AE291" s="58">
        <f>IF(AR291=1,D291*Y291/5,"")</f>
        <v/>
      </c>
      <c r="AF291" s="57">
        <f>D291*Z291</f>
        <v/>
      </c>
      <c r="AG291" s="58">
        <f>IF(AR291=1,D291*AA291,"")</f>
        <v/>
      </c>
      <c r="AH291" s="14" t="inlineStr">
        <is>
          <t>Y: L1 | N: none | X: none | U: L2, L3, L4, L5. See dataset-specific evidence note in MCDM_Grades and the complete rules in MCDM_Rubric.</t>
        </is>
      </c>
      <c r="AI291" s="27" t="n"/>
      <c r="AJ291" s="14" t="inlineStr">
        <is>
          <t>https://github.com/sekilab/RoadDamageDetector</t>
        </is>
      </c>
      <c r="AK291" s="27" t="n"/>
      <c r="AL291" s="14" t="inlineStr">
        <is>
          <t>P: primary documentation (not evaluator-verified data quality)</t>
        </is>
      </c>
      <c r="AM291" s="27" t="n"/>
      <c r="AN291" s="14" t="inlineStr">
        <is>
          <t>Documentation snapshot; payload release not fully pinned</t>
        </is>
      </c>
      <c r="AO291" s="27" t="n"/>
      <c r="AP291" s="14" t="inlineStr">
        <is>
          <t>2026-09-07</t>
        </is>
      </c>
      <c r="AQ291" s="27" t="n"/>
      <c r="AR291" s="14">
        <f>IF(AND(AS291=5,LEN(AW291)=5,LEN(SUBSTITUTE(SUBSTITUTE(SUBSTITUTE(SUBSTITUTE(AW291,"Y",""),"N",""),"U",""),"X",""))=0),1,0)</f>
        <v/>
      </c>
      <c r="AS291" s="14">
        <f>COUNTA(G291,J291,M291,P291,S291)</f>
        <v/>
      </c>
      <c r="AT291" s="14">
        <f>SUM(IF(OR(G291="Y",G291="N",G291="U",G291="X"),IF(G291=F291,1,0),0),IF(OR(J291="Y",J291="N",J291="U",J291="X"),IF(J291=I291,1,0),0),IF(OR(M291="Y",M291="N",M291="U",M291="X"),IF(M291=L291,1,0),0),IF(OR(P291="Y",P291="N",P291="U",P291="X"),IF(P291=O291,1,0),0),IF(OR(S291="Y",S291="N",S291="U",S291="X"),IF(S291=R291,1,0),0))</f>
        <v/>
      </c>
      <c r="AU291" s="14">
        <f>A291&amp;"|"&amp;LEFT(C291,1)</f>
        <v/>
      </c>
      <c r="AV291" s="14">
        <f>F291&amp;I291&amp;L291&amp;O291&amp;R291</f>
        <v/>
      </c>
      <c r="AW291" s="14">
        <f>G291&amp;J291&amp;M291&amp;P291&amp;S291</f>
        <v/>
      </c>
    </row>
    <row r="292" ht="70" customHeight="1">
      <c r="A292" s="14" t="inlineStr">
        <is>
          <t>DS-037</t>
        </is>
      </c>
      <c r="B292" s="14" t="inlineStr">
        <is>
          <t>Road Damage Dataset 2018 (RDD2018)</t>
        </is>
      </c>
      <c r="C292" s="14" t="inlineStr">
        <is>
          <t>D Documentation</t>
        </is>
      </c>
      <c r="D292" s="14">
        <f>MCDM_Settings!$D$9</f>
        <v/>
      </c>
      <c r="E292" s="14" t="inlineStr">
        <is>
          <t>D1 Describe the files</t>
        </is>
      </c>
      <c r="F292" s="21" t="inlineStr">
        <is>
          <t>U</t>
        </is>
      </c>
      <c r="G292" s="23" t="n"/>
      <c r="H292" s="14" t="inlineStr">
        <is>
          <t>D2 Explain the source</t>
        </is>
      </c>
      <c r="I292" s="21" t="inlineStr">
        <is>
          <t>Y</t>
        </is>
      </c>
      <c r="J292" s="23" t="n"/>
      <c r="K292" s="14" t="inlineStr">
        <is>
          <t>D3 Track the version</t>
        </is>
      </c>
      <c r="L292" s="21" t="inlineStr">
        <is>
          <t>Y</t>
        </is>
      </c>
      <c r="M292" s="23" t="n"/>
      <c r="N292" s="14" t="inlineStr">
        <is>
          <t>D4 State the limits</t>
        </is>
      </c>
      <c r="O292" s="21" t="inlineStr">
        <is>
          <t>U</t>
        </is>
      </c>
      <c r="P292" s="23" t="n"/>
      <c r="Q292" s="14" t="inlineStr">
        <is>
          <t>D5 Locate the details</t>
        </is>
      </c>
      <c r="R292" s="21" t="inlineStr">
        <is>
          <t>Y</t>
        </is>
      </c>
      <c r="S292" s="23" t="n"/>
      <c r="T292" s="14">
        <f>IF(Z292=0,IF(ISNUMBER(SEARCH("X",AV292)),"Unrated (0-5; X)","Unrated (0-5)"),IF(Z292=1,V292&amp;"/5",V292&amp;"-"&amp;X292&amp;"/5 (P"&amp;IF(ISNUMBER(SEARCH("X",AV292)),"; X","")&amp;")"))</f>
        <v/>
      </c>
      <c r="U292" s="26">
        <f>IF(AS292=0,"",IF(AR292=0,"Incomplete/invalid",IF(AA292=0,IF(ISNUMBER(SEARCH("X",AW292)),"Unrated (0-5; X)","Unrated (0-5)"),IF(AA292=1,W292&amp;"/5",W292&amp;"-"&amp;Y292&amp;"/5 (P"&amp;IF(ISNUMBER(SEARCH("X",AW292)),"; X","")&amp;")"))))</f>
        <v/>
      </c>
      <c r="V292" s="53">
        <f>LEN(AV292)-LEN(SUBSTITUTE(AV292,"Y",""))</f>
        <v/>
      </c>
      <c r="W292" s="54">
        <f>IF(AR292=1,LEN(AW292)-LEN(SUBSTITUTE(AW292,"Y","")),"")</f>
        <v/>
      </c>
      <c r="X292" s="53">
        <f>5-(LEN(AV292)-LEN(SUBSTITUTE(AV292,"N","")))</f>
        <v/>
      </c>
      <c r="Y292" s="54">
        <f>IF(AR292=1,5-(LEN(AW292)-LEN(SUBSTITUTE(AW292,"N",""))),"")</f>
        <v/>
      </c>
      <c r="Z292" s="55">
        <f>(V292+5-X292)/5</f>
        <v/>
      </c>
      <c r="AA292" s="56">
        <f>IF(AR292=1,(W292+5-Y292)/5,"")</f>
        <v/>
      </c>
      <c r="AB292" s="57">
        <f>D292*V292/5</f>
        <v/>
      </c>
      <c r="AC292" s="58">
        <f>IF(AR292=1,D292*W292/5,"")</f>
        <v/>
      </c>
      <c r="AD292" s="57">
        <f>D292*X292/5</f>
        <v/>
      </c>
      <c r="AE292" s="58">
        <f>IF(AR292=1,D292*Y292/5,"")</f>
        <v/>
      </c>
      <c r="AF292" s="57">
        <f>D292*Z292</f>
        <v/>
      </c>
      <c r="AG292" s="58">
        <f>IF(AR292=1,D292*AA292,"")</f>
        <v/>
      </c>
      <c r="AH292" s="14" t="inlineStr">
        <is>
          <t>Y: D2, D3, D5 | N: none | X: none | U: D1, D4. See dataset-specific evidence note in MCDM_Grades and the complete rules in MCDM_Rubric.</t>
        </is>
      </c>
      <c r="AI292" s="27" t="n"/>
      <c r="AJ292" s="14" t="inlineStr">
        <is>
          <t>https://github.com/sekilab/RoadDamageDetector</t>
        </is>
      </c>
      <c r="AK292" s="27" t="n"/>
      <c r="AL292" s="14" t="inlineStr">
        <is>
          <t>P: primary documentation (not evaluator-verified data quality)</t>
        </is>
      </c>
      <c r="AM292" s="27" t="n"/>
      <c r="AN292" s="14" t="inlineStr">
        <is>
          <t>Documentation snapshot; payload release not fully pinned</t>
        </is>
      </c>
      <c r="AO292" s="27" t="n"/>
      <c r="AP292" s="14" t="inlineStr">
        <is>
          <t>2026-09-07</t>
        </is>
      </c>
      <c r="AQ292" s="27" t="n"/>
      <c r="AR292" s="14">
        <f>IF(AND(AS292=5,LEN(AW292)=5,LEN(SUBSTITUTE(SUBSTITUTE(SUBSTITUTE(SUBSTITUTE(AW292,"Y",""),"N",""),"U",""),"X",""))=0),1,0)</f>
        <v/>
      </c>
      <c r="AS292" s="14">
        <f>COUNTA(G292,J292,M292,P292,S292)</f>
        <v/>
      </c>
      <c r="AT292" s="14">
        <f>SUM(IF(OR(G292="Y",G292="N",G292="U",G292="X"),IF(G292=F292,1,0),0),IF(OR(J292="Y",J292="N",J292="U",J292="X"),IF(J292=I292,1,0),0),IF(OR(M292="Y",M292="N",M292="U",M292="X"),IF(M292=L292,1,0),0),IF(OR(P292="Y",P292="N",P292="U",P292="X"),IF(P292=O292,1,0),0),IF(OR(S292="Y",S292="N",S292="U",S292="X"),IF(S292=R292,1,0),0))</f>
        <v/>
      </c>
      <c r="AU292" s="14">
        <f>A292&amp;"|"&amp;LEFT(C292,1)</f>
        <v/>
      </c>
      <c r="AV292" s="14">
        <f>F292&amp;I292&amp;L292&amp;O292&amp;R292</f>
        <v/>
      </c>
      <c r="AW292" s="14">
        <f>G292&amp;J292&amp;M292&amp;P292&amp;S292</f>
        <v/>
      </c>
    </row>
    <row r="293" ht="70" customHeight="1">
      <c r="A293" s="14" t="inlineStr">
        <is>
          <t>DS-037</t>
        </is>
      </c>
      <c r="B293" s="14" t="inlineStr">
        <is>
          <t>Road Damage Dataset 2018 (RDD2018)</t>
        </is>
      </c>
      <c r="C293" s="14" t="inlineStr">
        <is>
          <t>C Sample Size</t>
        </is>
      </c>
      <c r="D293" s="14">
        <f>MCDM_Settings!$D$10</f>
        <v/>
      </c>
      <c r="E293" s="14" t="inlineStr">
        <is>
          <t>C1 Count originals</t>
        </is>
      </c>
      <c r="F293" s="21" t="inlineStr">
        <is>
          <t>U</t>
        </is>
      </c>
      <c r="G293" s="23" t="n"/>
      <c r="H293" s="14" t="inlineStr">
        <is>
          <t>C2 Count each class</t>
        </is>
      </c>
      <c r="I293" s="21" t="inlineStr">
        <is>
          <t>U</t>
        </is>
      </c>
      <c r="J293" s="23" t="n"/>
      <c r="K293" s="14" t="inlineStr">
        <is>
          <t>C3 Count each group</t>
        </is>
      </c>
      <c r="L293" s="21" t="inlineStr">
        <is>
          <t>U</t>
        </is>
      </c>
      <c r="M293" s="23" t="n"/>
      <c r="N293" s="14" t="inlineStr">
        <is>
          <t>C4 Count each split</t>
        </is>
      </c>
      <c r="O293" s="21" t="inlineStr">
        <is>
          <t>U</t>
        </is>
      </c>
      <c r="P293" s="23" t="n"/>
      <c r="Q293" s="14" t="inlineStr">
        <is>
          <t>C5 Justify the size</t>
        </is>
      </c>
      <c r="R293" s="21" t="inlineStr">
        <is>
          <t>U</t>
        </is>
      </c>
      <c r="S293" s="23" t="n"/>
      <c r="T293" s="14">
        <f>IF(Z293=0,IF(ISNUMBER(SEARCH("X",AV293)),"Unrated (0-5; X)","Unrated (0-5)"),IF(Z293=1,V293&amp;"/5",V293&amp;"-"&amp;X293&amp;"/5 (P"&amp;IF(ISNUMBER(SEARCH("X",AV293)),"; X","")&amp;")"))</f>
        <v/>
      </c>
      <c r="U293" s="26">
        <f>IF(AS293=0,"",IF(AR293=0,"Incomplete/invalid",IF(AA293=0,IF(ISNUMBER(SEARCH("X",AW293)),"Unrated (0-5; X)","Unrated (0-5)"),IF(AA293=1,W293&amp;"/5",W293&amp;"-"&amp;Y293&amp;"/5 (P"&amp;IF(ISNUMBER(SEARCH("X",AW293)),"; X","")&amp;")"))))</f>
        <v/>
      </c>
      <c r="V293" s="53">
        <f>LEN(AV293)-LEN(SUBSTITUTE(AV293,"Y",""))</f>
        <v/>
      </c>
      <c r="W293" s="54">
        <f>IF(AR293=1,LEN(AW293)-LEN(SUBSTITUTE(AW293,"Y","")),"")</f>
        <v/>
      </c>
      <c r="X293" s="53">
        <f>5-(LEN(AV293)-LEN(SUBSTITUTE(AV293,"N","")))</f>
        <v/>
      </c>
      <c r="Y293" s="54">
        <f>IF(AR293=1,5-(LEN(AW293)-LEN(SUBSTITUTE(AW293,"N",""))),"")</f>
        <v/>
      </c>
      <c r="Z293" s="55">
        <f>(V293+5-X293)/5</f>
        <v/>
      </c>
      <c r="AA293" s="56">
        <f>IF(AR293=1,(W293+5-Y293)/5,"")</f>
        <v/>
      </c>
      <c r="AB293" s="57">
        <f>D293*V293/5</f>
        <v/>
      </c>
      <c r="AC293" s="58">
        <f>IF(AR293=1,D293*W293/5,"")</f>
        <v/>
      </c>
      <c r="AD293" s="57">
        <f>D293*X293/5</f>
        <v/>
      </c>
      <c r="AE293" s="58">
        <f>IF(AR293=1,D293*Y293/5,"")</f>
        <v/>
      </c>
      <c r="AF293" s="57">
        <f>D293*Z293</f>
        <v/>
      </c>
      <c r="AG293" s="58">
        <f>IF(AR293=1,D293*AA293,"")</f>
        <v/>
      </c>
      <c r="AH293" s="14" t="inlineStr">
        <is>
          <t>Y: none | N: none | X: none | U: C1, C2, C3, C4, C5. See dataset-specific evidence note in MCDM_Grades and the complete rules in MCDM_Rubric.</t>
        </is>
      </c>
      <c r="AI293" s="27" t="n"/>
      <c r="AJ293" s="14" t="inlineStr">
        <is>
          <t>https://github.com/sekilab/RoadDamageDetector</t>
        </is>
      </c>
      <c r="AK293" s="27" t="n"/>
      <c r="AL293" s="14" t="inlineStr">
        <is>
          <t>P: primary documentation (not evaluator-verified data quality)</t>
        </is>
      </c>
      <c r="AM293" s="27" t="n"/>
      <c r="AN293" s="14" t="inlineStr">
        <is>
          <t>Documentation snapshot; payload release not fully pinned</t>
        </is>
      </c>
      <c r="AO293" s="27" t="n"/>
      <c r="AP293" s="14" t="inlineStr">
        <is>
          <t>2026-09-07</t>
        </is>
      </c>
      <c r="AQ293" s="27" t="n"/>
      <c r="AR293" s="14">
        <f>IF(AND(AS293=5,LEN(AW293)=5,LEN(SUBSTITUTE(SUBSTITUTE(SUBSTITUTE(SUBSTITUTE(AW293,"Y",""),"N",""),"U",""),"X",""))=0),1,0)</f>
        <v/>
      </c>
      <c r="AS293" s="14">
        <f>COUNTA(G293,J293,M293,P293,S293)</f>
        <v/>
      </c>
      <c r="AT293" s="14">
        <f>SUM(IF(OR(G293="Y",G293="N",G293="U",G293="X"),IF(G293=F293,1,0),0),IF(OR(J293="Y",J293="N",J293="U",J293="X"),IF(J293=I293,1,0),0),IF(OR(M293="Y",M293="N",M293="U",M293="X"),IF(M293=L293,1,0),0),IF(OR(P293="Y",P293="N",P293="U",P293="X"),IF(P293=O293,1,0),0),IF(OR(S293="Y",S293="N",S293="U",S293="X"),IF(S293=R293,1,0),0))</f>
        <v/>
      </c>
      <c r="AU293" s="14">
        <f>A293&amp;"|"&amp;LEFT(C293,1)</f>
        <v/>
      </c>
      <c r="AV293" s="14">
        <f>F293&amp;I293&amp;L293&amp;O293&amp;R293</f>
        <v/>
      </c>
      <c r="AW293" s="14">
        <f>G293&amp;J293&amp;M293&amp;P293&amp;S293</f>
        <v/>
      </c>
    </row>
    <row r="294" ht="70" customHeight="1">
      <c r="A294" s="14" t="inlineStr">
        <is>
          <t>DS-037</t>
        </is>
      </c>
      <c r="B294" s="14" t="inlineStr">
        <is>
          <t>Road Damage Dataset 2018 (RDD2018)</t>
        </is>
      </c>
      <c r="C294" s="14" t="inlineStr">
        <is>
          <t>R Domain Fit</t>
        </is>
      </c>
      <c r="D294" s="14">
        <f>MCDM_Settings!$D$11</f>
        <v/>
      </c>
      <c r="E294" s="14" t="inlineStr">
        <is>
          <t>R1 Define the domain</t>
        </is>
      </c>
      <c r="F294" s="21" t="inlineStr">
        <is>
          <t>U</t>
        </is>
      </c>
      <c r="G294" s="23" t="n"/>
      <c r="H294" s="14" t="inlineStr">
        <is>
          <t>R2 Describe coverage</t>
        </is>
      </c>
      <c r="I294" s="21" t="inlineStr">
        <is>
          <t>U</t>
        </is>
      </c>
      <c r="J294" s="23" t="n"/>
      <c r="K294" s="14" t="inlineStr">
        <is>
          <t>R3 Compare the target</t>
        </is>
      </c>
      <c r="L294" s="21" t="inlineStr">
        <is>
          <t>U</t>
        </is>
      </c>
      <c r="M294" s="23" t="n"/>
      <c r="N294" s="14" t="inlineStr">
        <is>
          <t>R4 Check for bias</t>
        </is>
      </c>
      <c r="O294" s="21" t="inlineStr">
        <is>
          <t>U</t>
        </is>
      </c>
      <c r="P294" s="23" t="n"/>
      <c r="Q294" s="14" t="inlineStr">
        <is>
          <t>R5 Test a new domain</t>
        </is>
      </c>
      <c r="R294" s="21" t="inlineStr">
        <is>
          <t>U</t>
        </is>
      </c>
      <c r="S294" s="23" t="n"/>
      <c r="T294" s="14">
        <f>IF(Z294=0,IF(ISNUMBER(SEARCH("X",AV294)),"Unrated (0-5; X)","Unrated (0-5)"),IF(Z294=1,V294&amp;"/5",V294&amp;"-"&amp;X294&amp;"/5 (P"&amp;IF(ISNUMBER(SEARCH("X",AV294)),"; X","")&amp;")"))</f>
        <v/>
      </c>
      <c r="U294" s="26">
        <f>IF(AS294=0,"",IF(AR294=0,"Incomplete/invalid",IF(AA294=0,IF(ISNUMBER(SEARCH("X",AW294)),"Unrated (0-5; X)","Unrated (0-5)"),IF(AA294=1,W294&amp;"/5",W294&amp;"-"&amp;Y294&amp;"/5 (P"&amp;IF(ISNUMBER(SEARCH("X",AW294)),"; X","")&amp;")"))))</f>
        <v/>
      </c>
      <c r="V294" s="53">
        <f>LEN(AV294)-LEN(SUBSTITUTE(AV294,"Y",""))</f>
        <v/>
      </c>
      <c r="W294" s="54">
        <f>IF(AR294=1,LEN(AW294)-LEN(SUBSTITUTE(AW294,"Y","")),"")</f>
        <v/>
      </c>
      <c r="X294" s="53">
        <f>5-(LEN(AV294)-LEN(SUBSTITUTE(AV294,"N","")))</f>
        <v/>
      </c>
      <c r="Y294" s="54">
        <f>IF(AR294=1,5-(LEN(AW294)-LEN(SUBSTITUTE(AW294,"N",""))),"")</f>
        <v/>
      </c>
      <c r="Z294" s="55">
        <f>(V294+5-X294)/5</f>
        <v/>
      </c>
      <c r="AA294" s="56">
        <f>IF(AR294=1,(W294+5-Y294)/5,"")</f>
        <v/>
      </c>
      <c r="AB294" s="57">
        <f>D294*V294/5</f>
        <v/>
      </c>
      <c r="AC294" s="58">
        <f>IF(AR294=1,D294*W294/5,"")</f>
        <v/>
      </c>
      <c r="AD294" s="57">
        <f>D294*X294/5</f>
        <v/>
      </c>
      <c r="AE294" s="58">
        <f>IF(AR294=1,D294*Y294/5,"")</f>
        <v/>
      </c>
      <c r="AF294" s="57">
        <f>D294*Z294</f>
        <v/>
      </c>
      <c r="AG294" s="58">
        <f>IF(AR294=1,D294*AA294,"")</f>
        <v/>
      </c>
      <c r="AH294" s="14" t="inlineStr">
        <is>
          <t>Y: none | N: none | X: none | U: R1, R2, R3, R4, R5. See dataset-specific evidence note in MCDM_Grades and the complete rules in MCDM_Rubric.</t>
        </is>
      </c>
      <c r="AI294" s="27" t="n"/>
      <c r="AJ294" s="14" t="inlineStr">
        <is>
          <t>https://github.com/sekilab/RoadDamageDetector</t>
        </is>
      </c>
      <c r="AK294" s="27" t="n"/>
      <c r="AL294" s="14" t="inlineStr">
        <is>
          <t>P: primary documentation (not evaluator-verified data quality)</t>
        </is>
      </c>
      <c r="AM294" s="27" t="n"/>
      <c r="AN294" s="14" t="inlineStr">
        <is>
          <t>Documentation snapshot; payload release not fully pinned</t>
        </is>
      </c>
      <c r="AO294" s="27" t="n"/>
      <c r="AP294" s="14" t="inlineStr">
        <is>
          <t>2026-09-07</t>
        </is>
      </c>
      <c r="AQ294" s="27" t="n"/>
      <c r="AR294" s="14">
        <f>IF(AND(AS294=5,LEN(AW294)=5,LEN(SUBSTITUTE(SUBSTITUTE(SUBSTITUTE(SUBSTITUTE(AW294,"Y",""),"N",""),"U",""),"X",""))=0),1,0)</f>
        <v/>
      </c>
      <c r="AS294" s="14">
        <f>COUNTA(G294,J294,M294,P294,S294)</f>
        <v/>
      </c>
      <c r="AT294" s="14">
        <f>SUM(IF(OR(G294="Y",G294="N",G294="U",G294="X"),IF(G294=F294,1,0),0),IF(OR(J294="Y",J294="N",J294="U",J294="X"),IF(J294=I294,1,0),0),IF(OR(M294="Y",M294="N",M294="U",M294="X"),IF(M294=L294,1,0),0),IF(OR(P294="Y",P294="N",P294="U",P294="X"),IF(P294=O294,1,0),0),IF(OR(S294="Y",S294="N",S294="U",S294="X"),IF(S294=R294,1,0),0))</f>
        <v/>
      </c>
      <c r="AU294" s="14">
        <f>A294&amp;"|"&amp;LEFT(C294,1)</f>
        <v/>
      </c>
      <c r="AV294" s="14">
        <f>F294&amp;I294&amp;L294&amp;O294&amp;R294</f>
        <v/>
      </c>
      <c r="AW294" s="14">
        <f>G294&amp;J294&amp;M294&amp;P294&amp;S294</f>
        <v/>
      </c>
    </row>
    <row r="295" ht="70" customHeight="1">
      <c r="A295" s="14" t="inlineStr">
        <is>
          <t>DS-037</t>
        </is>
      </c>
      <c r="B295" s="14" t="inlineStr">
        <is>
          <t>Road Damage Dataset 2018 (RDD2018)</t>
        </is>
      </c>
      <c r="C295" s="14" t="inlineStr">
        <is>
          <t>M Sensor Details</t>
        </is>
      </c>
      <c r="D295" s="14">
        <f>MCDM_Settings!$D$12</f>
        <v/>
      </c>
      <c r="E295" s="14" t="inlineStr">
        <is>
          <t>M1 Identify equipment</t>
        </is>
      </c>
      <c r="F295" s="21" t="inlineStr">
        <is>
          <t>Y</t>
        </is>
      </c>
      <c r="G295" s="23" t="n"/>
      <c r="H295" s="14" t="inlineStr">
        <is>
          <t>M2 Specify the scale</t>
        </is>
      </c>
      <c r="I295" s="21" t="inlineStr">
        <is>
          <t>U</t>
        </is>
      </c>
      <c r="J295" s="23" t="n"/>
      <c r="K295" s="14" t="inlineStr">
        <is>
          <t>M3 Locate the records</t>
        </is>
      </c>
      <c r="L295" s="21" t="inlineStr">
        <is>
          <t>U</t>
        </is>
      </c>
      <c r="M295" s="23" t="n"/>
      <c r="N295" s="14" t="inlineStr">
        <is>
          <t>M4 Report precision</t>
        </is>
      </c>
      <c r="O295" s="21" t="inlineStr">
        <is>
          <t>U</t>
        </is>
      </c>
      <c r="P295" s="23" t="n"/>
      <c r="Q295" s="14" t="inlineStr">
        <is>
          <t>M5 Explain processing</t>
        </is>
      </c>
      <c r="R295" s="21" t="inlineStr">
        <is>
          <t>Y</t>
        </is>
      </c>
      <c r="S295" s="23" t="n"/>
      <c r="T295" s="14">
        <f>IF(Z295=0,IF(ISNUMBER(SEARCH("X",AV295)),"Unrated (0-5; X)","Unrated (0-5)"),IF(Z295=1,V295&amp;"/5",V295&amp;"-"&amp;X295&amp;"/5 (P"&amp;IF(ISNUMBER(SEARCH("X",AV295)),"; X","")&amp;")"))</f>
        <v/>
      </c>
      <c r="U295" s="26">
        <f>IF(AS295=0,"",IF(AR295=0,"Incomplete/invalid",IF(AA295=0,IF(ISNUMBER(SEARCH("X",AW295)),"Unrated (0-5; X)","Unrated (0-5)"),IF(AA295=1,W295&amp;"/5",W295&amp;"-"&amp;Y295&amp;"/5 (P"&amp;IF(ISNUMBER(SEARCH("X",AW295)),"; X","")&amp;")"))))</f>
        <v/>
      </c>
      <c r="V295" s="53">
        <f>LEN(AV295)-LEN(SUBSTITUTE(AV295,"Y",""))</f>
        <v/>
      </c>
      <c r="W295" s="54">
        <f>IF(AR295=1,LEN(AW295)-LEN(SUBSTITUTE(AW295,"Y","")),"")</f>
        <v/>
      </c>
      <c r="X295" s="53">
        <f>5-(LEN(AV295)-LEN(SUBSTITUTE(AV295,"N","")))</f>
        <v/>
      </c>
      <c r="Y295" s="54">
        <f>IF(AR295=1,5-(LEN(AW295)-LEN(SUBSTITUTE(AW295,"N",""))),"")</f>
        <v/>
      </c>
      <c r="Z295" s="55">
        <f>(V295+5-X295)/5</f>
        <v/>
      </c>
      <c r="AA295" s="56">
        <f>IF(AR295=1,(W295+5-Y295)/5,"")</f>
        <v/>
      </c>
      <c r="AB295" s="57">
        <f>D295*V295/5</f>
        <v/>
      </c>
      <c r="AC295" s="58">
        <f>IF(AR295=1,D295*W295/5,"")</f>
        <v/>
      </c>
      <c r="AD295" s="57">
        <f>D295*X295/5</f>
        <v/>
      </c>
      <c r="AE295" s="58">
        <f>IF(AR295=1,D295*Y295/5,"")</f>
        <v/>
      </c>
      <c r="AF295" s="57">
        <f>D295*Z295</f>
        <v/>
      </c>
      <c r="AG295" s="58">
        <f>IF(AR295=1,D295*AA295,"")</f>
        <v/>
      </c>
      <c r="AH295" s="14" t="inlineStr">
        <is>
          <t>Y: M1, M5 | N: none | X: none | U: M2, M3, M4. See dataset-specific evidence note in MCDM_Grades and the complete rules in MCDM_Rubric.</t>
        </is>
      </c>
      <c r="AI295" s="27" t="n"/>
      <c r="AJ295" s="14" t="inlineStr">
        <is>
          <t>https://github.com/sekilab/RoadDamageDetector</t>
        </is>
      </c>
      <c r="AK295" s="27" t="n"/>
      <c r="AL295" s="14" t="inlineStr">
        <is>
          <t>P: primary documentation (not evaluator-verified data quality)</t>
        </is>
      </c>
      <c r="AM295" s="27" t="n"/>
      <c r="AN295" s="14" t="inlineStr">
        <is>
          <t>Documentation snapshot; payload release not fully pinned</t>
        </is>
      </c>
      <c r="AO295" s="27" t="n"/>
      <c r="AP295" s="14" t="inlineStr">
        <is>
          <t>2026-09-07</t>
        </is>
      </c>
      <c r="AQ295" s="27" t="n"/>
      <c r="AR295" s="14">
        <f>IF(AND(AS295=5,LEN(AW295)=5,LEN(SUBSTITUTE(SUBSTITUTE(SUBSTITUTE(SUBSTITUTE(AW295,"Y",""),"N",""),"U",""),"X",""))=0),1,0)</f>
        <v/>
      </c>
      <c r="AS295" s="14">
        <f>COUNTA(G295,J295,M295,P295,S295)</f>
        <v/>
      </c>
      <c r="AT295" s="14">
        <f>SUM(IF(OR(G295="Y",G295="N",G295="U",G295="X"),IF(G295=F295,1,0),0),IF(OR(J295="Y",J295="N",J295="U",J295="X"),IF(J295=I295,1,0),0),IF(OR(M295="Y",M295="N",M295="U",M295="X"),IF(M295=L295,1,0),0),IF(OR(P295="Y",P295="N",P295="U",P295="X"),IF(P295=O295,1,0),0),IF(OR(S295="Y",S295="N",S295="U",S295="X"),IF(S295=R295,1,0),0))</f>
        <v/>
      </c>
      <c r="AU295" s="14">
        <f>A295&amp;"|"&amp;LEFT(C295,1)</f>
        <v/>
      </c>
      <c r="AV295" s="14">
        <f>F295&amp;I295&amp;L295&amp;O295&amp;R295</f>
        <v/>
      </c>
      <c r="AW295" s="14">
        <f>G295&amp;J295&amp;M295&amp;P295&amp;S295</f>
        <v/>
      </c>
    </row>
    <row r="296" ht="70" customHeight="1">
      <c r="A296" s="14" t="inlineStr">
        <is>
          <t>DS-037</t>
        </is>
      </c>
      <c r="B296" s="14" t="inlineStr">
        <is>
          <t>Road Damage Dataset 2018 (RDD2018)</t>
        </is>
      </c>
      <c r="C296" s="14" t="inlineStr">
        <is>
          <t>V Test Readiness</t>
        </is>
      </c>
      <c r="D296" s="14">
        <f>MCDM_Settings!$D$13</f>
        <v/>
      </c>
      <c r="E296" s="14" t="inlineStr">
        <is>
          <t>V1 Identify test data</t>
        </is>
      </c>
      <c r="F296" s="21" t="inlineStr">
        <is>
          <t>U</t>
        </is>
      </c>
      <c r="G296" s="23" t="n"/>
      <c r="H296" s="14" t="inlineStr">
        <is>
          <t>V2 Define the splits</t>
        </is>
      </c>
      <c r="I296" s="21" t="inlineStr">
        <is>
          <t>U</t>
        </is>
      </c>
      <c r="J296" s="23" t="n"/>
      <c r="K296" s="14" t="inlineStr">
        <is>
          <t>V3 Prevent leakage</t>
        </is>
      </c>
      <c r="L296" s="21" t="inlineStr">
        <is>
          <t>U</t>
        </is>
      </c>
      <c r="M296" s="23" t="n"/>
      <c r="N296" s="14" t="inlineStr">
        <is>
          <t>V4 Provide a baseline</t>
        </is>
      </c>
      <c r="O296" s="21" t="inlineStr">
        <is>
          <t>U</t>
        </is>
      </c>
      <c r="P296" s="23" t="n"/>
      <c r="Q296" s="14" t="inlineStr">
        <is>
          <t>V5 Report uncertainty</t>
        </is>
      </c>
      <c r="R296" s="21" t="inlineStr">
        <is>
          <t>U</t>
        </is>
      </c>
      <c r="S296" s="23" t="n"/>
      <c r="T296" s="14">
        <f>IF(Z296=0,IF(ISNUMBER(SEARCH("X",AV296)),"Unrated (0-5; X)","Unrated (0-5)"),IF(Z296=1,V296&amp;"/5",V296&amp;"-"&amp;X296&amp;"/5 (P"&amp;IF(ISNUMBER(SEARCH("X",AV296)),"; X","")&amp;")"))</f>
        <v/>
      </c>
      <c r="U296" s="26">
        <f>IF(AS296=0,"",IF(AR296=0,"Incomplete/invalid",IF(AA296=0,IF(ISNUMBER(SEARCH("X",AW296)),"Unrated (0-5; X)","Unrated (0-5)"),IF(AA296=1,W296&amp;"/5",W296&amp;"-"&amp;Y296&amp;"/5 (P"&amp;IF(ISNUMBER(SEARCH("X",AW296)),"; X","")&amp;")"))))</f>
        <v/>
      </c>
      <c r="V296" s="53">
        <f>LEN(AV296)-LEN(SUBSTITUTE(AV296,"Y",""))</f>
        <v/>
      </c>
      <c r="W296" s="54">
        <f>IF(AR296=1,LEN(AW296)-LEN(SUBSTITUTE(AW296,"Y","")),"")</f>
        <v/>
      </c>
      <c r="X296" s="53">
        <f>5-(LEN(AV296)-LEN(SUBSTITUTE(AV296,"N","")))</f>
        <v/>
      </c>
      <c r="Y296" s="54">
        <f>IF(AR296=1,5-(LEN(AW296)-LEN(SUBSTITUTE(AW296,"N",""))),"")</f>
        <v/>
      </c>
      <c r="Z296" s="55">
        <f>(V296+5-X296)/5</f>
        <v/>
      </c>
      <c r="AA296" s="56">
        <f>IF(AR296=1,(W296+5-Y296)/5,"")</f>
        <v/>
      </c>
      <c r="AB296" s="57">
        <f>D296*V296/5</f>
        <v/>
      </c>
      <c r="AC296" s="58">
        <f>IF(AR296=1,D296*W296/5,"")</f>
        <v/>
      </c>
      <c r="AD296" s="57">
        <f>D296*X296/5</f>
        <v/>
      </c>
      <c r="AE296" s="58">
        <f>IF(AR296=1,D296*Y296/5,"")</f>
        <v/>
      </c>
      <c r="AF296" s="57">
        <f>D296*Z296</f>
        <v/>
      </c>
      <c r="AG296" s="58">
        <f>IF(AR296=1,D296*AA296,"")</f>
        <v/>
      </c>
      <c r="AH296" s="14" t="inlineStr">
        <is>
          <t>Y: none | N: none | X: none | U: V1, V2, V3, V4, V5. See dataset-specific evidence note in MCDM_Grades and the complete rules in MCDM_Rubric.</t>
        </is>
      </c>
      <c r="AI296" s="27" t="n"/>
      <c r="AJ296" s="14" t="inlineStr">
        <is>
          <t>https://github.com/sekilab/RoadDamageDetector</t>
        </is>
      </c>
      <c r="AK296" s="27" t="n"/>
      <c r="AL296" s="14" t="inlineStr">
        <is>
          <t>P: primary documentation (not evaluator-verified data quality)</t>
        </is>
      </c>
      <c r="AM296" s="27" t="n"/>
      <c r="AN296" s="14" t="inlineStr">
        <is>
          <t>Documentation snapshot; payload release not fully pinned</t>
        </is>
      </c>
      <c r="AO296" s="27" t="n"/>
      <c r="AP296" s="14" t="inlineStr">
        <is>
          <t>2026-09-07</t>
        </is>
      </c>
      <c r="AQ296" s="27" t="n"/>
      <c r="AR296" s="14">
        <f>IF(AND(AS296=5,LEN(AW296)=5,LEN(SUBSTITUTE(SUBSTITUTE(SUBSTITUTE(SUBSTITUTE(AW296,"Y",""),"N",""),"U",""),"X",""))=0),1,0)</f>
        <v/>
      </c>
      <c r="AS296" s="14">
        <f>COUNTA(G296,J296,M296,P296,S296)</f>
        <v/>
      </c>
      <c r="AT296" s="14">
        <f>SUM(IF(OR(G296="Y",G296="N",G296="U",G296="X"),IF(G296=F296,1,0),0),IF(OR(J296="Y",J296="N",J296="U",J296="X"),IF(J296=I296,1,0),0),IF(OR(M296="Y",M296="N",M296="U",M296="X"),IF(M296=L296,1,0),0),IF(OR(P296="Y",P296="N",P296="U",P296="X"),IF(P296=O296,1,0),0),IF(OR(S296="Y",S296="N",S296="U",S296="X"),IF(S296=R296,1,0),0))</f>
        <v/>
      </c>
      <c r="AU296" s="14">
        <f>A296&amp;"|"&amp;LEFT(C296,1)</f>
        <v/>
      </c>
      <c r="AV296" s="14">
        <f>F296&amp;I296&amp;L296&amp;O296&amp;R296</f>
        <v/>
      </c>
      <c r="AW296" s="14">
        <f>G296&amp;J296&amp;M296&amp;P296&amp;S296</f>
        <v/>
      </c>
    </row>
    <row r="297" ht="70" customHeight="1">
      <c r="A297" s="14" t="inlineStr">
        <is>
          <t>DS-037</t>
        </is>
      </c>
      <c r="B297" s="14" t="inlineStr">
        <is>
          <t>Road Damage Dataset 2018 (RDD2018)</t>
        </is>
      </c>
      <c r="C297" s="14" t="inlineStr">
        <is>
          <t>E Engineering Value</t>
        </is>
      </c>
      <c r="D297" s="14">
        <f>MCDM_Settings!$D$14</f>
        <v/>
      </c>
      <c r="E297" s="14" t="inlineStr">
        <is>
          <t>E1 Define the outcome</t>
        </is>
      </c>
      <c r="F297" s="21" t="inlineStr">
        <is>
          <t>U</t>
        </is>
      </c>
      <c r="G297" s="23" t="n"/>
      <c r="H297" s="14" t="inlineStr">
        <is>
          <t>E2 Provide measurements</t>
        </is>
      </c>
      <c r="I297" s="21" t="inlineStr">
        <is>
          <t>U</t>
        </is>
      </c>
      <c r="J297" s="23" t="n"/>
      <c r="K297" s="14" t="inlineStr">
        <is>
          <t>E3 Link the records</t>
        </is>
      </c>
      <c r="L297" s="21" t="inlineStr">
        <is>
          <t>U</t>
        </is>
      </c>
      <c r="M297" s="23" t="n"/>
      <c r="N297" s="14" t="inlineStr">
        <is>
          <t>E4 Map agency needs</t>
        </is>
      </c>
      <c r="O297" s="21" t="inlineStr">
        <is>
          <t>U</t>
        </is>
      </c>
      <c r="P297" s="23" t="n"/>
      <c r="Q297" s="14" t="inlineStr">
        <is>
          <t>E5 Validate the decision</t>
        </is>
      </c>
      <c r="R297" s="21" t="inlineStr">
        <is>
          <t>U</t>
        </is>
      </c>
      <c r="S297" s="23" t="n"/>
      <c r="T297" s="14">
        <f>IF(Z297=0,IF(ISNUMBER(SEARCH("X",AV297)),"Unrated (0-5; X)","Unrated (0-5)"),IF(Z297=1,V297&amp;"/5",V297&amp;"-"&amp;X297&amp;"/5 (P"&amp;IF(ISNUMBER(SEARCH("X",AV297)),"; X","")&amp;")"))</f>
        <v/>
      </c>
      <c r="U297" s="26">
        <f>IF(AS297=0,"",IF(AR297=0,"Incomplete/invalid",IF(AA297=0,IF(ISNUMBER(SEARCH("X",AW297)),"Unrated (0-5; X)","Unrated (0-5)"),IF(AA297=1,W297&amp;"/5",W297&amp;"-"&amp;Y297&amp;"/5 (P"&amp;IF(ISNUMBER(SEARCH("X",AW297)),"; X","")&amp;")"))))</f>
        <v/>
      </c>
      <c r="V297" s="53">
        <f>LEN(AV297)-LEN(SUBSTITUTE(AV297,"Y",""))</f>
        <v/>
      </c>
      <c r="W297" s="54">
        <f>IF(AR297=1,LEN(AW297)-LEN(SUBSTITUTE(AW297,"Y","")),"")</f>
        <v/>
      </c>
      <c r="X297" s="53">
        <f>5-(LEN(AV297)-LEN(SUBSTITUTE(AV297,"N","")))</f>
        <v/>
      </c>
      <c r="Y297" s="54">
        <f>IF(AR297=1,5-(LEN(AW297)-LEN(SUBSTITUTE(AW297,"N",""))),"")</f>
        <v/>
      </c>
      <c r="Z297" s="55">
        <f>(V297+5-X297)/5</f>
        <v/>
      </c>
      <c r="AA297" s="56">
        <f>IF(AR297=1,(W297+5-Y297)/5,"")</f>
        <v/>
      </c>
      <c r="AB297" s="57">
        <f>D297*V297/5</f>
        <v/>
      </c>
      <c r="AC297" s="58">
        <f>IF(AR297=1,D297*W297/5,"")</f>
        <v/>
      </c>
      <c r="AD297" s="57">
        <f>D297*X297/5</f>
        <v/>
      </c>
      <c r="AE297" s="58">
        <f>IF(AR297=1,D297*Y297/5,"")</f>
        <v/>
      </c>
      <c r="AF297" s="57">
        <f>D297*Z297</f>
        <v/>
      </c>
      <c r="AG297" s="58">
        <f>IF(AR297=1,D297*AA297,"")</f>
        <v/>
      </c>
      <c r="AH297" s="14" t="inlineStr">
        <is>
          <t>Y: none | N: none | X: none | U: E1, E2, E3, E4, E5. See dataset-specific evidence note in MCDM_Grades and the complete rules in MCDM_Rubric.</t>
        </is>
      </c>
      <c r="AI297" s="27" t="n"/>
      <c r="AJ297" s="14" t="inlineStr">
        <is>
          <t>https://github.com/sekilab/RoadDamageDetector</t>
        </is>
      </c>
      <c r="AK297" s="27" t="n"/>
      <c r="AL297" s="14" t="inlineStr">
        <is>
          <t>P: primary documentation (not evaluator-verified data quality)</t>
        </is>
      </c>
      <c r="AM297" s="27" t="n"/>
      <c r="AN297" s="14" t="inlineStr">
        <is>
          <t>Documentation snapshot; payload release not fully pinned</t>
        </is>
      </c>
      <c r="AO297" s="27" t="n"/>
      <c r="AP297" s="14" t="inlineStr">
        <is>
          <t>2026-09-07</t>
        </is>
      </c>
      <c r="AQ297" s="27" t="n"/>
      <c r="AR297" s="14">
        <f>IF(AND(AS297=5,LEN(AW297)=5,LEN(SUBSTITUTE(SUBSTITUTE(SUBSTITUTE(SUBSTITUTE(AW297,"Y",""),"N",""),"U",""),"X",""))=0),1,0)</f>
        <v/>
      </c>
      <c r="AS297" s="14">
        <f>COUNTA(G297,J297,M297,P297,S297)</f>
        <v/>
      </c>
      <c r="AT297" s="14">
        <f>SUM(IF(OR(G297="Y",G297="N",G297="U",G297="X"),IF(G297=F297,1,0),0),IF(OR(J297="Y",J297="N",J297="U",J297="X"),IF(J297=I297,1,0),0),IF(OR(M297="Y",M297="N",M297="U",M297="X"),IF(M297=L297,1,0),0),IF(OR(P297="Y",P297="N",P297="U",P297="X"),IF(P297=O297,1,0),0),IF(OR(S297="Y",S297="N",S297="U",S297="X"),IF(S297=R297,1,0),0))</f>
        <v/>
      </c>
      <c r="AU297" s="14">
        <f>A297&amp;"|"&amp;LEFT(C297,1)</f>
        <v/>
      </c>
      <c r="AV297" s="14">
        <f>F297&amp;I297&amp;L297&amp;O297&amp;R297</f>
        <v/>
      </c>
      <c r="AW297" s="14">
        <f>G297&amp;J297&amp;M297&amp;P297&amp;S297</f>
        <v/>
      </c>
    </row>
    <row r="298" ht="70" customHeight="1">
      <c r="A298" s="14" t="inlineStr">
        <is>
          <t>DS-038</t>
        </is>
      </c>
      <c r="B298" s="14" t="inlineStr">
        <is>
          <t>Road Damage Dataset 2019 (RDD2019)</t>
        </is>
      </c>
      <c r="C298" s="14" t="inlineStr">
        <is>
          <t>A Access</t>
        </is>
      </c>
      <c r="D298" s="14">
        <f>MCDM_Settings!$D$7</f>
        <v/>
      </c>
      <c r="E298" s="14" t="inlineStr">
        <is>
          <t>A1 Find the release</t>
        </is>
      </c>
      <c r="F298" s="21" t="inlineStr">
        <is>
          <t>Y</t>
        </is>
      </c>
      <c r="G298" s="23" t="n"/>
      <c r="H298" s="14" t="inlineStr">
        <is>
          <t>A2 Get the data</t>
        </is>
      </c>
      <c r="I298" s="21" t="inlineStr">
        <is>
          <t>Y</t>
        </is>
      </c>
      <c r="J298" s="23" t="n"/>
      <c r="K298" s="14" t="inlineStr">
        <is>
          <t>A3 Check the license</t>
        </is>
      </c>
      <c r="L298" s="21" t="inlineStr">
        <is>
          <t>U</t>
        </is>
      </c>
      <c r="M298" s="23" t="n"/>
      <c r="N298" s="14" t="inlineStr">
        <is>
          <t>A4 Check other rights</t>
        </is>
      </c>
      <c r="O298" s="21" t="inlineStr">
        <is>
          <t>U</t>
        </is>
      </c>
      <c r="P298" s="23" t="n"/>
      <c r="Q298" s="14" t="inlineStr">
        <is>
          <t>A5 Open a sample</t>
        </is>
      </c>
      <c r="R298" s="21" t="inlineStr">
        <is>
          <t>U</t>
        </is>
      </c>
      <c r="S298" s="23" t="n"/>
      <c r="T298" s="14">
        <f>IF(Z298=0,IF(ISNUMBER(SEARCH("X",AV298)),"Unrated (0-5; X)","Unrated (0-5)"),IF(Z298=1,V298&amp;"/5",V298&amp;"-"&amp;X298&amp;"/5 (P"&amp;IF(ISNUMBER(SEARCH("X",AV298)),"; X","")&amp;")"))</f>
        <v/>
      </c>
      <c r="U298" s="26">
        <f>IF(AS298=0,"",IF(AR298=0,"Incomplete/invalid",IF(AA298=0,IF(ISNUMBER(SEARCH("X",AW298)),"Unrated (0-5; X)","Unrated (0-5)"),IF(AA298=1,W298&amp;"/5",W298&amp;"-"&amp;Y298&amp;"/5 (P"&amp;IF(ISNUMBER(SEARCH("X",AW298)),"; X","")&amp;")"))))</f>
        <v/>
      </c>
      <c r="V298" s="53">
        <f>LEN(AV298)-LEN(SUBSTITUTE(AV298,"Y",""))</f>
        <v/>
      </c>
      <c r="W298" s="54">
        <f>IF(AR298=1,LEN(AW298)-LEN(SUBSTITUTE(AW298,"Y","")),"")</f>
        <v/>
      </c>
      <c r="X298" s="53">
        <f>5-(LEN(AV298)-LEN(SUBSTITUTE(AV298,"N","")))</f>
        <v/>
      </c>
      <c r="Y298" s="54">
        <f>IF(AR298=1,5-(LEN(AW298)-LEN(SUBSTITUTE(AW298,"N",""))),"")</f>
        <v/>
      </c>
      <c r="Z298" s="55">
        <f>(V298+5-X298)/5</f>
        <v/>
      </c>
      <c r="AA298" s="56">
        <f>IF(AR298=1,(W298+5-Y298)/5,"")</f>
        <v/>
      </c>
      <c r="AB298" s="57">
        <f>D298*V298/5</f>
        <v/>
      </c>
      <c r="AC298" s="58">
        <f>IF(AR298=1,D298*W298/5,"")</f>
        <v/>
      </c>
      <c r="AD298" s="57">
        <f>D298*X298/5</f>
        <v/>
      </c>
      <c r="AE298" s="58">
        <f>IF(AR298=1,D298*Y298/5,"")</f>
        <v/>
      </c>
      <c r="AF298" s="57">
        <f>D298*Z298</f>
        <v/>
      </c>
      <c r="AG298" s="58">
        <f>IF(AR298=1,D298*AA298,"")</f>
        <v/>
      </c>
      <c r="AH298" s="14" t="inlineStr">
        <is>
          <t>Y: A1, A2 | N: none | X: none | U: A3, A4, A5. See dataset-specific evidence note in MCDM_Grades and the complete rules in MCDM_Rubric.</t>
        </is>
      </c>
      <c r="AI298" s="27" t="n"/>
      <c r="AJ298" s="14" t="inlineStr">
        <is>
          <t>https://github.com/sekilab/RoadDamageDetector</t>
        </is>
      </c>
      <c r="AK298" s="27" t="n"/>
      <c r="AL298" s="14" t="inlineStr">
        <is>
          <t>P: primary documentation (not evaluator-verified data quality)</t>
        </is>
      </c>
      <c r="AM298" s="27" t="n"/>
      <c r="AN298" s="14" t="inlineStr">
        <is>
          <t>Documentation snapshot; payload release not fully pinned</t>
        </is>
      </c>
      <c r="AO298" s="27" t="n"/>
      <c r="AP298" s="14" t="inlineStr">
        <is>
          <t>2026-09-07</t>
        </is>
      </c>
      <c r="AQ298" s="27" t="n"/>
      <c r="AR298" s="14">
        <f>IF(AND(AS298=5,LEN(AW298)=5,LEN(SUBSTITUTE(SUBSTITUTE(SUBSTITUTE(SUBSTITUTE(AW298,"Y",""),"N",""),"U",""),"X",""))=0),1,0)</f>
        <v/>
      </c>
      <c r="AS298" s="14">
        <f>COUNTA(G298,J298,M298,P298,S298)</f>
        <v/>
      </c>
      <c r="AT298" s="14">
        <f>SUM(IF(OR(G298="Y",G298="N",G298="U",G298="X"),IF(G298=F298,1,0),0),IF(OR(J298="Y",J298="N",J298="U",J298="X"),IF(J298=I298,1,0),0),IF(OR(M298="Y",M298="N",M298="U",M298="X"),IF(M298=L298,1,0),0),IF(OR(P298="Y",P298="N",P298="U",P298="X"),IF(P298=O298,1,0),0),IF(OR(S298="Y",S298="N",S298="U",S298="X"),IF(S298=R298,1,0),0))</f>
        <v/>
      </c>
      <c r="AU298" s="14">
        <f>A298&amp;"|"&amp;LEFT(C298,1)</f>
        <v/>
      </c>
      <c r="AV298" s="14">
        <f>F298&amp;I298&amp;L298&amp;O298&amp;R298</f>
        <v/>
      </c>
      <c r="AW298" s="14">
        <f>G298&amp;J298&amp;M298&amp;P298&amp;S298</f>
        <v/>
      </c>
    </row>
    <row r="299" ht="70" customHeight="1">
      <c r="A299" s="14" t="inlineStr">
        <is>
          <t>DS-038</t>
        </is>
      </c>
      <c r="B299" s="14" t="inlineStr">
        <is>
          <t>Road Damage Dataset 2019 (RDD2019)</t>
        </is>
      </c>
      <c r="C299" s="14" t="inlineStr">
        <is>
          <t>L Label Quality</t>
        </is>
      </c>
      <c r="D299" s="14">
        <f>MCDM_Settings!$D$8</f>
        <v/>
      </c>
      <c r="E299" s="14" t="inlineStr">
        <is>
          <t>L1 Define the targets</t>
        </is>
      </c>
      <c r="F299" s="21" t="inlineStr">
        <is>
          <t>U</t>
        </is>
      </c>
      <c r="G299" s="23" t="n"/>
      <c r="H299" s="14" t="inlineStr">
        <is>
          <t>L2 Explain the rules</t>
        </is>
      </c>
      <c r="I299" s="21" t="inlineStr">
        <is>
          <t>U</t>
        </is>
      </c>
      <c r="J299" s="23" t="n"/>
      <c r="K299" s="14" t="inlineStr">
        <is>
          <t>L3 Identify the team</t>
        </is>
      </c>
      <c r="L299" s="21" t="inlineStr">
        <is>
          <t>U</t>
        </is>
      </c>
      <c r="M299" s="23" t="n"/>
      <c r="N299" s="14" t="inlineStr">
        <is>
          <t>L4 Review and correct</t>
        </is>
      </c>
      <c r="O299" s="21" t="inlineStr">
        <is>
          <t>U</t>
        </is>
      </c>
      <c r="P299" s="23" t="n"/>
      <c r="Q299" s="14" t="inlineStr">
        <is>
          <t>L5 Measure reliability</t>
        </is>
      </c>
      <c r="R299" s="21" t="inlineStr">
        <is>
          <t>U</t>
        </is>
      </c>
      <c r="S299" s="23" t="n"/>
      <c r="T299" s="14">
        <f>IF(Z299=0,IF(ISNUMBER(SEARCH("X",AV299)),"Unrated (0-5; X)","Unrated (0-5)"),IF(Z299=1,V299&amp;"/5",V299&amp;"-"&amp;X299&amp;"/5 (P"&amp;IF(ISNUMBER(SEARCH("X",AV299)),"; X","")&amp;")"))</f>
        <v/>
      </c>
      <c r="U299" s="26">
        <f>IF(AS299=0,"",IF(AR299=0,"Incomplete/invalid",IF(AA299=0,IF(ISNUMBER(SEARCH("X",AW299)),"Unrated (0-5; X)","Unrated (0-5)"),IF(AA299=1,W299&amp;"/5",W299&amp;"-"&amp;Y299&amp;"/5 (P"&amp;IF(ISNUMBER(SEARCH("X",AW299)),"; X","")&amp;")"))))</f>
        <v/>
      </c>
      <c r="V299" s="53">
        <f>LEN(AV299)-LEN(SUBSTITUTE(AV299,"Y",""))</f>
        <v/>
      </c>
      <c r="W299" s="54">
        <f>IF(AR299=1,LEN(AW299)-LEN(SUBSTITUTE(AW299,"Y","")),"")</f>
        <v/>
      </c>
      <c r="X299" s="53">
        <f>5-(LEN(AV299)-LEN(SUBSTITUTE(AV299,"N","")))</f>
        <v/>
      </c>
      <c r="Y299" s="54">
        <f>IF(AR299=1,5-(LEN(AW299)-LEN(SUBSTITUTE(AW299,"N",""))),"")</f>
        <v/>
      </c>
      <c r="Z299" s="55">
        <f>(V299+5-X299)/5</f>
        <v/>
      </c>
      <c r="AA299" s="56">
        <f>IF(AR299=1,(W299+5-Y299)/5,"")</f>
        <v/>
      </c>
      <c r="AB299" s="57">
        <f>D299*V299/5</f>
        <v/>
      </c>
      <c r="AC299" s="58">
        <f>IF(AR299=1,D299*W299/5,"")</f>
        <v/>
      </c>
      <c r="AD299" s="57">
        <f>D299*X299/5</f>
        <v/>
      </c>
      <c r="AE299" s="58">
        <f>IF(AR299=1,D299*Y299/5,"")</f>
        <v/>
      </c>
      <c r="AF299" s="57">
        <f>D299*Z299</f>
        <v/>
      </c>
      <c r="AG299" s="58">
        <f>IF(AR299=1,D299*AA299,"")</f>
        <v/>
      </c>
      <c r="AH299" s="14" t="inlineStr">
        <is>
          <t>Y: none | N: none | X: none | U: L1, L2, L3, L4, L5. See dataset-specific evidence note in MCDM_Grades and the complete rules in MCDM_Rubric.</t>
        </is>
      </c>
      <c r="AI299" s="27" t="n"/>
      <c r="AJ299" s="14" t="inlineStr">
        <is>
          <t>https://github.com/sekilab/RoadDamageDetector</t>
        </is>
      </c>
      <c r="AK299" s="27" t="n"/>
      <c r="AL299" s="14" t="inlineStr">
        <is>
          <t>P: primary documentation (not evaluator-verified data quality)</t>
        </is>
      </c>
      <c r="AM299" s="27" t="n"/>
      <c r="AN299" s="14" t="inlineStr">
        <is>
          <t>Documentation snapshot; payload release not fully pinned</t>
        </is>
      </c>
      <c r="AO299" s="27" t="n"/>
      <c r="AP299" s="14" t="inlineStr">
        <is>
          <t>2026-09-07</t>
        </is>
      </c>
      <c r="AQ299" s="27" t="n"/>
      <c r="AR299" s="14">
        <f>IF(AND(AS299=5,LEN(AW299)=5,LEN(SUBSTITUTE(SUBSTITUTE(SUBSTITUTE(SUBSTITUTE(AW299,"Y",""),"N",""),"U",""),"X",""))=0),1,0)</f>
        <v/>
      </c>
      <c r="AS299" s="14">
        <f>COUNTA(G299,J299,M299,P299,S299)</f>
        <v/>
      </c>
      <c r="AT299" s="14">
        <f>SUM(IF(OR(G299="Y",G299="N",G299="U",G299="X"),IF(G299=F299,1,0),0),IF(OR(J299="Y",J299="N",J299="U",J299="X"),IF(J299=I299,1,0),0),IF(OR(M299="Y",M299="N",M299="U",M299="X"),IF(M299=L299,1,0),0),IF(OR(P299="Y",P299="N",P299="U",P299="X"),IF(P299=O299,1,0),0),IF(OR(S299="Y",S299="N",S299="U",S299="X"),IF(S299=R299,1,0),0))</f>
        <v/>
      </c>
      <c r="AU299" s="14">
        <f>A299&amp;"|"&amp;LEFT(C299,1)</f>
        <v/>
      </c>
      <c r="AV299" s="14">
        <f>F299&amp;I299&amp;L299&amp;O299&amp;R299</f>
        <v/>
      </c>
      <c r="AW299" s="14">
        <f>G299&amp;J299&amp;M299&amp;P299&amp;S299</f>
        <v/>
      </c>
    </row>
    <row r="300" ht="70" customHeight="1">
      <c r="A300" s="14" t="inlineStr">
        <is>
          <t>DS-038</t>
        </is>
      </c>
      <c r="B300" s="14" t="inlineStr">
        <is>
          <t>Road Damage Dataset 2019 (RDD2019)</t>
        </is>
      </c>
      <c r="C300" s="14" t="inlineStr">
        <is>
          <t>D Documentation</t>
        </is>
      </c>
      <c r="D300" s="14">
        <f>MCDM_Settings!$D$9</f>
        <v/>
      </c>
      <c r="E300" s="14" t="inlineStr">
        <is>
          <t>D1 Describe the files</t>
        </is>
      </c>
      <c r="F300" s="21" t="inlineStr">
        <is>
          <t>U</t>
        </is>
      </c>
      <c r="G300" s="23" t="n"/>
      <c r="H300" s="14" t="inlineStr">
        <is>
          <t>D2 Explain the source</t>
        </is>
      </c>
      <c r="I300" s="21" t="inlineStr">
        <is>
          <t>Y</t>
        </is>
      </c>
      <c r="J300" s="23" t="n"/>
      <c r="K300" s="14" t="inlineStr">
        <is>
          <t>D3 Track the version</t>
        </is>
      </c>
      <c r="L300" s="21" t="inlineStr">
        <is>
          <t>Y</t>
        </is>
      </c>
      <c r="M300" s="23" t="n"/>
      <c r="N300" s="14" t="inlineStr">
        <is>
          <t>D4 State the limits</t>
        </is>
      </c>
      <c r="O300" s="21" t="inlineStr">
        <is>
          <t>U</t>
        </is>
      </c>
      <c r="P300" s="23" t="n"/>
      <c r="Q300" s="14" t="inlineStr">
        <is>
          <t>D5 Locate the details</t>
        </is>
      </c>
      <c r="R300" s="21" t="inlineStr">
        <is>
          <t>Y</t>
        </is>
      </c>
      <c r="S300" s="23" t="n"/>
      <c r="T300" s="14">
        <f>IF(Z300=0,IF(ISNUMBER(SEARCH("X",AV300)),"Unrated (0-5; X)","Unrated (0-5)"),IF(Z300=1,V300&amp;"/5",V300&amp;"-"&amp;X300&amp;"/5 (P"&amp;IF(ISNUMBER(SEARCH("X",AV300)),"; X","")&amp;")"))</f>
        <v/>
      </c>
      <c r="U300" s="26">
        <f>IF(AS300=0,"",IF(AR300=0,"Incomplete/invalid",IF(AA300=0,IF(ISNUMBER(SEARCH("X",AW300)),"Unrated (0-5; X)","Unrated (0-5)"),IF(AA300=1,W300&amp;"/5",W300&amp;"-"&amp;Y300&amp;"/5 (P"&amp;IF(ISNUMBER(SEARCH("X",AW300)),"; X","")&amp;")"))))</f>
        <v/>
      </c>
      <c r="V300" s="53">
        <f>LEN(AV300)-LEN(SUBSTITUTE(AV300,"Y",""))</f>
        <v/>
      </c>
      <c r="W300" s="54">
        <f>IF(AR300=1,LEN(AW300)-LEN(SUBSTITUTE(AW300,"Y","")),"")</f>
        <v/>
      </c>
      <c r="X300" s="53">
        <f>5-(LEN(AV300)-LEN(SUBSTITUTE(AV300,"N","")))</f>
        <v/>
      </c>
      <c r="Y300" s="54">
        <f>IF(AR300=1,5-(LEN(AW300)-LEN(SUBSTITUTE(AW300,"N",""))),"")</f>
        <v/>
      </c>
      <c r="Z300" s="55">
        <f>(V300+5-X300)/5</f>
        <v/>
      </c>
      <c r="AA300" s="56">
        <f>IF(AR300=1,(W300+5-Y300)/5,"")</f>
        <v/>
      </c>
      <c r="AB300" s="57">
        <f>D300*V300/5</f>
        <v/>
      </c>
      <c r="AC300" s="58">
        <f>IF(AR300=1,D300*W300/5,"")</f>
        <v/>
      </c>
      <c r="AD300" s="57">
        <f>D300*X300/5</f>
        <v/>
      </c>
      <c r="AE300" s="58">
        <f>IF(AR300=1,D300*Y300/5,"")</f>
        <v/>
      </c>
      <c r="AF300" s="57">
        <f>D300*Z300</f>
        <v/>
      </c>
      <c r="AG300" s="58">
        <f>IF(AR300=1,D300*AA300,"")</f>
        <v/>
      </c>
      <c r="AH300" s="14" t="inlineStr">
        <is>
          <t>Y: D2, D3, D5 | N: none | X: none | U: D1, D4. See dataset-specific evidence note in MCDM_Grades and the complete rules in MCDM_Rubric.</t>
        </is>
      </c>
      <c r="AI300" s="27" t="n"/>
      <c r="AJ300" s="14" t="inlineStr">
        <is>
          <t>https://github.com/sekilab/RoadDamageDetector</t>
        </is>
      </c>
      <c r="AK300" s="27" t="n"/>
      <c r="AL300" s="14" t="inlineStr">
        <is>
          <t>P: primary documentation (not evaluator-verified data quality)</t>
        </is>
      </c>
      <c r="AM300" s="27" t="n"/>
      <c r="AN300" s="14" t="inlineStr">
        <is>
          <t>Documentation snapshot; payload release not fully pinned</t>
        </is>
      </c>
      <c r="AO300" s="27" t="n"/>
      <c r="AP300" s="14" t="inlineStr">
        <is>
          <t>2026-09-07</t>
        </is>
      </c>
      <c r="AQ300" s="27" t="n"/>
      <c r="AR300" s="14">
        <f>IF(AND(AS300=5,LEN(AW300)=5,LEN(SUBSTITUTE(SUBSTITUTE(SUBSTITUTE(SUBSTITUTE(AW300,"Y",""),"N",""),"U",""),"X",""))=0),1,0)</f>
        <v/>
      </c>
      <c r="AS300" s="14">
        <f>COUNTA(G300,J300,M300,P300,S300)</f>
        <v/>
      </c>
      <c r="AT300" s="14">
        <f>SUM(IF(OR(G300="Y",G300="N",G300="U",G300="X"),IF(G300=F300,1,0),0),IF(OR(J300="Y",J300="N",J300="U",J300="X"),IF(J300=I300,1,0),0),IF(OR(M300="Y",M300="N",M300="U",M300="X"),IF(M300=L300,1,0),0),IF(OR(P300="Y",P300="N",P300="U",P300="X"),IF(P300=O300,1,0),0),IF(OR(S300="Y",S300="N",S300="U",S300="X"),IF(S300=R300,1,0),0))</f>
        <v/>
      </c>
      <c r="AU300" s="14">
        <f>A300&amp;"|"&amp;LEFT(C300,1)</f>
        <v/>
      </c>
      <c r="AV300" s="14">
        <f>F300&amp;I300&amp;L300&amp;O300&amp;R300</f>
        <v/>
      </c>
      <c r="AW300" s="14">
        <f>G300&amp;J300&amp;M300&amp;P300&amp;S300</f>
        <v/>
      </c>
    </row>
    <row r="301" ht="70" customHeight="1">
      <c r="A301" s="14" t="inlineStr">
        <is>
          <t>DS-038</t>
        </is>
      </c>
      <c r="B301" s="14" t="inlineStr">
        <is>
          <t>Road Damage Dataset 2019 (RDD2019)</t>
        </is>
      </c>
      <c r="C301" s="14" t="inlineStr">
        <is>
          <t>C Sample Size</t>
        </is>
      </c>
      <c r="D301" s="14">
        <f>MCDM_Settings!$D$10</f>
        <v/>
      </c>
      <c r="E301" s="14" t="inlineStr">
        <is>
          <t>C1 Count originals</t>
        </is>
      </c>
      <c r="F301" s="21" t="inlineStr">
        <is>
          <t>U</t>
        </is>
      </c>
      <c r="G301" s="23" t="n"/>
      <c r="H301" s="14" t="inlineStr">
        <is>
          <t>C2 Count each class</t>
        </is>
      </c>
      <c r="I301" s="21" t="inlineStr">
        <is>
          <t>U</t>
        </is>
      </c>
      <c r="J301" s="23" t="n"/>
      <c r="K301" s="14" t="inlineStr">
        <is>
          <t>C3 Count each group</t>
        </is>
      </c>
      <c r="L301" s="21" t="inlineStr">
        <is>
          <t>U</t>
        </is>
      </c>
      <c r="M301" s="23" t="n"/>
      <c r="N301" s="14" t="inlineStr">
        <is>
          <t>C4 Count each split</t>
        </is>
      </c>
      <c r="O301" s="21" t="inlineStr">
        <is>
          <t>U</t>
        </is>
      </c>
      <c r="P301" s="23" t="n"/>
      <c r="Q301" s="14" t="inlineStr">
        <is>
          <t>C5 Justify the size</t>
        </is>
      </c>
      <c r="R301" s="21" t="inlineStr">
        <is>
          <t>U</t>
        </is>
      </c>
      <c r="S301" s="23" t="n"/>
      <c r="T301" s="14">
        <f>IF(Z301=0,IF(ISNUMBER(SEARCH("X",AV301)),"Unrated (0-5; X)","Unrated (0-5)"),IF(Z301=1,V301&amp;"/5",V301&amp;"-"&amp;X301&amp;"/5 (P"&amp;IF(ISNUMBER(SEARCH("X",AV301)),"; X","")&amp;")"))</f>
        <v/>
      </c>
      <c r="U301" s="26">
        <f>IF(AS301=0,"",IF(AR301=0,"Incomplete/invalid",IF(AA301=0,IF(ISNUMBER(SEARCH("X",AW301)),"Unrated (0-5; X)","Unrated (0-5)"),IF(AA301=1,W301&amp;"/5",W301&amp;"-"&amp;Y301&amp;"/5 (P"&amp;IF(ISNUMBER(SEARCH("X",AW301)),"; X","")&amp;")"))))</f>
        <v/>
      </c>
      <c r="V301" s="53">
        <f>LEN(AV301)-LEN(SUBSTITUTE(AV301,"Y",""))</f>
        <v/>
      </c>
      <c r="W301" s="54">
        <f>IF(AR301=1,LEN(AW301)-LEN(SUBSTITUTE(AW301,"Y","")),"")</f>
        <v/>
      </c>
      <c r="X301" s="53">
        <f>5-(LEN(AV301)-LEN(SUBSTITUTE(AV301,"N","")))</f>
        <v/>
      </c>
      <c r="Y301" s="54">
        <f>IF(AR301=1,5-(LEN(AW301)-LEN(SUBSTITUTE(AW301,"N",""))),"")</f>
        <v/>
      </c>
      <c r="Z301" s="55">
        <f>(V301+5-X301)/5</f>
        <v/>
      </c>
      <c r="AA301" s="56">
        <f>IF(AR301=1,(W301+5-Y301)/5,"")</f>
        <v/>
      </c>
      <c r="AB301" s="57">
        <f>D301*V301/5</f>
        <v/>
      </c>
      <c r="AC301" s="58">
        <f>IF(AR301=1,D301*W301/5,"")</f>
        <v/>
      </c>
      <c r="AD301" s="57">
        <f>D301*X301/5</f>
        <v/>
      </c>
      <c r="AE301" s="58">
        <f>IF(AR301=1,D301*Y301/5,"")</f>
        <v/>
      </c>
      <c r="AF301" s="57">
        <f>D301*Z301</f>
        <v/>
      </c>
      <c r="AG301" s="58">
        <f>IF(AR301=1,D301*AA301,"")</f>
        <v/>
      </c>
      <c r="AH301" s="14" t="inlineStr">
        <is>
          <t>Y: none | N: none | X: none | U: C1, C2, C3, C4, C5. See dataset-specific evidence note in MCDM_Grades and the complete rules in MCDM_Rubric.</t>
        </is>
      </c>
      <c r="AI301" s="27" t="n"/>
      <c r="AJ301" s="14" t="inlineStr">
        <is>
          <t>https://github.com/sekilab/RoadDamageDetector</t>
        </is>
      </c>
      <c r="AK301" s="27" t="n"/>
      <c r="AL301" s="14" t="inlineStr">
        <is>
          <t>P: primary documentation (not evaluator-verified data quality)</t>
        </is>
      </c>
      <c r="AM301" s="27" t="n"/>
      <c r="AN301" s="14" t="inlineStr">
        <is>
          <t>Documentation snapshot; payload release not fully pinned</t>
        </is>
      </c>
      <c r="AO301" s="27" t="n"/>
      <c r="AP301" s="14" t="inlineStr">
        <is>
          <t>2026-09-07</t>
        </is>
      </c>
      <c r="AQ301" s="27" t="n"/>
      <c r="AR301" s="14">
        <f>IF(AND(AS301=5,LEN(AW301)=5,LEN(SUBSTITUTE(SUBSTITUTE(SUBSTITUTE(SUBSTITUTE(AW301,"Y",""),"N",""),"U",""),"X",""))=0),1,0)</f>
        <v/>
      </c>
      <c r="AS301" s="14">
        <f>COUNTA(G301,J301,M301,P301,S301)</f>
        <v/>
      </c>
      <c r="AT301" s="14">
        <f>SUM(IF(OR(G301="Y",G301="N",G301="U",G301="X"),IF(G301=F301,1,0),0),IF(OR(J301="Y",J301="N",J301="U",J301="X"),IF(J301=I301,1,0),0),IF(OR(M301="Y",M301="N",M301="U",M301="X"),IF(M301=L301,1,0),0),IF(OR(P301="Y",P301="N",P301="U",P301="X"),IF(P301=O301,1,0),0),IF(OR(S301="Y",S301="N",S301="U",S301="X"),IF(S301=R301,1,0),0))</f>
        <v/>
      </c>
      <c r="AU301" s="14">
        <f>A301&amp;"|"&amp;LEFT(C301,1)</f>
        <v/>
      </c>
      <c r="AV301" s="14">
        <f>F301&amp;I301&amp;L301&amp;O301&amp;R301</f>
        <v/>
      </c>
      <c r="AW301" s="14">
        <f>G301&amp;J301&amp;M301&amp;P301&amp;S301</f>
        <v/>
      </c>
    </row>
    <row r="302" ht="70" customHeight="1">
      <c r="A302" s="14" t="inlineStr">
        <is>
          <t>DS-038</t>
        </is>
      </c>
      <c r="B302" s="14" t="inlineStr">
        <is>
          <t>Road Damage Dataset 2019 (RDD2019)</t>
        </is>
      </c>
      <c r="C302" s="14" t="inlineStr">
        <is>
          <t>R Domain Fit</t>
        </is>
      </c>
      <c r="D302" s="14">
        <f>MCDM_Settings!$D$11</f>
        <v/>
      </c>
      <c r="E302" s="14" t="inlineStr">
        <is>
          <t>R1 Define the domain</t>
        </is>
      </c>
      <c r="F302" s="21" t="inlineStr">
        <is>
          <t>U</t>
        </is>
      </c>
      <c r="G302" s="23" t="n"/>
      <c r="H302" s="14" t="inlineStr">
        <is>
          <t>R2 Describe coverage</t>
        </is>
      </c>
      <c r="I302" s="21" t="inlineStr">
        <is>
          <t>U</t>
        </is>
      </c>
      <c r="J302" s="23" t="n"/>
      <c r="K302" s="14" t="inlineStr">
        <is>
          <t>R3 Compare the target</t>
        </is>
      </c>
      <c r="L302" s="21" t="inlineStr">
        <is>
          <t>U</t>
        </is>
      </c>
      <c r="M302" s="23" t="n"/>
      <c r="N302" s="14" t="inlineStr">
        <is>
          <t>R4 Check for bias</t>
        </is>
      </c>
      <c r="O302" s="21" t="inlineStr">
        <is>
          <t>U</t>
        </is>
      </c>
      <c r="P302" s="23" t="n"/>
      <c r="Q302" s="14" t="inlineStr">
        <is>
          <t>R5 Test a new domain</t>
        </is>
      </c>
      <c r="R302" s="21" t="inlineStr">
        <is>
          <t>U</t>
        </is>
      </c>
      <c r="S302" s="23" t="n"/>
      <c r="T302" s="14">
        <f>IF(Z302=0,IF(ISNUMBER(SEARCH("X",AV302)),"Unrated (0-5; X)","Unrated (0-5)"),IF(Z302=1,V302&amp;"/5",V302&amp;"-"&amp;X302&amp;"/5 (P"&amp;IF(ISNUMBER(SEARCH("X",AV302)),"; X","")&amp;")"))</f>
        <v/>
      </c>
      <c r="U302" s="26">
        <f>IF(AS302=0,"",IF(AR302=0,"Incomplete/invalid",IF(AA302=0,IF(ISNUMBER(SEARCH("X",AW302)),"Unrated (0-5; X)","Unrated (0-5)"),IF(AA302=1,W302&amp;"/5",W302&amp;"-"&amp;Y302&amp;"/5 (P"&amp;IF(ISNUMBER(SEARCH("X",AW302)),"; X","")&amp;")"))))</f>
        <v/>
      </c>
      <c r="V302" s="53">
        <f>LEN(AV302)-LEN(SUBSTITUTE(AV302,"Y",""))</f>
        <v/>
      </c>
      <c r="W302" s="54">
        <f>IF(AR302=1,LEN(AW302)-LEN(SUBSTITUTE(AW302,"Y","")),"")</f>
        <v/>
      </c>
      <c r="X302" s="53">
        <f>5-(LEN(AV302)-LEN(SUBSTITUTE(AV302,"N","")))</f>
        <v/>
      </c>
      <c r="Y302" s="54">
        <f>IF(AR302=1,5-(LEN(AW302)-LEN(SUBSTITUTE(AW302,"N",""))),"")</f>
        <v/>
      </c>
      <c r="Z302" s="55">
        <f>(V302+5-X302)/5</f>
        <v/>
      </c>
      <c r="AA302" s="56">
        <f>IF(AR302=1,(W302+5-Y302)/5,"")</f>
        <v/>
      </c>
      <c r="AB302" s="57">
        <f>D302*V302/5</f>
        <v/>
      </c>
      <c r="AC302" s="58">
        <f>IF(AR302=1,D302*W302/5,"")</f>
        <v/>
      </c>
      <c r="AD302" s="57">
        <f>D302*X302/5</f>
        <v/>
      </c>
      <c r="AE302" s="58">
        <f>IF(AR302=1,D302*Y302/5,"")</f>
        <v/>
      </c>
      <c r="AF302" s="57">
        <f>D302*Z302</f>
        <v/>
      </c>
      <c r="AG302" s="58">
        <f>IF(AR302=1,D302*AA302,"")</f>
        <v/>
      </c>
      <c r="AH302" s="14" t="inlineStr">
        <is>
          <t>Y: none | N: none | X: none | U: R1, R2, R3, R4, R5. See dataset-specific evidence note in MCDM_Grades and the complete rules in MCDM_Rubric.</t>
        </is>
      </c>
      <c r="AI302" s="27" t="n"/>
      <c r="AJ302" s="14" t="inlineStr">
        <is>
          <t>https://github.com/sekilab/RoadDamageDetector</t>
        </is>
      </c>
      <c r="AK302" s="27" t="n"/>
      <c r="AL302" s="14" t="inlineStr">
        <is>
          <t>P: primary documentation (not evaluator-verified data quality)</t>
        </is>
      </c>
      <c r="AM302" s="27" t="n"/>
      <c r="AN302" s="14" t="inlineStr">
        <is>
          <t>Documentation snapshot; payload release not fully pinned</t>
        </is>
      </c>
      <c r="AO302" s="27" t="n"/>
      <c r="AP302" s="14" t="inlineStr">
        <is>
          <t>2026-09-07</t>
        </is>
      </c>
      <c r="AQ302" s="27" t="n"/>
      <c r="AR302" s="14">
        <f>IF(AND(AS302=5,LEN(AW302)=5,LEN(SUBSTITUTE(SUBSTITUTE(SUBSTITUTE(SUBSTITUTE(AW302,"Y",""),"N",""),"U",""),"X",""))=0),1,0)</f>
        <v/>
      </c>
      <c r="AS302" s="14">
        <f>COUNTA(G302,J302,M302,P302,S302)</f>
        <v/>
      </c>
      <c r="AT302" s="14">
        <f>SUM(IF(OR(G302="Y",G302="N",G302="U",G302="X"),IF(G302=F302,1,0),0),IF(OR(J302="Y",J302="N",J302="U",J302="X"),IF(J302=I302,1,0),0),IF(OR(M302="Y",M302="N",M302="U",M302="X"),IF(M302=L302,1,0),0),IF(OR(P302="Y",P302="N",P302="U",P302="X"),IF(P302=O302,1,0),0),IF(OR(S302="Y",S302="N",S302="U",S302="X"),IF(S302=R302,1,0),0))</f>
        <v/>
      </c>
      <c r="AU302" s="14">
        <f>A302&amp;"|"&amp;LEFT(C302,1)</f>
        <v/>
      </c>
      <c r="AV302" s="14">
        <f>F302&amp;I302&amp;L302&amp;O302&amp;R302</f>
        <v/>
      </c>
      <c r="AW302" s="14">
        <f>G302&amp;J302&amp;M302&amp;P302&amp;S302</f>
        <v/>
      </c>
    </row>
    <row r="303" ht="70" customHeight="1">
      <c r="A303" s="14" t="inlineStr">
        <is>
          <t>DS-038</t>
        </is>
      </c>
      <c r="B303" s="14" t="inlineStr">
        <is>
          <t>Road Damage Dataset 2019 (RDD2019)</t>
        </is>
      </c>
      <c r="C303" s="14" t="inlineStr">
        <is>
          <t>M Sensor Details</t>
        </is>
      </c>
      <c r="D303" s="14">
        <f>MCDM_Settings!$D$12</f>
        <v/>
      </c>
      <c r="E303" s="14" t="inlineStr">
        <is>
          <t>M1 Identify equipment</t>
        </is>
      </c>
      <c r="F303" s="21" t="inlineStr">
        <is>
          <t>U</t>
        </is>
      </c>
      <c r="G303" s="23" t="n"/>
      <c r="H303" s="14" t="inlineStr">
        <is>
          <t>M2 Specify the scale</t>
        </is>
      </c>
      <c r="I303" s="21" t="inlineStr">
        <is>
          <t>U</t>
        </is>
      </c>
      <c r="J303" s="23" t="n"/>
      <c r="K303" s="14" t="inlineStr">
        <is>
          <t>M3 Locate the records</t>
        </is>
      </c>
      <c r="L303" s="21" t="inlineStr">
        <is>
          <t>U</t>
        </is>
      </c>
      <c r="M303" s="23" t="n"/>
      <c r="N303" s="14" t="inlineStr">
        <is>
          <t>M4 Report precision</t>
        </is>
      </c>
      <c r="O303" s="21" t="inlineStr">
        <is>
          <t>U</t>
        </is>
      </c>
      <c r="P303" s="23" t="n"/>
      <c r="Q303" s="14" t="inlineStr">
        <is>
          <t>M5 Explain processing</t>
        </is>
      </c>
      <c r="R303" s="21" t="inlineStr">
        <is>
          <t>Y</t>
        </is>
      </c>
      <c r="S303" s="23" t="n"/>
      <c r="T303" s="14">
        <f>IF(Z303=0,IF(ISNUMBER(SEARCH("X",AV303)),"Unrated (0-5; X)","Unrated (0-5)"),IF(Z303=1,V303&amp;"/5",V303&amp;"-"&amp;X303&amp;"/5 (P"&amp;IF(ISNUMBER(SEARCH("X",AV303)),"; X","")&amp;")"))</f>
        <v/>
      </c>
      <c r="U303" s="26">
        <f>IF(AS303=0,"",IF(AR303=0,"Incomplete/invalid",IF(AA303=0,IF(ISNUMBER(SEARCH("X",AW303)),"Unrated (0-5; X)","Unrated (0-5)"),IF(AA303=1,W303&amp;"/5",W303&amp;"-"&amp;Y303&amp;"/5 (P"&amp;IF(ISNUMBER(SEARCH("X",AW303)),"; X","")&amp;")"))))</f>
        <v/>
      </c>
      <c r="V303" s="53">
        <f>LEN(AV303)-LEN(SUBSTITUTE(AV303,"Y",""))</f>
        <v/>
      </c>
      <c r="W303" s="54">
        <f>IF(AR303=1,LEN(AW303)-LEN(SUBSTITUTE(AW303,"Y","")),"")</f>
        <v/>
      </c>
      <c r="X303" s="53">
        <f>5-(LEN(AV303)-LEN(SUBSTITUTE(AV303,"N","")))</f>
        <v/>
      </c>
      <c r="Y303" s="54">
        <f>IF(AR303=1,5-(LEN(AW303)-LEN(SUBSTITUTE(AW303,"N",""))),"")</f>
        <v/>
      </c>
      <c r="Z303" s="55">
        <f>(V303+5-X303)/5</f>
        <v/>
      </c>
      <c r="AA303" s="56">
        <f>IF(AR303=1,(W303+5-Y303)/5,"")</f>
        <v/>
      </c>
      <c r="AB303" s="57">
        <f>D303*V303/5</f>
        <v/>
      </c>
      <c r="AC303" s="58">
        <f>IF(AR303=1,D303*W303/5,"")</f>
        <v/>
      </c>
      <c r="AD303" s="57">
        <f>D303*X303/5</f>
        <v/>
      </c>
      <c r="AE303" s="58">
        <f>IF(AR303=1,D303*Y303/5,"")</f>
        <v/>
      </c>
      <c r="AF303" s="57">
        <f>D303*Z303</f>
        <v/>
      </c>
      <c r="AG303" s="58">
        <f>IF(AR303=1,D303*AA303,"")</f>
        <v/>
      </c>
      <c r="AH303" s="14" t="inlineStr">
        <is>
          <t>Y: M5 | N: none | X: none | U: M1, M2, M3, M4. See dataset-specific evidence note in MCDM_Grades and the complete rules in MCDM_Rubric.</t>
        </is>
      </c>
      <c r="AI303" s="27" t="n"/>
      <c r="AJ303" s="14" t="inlineStr">
        <is>
          <t>https://github.com/sekilab/RoadDamageDetector</t>
        </is>
      </c>
      <c r="AK303" s="27" t="n"/>
      <c r="AL303" s="14" t="inlineStr">
        <is>
          <t>P: primary documentation (not evaluator-verified data quality)</t>
        </is>
      </c>
      <c r="AM303" s="27" t="n"/>
      <c r="AN303" s="14" t="inlineStr">
        <is>
          <t>Documentation snapshot; payload release not fully pinned</t>
        </is>
      </c>
      <c r="AO303" s="27" t="n"/>
      <c r="AP303" s="14" t="inlineStr">
        <is>
          <t>2026-09-07</t>
        </is>
      </c>
      <c r="AQ303" s="27" t="n"/>
      <c r="AR303" s="14">
        <f>IF(AND(AS303=5,LEN(AW303)=5,LEN(SUBSTITUTE(SUBSTITUTE(SUBSTITUTE(SUBSTITUTE(AW303,"Y",""),"N",""),"U",""),"X",""))=0),1,0)</f>
        <v/>
      </c>
      <c r="AS303" s="14">
        <f>COUNTA(G303,J303,M303,P303,S303)</f>
        <v/>
      </c>
      <c r="AT303" s="14">
        <f>SUM(IF(OR(G303="Y",G303="N",G303="U",G303="X"),IF(G303=F303,1,0),0),IF(OR(J303="Y",J303="N",J303="U",J303="X"),IF(J303=I303,1,0),0),IF(OR(M303="Y",M303="N",M303="U",M303="X"),IF(M303=L303,1,0),0),IF(OR(P303="Y",P303="N",P303="U",P303="X"),IF(P303=O303,1,0),0),IF(OR(S303="Y",S303="N",S303="U",S303="X"),IF(S303=R303,1,0),0))</f>
        <v/>
      </c>
      <c r="AU303" s="14">
        <f>A303&amp;"|"&amp;LEFT(C303,1)</f>
        <v/>
      </c>
      <c r="AV303" s="14">
        <f>F303&amp;I303&amp;L303&amp;O303&amp;R303</f>
        <v/>
      </c>
      <c r="AW303" s="14">
        <f>G303&amp;J303&amp;M303&amp;P303&amp;S303</f>
        <v/>
      </c>
    </row>
    <row r="304" ht="70" customHeight="1">
      <c r="A304" s="14" t="inlineStr">
        <is>
          <t>DS-038</t>
        </is>
      </c>
      <c r="B304" s="14" t="inlineStr">
        <is>
          <t>Road Damage Dataset 2019 (RDD2019)</t>
        </is>
      </c>
      <c r="C304" s="14" t="inlineStr">
        <is>
          <t>V Test Readiness</t>
        </is>
      </c>
      <c r="D304" s="14">
        <f>MCDM_Settings!$D$13</f>
        <v/>
      </c>
      <c r="E304" s="14" t="inlineStr">
        <is>
          <t>V1 Identify test data</t>
        </is>
      </c>
      <c r="F304" s="21" t="inlineStr">
        <is>
          <t>U</t>
        </is>
      </c>
      <c r="G304" s="23" t="n"/>
      <c r="H304" s="14" t="inlineStr">
        <is>
          <t>V2 Define the splits</t>
        </is>
      </c>
      <c r="I304" s="21" t="inlineStr">
        <is>
          <t>U</t>
        </is>
      </c>
      <c r="J304" s="23" t="n"/>
      <c r="K304" s="14" t="inlineStr">
        <is>
          <t>V3 Prevent leakage</t>
        </is>
      </c>
      <c r="L304" s="21" t="inlineStr">
        <is>
          <t>U</t>
        </is>
      </c>
      <c r="M304" s="23" t="n"/>
      <c r="N304" s="14" t="inlineStr">
        <is>
          <t>V4 Provide a baseline</t>
        </is>
      </c>
      <c r="O304" s="21" t="inlineStr">
        <is>
          <t>U</t>
        </is>
      </c>
      <c r="P304" s="23" t="n"/>
      <c r="Q304" s="14" t="inlineStr">
        <is>
          <t>V5 Report uncertainty</t>
        </is>
      </c>
      <c r="R304" s="21" t="inlineStr">
        <is>
          <t>U</t>
        </is>
      </c>
      <c r="S304" s="23" t="n"/>
      <c r="T304" s="14">
        <f>IF(Z304=0,IF(ISNUMBER(SEARCH("X",AV304)),"Unrated (0-5; X)","Unrated (0-5)"),IF(Z304=1,V304&amp;"/5",V304&amp;"-"&amp;X304&amp;"/5 (P"&amp;IF(ISNUMBER(SEARCH("X",AV304)),"; X","")&amp;")"))</f>
        <v/>
      </c>
      <c r="U304" s="26">
        <f>IF(AS304=0,"",IF(AR304=0,"Incomplete/invalid",IF(AA304=0,IF(ISNUMBER(SEARCH("X",AW304)),"Unrated (0-5; X)","Unrated (0-5)"),IF(AA304=1,W304&amp;"/5",W304&amp;"-"&amp;Y304&amp;"/5 (P"&amp;IF(ISNUMBER(SEARCH("X",AW304)),"; X","")&amp;")"))))</f>
        <v/>
      </c>
      <c r="V304" s="53">
        <f>LEN(AV304)-LEN(SUBSTITUTE(AV304,"Y",""))</f>
        <v/>
      </c>
      <c r="W304" s="54">
        <f>IF(AR304=1,LEN(AW304)-LEN(SUBSTITUTE(AW304,"Y","")),"")</f>
        <v/>
      </c>
      <c r="X304" s="53">
        <f>5-(LEN(AV304)-LEN(SUBSTITUTE(AV304,"N","")))</f>
        <v/>
      </c>
      <c r="Y304" s="54">
        <f>IF(AR304=1,5-(LEN(AW304)-LEN(SUBSTITUTE(AW304,"N",""))),"")</f>
        <v/>
      </c>
      <c r="Z304" s="55">
        <f>(V304+5-X304)/5</f>
        <v/>
      </c>
      <c r="AA304" s="56">
        <f>IF(AR304=1,(W304+5-Y304)/5,"")</f>
        <v/>
      </c>
      <c r="AB304" s="57">
        <f>D304*V304/5</f>
        <v/>
      </c>
      <c r="AC304" s="58">
        <f>IF(AR304=1,D304*W304/5,"")</f>
        <v/>
      </c>
      <c r="AD304" s="57">
        <f>D304*X304/5</f>
        <v/>
      </c>
      <c r="AE304" s="58">
        <f>IF(AR304=1,D304*Y304/5,"")</f>
        <v/>
      </c>
      <c r="AF304" s="57">
        <f>D304*Z304</f>
        <v/>
      </c>
      <c r="AG304" s="58">
        <f>IF(AR304=1,D304*AA304,"")</f>
        <v/>
      </c>
      <c r="AH304" s="14" t="inlineStr">
        <is>
          <t>Y: none | N: none | X: none | U: V1, V2, V3, V4, V5. See dataset-specific evidence note in MCDM_Grades and the complete rules in MCDM_Rubric.</t>
        </is>
      </c>
      <c r="AI304" s="27" t="n"/>
      <c r="AJ304" s="14" t="inlineStr">
        <is>
          <t>https://github.com/sekilab/RoadDamageDetector</t>
        </is>
      </c>
      <c r="AK304" s="27" t="n"/>
      <c r="AL304" s="14" t="inlineStr">
        <is>
          <t>P: primary documentation (not evaluator-verified data quality)</t>
        </is>
      </c>
      <c r="AM304" s="27" t="n"/>
      <c r="AN304" s="14" t="inlineStr">
        <is>
          <t>Documentation snapshot; payload release not fully pinned</t>
        </is>
      </c>
      <c r="AO304" s="27" t="n"/>
      <c r="AP304" s="14" t="inlineStr">
        <is>
          <t>2026-09-07</t>
        </is>
      </c>
      <c r="AQ304" s="27" t="n"/>
      <c r="AR304" s="14">
        <f>IF(AND(AS304=5,LEN(AW304)=5,LEN(SUBSTITUTE(SUBSTITUTE(SUBSTITUTE(SUBSTITUTE(AW304,"Y",""),"N",""),"U",""),"X",""))=0),1,0)</f>
        <v/>
      </c>
      <c r="AS304" s="14">
        <f>COUNTA(G304,J304,M304,P304,S304)</f>
        <v/>
      </c>
      <c r="AT304" s="14">
        <f>SUM(IF(OR(G304="Y",G304="N",G304="U",G304="X"),IF(G304=F304,1,0),0),IF(OR(J304="Y",J304="N",J304="U",J304="X"),IF(J304=I304,1,0),0),IF(OR(M304="Y",M304="N",M304="U",M304="X"),IF(M304=L304,1,0),0),IF(OR(P304="Y",P304="N",P304="U",P304="X"),IF(P304=O304,1,0),0),IF(OR(S304="Y",S304="N",S304="U",S304="X"),IF(S304=R304,1,0),0))</f>
        <v/>
      </c>
      <c r="AU304" s="14">
        <f>A304&amp;"|"&amp;LEFT(C304,1)</f>
        <v/>
      </c>
      <c r="AV304" s="14">
        <f>F304&amp;I304&amp;L304&amp;O304&amp;R304</f>
        <v/>
      </c>
      <c r="AW304" s="14">
        <f>G304&amp;J304&amp;M304&amp;P304&amp;S304</f>
        <v/>
      </c>
    </row>
    <row r="305" ht="70" customHeight="1">
      <c r="A305" s="14" t="inlineStr">
        <is>
          <t>DS-038</t>
        </is>
      </c>
      <c r="B305" s="14" t="inlineStr">
        <is>
          <t>Road Damage Dataset 2019 (RDD2019)</t>
        </is>
      </c>
      <c r="C305" s="14" t="inlineStr">
        <is>
          <t>E Engineering Value</t>
        </is>
      </c>
      <c r="D305" s="14">
        <f>MCDM_Settings!$D$14</f>
        <v/>
      </c>
      <c r="E305" s="14" t="inlineStr">
        <is>
          <t>E1 Define the outcome</t>
        </is>
      </c>
      <c r="F305" s="21" t="inlineStr">
        <is>
          <t>U</t>
        </is>
      </c>
      <c r="G305" s="23" t="n"/>
      <c r="H305" s="14" t="inlineStr">
        <is>
          <t>E2 Provide measurements</t>
        </is>
      </c>
      <c r="I305" s="21" t="inlineStr">
        <is>
          <t>U</t>
        </is>
      </c>
      <c r="J305" s="23" t="n"/>
      <c r="K305" s="14" t="inlineStr">
        <is>
          <t>E3 Link the records</t>
        </is>
      </c>
      <c r="L305" s="21" t="inlineStr">
        <is>
          <t>U</t>
        </is>
      </c>
      <c r="M305" s="23" t="n"/>
      <c r="N305" s="14" t="inlineStr">
        <is>
          <t>E4 Map agency needs</t>
        </is>
      </c>
      <c r="O305" s="21" t="inlineStr">
        <is>
          <t>U</t>
        </is>
      </c>
      <c r="P305" s="23" t="n"/>
      <c r="Q305" s="14" t="inlineStr">
        <is>
          <t>E5 Validate the decision</t>
        </is>
      </c>
      <c r="R305" s="21" t="inlineStr">
        <is>
          <t>U</t>
        </is>
      </c>
      <c r="S305" s="23" t="n"/>
      <c r="T305" s="14">
        <f>IF(Z305=0,IF(ISNUMBER(SEARCH("X",AV305)),"Unrated (0-5; X)","Unrated (0-5)"),IF(Z305=1,V305&amp;"/5",V305&amp;"-"&amp;X305&amp;"/5 (P"&amp;IF(ISNUMBER(SEARCH("X",AV305)),"; X","")&amp;")"))</f>
        <v/>
      </c>
      <c r="U305" s="26">
        <f>IF(AS305=0,"",IF(AR305=0,"Incomplete/invalid",IF(AA305=0,IF(ISNUMBER(SEARCH("X",AW305)),"Unrated (0-5; X)","Unrated (0-5)"),IF(AA305=1,W305&amp;"/5",W305&amp;"-"&amp;Y305&amp;"/5 (P"&amp;IF(ISNUMBER(SEARCH("X",AW305)),"; X","")&amp;")"))))</f>
        <v/>
      </c>
      <c r="V305" s="53">
        <f>LEN(AV305)-LEN(SUBSTITUTE(AV305,"Y",""))</f>
        <v/>
      </c>
      <c r="W305" s="54">
        <f>IF(AR305=1,LEN(AW305)-LEN(SUBSTITUTE(AW305,"Y","")),"")</f>
        <v/>
      </c>
      <c r="X305" s="53">
        <f>5-(LEN(AV305)-LEN(SUBSTITUTE(AV305,"N","")))</f>
        <v/>
      </c>
      <c r="Y305" s="54">
        <f>IF(AR305=1,5-(LEN(AW305)-LEN(SUBSTITUTE(AW305,"N",""))),"")</f>
        <v/>
      </c>
      <c r="Z305" s="55">
        <f>(V305+5-X305)/5</f>
        <v/>
      </c>
      <c r="AA305" s="56">
        <f>IF(AR305=1,(W305+5-Y305)/5,"")</f>
        <v/>
      </c>
      <c r="AB305" s="57">
        <f>D305*V305/5</f>
        <v/>
      </c>
      <c r="AC305" s="58">
        <f>IF(AR305=1,D305*W305/5,"")</f>
        <v/>
      </c>
      <c r="AD305" s="57">
        <f>D305*X305/5</f>
        <v/>
      </c>
      <c r="AE305" s="58">
        <f>IF(AR305=1,D305*Y305/5,"")</f>
        <v/>
      </c>
      <c r="AF305" s="57">
        <f>D305*Z305</f>
        <v/>
      </c>
      <c r="AG305" s="58">
        <f>IF(AR305=1,D305*AA305,"")</f>
        <v/>
      </c>
      <c r="AH305" s="14" t="inlineStr">
        <is>
          <t>Y: none | N: none | X: none | U: E1, E2, E3, E4, E5. See dataset-specific evidence note in MCDM_Grades and the complete rules in MCDM_Rubric.</t>
        </is>
      </c>
      <c r="AI305" s="27" t="n"/>
      <c r="AJ305" s="14" t="inlineStr">
        <is>
          <t>https://github.com/sekilab/RoadDamageDetector</t>
        </is>
      </c>
      <c r="AK305" s="27" t="n"/>
      <c r="AL305" s="14" t="inlineStr">
        <is>
          <t>P: primary documentation (not evaluator-verified data quality)</t>
        </is>
      </c>
      <c r="AM305" s="27" t="n"/>
      <c r="AN305" s="14" t="inlineStr">
        <is>
          <t>Documentation snapshot; payload release not fully pinned</t>
        </is>
      </c>
      <c r="AO305" s="27" t="n"/>
      <c r="AP305" s="14" t="inlineStr">
        <is>
          <t>2026-09-07</t>
        </is>
      </c>
      <c r="AQ305" s="27" t="n"/>
      <c r="AR305" s="14">
        <f>IF(AND(AS305=5,LEN(AW305)=5,LEN(SUBSTITUTE(SUBSTITUTE(SUBSTITUTE(SUBSTITUTE(AW305,"Y",""),"N",""),"U",""),"X",""))=0),1,0)</f>
        <v/>
      </c>
      <c r="AS305" s="14">
        <f>COUNTA(G305,J305,M305,P305,S305)</f>
        <v/>
      </c>
      <c r="AT305" s="14">
        <f>SUM(IF(OR(G305="Y",G305="N",G305="U",G305="X"),IF(G305=F305,1,0),0),IF(OR(J305="Y",J305="N",J305="U",J305="X"),IF(J305=I305,1,0),0),IF(OR(M305="Y",M305="N",M305="U",M305="X"),IF(M305=L305,1,0),0),IF(OR(P305="Y",P305="N",P305="U",P305="X"),IF(P305=O305,1,0),0),IF(OR(S305="Y",S305="N",S305="U",S305="X"),IF(S305=R305,1,0),0))</f>
        <v/>
      </c>
      <c r="AU305" s="14">
        <f>A305&amp;"|"&amp;LEFT(C305,1)</f>
        <v/>
      </c>
      <c r="AV305" s="14">
        <f>F305&amp;I305&amp;L305&amp;O305&amp;R305</f>
        <v/>
      </c>
      <c r="AW305" s="14">
        <f>G305&amp;J305&amp;M305&amp;P305&amp;S305</f>
        <v/>
      </c>
    </row>
    <row r="306" ht="70" customHeight="1">
      <c r="A306" s="14" t="inlineStr">
        <is>
          <t>DS-039</t>
        </is>
      </c>
      <c r="B306" s="14" t="inlineStr">
        <is>
          <t>RoadRutting Dataset (sekilab)</t>
        </is>
      </c>
      <c r="C306" s="14" t="inlineStr">
        <is>
          <t>A Access</t>
        </is>
      </c>
      <c r="D306" s="14">
        <f>MCDM_Settings!$D$7</f>
        <v/>
      </c>
      <c r="E306" s="14" t="inlineStr">
        <is>
          <t>A1 Find the release</t>
        </is>
      </c>
      <c r="F306" s="21" t="inlineStr">
        <is>
          <t>Y</t>
        </is>
      </c>
      <c r="G306" s="23" t="n"/>
      <c r="H306" s="14" t="inlineStr">
        <is>
          <t>A2 Get the data</t>
        </is>
      </c>
      <c r="I306" s="21" t="inlineStr">
        <is>
          <t>Y</t>
        </is>
      </c>
      <c r="J306" s="23" t="n"/>
      <c r="K306" s="14" t="inlineStr">
        <is>
          <t>A3 Check the license</t>
        </is>
      </c>
      <c r="L306" s="21" t="inlineStr">
        <is>
          <t>Y</t>
        </is>
      </c>
      <c r="M306" s="23" t="n"/>
      <c r="N306" s="14" t="inlineStr">
        <is>
          <t>A4 Check other rights</t>
        </is>
      </c>
      <c r="O306" s="21" t="inlineStr">
        <is>
          <t>U</t>
        </is>
      </c>
      <c r="P306" s="23" t="n"/>
      <c r="Q306" s="14" t="inlineStr">
        <is>
          <t>A5 Open a sample</t>
        </is>
      </c>
      <c r="R306" s="21" t="inlineStr">
        <is>
          <t>U</t>
        </is>
      </c>
      <c r="S306" s="23" t="n"/>
      <c r="T306" s="14">
        <f>IF(Z306=0,IF(ISNUMBER(SEARCH("X",AV306)),"Unrated (0-5; X)","Unrated (0-5)"),IF(Z306=1,V306&amp;"/5",V306&amp;"-"&amp;X306&amp;"/5 (P"&amp;IF(ISNUMBER(SEARCH("X",AV306)),"; X","")&amp;")"))</f>
        <v/>
      </c>
      <c r="U306" s="26">
        <f>IF(AS306=0,"",IF(AR306=0,"Incomplete/invalid",IF(AA306=0,IF(ISNUMBER(SEARCH("X",AW306)),"Unrated (0-5; X)","Unrated (0-5)"),IF(AA306=1,W306&amp;"/5",W306&amp;"-"&amp;Y306&amp;"/5 (P"&amp;IF(ISNUMBER(SEARCH("X",AW306)),"; X","")&amp;")"))))</f>
        <v/>
      </c>
      <c r="V306" s="53">
        <f>LEN(AV306)-LEN(SUBSTITUTE(AV306,"Y",""))</f>
        <v/>
      </c>
      <c r="W306" s="54">
        <f>IF(AR306=1,LEN(AW306)-LEN(SUBSTITUTE(AW306,"Y","")),"")</f>
        <v/>
      </c>
      <c r="X306" s="53">
        <f>5-(LEN(AV306)-LEN(SUBSTITUTE(AV306,"N","")))</f>
        <v/>
      </c>
      <c r="Y306" s="54">
        <f>IF(AR306=1,5-(LEN(AW306)-LEN(SUBSTITUTE(AW306,"N",""))),"")</f>
        <v/>
      </c>
      <c r="Z306" s="55">
        <f>(V306+5-X306)/5</f>
        <v/>
      </c>
      <c r="AA306" s="56">
        <f>IF(AR306=1,(W306+5-Y306)/5,"")</f>
        <v/>
      </c>
      <c r="AB306" s="57">
        <f>D306*V306/5</f>
        <v/>
      </c>
      <c r="AC306" s="58">
        <f>IF(AR306=1,D306*W306/5,"")</f>
        <v/>
      </c>
      <c r="AD306" s="57">
        <f>D306*X306/5</f>
        <v/>
      </c>
      <c r="AE306" s="58">
        <f>IF(AR306=1,D306*Y306/5,"")</f>
        <v/>
      </c>
      <c r="AF306" s="57">
        <f>D306*Z306</f>
        <v/>
      </c>
      <c r="AG306" s="58">
        <f>IF(AR306=1,D306*AA306,"")</f>
        <v/>
      </c>
      <c r="AH306" s="14" t="inlineStr">
        <is>
          <t>Y: A1, A2, A3 | N: none | X: none | U: A4, A5. See dataset-specific evidence note in MCDM_Grades and the complete rules in MCDM_Rubric.</t>
        </is>
      </c>
      <c r="AI306" s="27" t="n"/>
      <c r="AJ306" s="14" t="inlineStr">
        <is>
          <t>https://data.mendeley.com/datasets/v8mbnvx8pv/1</t>
        </is>
      </c>
      <c r="AK306" s="27" t="n"/>
      <c r="AL306" s="14" t="inlineStr">
        <is>
          <t>P: primary documentation (not evaluator-verified data quality)</t>
        </is>
      </c>
      <c r="AM306" s="27" t="n"/>
      <c r="AN306" s="14" t="inlineStr">
        <is>
          <t>Mendeley v8mbnvx8pv/1</t>
        </is>
      </c>
      <c r="AO306" s="27" t="n"/>
      <c r="AP306" s="14" t="inlineStr">
        <is>
          <t>2026-09-07</t>
        </is>
      </c>
      <c r="AQ306" s="27" t="n"/>
      <c r="AR306" s="14">
        <f>IF(AND(AS306=5,LEN(AW306)=5,LEN(SUBSTITUTE(SUBSTITUTE(SUBSTITUTE(SUBSTITUTE(AW306,"Y",""),"N",""),"U",""),"X",""))=0),1,0)</f>
        <v/>
      </c>
      <c r="AS306" s="14">
        <f>COUNTA(G306,J306,M306,P306,S306)</f>
        <v/>
      </c>
      <c r="AT306" s="14">
        <f>SUM(IF(OR(G306="Y",G306="N",G306="U",G306="X"),IF(G306=F306,1,0),0),IF(OR(J306="Y",J306="N",J306="U",J306="X"),IF(J306=I306,1,0),0),IF(OR(M306="Y",M306="N",M306="U",M306="X"),IF(M306=L306,1,0),0),IF(OR(P306="Y",P306="N",P306="U",P306="X"),IF(P306=O306,1,0),0),IF(OR(S306="Y",S306="N",S306="U",S306="X"),IF(S306=R306,1,0),0))</f>
        <v/>
      </c>
      <c r="AU306" s="14">
        <f>A306&amp;"|"&amp;LEFT(C306,1)</f>
        <v/>
      </c>
      <c r="AV306" s="14">
        <f>F306&amp;I306&amp;L306&amp;O306&amp;R306</f>
        <v/>
      </c>
      <c r="AW306" s="14">
        <f>G306&amp;J306&amp;M306&amp;P306&amp;S306</f>
        <v/>
      </c>
    </row>
    <row r="307" ht="70" customHeight="1">
      <c r="A307" s="14" t="inlineStr">
        <is>
          <t>DS-039</t>
        </is>
      </c>
      <c r="B307" s="14" t="inlineStr">
        <is>
          <t>RoadRutting Dataset (sekilab)</t>
        </is>
      </c>
      <c r="C307" s="14" t="inlineStr">
        <is>
          <t>L Label Quality</t>
        </is>
      </c>
      <c r="D307" s="14">
        <f>MCDM_Settings!$D$8</f>
        <v/>
      </c>
      <c r="E307" s="14" t="inlineStr">
        <is>
          <t>L1 Define the targets</t>
        </is>
      </c>
      <c r="F307" s="21" t="inlineStr">
        <is>
          <t>Y</t>
        </is>
      </c>
      <c r="G307" s="23" t="n"/>
      <c r="H307" s="14" t="inlineStr">
        <is>
          <t>L2 Explain the rules</t>
        </is>
      </c>
      <c r="I307" s="21" t="inlineStr">
        <is>
          <t>U</t>
        </is>
      </c>
      <c r="J307" s="23" t="n"/>
      <c r="K307" s="14" t="inlineStr">
        <is>
          <t>L3 Identify the team</t>
        </is>
      </c>
      <c r="L307" s="21" t="inlineStr">
        <is>
          <t>U</t>
        </is>
      </c>
      <c r="M307" s="23" t="n"/>
      <c r="N307" s="14" t="inlineStr">
        <is>
          <t>L4 Review and correct</t>
        </is>
      </c>
      <c r="O307" s="21" t="inlineStr">
        <is>
          <t>U</t>
        </is>
      </c>
      <c r="P307" s="23" t="n"/>
      <c r="Q307" s="14" t="inlineStr">
        <is>
          <t>L5 Measure reliability</t>
        </is>
      </c>
      <c r="R307" s="21" t="inlineStr">
        <is>
          <t>U</t>
        </is>
      </c>
      <c r="S307" s="23" t="n"/>
      <c r="T307" s="14">
        <f>IF(Z307=0,IF(ISNUMBER(SEARCH("X",AV307)),"Unrated (0-5; X)","Unrated (0-5)"),IF(Z307=1,V307&amp;"/5",V307&amp;"-"&amp;X307&amp;"/5 (P"&amp;IF(ISNUMBER(SEARCH("X",AV307)),"; X","")&amp;")"))</f>
        <v/>
      </c>
      <c r="U307" s="26">
        <f>IF(AS307=0,"",IF(AR307=0,"Incomplete/invalid",IF(AA307=0,IF(ISNUMBER(SEARCH("X",AW307)),"Unrated (0-5; X)","Unrated (0-5)"),IF(AA307=1,W307&amp;"/5",W307&amp;"-"&amp;Y307&amp;"/5 (P"&amp;IF(ISNUMBER(SEARCH("X",AW307)),"; X","")&amp;")"))))</f>
        <v/>
      </c>
      <c r="V307" s="53">
        <f>LEN(AV307)-LEN(SUBSTITUTE(AV307,"Y",""))</f>
        <v/>
      </c>
      <c r="W307" s="54">
        <f>IF(AR307=1,LEN(AW307)-LEN(SUBSTITUTE(AW307,"Y","")),"")</f>
        <v/>
      </c>
      <c r="X307" s="53">
        <f>5-(LEN(AV307)-LEN(SUBSTITUTE(AV307,"N","")))</f>
        <v/>
      </c>
      <c r="Y307" s="54">
        <f>IF(AR307=1,5-(LEN(AW307)-LEN(SUBSTITUTE(AW307,"N",""))),"")</f>
        <v/>
      </c>
      <c r="Z307" s="55">
        <f>(V307+5-X307)/5</f>
        <v/>
      </c>
      <c r="AA307" s="56">
        <f>IF(AR307=1,(W307+5-Y307)/5,"")</f>
        <v/>
      </c>
      <c r="AB307" s="57">
        <f>D307*V307/5</f>
        <v/>
      </c>
      <c r="AC307" s="58">
        <f>IF(AR307=1,D307*W307/5,"")</f>
        <v/>
      </c>
      <c r="AD307" s="57">
        <f>D307*X307/5</f>
        <v/>
      </c>
      <c r="AE307" s="58">
        <f>IF(AR307=1,D307*Y307/5,"")</f>
        <v/>
      </c>
      <c r="AF307" s="57">
        <f>D307*Z307</f>
        <v/>
      </c>
      <c r="AG307" s="58">
        <f>IF(AR307=1,D307*AA307,"")</f>
        <v/>
      </c>
      <c r="AH307" s="14" t="inlineStr">
        <is>
          <t>Y: L1 | N: none | X: none | U: L2, L3, L4, L5. See dataset-specific evidence note in MCDM_Grades and the complete rules in MCDM_Rubric.</t>
        </is>
      </c>
      <c r="AI307" s="27" t="n"/>
      <c r="AJ307" s="14" t="inlineStr">
        <is>
          <t>https://data.mendeley.com/datasets/v8mbnvx8pv/1</t>
        </is>
      </c>
      <c r="AK307" s="27" t="n"/>
      <c r="AL307" s="14" t="inlineStr">
        <is>
          <t>P: primary documentation (not evaluator-verified data quality)</t>
        </is>
      </c>
      <c r="AM307" s="27" t="n"/>
      <c r="AN307" s="14" t="inlineStr">
        <is>
          <t>Mendeley v8mbnvx8pv/1</t>
        </is>
      </c>
      <c r="AO307" s="27" t="n"/>
      <c r="AP307" s="14" t="inlineStr">
        <is>
          <t>2026-09-07</t>
        </is>
      </c>
      <c r="AQ307" s="27" t="n"/>
      <c r="AR307" s="14">
        <f>IF(AND(AS307=5,LEN(AW307)=5,LEN(SUBSTITUTE(SUBSTITUTE(SUBSTITUTE(SUBSTITUTE(AW307,"Y",""),"N",""),"U",""),"X",""))=0),1,0)</f>
        <v/>
      </c>
      <c r="AS307" s="14">
        <f>COUNTA(G307,J307,M307,P307,S307)</f>
        <v/>
      </c>
      <c r="AT307" s="14">
        <f>SUM(IF(OR(G307="Y",G307="N",G307="U",G307="X"),IF(G307=F307,1,0),0),IF(OR(J307="Y",J307="N",J307="U",J307="X"),IF(J307=I307,1,0),0),IF(OR(M307="Y",M307="N",M307="U",M307="X"),IF(M307=L307,1,0),0),IF(OR(P307="Y",P307="N",P307="U",P307="X"),IF(P307=O307,1,0),0),IF(OR(S307="Y",S307="N",S307="U",S307="X"),IF(S307=R307,1,0),0))</f>
        <v/>
      </c>
      <c r="AU307" s="14">
        <f>A307&amp;"|"&amp;LEFT(C307,1)</f>
        <v/>
      </c>
      <c r="AV307" s="14">
        <f>F307&amp;I307&amp;L307&amp;O307&amp;R307</f>
        <v/>
      </c>
      <c r="AW307" s="14">
        <f>G307&amp;J307&amp;M307&amp;P307&amp;S307</f>
        <v/>
      </c>
    </row>
    <row r="308" ht="70" customHeight="1">
      <c r="A308" s="14" t="inlineStr">
        <is>
          <t>DS-039</t>
        </is>
      </c>
      <c r="B308" s="14" t="inlineStr">
        <is>
          <t>RoadRutting Dataset (sekilab)</t>
        </is>
      </c>
      <c r="C308" s="14" t="inlineStr">
        <is>
          <t>D Documentation</t>
        </is>
      </c>
      <c r="D308" s="14">
        <f>MCDM_Settings!$D$9</f>
        <v/>
      </c>
      <c r="E308" s="14" t="inlineStr">
        <is>
          <t>D1 Describe the files</t>
        </is>
      </c>
      <c r="F308" s="21" t="inlineStr">
        <is>
          <t>U</t>
        </is>
      </c>
      <c r="G308" s="23" t="n"/>
      <c r="H308" s="14" t="inlineStr">
        <is>
          <t>D2 Explain the source</t>
        </is>
      </c>
      <c r="I308" s="21" t="inlineStr">
        <is>
          <t>U</t>
        </is>
      </c>
      <c r="J308" s="23" t="n"/>
      <c r="K308" s="14" t="inlineStr">
        <is>
          <t>D3 Track the version</t>
        </is>
      </c>
      <c r="L308" s="21" t="inlineStr">
        <is>
          <t>Y</t>
        </is>
      </c>
      <c r="M308" s="23" t="n"/>
      <c r="N308" s="14" t="inlineStr">
        <is>
          <t>D4 State the limits</t>
        </is>
      </c>
      <c r="O308" s="21" t="inlineStr">
        <is>
          <t>U</t>
        </is>
      </c>
      <c r="P308" s="23" t="n"/>
      <c r="Q308" s="14" t="inlineStr">
        <is>
          <t>D5 Locate the details</t>
        </is>
      </c>
      <c r="R308" s="21" t="inlineStr">
        <is>
          <t>Y</t>
        </is>
      </c>
      <c r="S308" s="23" t="n"/>
      <c r="T308" s="14">
        <f>IF(Z308=0,IF(ISNUMBER(SEARCH("X",AV308)),"Unrated (0-5; X)","Unrated (0-5)"),IF(Z308=1,V308&amp;"/5",V308&amp;"-"&amp;X308&amp;"/5 (P"&amp;IF(ISNUMBER(SEARCH("X",AV308)),"; X","")&amp;")"))</f>
        <v/>
      </c>
      <c r="U308" s="26">
        <f>IF(AS308=0,"",IF(AR308=0,"Incomplete/invalid",IF(AA308=0,IF(ISNUMBER(SEARCH("X",AW308)),"Unrated (0-5; X)","Unrated (0-5)"),IF(AA308=1,W308&amp;"/5",W308&amp;"-"&amp;Y308&amp;"/5 (P"&amp;IF(ISNUMBER(SEARCH("X",AW308)),"; X","")&amp;")"))))</f>
        <v/>
      </c>
      <c r="V308" s="53">
        <f>LEN(AV308)-LEN(SUBSTITUTE(AV308,"Y",""))</f>
        <v/>
      </c>
      <c r="W308" s="54">
        <f>IF(AR308=1,LEN(AW308)-LEN(SUBSTITUTE(AW308,"Y","")),"")</f>
        <v/>
      </c>
      <c r="X308" s="53">
        <f>5-(LEN(AV308)-LEN(SUBSTITUTE(AV308,"N","")))</f>
        <v/>
      </c>
      <c r="Y308" s="54">
        <f>IF(AR308=1,5-(LEN(AW308)-LEN(SUBSTITUTE(AW308,"N",""))),"")</f>
        <v/>
      </c>
      <c r="Z308" s="55">
        <f>(V308+5-X308)/5</f>
        <v/>
      </c>
      <c r="AA308" s="56">
        <f>IF(AR308=1,(W308+5-Y308)/5,"")</f>
        <v/>
      </c>
      <c r="AB308" s="57">
        <f>D308*V308/5</f>
        <v/>
      </c>
      <c r="AC308" s="58">
        <f>IF(AR308=1,D308*W308/5,"")</f>
        <v/>
      </c>
      <c r="AD308" s="57">
        <f>D308*X308/5</f>
        <v/>
      </c>
      <c r="AE308" s="58">
        <f>IF(AR308=1,D308*Y308/5,"")</f>
        <v/>
      </c>
      <c r="AF308" s="57">
        <f>D308*Z308</f>
        <v/>
      </c>
      <c r="AG308" s="58">
        <f>IF(AR308=1,D308*AA308,"")</f>
        <v/>
      </c>
      <c r="AH308" s="14" t="inlineStr">
        <is>
          <t>Y: D3, D5 | N: none | X: none | U: D1, D2, D4. See dataset-specific evidence note in MCDM_Grades and the complete rules in MCDM_Rubric.</t>
        </is>
      </c>
      <c r="AI308" s="27" t="n"/>
      <c r="AJ308" s="14" t="inlineStr">
        <is>
          <t>https://data.mendeley.com/datasets/v8mbnvx8pv/1</t>
        </is>
      </c>
      <c r="AK308" s="27" t="n"/>
      <c r="AL308" s="14" t="inlineStr">
        <is>
          <t>P: primary documentation (not evaluator-verified data quality)</t>
        </is>
      </c>
      <c r="AM308" s="27" t="n"/>
      <c r="AN308" s="14" t="inlineStr">
        <is>
          <t>Mendeley v8mbnvx8pv/1</t>
        </is>
      </c>
      <c r="AO308" s="27" t="n"/>
      <c r="AP308" s="14" t="inlineStr">
        <is>
          <t>2026-09-07</t>
        </is>
      </c>
      <c r="AQ308" s="27" t="n"/>
      <c r="AR308" s="14">
        <f>IF(AND(AS308=5,LEN(AW308)=5,LEN(SUBSTITUTE(SUBSTITUTE(SUBSTITUTE(SUBSTITUTE(AW308,"Y",""),"N",""),"U",""),"X",""))=0),1,0)</f>
        <v/>
      </c>
      <c r="AS308" s="14">
        <f>COUNTA(G308,J308,M308,P308,S308)</f>
        <v/>
      </c>
      <c r="AT308" s="14">
        <f>SUM(IF(OR(G308="Y",G308="N",G308="U",G308="X"),IF(G308=F308,1,0),0),IF(OR(J308="Y",J308="N",J308="U",J308="X"),IF(J308=I308,1,0),0),IF(OR(M308="Y",M308="N",M308="U",M308="X"),IF(M308=L308,1,0),0),IF(OR(P308="Y",P308="N",P308="U",P308="X"),IF(P308=O308,1,0),0),IF(OR(S308="Y",S308="N",S308="U",S308="X"),IF(S308=R308,1,0),0))</f>
        <v/>
      </c>
      <c r="AU308" s="14">
        <f>A308&amp;"|"&amp;LEFT(C308,1)</f>
        <v/>
      </c>
      <c r="AV308" s="14">
        <f>F308&amp;I308&amp;L308&amp;O308&amp;R308</f>
        <v/>
      </c>
      <c r="AW308" s="14">
        <f>G308&amp;J308&amp;M308&amp;P308&amp;S308</f>
        <v/>
      </c>
    </row>
    <row r="309" ht="70" customHeight="1">
      <c r="A309" s="14" t="inlineStr">
        <is>
          <t>DS-039</t>
        </is>
      </c>
      <c r="B309" s="14" t="inlineStr">
        <is>
          <t>RoadRutting Dataset (sekilab)</t>
        </is>
      </c>
      <c r="C309" s="14" t="inlineStr">
        <is>
          <t>C Sample Size</t>
        </is>
      </c>
      <c r="D309" s="14">
        <f>MCDM_Settings!$D$10</f>
        <v/>
      </c>
      <c r="E309" s="14" t="inlineStr">
        <is>
          <t>C1 Count originals</t>
        </is>
      </c>
      <c r="F309" s="21" t="inlineStr">
        <is>
          <t>U</t>
        </is>
      </c>
      <c r="G309" s="23" t="n"/>
      <c r="H309" s="14" t="inlineStr">
        <is>
          <t>C2 Count each class</t>
        </is>
      </c>
      <c r="I309" s="21" t="inlineStr">
        <is>
          <t>U</t>
        </is>
      </c>
      <c r="J309" s="23" t="n"/>
      <c r="K309" s="14" t="inlineStr">
        <is>
          <t>C3 Count each group</t>
        </is>
      </c>
      <c r="L309" s="21" t="inlineStr">
        <is>
          <t>U</t>
        </is>
      </c>
      <c r="M309" s="23" t="n"/>
      <c r="N309" s="14" t="inlineStr">
        <is>
          <t>C4 Count each split</t>
        </is>
      </c>
      <c r="O309" s="21" t="inlineStr">
        <is>
          <t>U</t>
        </is>
      </c>
      <c r="P309" s="23" t="n"/>
      <c r="Q309" s="14" t="inlineStr">
        <is>
          <t>C5 Justify the size</t>
        </is>
      </c>
      <c r="R309" s="21" t="inlineStr">
        <is>
          <t>U</t>
        </is>
      </c>
      <c r="S309" s="23" t="n"/>
      <c r="T309" s="14">
        <f>IF(Z309=0,IF(ISNUMBER(SEARCH("X",AV309)),"Unrated (0-5; X)","Unrated (0-5)"),IF(Z309=1,V309&amp;"/5",V309&amp;"-"&amp;X309&amp;"/5 (P"&amp;IF(ISNUMBER(SEARCH("X",AV309)),"; X","")&amp;")"))</f>
        <v/>
      </c>
      <c r="U309" s="26">
        <f>IF(AS309=0,"",IF(AR309=0,"Incomplete/invalid",IF(AA309=0,IF(ISNUMBER(SEARCH("X",AW309)),"Unrated (0-5; X)","Unrated (0-5)"),IF(AA309=1,W309&amp;"/5",W309&amp;"-"&amp;Y309&amp;"/5 (P"&amp;IF(ISNUMBER(SEARCH("X",AW309)),"; X","")&amp;")"))))</f>
        <v/>
      </c>
      <c r="V309" s="53">
        <f>LEN(AV309)-LEN(SUBSTITUTE(AV309,"Y",""))</f>
        <v/>
      </c>
      <c r="W309" s="54">
        <f>IF(AR309=1,LEN(AW309)-LEN(SUBSTITUTE(AW309,"Y","")),"")</f>
        <v/>
      </c>
      <c r="X309" s="53">
        <f>5-(LEN(AV309)-LEN(SUBSTITUTE(AV309,"N","")))</f>
        <v/>
      </c>
      <c r="Y309" s="54">
        <f>IF(AR309=1,5-(LEN(AW309)-LEN(SUBSTITUTE(AW309,"N",""))),"")</f>
        <v/>
      </c>
      <c r="Z309" s="55">
        <f>(V309+5-X309)/5</f>
        <v/>
      </c>
      <c r="AA309" s="56">
        <f>IF(AR309=1,(W309+5-Y309)/5,"")</f>
        <v/>
      </c>
      <c r="AB309" s="57">
        <f>D309*V309/5</f>
        <v/>
      </c>
      <c r="AC309" s="58">
        <f>IF(AR309=1,D309*W309/5,"")</f>
        <v/>
      </c>
      <c r="AD309" s="57">
        <f>D309*X309/5</f>
        <v/>
      </c>
      <c r="AE309" s="58">
        <f>IF(AR309=1,D309*Y309/5,"")</f>
        <v/>
      </c>
      <c r="AF309" s="57">
        <f>D309*Z309</f>
        <v/>
      </c>
      <c r="AG309" s="58">
        <f>IF(AR309=1,D309*AA309,"")</f>
        <v/>
      </c>
      <c r="AH309" s="14" t="inlineStr">
        <is>
          <t>Y: none | N: none | X: none | U: C1, C2, C3, C4, C5. See dataset-specific evidence note in MCDM_Grades and the complete rules in MCDM_Rubric.</t>
        </is>
      </c>
      <c r="AI309" s="27" t="n"/>
      <c r="AJ309" s="14" t="inlineStr">
        <is>
          <t>https://data.mendeley.com/datasets/v8mbnvx8pv/1</t>
        </is>
      </c>
      <c r="AK309" s="27" t="n"/>
      <c r="AL309" s="14" t="inlineStr">
        <is>
          <t>P: primary documentation (not evaluator-verified data quality)</t>
        </is>
      </c>
      <c r="AM309" s="27" t="n"/>
      <c r="AN309" s="14" t="inlineStr">
        <is>
          <t>Mendeley v8mbnvx8pv/1</t>
        </is>
      </c>
      <c r="AO309" s="27" t="n"/>
      <c r="AP309" s="14" t="inlineStr">
        <is>
          <t>2026-09-07</t>
        </is>
      </c>
      <c r="AQ309" s="27" t="n"/>
      <c r="AR309" s="14">
        <f>IF(AND(AS309=5,LEN(AW309)=5,LEN(SUBSTITUTE(SUBSTITUTE(SUBSTITUTE(SUBSTITUTE(AW309,"Y",""),"N",""),"U",""),"X",""))=0),1,0)</f>
        <v/>
      </c>
      <c r="AS309" s="14">
        <f>COUNTA(G309,J309,M309,P309,S309)</f>
        <v/>
      </c>
      <c r="AT309" s="14">
        <f>SUM(IF(OR(G309="Y",G309="N",G309="U",G309="X"),IF(G309=F309,1,0),0),IF(OR(J309="Y",J309="N",J309="U",J309="X"),IF(J309=I309,1,0),0),IF(OR(M309="Y",M309="N",M309="U",M309="X"),IF(M309=L309,1,0),0),IF(OR(P309="Y",P309="N",P309="U",P309="X"),IF(P309=O309,1,0),0),IF(OR(S309="Y",S309="N",S309="U",S309="X"),IF(S309=R309,1,0),0))</f>
        <v/>
      </c>
      <c r="AU309" s="14">
        <f>A309&amp;"|"&amp;LEFT(C309,1)</f>
        <v/>
      </c>
      <c r="AV309" s="14">
        <f>F309&amp;I309&amp;L309&amp;O309&amp;R309</f>
        <v/>
      </c>
      <c r="AW309" s="14">
        <f>G309&amp;J309&amp;M309&amp;P309&amp;S309</f>
        <v/>
      </c>
    </row>
    <row r="310" ht="70" customHeight="1">
      <c r="A310" s="14" t="inlineStr">
        <is>
          <t>DS-039</t>
        </is>
      </c>
      <c r="B310" s="14" t="inlineStr">
        <is>
          <t>RoadRutting Dataset (sekilab)</t>
        </is>
      </c>
      <c r="C310" s="14" t="inlineStr">
        <is>
          <t>R Domain Fit</t>
        </is>
      </c>
      <c r="D310" s="14">
        <f>MCDM_Settings!$D$11</f>
        <v/>
      </c>
      <c r="E310" s="14" t="inlineStr">
        <is>
          <t>R1 Define the domain</t>
        </is>
      </c>
      <c r="F310" s="21" t="inlineStr">
        <is>
          <t>U</t>
        </is>
      </c>
      <c r="G310" s="23" t="n"/>
      <c r="H310" s="14" t="inlineStr">
        <is>
          <t>R2 Describe coverage</t>
        </is>
      </c>
      <c r="I310" s="21" t="inlineStr">
        <is>
          <t>U</t>
        </is>
      </c>
      <c r="J310" s="23" t="n"/>
      <c r="K310" s="14" t="inlineStr">
        <is>
          <t>R3 Compare the target</t>
        </is>
      </c>
      <c r="L310" s="21" t="inlineStr">
        <is>
          <t>U</t>
        </is>
      </c>
      <c r="M310" s="23" t="n"/>
      <c r="N310" s="14" t="inlineStr">
        <is>
          <t>R4 Check for bias</t>
        </is>
      </c>
      <c r="O310" s="21" t="inlineStr">
        <is>
          <t>U</t>
        </is>
      </c>
      <c r="P310" s="23" t="n"/>
      <c r="Q310" s="14" t="inlineStr">
        <is>
          <t>R5 Test a new domain</t>
        </is>
      </c>
      <c r="R310" s="21" t="inlineStr">
        <is>
          <t>U</t>
        </is>
      </c>
      <c r="S310" s="23" t="n"/>
      <c r="T310" s="14">
        <f>IF(Z310=0,IF(ISNUMBER(SEARCH("X",AV310)),"Unrated (0-5; X)","Unrated (0-5)"),IF(Z310=1,V310&amp;"/5",V310&amp;"-"&amp;X310&amp;"/5 (P"&amp;IF(ISNUMBER(SEARCH("X",AV310)),"; X","")&amp;")"))</f>
        <v/>
      </c>
      <c r="U310" s="26">
        <f>IF(AS310=0,"",IF(AR310=0,"Incomplete/invalid",IF(AA310=0,IF(ISNUMBER(SEARCH("X",AW310)),"Unrated (0-5; X)","Unrated (0-5)"),IF(AA310=1,W310&amp;"/5",W310&amp;"-"&amp;Y310&amp;"/5 (P"&amp;IF(ISNUMBER(SEARCH("X",AW310)),"; X","")&amp;")"))))</f>
        <v/>
      </c>
      <c r="V310" s="53">
        <f>LEN(AV310)-LEN(SUBSTITUTE(AV310,"Y",""))</f>
        <v/>
      </c>
      <c r="W310" s="54">
        <f>IF(AR310=1,LEN(AW310)-LEN(SUBSTITUTE(AW310,"Y","")),"")</f>
        <v/>
      </c>
      <c r="X310" s="53">
        <f>5-(LEN(AV310)-LEN(SUBSTITUTE(AV310,"N","")))</f>
        <v/>
      </c>
      <c r="Y310" s="54">
        <f>IF(AR310=1,5-(LEN(AW310)-LEN(SUBSTITUTE(AW310,"N",""))),"")</f>
        <v/>
      </c>
      <c r="Z310" s="55">
        <f>(V310+5-X310)/5</f>
        <v/>
      </c>
      <c r="AA310" s="56">
        <f>IF(AR310=1,(W310+5-Y310)/5,"")</f>
        <v/>
      </c>
      <c r="AB310" s="57">
        <f>D310*V310/5</f>
        <v/>
      </c>
      <c r="AC310" s="58">
        <f>IF(AR310=1,D310*W310/5,"")</f>
        <v/>
      </c>
      <c r="AD310" s="57">
        <f>D310*X310/5</f>
        <v/>
      </c>
      <c r="AE310" s="58">
        <f>IF(AR310=1,D310*Y310/5,"")</f>
        <v/>
      </c>
      <c r="AF310" s="57">
        <f>D310*Z310</f>
        <v/>
      </c>
      <c r="AG310" s="58">
        <f>IF(AR310=1,D310*AA310,"")</f>
        <v/>
      </c>
      <c r="AH310" s="14" t="inlineStr">
        <is>
          <t>Y: none | N: none | X: none | U: R1, R2, R3, R4, R5. See dataset-specific evidence note in MCDM_Grades and the complete rules in MCDM_Rubric.</t>
        </is>
      </c>
      <c r="AI310" s="27" t="n"/>
      <c r="AJ310" s="14" t="inlineStr">
        <is>
          <t>https://data.mendeley.com/datasets/v8mbnvx8pv/1</t>
        </is>
      </c>
      <c r="AK310" s="27" t="n"/>
      <c r="AL310" s="14" t="inlineStr">
        <is>
          <t>P: primary documentation (not evaluator-verified data quality)</t>
        </is>
      </c>
      <c r="AM310" s="27" t="n"/>
      <c r="AN310" s="14" t="inlineStr">
        <is>
          <t>Mendeley v8mbnvx8pv/1</t>
        </is>
      </c>
      <c r="AO310" s="27" t="n"/>
      <c r="AP310" s="14" t="inlineStr">
        <is>
          <t>2026-09-07</t>
        </is>
      </c>
      <c r="AQ310" s="27" t="n"/>
      <c r="AR310" s="14">
        <f>IF(AND(AS310=5,LEN(AW310)=5,LEN(SUBSTITUTE(SUBSTITUTE(SUBSTITUTE(SUBSTITUTE(AW310,"Y",""),"N",""),"U",""),"X",""))=0),1,0)</f>
        <v/>
      </c>
      <c r="AS310" s="14">
        <f>COUNTA(G310,J310,M310,P310,S310)</f>
        <v/>
      </c>
      <c r="AT310" s="14">
        <f>SUM(IF(OR(G310="Y",G310="N",G310="U",G310="X"),IF(G310=F310,1,0),0),IF(OR(J310="Y",J310="N",J310="U",J310="X"),IF(J310=I310,1,0),0),IF(OR(M310="Y",M310="N",M310="U",M310="X"),IF(M310=L310,1,0),0),IF(OR(P310="Y",P310="N",P310="U",P310="X"),IF(P310=O310,1,0),0),IF(OR(S310="Y",S310="N",S310="U",S310="X"),IF(S310=R310,1,0),0))</f>
        <v/>
      </c>
      <c r="AU310" s="14">
        <f>A310&amp;"|"&amp;LEFT(C310,1)</f>
        <v/>
      </c>
      <c r="AV310" s="14">
        <f>F310&amp;I310&amp;L310&amp;O310&amp;R310</f>
        <v/>
      </c>
      <c r="AW310" s="14">
        <f>G310&amp;J310&amp;M310&amp;P310&amp;S310</f>
        <v/>
      </c>
    </row>
    <row r="311" ht="70" customHeight="1">
      <c r="A311" s="14" t="inlineStr">
        <is>
          <t>DS-039</t>
        </is>
      </c>
      <c r="B311" s="14" t="inlineStr">
        <is>
          <t>RoadRutting Dataset (sekilab)</t>
        </is>
      </c>
      <c r="C311" s="14" t="inlineStr">
        <is>
          <t>M Sensor Details</t>
        </is>
      </c>
      <c r="D311" s="14">
        <f>MCDM_Settings!$D$12</f>
        <v/>
      </c>
      <c r="E311" s="14" t="inlineStr">
        <is>
          <t>M1 Identify equipment</t>
        </is>
      </c>
      <c r="F311" s="21" t="inlineStr">
        <is>
          <t>U</t>
        </is>
      </c>
      <c r="G311" s="23" t="n"/>
      <c r="H311" s="14" t="inlineStr">
        <is>
          <t>M2 Specify the scale</t>
        </is>
      </c>
      <c r="I311" s="21" t="inlineStr">
        <is>
          <t>U</t>
        </is>
      </c>
      <c r="J311" s="23" t="n"/>
      <c r="K311" s="14" t="inlineStr">
        <is>
          <t>M3 Locate the records</t>
        </is>
      </c>
      <c r="L311" s="21" t="inlineStr">
        <is>
          <t>U</t>
        </is>
      </c>
      <c r="M311" s="23" t="n"/>
      <c r="N311" s="14" t="inlineStr">
        <is>
          <t>M4 Report precision</t>
        </is>
      </c>
      <c r="O311" s="21" t="inlineStr">
        <is>
          <t>U</t>
        </is>
      </c>
      <c r="P311" s="23" t="n"/>
      <c r="Q311" s="14" t="inlineStr">
        <is>
          <t>M5 Explain processing</t>
        </is>
      </c>
      <c r="R311" s="21" t="inlineStr">
        <is>
          <t>U</t>
        </is>
      </c>
      <c r="S311" s="23" t="n"/>
      <c r="T311" s="14">
        <f>IF(Z311=0,IF(ISNUMBER(SEARCH("X",AV311)),"Unrated (0-5; X)","Unrated (0-5)"),IF(Z311=1,V311&amp;"/5",V311&amp;"-"&amp;X311&amp;"/5 (P"&amp;IF(ISNUMBER(SEARCH("X",AV311)),"; X","")&amp;")"))</f>
        <v/>
      </c>
      <c r="U311" s="26">
        <f>IF(AS311=0,"",IF(AR311=0,"Incomplete/invalid",IF(AA311=0,IF(ISNUMBER(SEARCH("X",AW311)),"Unrated (0-5; X)","Unrated (0-5)"),IF(AA311=1,W311&amp;"/5",W311&amp;"-"&amp;Y311&amp;"/5 (P"&amp;IF(ISNUMBER(SEARCH("X",AW311)),"; X","")&amp;")"))))</f>
        <v/>
      </c>
      <c r="V311" s="53">
        <f>LEN(AV311)-LEN(SUBSTITUTE(AV311,"Y",""))</f>
        <v/>
      </c>
      <c r="W311" s="54">
        <f>IF(AR311=1,LEN(AW311)-LEN(SUBSTITUTE(AW311,"Y","")),"")</f>
        <v/>
      </c>
      <c r="X311" s="53">
        <f>5-(LEN(AV311)-LEN(SUBSTITUTE(AV311,"N","")))</f>
        <v/>
      </c>
      <c r="Y311" s="54">
        <f>IF(AR311=1,5-(LEN(AW311)-LEN(SUBSTITUTE(AW311,"N",""))),"")</f>
        <v/>
      </c>
      <c r="Z311" s="55">
        <f>(V311+5-X311)/5</f>
        <v/>
      </c>
      <c r="AA311" s="56">
        <f>IF(AR311=1,(W311+5-Y311)/5,"")</f>
        <v/>
      </c>
      <c r="AB311" s="57">
        <f>D311*V311/5</f>
        <v/>
      </c>
      <c r="AC311" s="58">
        <f>IF(AR311=1,D311*W311/5,"")</f>
        <v/>
      </c>
      <c r="AD311" s="57">
        <f>D311*X311/5</f>
        <v/>
      </c>
      <c r="AE311" s="58">
        <f>IF(AR311=1,D311*Y311/5,"")</f>
        <v/>
      </c>
      <c r="AF311" s="57">
        <f>D311*Z311</f>
        <v/>
      </c>
      <c r="AG311" s="58">
        <f>IF(AR311=1,D311*AA311,"")</f>
        <v/>
      </c>
      <c r="AH311" s="14" t="inlineStr">
        <is>
          <t>Y: none | N: none | X: none | U: M1, M2, M3, M4, M5. See dataset-specific evidence note in MCDM_Grades and the complete rules in MCDM_Rubric.</t>
        </is>
      </c>
      <c r="AI311" s="27" t="n"/>
      <c r="AJ311" s="14" t="inlineStr">
        <is>
          <t>https://data.mendeley.com/datasets/v8mbnvx8pv/1</t>
        </is>
      </c>
      <c r="AK311" s="27" t="n"/>
      <c r="AL311" s="14" t="inlineStr">
        <is>
          <t>P: primary documentation (not evaluator-verified data quality)</t>
        </is>
      </c>
      <c r="AM311" s="27" t="n"/>
      <c r="AN311" s="14" t="inlineStr">
        <is>
          <t>Mendeley v8mbnvx8pv/1</t>
        </is>
      </c>
      <c r="AO311" s="27" t="n"/>
      <c r="AP311" s="14" t="inlineStr">
        <is>
          <t>2026-09-07</t>
        </is>
      </c>
      <c r="AQ311" s="27" t="n"/>
      <c r="AR311" s="14">
        <f>IF(AND(AS311=5,LEN(AW311)=5,LEN(SUBSTITUTE(SUBSTITUTE(SUBSTITUTE(SUBSTITUTE(AW311,"Y",""),"N",""),"U",""),"X",""))=0),1,0)</f>
        <v/>
      </c>
      <c r="AS311" s="14">
        <f>COUNTA(G311,J311,M311,P311,S311)</f>
        <v/>
      </c>
      <c r="AT311" s="14">
        <f>SUM(IF(OR(G311="Y",G311="N",G311="U",G311="X"),IF(G311=F311,1,0),0),IF(OR(J311="Y",J311="N",J311="U",J311="X"),IF(J311=I311,1,0),0),IF(OR(M311="Y",M311="N",M311="U",M311="X"),IF(M311=L311,1,0),0),IF(OR(P311="Y",P311="N",P311="U",P311="X"),IF(P311=O311,1,0),0),IF(OR(S311="Y",S311="N",S311="U",S311="X"),IF(S311=R311,1,0),0))</f>
        <v/>
      </c>
      <c r="AU311" s="14">
        <f>A311&amp;"|"&amp;LEFT(C311,1)</f>
        <v/>
      </c>
      <c r="AV311" s="14">
        <f>F311&amp;I311&amp;L311&amp;O311&amp;R311</f>
        <v/>
      </c>
      <c r="AW311" s="14">
        <f>G311&amp;J311&amp;M311&amp;P311&amp;S311</f>
        <v/>
      </c>
    </row>
    <row r="312" ht="70" customHeight="1">
      <c r="A312" s="14" t="inlineStr">
        <is>
          <t>DS-039</t>
        </is>
      </c>
      <c r="B312" s="14" t="inlineStr">
        <is>
          <t>RoadRutting Dataset (sekilab)</t>
        </is>
      </c>
      <c r="C312" s="14" t="inlineStr">
        <is>
          <t>V Test Readiness</t>
        </is>
      </c>
      <c r="D312" s="14">
        <f>MCDM_Settings!$D$13</f>
        <v/>
      </c>
      <c r="E312" s="14" t="inlineStr">
        <is>
          <t>V1 Identify test data</t>
        </is>
      </c>
      <c r="F312" s="21" t="inlineStr">
        <is>
          <t>U</t>
        </is>
      </c>
      <c r="G312" s="23" t="n"/>
      <c r="H312" s="14" t="inlineStr">
        <is>
          <t>V2 Define the splits</t>
        </is>
      </c>
      <c r="I312" s="21" t="inlineStr">
        <is>
          <t>U</t>
        </is>
      </c>
      <c r="J312" s="23" t="n"/>
      <c r="K312" s="14" t="inlineStr">
        <is>
          <t>V3 Prevent leakage</t>
        </is>
      </c>
      <c r="L312" s="21" t="inlineStr">
        <is>
          <t>U</t>
        </is>
      </c>
      <c r="M312" s="23" t="n"/>
      <c r="N312" s="14" t="inlineStr">
        <is>
          <t>V4 Provide a baseline</t>
        </is>
      </c>
      <c r="O312" s="21" t="inlineStr">
        <is>
          <t>U</t>
        </is>
      </c>
      <c r="P312" s="23" t="n"/>
      <c r="Q312" s="14" t="inlineStr">
        <is>
          <t>V5 Report uncertainty</t>
        </is>
      </c>
      <c r="R312" s="21" t="inlineStr">
        <is>
          <t>U</t>
        </is>
      </c>
      <c r="S312" s="23" t="n"/>
      <c r="T312" s="14">
        <f>IF(Z312=0,IF(ISNUMBER(SEARCH("X",AV312)),"Unrated (0-5; X)","Unrated (0-5)"),IF(Z312=1,V312&amp;"/5",V312&amp;"-"&amp;X312&amp;"/5 (P"&amp;IF(ISNUMBER(SEARCH("X",AV312)),"; X","")&amp;")"))</f>
        <v/>
      </c>
      <c r="U312" s="26">
        <f>IF(AS312=0,"",IF(AR312=0,"Incomplete/invalid",IF(AA312=0,IF(ISNUMBER(SEARCH("X",AW312)),"Unrated (0-5; X)","Unrated (0-5)"),IF(AA312=1,W312&amp;"/5",W312&amp;"-"&amp;Y312&amp;"/5 (P"&amp;IF(ISNUMBER(SEARCH("X",AW312)),"; X","")&amp;")"))))</f>
        <v/>
      </c>
      <c r="V312" s="53">
        <f>LEN(AV312)-LEN(SUBSTITUTE(AV312,"Y",""))</f>
        <v/>
      </c>
      <c r="W312" s="54">
        <f>IF(AR312=1,LEN(AW312)-LEN(SUBSTITUTE(AW312,"Y","")),"")</f>
        <v/>
      </c>
      <c r="X312" s="53">
        <f>5-(LEN(AV312)-LEN(SUBSTITUTE(AV312,"N","")))</f>
        <v/>
      </c>
      <c r="Y312" s="54">
        <f>IF(AR312=1,5-(LEN(AW312)-LEN(SUBSTITUTE(AW312,"N",""))),"")</f>
        <v/>
      </c>
      <c r="Z312" s="55">
        <f>(V312+5-X312)/5</f>
        <v/>
      </c>
      <c r="AA312" s="56">
        <f>IF(AR312=1,(W312+5-Y312)/5,"")</f>
        <v/>
      </c>
      <c r="AB312" s="57">
        <f>D312*V312/5</f>
        <v/>
      </c>
      <c r="AC312" s="58">
        <f>IF(AR312=1,D312*W312/5,"")</f>
        <v/>
      </c>
      <c r="AD312" s="57">
        <f>D312*X312/5</f>
        <v/>
      </c>
      <c r="AE312" s="58">
        <f>IF(AR312=1,D312*Y312/5,"")</f>
        <v/>
      </c>
      <c r="AF312" s="57">
        <f>D312*Z312</f>
        <v/>
      </c>
      <c r="AG312" s="58">
        <f>IF(AR312=1,D312*AA312,"")</f>
        <v/>
      </c>
      <c r="AH312" s="14" t="inlineStr">
        <is>
          <t>Y: none | N: none | X: none | U: V1, V2, V3, V4, V5. See dataset-specific evidence note in MCDM_Grades and the complete rules in MCDM_Rubric.</t>
        </is>
      </c>
      <c r="AI312" s="27" t="n"/>
      <c r="AJ312" s="14" t="inlineStr">
        <is>
          <t>https://data.mendeley.com/datasets/v8mbnvx8pv/1</t>
        </is>
      </c>
      <c r="AK312" s="27" t="n"/>
      <c r="AL312" s="14" t="inlineStr">
        <is>
          <t>P: primary documentation (not evaluator-verified data quality)</t>
        </is>
      </c>
      <c r="AM312" s="27" t="n"/>
      <c r="AN312" s="14" t="inlineStr">
        <is>
          <t>Mendeley v8mbnvx8pv/1</t>
        </is>
      </c>
      <c r="AO312" s="27" t="n"/>
      <c r="AP312" s="14" t="inlineStr">
        <is>
          <t>2026-09-07</t>
        </is>
      </c>
      <c r="AQ312" s="27" t="n"/>
      <c r="AR312" s="14">
        <f>IF(AND(AS312=5,LEN(AW312)=5,LEN(SUBSTITUTE(SUBSTITUTE(SUBSTITUTE(SUBSTITUTE(AW312,"Y",""),"N",""),"U",""),"X",""))=0),1,0)</f>
        <v/>
      </c>
      <c r="AS312" s="14">
        <f>COUNTA(G312,J312,M312,P312,S312)</f>
        <v/>
      </c>
      <c r="AT312" s="14">
        <f>SUM(IF(OR(G312="Y",G312="N",G312="U",G312="X"),IF(G312=F312,1,0),0),IF(OR(J312="Y",J312="N",J312="U",J312="X"),IF(J312=I312,1,0),0),IF(OR(M312="Y",M312="N",M312="U",M312="X"),IF(M312=L312,1,0),0),IF(OR(P312="Y",P312="N",P312="U",P312="X"),IF(P312=O312,1,0),0),IF(OR(S312="Y",S312="N",S312="U",S312="X"),IF(S312=R312,1,0),0))</f>
        <v/>
      </c>
      <c r="AU312" s="14">
        <f>A312&amp;"|"&amp;LEFT(C312,1)</f>
        <v/>
      </c>
      <c r="AV312" s="14">
        <f>F312&amp;I312&amp;L312&amp;O312&amp;R312</f>
        <v/>
      </c>
      <c r="AW312" s="14">
        <f>G312&amp;J312&amp;M312&amp;P312&amp;S312</f>
        <v/>
      </c>
    </row>
    <row r="313" ht="70" customHeight="1">
      <c r="A313" s="14" t="inlineStr">
        <is>
          <t>DS-039</t>
        </is>
      </c>
      <c r="B313" s="14" t="inlineStr">
        <is>
          <t>RoadRutting Dataset (sekilab)</t>
        </is>
      </c>
      <c r="C313" s="14" t="inlineStr">
        <is>
          <t>E Engineering Value</t>
        </is>
      </c>
      <c r="D313" s="14">
        <f>MCDM_Settings!$D$14</f>
        <v/>
      </c>
      <c r="E313" s="14" t="inlineStr">
        <is>
          <t>E1 Define the outcome</t>
        </is>
      </c>
      <c r="F313" s="21" t="inlineStr">
        <is>
          <t>U</t>
        </is>
      </c>
      <c r="G313" s="23" t="n"/>
      <c r="H313" s="14" t="inlineStr">
        <is>
          <t>E2 Provide measurements</t>
        </is>
      </c>
      <c r="I313" s="21" t="inlineStr">
        <is>
          <t>U</t>
        </is>
      </c>
      <c r="J313" s="23" t="n"/>
      <c r="K313" s="14" t="inlineStr">
        <is>
          <t>E3 Link the records</t>
        </is>
      </c>
      <c r="L313" s="21" t="inlineStr">
        <is>
          <t>U</t>
        </is>
      </c>
      <c r="M313" s="23" t="n"/>
      <c r="N313" s="14" t="inlineStr">
        <is>
          <t>E4 Map agency needs</t>
        </is>
      </c>
      <c r="O313" s="21" t="inlineStr">
        <is>
          <t>U</t>
        </is>
      </c>
      <c r="P313" s="23" t="n"/>
      <c r="Q313" s="14" t="inlineStr">
        <is>
          <t>E5 Validate the decision</t>
        </is>
      </c>
      <c r="R313" s="21" t="inlineStr">
        <is>
          <t>U</t>
        </is>
      </c>
      <c r="S313" s="23" t="n"/>
      <c r="T313" s="14">
        <f>IF(Z313=0,IF(ISNUMBER(SEARCH("X",AV313)),"Unrated (0-5; X)","Unrated (0-5)"),IF(Z313=1,V313&amp;"/5",V313&amp;"-"&amp;X313&amp;"/5 (P"&amp;IF(ISNUMBER(SEARCH("X",AV313)),"; X","")&amp;")"))</f>
        <v/>
      </c>
      <c r="U313" s="26">
        <f>IF(AS313=0,"",IF(AR313=0,"Incomplete/invalid",IF(AA313=0,IF(ISNUMBER(SEARCH("X",AW313)),"Unrated (0-5; X)","Unrated (0-5)"),IF(AA313=1,W313&amp;"/5",W313&amp;"-"&amp;Y313&amp;"/5 (P"&amp;IF(ISNUMBER(SEARCH("X",AW313)),"; X","")&amp;")"))))</f>
        <v/>
      </c>
      <c r="V313" s="53">
        <f>LEN(AV313)-LEN(SUBSTITUTE(AV313,"Y",""))</f>
        <v/>
      </c>
      <c r="W313" s="54">
        <f>IF(AR313=1,LEN(AW313)-LEN(SUBSTITUTE(AW313,"Y","")),"")</f>
        <v/>
      </c>
      <c r="X313" s="53">
        <f>5-(LEN(AV313)-LEN(SUBSTITUTE(AV313,"N","")))</f>
        <v/>
      </c>
      <c r="Y313" s="54">
        <f>IF(AR313=1,5-(LEN(AW313)-LEN(SUBSTITUTE(AW313,"N",""))),"")</f>
        <v/>
      </c>
      <c r="Z313" s="55">
        <f>(V313+5-X313)/5</f>
        <v/>
      </c>
      <c r="AA313" s="56">
        <f>IF(AR313=1,(W313+5-Y313)/5,"")</f>
        <v/>
      </c>
      <c r="AB313" s="57">
        <f>D313*V313/5</f>
        <v/>
      </c>
      <c r="AC313" s="58">
        <f>IF(AR313=1,D313*W313/5,"")</f>
        <v/>
      </c>
      <c r="AD313" s="57">
        <f>D313*X313/5</f>
        <v/>
      </c>
      <c r="AE313" s="58">
        <f>IF(AR313=1,D313*Y313/5,"")</f>
        <v/>
      </c>
      <c r="AF313" s="57">
        <f>D313*Z313</f>
        <v/>
      </c>
      <c r="AG313" s="58">
        <f>IF(AR313=1,D313*AA313,"")</f>
        <v/>
      </c>
      <c r="AH313" s="14" t="inlineStr">
        <is>
          <t>Y: none | N: none | X: none | U: E1, E2, E3, E4, E5. See dataset-specific evidence note in MCDM_Grades and the complete rules in MCDM_Rubric.</t>
        </is>
      </c>
      <c r="AI313" s="27" t="n"/>
      <c r="AJ313" s="14" t="inlineStr">
        <is>
          <t>https://data.mendeley.com/datasets/v8mbnvx8pv/1</t>
        </is>
      </c>
      <c r="AK313" s="27" t="n"/>
      <c r="AL313" s="14" t="inlineStr">
        <is>
          <t>P: primary documentation (not evaluator-verified data quality)</t>
        </is>
      </c>
      <c r="AM313" s="27" t="n"/>
      <c r="AN313" s="14" t="inlineStr">
        <is>
          <t>Mendeley v8mbnvx8pv/1</t>
        </is>
      </c>
      <c r="AO313" s="27" t="n"/>
      <c r="AP313" s="14" t="inlineStr">
        <is>
          <t>2026-09-07</t>
        </is>
      </c>
      <c r="AQ313" s="27" t="n"/>
      <c r="AR313" s="14">
        <f>IF(AND(AS313=5,LEN(AW313)=5,LEN(SUBSTITUTE(SUBSTITUTE(SUBSTITUTE(SUBSTITUTE(AW313,"Y",""),"N",""),"U",""),"X",""))=0),1,0)</f>
        <v/>
      </c>
      <c r="AS313" s="14">
        <f>COUNTA(G313,J313,M313,P313,S313)</f>
        <v/>
      </c>
      <c r="AT313" s="14">
        <f>SUM(IF(OR(G313="Y",G313="N",G313="U",G313="X"),IF(G313=F313,1,0),0),IF(OR(J313="Y",J313="N",J313="U",J313="X"),IF(J313=I313,1,0),0),IF(OR(M313="Y",M313="N",M313="U",M313="X"),IF(M313=L313,1,0),0),IF(OR(P313="Y",P313="N",P313="U",P313="X"),IF(P313=O313,1,0),0),IF(OR(S313="Y",S313="N",S313="U",S313="X"),IF(S313=R313,1,0),0))</f>
        <v/>
      </c>
      <c r="AU313" s="14">
        <f>A313&amp;"|"&amp;LEFT(C313,1)</f>
        <v/>
      </c>
      <c r="AV313" s="14">
        <f>F313&amp;I313&amp;L313&amp;O313&amp;R313</f>
        <v/>
      </c>
      <c r="AW313" s="14">
        <f>G313&amp;J313&amp;M313&amp;P313&amp;S313</f>
        <v/>
      </c>
    </row>
    <row r="314" ht="70" customHeight="1">
      <c r="A314" s="14" t="inlineStr">
        <is>
          <t>DS-040</t>
        </is>
      </c>
      <c r="B314" s="14" t="inlineStr">
        <is>
          <t>RTK (Road Traversing Knowledge) Dataset</t>
        </is>
      </c>
      <c r="C314" s="14" t="inlineStr">
        <is>
          <t>A Access</t>
        </is>
      </c>
      <c r="D314" s="14">
        <f>MCDM_Settings!$D$7</f>
        <v/>
      </c>
      <c r="E314" s="14" t="inlineStr">
        <is>
          <t>A1 Find the release</t>
        </is>
      </c>
      <c r="F314" s="21" t="inlineStr">
        <is>
          <t>Y</t>
        </is>
      </c>
      <c r="G314" s="23" t="n"/>
      <c r="H314" s="14" t="inlineStr">
        <is>
          <t>A2 Get the data</t>
        </is>
      </c>
      <c r="I314" s="21" t="inlineStr">
        <is>
          <t>Y</t>
        </is>
      </c>
      <c r="J314" s="23" t="n"/>
      <c r="K314" s="14" t="inlineStr">
        <is>
          <t>A3 Check the license</t>
        </is>
      </c>
      <c r="L314" s="21" t="inlineStr">
        <is>
          <t>Y</t>
        </is>
      </c>
      <c r="M314" s="23" t="n"/>
      <c r="N314" s="14" t="inlineStr">
        <is>
          <t>A4 Check other rights</t>
        </is>
      </c>
      <c r="O314" s="21" t="inlineStr">
        <is>
          <t>U</t>
        </is>
      </c>
      <c r="P314" s="23" t="n"/>
      <c r="Q314" s="14" t="inlineStr">
        <is>
          <t>A5 Open a sample</t>
        </is>
      </c>
      <c r="R314" s="21" t="inlineStr">
        <is>
          <t>U</t>
        </is>
      </c>
      <c r="S314" s="23" t="n"/>
      <c r="T314" s="14">
        <f>IF(Z314=0,IF(ISNUMBER(SEARCH("X",AV314)),"Unrated (0-5; X)","Unrated (0-5)"),IF(Z314=1,V314&amp;"/5",V314&amp;"-"&amp;X314&amp;"/5 (P"&amp;IF(ISNUMBER(SEARCH("X",AV314)),"; X","")&amp;")"))</f>
        <v/>
      </c>
      <c r="U314" s="26">
        <f>IF(AS314=0,"",IF(AR314=0,"Incomplete/invalid",IF(AA314=0,IF(ISNUMBER(SEARCH("X",AW314)),"Unrated (0-5; X)","Unrated (0-5)"),IF(AA314=1,W314&amp;"/5",W314&amp;"-"&amp;Y314&amp;"/5 (P"&amp;IF(ISNUMBER(SEARCH("X",AW314)),"; X","")&amp;")"))))</f>
        <v/>
      </c>
      <c r="V314" s="53">
        <f>LEN(AV314)-LEN(SUBSTITUTE(AV314,"Y",""))</f>
        <v/>
      </c>
      <c r="W314" s="54">
        <f>IF(AR314=1,LEN(AW314)-LEN(SUBSTITUTE(AW314,"Y","")),"")</f>
        <v/>
      </c>
      <c r="X314" s="53">
        <f>5-(LEN(AV314)-LEN(SUBSTITUTE(AV314,"N","")))</f>
        <v/>
      </c>
      <c r="Y314" s="54">
        <f>IF(AR314=1,5-(LEN(AW314)-LEN(SUBSTITUTE(AW314,"N",""))),"")</f>
        <v/>
      </c>
      <c r="Z314" s="55">
        <f>(V314+5-X314)/5</f>
        <v/>
      </c>
      <c r="AA314" s="56">
        <f>IF(AR314=1,(W314+5-Y314)/5,"")</f>
        <v/>
      </c>
      <c r="AB314" s="57">
        <f>D314*V314/5</f>
        <v/>
      </c>
      <c r="AC314" s="58">
        <f>IF(AR314=1,D314*W314/5,"")</f>
        <v/>
      </c>
      <c r="AD314" s="57">
        <f>D314*X314/5</f>
        <v/>
      </c>
      <c r="AE314" s="58">
        <f>IF(AR314=1,D314*Y314/5,"")</f>
        <v/>
      </c>
      <c r="AF314" s="57">
        <f>D314*Z314</f>
        <v/>
      </c>
      <c r="AG314" s="58">
        <f>IF(AR314=1,D314*AA314,"")</f>
        <v/>
      </c>
      <c r="AH314" s="14" t="inlineStr">
        <is>
          <t>Y: A1, A2, A3 | N: none | X: none | U: A4, A5. See dataset-specific evidence note in MCDM_Grades and the complete rules in MCDM_Rubric.</t>
        </is>
      </c>
      <c r="AI314" s="27" t="n"/>
      <c r="AJ314" s="14" t="inlineStr">
        <is>
          <t>https://data.mendeley.com/datasets/hssswvmjwf/1</t>
        </is>
      </c>
      <c r="AK314" s="27" t="n"/>
      <c r="AL314" s="14" t="inlineStr">
        <is>
          <t>P: primary documentation (not evaluator-verified data quality)</t>
        </is>
      </c>
      <c r="AM314" s="27" t="n"/>
      <c r="AN314" s="14" t="inlineStr">
        <is>
          <t>Mendeley hssswvmjwf/1</t>
        </is>
      </c>
      <c r="AO314" s="27" t="n"/>
      <c r="AP314" s="14" t="inlineStr">
        <is>
          <t>2026-09-07</t>
        </is>
      </c>
      <c r="AQ314" s="27" t="n"/>
      <c r="AR314" s="14">
        <f>IF(AND(AS314=5,LEN(AW314)=5,LEN(SUBSTITUTE(SUBSTITUTE(SUBSTITUTE(SUBSTITUTE(AW314,"Y",""),"N",""),"U",""),"X",""))=0),1,0)</f>
        <v/>
      </c>
      <c r="AS314" s="14">
        <f>COUNTA(G314,J314,M314,P314,S314)</f>
        <v/>
      </c>
      <c r="AT314" s="14">
        <f>SUM(IF(OR(G314="Y",G314="N",G314="U",G314="X"),IF(G314=F314,1,0),0),IF(OR(J314="Y",J314="N",J314="U",J314="X"),IF(J314=I314,1,0),0),IF(OR(M314="Y",M314="N",M314="U",M314="X"),IF(M314=L314,1,0),0),IF(OR(P314="Y",P314="N",P314="U",P314="X"),IF(P314=O314,1,0),0),IF(OR(S314="Y",S314="N",S314="U",S314="X"),IF(S314=R314,1,0),0))</f>
        <v/>
      </c>
      <c r="AU314" s="14">
        <f>A314&amp;"|"&amp;LEFT(C314,1)</f>
        <v/>
      </c>
      <c r="AV314" s="14">
        <f>F314&amp;I314&amp;L314&amp;O314&amp;R314</f>
        <v/>
      </c>
      <c r="AW314" s="14">
        <f>G314&amp;J314&amp;M314&amp;P314&amp;S314</f>
        <v/>
      </c>
    </row>
    <row r="315" ht="70" customHeight="1">
      <c r="A315" s="14" t="inlineStr">
        <is>
          <t>DS-040</t>
        </is>
      </c>
      <c r="B315" s="14" t="inlineStr">
        <is>
          <t>RTK (Road Traversing Knowledge) Dataset</t>
        </is>
      </c>
      <c r="C315" s="14" t="inlineStr">
        <is>
          <t>L Label Quality</t>
        </is>
      </c>
      <c r="D315" s="14">
        <f>MCDM_Settings!$D$8</f>
        <v/>
      </c>
      <c r="E315" s="14" t="inlineStr">
        <is>
          <t>L1 Define the targets</t>
        </is>
      </c>
      <c r="F315" s="21" t="inlineStr">
        <is>
          <t>Y</t>
        </is>
      </c>
      <c r="G315" s="23" t="n"/>
      <c r="H315" s="14" t="inlineStr">
        <is>
          <t>L2 Explain the rules</t>
        </is>
      </c>
      <c r="I315" s="21" t="inlineStr">
        <is>
          <t>U</t>
        </is>
      </c>
      <c r="J315" s="23" t="n"/>
      <c r="K315" s="14" t="inlineStr">
        <is>
          <t>L3 Identify the team</t>
        </is>
      </c>
      <c r="L315" s="21" t="inlineStr">
        <is>
          <t>U</t>
        </is>
      </c>
      <c r="M315" s="23" t="n"/>
      <c r="N315" s="14" t="inlineStr">
        <is>
          <t>L4 Review and correct</t>
        </is>
      </c>
      <c r="O315" s="21" t="inlineStr">
        <is>
          <t>U</t>
        </is>
      </c>
      <c r="P315" s="23" t="n"/>
      <c r="Q315" s="14" t="inlineStr">
        <is>
          <t>L5 Measure reliability</t>
        </is>
      </c>
      <c r="R315" s="21" t="inlineStr">
        <is>
          <t>U</t>
        </is>
      </c>
      <c r="S315" s="23" t="n"/>
      <c r="T315" s="14">
        <f>IF(Z315=0,IF(ISNUMBER(SEARCH("X",AV315)),"Unrated (0-5; X)","Unrated (0-5)"),IF(Z315=1,V315&amp;"/5",V315&amp;"-"&amp;X315&amp;"/5 (P"&amp;IF(ISNUMBER(SEARCH("X",AV315)),"; X","")&amp;")"))</f>
        <v/>
      </c>
      <c r="U315" s="26">
        <f>IF(AS315=0,"",IF(AR315=0,"Incomplete/invalid",IF(AA315=0,IF(ISNUMBER(SEARCH("X",AW315)),"Unrated (0-5; X)","Unrated (0-5)"),IF(AA315=1,W315&amp;"/5",W315&amp;"-"&amp;Y315&amp;"/5 (P"&amp;IF(ISNUMBER(SEARCH("X",AW315)),"; X","")&amp;")"))))</f>
        <v/>
      </c>
      <c r="V315" s="53">
        <f>LEN(AV315)-LEN(SUBSTITUTE(AV315,"Y",""))</f>
        <v/>
      </c>
      <c r="W315" s="54">
        <f>IF(AR315=1,LEN(AW315)-LEN(SUBSTITUTE(AW315,"Y","")),"")</f>
        <v/>
      </c>
      <c r="X315" s="53">
        <f>5-(LEN(AV315)-LEN(SUBSTITUTE(AV315,"N","")))</f>
        <v/>
      </c>
      <c r="Y315" s="54">
        <f>IF(AR315=1,5-(LEN(AW315)-LEN(SUBSTITUTE(AW315,"N",""))),"")</f>
        <v/>
      </c>
      <c r="Z315" s="55">
        <f>(V315+5-X315)/5</f>
        <v/>
      </c>
      <c r="AA315" s="56">
        <f>IF(AR315=1,(W315+5-Y315)/5,"")</f>
        <v/>
      </c>
      <c r="AB315" s="57">
        <f>D315*V315/5</f>
        <v/>
      </c>
      <c r="AC315" s="58">
        <f>IF(AR315=1,D315*W315/5,"")</f>
        <v/>
      </c>
      <c r="AD315" s="57">
        <f>D315*X315/5</f>
        <v/>
      </c>
      <c r="AE315" s="58">
        <f>IF(AR315=1,D315*Y315/5,"")</f>
        <v/>
      </c>
      <c r="AF315" s="57">
        <f>D315*Z315</f>
        <v/>
      </c>
      <c r="AG315" s="58">
        <f>IF(AR315=1,D315*AA315,"")</f>
        <v/>
      </c>
      <c r="AH315" s="14" t="inlineStr">
        <is>
          <t>Y: L1 | N: none | X: none | U: L2, L3, L4, L5. See dataset-specific evidence note in MCDM_Grades and the complete rules in MCDM_Rubric.</t>
        </is>
      </c>
      <c r="AI315" s="27" t="n"/>
      <c r="AJ315" s="14" t="inlineStr">
        <is>
          <t>https://data.mendeley.com/datasets/hssswvmjwf/1</t>
        </is>
      </c>
      <c r="AK315" s="27" t="n"/>
      <c r="AL315" s="14" t="inlineStr">
        <is>
          <t>P: primary documentation (not evaluator-verified data quality)</t>
        </is>
      </c>
      <c r="AM315" s="27" t="n"/>
      <c r="AN315" s="14" t="inlineStr">
        <is>
          <t>Mendeley hssswvmjwf/1</t>
        </is>
      </c>
      <c r="AO315" s="27" t="n"/>
      <c r="AP315" s="14" t="inlineStr">
        <is>
          <t>2026-09-07</t>
        </is>
      </c>
      <c r="AQ315" s="27" t="n"/>
      <c r="AR315" s="14">
        <f>IF(AND(AS315=5,LEN(AW315)=5,LEN(SUBSTITUTE(SUBSTITUTE(SUBSTITUTE(SUBSTITUTE(AW315,"Y",""),"N",""),"U",""),"X",""))=0),1,0)</f>
        <v/>
      </c>
      <c r="AS315" s="14">
        <f>COUNTA(G315,J315,M315,P315,S315)</f>
        <v/>
      </c>
      <c r="AT315" s="14">
        <f>SUM(IF(OR(G315="Y",G315="N",G315="U",G315="X"),IF(G315=F315,1,0),0),IF(OR(J315="Y",J315="N",J315="U",J315="X"),IF(J315=I315,1,0),0),IF(OR(M315="Y",M315="N",M315="U",M315="X"),IF(M315=L315,1,0),0),IF(OR(P315="Y",P315="N",P315="U",P315="X"),IF(P315=O315,1,0),0),IF(OR(S315="Y",S315="N",S315="U",S315="X"),IF(S315=R315,1,0),0))</f>
        <v/>
      </c>
      <c r="AU315" s="14">
        <f>A315&amp;"|"&amp;LEFT(C315,1)</f>
        <v/>
      </c>
      <c r="AV315" s="14">
        <f>F315&amp;I315&amp;L315&amp;O315&amp;R315</f>
        <v/>
      </c>
      <c r="AW315" s="14">
        <f>G315&amp;J315&amp;M315&amp;P315&amp;S315</f>
        <v/>
      </c>
    </row>
    <row r="316" ht="70" customHeight="1">
      <c r="A316" s="14" t="inlineStr">
        <is>
          <t>DS-040</t>
        </is>
      </c>
      <c r="B316" s="14" t="inlineStr">
        <is>
          <t>RTK (Road Traversing Knowledge) Dataset</t>
        </is>
      </c>
      <c r="C316" s="14" t="inlineStr">
        <is>
          <t>D Documentation</t>
        </is>
      </c>
      <c r="D316" s="14">
        <f>MCDM_Settings!$D$9</f>
        <v/>
      </c>
      <c r="E316" s="14" t="inlineStr">
        <is>
          <t>D1 Describe the files</t>
        </is>
      </c>
      <c r="F316" s="21" t="inlineStr">
        <is>
          <t>U</t>
        </is>
      </c>
      <c r="G316" s="23" t="n"/>
      <c r="H316" s="14" t="inlineStr">
        <is>
          <t>D2 Explain the source</t>
        </is>
      </c>
      <c r="I316" s="21" t="inlineStr">
        <is>
          <t>Y</t>
        </is>
      </c>
      <c r="J316" s="23" t="n"/>
      <c r="K316" s="14" t="inlineStr">
        <is>
          <t>D3 Track the version</t>
        </is>
      </c>
      <c r="L316" s="21" t="inlineStr">
        <is>
          <t>Y</t>
        </is>
      </c>
      <c r="M316" s="23" t="n"/>
      <c r="N316" s="14" t="inlineStr">
        <is>
          <t>D4 State the limits</t>
        </is>
      </c>
      <c r="O316" s="21" t="inlineStr">
        <is>
          <t>Y</t>
        </is>
      </c>
      <c r="P316" s="23" t="n"/>
      <c r="Q316" s="14" t="inlineStr">
        <is>
          <t>D5 Locate the details</t>
        </is>
      </c>
      <c r="R316" s="21" t="inlineStr">
        <is>
          <t>Y</t>
        </is>
      </c>
      <c r="S316" s="23" t="n"/>
      <c r="T316" s="14">
        <f>IF(Z316=0,IF(ISNUMBER(SEARCH("X",AV316)),"Unrated (0-5; X)","Unrated (0-5)"),IF(Z316=1,V316&amp;"/5",V316&amp;"-"&amp;X316&amp;"/5 (P"&amp;IF(ISNUMBER(SEARCH("X",AV316)),"; X","")&amp;")"))</f>
        <v/>
      </c>
      <c r="U316" s="26">
        <f>IF(AS316=0,"",IF(AR316=0,"Incomplete/invalid",IF(AA316=0,IF(ISNUMBER(SEARCH("X",AW316)),"Unrated (0-5; X)","Unrated (0-5)"),IF(AA316=1,W316&amp;"/5",W316&amp;"-"&amp;Y316&amp;"/5 (P"&amp;IF(ISNUMBER(SEARCH("X",AW316)),"; X","")&amp;")"))))</f>
        <v/>
      </c>
      <c r="V316" s="53">
        <f>LEN(AV316)-LEN(SUBSTITUTE(AV316,"Y",""))</f>
        <v/>
      </c>
      <c r="W316" s="54">
        <f>IF(AR316=1,LEN(AW316)-LEN(SUBSTITUTE(AW316,"Y","")),"")</f>
        <v/>
      </c>
      <c r="X316" s="53">
        <f>5-(LEN(AV316)-LEN(SUBSTITUTE(AV316,"N","")))</f>
        <v/>
      </c>
      <c r="Y316" s="54">
        <f>IF(AR316=1,5-(LEN(AW316)-LEN(SUBSTITUTE(AW316,"N",""))),"")</f>
        <v/>
      </c>
      <c r="Z316" s="55">
        <f>(V316+5-X316)/5</f>
        <v/>
      </c>
      <c r="AA316" s="56">
        <f>IF(AR316=1,(W316+5-Y316)/5,"")</f>
        <v/>
      </c>
      <c r="AB316" s="57">
        <f>D316*V316/5</f>
        <v/>
      </c>
      <c r="AC316" s="58">
        <f>IF(AR316=1,D316*W316/5,"")</f>
        <v/>
      </c>
      <c r="AD316" s="57">
        <f>D316*X316/5</f>
        <v/>
      </c>
      <c r="AE316" s="58">
        <f>IF(AR316=1,D316*Y316/5,"")</f>
        <v/>
      </c>
      <c r="AF316" s="57">
        <f>D316*Z316</f>
        <v/>
      </c>
      <c r="AG316" s="58">
        <f>IF(AR316=1,D316*AA316,"")</f>
        <v/>
      </c>
      <c r="AH316" s="14" t="inlineStr">
        <is>
          <t>Y: D2, D3, D4, D5 | N: none | X: none | U: D1. See dataset-specific evidence note in MCDM_Grades and the complete rules in MCDM_Rubric.</t>
        </is>
      </c>
      <c r="AI316" s="27" t="n"/>
      <c r="AJ316" s="14" t="inlineStr">
        <is>
          <t>https://data.mendeley.com/datasets/hssswvmjwf/1</t>
        </is>
      </c>
      <c r="AK316" s="27" t="n"/>
      <c r="AL316" s="14" t="inlineStr">
        <is>
          <t>P: primary documentation (not evaluator-verified data quality)</t>
        </is>
      </c>
      <c r="AM316" s="27" t="n"/>
      <c r="AN316" s="14" t="inlineStr">
        <is>
          <t>Mendeley hssswvmjwf/1</t>
        </is>
      </c>
      <c r="AO316" s="27" t="n"/>
      <c r="AP316" s="14" t="inlineStr">
        <is>
          <t>2026-09-07</t>
        </is>
      </c>
      <c r="AQ316" s="27" t="n"/>
      <c r="AR316" s="14">
        <f>IF(AND(AS316=5,LEN(AW316)=5,LEN(SUBSTITUTE(SUBSTITUTE(SUBSTITUTE(SUBSTITUTE(AW316,"Y",""),"N",""),"U",""),"X",""))=0),1,0)</f>
        <v/>
      </c>
      <c r="AS316" s="14">
        <f>COUNTA(G316,J316,M316,P316,S316)</f>
        <v/>
      </c>
      <c r="AT316" s="14">
        <f>SUM(IF(OR(G316="Y",G316="N",G316="U",G316="X"),IF(G316=F316,1,0),0),IF(OR(J316="Y",J316="N",J316="U",J316="X"),IF(J316=I316,1,0),0),IF(OR(M316="Y",M316="N",M316="U",M316="X"),IF(M316=L316,1,0),0),IF(OR(P316="Y",P316="N",P316="U",P316="X"),IF(P316=O316,1,0),0),IF(OR(S316="Y",S316="N",S316="U",S316="X"),IF(S316=R316,1,0),0))</f>
        <v/>
      </c>
      <c r="AU316" s="14">
        <f>A316&amp;"|"&amp;LEFT(C316,1)</f>
        <v/>
      </c>
      <c r="AV316" s="14">
        <f>F316&amp;I316&amp;L316&amp;O316&amp;R316</f>
        <v/>
      </c>
      <c r="AW316" s="14">
        <f>G316&amp;J316&amp;M316&amp;P316&amp;S316</f>
        <v/>
      </c>
    </row>
    <row r="317" ht="70" customHeight="1">
      <c r="A317" s="14" t="inlineStr">
        <is>
          <t>DS-040</t>
        </is>
      </c>
      <c r="B317" s="14" t="inlineStr">
        <is>
          <t>RTK (Road Traversing Knowledge) Dataset</t>
        </is>
      </c>
      <c r="C317" s="14" t="inlineStr">
        <is>
          <t>C Sample Size</t>
        </is>
      </c>
      <c r="D317" s="14">
        <f>MCDM_Settings!$D$10</f>
        <v/>
      </c>
      <c r="E317" s="14" t="inlineStr">
        <is>
          <t>C1 Count originals</t>
        </is>
      </c>
      <c r="F317" s="21" t="inlineStr">
        <is>
          <t>U</t>
        </is>
      </c>
      <c r="G317" s="23" t="n"/>
      <c r="H317" s="14" t="inlineStr">
        <is>
          <t>C2 Count each class</t>
        </is>
      </c>
      <c r="I317" s="21" t="inlineStr">
        <is>
          <t>U</t>
        </is>
      </c>
      <c r="J317" s="23" t="n"/>
      <c r="K317" s="14" t="inlineStr">
        <is>
          <t>C3 Count each group</t>
        </is>
      </c>
      <c r="L317" s="21" t="inlineStr">
        <is>
          <t>U</t>
        </is>
      </c>
      <c r="M317" s="23" t="n"/>
      <c r="N317" s="14" t="inlineStr">
        <is>
          <t>C4 Count each split</t>
        </is>
      </c>
      <c r="O317" s="21" t="inlineStr">
        <is>
          <t>U</t>
        </is>
      </c>
      <c r="P317" s="23" t="n"/>
      <c r="Q317" s="14" t="inlineStr">
        <is>
          <t>C5 Justify the size</t>
        </is>
      </c>
      <c r="R317" s="21" t="inlineStr">
        <is>
          <t>U</t>
        </is>
      </c>
      <c r="S317" s="23" t="n"/>
      <c r="T317" s="14">
        <f>IF(Z317=0,IF(ISNUMBER(SEARCH("X",AV317)),"Unrated (0-5; X)","Unrated (0-5)"),IF(Z317=1,V317&amp;"/5",V317&amp;"-"&amp;X317&amp;"/5 (P"&amp;IF(ISNUMBER(SEARCH("X",AV317)),"; X","")&amp;")"))</f>
        <v/>
      </c>
      <c r="U317" s="26">
        <f>IF(AS317=0,"",IF(AR317=0,"Incomplete/invalid",IF(AA317=0,IF(ISNUMBER(SEARCH("X",AW317)),"Unrated (0-5; X)","Unrated (0-5)"),IF(AA317=1,W317&amp;"/5",W317&amp;"-"&amp;Y317&amp;"/5 (P"&amp;IF(ISNUMBER(SEARCH("X",AW317)),"; X","")&amp;")"))))</f>
        <v/>
      </c>
      <c r="V317" s="53">
        <f>LEN(AV317)-LEN(SUBSTITUTE(AV317,"Y",""))</f>
        <v/>
      </c>
      <c r="W317" s="54">
        <f>IF(AR317=1,LEN(AW317)-LEN(SUBSTITUTE(AW317,"Y","")),"")</f>
        <v/>
      </c>
      <c r="X317" s="53">
        <f>5-(LEN(AV317)-LEN(SUBSTITUTE(AV317,"N","")))</f>
        <v/>
      </c>
      <c r="Y317" s="54">
        <f>IF(AR317=1,5-(LEN(AW317)-LEN(SUBSTITUTE(AW317,"N",""))),"")</f>
        <v/>
      </c>
      <c r="Z317" s="55">
        <f>(V317+5-X317)/5</f>
        <v/>
      </c>
      <c r="AA317" s="56">
        <f>IF(AR317=1,(W317+5-Y317)/5,"")</f>
        <v/>
      </c>
      <c r="AB317" s="57">
        <f>D317*V317/5</f>
        <v/>
      </c>
      <c r="AC317" s="58">
        <f>IF(AR317=1,D317*W317/5,"")</f>
        <v/>
      </c>
      <c r="AD317" s="57">
        <f>D317*X317/5</f>
        <v/>
      </c>
      <c r="AE317" s="58">
        <f>IF(AR317=1,D317*Y317/5,"")</f>
        <v/>
      </c>
      <c r="AF317" s="57">
        <f>D317*Z317</f>
        <v/>
      </c>
      <c r="AG317" s="58">
        <f>IF(AR317=1,D317*AA317,"")</f>
        <v/>
      </c>
      <c r="AH317" s="14" t="inlineStr">
        <is>
          <t>Y: none | N: none | X: none | U: C1, C2, C3, C4, C5. See dataset-specific evidence note in MCDM_Grades and the complete rules in MCDM_Rubric.</t>
        </is>
      </c>
      <c r="AI317" s="27" t="n"/>
      <c r="AJ317" s="14" t="inlineStr">
        <is>
          <t>https://data.mendeley.com/datasets/hssswvmjwf/1</t>
        </is>
      </c>
      <c r="AK317" s="27" t="n"/>
      <c r="AL317" s="14" t="inlineStr">
        <is>
          <t>P: primary documentation (not evaluator-verified data quality)</t>
        </is>
      </c>
      <c r="AM317" s="27" t="n"/>
      <c r="AN317" s="14" t="inlineStr">
        <is>
          <t>Mendeley hssswvmjwf/1</t>
        </is>
      </c>
      <c r="AO317" s="27" t="n"/>
      <c r="AP317" s="14" t="inlineStr">
        <is>
          <t>2026-09-07</t>
        </is>
      </c>
      <c r="AQ317" s="27" t="n"/>
      <c r="AR317" s="14">
        <f>IF(AND(AS317=5,LEN(AW317)=5,LEN(SUBSTITUTE(SUBSTITUTE(SUBSTITUTE(SUBSTITUTE(AW317,"Y",""),"N",""),"U",""),"X",""))=0),1,0)</f>
        <v/>
      </c>
      <c r="AS317" s="14">
        <f>COUNTA(G317,J317,M317,P317,S317)</f>
        <v/>
      </c>
      <c r="AT317" s="14">
        <f>SUM(IF(OR(G317="Y",G317="N",G317="U",G317="X"),IF(G317=F317,1,0),0),IF(OR(J317="Y",J317="N",J317="U",J317="X"),IF(J317=I317,1,0),0),IF(OR(M317="Y",M317="N",M317="U",M317="X"),IF(M317=L317,1,0),0),IF(OR(P317="Y",P317="N",P317="U",P317="X"),IF(P317=O317,1,0),0),IF(OR(S317="Y",S317="N",S317="U",S317="X"),IF(S317=R317,1,0),0))</f>
        <v/>
      </c>
      <c r="AU317" s="14">
        <f>A317&amp;"|"&amp;LEFT(C317,1)</f>
        <v/>
      </c>
      <c r="AV317" s="14">
        <f>F317&amp;I317&amp;L317&amp;O317&amp;R317</f>
        <v/>
      </c>
      <c r="AW317" s="14">
        <f>G317&amp;J317&amp;M317&amp;P317&amp;S317</f>
        <v/>
      </c>
    </row>
    <row r="318" ht="70" customHeight="1">
      <c r="A318" s="14" t="inlineStr">
        <is>
          <t>DS-040</t>
        </is>
      </c>
      <c r="B318" s="14" t="inlineStr">
        <is>
          <t>RTK (Road Traversing Knowledge) Dataset</t>
        </is>
      </c>
      <c r="C318" s="14" t="inlineStr">
        <is>
          <t>R Domain Fit</t>
        </is>
      </c>
      <c r="D318" s="14">
        <f>MCDM_Settings!$D$11</f>
        <v/>
      </c>
      <c r="E318" s="14" t="inlineStr">
        <is>
          <t>R1 Define the domain</t>
        </is>
      </c>
      <c r="F318" s="21" t="inlineStr">
        <is>
          <t>Y</t>
        </is>
      </c>
      <c r="G318" s="23" t="n"/>
      <c r="H318" s="14" t="inlineStr">
        <is>
          <t>R2 Describe coverage</t>
        </is>
      </c>
      <c r="I318" s="21" t="inlineStr">
        <is>
          <t>Y</t>
        </is>
      </c>
      <c r="J318" s="23" t="n"/>
      <c r="K318" s="14" t="inlineStr">
        <is>
          <t>R3 Compare the target</t>
        </is>
      </c>
      <c r="L318" s="21" t="inlineStr">
        <is>
          <t>U</t>
        </is>
      </c>
      <c r="M318" s="23" t="n"/>
      <c r="N318" s="14" t="inlineStr">
        <is>
          <t>R4 Check for bias</t>
        </is>
      </c>
      <c r="O318" s="21" t="inlineStr">
        <is>
          <t>U</t>
        </is>
      </c>
      <c r="P318" s="23" t="n"/>
      <c r="Q318" s="14" t="inlineStr">
        <is>
          <t>R5 Test a new domain</t>
        </is>
      </c>
      <c r="R318" s="21" t="inlineStr">
        <is>
          <t>U</t>
        </is>
      </c>
      <c r="S318" s="23" t="n"/>
      <c r="T318" s="14">
        <f>IF(Z318=0,IF(ISNUMBER(SEARCH("X",AV318)),"Unrated (0-5; X)","Unrated (0-5)"),IF(Z318=1,V318&amp;"/5",V318&amp;"-"&amp;X318&amp;"/5 (P"&amp;IF(ISNUMBER(SEARCH("X",AV318)),"; X","")&amp;")"))</f>
        <v/>
      </c>
      <c r="U318" s="26">
        <f>IF(AS318=0,"",IF(AR318=0,"Incomplete/invalid",IF(AA318=0,IF(ISNUMBER(SEARCH("X",AW318)),"Unrated (0-5; X)","Unrated (0-5)"),IF(AA318=1,W318&amp;"/5",W318&amp;"-"&amp;Y318&amp;"/5 (P"&amp;IF(ISNUMBER(SEARCH("X",AW318)),"; X","")&amp;")"))))</f>
        <v/>
      </c>
      <c r="V318" s="53">
        <f>LEN(AV318)-LEN(SUBSTITUTE(AV318,"Y",""))</f>
        <v/>
      </c>
      <c r="W318" s="54">
        <f>IF(AR318=1,LEN(AW318)-LEN(SUBSTITUTE(AW318,"Y","")),"")</f>
        <v/>
      </c>
      <c r="X318" s="53">
        <f>5-(LEN(AV318)-LEN(SUBSTITUTE(AV318,"N","")))</f>
        <v/>
      </c>
      <c r="Y318" s="54">
        <f>IF(AR318=1,5-(LEN(AW318)-LEN(SUBSTITUTE(AW318,"N",""))),"")</f>
        <v/>
      </c>
      <c r="Z318" s="55">
        <f>(V318+5-X318)/5</f>
        <v/>
      </c>
      <c r="AA318" s="56">
        <f>IF(AR318=1,(W318+5-Y318)/5,"")</f>
        <v/>
      </c>
      <c r="AB318" s="57">
        <f>D318*V318/5</f>
        <v/>
      </c>
      <c r="AC318" s="58">
        <f>IF(AR318=1,D318*W318/5,"")</f>
        <v/>
      </c>
      <c r="AD318" s="57">
        <f>D318*X318/5</f>
        <v/>
      </c>
      <c r="AE318" s="58">
        <f>IF(AR318=1,D318*Y318/5,"")</f>
        <v/>
      </c>
      <c r="AF318" s="57">
        <f>D318*Z318</f>
        <v/>
      </c>
      <c r="AG318" s="58">
        <f>IF(AR318=1,D318*AA318,"")</f>
        <v/>
      </c>
      <c r="AH318" s="14" t="inlineStr">
        <is>
          <t>Y: R1, R2 | N: none | X: none | U: R3, R4, R5. See dataset-specific evidence note in MCDM_Grades and the complete rules in MCDM_Rubric.</t>
        </is>
      </c>
      <c r="AI318" s="27" t="n"/>
      <c r="AJ318" s="14" t="inlineStr">
        <is>
          <t>https://data.mendeley.com/datasets/hssswvmjwf/1</t>
        </is>
      </c>
      <c r="AK318" s="27" t="n"/>
      <c r="AL318" s="14" t="inlineStr">
        <is>
          <t>P: primary documentation (not evaluator-verified data quality)</t>
        </is>
      </c>
      <c r="AM318" s="27" t="n"/>
      <c r="AN318" s="14" t="inlineStr">
        <is>
          <t>Mendeley hssswvmjwf/1</t>
        </is>
      </c>
      <c r="AO318" s="27" t="n"/>
      <c r="AP318" s="14" t="inlineStr">
        <is>
          <t>2026-09-07</t>
        </is>
      </c>
      <c r="AQ318" s="27" t="n"/>
      <c r="AR318" s="14">
        <f>IF(AND(AS318=5,LEN(AW318)=5,LEN(SUBSTITUTE(SUBSTITUTE(SUBSTITUTE(SUBSTITUTE(AW318,"Y",""),"N",""),"U",""),"X",""))=0),1,0)</f>
        <v/>
      </c>
      <c r="AS318" s="14">
        <f>COUNTA(G318,J318,M318,P318,S318)</f>
        <v/>
      </c>
      <c r="AT318" s="14">
        <f>SUM(IF(OR(G318="Y",G318="N",G318="U",G318="X"),IF(G318=F318,1,0),0),IF(OR(J318="Y",J318="N",J318="U",J318="X"),IF(J318=I318,1,0),0),IF(OR(M318="Y",M318="N",M318="U",M318="X"),IF(M318=L318,1,0),0),IF(OR(P318="Y",P318="N",P318="U",P318="X"),IF(P318=O318,1,0),0),IF(OR(S318="Y",S318="N",S318="U",S318="X"),IF(S318=R318,1,0),0))</f>
        <v/>
      </c>
      <c r="AU318" s="14">
        <f>A318&amp;"|"&amp;LEFT(C318,1)</f>
        <v/>
      </c>
      <c r="AV318" s="14">
        <f>F318&amp;I318&amp;L318&amp;O318&amp;R318</f>
        <v/>
      </c>
      <c r="AW318" s="14">
        <f>G318&amp;J318&amp;M318&amp;P318&amp;S318</f>
        <v/>
      </c>
    </row>
    <row r="319" ht="70" customHeight="1">
      <c r="A319" s="14" t="inlineStr">
        <is>
          <t>DS-040</t>
        </is>
      </c>
      <c r="B319" s="14" t="inlineStr">
        <is>
          <t>RTK (Road Traversing Knowledge) Dataset</t>
        </is>
      </c>
      <c r="C319" s="14" t="inlineStr">
        <is>
          <t>M Sensor Details</t>
        </is>
      </c>
      <c r="D319" s="14">
        <f>MCDM_Settings!$D$12</f>
        <v/>
      </c>
      <c r="E319" s="14" t="inlineStr">
        <is>
          <t>M1 Identify equipment</t>
        </is>
      </c>
      <c r="F319" s="21" t="inlineStr">
        <is>
          <t>U</t>
        </is>
      </c>
      <c r="G319" s="23" t="n"/>
      <c r="H319" s="14" t="inlineStr">
        <is>
          <t>M2 Specify the scale</t>
        </is>
      </c>
      <c r="I319" s="21" t="inlineStr">
        <is>
          <t>U</t>
        </is>
      </c>
      <c r="J319" s="23" t="n"/>
      <c r="K319" s="14" t="inlineStr">
        <is>
          <t>M3 Locate the records</t>
        </is>
      </c>
      <c r="L319" s="21" t="inlineStr">
        <is>
          <t>U</t>
        </is>
      </c>
      <c r="M319" s="23" t="n"/>
      <c r="N319" s="14" t="inlineStr">
        <is>
          <t>M4 Report precision</t>
        </is>
      </c>
      <c r="O319" s="21" t="inlineStr">
        <is>
          <t>U</t>
        </is>
      </c>
      <c r="P319" s="23" t="n"/>
      <c r="Q319" s="14" t="inlineStr">
        <is>
          <t>M5 Explain processing</t>
        </is>
      </c>
      <c r="R319" s="21" t="inlineStr">
        <is>
          <t>U</t>
        </is>
      </c>
      <c r="S319" s="23" t="n"/>
      <c r="T319" s="14">
        <f>IF(Z319=0,IF(ISNUMBER(SEARCH("X",AV319)),"Unrated (0-5; X)","Unrated (0-5)"),IF(Z319=1,V319&amp;"/5",V319&amp;"-"&amp;X319&amp;"/5 (P"&amp;IF(ISNUMBER(SEARCH("X",AV319)),"; X","")&amp;")"))</f>
        <v/>
      </c>
      <c r="U319" s="26">
        <f>IF(AS319=0,"",IF(AR319=0,"Incomplete/invalid",IF(AA319=0,IF(ISNUMBER(SEARCH("X",AW319)),"Unrated (0-5; X)","Unrated (0-5)"),IF(AA319=1,W319&amp;"/5",W319&amp;"-"&amp;Y319&amp;"/5 (P"&amp;IF(ISNUMBER(SEARCH("X",AW319)),"; X","")&amp;")"))))</f>
        <v/>
      </c>
      <c r="V319" s="53">
        <f>LEN(AV319)-LEN(SUBSTITUTE(AV319,"Y",""))</f>
        <v/>
      </c>
      <c r="W319" s="54">
        <f>IF(AR319=1,LEN(AW319)-LEN(SUBSTITUTE(AW319,"Y","")),"")</f>
        <v/>
      </c>
      <c r="X319" s="53">
        <f>5-(LEN(AV319)-LEN(SUBSTITUTE(AV319,"N","")))</f>
        <v/>
      </c>
      <c r="Y319" s="54">
        <f>IF(AR319=1,5-(LEN(AW319)-LEN(SUBSTITUTE(AW319,"N",""))),"")</f>
        <v/>
      </c>
      <c r="Z319" s="55">
        <f>(V319+5-X319)/5</f>
        <v/>
      </c>
      <c r="AA319" s="56">
        <f>IF(AR319=1,(W319+5-Y319)/5,"")</f>
        <v/>
      </c>
      <c r="AB319" s="57">
        <f>D319*V319/5</f>
        <v/>
      </c>
      <c r="AC319" s="58">
        <f>IF(AR319=1,D319*W319/5,"")</f>
        <v/>
      </c>
      <c r="AD319" s="57">
        <f>D319*X319/5</f>
        <v/>
      </c>
      <c r="AE319" s="58">
        <f>IF(AR319=1,D319*Y319/5,"")</f>
        <v/>
      </c>
      <c r="AF319" s="57">
        <f>D319*Z319</f>
        <v/>
      </c>
      <c r="AG319" s="58">
        <f>IF(AR319=1,D319*AA319,"")</f>
        <v/>
      </c>
      <c r="AH319" s="14" t="inlineStr">
        <is>
          <t>Y: none | N: none | X: none | U: M1, M2, M3, M4, M5. See dataset-specific evidence note in MCDM_Grades and the complete rules in MCDM_Rubric.</t>
        </is>
      </c>
      <c r="AI319" s="27" t="n"/>
      <c r="AJ319" s="14" t="inlineStr">
        <is>
          <t>https://data.mendeley.com/datasets/hssswvmjwf/1</t>
        </is>
      </c>
      <c r="AK319" s="27" t="n"/>
      <c r="AL319" s="14" t="inlineStr">
        <is>
          <t>P: primary documentation (not evaluator-verified data quality)</t>
        </is>
      </c>
      <c r="AM319" s="27" t="n"/>
      <c r="AN319" s="14" t="inlineStr">
        <is>
          <t>Mendeley hssswvmjwf/1</t>
        </is>
      </c>
      <c r="AO319" s="27" t="n"/>
      <c r="AP319" s="14" t="inlineStr">
        <is>
          <t>2026-09-07</t>
        </is>
      </c>
      <c r="AQ319" s="27" t="n"/>
      <c r="AR319" s="14">
        <f>IF(AND(AS319=5,LEN(AW319)=5,LEN(SUBSTITUTE(SUBSTITUTE(SUBSTITUTE(SUBSTITUTE(AW319,"Y",""),"N",""),"U",""),"X",""))=0),1,0)</f>
        <v/>
      </c>
      <c r="AS319" s="14">
        <f>COUNTA(G319,J319,M319,P319,S319)</f>
        <v/>
      </c>
      <c r="AT319" s="14">
        <f>SUM(IF(OR(G319="Y",G319="N",G319="U",G319="X"),IF(G319=F319,1,0),0),IF(OR(J319="Y",J319="N",J319="U",J319="X"),IF(J319=I319,1,0),0),IF(OR(M319="Y",M319="N",M319="U",M319="X"),IF(M319=L319,1,0),0),IF(OR(P319="Y",P319="N",P319="U",P319="X"),IF(P319=O319,1,0),0),IF(OR(S319="Y",S319="N",S319="U",S319="X"),IF(S319=R319,1,0),0))</f>
        <v/>
      </c>
      <c r="AU319" s="14">
        <f>A319&amp;"|"&amp;LEFT(C319,1)</f>
        <v/>
      </c>
      <c r="AV319" s="14">
        <f>F319&amp;I319&amp;L319&amp;O319&amp;R319</f>
        <v/>
      </c>
      <c r="AW319" s="14">
        <f>G319&amp;J319&amp;M319&amp;P319&amp;S319</f>
        <v/>
      </c>
    </row>
    <row r="320" ht="70" customHeight="1">
      <c r="A320" s="14" t="inlineStr">
        <is>
          <t>DS-040</t>
        </is>
      </c>
      <c r="B320" s="14" t="inlineStr">
        <is>
          <t>RTK (Road Traversing Knowledge) Dataset</t>
        </is>
      </c>
      <c r="C320" s="14" t="inlineStr">
        <is>
          <t>V Test Readiness</t>
        </is>
      </c>
      <c r="D320" s="14">
        <f>MCDM_Settings!$D$13</f>
        <v/>
      </c>
      <c r="E320" s="14" t="inlineStr">
        <is>
          <t>V1 Identify test data</t>
        </is>
      </c>
      <c r="F320" s="21" t="inlineStr">
        <is>
          <t>U</t>
        </is>
      </c>
      <c r="G320" s="23" t="n"/>
      <c r="H320" s="14" t="inlineStr">
        <is>
          <t>V2 Define the splits</t>
        </is>
      </c>
      <c r="I320" s="21" t="inlineStr">
        <is>
          <t>U</t>
        </is>
      </c>
      <c r="J320" s="23" t="n"/>
      <c r="K320" s="14" t="inlineStr">
        <is>
          <t>V3 Prevent leakage</t>
        </is>
      </c>
      <c r="L320" s="21" t="inlineStr">
        <is>
          <t>U</t>
        </is>
      </c>
      <c r="M320" s="23" t="n"/>
      <c r="N320" s="14" t="inlineStr">
        <is>
          <t>V4 Provide a baseline</t>
        </is>
      </c>
      <c r="O320" s="21" t="inlineStr">
        <is>
          <t>U</t>
        </is>
      </c>
      <c r="P320" s="23" t="n"/>
      <c r="Q320" s="14" t="inlineStr">
        <is>
          <t>V5 Report uncertainty</t>
        </is>
      </c>
      <c r="R320" s="21" t="inlineStr">
        <is>
          <t>U</t>
        </is>
      </c>
      <c r="S320" s="23" t="n"/>
      <c r="T320" s="14">
        <f>IF(Z320=0,IF(ISNUMBER(SEARCH("X",AV320)),"Unrated (0-5; X)","Unrated (0-5)"),IF(Z320=1,V320&amp;"/5",V320&amp;"-"&amp;X320&amp;"/5 (P"&amp;IF(ISNUMBER(SEARCH("X",AV320)),"; X","")&amp;")"))</f>
        <v/>
      </c>
      <c r="U320" s="26">
        <f>IF(AS320=0,"",IF(AR320=0,"Incomplete/invalid",IF(AA320=0,IF(ISNUMBER(SEARCH("X",AW320)),"Unrated (0-5; X)","Unrated (0-5)"),IF(AA320=1,W320&amp;"/5",W320&amp;"-"&amp;Y320&amp;"/5 (P"&amp;IF(ISNUMBER(SEARCH("X",AW320)),"; X","")&amp;")"))))</f>
        <v/>
      </c>
      <c r="V320" s="53">
        <f>LEN(AV320)-LEN(SUBSTITUTE(AV320,"Y",""))</f>
        <v/>
      </c>
      <c r="W320" s="54">
        <f>IF(AR320=1,LEN(AW320)-LEN(SUBSTITUTE(AW320,"Y","")),"")</f>
        <v/>
      </c>
      <c r="X320" s="53">
        <f>5-(LEN(AV320)-LEN(SUBSTITUTE(AV320,"N","")))</f>
        <v/>
      </c>
      <c r="Y320" s="54">
        <f>IF(AR320=1,5-(LEN(AW320)-LEN(SUBSTITUTE(AW320,"N",""))),"")</f>
        <v/>
      </c>
      <c r="Z320" s="55">
        <f>(V320+5-X320)/5</f>
        <v/>
      </c>
      <c r="AA320" s="56">
        <f>IF(AR320=1,(W320+5-Y320)/5,"")</f>
        <v/>
      </c>
      <c r="AB320" s="57">
        <f>D320*V320/5</f>
        <v/>
      </c>
      <c r="AC320" s="58">
        <f>IF(AR320=1,D320*W320/5,"")</f>
        <v/>
      </c>
      <c r="AD320" s="57">
        <f>D320*X320/5</f>
        <v/>
      </c>
      <c r="AE320" s="58">
        <f>IF(AR320=1,D320*Y320/5,"")</f>
        <v/>
      </c>
      <c r="AF320" s="57">
        <f>D320*Z320</f>
        <v/>
      </c>
      <c r="AG320" s="58">
        <f>IF(AR320=1,D320*AA320,"")</f>
        <v/>
      </c>
      <c r="AH320" s="14" t="inlineStr">
        <is>
          <t>Y: none | N: none | X: none | U: V1, V2, V3, V4, V5. See dataset-specific evidence note in MCDM_Grades and the complete rules in MCDM_Rubric.</t>
        </is>
      </c>
      <c r="AI320" s="27" t="n"/>
      <c r="AJ320" s="14" t="inlineStr">
        <is>
          <t>https://data.mendeley.com/datasets/hssswvmjwf/1</t>
        </is>
      </c>
      <c r="AK320" s="27" t="n"/>
      <c r="AL320" s="14" t="inlineStr">
        <is>
          <t>P: primary documentation (not evaluator-verified data quality)</t>
        </is>
      </c>
      <c r="AM320" s="27" t="n"/>
      <c r="AN320" s="14" t="inlineStr">
        <is>
          <t>Mendeley hssswvmjwf/1</t>
        </is>
      </c>
      <c r="AO320" s="27" t="n"/>
      <c r="AP320" s="14" t="inlineStr">
        <is>
          <t>2026-09-07</t>
        </is>
      </c>
      <c r="AQ320" s="27" t="n"/>
      <c r="AR320" s="14">
        <f>IF(AND(AS320=5,LEN(AW320)=5,LEN(SUBSTITUTE(SUBSTITUTE(SUBSTITUTE(SUBSTITUTE(AW320,"Y",""),"N",""),"U",""),"X",""))=0),1,0)</f>
        <v/>
      </c>
      <c r="AS320" s="14">
        <f>COUNTA(G320,J320,M320,P320,S320)</f>
        <v/>
      </c>
      <c r="AT320" s="14">
        <f>SUM(IF(OR(G320="Y",G320="N",G320="U",G320="X"),IF(G320=F320,1,0),0),IF(OR(J320="Y",J320="N",J320="U",J320="X"),IF(J320=I320,1,0),0),IF(OR(M320="Y",M320="N",M320="U",M320="X"),IF(M320=L320,1,0),0),IF(OR(P320="Y",P320="N",P320="U",P320="X"),IF(P320=O320,1,0),0),IF(OR(S320="Y",S320="N",S320="U",S320="X"),IF(S320=R320,1,0),0))</f>
        <v/>
      </c>
      <c r="AU320" s="14">
        <f>A320&amp;"|"&amp;LEFT(C320,1)</f>
        <v/>
      </c>
      <c r="AV320" s="14">
        <f>F320&amp;I320&amp;L320&amp;O320&amp;R320</f>
        <v/>
      </c>
      <c r="AW320" s="14">
        <f>G320&amp;J320&amp;M320&amp;P320&amp;S320</f>
        <v/>
      </c>
    </row>
    <row r="321" ht="70" customHeight="1">
      <c r="A321" s="14" t="inlineStr">
        <is>
          <t>DS-040</t>
        </is>
      </c>
      <c r="B321" s="14" t="inlineStr">
        <is>
          <t>RTK (Road Traversing Knowledge) Dataset</t>
        </is>
      </c>
      <c r="C321" s="14" t="inlineStr">
        <is>
          <t>E Engineering Value</t>
        </is>
      </c>
      <c r="D321" s="14">
        <f>MCDM_Settings!$D$14</f>
        <v/>
      </c>
      <c r="E321" s="14" t="inlineStr">
        <is>
          <t>E1 Define the outcome</t>
        </is>
      </c>
      <c r="F321" s="21" t="inlineStr">
        <is>
          <t>U</t>
        </is>
      </c>
      <c r="G321" s="23" t="n"/>
      <c r="H321" s="14" t="inlineStr">
        <is>
          <t>E2 Provide measurements</t>
        </is>
      </c>
      <c r="I321" s="21" t="inlineStr">
        <is>
          <t>U</t>
        </is>
      </c>
      <c r="J321" s="23" t="n"/>
      <c r="K321" s="14" t="inlineStr">
        <is>
          <t>E3 Link the records</t>
        </is>
      </c>
      <c r="L321" s="21" t="inlineStr">
        <is>
          <t>U</t>
        </is>
      </c>
      <c r="M321" s="23" t="n"/>
      <c r="N321" s="14" t="inlineStr">
        <is>
          <t>E4 Map agency needs</t>
        </is>
      </c>
      <c r="O321" s="21" t="inlineStr">
        <is>
          <t>U</t>
        </is>
      </c>
      <c r="P321" s="23" t="n"/>
      <c r="Q321" s="14" t="inlineStr">
        <is>
          <t>E5 Validate the decision</t>
        </is>
      </c>
      <c r="R321" s="21" t="inlineStr">
        <is>
          <t>U</t>
        </is>
      </c>
      <c r="S321" s="23" t="n"/>
      <c r="T321" s="14">
        <f>IF(Z321=0,IF(ISNUMBER(SEARCH("X",AV321)),"Unrated (0-5; X)","Unrated (0-5)"),IF(Z321=1,V321&amp;"/5",V321&amp;"-"&amp;X321&amp;"/5 (P"&amp;IF(ISNUMBER(SEARCH("X",AV321)),"; X","")&amp;")"))</f>
        <v/>
      </c>
      <c r="U321" s="26">
        <f>IF(AS321=0,"",IF(AR321=0,"Incomplete/invalid",IF(AA321=0,IF(ISNUMBER(SEARCH("X",AW321)),"Unrated (0-5; X)","Unrated (0-5)"),IF(AA321=1,W321&amp;"/5",W321&amp;"-"&amp;Y321&amp;"/5 (P"&amp;IF(ISNUMBER(SEARCH("X",AW321)),"; X","")&amp;")"))))</f>
        <v/>
      </c>
      <c r="V321" s="53">
        <f>LEN(AV321)-LEN(SUBSTITUTE(AV321,"Y",""))</f>
        <v/>
      </c>
      <c r="W321" s="54">
        <f>IF(AR321=1,LEN(AW321)-LEN(SUBSTITUTE(AW321,"Y","")),"")</f>
        <v/>
      </c>
      <c r="X321" s="53">
        <f>5-(LEN(AV321)-LEN(SUBSTITUTE(AV321,"N","")))</f>
        <v/>
      </c>
      <c r="Y321" s="54">
        <f>IF(AR321=1,5-(LEN(AW321)-LEN(SUBSTITUTE(AW321,"N",""))),"")</f>
        <v/>
      </c>
      <c r="Z321" s="55">
        <f>(V321+5-X321)/5</f>
        <v/>
      </c>
      <c r="AA321" s="56">
        <f>IF(AR321=1,(W321+5-Y321)/5,"")</f>
        <v/>
      </c>
      <c r="AB321" s="57">
        <f>D321*V321/5</f>
        <v/>
      </c>
      <c r="AC321" s="58">
        <f>IF(AR321=1,D321*W321/5,"")</f>
        <v/>
      </c>
      <c r="AD321" s="57">
        <f>D321*X321/5</f>
        <v/>
      </c>
      <c r="AE321" s="58">
        <f>IF(AR321=1,D321*Y321/5,"")</f>
        <v/>
      </c>
      <c r="AF321" s="57">
        <f>D321*Z321</f>
        <v/>
      </c>
      <c r="AG321" s="58">
        <f>IF(AR321=1,D321*AA321,"")</f>
        <v/>
      </c>
      <c r="AH321" s="14" t="inlineStr">
        <is>
          <t>Y: none | N: none | X: none | U: E1, E2, E3, E4, E5. See dataset-specific evidence note in MCDM_Grades and the complete rules in MCDM_Rubric.</t>
        </is>
      </c>
      <c r="AI321" s="27" t="n"/>
      <c r="AJ321" s="14" t="inlineStr">
        <is>
          <t>https://data.mendeley.com/datasets/hssswvmjwf/1</t>
        </is>
      </c>
      <c r="AK321" s="27" t="n"/>
      <c r="AL321" s="14" t="inlineStr">
        <is>
          <t>P: primary documentation (not evaluator-verified data quality)</t>
        </is>
      </c>
      <c r="AM321" s="27" t="n"/>
      <c r="AN321" s="14" t="inlineStr">
        <is>
          <t>Mendeley hssswvmjwf/1</t>
        </is>
      </c>
      <c r="AO321" s="27" t="n"/>
      <c r="AP321" s="14" t="inlineStr">
        <is>
          <t>2026-09-07</t>
        </is>
      </c>
      <c r="AQ321" s="27" t="n"/>
      <c r="AR321" s="14">
        <f>IF(AND(AS321=5,LEN(AW321)=5,LEN(SUBSTITUTE(SUBSTITUTE(SUBSTITUTE(SUBSTITUTE(AW321,"Y",""),"N",""),"U",""),"X",""))=0),1,0)</f>
        <v/>
      </c>
      <c r="AS321" s="14">
        <f>COUNTA(G321,J321,M321,P321,S321)</f>
        <v/>
      </c>
      <c r="AT321" s="14">
        <f>SUM(IF(OR(G321="Y",G321="N",G321="U",G321="X"),IF(G321=F321,1,0),0),IF(OR(J321="Y",J321="N",J321="U",J321="X"),IF(J321=I321,1,0),0),IF(OR(M321="Y",M321="N",M321="U",M321="X"),IF(M321=L321,1,0),0),IF(OR(P321="Y",P321="N",P321="U",P321="X"),IF(P321=O321,1,0),0),IF(OR(S321="Y",S321="N",S321="U",S321="X"),IF(S321=R321,1,0),0))</f>
        <v/>
      </c>
      <c r="AU321" s="14">
        <f>A321&amp;"|"&amp;LEFT(C321,1)</f>
        <v/>
      </c>
      <c r="AV321" s="14">
        <f>F321&amp;I321&amp;L321&amp;O321&amp;R321</f>
        <v/>
      </c>
      <c r="AW321" s="14">
        <f>G321&amp;J321&amp;M321&amp;P321&amp;S321</f>
        <v/>
      </c>
    </row>
    <row r="322" ht="70" customHeight="1">
      <c r="A322" s="14" t="inlineStr">
        <is>
          <t>DS-041</t>
        </is>
      </c>
      <c r="B322" s="14" t="inlineStr">
        <is>
          <t>SEU Asphalt Pavement Crack Dataset (transverse/longitudinal/net cracks)</t>
        </is>
      </c>
      <c r="C322" s="14" t="inlineStr">
        <is>
          <t>A Access</t>
        </is>
      </c>
      <c r="D322" s="14">
        <f>MCDM_Settings!$D$7</f>
        <v/>
      </c>
      <c r="E322" s="14" t="inlineStr">
        <is>
          <t>A1 Find the release</t>
        </is>
      </c>
      <c r="F322" s="21" t="inlineStr">
        <is>
          <t>Y</t>
        </is>
      </c>
      <c r="G322" s="23" t="n"/>
      <c r="H322" s="14" t="inlineStr">
        <is>
          <t>A2 Get the data</t>
        </is>
      </c>
      <c r="I322" s="21" t="inlineStr">
        <is>
          <t>N</t>
        </is>
      </c>
      <c r="J322" s="23" t="n"/>
      <c r="K322" s="14" t="inlineStr">
        <is>
          <t>A3 Check the license</t>
        </is>
      </c>
      <c r="L322" s="21" t="inlineStr">
        <is>
          <t>U</t>
        </is>
      </c>
      <c r="M322" s="23" t="n"/>
      <c r="N322" s="14" t="inlineStr">
        <is>
          <t>A4 Check other rights</t>
        </is>
      </c>
      <c r="O322" s="21" t="inlineStr">
        <is>
          <t>U</t>
        </is>
      </c>
      <c r="P322" s="23" t="n"/>
      <c r="Q322" s="14" t="inlineStr">
        <is>
          <t>A5 Open a sample</t>
        </is>
      </c>
      <c r="R322" s="21" t="inlineStr">
        <is>
          <t>U</t>
        </is>
      </c>
      <c r="S322" s="23" t="n"/>
      <c r="T322" s="14">
        <f>IF(Z322=0,IF(ISNUMBER(SEARCH("X",AV322)),"Unrated (0-5; X)","Unrated (0-5)"),IF(Z322=1,V322&amp;"/5",V322&amp;"-"&amp;X322&amp;"/5 (P"&amp;IF(ISNUMBER(SEARCH("X",AV322)),"; X","")&amp;")"))</f>
        <v/>
      </c>
      <c r="U322" s="26">
        <f>IF(AS322=0,"",IF(AR322=0,"Incomplete/invalid",IF(AA322=0,IF(ISNUMBER(SEARCH("X",AW322)),"Unrated (0-5; X)","Unrated (0-5)"),IF(AA322=1,W322&amp;"/5",W322&amp;"-"&amp;Y322&amp;"/5 (P"&amp;IF(ISNUMBER(SEARCH("X",AW322)),"; X","")&amp;")"))))</f>
        <v/>
      </c>
      <c r="V322" s="53">
        <f>LEN(AV322)-LEN(SUBSTITUTE(AV322,"Y",""))</f>
        <v/>
      </c>
      <c r="W322" s="54">
        <f>IF(AR322=1,LEN(AW322)-LEN(SUBSTITUTE(AW322,"Y","")),"")</f>
        <v/>
      </c>
      <c r="X322" s="53">
        <f>5-(LEN(AV322)-LEN(SUBSTITUTE(AV322,"N","")))</f>
        <v/>
      </c>
      <c r="Y322" s="54">
        <f>IF(AR322=1,5-(LEN(AW322)-LEN(SUBSTITUTE(AW322,"N",""))),"")</f>
        <v/>
      </c>
      <c r="Z322" s="55">
        <f>(V322+5-X322)/5</f>
        <v/>
      </c>
      <c r="AA322" s="56">
        <f>IF(AR322=1,(W322+5-Y322)/5,"")</f>
        <v/>
      </c>
      <c r="AB322" s="57">
        <f>D322*V322/5</f>
        <v/>
      </c>
      <c r="AC322" s="58">
        <f>IF(AR322=1,D322*W322/5,"")</f>
        <v/>
      </c>
      <c r="AD322" s="57">
        <f>D322*X322/5</f>
        <v/>
      </c>
      <c r="AE322" s="58">
        <f>IF(AR322=1,D322*Y322/5,"")</f>
        <v/>
      </c>
      <c r="AF322" s="57">
        <f>D322*Z322</f>
        <v/>
      </c>
      <c r="AG322" s="58">
        <f>IF(AR322=1,D322*AA322,"")</f>
        <v/>
      </c>
      <c r="AH322" s="14" t="inlineStr">
        <is>
          <t>Y: A1 | N: A2 | X: none | U: A3, A4, A5. See dataset-specific evidence note in MCDM_Grades and the complete rules in MCDM_Rubric.</t>
        </is>
      </c>
      <c r="AI322" s="27" t="n"/>
      <c r="AJ322" s="14" t="inlineStr">
        <is>
          <t>https://github.com/SEUxia/Asphalt-pavement-crack-dataset</t>
        </is>
      </c>
      <c r="AK322" s="27" t="n"/>
      <c r="AL322" s="14" t="inlineStr">
        <is>
          <t>P: primary documentation (not evaluator-verified data quality)</t>
        </is>
      </c>
      <c r="AM322" s="27" t="n"/>
      <c r="AN322" s="14" t="inlineStr">
        <is>
          <t>Documentation snapshot; payload release not fully pinned</t>
        </is>
      </c>
      <c r="AO322" s="27" t="n"/>
      <c r="AP322" s="14" t="inlineStr">
        <is>
          <t>2026-09-07</t>
        </is>
      </c>
      <c r="AQ322" s="27" t="n"/>
      <c r="AR322" s="14">
        <f>IF(AND(AS322=5,LEN(AW322)=5,LEN(SUBSTITUTE(SUBSTITUTE(SUBSTITUTE(SUBSTITUTE(AW322,"Y",""),"N",""),"U",""),"X",""))=0),1,0)</f>
        <v/>
      </c>
      <c r="AS322" s="14">
        <f>COUNTA(G322,J322,M322,P322,S322)</f>
        <v/>
      </c>
      <c r="AT322" s="14">
        <f>SUM(IF(OR(G322="Y",G322="N",G322="U",G322="X"),IF(G322=F322,1,0),0),IF(OR(J322="Y",J322="N",J322="U",J322="X"),IF(J322=I322,1,0),0),IF(OR(M322="Y",M322="N",M322="U",M322="X"),IF(M322=L322,1,0),0),IF(OR(P322="Y",P322="N",P322="U",P322="X"),IF(P322=O322,1,0),0),IF(OR(S322="Y",S322="N",S322="U",S322="X"),IF(S322=R322,1,0),0))</f>
        <v/>
      </c>
      <c r="AU322" s="14">
        <f>A322&amp;"|"&amp;LEFT(C322,1)</f>
        <v/>
      </c>
      <c r="AV322" s="14">
        <f>F322&amp;I322&amp;L322&amp;O322&amp;R322</f>
        <v/>
      </c>
      <c r="AW322" s="14">
        <f>G322&amp;J322&amp;M322&amp;P322&amp;S322</f>
        <v/>
      </c>
    </row>
    <row r="323" ht="70" customHeight="1">
      <c r="A323" s="14" t="inlineStr">
        <is>
          <t>DS-041</t>
        </is>
      </c>
      <c r="B323" s="14" t="inlineStr">
        <is>
          <t>SEU Asphalt Pavement Crack Dataset (transverse/longitudinal/net cracks)</t>
        </is>
      </c>
      <c r="C323" s="14" t="inlineStr">
        <is>
          <t>L Label Quality</t>
        </is>
      </c>
      <c r="D323" s="14">
        <f>MCDM_Settings!$D$8</f>
        <v/>
      </c>
      <c r="E323" s="14" t="inlineStr">
        <is>
          <t>L1 Define the targets</t>
        </is>
      </c>
      <c r="F323" s="21" t="inlineStr">
        <is>
          <t>Y</t>
        </is>
      </c>
      <c r="G323" s="23" t="n"/>
      <c r="H323" s="14" t="inlineStr">
        <is>
          <t>L2 Explain the rules</t>
        </is>
      </c>
      <c r="I323" s="21" t="inlineStr">
        <is>
          <t>U</t>
        </is>
      </c>
      <c r="J323" s="23" t="n"/>
      <c r="K323" s="14" t="inlineStr">
        <is>
          <t>L3 Identify the team</t>
        </is>
      </c>
      <c r="L323" s="21" t="inlineStr">
        <is>
          <t>U</t>
        </is>
      </c>
      <c r="M323" s="23" t="n"/>
      <c r="N323" s="14" t="inlineStr">
        <is>
          <t>L4 Review and correct</t>
        </is>
      </c>
      <c r="O323" s="21" t="inlineStr">
        <is>
          <t>U</t>
        </is>
      </c>
      <c r="P323" s="23" t="n"/>
      <c r="Q323" s="14" t="inlineStr">
        <is>
          <t>L5 Measure reliability</t>
        </is>
      </c>
      <c r="R323" s="21" t="inlineStr">
        <is>
          <t>U</t>
        </is>
      </c>
      <c r="S323" s="23" t="n"/>
      <c r="T323" s="14">
        <f>IF(Z323=0,IF(ISNUMBER(SEARCH("X",AV323)),"Unrated (0-5; X)","Unrated (0-5)"),IF(Z323=1,V323&amp;"/5",V323&amp;"-"&amp;X323&amp;"/5 (P"&amp;IF(ISNUMBER(SEARCH("X",AV323)),"; X","")&amp;")"))</f>
        <v/>
      </c>
      <c r="U323" s="26">
        <f>IF(AS323=0,"",IF(AR323=0,"Incomplete/invalid",IF(AA323=0,IF(ISNUMBER(SEARCH("X",AW323)),"Unrated (0-5; X)","Unrated (0-5)"),IF(AA323=1,W323&amp;"/5",W323&amp;"-"&amp;Y323&amp;"/5 (P"&amp;IF(ISNUMBER(SEARCH("X",AW323)),"; X","")&amp;")"))))</f>
        <v/>
      </c>
      <c r="V323" s="53">
        <f>LEN(AV323)-LEN(SUBSTITUTE(AV323,"Y",""))</f>
        <v/>
      </c>
      <c r="W323" s="54">
        <f>IF(AR323=1,LEN(AW323)-LEN(SUBSTITUTE(AW323,"Y","")),"")</f>
        <v/>
      </c>
      <c r="X323" s="53">
        <f>5-(LEN(AV323)-LEN(SUBSTITUTE(AV323,"N","")))</f>
        <v/>
      </c>
      <c r="Y323" s="54">
        <f>IF(AR323=1,5-(LEN(AW323)-LEN(SUBSTITUTE(AW323,"N",""))),"")</f>
        <v/>
      </c>
      <c r="Z323" s="55">
        <f>(V323+5-X323)/5</f>
        <v/>
      </c>
      <c r="AA323" s="56">
        <f>IF(AR323=1,(W323+5-Y323)/5,"")</f>
        <v/>
      </c>
      <c r="AB323" s="57">
        <f>D323*V323/5</f>
        <v/>
      </c>
      <c r="AC323" s="58">
        <f>IF(AR323=1,D323*W323/5,"")</f>
        <v/>
      </c>
      <c r="AD323" s="57">
        <f>D323*X323/5</f>
        <v/>
      </c>
      <c r="AE323" s="58">
        <f>IF(AR323=1,D323*Y323/5,"")</f>
        <v/>
      </c>
      <c r="AF323" s="57">
        <f>D323*Z323</f>
        <v/>
      </c>
      <c r="AG323" s="58">
        <f>IF(AR323=1,D323*AA323,"")</f>
        <v/>
      </c>
      <c r="AH323" s="14" t="inlineStr">
        <is>
          <t>Y: L1 | N: none | X: none | U: L2, L3, L4, L5. See dataset-specific evidence note in MCDM_Grades and the complete rules in MCDM_Rubric.</t>
        </is>
      </c>
      <c r="AI323" s="27" t="n"/>
      <c r="AJ323" s="14" t="inlineStr">
        <is>
          <t>https://github.com/SEUxia/Asphalt-pavement-crack-dataset</t>
        </is>
      </c>
      <c r="AK323" s="27" t="n"/>
      <c r="AL323" s="14" t="inlineStr">
        <is>
          <t>P: primary documentation (not evaluator-verified data quality)</t>
        </is>
      </c>
      <c r="AM323" s="27" t="n"/>
      <c r="AN323" s="14" t="inlineStr">
        <is>
          <t>Documentation snapshot; payload release not fully pinned</t>
        </is>
      </c>
      <c r="AO323" s="27" t="n"/>
      <c r="AP323" s="14" t="inlineStr">
        <is>
          <t>2026-09-07</t>
        </is>
      </c>
      <c r="AQ323" s="27" t="n"/>
      <c r="AR323" s="14">
        <f>IF(AND(AS323=5,LEN(AW323)=5,LEN(SUBSTITUTE(SUBSTITUTE(SUBSTITUTE(SUBSTITUTE(AW323,"Y",""),"N",""),"U",""),"X",""))=0),1,0)</f>
        <v/>
      </c>
      <c r="AS323" s="14">
        <f>COUNTA(G323,J323,M323,P323,S323)</f>
        <v/>
      </c>
      <c r="AT323" s="14">
        <f>SUM(IF(OR(G323="Y",G323="N",G323="U",G323="X"),IF(G323=F323,1,0),0),IF(OR(J323="Y",J323="N",J323="U",J323="X"),IF(J323=I323,1,0),0),IF(OR(M323="Y",M323="N",M323="U",M323="X"),IF(M323=L323,1,0),0),IF(OR(P323="Y",P323="N",P323="U",P323="X"),IF(P323=O323,1,0),0),IF(OR(S323="Y",S323="N",S323="U",S323="X"),IF(S323=R323,1,0),0))</f>
        <v/>
      </c>
      <c r="AU323" s="14">
        <f>A323&amp;"|"&amp;LEFT(C323,1)</f>
        <v/>
      </c>
      <c r="AV323" s="14">
        <f>F323&amp;I323&amp;L323&amp;O323&amp;R323</f>
        <v/>
      </c>
      <c r="AW323" s="14">
        <f>G323&amp;J323&amp;M323&amp;P323&amp;S323</f>
        <v/>
      </c>
    </row>
    <row r="324" ht="70" customHeight="1">
      <c r="A324" s="14" t="inlineStr">
        <is>
          <t>DS-041</t>
        </is>
      </c>
      <c r="B324" s="14" t="inlineStr">
        <is>
          <t>SEU Asphalt Pavement Crack Dataset (transverse/longitudinal/net cracks)</t>
        </is>
      </c>
      <c r="C324" s="14" t="inlineStr">
        <is>
          <t>D Documentation</t>
        </is>
      </c>
      <c r="D324" s="14">
        <f>MCDM_Settings!$D$9</f>
        <v/>
      </c>
      <c r="E324" s="14" t="inlineStr">
        <is>
          <t>D1 Describe the files</t>
        </is>
      </c>
      <c r="F324" s="21" t="inlineStr">
        <is>
          <t>U</t>
        </is>
      </c>
      <c r="G324" s="23" t="n"/>
      <c r="H324" s="14" t="inlineStr">
        <is>
          <t>D2 Explain the source</t>
        </is>
      </c>
      <c r="I324" s="21" t="inlineStr">
        <is>
          <t>U</t>
        </is>
      </c>
      <c r="J324" s="23" t="n"/>
      <c r="K324" s="14" t="inlineStr">
        <is>
          <t>D3 Track the version</t>
        </is>
      </c>
      <c r="L324" s="21" t="inlineStr">
        <is>
          <t>U</t>
        </is>
      </c>
      <c r="M324" s="23" t="n"/>
      <c r="N324" s="14" t="inlineStr">
        <is>
          <t>D4 State the limits</t>
        </is>
      </c>
      <c r="O324" s="21" t="inlineStr">
        <is>
          <t>Y</t>
        </is>
      </c>
      <c r="P324" s="23" t="n"/>
      <c r="Q324" s="14" t="inlineStr">
        <is>
          <t>D5 Locate the details</t>
        </is>
      </c>
      <c r="R324" s="21" t="inlineStr">
        <is>
          <t>Y</t>
        </is>
      </c>
      <c r="S324" s="23" t="n"/>
      <c r="T324" s="14">
        <f>IF(Z324=0,IF(ISNUMBER(SEARCH("X",AV324)),"Unrated (0-5; X)","Unrated (0-5)"),IF(Z324=1,V324&amp;"/5",V324&amp;"-"&amp;X324&amp;"/5 (P"&amp;IF(ISNUMBER(SEARCH("X",AV324)),"; X","")&amp;")"))</f>
        <v/>
      </c>
      <c r="U324" s="26">
        <f>IF(AS324=0,"",IF(AR324=0,"Incomplete/invalid",IF(AA324=0,IF(ISNUMBER(SEARCH("X",AW324)),"Unrated (0-5; X)","Unrated (0-5)"),IF(AA324=1,W324&amp;"/5",W324&amp;"-"&amp;Y324&amp;"/5 (P"&amp;IF(ISNUMBER(SEARCH("X",AW324)),"; X","")&amp;")"))))</f>
        <v/>
      </c>
      <c r="V324" s="53">
        <f>LEN(AV324)-LEN(SUBSTITUTE(AV324,"Y",""))</f>
        <v/>
      </c>
      <c r="W324" s="54">
        <f>IF(AR324=1,LEN(AW324)-LEN(SUBSTITUTE(AW324,"Y","")),"")</f>
        <v/>
      </c>
      <c r="X324" s="53">
        <f>5-(LEN(AV324)-LEN(SUBSTITUTE(AV324,"N","")))</f>
        <v/>
      </c>
      <c r="Y324" s="54">
        <f>IF(AR324=1,5-(LEN(AW324)-LEN(SUBSTITUTE(AW324,"N",""))),"")</f>
        <v/>
      </c>
      <c r="Z324" s="55">
        <f>(V324+5-X324)/5</f>
        <v/>
      </c>
      <c r="AA324" s="56">
        <f>IF(AR324=1,(W324+5-Y324)/5,"")</f>
        <v/>
      </c>
      <c r="AB324" s="57">
        <f>D324*V324/5</f>
        <v/>
      </c>
      <c r="AC324" s="58">
        <f>IF(AR324=1,D324*W324/5,"")</f>
        <v/>
      </c>
      <c r="AD324" s="57">
        <f>D324*X324/5</f>
        <v/>
      </c>
      <c r="AE324" s="58">
        <f>IF(AR324=1,D324*Y324/5,"")</f>
        <v/>
      </c>
      <c r="AF324" s="57">
        <f>D324*Z324</f>
        <v/>
      </c>
      <c r="AG324" s="58">
        <f>IF(AR324=1,D324*AA324,"")</f>
        <v/>
      </c>
      <c r="AH324" s="14" t="inlineStr">
        <is>
          <t>Y: D4, D5 | N: none | X: none | U: D1, D2, D3. See dataset-specific evidence note in MCDM_Grades and the complete rules in MCDM_Rubric.</t>
        </is>
      </c>
      <c r="AI324" s="27" t="n"/>
      <c r="AJ324" s="14" t="inlineStr">
        <is>
          <t>https://github.com/SEUxia/Asphalt-pavement-crack-dataset</t>
        </is>
      </c>
      <c r="AK324" s="27" t="n"/>
      <c r="AL324" s="14" t="inlineStr">
        <is>
          <t>P: primary documentation (not evaluator-verified data quality)</t>
        </is>
      </c>
      <c r="AM324" s="27" t="n"/>
      <c r="AN324" s="14" t="inlineStr">
        <is>
          <t>Documentation snapshot; payload release not fully pinned</t>
        </is>
      </c>
      <c r="AO324" s="27" t="n"/>
      <c r="AP324" s="14" t="inlineStr">
        <is>
          <t>2026-09-07</t>
        </is>
      </c>
      <c r="AQ324" s="27" t="n"/>
      <c r="AR324" s="14">
        <f>IF(AND(AS324=5,LEN(AW324)=5,LEN(SUBSTITUTE(SUBSTITUTE(SUBSTITUTE(SUBSTITUTE(AW324,"Y",""),"N",""),"U",""),"X",""))=0),1,0)</f>
        <v/>
      </c>
      <c r="AS324" s="14">
        <f>COUNTA(G324,J324,M324,P324,S324)</f>
        <v/>
      </c>
      <c r="AT324" s="14">
        <f>SUM(IF(OR(G324="Y",G324="N",G324="U",G324="X"),IF(G324=F324,1,0),0),IF(OR(J324="Y",J324="N",J324="U",J324="X"),IF(J324=I324,1,0),0),IF(OR(M324="Y",M324="N",M324="U",M324="X"),IF(M324=L324,1,0),0),IF(OR(P324="Y",P324="N",P324="U",P324="X"),IF(P324=O324,1,0),0),IF(OR(S324="Y",S324="N",S324="U",S324="X"),IF(S324=R324,1,0),0))</f>
        <v/>
      </c>
      <c r="AU324" s="14">
        <f>A324&amp;"|"&amp;LEFT(C324,1)</f>
        <v/>
      </c>
      <c r="AV324" s="14">
        <f>F324&amp;I324&amp;L324&amp;O324&amp;R324</f>
        <v/>
      </c>
      <c r="AW324" s="14">
        <f>G324&amp;J324&amp;M324&amp;P324&amp;S324</f>
        <v/>
      </c>
    </row>
    <row r="325" ht="70" customHeight="1">
      <c r="A325" s="14" t="inlineStr">
        <is>
          <t>DS-041</t>
        </is>
      </c>
      <c r="B325" s="14" t="inlineStr">
        <is>
          <t>SEU Asphalt Pavement Crack Dataset (transverse/longitudinal/net cracks)</t>
        </is>
      </c>
      <c r="C325" s="14" t="inlineStr">
        <is>
          <t>C Sample Size</t>
        </is>
      </c>
      <c r="D325" s="14">
        <f>MCDM_Settings!$D$10</f>
        <v/>
      </c>
      <c r="E325" s="14" t="inlineStr">
        <is>
          <t>C1 Count originals</t>
        </is>
      </c>
      <c r="F325" s="21" t="inlineStr">
        <is>
          <t>U</t>
        </is>
      </c>
      <c r="G325" s="23" t="n"/>
      <c r="H325" s="14" t="inlineStr">
        <is>
          <t>C2 Count each class</t>
        </is>
      </c>
      <c r="I325" s="21" t="inlineStr">
        <is>
          <t>U</t>
        </is>
      </c>
      <c r="J325" s="23" t="n"/>
      <c r="K325" s="14" t="inlineStr">
        <is>
          <t>C3 Count each group</t>
        </is>
      </c>
      <c r="L325" s="21" t="inlineStr">
        <is>
          <t>U</t>
        </is>
      </c>
      <c r="M325" s="23" t="n"/>
      <c r="N325" s="14" t="inlineStr">
        <is>
          <t>C4 Count each split</t>
        </is>
      </c>
      <c r="O325" s="21" t="inlineStr">
        <is>
          <t>U</t>
        </is>
      </c>
      <c r="P325" s="23" t="n"/>
      <c r="Q325" s="14" t="inlineStr">
        <is>
          <t>C5 Justify the size</t>
        </is>
      </c>
      <c r="R325" s="21" t="inlineStr">
        <is>
          <t>U</t>
        </is>
      </c>
      <c r="S325" s="23" t="n"/>
      <c r="T325" s="14">
        <f>IF(Z325=0,IF(ISNUMBER(SEARCH("X",AV325)),"Unrated (0-5; X)","Unrated (0-5)"),IF(Z325=1,V325&amp;"/5",V325&amp;"-"&amp;X325&amp;"/5 (P"&amp;IF(ISNUMBER(SEARCH("X",AV325)),"; X","")&amp;")"))</f>
        <v/>
      </c>
      <c r="U325" s="26">
        <f>IF(AS325=0,"",IF(AR325=0,"Incomplete/invalid",IF(AA325=0,IF(ISNUMBER(SEARCH("X",AW325)),"Unrated (0-5; X)","Unrated (0-5)"),IF(AA325=1,W325&amp;"/5",W325&amp;"-"&amp;Y325&amp;"/5 (P"&amp;IF(ISNUMBER(SEARCH("X",AW325)),"; X","")&amp;")"))))</f>
        <v/>
      </c>
      <c r="V325" s="53">
        <f>LEN(AV325)-LEN(SUBSTITUTE(AV325,"Y",""))</f>
        <v/>
      </c>
      <c r="W325" s="54">
        <f>IF(AR325=1,LEN(AW325)-LEN(SUBSTITUTE(AW325,"Y","")),"")</f>
        <v/>
      </c>
      <c r="X325" s="53">
        <f>5-(LEN(AV325)-LEN(SUBSTITUTE(AV325,"N","")))</f>
        <v/>
      </c>
      <c r="Y325" s="54">
        <f>IF(AR325=1,5-(LEN(AW325)-LEN(SUBSTITUTE(AW325,"N",""))),"")</f>
        <v/>
      </c>
      <c r="Z325" s="55">
        <f>(V325+5-X325)/5</f>
        <v/>
      </c>
      <c r="AA325" s="56">
        <f>IF(AR325=1,(W325+5-Y325)/5,"")</f>
        <v/>
      </c>
      <c r="AB325" s="57">
        <f>D325*V325/5</f>
        <v/>
      </c>
      <c r="AC325" s="58">
        <f>IF(AR325=1,D325*W325/5,"")</f>
        <v/>
      </c>
      <c r="AD325" s="57">
        <f>D325*X325/5</f>
        <v/>
      </c>
      <c r="AE325" s="58">
        <f>IF(AR325=1,D325*Y325/5,"")</f>
        <v/>
      </c>
      <c r="AF325" s="57">
        <f>D325*Z325</f>
        <v/>
      </c>
      <c r="AG325" s="58">
        <f>IF(AR325=1,D325*AA325,"")</f>
        <v/>
      </c>
      <c r="AH325" s="14" t="inlineStr">
        <is>
          <t>Y: none | N: none | X: none | U: C1, C2, C3, C4, C5. See dataset-specific evidence note in MCDM_Grades and the complete rules in MCDM_Rubric.</t>
        </is>
      </c>
      <c r="AI325" s="27" t="n"/>
      <c r="AJ325" s="14" t="inlineStr">
        <is>
          <t>https://github.com/SEUxia/Asphalt-pavement-crack-dataset</t>
        </is>
      </c>
      <c r="AK325" s="27" t="n"/>
      <c r="AL325" s="14" t="inlineStr">
        <is>
          <t>P: primary documentation (not evaluator-verified data quality)</t>
        </is>
      </c>
      <c r="AM325" s="27" t="n"/>
      <c r="AN325" s="14" t="inlineStr">
        <is>
          <t>Documentation snapshot; payload release not fully pinned</t>
        </is>
      </c>
      <c r="AO325" s="27" t="n"/>
      <c r="AP325" s="14" t="inlineStr">
        <is>
          <t>2026-09-07</t>
        </is>
      </c>
      <c r="AQ325" s="27" t="n"/>
      <c r="AR325" s="14">
        <f>IF(AND(AS325=5,LEN(AW325)=5,LEN(SUBSTITUTE(SUBSTITUTE(SUBSTITUTE(SUBSTITUTE(AW325,"Y",""),"N",""),"U",""),"X",""))=0),1,0)</f>
        <v/>
      </c>
      <c r="AS325" s="14">
        <f>COUNTA(G325,J325,M325,P325,S325)</f>
        <v/>
      </c>
      <c r="AT325" s="14">
        <f>SUM(IF(OR(G325="Y",G325="N",G325="U",G325="X"),IF(G325=F325,1,0),0),IF(OR(J325="Y",J325="N",J325="U",J325="X"),IF(J325=I325,1,0),0),IF(OR(M325="Y",M325="N",M325="U",M325="X"),IF(M325=L325,1,0),0),IF(OR(P325="Y",P325="N",P325="U",P325="X"),IF(P325=O325,1,0),0),IF(OR(S325="Y",S325="N",S325="U",S325="X"),IF(S325=R325,1,0),0))</f>
        <v/>
      </c>
      <c r="AU325" s="14">
        <f>A325&amp;"|"&amp;LEFT(C325,1)</f>
        <v/>
      </c>
      <c r="AV325" s="14">
        <f>F325&amp;I325&amp;L325&amp;O325&amp;R325</f>
        <v/>
      </c>
      <c r="AW325" s="14">
        <f>G325&amp;J325&amp;M325&amp;P325&amp;S325</f>
        <v/>
      </c>
    </row>
    <row r="326" ht="70" customHeight="1">
      <c r="A326" s="14" t="inlineStr">
        <is>
          <t>DS-041</t>
        </is>
      </c>
      <c r="B326" s="14" t="inlineStr">
        <is>
          <t>SEU Asphalt Pavement Crack Dataset (transverse/longitudinal/net cracks)</t>
        </is>
      </c>
      <c r="C326" s="14" t="inlineStr">
        <is>
          <t>R Domain Fit</t>
        </is>
      </c>
      <c r="D326" s="14">
        <f>MCDM_Settings!$D$11</f>
        <v/>
      </c>
      <c r="E326" s="14" t="inlineStr">
        <is>
          <t>R1 Define the domain</t>
        </is>
      </c>
      <c r="F326" s="21" t="inlineStr">
        <is>
          <t>U</t>
        </is>
      </c>
      <c r="G326" s="23" t="n"/>
      <c r="H326" s="14" t="inlineStr">
        <is>
          <t>R2 Describe coverage</t>
        </is>
      </c>
      <c r="I326" s="21" t="inlineStr">
        <is>
          <t>U</t>
        </is>
      </c>
      <c r="J326" s="23" t="n"/>
      <c r="K326" s="14" t="inlineStr">
        <is>
          <t>R3 Compare the target</t>
        </is>
      </c>
      <c r="L326" s="21" t="inlineStr">
        <is>
          <t>U</t>
        </is>
      </c>
      <c r="M326" s="23" t="n"/>
      <c r="N326" s="14" t="inlineStr">
        <is>
          <t>R4 Check for bias</t>
        </is>
      </c>
      <c r="O326" s="21" t="inlineStr">
        <is>
          <t>U</t>
        </is>
      </c>
      <c r="P326" s="23" t="n"/>
      <c r="Q326" s="14" t="inlineStr">
        <is>
          <t>R5 Test a new domain</t>
        </is>
      </c>
      <c r="R326" s="21" t="inlineStr">
        <is>
          <t>U</t>
        </is>
      </c>
      <c r="S326" s="23" t="n"/>
      <c r="T326" s="14">
        <f>IF(Z326=0,IF(ISNUMBER(SEARCH("X",AV326)),"Unrated (0-5; X)","Unrated (0-5)"),IF(Z326=1,V326&amp;"/5",V326&amp;"-"&amp;X326&amp;"/5 (P"&amp;IF(ISNUMBER(SEARCH("X",AV326)),"; X","")&amp;")"))</f>
        <v/>
      </c>
      <c r="U326" s="26">
        <f>IF(AS326=0,"",IF(AR326=0,"Incomplete/invalid",IF(AA326=0,IF(ISNUMBER(SEARCH("X",AW326)),"Unrated (0-5; X)","Unrated (0-5)"),IF(AA326=1,W326&amp;"/5",W326&amp;"-"&amp;Y326&amp;"/5 (P"&amp;IF(ISNUMBER(SEARCH("X",AW326)),"; X","")&amp;")"))))</f>
        <v/>
      </c>
      <c r="V326" s="53">
        <f>LEN(AV326)-LEN(SUBSTITUTE(AV326,"Y",""))</f>
        <v/>
      </c>
      <c r="W326" s="54">
        <f>IF(AR326=1,LEN(AW326)-LEN(SUBSTITUTE(AW326,"Y","")),"")</f>
        <v/>
      </c>
      <c r="X326" s="53">
        <f>5-(LEN(AV326)-LEN(SUBSTITUTE(AV326,"N","")))</f>
        <v/>
      </c>
      <c r="Y326" s="54">
        <f>IF(AR326=1,5-(LEN(AW326)-LEN(SUBSTITUTE(AW326,"N",""))),"")</f>
        <v/>
      </c>
      <c r="Z326" s="55">
        <f>(V326+5-X326)/5</f>
        <v/>
      </c>
      <c r="AA326" s="56">
        <f>IF(AR326=1,(W326+5-Y326)/5,"")</f>
        <v/>
      </c>
      <c r="AB326" s="57">
        <f>D326*V326/5</f>
        <v/>
      </c>
      <c r="AC326" s="58">
        <f>IF(AR326=1,D326*W326/5,"")</f>
        <v/>
      </c>
      <c r="AD326" s="57">
        <f>D326*X326/5</f>
        <v/>
      </c>
      <c r="AE326" s="58">
        <f>IF(AR326=1,D326*Y326/5,"")</f>
        <v/>
      </c>
      <c r="AF326" s="57">
        <f>D326*Z326</f>
        <v/>
      </c>
      <c r="AG326" s="58">
        <f>IF(AR326=1,D326*AA326,"")</f>
        <v/>
      </c>
      <c r="AH326" s="14" t="inlineStr">
        <is>
          <t>Y: none | N: none | X: none | U: R1, R2, R3, R4, R5. See dataset-specific evidence note in MCDM_Grades and the complete rules in MCDM_Rubric.</t>
        </is>
      </c>
      <c r="AI326" s="27" t="n"/>
      <c r="AJ326" s="14" t="inlineStr">
        <is>
          <t>https://github.com/SEUxia/Asphalt-pavement-crack-dataset</t>
        </is>
      </c>
      <c r="AK326" s="27" t="n"/>
      <c r="AL326" s="14" t="inlineStr">
        <is>
          <t>P: primary documentation (not evaluator-verified data quality)</t>
        </is>
      </c>
      <c r="AM326" s="27" t="n"/>
      <c r="AN326" s="14" t="inlineStr">
        <is>
          <t>Documentation snapshot; payload release not fully pinned</t>
        </is>
      </c>
      <c r="AO326" s="27" t="n"/>
      <c r="AP326" s="14" t="inlineStr">
        <is>
          <t>2026-09-07</t>
        </is>
      </c>
      <c r="AQ326" s="27" t="n"/>
      <c r="AR326" s="14">
        <f>IF(AND(AS326=5,LEN(AW326)=5,LEN(SUBSTITUTE(SUBSTITUTE(SUBSTITUTE(SUBSTITUTE(AW326,"Y",""),"N",""),"U",""),"X",""))=0),1,0)</f>
        <v/>
      </c>
      <c r="AS326" s="14">
        <f>COUNTA(G326,J326,M326,P326,S326)</f>
        <v/>
      </c>
      <c r="AT326" s="14">
        <f>SUM(IF(OR(G326="Y",G326="N",G326="U",G326="X"),IF(G326=F326,1,0),0),IF(OR(J326="Y",J326="N",J326="U",J326="X"),IF(J326=I326,1,0),0),IF(OR(M326="Y",M326="N",M326="U",M326="X"),IF(M326=L326,1,0),0),IF(OR(P326="Y",P326="N",P326="U",P326="X"),IF(P326=O326,1,0),0),IF(OR(S326="Y",S326="N",S326="U",S326="X"),IF(S326=R326,1,0),0))</f>
        <v/>
      </c>
      <c r="AU326" s="14">
        <f>A326&amp;"|"&amp;LEFT(C326,1)</f>
        <v/>
      </c>
      <c r="AV326" s="14">
        <f>F326&amp;I326&amp;L326&amp;O326&amp;R326</f>
        <v/>
      </c>
      <c r="AW326" s="14">
        <f>G326&amp;J326&amp;M326&amp;P326&amp;S326</f>
        <v/>
      </c>
    </row>
    <row r="327" ht="70" customHeight="1">
      <c r="A327" s="14" t="inlineStr">
        <is>
          <t>DS-041</t>
        </is>
      </c>
      <c r="B327" s="14" t="inlineStr">
        <is>
          <t>SEU Asphalt Pavement Crack Dataset (transverse/longitudinal/net cracks)</t>
        </is>
      </c>
      <c r="C327" s="14" t="inlineStr">
        <is>
          <t>M Sensor Details</t>
        </is>
      </c>
      <c r="D327" s="14">
        <f>MCDM_Settings!$D$12</f>
        <v/>
      </c>
      <c r="E327" s="14" t="inlineStr">
        <is>
          <t>M1 Identify equipment</t>
        </is>
      </c>
      <c r="F327" s="21" t="inlineStr">
        <is>
          <t>U</t>
        </is>
      </c>
      <c r="G327" s="23" t="n"/>
      <c r="H327" s="14" t="inlineStr">
        <is>
          <t>M2 Specify the scale</t>
        </is>
      </c>
      <c r="I327" s="21" t="inlineStr">
        <is>
          <t>U</t>
        </is>
      </c>
      <c r="J327" s="23" t="n"/>
      <c r="K327" s="14" t="inlineStr">
        <is>
          <t>M3 Locate the records</t>
        </is>
      </c>
      <c r="L327" s="21" t="inlineStr">
        <is>
          <t>U</t>
        </is>
      </c>
      <c r="M327" s="23" t="n"/>
      <c r="N327" s="14" t="inlineStr">
        <is>
          <t>M4 Report precision</t>
        </is>
      </c>
      <c r="O327" s="21" t="inlineStr">
        <is>
          <t>U</t>
        </is>
      </c>
      <c r="P327" s="23" t="n"/>
      <c r="Q327" s="14" t="inlineStr">
        <is>
          <t>M5 Explain processing</t>
        </is>
      </c>
      <c r="R327" s="21" t="inlineStr">
        <is>
          <t>U</t>
        </is>
      </c>
      <c r="S327" s="23" t="n"/>
      <c r="T327" s="14">
        <f>IF(Z327=0,IF(ISNUMBER(SEARCH("X",AV327)),"Unrated (0-5; X)","Unrated (0-5)"),IF(Z327=1,V327&amp;"/5",V327&amp;"-"&amp;X327&amp;"/5 (P"&amp;IF(ISNUMBER(SEARCH("X",AV327)),"; X","")&amp;")"))</f>
        <v/>
      </c>
      <c r="U327" s="26">
        <f>IF(AS327=0,"",IF(AR327=0,"Incomplete/invalid",IF(AA327=0,IF(ISNUMBER(SEARCH("X",AW327)),"Unrated (0-5; X)","Unrated (0-5)"),IF(AA327=1,W327&amp;"/5",W327&amp;"-"&amp;Y327&amp;"/5 (P"&amp;IF(ISNUMBER(SEARCH("X",AW327)),"; X","")&amp;")"))))</f>
        <v/>
      </c>
      <c r="V327" s="53">
        <f>LEN(AV327)-LEN(SUBSTITUTE(AV327,"Y",""))</f>
        <v/>
      </c>
      <c r="W327" s="54">
        <f>IF(AR327=1,LEN(AW327)-LEN(SUBSTITUTE(AW327,"Y","")),"")</f>
        <v/>
      </c>
      <c r="X327" s="53">
        <f>5-(LEN(AV327)-LEN(SUBSTITUTE(AV327,"N","")))</f>
        <v/>
      </c>
      <c r="Y327" s="54">
        <f>IF(AR327=1,5-(LEN(AW327)-LEN(SUBSTITUTE(AW327,"N",""))),"")</f>
        <v/>
      </c>
      <c r="Z327" s="55">
        <f>(V327+5-X327)/5</f>
        <v/>
      </c>
      <c r="AA327" s="56">
        <f>IF(AR327=1,(W327+5-Y327)/5,"")</f>
        <v/>
      </c>
      <c r="AB327" s="57">
        <f>D327*V327/5</f>
        <v/>
      </c>
      <c r="AC327" s="58">
        <f>IF(AR327=1,D327*W327/5,"")</f>
        <v/>
      </c>
      <c r="AD327" s="57">
        <f>D327*X327/5</f>
        <v/>
      </c>
      <c r="AE327" s="58">
        <f>IF(AR327=1,D327*Y327/5,"")</f>
        <v/>
      </c>
      <c r="AF327" s="57">
        <f>D327*Z327</f>
        <v/>
      </c>
      <c r="AG327" s="58">
        <f>IF(AR327=1,D327*AA327,"")</f>
        <v/>
      </c>
      <c r="AH327" s="14" t="inlineStr">
        <is>
          <t>Y: none | N: none | X: none | U: M1, M2, M3, M4, M5. See dataset-specific evidence note in MCDM_Grades and the complete rules in MCDM_Rubric.</t>
        </is>
      </c>
      <c r="AI327" s="27" t="n"/>
      <c r="AJ327" s="14" t="inlineStr">
        <is>
          <t>https://github.com/SEUxia/Asphalt-pavement-crack-dataset</t>
        </is>
      </c>
      <c r="AK327" s="27" t="n"/>
      <c r="AL327" s="14" t="inlineStr">
        <is>
          <t>P: primary documentation (not evaluator-verified data quality)</t>
        </is>
      </c>
      <c r="AM327" s="27" t="n"/>
      <c r="AN327" s="14" t="inlineStr">
        <is>
          <t>Documentation snapshot; payload release not fully pinned</t>
        </is>
      </c>
      <c r="AO327" s="27" t="n"/>
      <c r="AP327" s="14" t="inlineStr">
        <is>
          <t>2026-09-07</t>
        </is>
      </c>
      <c r="AQ327" s="27" t="n"/>
      <c r="AR327" s="14">
        <f>IF(AND(AS327=5,LEN(AW327)=5,LEN(SUBSTITUTE(SUBSTITUTE(SUBSTITUTE(SUBSTITUTE(AW327,"Y",""),"N",""),"U",""),"X",""))=0),1,0)</f>
        <v/>
      </c>
      <c r="AS327" s="14">
        <f>COUNTA(G327,J327,M327,P327,S327)</f>
        <v/>
      </c>
      <c r="AT327" s="14">
        <f>SUM(IF(OR(G327="Y",G327="N",G327="U",G327="X"),IF(G327=F327,1,0),0),IF(OR(J327="Y",J327="N",J327="U",J327="X"),IF(J327=I327,1,0),0),IF(OR(M327="Y",M327="N",M327="U",M327="X"),IF(M327=L327,1,0),0),IF(OR(P327="Y",P327="N",P327="U",P327="X"),IF(P327=O327,1,0),0),IF(OR(S327="Y",S327="N",S327="U",S327="X"),IF(S327=R327,1,0),0))</f>
        <v/>
      </c>
      <c r="AU327" s="14">
        <f>A327&amp;"|"&amp;LEFT(C327,1)</f>
        <v/>
      </c>
      <c r="AV327" s="14">
        <f>F327&amp;I327&amp;L327&amp;O327&amp;R327</f>
        <v/>
      </c>
      <c r="AW327" s="14">
        <f>G327&amp;J327&amp;M327&amp;P327&amp;S327</f>
        <v/>
      </c>
    </row>
    <row r="328" ht="70" customHeight="1">
      <c r="A328" s="14" t="inlineStr">
        <is>
          <t>DS-041</t>
        </is>
      </c>
      <c r="B328" s="14" t="inlineStr">
        <is>
          <t>SEU Asphalt Pavement Crack Dataset (transverse/longitudinal/net cracks)</t>
        </is>
      </c>
      <c r="C328" s="14" t="inlineStr">
        <is>
          <t>V Test Readiness</t>
        </is>
      </c>
      <c r="D328" s="14">
        <f>MCDM_Settings!$D$13</f>
        <v/>
      </c>
      <c r="E328" s="14" t="inlineStr">
        <is>
          <t>V1 Identify test data</t>
        </is>
      </c>
      <c r="F328" s="21" t="inlineStr">
        <is>
          <t>U</t>
        </is>
      </c>
      <c r="G328" s="23" t="n"/>
      <c r="H328" s="14" t="inlineStr">
        <is>
          <t>V2 Define the splits</t>
        </is>
      </c>
      <c r="I328" s="21" t="inlineStr">
        <is>
          <t>U</t>
        </is>
      </c>
      <c r="J328" s="23" t="n"/>
      <c r="K328" s="14" t="inlineStr">
        <is>
          <t>V3 Prevent leakage</t>
        </is>
      </c>
      <c r="L328" s="21" t="inlineStr">
        <is>
          <t>U</t>
        </is>
      </c>
      <c r="M328" s="23" t="n"/>
      <c r="N328" s="14" t="inlineStr">
        <is>
          <t>V4 Provide a baseline</t>
        </is>
      </c>
      <c r="O328" s="21" t="inlineStr">
        <is>
          <t>U</t>
        </is>
      </c>
      <c r="P328" s="23" t="n"/>
      <c r="Q328" s="14" t="inlineStr">
        <is>
          <t>V5 Report uncertainty</t>
        </is>
      </c>
      <c r="R328" s="21" t="inlineStr">
        <is>
          <t>U</t>
        </is>
      </c>
      <c r="S328" s="23" t="n"/>
      <c r="T328" s="14">
        <f>IF(Z328=0,IF(ISNUMBER(SEARCH("X",AV328)),"Unrated (0-5; X)","Unrated (0-5)"),IF(Z328=1,V328&amp;"/5",V328&amp;"-"&amp;X328&amp;"/5 (P"&amp;IF(ISNUMBER(SEARCH("X",AV328)),"; X","")&amp;")"))</f>
        <v/>
      </c>
      <c r="U328" s="26">
        <f>IF(AS328=0,"",IF(AR328=0,"Incomplete/invalid",IF(AA328=0,IF(ISNUMBER(SEARCH("X",AW328)),"Unrated (0-5; X)","Unrated (0-5)"),IF(AA328=1,W328&amp;"/5",W328&amp;"-"&amp;Y328&amp;"/5 (P"&amp;IF(ISNUMBER(SEARCH("X",AW328)),"; X","")&amp;")"))))</f>
        <v/>
      </c>
      <c r="V328" s="53">
        <f>LEN(AV328)-LEN(SUBSTITUTE(AV328,"Y",""))</f>
        <v/>
      </c>
      <c r="W328" s="54">
        <f>IF(AR328=1,LEN(AW328)-LEN(SUBSTITUTE(AW328,"Y","")),"")</f>
        <v/>
      </c>
      <c r="X328" s="53">
        <f>5-(LEN(AV328)-LEN(SUBSTITUTE(AV328,"N","")))</f>
        <v/>
      </c>
      <c r="Y328" s="54">
        <f>IF(AR328=1,5-(LEN(AW328)-LEN(SUBSTITUTE(AW328,"N",""))),"")</f>
        <v/>
      </c>
      <c r="Z328" s="55">
        <f>(V328+5-X328)/5</f>
        <v/>
      </c>
      <c r="AA328" s="56">
        <f>IF(AR328=1,(W328+5-Y328)/5,"")</f>
        <v/>
      </c>
      <c r="AB328" s="57">
        <f>D328*V328/5</f>
        <v/>
      </c>
      <c r="AC328" s="58">
        <f>IF(AR328=1,D328*W328/5,"")</f>
        <v/>
      </c>
      <c r="AD328" s="57">
        <f>D328*X328/5</f>
        <v/>
      </c>
      <c r="AE328" s="58">
        <f>IF(AR328=1,D328*Y328/5,"")</f>
        <v/>
      </c>
      <c r="AF328" s="57">
        <f>D328*Z328</f>
        <v/>
      </c>
      <c r="AG328" s="58">
        <f>IF(AR328=1,D328*AA328,"")</f>
        <v/>
      </c>
      <c r="AH328" s="14" t="inlineStr">
        <is>
          <t>Y: none | N: none | X: none | U: V1, V2, V3, V4, V5. See dataset-specific evidence note in MCDM_Grades and the complete rules in MCDM_Rubric.</t>
        </is>
      </c>
      <c r="AI328" s="27" t="n"/>
      <c r="AJ328" s="14" t="inlineStr">
        <is>
          <t>https://github.com/SEUxia/Asphalt-pavement-crack-dataset</t>
        </is>
      </c>
      <c r="AK328" s="27" t="n"/>
      <c r="AL328" s="14" t="inlineStr">
        <is>
          <t>P: primary documentation (not evaluator-verified data quality)</t>
        </is>
      </c>
      <c r="AM328" s="27" t="n"/>
      <c r="AN328" s="14" t="inlineStr">
        <is>
          <t>Documentation snapshot; payload release not fully pinned</t>
        </is>
      </c>
      <c r="AO328" s="27" t="n"/>
      <c r="AP328" s="14" t="inlineStr">
        <is>
          <t>2026-09-07</t>
        </is>
      </c>
      <c r="AQ328" s="27" t="n"/>
      <c r="AR328" s="14">
        <f>IF(AND(AS328=5,LEN(AW328)=5,LEN(SUBSTITUTE(SUBSTITUTE(SUBSTITUTE(SUBSTITUTE(AW328,"Y",""),"N",""),"U",""),"X",""))=0),1,0)</f>
        <v/>
      </c>
      <c r="AS328" s="14">
        <f>COUNTA(G328,J328,M328,P328,S328)</f>
        <v/>
      </c>
      <c r="AT328" s="14">
        <f>SUM(IF(OR(G328="Y",G328="N",G328="U",G328="X"),IF(G328=F328,1,0),0),IF(OR(J328="Y",J328="N",J328="U",J328="X"),IF(J328=I328,1,0),0),IF(OR(M328="Y",M328="N",M328="U",M328="X"),IF(M328=L328,1,0),0),IF(OR(P328="Y",P328="N",P328="U",P328="X"),IF(P328=O328,1,0),0),IF(OR(S328="Y",S328="N",S328="U",S328="X"),IF(S328=R328,1,0),0))</f>
        <v/>
      </c>
      <c r="AU328" s="14">
        <f>A328&amp;"|"&amp;LEFT(C328,1)</f>
        <v/>
      </c>
      <c r="AV328" s="14">
        <f>F328&amp;I328&amp;L328&amp;O328&amp;R328</f>
        <v/>
      </c>
      <c r="AW328" s="14">
        <f>G328&amp;J328&amp;M328&amp;P328&amp;S328</f>
        <v/>
      </c>
    </row>
    <row r="329" ht="70" customHeight="1">
      <c r="A329" s="14" t="inlineStr">
        <is>
          <t>DS-041</t>
        </is>
      </c>
      <c r="B329" s="14" t="inlineStr">
        <is>
          <t>SEU Asphalt Pavement Crack Dataset (transverse/longitudinal/net cracks)</t>
        </is>
      </c>
      <c r="C329" s="14" t="inlineStr">
        <is>
          <t>E Engineering Value</t>
        </is>
      </c>
      <c r="D329" s="14">
        <f>MCDM_Settings!$D$14</f>
        <v/>
      </c>
      <c r="E329" s="14" t="inlineStr">
        <is>
          <t>E1 Define the outcome</t>
        </is>
      </c>
      <c r="F329" s="21" t="inlineStr">
        <is>
          <t>U</t>
        </is>
      </c>
      <c r="G329" s="23" t="n"/>
      <c r="H329" s="14" t="inlineStr">
        <is>
          <t>E2 Provide measurements</t>
        </is>
      </c>
      <c r="I329" s="21" t="inlineStr">
        <is>
          <t>U</t>
        </is>
      </c>
      <c r="J329" s="23" t="n"/>
      <c r="K329" s="14" t="inlineStr">
        <is>
          <t>E3 Link the records</t>
        </is>
      </c>
      <c r="L329" s="21" t="inlineStr">
        <is>
          <t>U</t>
        </is>
      </c>
      <c r="M329" s="23" t="n"/>
      <c r="N329" s="14" t="inlineStr">
        <is>
          <t>E4 Map agency needs</t>
        </is>
      </c>
      <c r="O329" s="21" t="inlineStr">
        <is>
          <t>U</t>
        </is>
      </c>
      <c r="P329" s="23" t="n"/>
      <c r="Q329" s="14" t="inlineStr">
        <is>
          <t>E5 Validate the decision</t>
        </is>
      </c>
      <c r="R329" s="21" t="inlineStr">
        <is>
          <t>U</t>
        </is>
      </c>
      <c r="S329" s="23" t="n"/>
      <c r="T329" s="14">
        <f>IF(Z329=0,IF(ISNUMBER(SEARCH("X",AV329)),"Unrated (0-5; X)","Unrated (0-5)"),IF(Z329=1,V329&amp;"/5",V329&amp;"-"&amp;X329&amp;"/5 (P"&amp;IF(ISNUMBER(SEARCH("X",AV329)),"; X","")&amp;")"))</f>
        <v/>
      </c>
      <c r="U329" s="26">
        <f>IF(AS329=0,"",IF(AR329=0,"Incomplete/invalid",IF(AA329=0,IF(ISNUMBER(SEARCH("X",AW329)),"Unrated (0-5; X)","Unrated (0-5)"),IF(AA329=1,W329&amp;"/5",W329&amp;"-"&amp;Y329&amp;"/5 (P"&amp;IF(ISNUMBER(SEARCH("X",AW329)),"; X","")&amp;")"))))</f>
        <v/>
      </c>
      <c r="V329" s="53">
        <f>LEN(AV329)-LEN(SUBSTITUTE(AV329,"Y",""))</f>
        <v/>
      </c>
      <c r="W329" s="54">
        <f>IF(AR329=1,LEN(AW329)-LEN(SUBSTITUTE(AW329,"Y","")),"")</f>
        <v/>
      </c>
      <c r="X329" s="53">
        <f>5-(LEN(AV329)-LEN(SUBSTITUTE(AV329,"N","")))</f>
        <v/>
      </c>
      <c r="Y329" s="54">
        <f>IF(AR329=1,5-(LEN(AW329)-LEN(SUBSTITUTE(AW329,"N",""))),"")</f>
        <v/>
      </c>
      <c r="Z329" s="55">
        <f>(V329+5-X329)/5</f>
        <v/>
      </c>
      <c r="AA329" s="56">
        <f>IF(AR329=1,(W329+5-Y329)/5,"")</f>
        <v/>
      </c>
      <c r="AB329" s="57">
        <f>D329*V329/5</f>
        <v/>
      </c>
      <c r="AC329" s="58">
        <f>IF(AR329=1,D329*W329/5,"")</f>
        <v/>
      </c>
      <c r="AD329" s="57">
        <f>D329*X329/5</f>
        <v/>
      </c>
      <c r="AE329" s="58">
        <f>IF(AR329=1,D329*Y329/5,"")</f>
        <v/>
      </c>
      <c r="AF329" s="57">
        <f>D329*Z329</f>
        <v/>
      </c>
      <c r="AG329" s="58">
        <f>IF(AR329=1,D329*AA329,"")</f>
        <v/>
      </c>
      <c r="AH329" s="14" t="inlineStr">
        <is>
          <t>Y: none | N: none | X: none | U: E1, E2, E3, E4, E5. See dataset-specific evidence note in MCDM_Grades and the complete rules in MCDM_Rubric.</t>
        </is>
      </c>
      <c r="AI329" s="27" t="n"/>
      <c r="AJ329" s="14" t="inlineStr">
        <is>
          <t>https://github.com/SEUxia/Asphalt-pavement-crack-dataset</t>
        </is>
      </c>
      <c r="AK329" s="27" t="n"/>
      <c r="AL329" s="14" t="inlineStr">
        <is>
          <t>P: primary documentation (not evaluator-verified data quality)</t>
        </is>
      </c>
      <c r="AM329" s="27" t="n"/>
      <c r="AN329" s="14" t="inlineStr">
        <is>
          <t>Documentation snapshot; payload release not fully pinned</t>
        </is>
      </c>
      <c r="AO329" s="27" t="n"/>
      <c r="AP329" s="14" t="inlineStr">
        <is>
          <t>2026-09-07</t>
        </is>
      </c>
      <c r="AQ329" s="27" t="n"/>
      <c r="AR329" s="14">
        <f>IF(AND(AS329=5,LEN(AW329)=5,LEN(SUBSTITUTE(SUBSTITUTE(SUBSTITUTE(SUBSTITUTE(AW329,"Y",""),"N",""),"U",""),"X",""))=0),1,0)</f>
        <v/>
      </c>
      <c r="AS329" s="14">
        <f>COUNTA(G329,J329,M329,P329,S329)</f>
        <v/>
      </c>
      <c r="AT329" s="14">
        <f>SUM(IF(OR(G329="Y",G329="N",G329="U",G329="X"),IF(G329=F329,1,0),0),IF(OR(J329="Y",J329="N",J329="U",J329="X"),IF(J329=I329,1,0),0),IF(OR(M329="Y",M329="N",M329="U",M329="X"),IF(M329=L329,1,0),0),IF(OR(P329="Y",P329="N",P329="U",P329="X"),IF(P329=O329,1,0),0),IF(OR(S329="Y",S329="N",S329="U",S329="X"),IF(S329=R329,1,0),0))</f>
        <v/>
      </c>
      <c r="AU329" s="14">
        <f>A329&amp;"|"&amp;LEFT(C329,1)</f>
        <v/>
      </c>
      <c r="AV329" s="14">
        <f>F329&amp;I329&amp;L329&amp;O329&amp;R329</f>
        <v/>
      </c>
      <c r="AW329" s="14">
        <f>G329&amp;J329&amp;M329&amp;P329&amp;S329</f>
        <v/>
      </c>
    </row>
    <row r="330" ht="70" customHeight="1">
      <c r="A330" s="14" t="inlineStr">
        <is>
          <t>DS-042</t>
        </is>
      </c>
      <c r="B330" s="14" t="inlineStr">
        <is>
          <t>SoV Pothole Dataset</t>
        </is>
      </c>
      <c r="C330" s="14" t="inlineStr">
        <is>
          <t>A Access</t>
        </is>
      </c>
      <c r="D330" s="14">
        <f>MCDM_Settings!$D$7</f>
        <v/>
      </c>
      <c r="E330" s="14" t="inlineStr">
        <is>
          <t>A1 Find the release</t>
        </is>
      </c>
      <c r="F330" s="21" t="inlineStr">
        <is>
          <t>Y</t>
        </is>
      </c>
      <c r="G330" s="23" t="n"/>
      <c r="H330" s="14" t="inlineStr">
        <is>
          <t>A2 Get the data</t>
        </is>
      </c>
      <c r="I330" s="21" t="inlineStr">
        <is>
          <t>U</t>
        </is>
      </c>
      <c r="J330" s="23" t="n"/>
      <c r="K330" s="14" t="inlineStr">
        <is>
          <t>A3 Check the license</t>
        </is>
      </c>
      <c r="L330" s="21" t="inlineStr">
        <is>
          <t>U</t>
        </is>
      </c>
      <c r="M330" s="23" t="n"/>
      <c r="N330" s="14" t="inlineStr">
        <is>
          <t>A4 Check other rights</t>
        </is>
      </c>
      <c r="O330" s="21" t="inlineStr">
        <is>
          <t>U</t>
        </is>
      </c>
      <c r="P330" s="23" t="n"/>
      <c r="Q330" s="14" t="inlineStr">
        <is>
          <t>A5 Open a sample</t>
        </is>
      </c>
      <c r="R330" s="21" t="inlineStr">
        <is>
          <t>U</t>
        </is>
      </c>
      <c r="S330" s="23" t="n"/>
      <c r="T330" s="14">
        <f>IF(Z330=0,IF(ISNUMBER(SEARCH("X",AV330)),"Unrated (0-5; X)","Unrated (0-5)"),IF(Z330=1,V330&amp;"/5",V330&amp;"-"&amp;X330&amp;"/5 (P"&amp;IF(ISNUMBER(SEARCH("X",AV330)),"; X","")&amp;")"))</f>
        <v/>
      </c>
      <c r="U330" s="26">
        <f>IF(AS330=0,"",IF(AR330=0,"Incomplete/invalid",IF(AA330=0,IF(ISNUMBER(SEARCH("X",AW330)),"Unrated (0-5; X)","Unrated (0-5)"),IF(AA330=1,W330&amp;"/5",W330&amp;"-"&amp;Y330&amp;"/5 (P"&amp;IF(ISNUMBER(SEARCH("X",AW330)),"; X","")&amp;")"))))</f>
        <v/>
      </c>
      <c r="V330" s="53">
        <f>LEN(AV330)-LEN(SUBSTITUTE(AV330,"Y",""))</f>
        <v/>
      </c>
      <c r="W330" s="54">
        <f>IF(AR330=1,LEN(AW330)-LEN(SUBSTITUTE(AW330,"Y","")),"")</f>
        <v/>
      </c>
      <c r="X330" s="53">
        <f>5-(LEN(AV330)-LEN(SUBSTITUTE(AV330,"N","")))</f>
        <v/>
      </c>
      <c r="Y330" s="54">
        <f>IF(AR330=1,5-(LEN(AW330)-LEN(SUBSTITUTE(AW330,"N",""))),"")</f>
        <v/>
      </c>
      <c r="Z330" s="55">
        <f>(V330+5-X330)/5</f>
        <v/>
      </c>
      <c r="AA330" s="56">
        <f>IF(AR330=1,(W330+5-Y330)/5,"")</f>
        <v/>
      </c>
      <c r="AB330" s="57">
        <f>D330*V330/5</f>
        <v/>
      </c>
      <c r="AC330" s="58">
        <f>IF(AR330=1,D330*W330/5,"")</f>
        <v/>
      </c>
      <c r="AD330" s="57">
        <f>D330*X330/5</f>
        <v/>
      </c>
      <c r="AE330" s="58">
        <f>IF(AR330=1,D330*Y330/5,"")</f>
        <v/>
      </c>
      <c r="AF330" s="57">
        <f>D330*Z330</f>
        <v/>
      </c>
      <c r="AG330" s="58">
        <f>IF(AR330=1,D330*AA330,"")</f>
        <v/>
      </c>
      <c r="AH330" s="14" t="inlineStr">
        <is>
          <t>Y: A1 | N: none | X: none | U: A2, A3, A4, A5. See dataset-specific evidence note in MCDM_Grades and the complete rules in MCDM_Rubric.</t>
        </is>
      </c>
      <c r="AI330" s="27" t="n"/>
      <c r="AJ330" s="14" t="inlineStr">
        <is>
          <t>https://github.com/achireistefan/Pothole-Detection</t>
        </is>
      </c>
      <c r="AK330" s="27" t="n"/>
      <c r="AL330" s="14" t="inlineStr">
        <is>
          <t>P: primary documentation (not evaluator-verified data quality)</t>
        </is>
      </c>
      <c r="AM330" s="27" t="n"/>
      <c r="AN330" s="14" t="inlineStr">
        <is>
          <t>Documentation snapshot; payload release not fully pinned</t>
        </is>
      </c>
      <c r="AO330" s="27" t="n"/>
      <c r="AP330" s="14" t="inlineStr">
        <is>
          <t>2026-09-07</t>
        </is>
      </c>
      <c r="AQ330" s="27" t="n"/>
      <c r="AR330" s="14">
        <f>IF(AND(AS330=5,LEN(AW330)=5,LEN(SUBSTITUTE(SUBSTITUTE(SUBSTITUTE(SUBSTITUTE(AW330,"Y",""),"N",""),"U",""),"X",""))=0),1,0)</f>
        <v/>
      </c>
      <c r="AS330" s="14">
        <f>COUNTA(G330,J330,M330,P330,S330)</f>
        <v/>
      </c>
      <c r="AT330" s="14">
        <f>SUM(IF(OR(G330="Y",G330="N",G330="U",G330="X"),IF(G330=F330,1,0),0),IF(OR(J330="Y",J330="N",J330="U",J330="X"),IF(J330=I330,1,0),0),IF(OR(M330="Y",M330="N",M330="U",M330="X"),IF(M330=L330,1,0),0),IF(OR(P330="Y",P330="N",P330="U",P330="X"),IF(P330=O330,1,0),0),IF(OR(S330="Y",S330="N",S330="U",S330="X"),IF(S330=R330,1,0),0))</f>
        <v/>
      </c>
      <c r="AU330" s="14">
        <f>A330&amp;"|"&amp;LEFT(C330,1)</f>
        <v/>
      </c>
      <c r="AV330" s="14">
        <f>F330&amp;I330&amp;L330&amp;O330&amp;R330</f>
        <v/>
      </c>
      <c r="AW330" s="14">
        <f>G330&amp;J330&amp;M330&amp;P330&amp;S330</f>
        <v/>
      </c>
    </row>
    <row r="331" ht="70" customHeight="1">
      <c r="A331" s="14" t="inlineStr">
        <is>
          <t>DS-042</t>
        </is>
      </c>
      <c r="B331" s="14" t="inlineStr">
        <is>
          <t>SoV Pothole Dataset</t>
        </is>
      </c>
      <c r="C331" s="14" t="inlineStr">
        <is>
          <t>L Label Quality</t>
        </is>
      </c>
      <c r="D331" s="14">
        <f>MCDM_Settings!$D$8</f>
        <v/>
      </c>
      <c r="E331" s="14" t="inlineStr">
        <is>
          <t>L1 Define the targets</t>
        </is>
      </c>
      <c r="F331" s="21" t="inlineStr">
        <is>
          <t>Y</t>
        </is>
      </c>
      <c r="G331" s="23" t="n"/>
      <c r="H331" s="14" t="inlineStr">
        <is>
          <t>L2 Explain the rules</t>
        </is>
      </c>
      <c r="I331" s="21" t="inlineStr">
        <is>
          <t>U</t>
        </is>
      </c>
      <c r="J331" s="23" t="n"/>
      <c r="K331" s="14" t="inlineStr">
        <is>
          <t>L3 Identify the team</t>
        </is>
      </c>
      <c r="L331" s="21" t="inlineStr">
        <is>
          <t>U</t>
        </is>
      </c>
      <c r="M331" s="23" t="n"/>
      <c r="N331" s="14" t="inlineStr">
        <is>
          <t>L4 Review and correct</t>
        </is>
      </c>
      <c r="O331" s="21" t="inlineStr">
        <is>
          <t>U</t>
        </is>
      </c>
      <c r="P331" s="23" t="n"/>
      <c r="Q331" s="14" t="inlineStr">
        <is>
          <t>L5 Measure reliability</t>
        </is>
      </c>
      <c r="R331" s="21" t="inlineStr">
        <is>
          <t>U</t>
        </is>
      </c>
      <c r="S331" s="23" t="n"/>
      <c r="T331" s="14">
        <f>IF(Z331=0,IF(ISNUMBER(SEARCH("X",AV331)),"Unrated (0-5; X)","Unrated (0-5)"),IF(Z331=1,V331&amp;"/5",V331&amp;"-"&amp;X331&amp;"/5 (P"&amp;IF(ISNUMBER(SEARCH("X",AV331)),"; X","")&amp;")"))</f>
        <v/>
      </c>
      <c r="U331" s="26">
        <f>IF(AS331=0,"",IF(AR331=0,"Incomplete/invalid",IF(AA331=0,IF(ISNUMBER(SEARCH("X",AW331)),"Unrated (0-5; X)","Unrated (0-5)"),IF(AA331=1,W331&amp;"/5",W331&amp;"-"&amp;Y331&amp;"/5 (P"&amp;IF(ISNUMBER(SEARCH("X",AW331)),"; X","")&amp;")"))))</f>
        <v/>
      </c>
      <c r="V331" s="53">
        <f>LEN(AV331)-LEN(SUBSTITUTE(AV331,"Y",""))</f>
        <v/>
      </c>
      <c r="W331" s="54">
        <f>IF(AR331=1,LEN(AW331)-LEN(SUBSTITUTE(AW331,"Y","")),"")</f>
        <v/>
      </c>
      <c r="X331" s="53">
        <f>5-(LEN(AV331)-LEN(SUBSTITUTE(AV331,"N","")))</f>
        <v/>
      </c>
      <c r="Y331" s="54">
        <f>IF(AR331=1,5-(LEN(AW331)-LEN(SUBSTITUTE(AW331,"N",""))),"")</f>
        <v/>
      </c>
      <c r="Z331" s="55">
        <f>(V331+5-X331)/5</f>
        <v/>
      </c>
      <c r="AA331" s="56">
        <f>IF(AR331=1,(W331+5-Y331)/5,"")</f>
        <v/>
      </c>
      <c r="AB331" s="57">
        <f>D331*V331/5</f>
        <v/>
      </c>
      <c r="AC331" s="58">
        <f>IF(AR331=1,D331*W331/5,"")</f>
        <v/>
      </c>
      <c r="AD331" s="57">
        <f>D331*X331/5</f>
        <v/>
      </c>
      <c r="AE331" s="58">
        <f>IF(AR331=1,D331*Y331/5,"")</f>
        <v/>
      </c>
      <c r="AF331" s="57">
        <f>D331*Z331</f>
        <v/>
      </c>
      <c r="AG331" s="58">
        <f>IF(AR331=1,D331*AA331,"")</f>
        <v/>
      </c>
      <c r="AH331" s="14" t="inlineStr">
        <is>
          <t>Y: L1 | N: none | X: none | U: L2, L3, L4, L5. See dataset-specific evidence note in MCDM_Grades and the complete rules in MCDM_Rubric.</t>
        </is>
      </c>
      <c r="AI331" s="27" t="n"/>
      <c r="AJ331" s="14" t="inlineStr">
        <is>
          <t>https://github.com/achireistefan/Pothole-Detection</t>
        </is>
      </c>
      <c r="AK331" s="27" t="n"/>
      <c r="AL331" s="14" t="inlineStr">
        <is>
          <t>P: primary documentation (not evaluator-verified data quality)</t>
        </is>
      </c>
      <c r="AM331" s="27" t="n"/>
      <c r="AN331" s="14" t="inlineStr">
        <is>
          <t>Documentation snapshot; payload release not fully pinned</t>
        </is>
      </c>
      <c r="AO331" s="27" t="n"/>
      <c r="AP331" s="14" t="inlineStr">
        <is>
          <t>2026-09-07</t>
        </is>
      </c>
      <c r="AQ331" s="27" t="n"/>
      <c r="AR331" s="14">
        <f>IF(AND(AS331=5,LEN(AW331)=5,LEN(SUBSTITUTE(SUBSTITUTE(SUBSTITUTE(SUBSTITUTE(AW331,"Y",""),"N",""),"U",""),"X",""))=0),1,0)</f>
        <v/>
      </c>
      <c r="AS331" s="14">
        <f>COUNTA(G331,J331,M331,P331,S331)</f>
        <v/>
      </c>
      <c r="AT331" s="14">
        <f>SUM(IF(OR(G331="Y",G331="N",G331="U",G331="X"),IF(G331=F331,1,0),0),IF(OR(J331="Y",J331="N",J331="U",J331="X"),IF(J331=I331,1,0),0),IF(OR(M331="Y",M331="N",M331="U",M331="X"),IF(M331=L331,1,0),0),IF(OR(P331="Y",P331="N",P331="U",P331="X"),IF(P331=O331,1,0),0),IF(OR(S331="Y",S331="N",S331="U",S331="X"),IF(S331=R331,1,0),0))</f>
        <v/>
      </c>
      <c r="AU331" s="14">
        <f>A331&amp;"|"&amp;LEFT(C331,1)</f>
        <v/>
      </c>
      <c r="AV331" s="14">
        <f>F331&amp;I331&amp;L331&amp;O331&amp;R331</f>
        <v/>
      </c>
      <c r="AW331" s="14">
        <f>G331&amp;J331&amp;M331&amp;P331&amp;S331</f>
        <v/>
      </c>
    </row>
    <row r="332" ht="70" customHeight="1">
      <c r="A332" s="14" t="inlineStr">
        <is>
          <t>DS-042</t>
        </is>
      </c>
      <c r="B332" s="14" t="inlineStr">
        <is>
          <t>SoV Pothole Dataset</t>
        </is>
      </c>
      <c r="C332" s="14" t="inlineStr">
        <is>
          <t>D Documentation</t>
        </is>
      </c>
      <c r="D332" s="14">
        <f>MCDM_Settings!$D$9</f>
        <v/>
      </c>
      <c r="E332" s="14" t="inlineStr">
        <is>
          <t>D1 Describe the files</t>
        </is>
      </c>
      <c r="F332" s="21" t="inlineStr">
        <is>
          <t>U</t>
        </is>
      </c>
      <c r="G332" s="23" t="n"/>
      <c r="H332" s="14" t="inlineStr">
        <is>
          <t>D2 Explain the source</t>
        </is>
      </c>
      <c r="I332" s="21" t="inlineStr">
        <is>
          <t>Y</t>
        </is>
      </c>
      <c r="J332" s="23" t="n"/>
      <c r="K332" s="14" t="inlineStr">
        <is>
          <t>D3 Track the version</t>
        </is>
      </c>
      <c r="L332" s="21" t="inlineStr">
        <is>
          <t>Y</t>
        </is>
      </c>
      <c r="M332" s="23" t="n"/>
      <c r="N332" s="14" t="inlineStr">
        <is>
          <t>D4 State the limits</t>
        </is>
      </c>
      <c r="O332" s="21" t="inlineStr">
        <is>
          <t>U</t>
        </is>
      </c>
      <c r="P332" s="23" t="n"/>
      <c r="Q332" s="14" t="inlineStr">
        <is>
          <t>D5 Locate the details</t>
        </is>
      </c>
      <c r="R332" s="21" t="inlineStr">
        <is>
          <t>Y</t>
        </is>
      </c>
      <c r="S332" s="23" t="n"/>
      <c r="T332" s="14">
        <f>IF(Z332=0,IF(ISNUMBER(SEARCH("X",AV332)),"Unrated (0-5; X)","Unrated (0-5)"),IF(Z332=1,V332&amp;"/5",V332&amp;"-"&amp;X332&amp;"/5 (P"&amp;IF(ISNUMBER(SEARCH("X",AV332)),"; X","")&amp;")"))</f>
        <v/>
      </c>
      <c r="U332" s="26">
        <f>IF(AS332=0,"",IF(AR332=0,"Incomplete/invalid",IF(AA332=0,IF(ISNUMBER(SEARCH("X",AW332)),"Unrated (0-5; X)","Unrated (0-5)"),IF(AA332=1,W332&amp;"/5",W332&amp;"-"&amp;Y332&amp;"/5 (P"&amp;IF(ISNUMBER(SEARCH("X",AW332)),"; X","")&amp;")"))))</f>
        <v/>
      </c>
      <c r="V332" s="53">
        <f>LEN(AV332)-LEN(SUBSTITUTE(AV332,"Y",""))</f>
        <v/>
      </c>
      <c r="W332" s="54">
        <f>IF(AR332=1,LEN(AW332)-LEN(SUBSTITUTE(AW332,"Y","")),"")</f>
        <v/>
      </c>
      <c r="X332" s="53">
        <f>5-(LEN(AV332)-LEN(SUBSTITUTE(AV332,"N","")))</f>
        <v/>
      </c>
      <c r="Y332" s="54">
        <f>IF(AR332=1,5-(LEN(AW332)-LEN(SUBSTITUTE(AW332,"N",""))),"")</f>
        <v/>
      </c>
      <c r="Z332" s="55">
        <f>(V332+5-X332)/5</f>
        <v/>
      </c>
      <c r="AA332" s="56">
        <f>IF(AR332=1,(W332+5-Y332)/5,"")</f>
        <v/>
      </c>
      <c r="AB332" s="57">
        <f>D332*V332/5</f>
        <v/>
      </c>
      <c r="AC332" s="58">
        <f>IF(AR332=1,D332*W332/5,"")</f>
        <v/>
      </c>
      <c r="AD332" s="57">
        <f>D332*X332/5</f>
        <v/>
      </c>
      <c r="AE332" s="58">
        <f>IF(AR332=1,D332*Y332/5,"")</f>
        <v/>
      </c>
      <c r="AF332" s="57">
        <f>D332*Z332</f>
        <v/>
      </c>
      <c r="AG332" s="58">
        <f>IF(AR332=1,D332*AA332,"")</f>
        <v/>
      </c>
      <c r="AH332" s="14" t="inlineStr">
        <is>
          <t>Y: D2, D3, D5 | N: none | X: none | U: D1, D4. See dataset-specific evidence note in MCDM_Grades and the complete rules in MCDM_Rubric.</t>
        </is>
      </c>
      <c r="AI332" s="27" t="n"/>
      <c r="AJ332" s="14" t="inlineStr">
        <is>
          <t>https://github.com/achireistefan/Pothole-Detection</t>
        </is>
      </c>
      <c r="AK332" s="27" t="n"/>
      <c r="AL332" s="14" t="inlineStr">
        <is>
          <t>P: primary documentation (not evaluator-verified data quality)</t>
        </is>
      </c>
      <c r="AM332" s="27" t="n"/>
      <c r="AN332" s="14" t="inlineStr">
        <is>
          <t>Documentation snapshot; payload release not fully pinned</t>
        </is>
      </c>
      <c r="AO332" s="27" t="n"/>
      <c r="AP332" s="14" t="inlineStr">
        <is>
          <t>2026-09-07</t>
        </is>
      </c>
      <c r="AQ332" s="27" t="n"/>
      <c r="AR332" s="14">
        <f>IF(AND(AS332=5,LEN(AW332)=5,LEN(SUBSTITUTE(SUBSTITUTE(SUBSTITUTE(SUBSTITUTE(AW332,"Y",""),"N",""),"U",""),"X",""))=0),1,0)</f>
        <v/>
      </c>
      <c r="AS332" s="14">
        <f>COUNTA(G332,J332,M332,P332,S332)</f>
        <v/>
      </c>
      <c r="AT332" s="14">
        <f>SUM(IF(OR(G332="Y",G332="N",G332="U",G332="X"),IF(G332=F332,1,0),0),IF(OR(J332="Y",J332="N",J332="U",J332="X"),IF(J332=I332,1,0),0),IF(OR(M332="Y",M332="N",M332="U",M332="X"),IF(M332=L332,1,0),0),IF(OR(P332="Y",P332="N",P332="U",P332="X"),IF(P332=O332,1,0),0),IF(OR(S332="Y",S332="N",S332="U",S332="X"),IF(S332=R332,1,0),0))</f>
        <v/>
      </c>
      <c r="AU332" s="14">
        <f>A332&amp;"|"&amp;LEFT(C332,1)</f>
        <v/>
      </c>
      <c r="AV332" s="14">
        <f>F332&amp;I332&amp;L332&amp;O332&amp;R332</f>
        <v/>
      </c>
      <c r="AW332" s="14">
        <f>G332&amp;J332&amp;M332&amp;P332&amp;S332</f>
        <v/>
      </c>
    </row>
    <row r="333" ht="70" customHeight="1">
      <c r="A333" s="14" t="inlineStr">
        <is>
          <t>DS-042</t>
        </is>
      </c>
      <c r="B333" s="14" t="inlineStr">
        <is>
          <t>SoV Pothole Dataset</t>
        </is>
      </c>
      <c r="C333" s="14" t="inlineStr">
        <is>
          <t>C Sample Size</t>
        </is>
      </c>
      <c r="D333" s="14">
        <f>MCDM_Settings!$D$10</f>
        <v/>
      </c>
      <c r="E333" s="14" t="inlineStr">
        <is>
          <t>C1 Count originals</t>
        </is>
      </c>
      <c r="F333" s="21" t="inlineStr">
        <is>
          <t>Y</t>
        </is>
      </c>
      <c r="G333" s="23" t="n"/>
      <c r="H333" s="14" t="inlineStr">
        <is>
          <t>C2 Count each class</t>
        </is>
      </c>
      <c r="I333" s="21" t="inlineStr">
        <is>
          <t>U</t>
        </is>
      </c>
      <c r="J333" s="23" t="n"/>
      <c r="K333" s="14" t="inlineStr">
        <is>
          <t>C3 Count each group</t>
        </is>
      </c>
      <c r="L333" s="21" t="inlineStr">
        <is>
          <t>U</t>
        </is>
      </c>
      <c r="M333" s="23" t="n"/>
      <c r="N333" s="14" t="inlineStr">
        <is>
          <t>C4 Count each split</t>
        </is>
      </c>
      <c r="O333" s="21" t="inlineStr">
        <is>
          <t>U</t>
        </is>
      </c>
      <c r="P333" s="23" t="n"/>
      <c r="Q333" s="14" t="inlineStr">
        <is>
          <t>C5 Justify the size</t>
        </is>
      </c>
      <c r="R333" s="21" t="inlineStr">
        <is>
          <t>U</t>
        </is>
      </c>
      <c r="S333" s="23" t="n"/>
      <c r="T333" s="14">
        <f>IF(Z333=0,IF(ISNUMBER(SEARCH("X",AV333)),"Unrated (0-5; X)","Unrated (0-5)"),IF(Z333=1,V333&amp;"/5",V333&amp;"-"&amp;X333&amp;"/5 (P"&amp;IF(ISNUMBER(SEARCH("X",AV333)),"; X","")&amp;")"))</f>
        <v/>
      </c>
      <c r="U333" s="26">
        <f>IF(AS333=0,"",IF(AR333=0,"Incomplete/invalid",IF(AA333=0,IF(ISNUMBER(SEARCH("X",AW333)),"Unrated (0-5; X)","Unrated (0-5)"),IF(AA333=1,W333&amp;"/5",W333&amp;"-"&amp;Y333&amp;"/5 (P"&amp;IF(ISNUMBER(SEARCH("X",AW333)),"; X","")&amp;")"))))</f>
        <v/>
      </c>
      <c r="V333" s="53">
        <f>LEN(AV333)-LEN(SUBSTITUTE(AV333,"Y",""))</f>
        <v/>
      </c>
      <c r="W333" s="54">
        <f>IF(AR333=1,LEN(AW333)-LEN(SUBSTITUTE(AW333,"Y","")),"")</f>
        <v/>
      </c>
      <c r="X333" s="53">
        <f>5-(LEN(AV333)-LEN(SUBSTITUTE(AV333,"N","")))</f>
        <v/>
      </c>
      <c r="Y333" s="54">
        <f>IF(AR333=1,5-(LEN(AW333)-LEN(SUBSTITUTE(AW333,"N",""))),"")</f>
        <v/>
      </c>
      <c r="Z333" s="55">
        <f>(V333+5-X333)/5</f>
        <v/>
      </c>
      <c r="AA333" s="56">
        <f>IF(AR333=1,(W333+5-Y333)/5,"")</f>
        <v/>
      </c>
      <c r="AB333" s="57">
        <f>D333*V333/5</f>
        <v/>
      </c>
      <c r="AC333" s="58">
        <f>IF(AR333=1,D333*W333/5,"")</f>
        <v/>
      </c>
      <c r="AD333" s="57">
        <f>D333*X333/5</f>
        <v/>
      </c>
      <c r="AE333" s="58">
        <f>IF(AR333=1,D333*Y333/5,"")</f>
        <v/>
      </c>
      <c r="AF333" s="57">
        <f>D333*Z333</f>
        <v/>
      </c>
      <c r="AG333" s="58">
        <f>IF(AR333=1,D333*AA333,"")</f>
        <v/>
      </c>
      <c r="AH333" s="14" t="inlineStr">
        <is>
          <t>Y: C1 | N: none | X: none | U: C2, C3, C4, C5. See dataset-specific evidence note in MCDM_Grades and the complete rules in MCDM_Rubric.</t>
        </is>
      </c>
      <c r="AI333" s="27" t="n"/>
      <c r="AJ333" s="14" t="inlineStr">
        <is>
          <t>https://github.com/achireistefan/Pothole-Detection</t>
        </is>
      </c>
      <c r="AK333" s="27" t="n"/>
      <c r="AL333" s="14" t="inlineStr">
        <is>
          <t>P: primary documentation (not evaluator-verified data quality)</t>
        </is>
      </c>
      <c r="AM333" s="27" t="n"/>
      <c r="AN333" s="14" t="inlineStr">
        <is>
          <t>Documentation snapshot; payload release not fully pinned</t>
        </is>
      </c>
      <c r="AO333" s="27" t="n"/>
      <c r="AP333" s="14" t="inlineStr">
        <is>
          <t>2026-09-07</t>
        </is>
      </c>
      <c r="AQ333" s="27" t="n"/>
      <c r="AR333" s="14">
        <f>IF(AND(AS333=5,LEN(AW333)=5,LEN(SUBSTITUTE(SUBSTITUTE(SUBSTITUTE(SUBSTITUTE(AW333,"Y",""),"N",""),"U",""),"X",""))=0),1,0)</f>
        <v/>
      </c>
      <c r="AS333" s="14">
        <f>COUNTA(G333,J333,M333,P333,S333)</f>
        <v/>
      </c>
      <c r="AT333" s="14">
        <f>SUM(IF(OR(G333="Y",G333="N",G333="U",G333="X"),IF(G333=F333,1,0),0),IF(OR(J333="Y",J333="N",J333="U",J333="X"),IF(J333=I333,1,0),0),IF(OR(M333="Y",M333="N",M333="U",M333="X"),IF(M333=L333,1,0),0),IF(OR(P333="Y",P333="N",P333="U",P333="X"),IF(P333=O333,1,0),0),IF(OR(S333="Y",S333="N",S333="U",S333="X"),IF(S333=R333,1,0),0))</f>
        <v/>
      </c>
      <c r="AU333" s="14">
        <f>A333&amp;"|"&amp;LEFT(C333,1)</f>
        <v/>
      </c>
      <c r="AV333" s="14">
        <f>F333&amp;I333&amp;L333&amp;O333&amp;R333</f>
        <v/>
      </c>
      <c r="AW333" s="14">
        <f>G333&amp;J333&amp;M333&amp;P333&amp;S333</f>
        <v/>
      </c>
    </row>
    <row r="334" ht="70" customHeight="1">
      <c r="A334" s="14" t="inlineStr">
        <is>
          <t>DS-042</t>
        </is>
      </c>
      <c r="B334" s="14" t="inlineStr">
        <is>
          <t>SoV Pothole Dataset</t>
        </is>
      </c>
      <c r="C334" s="14" t="inlineStr">
        <is>
          <t>R Domain Fit</t>
        </is>
      </c>
      <c r="D334" s="14">
        <f>MCDM_Settings!$D$11</f>
        <v/>
      </c>
      <c r="E334" s="14" t="inlineStr">
        <is>
          <t>R1 Define the domain</t>
        </is>
      </c>
      <c r="F334" s="21" t="inlineStr">
        <is>
          <t>U</t>
        </is>
      </c>
      <c r="G334" s="23" t="n"/>
      <c r="H334" s="14" t="inlineStr">
        <is>
          <t>R2 Describe coverage</t>
        </is>
      </c>
      <c r="I334" s="21" t="inlineStr">
        <is>
          <t>U</t>
        </is>
      </c>
      <c r="J334" s="23" t="n"/>
      <c r="K334" s="14" t="inlineStr">
        <is>
          <t>R3 Compare the target</t>
        </is>
      </c>
      <c r="L334" s="21" t="inlineStr">
        <is>
          <t>U</t>
        </is>
      </c>
      <c r="M334" s="23" t="n"/>
      <c r="N334" s="14" t="inlineStr">
        <is>
          <t>R4 Check for bias</t>
        </is>
      </c>
      <c r="O334" s="21" t="inlineStr">
        <is>
          <t>U</t>
        </is>
      </c>
      <c r="P334" s="23" t="n"/>
      <c r="Q334" s="14" t="inlineStr">
        <is>
          <t>R5 Test a new domain</t>
        </is>
      </c>
      <c r="R334" s="21" t="inlineStr">
        <is>
          <t>U</t>
        </is>
      </c>
      <c r="S334" s="23" t="n"/>
      <c r="T334" s="14">
        <f>IF(Z334=0,IF(ISNUMBER(SEARCH("X",AV334)),"Unrated (0-5; X)","Unrated (0-5)"),IF(Z334=1,V334&amp;"/5",V334&amp;"-"&amp;X334&amp;"/5 (P"&amp;IF(ISNUMBER(SEARCH("X",AV334)),"; X","")&amp;")"))</f>
        <v/>
      </c>
      <c r="U334" s="26">
        <f>IF(AS334=0,"",IF(AR334=0,"Incomplete/invalid",IF(AA334=0,IF(ISNUMBER(SEARCH("X",AW334)),"Unrated (0-5; X)","Unrated (0-5)"),IF(AA334=1,W334&amp;"/5",W334&amp;"-"&amp;Y334&amp;"/5 (P"&amp;IF(ISNUMBER(SEARCH("X",AW334)),"; X","")&amp;")"))))</f>
        <v/>
      </c>
      <c r="V334" s="53">
        <f>LEN(AV334)-LEN(SUBSTITUTE(AV334,"Y",""))</f>
        <v/>
      </c>
      <c r="W334" s="54">
        <f>IF(AR334=1,LEN(AW334)-LEN(SUBSTITUTE(AW334,"Y","")),"")</f>
        <v/>
      </c>
      <c r="X334" s="53">
        <f>5-(LEN(AV334)-LEN(SUBSTITUTE(AV334,"N","")))</f>
        <v/>
      </c>
      <c r="Y334" s="54">
        <f>IF(AR334=1,5-(LEN(AW334)-LEN(SUBSTITUTE(AW334,"N",""))),"")</f>
        <v/>
      </c>
      <c r="Z334" s="55">
        <f>(V334+5-X334)/5</f>
        <v/>
      </c>
      <c r="AA334" s="56">
        <f>IF(AR334=1,(W334+5-Y334)/5,"")</f>
        <v/>
      </c>
      <c r="AB334" s="57">
        <f>D334*V334/5</f>
        <v/>
      </c>
      <c r="AC334" s="58">
        <f>IF(AR334=1,D334*W334/5,"")</f>
        <v/>
      </c>
      <c r="AD334" s="57">
        <f>D334*X334/5</f>
        <v/>
      </c>
      <c r="AE334" s="58">
        <f>IF(AR334=1,D334*Y334/5,"")</f>
        <v/>
      </c>
      <c r="AF334" s="57">
        <f>D334*Z334</f>
        <v/>
      </c>
      <c r="AG334" s="58">
        <f>IF(AR334=1,D334*AA334,"")</f>
        <v/>
      </c>
      <c r="AH334" s="14" t="inlineStr">
        <is>
          <t>Y: none | N: none | X: none | U: R1, R2, R3, R4, R5. See dataset-specific evidence note in MCDM_Grades and the complete rules in MCDM_Rubric.</t>
        </is>
      </c>
      <c r="AI334" s="27" t="n"/>
      <c r="AJ334" s="14" t="inlineStr">
        <is>
          <t>https://github.com/achireistefan/Pothole-Detection</t>
        </is>
      </c>
      <c r="AK334" s="27" t="n"/>
      <c r="AL334" s="14" t="inlineStr">
        <is>
          <t>P: primary documentation (not evaluator-verified data quality)</t>
        </is>
      </c>
      <c r="AM334" s="27" t="n"/>
      <c r="AN334" s="14" t="inlineStr">
        <is>
          <t>Documentation snapshot; payload release not fully pinned</t>
        </is>
      </c>
      <c r="AO334" s="27" t="n"/>
      <c r="AP334" s="14" t="inlineStr">
        <is>
          <t>2026-09-07</t>
        </is>
      </c>
      <c r="AQ334" s="27" t="n"/>
      <c r="AR334" s="14">
        <f>IF(AND(AS334=5,LEN(AW334)=5,LEN(SUBSTITUTE(SUBSTITUTE(SUBSTITUTE(SUBSTITUTE(AW334,"Y",""),"N",""),"U",""),"X",""))=0),1,0)</f>
        <v/>
      </c>
      <c r="AS334" s="14">
        <f>COUNTA(G334,J334,M334,P334,S334)</f>
        <v/>
      </c>
      <c r="AT334" s="14">
        <f>SUM(IF(OR(G334="Y",G334="N",G334="U",G334="X"),IF(G334=F334,1,0),0),IF(OR(J334="Y",J334="N",J334="U",J334="X"),IF(J334=I334,1,0),0),IF(OR(M334="Y",M334="N",M334="U",M334="X"),IF(M334=L334,1,0),0),IF(OR(P334="Y",P334="N",P334="U",P334="X"),IF(P334=O334,1,0),0),IF(OR(S334="Y",S334="N",S334="U",S334="X"),IF(S334=R334,1,0),0))</f>
        <v/>
      </c>
      <c r="AU334" s="14">
        <f>A334&amp;"|"&amp;LEFT(C334,1)</f>
        <v/>
      </c>
      <c r="AV334" s="14">
        <f>F334&amp;I334&amp;L334&amp;O334&amp;R334</f>
        <v/>
      </c>
      <c r="AW334" s="14">
        <f>G334&amp;J334&amp;M334&amp;P334&amp;S334</f>
        <v/>
      </c>
    </row>
    <row r="335" ht="70" customHeight="1">
      <c r="A335" s="14" t="inlineStr">
        <is>
          <t>DS-042</t>
        </is>
      </c>
      <c r="B335" s="14" t="inlineStr">
        <is>
          <t>SoV Pothole Dataset</t>
        </is>
      </c>
      <c r="C335" s="14" t="inlineStr">
        <is>
          <t>M Sensor Details</t>
        </is>
      </c>
      <c r="D335" s="14">
        <f>MCDM_Settings!$D$12</f>
        <v/>
      </c>
      <c r="E335" s="14" t="inlineStr">
        <is>
          <t>M1 Identify equipment</t>
        </is>
      </c>
      <c r="F335" s="21" t="inlineStr">
        <is>
          <t>Y</t>
        </is>
      </c>
      <c r="G335" s="23" t="n"/>
      <c r="H335" s="14" t="inlineStr">
        <is>
          <t>M2 Specify the scale</t>
        </is>
      </c>
      <c r="I335" s="21" t="inlineStr">
        <is>
          <t>U</t>
        </is>
      </c>
      <c r="J335" s="23" t="n"/>
      <c r="K335" s="14" t="inlineStr">
        <is>
          <t>M3 Locate the records</t>
        </is>
      </c>
      <c r="L335" s="21" t="inlineStr">
        <is>
          <t>U</t>
        </is>
      </c>
      <c r="M335" s="23" t="n"/>
      <c r="N335" s="14" t="inlineStr">
        <is>
          <t>M4 Report precision</t>
        </is>
      </c>
      <c r="O335" s="21" t="inlineStr">
        <is>
          <t>U</t>
        </is>
      </c>
      <c r="P335" s="23" t="n"/>
      <c r="Q335" s="14" t="inlineStr">
        <is>
          <t>M5 Explain processing</t>
        </is>
      </c>
      <c r="R335" s="21" t="inlineStr">
        <is>
          <t>Y</t>
        </is>
      </c>
      <c r="S335" s="23" t="n"/>
      <c r="T335" s="14">
        <f>IF(Z335=0,IF(ISNUMBER(SEARCH("X",AV335)),"Unrated (0-5; X)","Unrated (0-5)"),IF(Z335=1,V335&amp;"/5",V335&amp;"-"&amp;X335&amp;"/5 (P"&amp;IF(ISNUMBER(SEARCH("X",AV335)),"; X","")&amp;")"))</f>
        <v/>
      </c>
      <c r="U335" s="26">
        <f>IF(AS335=0,"",IF(AR335=0,"Incomplete/invalid",IF(AA335=0,IF(ISNUMBER(SEARCH("X",AW335)),"Unrated (0-5; X)","Unrated (0-5)"),IF(AA335=1,W335&amp;"/5",W335&amp;"-"&amp;Y335&amp;"/5 (P"&amp;IF(ISNUMBER(SEARCH("X",AW335)),"; X","")&amp;")"))))</f>
        <v/>
      </c>
      <c r="V335" s="53">
        <f>LEN(AV335)-LEN(SUBSTITUTE(AV335,"Y",""))</f>
        <v/>
      </c>
      <c r="W335" s="54">
        <f>IF(AR335=1,LEN(AW335)-LEN(SUBSTITUTE(AW335,"Y","")),"")</f>
        <v/>
      </c>
      <c r="X335" s="53">
        <f>5-(LEN(AV335)-LEN(SUBSTITUTE(AV335,"N","")))</f>
        <v/>
      </c>
      <c r="Y335" s="54">
        <f>IF(AR335=1,5-(LEN(AW335)-LEN(SUBSTITUTE(AW335,"N",""))),"")</f>
        <v/>
      </c>
      <c r="Z335" s="55">
        <f>(V335+5-X335)/5</f>
        <v/>
      </c>
      <c r="AA335" s="56">
        <f>IF(AR335=1,(W335+5-Y335)/5,"")</f>
        <v/>
      </c>
      <c r="AB335" s="57">
        <f>D335*V335/5</f>
        <v/>
      </c>
      <c r="AC335" s="58">
        <f>IF(AR335=1,D335*W335/5,"")</f>
        <v/>
      </c>
      <c r="AD335" s="57">
        <f>D335*X335/5</f>
        <v/>
      </c>
      <c r="AE335" s="58">
        <f>IF(AR335=1,D335*Y335/5,"")</f>
        <v/>
      </c>
      <c r="AF335" s="57">
        <f>D335*Z335</f>
        <v/>
      </c>
      <c r="AG335" s="58">
        <f>IF(AR335=1,D335*AA335,"")</f>
        <v/>
      </c>
      <c r="AH335" s="14" t="inlineStr">
        <is>
          <t>Y: M1, M5 | N: none | X: none | U: M2, M3, M4. See dataset-specific evidence note in MCDM_Grades and the complete rules in MCDM_Rubric.</t>
        </is>
      </c>
      <c r="AI335" s="27" t="n"/>
      <c r="AJ335" s="14" t="inlineStr">
        <is>
          <t>https://github.com/achireistefan/Pothole-Detection</t>
        </is>
      </c>
      <c r="AK335" s="27" t="n"/>
      <c r="AL335" s="14" t="inlineStr">
        <is>
          <t>P: primary documentation (not evaluator-verified data quality)</t>
        </is>
      </c>
      <c r="AM335" s="27" t="n"/>
      <c r="AN335" s="14" t="inlineStr">
        <is>
          <t>Documentation snapshot; payload release not fully pinned</t>
        </is>
      </c>
      <c r="AO335" s="27" t="n"/>
      <c r="AP335" s="14" t="inlineStr">
        <is>
          <t>2026-09-07</t>
        </is>
      </c>
      <c r="AQ335" s="27" t="n"/>
      <c r="AR335" s="14">
        <f>IF(AND(AS335=5,LEN(AW335)=5,LEN(SUBSTITUTE(SUBSTITUTE(SUBSTITUTE(SUBSTITUTE(AW335,"Y",""),"N",""),"U",""),"X",""))=0),1,0)</f>
        <v/>
      </c>
      <c r="AS335" s="14">
        <f>COUNTA(G335,J335,M335,P335,S335)</f>
        <v/>
      </c>
      <c r="AT335" s="14">
        <f>SUM(IF(OR(G335="Y",G335="N",G335="U",G335="X"),IF(G335=F335,1,0),0),IF(OR(J335="Y",J335="N",J335="U",J335="X"),IF(J335=I335,1,0),0),IF(OR(M335="Y",M335="N",M335="U",M335="X"),IF(M335=L335,1,0),0),IF(OR(P335="Y",P335="N",P335="U",P335="X"),IF(P335=O335,1,0),0),IF(OR(S335="Y",S335="N",S335="U",S335="X"),IF(S335=R335,1,0),0))</f>
        <v/>
      </c>
      <c r="AU335" s="14">
        <f>A335&amp;"|"&amp;LEFT(C335,1)</f>
        <v/>
      </c>
      <c r="AV335" s="14">
        <f>F335&amp;I335&amp;L335&amp;O335&amp;R335</f>
        <v/>
      </c>
      <c r="AW335" s="14">
        <f>G335&amp;J335&amp;M335&amp;P335&amp;S335</f>
        <v/>
      </c>
    </row>
    <row r="336" ht="70" customHeight="1">
      <c r="A336" s="14" t="inlineStr">
        <is>
          <t>DS-042</t>
        </is>
      </c>
      <c r="B336" s="14" t="inlineStr">
        <is>
          <t>SoV Pothole Dataset</t>
        </is>
      </c>
      <c r="C336" s="14" t="inlineStr">
        <is>
          <t>V Test Readiness</t>
        </is>
      </c>
      <c r="D336" s="14">
        <f>MCDM_Settings!$D$13</f>
        <v/>
      </c>
      <c r="E336" s="14" t="inlineStr">
        <is>
          <t>V1 Identify test data</t>
        </is>
      </c>
      <c r="F336" s="21" t="inlineStr">
        <is>
          <t>U</t>
        </is>
      </c>
      <c r="G336" s="23" t="n"/>
      <c r="H336" s="14" t="inlineStr">
        <is>
          <t>V2 Define the splits</t>
        </is>
      </c>
      <c r="I336" s="21" t="inlineStr">
        <is>
          <t>U</t>
        </is>
      </c>
      <c r="J336" s="23" t="n"/>
      <c r="K336" s="14" t="inlineStr">
        <is>
          <t>V3 Prevent leakage</t>
        </is>
      </c>
      <c r="L336" s="21" t="inlineStr">
        <is>
          <t>U</t>
        </is>
      </c>
      <c r="M336" s="23" t="n"/>
      <c r="N336" s="14" t="inlineStr">
        <is>
          <t>V4 Provide a baseline</t>
        </is>
      </c>
      <c r="O336" s="21" t="inlineStr">
        <is>
          <t>U</t>
        </is>
      </c>
      <c r="P336" s="23" t="n"/>
      <c r="Q336" s="14" t="inlineStr">
        <is>
          <t>V5 Report uncertainty</t>
        </is>
      </c>
      <c r="R336" s="21" t="inlineStr">
        <is>
          <t>U</t>
        </is>
      </c>
      <c r="S336" s="23" t="n"/>
      <c r="T336" s="14">
        <f>IF(Z336=0,IF(ISNUMBER(SEARCH("X",AV336)),"Unrated (0-5; X)","Unrated (0-5)"),IF(Z336=1,V336&amp;"/5",V336&amp;"-"&amp;X336&amp;"/5 (P"&amp;IF(ISNUMBER(SEARCH("X",AV336)),"; X","")&amp;")"))</f>
        <v/>
      </c>
      <c r="U336" s="26">
        <f>IF(AS336=0,"",IF(AR336=0,"Incomplete/invalid",IF(AA336=0,IF(ISNUMBER(SEARCH("X",AW336)),"Unrated (0-5; X)","Unrated (0-5)"),IF(AA336=1,W336&amp;"/5",W336&amp;"-"&amp;Y336&amp;"/5 (P"&amp;IF(ISNUMBER(SEARCH("X",AW336)),"; X","")&amp;")"))))</f>
        <v/>
      </c>
      <c r="V336" s="53">
        <f>LEN(AV336)-LEN(SUBSTITUTE(AV336,"Y",""))</f>
        <v/>
      </c>
      <c r="W336" s="54">
        <f>IF(AR336=1,LEN(AW336)-LEN(SUBSTITUTE(AW336,"Y","")),"")</f>
        <v/>
      </c>
      <c r="X336" s="53">
        <f>5-(LEN(AV336)-LEN(SUBSTITUTE(AV336,"N","")))</f>
        <v/>
      </c>
      <c r="Y336" s="54">
        <f>IF(AR336=1,5-(LEN(AW336)-LEN(SUBSTITUTE(AW336,"N",""))),"")</f>
        <v/>
      </c>
      <c r="Z336" s="55">
        <f>(V336+5-X336)/5</f>
        <v/>
      </c>
      <c r="AA336" s="56">
        <f>IF(AR336=1,(W336+5-Y336)/5,"")</f>
        <v/>
      </c>
      <c r="AB336" s="57">
        <f>D336*V336/5</f>
        <v/>
      </c>
      <c r="AC336" s="58">
        <f>IF(AR336=1,D336*W336/5,"")</f>
        <v/>
      </c>
      <c r="AD336" s="57">
        <f>D336*X336/5</f>
        <v/>
      </c>
      <c r="AE336" s="58">
        <f>IF(AR336=1,D336*Y336/5,"")</f>
        <v/>
      </c>
      <c r="AF336" s="57">
        <f>D336*Z336</f>
        <v/>
      </c>
      <c r="AG336" s="58">
        <f>IF(AR336=1,D336*AA336,"")</f>
        <v/>
      </c>
      <c r="AH336" s="14" t="inlineStr">
        <is>
          <t>Y: none | N: none | X: none | U: V1, V2, V3, V4, V5. See dataset-specific evidence note in MCDM_Grades and the complete rules in MCDM_Rubric.</t>
        </is>
      </c>
      <c r="AI336" s="27" t="n"/>
      <c r="AJ336" s="14" t="inlineStr">
        <is>
          <t>https://github.com/achireistefan/Pothole-Detection</t>
        </is>
      </c>
      <c r="AK336" s="27" t="n"/>
      <c r="AL336" s="14" t="inlineStr">
        <is>
          <t>P: primary documentation (not evaluator-verified data quality)</t>
        </is>
      </c>
      <c r="AM336" s="27" t="n"/>
      <c r="AN336" s="14" t="inlineStr">
        <is>
          <t>Documentation snapshot; payload release not fully pinned</t>
        </is>
      </c>
      <c r="AO336" s="27" t="n"/>
      <c r="AP336" s="14" t="inlineStr">
        <is>
          <t>2026-09-07</t>
        </is>
      </c>
      <c r="AQ336" s="27" t="n"/>
      <c r="AR336" s="14">
        <f>IF(AND(AS336=5,LEN(AW336)=5,LEN(SUBSTITUTE(SUBSTITUTE(SUBSTITUTE(SUBSTITUTE(AW336,"Y",""),"N",""),"U",""),"X",""))=0),1,0)</f>
        <v/>
      </c>
      <c r="AS336" s="14">
        <f>COUNTA(G336,J336,M336,P336,S336)</f>
        <v/>
      </c>
      <c r="AT336" s="14">
        <f>SUM(IF(OR(G336="Y",G336="N",G336="U",G336="X"),IF(G336=F336,1,0),0),IF(OR(J336="Y",J336="N",J336="U",J336="X"),IF(J336=I336,1,0),0),IF(OR(M336="Y",M336="N",M336="U",M336="X"),IF(M336=L336,1,0),0),IF(OR(P336="Y",P336="N",P336="U",P336="X"),IF(P336=O336,1,0),0),IF(OR(S336="Y",S336="N",S336="U",S336="X"),IF(S336=R336,1,0),0))</f>
        <v/>
      </c>
      <c r="AU336" s="14">
        <f>A336&amp;"|"&amp;LEFT(C336,1)</f>
        <v/>
      </c>
      <c r="AV336" s="14">
        <f>F336&amp;I336&amp;L336&amp;O336&amp;R336</f>
        <v/>
      </c>
      <c r="AW336" s="14">
        <f>G336&amp;J336&amp;M336&amp;P336&amp;S336</f>
        <v/>
      </c>
    </row>
    <row r="337" ht="70" customHeight="1">
      <c r="A337" s="14" t="inlineStr">
        <is>
          <t>DS-042</t>
        </is>
      </c>
      <c r="B337" s="14" t="inlineStr">
        <is>
          <t>SoV Pothole Dataset</t>
        </is>
      </c>
      <c r="C337" s="14" t="inlineStr">
        <is>
          <t>E Engineering Value</t>
        </is>
      </c>
      <c r="D337" s="14">
        <f>MCDM_Settings!$D$14</f>
        <v/>
      </c>
      <c r="E337" s="14" t="inlineStr">
        <is>
          <t>E1 Define the outcome</t>
        </is>
      </c>
      <c r="F337" s="21" t="inlineStr">
        <is>
          <t>U</t>
        </is>
      </c>
      <c r="G337" s="23" t="n"/>
      <c r="H337" s="14" t="inlineStr">
        <is>
          <t>E2 Provide measurements</t>
        </is>
      </c>
      <c r="I337" s="21" t="inlineStr">
        <is>
          <t>U</t>
        </is>
      </c>
      <c r="J337" s="23" t="n"/>
      <c r="K337" s="14" t="inlineStr">
        <is>
          <t>E3 Link the records</t>
        </is>
      </c>
      <c r="L337" s="21" t="inlineStr">
        <is>
          <t>U</t>
        </is>
      </c>
      <c r="M337" s="23" t="n"/>
      <c r="N337" s="14" t="inlineStr">
        <is>
          <t>E4 Map agency needs</t>
        </is>
      </c>
      <c r="O337" s="21" t="inlineStr">
        <is>
          <t>U</t>
        </is>
      </c>
      <c r="P337" s="23" t="n"/>
      <c r="Q337" s="14" t="inlineStr">
        <is>
          <t>E5 Validate the decision</t>
        </is>
      </c>
      <c r="R337" s="21" t="inlineStr">
        <is>
          <t>U</t>
        </is>
      </c>
      <c r="S337" s="23" t="n"/>
      <c r="T337" s="14">
        <f>IF(Z337=0,IF(ISNUMBER(SEARCH("X",AV337)),"Unrated (0-5; X)","Unrated (0-5)"),IF(Z337=1,V337&amp;"/5",V337&amp;"-"&amp;X337&amp;"/5 (P"&amp;IF(ISNUMBER(SEARCH("X",AV337)),"; X","")&amp;")"))</f>
        <v/>
      </c>
      <c r="U337" s="26">
        <f>IF(AS337=0,"",IF(AR337=0,"Incomplete/invalid",IF(AA337=0,IF(ISNUMBER(SEARCH("X",AW337)),"Unrated (0-5; X)","Unrated (0-5)"),IF(AA337=1,W337&amp;"/5",W337&amp;"-"&amp;Y337&amp;"/5 (P"&amp;IF(ISNUMBER(SEARCH("X",AW337)),"; X","")&amp;")"))))</f>
        <v/>
      </c>
      <c r="V337" s="53">
        <f>LEN(AV337)-LEN(SUBSTITUTE(AV337,"Y",""))</f>
        <v/>
      </c>
      <c r="W337" s="54">
        <f>IF(AR337=1,LEN(AW337)-LEN(SUBSTITUTE(AW337,"Y","")),"")</f>
        <v/>
      </c>
      <c r="X337" s="53">
        <f>5-(LEN(AV337)-LEN(SUBSTITUTE(AV337,"N","")))</f>
        <v/>
      </c>
      <c r="Y337" s="54">
        <f>IF(AR337=1,5-(LEN(AW337)-LEN(SUBSTITUTE(AW337,"N",""))),"")</f>
        <v/>
      </c>
      <c r="Z337" s="55">
        <f>(V337+5-X337)/5</f>
        <v/>
      </c>
      <c r="AA337" s="56">
        <f>IF(AR337=1,(W337+5-Y337)/5,"")</f>
        <v/>
      </c>
      <c r="AB337" s="57">
        <f>D337*V337/5</f>
        <v/>
      </c>
      <c r="AC337" s="58">
        <f>IF(AR337=1,D337*W337/5,"")</f>
        <v/>
      </c>
      <c r="AD337" s="57">
        <f>D337*X337/5</f>
        <v/>
      </c>
      <c r="AE337" s="58">
        <f>IF(AR337=1,D337*Y337/5,"")</f>
        <v/>
      </c>
      <c r="AF337" s="57">
        <f>D337*Z337</f>
        <v/>
      </c>
      <c r="AG337" s="58">
        <f>IF(AR337=1,D337*AA337,"")</f>
        <v/>
      </c>
      <c r="AH337" s="14" t="inlineStr">
        <is>
          <t>Y: none | N: none | X: none | U: E1, E2, E3, E4, E5. See dataset-specific evidence note in MCDM_Grades and the complete rules in MCDM_Rubric.</t>
        </is>
      </c>
      <c r="AI337" s="27" t="n"/>
      <c r="AJ337" s="14" t="inlineStr">
        <is>
          <t>https://github.com/achireistefan/Pothole-Detection</t>
        </is>
      </c>
      <c r="AK337" s="27" t="n"/>
      <c r="AL337" s="14" t="inlineStr">
        <is>
          <t>P: primary documentation (not evaluator-verified data quality)</t>
        </is>
      </c>
      <c r="AM337" s="27" t="n"/>
      <c r="AN337" s="14" t="inlineStr">
        <is>
          <t>Documentation snapshot; payload release not fully pinned</t>
        </is>
      </c>
      <c r="AO337" s="27" t="n"/>
      <c r="AP337" s="14" t="inlineStr">
        <is>
          <t>2026-09-07</t>
        </is>
      </c>
      <c r="AQ337" s="27" t="n"/>
      <c r="AR337" s="14">
        <f>IF(AND(AS337=5,LEN(AW337)=5,LEN(SUBSTITUTE(SUBSTITUTE(SUBSTITUTE(SUBSTITUTE(AW337,"Y",""),"N",""),"U",""),"X",""))=0),1,0)</f>
        <v/>
      </c>
      <c r="AS337" s="14">
        <f>COUNTA(G337,J337,M337,P337,S337)</f>
        <v/>
      </c>
      <c r="AT337" s="14">
        <f>SUM(IF(OR(G337="Y",G337="N",G337="U",G337="X"),IF(G337=F337,1,0),0),IF(OR(J337="Y",J337="N",J337="U",J337="X"),IF(J337=I337,1,0),0),IF(OR(M337="Y",M337="N",M337="U",M337="X"),IF(M337=L337,1,0),0),IF(OR(P337="Y",P337="N",P337="U",P337="X"),IF(P337=O337,1,0),0),IF(OR(S337="Y",S337="N",S337="U",S337="X"),IF(S337=R337,1,0),0))</f>
        <v/>
      </c>
      <c r="AU337" s="14">
        <f>A337&amp;"|"&amp;LEFT(C337,1)</f>
        <v/>
      </c>
      <c r="AV337" s="14">
        <f>F337&amp;I337&amp;L337&amp;O337&amp;R337</f>
        <v/>
      </c>
      <c r="AW337" s="14">
        <f>G337&amp;J337&amp;M337&amp;P337&amp;S337</f>
        <v/>
      </c>
    </row>
    <row r="338" ht="70" customHeight="1">
      <c r="A338" s="14" t="inlineStr">
        <is>
          <t>DS-043</t>
        </is>
      </c>
      <c r="B338" s="14" t="inlineStr">
        <is>
          <t>Stereo Pothole Datasets</t>
        </is>
      </c>
      <c r="C338" s="14" t="inlineStr">
        <is>
          <t>A Access</t>
        </is>
      </c>
      <c r="D338" s="14">
        <f>MCDM_Settings!$D$7</f>
        <v/>
      </c>
      <c r="E338" s="14" t="inlineStr">
        <is>
          <t>A1 Find the release</t>
        </is>
      </c>
      <c r="F338" s="21" t="inlineStr">
        <is>
          <t>Y</t>
        </is>
      </c>
      <c r="G338" s="23" t="n"/>
      <c r="H338" s="14" t="inlineStr">
        <is>
          <t>A2 Get the data</t>
        </is>
      </c>
      <c r="I338" s="21" t="inlineStr">
        <is>
          <t>U</t>
        </is>
      </c>
      <c r="J338" s="23" t="n"/>
      <c r="K338" s="14" t="inlineStr">
        <is>
          <t>A3 Check the license</t>
        </is>
      </c>
      <c r="L338" s="21" t="inlineStr">
        <is>
          <t>U</t>
        </is>
      </c>
      <c r="M338" s="23" t="n"/>
      <c r="N338" s="14" t="inlineStr">
        <is>
          <t>A4 Check other rights</t>
        </is>
      </c>
      <c r="O338" s="21" t="inlineStr">
        <is>
          <t>U</t>
        </is>
      </c>
      <c r="P338" s="23" t="n"/>
      <c r="Q338" s="14" t="inlineStr">
        <is>
          <t>A5 Open a sample</t>
        </is>
      </c>
      <c r="R338" s="21" t="inlineStr">
        <is>
          <t>U</t>
        </is>
      </c>
      <c r="S338" s="23" t="n"/>
      <c r="T338" s="14">
        <f>IF(Z338=0,IF(ISNUMBER(SEARCH("X",AV338)),"Unrated (0-5; X)","Unrated (0-5)"),IF(Z338=1,V338&amp;"/5",V338&amp;"-"&amp;X338&amp;"/5 (P"&amp;IF(ISNUMBER(SEARCH("X",AV338)),"; X","")&amp;")"))</f>
        <v/>
      </c>
      <c r="U338" s="26">
        <f>IF(AS338=0,"",IF(AR338=0,"Incomplete/invalid",IF(AA338=0,IF(ISNUMBER(SEARCH("X",AW338)),"Unrated (0-5; X)","Unrated (0-5)"),IF(AA338=1,W338&amp;"/5",W338&amp;"-"&amp;Y338&amp;"/5 (P"&amp;IF(ISNUMBER(SEARCH("X",AW338)),"; X","")&amp;")"))))</f>
        <v/>
      </c>
      <c r="V338" s="53">
        <f>LEN(AV338)-LEN(SUBSTITUTE(AV338,"Y",""))</f>
        <v/>
      </c>
      <c r="W338" s="54">
        <f>IF(AR338=1,LEN(AW338)-LEN(SUBSTITUTE(AW338,"Y","")),"")</f>
        <v/>
      </c>
      <c r="X338" s="53">
        <f>5-(LEN(AV338)-LEN(SUBSTITUTE(AV338,"N","")))</f>
        <v/>
      </c>
      <c r="Y338" s="54">
        <f>IF(AR338=1,5-(LEN(AW338)-LEN(SUBSTITUTE(AW338,"N",""))),"")</f>
        <v/>
      </c>
      <c r="Z338" s="55">
        <f>(V338+5-X338)/5</f>
        <v/>
      </c>
      <c r="AA338" s="56">
        <f>IF(AR338=1,(W338+5-Y338)/5,"")</f>
        <v/>
      </c>
      <c r="AB338" s="57">
        <f>D338*V338/5</f>
        <v/>
      </c>
      <c r="AC338" s="58">
        <f>IF(AR338=1,D338*W338/5,"")</f>
        <v/>
      </c>
      <c r="AD338" s="57">
        <f>D338*X338/5</f>
        <v/>
      </c>
      <c r="AE338" s="58">
        <f>IF(AR338=1,D338*Y338/5,"")</f>
        <v/>
      </c>
      <c r="AF338" s="57">
        <f>D338*Z338</f>
        <v/>
      </c>
      <c r="AG338" s="58">
        <f>IF(AR338=1,D338*AA338,"")</f>
        <v/>
      </c>
      <c r="AH338" s="14" t="inlineStr">
        <is>
          <t>Y: A1 | N: none | X: none | U: A2, A3, A4, A5. See dataset-specific evidence note in MCDM_Grades and the complete rules in MCDM_Rubric.</t>
        </is>
      </c>
      <c r="AI338" s="27" t="n"/>
      <c r="AJ338" s="14" t="inlineStr">
        <is>
          <t>https://github.com/ruirangerfan/stereo_pothole_datasets</t>
        </is>
      </c>
      <c r="AK338" s="27" t="n"/>
      <c r="AL338" s="14" t="inlineStr">
        <is>
          <t>P: primary documentation (not evaluator-verified data quality)</t>
        </is>
      </c>
      <c r="AM338" s="27" t="n"/>
      <c r="AN338" s="14" t="inlineStr">
        <is>
          <t>Documentation snapshot; payload release not fully pinned</t>
        </is>
      </c>
      <c r="AO338" s="27" t="n"/>
      <c r="AP338" s="14" t="inlineStr">
        <is>
          <t>2026-09-07</t>
        </is>
      </c>
      <c r="AQ338" s="27" t="n"/>
      <c r="AR338" s="14">
        <f>IF(AND(AS338=5,LEN(AW338)=5,LEN(SUBSTITUTE(SUBSTITUTE(SUBSTITUTE(SUBSTITUTE(AW338,"Y",""),"N",""),"U",""),"X",""))=0),1,0)</f>
        <v/>
      </c>
      <c r="AS338" s="14">
        <f>COUNTA(G338,J338,M338,P338,S338)</f>
        <v/>
      </c>
      <c r="AT338" s="14">
        <f>SUM(IF(OR(G338="Y",G338="N",G338="U",G338="X"),IF(G338=F338,1,0),0),IF(OR(J338="Y",J338="N",J338="U",J338="X"),IF(J338=I338,1,0),0),IF(OR(M338="Y",M338="N",M338="U",M338="X"),IF(M338=L338,1,0),0),IF(OR(P338="Y",P338="N",P338="U",P338="X"),IF(P338=O338,1,0),0),IF(OR(S338="Y",S338="N",S338="U",S338="X"),IF(S338=R338,1,0),0))</f>
        <v/>
      </c>
      <c r="AU338" s="14">
        <f>A338&amp;"|"&amp;LEFT(C338,1)</f>
        <v/>
      </c>
      <c r="AV338" s="14">
        <f>F338&amp;I338&amp;L338&amp;O338&amp;R338</f>
        <v/>
      </c>
      <c r="AW338" s="14">
        <f>G338&amp;J338&amp;M338&amp;P338&amp;S338</f>
        <v/>
      </c>
    </row>
    <row r="339" ht="70" customHeight="1">
      <c r="A339" s="14" t="inlineStr">
        <is>
          <t>DS-043</t>
        </is>
      </c>
      <c r="B339" s="14" t="inlineStr">
        <is>
          <t>Stereo Pothole Datasets</t>
        </is>
      </c>
      <c r="C339" s="14" t="inlineStr">
        <is>
          <t>L Label Quality</t>
        </is>
      </c>
      <c r="D339" s="14">
        <f>MCDM_Settings!$D$8</f>
        <v/>
      </c>
      <c r="E339" s="14" t="inlineStr">
        <is>
          <t>L1 Define the targets</t>
        </is>
      </c>
      <c r="F339" s="21" t="inlineStr">
        <is>
          <t>Y</t>
        </is>
      </c>
      <c r="G339" s="23" t="n"/>
      <c r="H339" s="14" t="inlineStr">
        <is>
          <t>L2 Explain the rules</t>
        </is>
      </c>
      <c r="I339" s="21" t="inlineStr">
        <is>
          <t>U</t>
        </is>
      </c>
      <c r="J339" s="23" t="n"/>
      <c r="K339" s="14" t="inlineStr">
        <is>
          <t>L3 Identify the team</t>
        </is>
      </c>
      <c r="L339" s="21" t="inlineStr">
        <is>
          <t>U</t>
        </is>
      </c>
      <c r="M339" s="23" t="n"/>
      <c r="N339" s="14" t="inlineStr">
        <is>
          <t>L4 Review and correct</t>
        </is>
      </c>
      <c r="O339" s="21" t="inlineStr">
        <is>
          <t>U</t>
        </is>
      </c>
      <c r="P339" s="23" t="n"/>
      <c r="Q339" s="14" t="inlineStr">
        <is>
          <t>L5 Measure reliability</t>
        </is>
      </c>
      <c r="R339" s="21" t="inlineStr">
        <is>
          <t>U</t>
        </is>
      </c>
      <c r="S339" s="23" t="n"/>
      <c r="T339" s="14">
        <f>IF(Z339=0,IF(ISNUMBER(SEARCH("X",AV339)),"Unrated (0-5; X)","Unrated (0-5)"),IF(Z339=1,V339&amp;"/5",V339&amp;"-"&amp;X339&amp;"/5 (P"&amp;IF(ISNUMBER(SEARCH("X",AV339)),"; X","")&amp;")"))</f>
        <v/>
      </c>
      <c r="U339" s="26">
        <f>IF(AS339=0,"",IF(AR339=0,"Incomplete/invalid",IF(AA339=0,IF(ISNUMBER(SEARCH("X",AW339)),"Unrated (0-5; X)","Unrated (0-5)"),IF(AA339=1,W339&amp;"/5",W339&amp;"-"&amp;Y339&amp;"/5 (P"&amp;IF(ISNUMBER(SEARCH("X",AW339)),"; X","")&amp;")"))))</f>
        <v/>
      </c>
      <c r="V339" s="53">
        <f>LEN(AV339)-LEN(SUBSTITUTE(AV339,"Y",""))</f>
        <v/>
      </c>
      <c r="W339" s="54">
        <f>IF(AR339=1,LEN(AW339)-LEN(SUBSTITUTE(AW339,"Y","")),"")</f>
        <v/>
      </c>
      <c r="X339" s="53">
        <f>5-(LEN(AV339)-LEN(SUBSTITUTE(AV339,"N","")))</f>
        <v/>
      </c>
      <c r="Y339" s="54">
        <f>IF(AR339=1,5-(LEN(AW339)-LEN(SUBSTITUTE(AW339,"N",""))),"")</f>
        <v/>
      </c>
      <c r="Z339" s="55">
        <f>(V339+5-X339)/5</f>
        <v/>
      </c>
      <c r="AA339" s="56">
        <f>IF(AR339=1,(W339+5-Y339)/5,"")</f>
        <v/>
      </c>
      <c r="AB339" s="57">
        <f>D339*V339/5</f>
        <v/>
      </c>
      <c r="AC339" s="58">
        <f>IF(AR339=1,D339*W339/5,"")</f>
        <v/>
      </c>
      <c r="AD339" s="57">
        <f>D339*X339/5</f>
        <v/>
      </c>
      <c r="AE339" s="58">
        <f>IF(AR339=1,D339*Y339/5,"")</f>
        <v/>
      </c>
      <c r="AF339" s="57">
        <f>D339*Z339</f>
        <v/>
      </c>
      <c r="AG339" s="58">
        <f>IF(AR339=1,D339*AA339,"")</f>
        <v/>
      </c>
      <c r="AH339" s="14" t="inlineStr">
        <is>
          <t>Y: L1 | N: none | X: none | U: L2, L3, L4, L5. See dataset-specific evidence note in MCDM_Grades and the complete rules in MCDM_Rubric.</t>
        </is>
      </c>
      <c r="AI339" s="27" t="n"/>
      <c r="AJ339" s="14" t="inlineStr">
        <is>
          <t>https://github.com/ruirangerfan/stereo_pothole_datasets</t>
        </is>
      </c>
      <c r="AK339" s="27" t="n"/>
      <c r="AL339" s="14" t="inlineStr">
        <is>
          <t>P: primary documentation (not evaluator-verified data quality)</t>
        </is>
      </c>
      <c r="AM339" s="27" t="n"/>
      <c r="AN339" s="14" t="inlineStr">
        <is>
          <t>Documentation snapshot; payload release not fully pinned</t>
        </is>
      </c>
      <c r="AO339" s="27" t="n"/>
      <c r="AP339" s="14" t="inlineStr">
        <is>
          <t>2026-09-07</t>
        </is>
      </c>
      <c r="AQ339" s="27" t="n"/>
      <c r="AR339" s="14">
        <f>IF(AND(AS339=5,LEN(AW339)=5,LEN(SUBSTITUTE(SUBSTITUTE(SUBSTITUTE(SUBSTITUTE(AW339,"Y",""),"N",""),"U",""),"X",""))=0),1,0)</f>
        <v/>
      </c>
      <c r="AS339" s="14">
        <f>COUNTA(G339,J339,M339,P339,S339)</f>
        <v/>
      </c>
      <c r="AT339" s="14">
        <f>SUM(IF(OR(G339="Y",G339="N",G339="U",G339="X"),IF(G339=F339,1,0),0),IF(OR(J339="Y",J339="N",J339="U",J339="X"),IF(J339=I339,1,0),0),IF(OR(M339="Y",M339="N",M339="U",M339="X"),IF(M339=L339,1,0),0),IF(OR(P339="Y",P339="N",P339="U",P339="X"),IF(P339=O339,1,0),0),IF(OR(S339="Y",S339="N",S339="U",S339="X"),IF(S339=R339,1,0),0))</f>
        <v/>
      </c>
      <c r="AU339" s="14">
        <f>A339&amp;"|"&amp;LEFT(C339,1)</f>
        <v/>
      </c>
      <c r="AV339" s="14">
        <f>F339&amp;I339&amp;L339&amp;O339&amp;R339</f>
        <v/>
      </c>
      <c r="AW339" s="14">
        <f>G339&amp;J339&amp;M339&amp;P339&amp;S339</f>
        <v/>
      </c>
    </row>
    <row r="340" ht="70" customHeight="1">
      <c r="A340" s="14" t="inlineStr">
        <is>
          <t>DS-043</t>
        </is>
      </c>
      <c r="B340" s="14" t="inlineStr">
        <is>
          <t>Stereo Pothole Datasets</t>
        </is>
      </c>
      <c r="C340" s="14" t="inlineStr">
        <is>
          <t>D Documentation</t>
        </is>
      </c>
      <c r="D340" s="14">
        <f>MCDM_Settings!$D$9</f>
        <v/>
      </c>
      <c r="E340" s="14" t="inlineStr">
        <is>
          <t>D1 Describe the files</t>
        </is>
      </c>
      <c r="F340" s="21" t="inlineStr">
        <is>
          <t>U</t>
        </is>
      </c>
      <c r="G340" s="23" t="n"/>
      <c r="H340" s="14" t="inlineStr">
        <is>
          <t>D2 Explain the source</t>
        </is>
      </c>
      <c r="I340" s="21" t="inlineStr">
        <is>
          <t>Y</t>
        </is>
      </c>
      <c r="J340" s="23" t="n"/>
      <c r="K340" s="14" t="inlineStr">
        <is>
          <t>D3 Track the version</t>
        </is>
      </c>
      <c r="L340" s="21" t="inlineStr">
        <is>
          <t>Y</t>
        </is>
      </c>
      <c r="M340" s="23" t="n"/>
      <c r="N340" s="14" t="inlineStr">
        <is>
          <t>D4 State the limits</t>
        </is>
      </c>
      <c r="O340" s="21" t="inlineStr">
        <is>
          <t>Y</t>
        </is>
      </c>
      <c r="P340" s="23" t="n"/>
      <c r="Q340" s="14" t="inlineStr">
        <is>
          <t>D5 Locate the details</t>
        </is>
      </c>
      <c r="R340" s="21" t="inlineStr">
        <is>
          <t>Y</t>
        </is>
      </c>
      <c r="S340" s="23" t="n"/>
      <c r="T340" s="14">
        <f>IF(Z340=0,IF(ISNUMBER(SEARCH("X",AV340)),"Unrated (0-5; X)","Unrated (0-5)"),IF(Z340=1,V340&amp;"/5",V340&amp;"-"&amp;X340&amp;"/5 (P"&amp;IF(ISNUMBER(SEARCH("X",AV340)),"; X","")&amp;")"))</f>
        <v/>
      </c>
      <c r="U340" s="26">
        <f>IF(AS340=0,"",IF(AR340=0,"Incomplete/invalid",IF(AA340=0,IF(ISNUMBER(SEARCH("X",AW340)),"Unrated (0-5; X)","Unrated (0-5)"),IF(AA340=1,W340&amp;"/5",W340&amp;"-"&amp;Y340&amp;"/5 (P"&amp;IF(ISNUMBER(SEARCH("X",AW340)),"; X","")&amp;")"))))</f>
        <v/>
      </c>
      <c r="V340" s="53">
        <f>LEN(AV340)-LEN(SUBSTITUTE(AV340,"Y",""))</f>
        <v/>
      </c>
      <c r="W340" s="54">
        <f>IF(AR340=1,LEN(AW340)-LEN(SUBSTITUTE(AW340,"Y","")),"")</f>
        <v/>
      </c>
      <c r="X340" s="53">
        <f>5-(LEN(AV340)-LEN(SUBSTITUTE(AV340,"N","")))</f>
        <v/>
      </c>
      <c r="Y340" s="54">
        <f>IF(AR340=1,5-(LEN(AW340)-LEN(SUBSTITUTE(AW340,"N",""))),"")</f>
        <v/>
      </c>
      <c r="Z340" s="55">
        <f>(V340+5-X340)/5</f>
        <v/>
      </c>
      <c r="AA340" s="56">
        <f>IF(AR340=1,(W340+5-Y340)/5,"")</f>
        <v/>
      </c>
      <c r="AB340" s="57">
        <f>D340*V340/5</f>
        <v/>
      </c>
      <c r="AC340" s="58">
        <f>IF(AR340=1,D340*W340/5,"")</f>
        <v/>
      </c>
      <c r="AD340" s="57">
        <f>D340*X340/5</f>
        <v/>
      </c>
      <c r="AE340" s="58">
        <f>IF(AR340=1,D340*Y340/5,"")</f>
        <v/>
      </c>
      <c r="AF340" s="57">
        <f>D340*Z340</f>
        <v/>
      </c>
      <c r="AG340" s="58">
        <f>IF(AR340=1,D340*AA340,"")</f>
        <v/>
      </c>
      <c r="AH340" s="14" t="inlineStr">
        <is>
          <t>Y: D2, D3, D4, D5 | N: none | X: none | U: D1. See dataset-specific evidence note in MCDM_Grades and the complete rules in MCDM_Rubric.</t>
        </is>
      </c>
      <c r="AI340" s="27" t="n"/>
      <c r="AJ340" s="14" t="inlineStr">
        <is>
          <t>https://github.com/ruirangerfan/stereo_pothole_datasets</t>
        </is>
      </c>
      <c r="AK340" s="27" t="n"/>
      <c r="AL340" s="14" t="inlineStr">
        <is>
          <t>P: primary documentation (not evaluator-verified data quality)</t>
        </is>
      </c>
      <c r="AM340" s="27" t="n"/>
      <c r="AN340" s="14" t="inlineStr">
        <is>
          <t>Documentation snapshot; payload release not fully pinned</t>
        </is>
      </c>
      <c r="AO340" s="27" t="n"/>
      <c r="AP340" s="14" t="inlineStr">
        <is>
          <t>2026-09-07</t>
        </is>
      </c>
      <c r="AQ340" s="27" t="n"/>
      <c r="AR340" s="14">
        <f>IF(AND(AS340=5,LEN(AW340)=5,LEN(SUBSTITUTE(SUBSTITUTE(SUBSTITUTE(SUBSTITUTE(AW340,"Y",""),"N",""),"U",""),"X",""))=0),1,0)</f>
        <v/>
      </c>
      <c r="AS340" s="14">
        <f>COUNTA(G340,J340,M340,P340,S340)</f>
        <v/>
      </c>
      <c r="AT340" s="14">
        <f>SUM(IF(OR(G340="Y",G340="N",G340="U",G340="X"),IF(G340=F340,1,0),0),IF(OR(J340="Y",J340="N",J340="U",J340="X"),IF(J340=I340,1,0),0),IF(OR(M340="Y",M340="N",M340="U",M340="X"),IF(M340=L340,1,0),0),IF(OR(P340="Y",P340="N",P340="U",P340="X"),IF(P340=O340,1,0),0),IF(OR(S340="Y",S340="N",S340="U",S340="X"),IF(S340=R340,1,0),0))</f>
        <v/>
      </c>
      <c r="AU340" s="14">
        <f>A340&amp;"|"&amp;LEFT(C340,1)</f>
        <v/>
      </c>
      <c r="AV340" s="14">
        <f>F340&amp;I340&amp;L340&amp;O340&amp;R340</f>
        <v/>
      </c>
      <c r="AW340" s="14">
        <f>G340&amp;J340&amp;M340&amp;P340&amp;S340</f>
        <v/>
      </c>
    </row>
    <row r="341" ht="70" customHeight="1">
      <c r="A341" s="14" t="inlineStr">
        <is>
          <t>DS-043</t>
        </is>
      </c>
      <c r="B341" s="14" t="inlineStr">
        <is>
          <t>Stereo Pothole Datasets</t>
        </is>
      </c>
      <c r="C341" s="14" t="inlineStr">
        <is>
          <t>C Sample Size</t>
        </is>
      </c>
      <c r="D341" s="14">
        <f>MCDM_Settings!$D$10</f>
        <v/>
      </c>
      <c r="E341" s="14" t="inlineStr">
        <is>
          <t>C1 Count originals</t>
        </is>
      </c>
      <c r="F341" s="21" t="inlineStr">
        <is>
          <t>U</t>
        </is>
      </c>
      <c r="G341" s="23" t="n"/>
      <c r="H341" s="14" t="inlineStr">
        <is>
          <t>C2 Count each class</t>
        </is>
      </c>
      <c r="I341" s="21" t="inlineStr">
        <is>
          <t>U</t>
        </is>
      </c>
      <c r="J341" s="23" t="n"/>
      <c r="K341" s="14" t="inlineStr">
        <is>
          <t>C3 Count each group</t>
        </is>
      </c>
      <c r="L341" s="21" t="inlineStr">
        <is>
          <t>U</t>
        </is>
      </c>
      <c r="M341" s="23" t="n"/>
      <c r="N341" s="14" t="inlineStr">
        <is>
          <t>C4 Count each split</t>
        </is>
      </c>
      <c r="O341" s="21" t="inlineStr">
        <is>
          <t>U</t>
        </is>
      </c>
      <c r="P341" s="23" t="n"/>
      <c r="Q341" s="14" t="inlineStr">
        <is>
          <t>C5 Justify the size</t>
        </is>
      </c>
      <c r="R341" s="21" t="inlineStr">
        <is>
          <t>U</t>
        </is>
      </c>
      <c r="S341" s="23" t="n"/>
      <c r="T341" s="14">
        <f>IF(Z341=0,IF(ISNUMBER(SEARCH("X",AV341)),"Unrated (0-5; X)","Unrated (0-5)"),IF(Z341=1,V341&amp;"/5",V341&amp;"-"&amp;X341&amp;"/5 (P"&amp;IF(ISNUMBER(SEARCH("X",AV341)),"; X","")&amp;")"))</f>
        <v/>
      </c>
      <c r="U341" s="26">
        <f>IF(AS341=0,"",IF(AR341=0,"Incomplete/invalid",IF(AA341=0,IF(ISNUMBER(SEARCH("X",AW341)),"Unrated (0-5; X)","Unrated (0-5)"),IF(AA341=1,W341&amp;"/5",W341&amp;"-"&amp;Y341&amp;"/5 (P"&amp;IF(ISNUMBER(SEARCH("X",AW341)),"; X","")&amp;")"))))</f>
        <v/>
      </c>
      <c r="V341" s="53">
        <f>LEN(AV341)-LEN(SUBSTITUTE(AV341,"Y",""))</f>
        <v/>
      </c>
      <c r="W341" s="54">
        <f>IF(AR341=1,LEN(AW341)-LEN(SUBSTITUTE(AW341,"Y","")),"")</f>
        <v/>
      </c>
      <c r="X341" s="53">
        <f>5-(LEN(AV341)-LEN(SUBSTITUTE(AV341,"N","")))</f>
        <v/>
      </c>
      <c r="Y341" s="54">
        <f>IF(AR341=1,5-(LEN(AW341)-LEN(SUBSTITUTE(AW341,"N",""))),"")</f>
        <v/>
      </c>
      <c r="Z341" s="55">
        <f>(V341+5-X341)/5</f>
        <v/>
      </c>
      <c r="AA341" s="56">
        <f>IF(AR341=1,(W341+5-Y341)/5,"")</f>
        <v/>
      </c>
      <c r="AB341" s="57">
        <f>D341*V341/5</f>
        <v/>
      </c>
      <c r="AC341" s="58">
        <f>IF(AR341=1,D341*W341/5,"")</f>
        <v/>
      </c>
      <c r="AD341" s="57">
        <f>D341*X341/5</f>
        <v/>
      </c>
      <c r="AE341" s="58">
        <f>IF(AR341=1,D341*Y341/5,"")</f>
        <v/>
      </c>
      <c r="AF341" s="57">
        <f>D341*Z341</f>
        <v/>
      </c>
      <c r="AG341" s="58">
        <f>IF(AR341=1,D341*AA341,"")</f>
        <v/>
      </c>
      <c r="AH341" s="14" t="inlineStr">
        <is>
          <t>Y: none | N: none | X: none | U: C1, C2, C3, C4, C5. See dataset-specific evidence note in MCDM_Grades and the complete rules in MCDM_Rubric.</t>
        </is>
      </c>
      <c r="AI341" s="27" t="n"/>
      <c r="AJ341" s="14" t="inlineStr">
        <is>
          <t>https://github.com/ruirangerfan/stereo_pothole_datasets</t>
        </is>
      </c>
      <c r="AK341" s="27" t="n"/>
      <c r="AL341" s="14" t="inlineStr">
        <is>
          <t>P: primary documentation (not evaluator-verified data quality)</t>
        </is>
      </c>
      <c r="AM341" s="27" t="n"/>
      <c r="AN341" s="14" t="inlineStr">
        <is>
          <t>Documentation snapshot; payload release not fully pinned</t>
        </is>
      </c>
      <c r="AO341" s="27" t="n"/>
      <c r="AP341" s="14" t="inlineStr">
        <is>
          <t>2026-09-07</t>
        </is>
      </c>
      <c r="AQ341" s="27" t="n"/>
      <c r="AR341" s="14">
        <f>IF(AND(AS341=5,LEN(AW341)=5,LEN(SUBSTITUTE(SUBSTITUTE(SUBSTITUTE(SUBSTITUTE(AW341,"Y",""),"N",""),"U",""),"X",""))=0),1,0)</f>
        <v/>
      </c>
      <c r="AS341" s="14">
        <f>COUNTA(G341,J341,M341,P341,S341)</f>
        <v/>
      </c>
      <c r="AT341" s="14">
        <f>SUM(IF(OR(G341="Y",G341="N",G341="U",G341="X"),IF(G341=F341,1,0),0),IF(OR(J341="Y",J341="N",J341="U",J341="X"),IF(J341=I341,1,0),0),IF(OR(M341="Y",M341="N",M341="U",M341="X"),IF(M341=L341,1,0),0),IF(OR(P341="Y",P341="N",P341="U",P341="X"),IF(P341=O341,1,0),0),IF(OR(S341="Y",S341="N",S341="U",S341="X"),IF(S341=R341,1,0),0))</f>
        <v/>
      </c>
      <c r="AU341" s="14">
        <f>A341&amp;"|"&amp;LEFT(C341,1)</f>
        <v/>
      </c>
      <c r="AV341" s="14">
        <f>F341&amp;I341&amp;L341&amp;O341&amp;R341</f>
        <v/>
      </c>
      <c r="AW341" s="14">
        <f>G341&amp;J341&amp;M341&amp;P341&amp;S341</f>
        <v/>
      </c>
    </row>
    <row r="342" ht="70" customHeight="1">
      <c r="A342" s="14" t="inlineStr">
        <is>
          <t>DS-043</t>
        </is>
      </c>
      <c r="B342" s="14" t="inlineStr">
        <is>
          <t>Stereo Pothole Datasets</t>
        </is>
      </c>
      <c r="C342" s="14" t="inlineStr">
        <is>
          <t>R Domain Fit</t>
        </is>
      </c>
      <c r="D342" s="14">
        <f>MCDM_Settings!$D$11</f>
        <v/>
      </c>
      <c r="E342" s="14" t="inlineStr">
        <is>
          <t>R1 Define the domain</t>
        </is>
      </c>
      <c r="F342" s="21" t="inlineStr">
        <is>
          <t>U</t>
        </is>
      </c>
      <c r="G342" s="23" t="n"/>
      <c r="H342" s="14" t="inlineStr">
        <is>
          <t>R2 Describe coverage</t>
        </is>
      </c>
      <c r="I342" s="21" t="inlineStr">
        <is>
          <t>U</t>
        </is>
      </c>
      <c r="J342" s="23" t="n"/>
      <c r="K342" s="14" t="inlineStr">
        <is>
          <t>R3 Compare the target</t>
        </is>
      </c>
      <c r="L342" s="21" t="inlineStr">
        <is>
          <t>U</t>
        </is>
      </c>
      <c r="M342" s="23" t="n"/>
      <c r="N342" s="14" t="inlineStr">
        <is>
          <t>R4 Check for bias</t>
        </is>
      </c>
      <c r="O342" s="21" t="inlineStr">
        <is>
          <t>U</t>
        </is>
      </c>
      <c r="P342" s="23" t="n"/>
      <c r="Q342" s="14" t="inlineStr">
        <is>
          <t>R5 Test a new domain</t>
        </is>
      </c>
      <c r="R342" s="21" t="inlineStr">
        <is>
          <t>U</t>
        </is>
      </c>
      <c r="S342" s="23" t="n"/>
      <c r="T342" s="14">
        <f>IF(Z342=0,IF(ISNUMBER(SEARCH("X",AV342)),"Unrated (0-5; X)","Unrated (0-5)"),IF(Z342=1,V342&amp;"/5",V342&amp;"-"&amp;X342&amp;"/5 (P"&amp;IF(ISNUMBER(SEARCH("X",AV342)),"; X","")&amp;")"))</f>
        <v/>
      </c>
      <c r="U342" s="26">
        <f>IF(AS342=0,"",IF(AR342=0,"Incomplete/invalid",IF(AA342=0,IF(ISNUMBER(SEARCH("X",AW342)),"Unrated (0-5; X)","Unrated (0-5)"),IF(AA342=1,W342&amp;"/5",W342&amp;"-"&amp;Y342&amp;"/5 (P"&amp;IF(ISNUMBER(SEARCH("X",AW342)),"; X","")&amp;")"))))</f>
        <v/>
      </c>
      <c r="V342" s="53">
        <f>LEN(AV342)-LEN(SUBSTITUTE(AV342,"Y",""))</f>
        <v/>
      </c>
      <c r="W342" s="54">
        <f>IF(AR342=1,LEN(AW342)-LEN(SUBSTITUTE(AW342,"Y","")),"")</f>
        <v/>
      </c>
      <c r="X342" s="53">
        <f>5-(LEN(AV342)-LEN(SUBSTITUTE(AV342,"N","")))</f>
        <v/>
      </c>
      <c r="Y342" s="54">
        <f>IF(AR342=1,5-(LEN(AW342)-LEN(SUBSTITUTE(AW342,"N",""))),"")</f>
        <v/>
      </c>
      <c r="Z342" s="55">
        <f>(V342+5-X342)/5</f>
        <v/>
      </c>
      <c r="AA342" s="56">
        <f>IF(AR342=1,(W342+5-Y342)/5,"")</f>
        <v/>
      </c>
      <c r="AB342" s="57">
        <f>D342*V342/5</f>
        <v/>
      </c>
      <c r="AC342" s="58">
        <f>IF(AR342=1,D342*W342/5,"")</f>
        <v/>
      </c>
      <c r="AD342" s="57">
        <f>D342*X342/5</f>
        <v/>
      </c>
      <c r="AE342" s="58">
        <f>IF(AR342=1,D342*Y342/5,"")</f>
        <v/>
      </c>
      <c r="AF342" s="57">
        <f>D342*Z342</f>
        <v/>
      </c>
      <c r="AG342" s="58">
        <f>IF(AR342=1,D342*AA342,"")</f>
        <v/>
      </c>
      <c r="AH342" s="14" t="inlineStr">
        <is>
          <t>Y: none | N: none | X: none | U: R1, R2, R3, R4, R5. See dataset-specific evidence note in MCDM_Grades and the complete rules in MCDM_Rubric.</t>
        </is>
      </c>
      <c r="AI342" s="27" t="n"/>
      <c r="AJ342" s="14" t="inlineStr">
        <is>
          <t>https://github.com/ruirangerfan/stereo_pothole_datasets</t>
        </is>
      </c>
      <c r="AK342" s="27" t="n"/>
      <c r="AL342" s="14" t="inlineStr">
        <is>
          <t>P: primary documentation (not evaluator-verified data quality)</t>
        </is>
      </c>
      <c r="AM342" s="27" t="n"/>
      <c r="AN342" s="14" t="inlineStr">
        <is>
          <t>Documentation snapshot; payload release not fully pinned</t>
        </is>
      </c>
      <c r="AO342" s="27" t="n"/>
      <c r="AP342" s="14" t="inlineStr">
        <is>
          <t>2026-09-07</t>
        </is>
      </c>
      <c r="AQ342" s="27" t="n"/>
      <c r="AR342" s="14">
        <f>IF(AND(AS342=5,LEN(AW342)=5,LEN(SUBSTITUTE(SUBSTITUTE(SUBSTITUTE(SUBSTITUTE(AW342,"Y",""),"N",""),"U",""),"X",""))=0),1,0)</f>
        <v/>
      </c>
      <c r="AS342" s="14">
        <f>COUNTA(G342,J342,M342,P342,S342)</f>
        <v/>
      </c>
      <c r="AT342" s="14">
        <f>SUM(IF(OR(G342="Y",G342="N",G342="U",G342="X"),IF(G342=F342,1,0),0),IF(OR(J342="Y",J342="N",J342="U",J342="X"),IF(J342=I342,1,0),0),IF(OR(M342="Y",M342="N",M342="U",M342="X"),IF(M342=L342,1,0),0),IF(OR(P342="Y",P342="N",P342="U",P342="X"),IF(P342=O342,1,0),0),IF(OR(S342="Y",S342="N",S342="U",S342="X"),IF(S342=R342,1,0),0))</f>
        <v/>
      </c>
      <c r="AU342" s="14">
        <f>A342&amp;"|"&amp;LEFT(C342,1)</f>
        <v/>
      </c>
      <c r="AV342" s="14">
        <f>F342&amp;I342&amp;L342&amp;O342&amp;R342</f>
        <v/>
      </c>
      <c r="AW342" s="14">
        <f>G342&amp;J342&amp;M342&amp;P342&amp;S342</f>
        <v/>
      </c>
    </row>
    <row r="343" ht="70" customHeight="1">
      <c r="A343" s="14" t="inlineStr">
        <is>
          <t>DS-043</t>
        </is>
      </c>
      <c r="B343" s="14" t="inlineStr">
        <is>
          <t>Stereo Pothole Datasets</t>
        </is>
      </c>
      <c r="C343" s="14" t="inlineStr">
        <is>
          <t>M Sensor Details</t>
        </is>
      </c>
      <c r="D343" s="14">
        <f>MCDM_Settings!$D$12</f>
        <v/>
      </c>
      <c r="E343" s="14" t="inlineStr">
        <is>
          <t>M1 Identify equipment</t>
        </is>
      </c>
      <c r="F343" s="21" t="inlineStr">
        <is>
          <t>U</t>
        </is>
      </c>
      <c r="G343" s="23" t="n"/>
      <c r="H343" s="14" t="inlineStr">
        <is>
          <t>M2 Specify the scale</t>
        </is>
      </c>
      <c r="I343" s="21" t="inlineStr">
        <is>
          <t>U</t>
        </is>
      </c>
      <c r="J343" s="23" t="n"/>
      <c r="K343" s="14" t="inlineStr">
        <is>
          <t>M3 Locate the records</t>
        </is>
      </c>
      <c r="L343" s="21" t="inlineStr">
        <is>
          <t>U</t>
        </is>
      </c>
      <c r="M343" s="23" t="n"/>
      <c r="N343" s="14" t="inlineStr">
        <is>
          <t>M4 Report precision</t>
        </is>
      </c>
      <c r="O343" s="21" t="inlineStr">
        <is>
          <t>U</t>
        </is>
      </c>
      <c r="P343" s="23" t="n"/>
      <c r="Q343" s="14" t="inlineStr">
        <is>
          <t>M5 Explain processing</t>
        </is>
      </c>
      <c r="R343" s="21" t="inlineStr">
        <is>
          <t>Y</t>
        </is>
      </c>
      <c r="S343" s="23" t="n"/>
      <c r="T343" s="14">
        <f>IF(Z343=0,IF(ISNUMBER(SEARCH("X",AV343)),"Unrated (0-5; X)","Unrated (0-5)"),IF(Z343=1,V343&amp;"/5",V343&amp;"-"&amp;X343&amp;"/5 (P"&amp;IF(ISNUMBER(SEARCH("X",AV343)),"; X","")&amp;")"))</f>
        <v/>
      </c>
      <c r="U343" s="26">
        <f>IF(AS343=0,"",IF(AR343=0,"Incomplete/invalid",IF(AA343=0,IF(ISNUMBER(SEARCH("X",AW343)),"Unrated (0-5; X)","Unrated (0-5)"),IF(AA343=1,W343&amp;"/5",W343&amp;"-"&amp;Y343&amp;"/5 (P"&amp;IF(ISNUMBER(SEARCH("X",AW343)),"; X","")&amp;")"))))</f>
        <v/>
      </c>
      <c r="V343" s="53">
        <f>LEN(AV343)-LEN(SUBSTITUTE(AV343,"Y",""))</f>
        <v/>
      </c>
      <c r="W343" s="54">
        <f>IF(AR343=1,LEN(AW343)-LEN(SUBSTITUTE(AW343,"Y","")),"")</f>
        <v/>
      </c>
      <c r="X343" s="53">
        <f>5-(LEN(AV343)-LEN(SUBSTITUTE(AV343,"N","")))</f>
        <v/>
      </c>
      <c r="Y343" s="54">
        <f>IF(AR343=1,5-(LEN(AW343)-LEN(SUBSTITUTE(AW343,"N",""))),"")</f>
        <v/>
      </c>
      <c r="Z343" s="55">
        <f>(V343+5-X343)/5</f>
        <v/>
      </c>
      <c r="AA343" s="56">
        <f>IF(AR343=1,(W343+5-Y343)/5,"")</f>
        <v/>
      </c>
      <c r="AB343" s="57">
        <f>D343*V343/5</f>
        <v/>
      </c>
      <c r="AC343" s="58">
        <f>IF(AR343=1,D343*W343/5,"")</f>
        <v/>
      </c>
      <c r="AD343" s="57">
        <f>D343*X343/5</f>
        <v/>
      </c>
      <c r="AE343" s="58">
        <f>IF(AR343=1,D343*Y343/5,"")</f>
        <v/>
      </c>
      <c r="AF343" s="57">
        <f>D343*Z343</f>
        <v/>
      </c>
      <c r="AG343" s="58">
        <f>IF(AR343=1,D343*AA343,"")</f>
        <v/>
      </c>
      <c r="AH343" s="14" t="inlineStr">
        <is>
          <t>Y: M5 | N: none | X: none | U: M1, M2, M3, M4. See dataset-specific evidence note in MCDM_Grades and the complete rules in MCDM_Rubric.</t>
        </is>
      </c>
      <c r="AI343" s="27" t="n"/>
      <c r="AJ343" s="14" t="inlineStr">
        <is>
          <t>https://github.com/ruirangerfan/stereo_pothole_datasets</t>
        </is>
      </c>
      <c r="AK343" s="27" t="n"/>
      <c r="AL343" s="14" t="inlineStr">
        <is>
          <t>P: primary documentation (not evaluator-verified data quality)</t>
        </is>
      </c>
      <c r="AM343" s="27" t="n"/>
      <c r="AN343" s="14" t="inlineStr">
        <is>
          <t>Documentation snapshot; payload release not fully pinned</t>
        </is>
      </c>
      <c r="AO343" s="27" t="n"/>
      <c r="AP343" s="14" t="inlineStr">
        <is>
          <t>2026-09-07</t>
        </is>
      </c>
      <c r="AQ343" s="27" t="n"/>
      <c r="AR343" s="14">
        <f>IF(AND(AS343=5,LEN(AW343)=5,LEN(SUBSTITUTE(SUBSTITUTE(SUBSTITUTE(SUBSTITUTE(AW343,"Y",""),"N",""),"U",""),"X",""))=0),1,0)</f>
        <v/>
      </c>
      <c r="AS343" s="14">
        <f>COUNTA(G343,J343,M343,P343,S343)</f>
        <v/>
      </c>
      <c r="AT343" s="14">
        <f>SUM(IF(OR(G343="Y",G343="N",G343="U",G343="X"),IF(G343=F343,1,0),0),IF(OR(J343="Y",J343="N",J343="U",J343="X"),IF(J343=I343,1,0),0),IF(OR(M343="Y",M343="N",M343="U",M343="X"),IF(M343=L343,1,0),0),IF(OR(P343="Y",P343="N",P343="U",P343="X"),IF(P343=O343,1,0),0),IF(OR(S343="Y",S343="N",S343="U",S343="X"),IF(S343=R343,1,0),0))</f>
        <v/>
      </c>
      <c r="AU343" s="14">
        <f>A343&amp;"|"&amp;LEFT(C343,1)</f>
        <v/>
      </c>
      <c r="AV343" s="14">
        <f>F343&amp;I343&amp;L343&amp;O343&amp;R343</f>
        <v/>
      </c>
      <c r="AW343" s="14">
        <f>G343&amp;J343&amp;M343&amp;P343&amp;S343</f>
        <v/>
      </c>
    </row>
    <row r="344" ht="70" customHeight="1">
      <c r="A344" s="14" t="inlineStr">
        <is>
          <t>DS-043</t>
        </is>
      </c>
      <c r="B344" s="14" t="inlineStr">
        <is>
          <t>Stereo Pothole Datasets</t>
        </is>
      </c>
      <c r="C344" s="14" t="inlineStr">
        <is>
          <t>V Test Readiness</t>
        </is>
      </c>
      <c r="D344" s="14">
        <f>MCDM_Settings!$D$13</f>
        <v/>
      </c>
      <c r="E344" s="14" t="inlineStr">
        <is>
          <t>V1 Identify test data</t>
        </is>
      </c>
      <c r="F344" s="21" t="inlineStr">
        <is>
          <t>U</t>
        </is>
      </c>
      <c r="G344" s="23" t="n"/>
      <c r="H344" s="14" t="inlineStr">
        <is>
          <t>V2 Define the splits</t>
        </is>
      </c>
      <c r="I344" s="21" t="inlineStr">
        <is>
          <t>U</t>
        </is>
      </c>
      <c r="J344" s="23" t="n"/>
      <c r="K344" s="14" t="inlineStr">
        <is>
          <t>V3 Prevent leakage</t>
        </is>
      </c>
      <c r="L344" s="21" t="inlineStr">
        <is>
          <t>U</t>
        </is>
      </c>
      <c r="M344" s="23" t="n"/>
      <c r="N344" s="14" t="inlineStr">
        <is>
          <t>V4 Provide a baseline</t>
        </is>
      </c>
      <c r="O344" s="21" t="inlineStr">
        <is>
          <t>U</t>
        </is>
      </c>
      <c r="P344" s="23" t="n"/>
      <c r="Q344" s="14" t="inlineStr">
        <is>
          <t>V5 Report uncertainty</t>
        </is>
      </c>
      <c r="R344" s="21" t="inlineStr">
        <is>
          <t>U</t>
        </is>
      </c>
      <c r="S344" s="23" t="n"/>
      <c r="T344" s="14">
        <f>IF(Z344=0,IF(ISNUMBER(SEARCH("X",AV344)),"Unrated (0-5; X)","Unrated (0-5)"),IF(Z344=1,V344&amp;"/5",V344&amp;"-"&amp;X344&amp;"/5 (P"&amp;IF(ISNUMBER(SEARCH("X",AV344)),"; X","")&amp;")"))</f>
        <v/>
      </c>
      <c r="U344" s="26">
        <f>IF(AS344=0,"",IF(AR344=0,"Incomplete/invalid",IF(AA344=0,IF(ISNUMBER(SEARCH("X",AW344)),"Unrated (0-5; X)","Unrated (0-5)"),IF(AA344=1,W344&amp;"/5",W344&amp;"-"&amp;Y344&amp;"/5 (P"&amp;IF(ISNUMBER(SEARCH("X",AW344)),"; X","")&amp;")"))))</f>
        <v/>
      </c>
      <c r="V344" s="53">
        <f>LEN(AV344)-LEN(SUBSTITUTE(AV344,"Y",""))</f>
        <v/>
      </c>
      <c r="W344" s="54">
        <f>IF(AR344=1,LEN(AW344)-LEN(SUBSTITUTE(AW344,"Y","")),"")</f>
        <v/>
      </c>
      <c r="X344" s="53">
        <f>5-(LEN(AV344)-LEN(SUBSTITUTE(AV344,"N","")))</f>
        <v/>
      </c>
      <c r="Y344" s="54">
        <f>IF(AR344=1,5-(LEN(AW344)-LEN(SUBSTITUTE(AW344,"N",""))),"")</f>
        <v/>
      </c>
      <c r="Z344" s="55">
        <f>(V344+5-X344)/5</f>
        <v/>
      </c>
      <c r="AA344" s="56">
        <f>IF(AR344=1,(W344+5-Y344)/5,"")</f>
        <v/>
      </c>
      <c r="AB344" s="57">
        <f>D344*V344/5</f>
        <v/>
      </c>
      <c r="AC344" s="58">
        <f>IF(AR344=1,D344*W344/5,"")</f>
        <v/>
      </c>
      <c r="AD344" s="57">
        <f>D344*X344/5</f>
        <v/>
      </c>
      <c r="AE344" s="58">
        <f>IF(AR344=1,D344*Y344/5,"")</f>
        <v/>
      </c>
      <c r="AF344" s="57">
        <f>D344*Z344</f>
        <v/>
      </c>
      <c r="AG344" s="58">
        <f>IF(AR344=1,D344*AA344,"")</f>
        <v/>
      </c>
      <c r="AH344" s="14" t="inlineStr">
        <is>
          <t>Y: none | N: none | X: none | U: V1, V2, V3, V4, V5. See dataset-specific evidence note in MCDM_Grades and the complete rules in MCDM_Rubric.</t>
        </is>
      </c>
      <c r="AI344" s="27" t="n"/>
      <c r="AJ344" s="14" t="inlineStr">
        <is>
          <t>https://github.com/ruirangerfan/stereo_pothole_datasets</t>
        </is>
      </c>
      <c r="AK344" s="27" t="n"/>
      <c r="AL344" s="14" t="inlineStr">
        <is>
          <t>P: primary documentation (not evaluator-verified data quality)</t>
        </is>
      </c>
      <c r="AM344" s="27" t="n"/>
      <c r="AN344" s="14" t="inlineStr">
        <is>
          <t>Documentation snapshot; payload release not fully pinned</t>
        </is>
      </c>
      <c r="AO344" s="27" t="n"/>
      <c r="AP344" s="14" t="inlineStr">
        <is>
          <t>2026-09-07</t>
        </is>
      </c>
      <c r="AQ344" s="27" t="n"/>
      <c r="AR344" s="14">
        <f>IF(AND(AS344=5,LEN(AW344)=5,LEN(SUBSTITUTE(SUBSTITUTE(SUBSTITUTE(SUBSTITUTE(AW344,"Y",""),"N",""),"U",""),"X",""))=0),1,0)</f>
        <v/>
      </c>
      <c r="AS344" s="14">
        <f>COUNTA(G344,J344,M344,P344,S344)</f>
        <v/>
      </c>
      <c r="AT344" s="14">
        <f>SUM(IF(OR(G344="Y",G344="N",G344="U",G344="X"),IF(G344=F344,1,0),0),IF(OR(J344="Y",J344="N",J344="U",J344="X"),IF(J344=I344,1,0),0),IF(OR(M344="Y",M344="N",M344="U",M344="X"),IF(M344=L344,1,0),0),IF(OR(P344="Y",P344="N",P344="U",P344="X"),IF(P344=O344,1,0),0),IF(OR(S344="Y",S344="N",S344="U",S344="X"),IF(S344=R344,1,0),0))</f>
        <v/>
      </c>
      <c r="AU344" s="14">
        <f>A344&amp;"|"&amp;LEFT(C344,1)</f>
        <v/>
      </c>
      <c r="AV344" s="14">
        <f>F344&amp;I344&amp;L344&amp;O344&amp;R344</f>
        <v/>
      </c>
      <c r="AW344" s="14">
        <f>G344&amp;J344&amp;M344&amp;P344&amp;S344</f>
        <v/>
      </c>
    </row>
    <row r="345" ht="70" customHeight="1">
      <c r="A345" s="14" t="inlineStr">
        <is>
          <t>DS-043</t>
        </is>
      </c>
      <c r="B345" s="14" t="inlineStr">
        <is>
          <t>Stereo Pothole Datasets</t>
        </is>
      </c>
      <c r="C345" s="14" t="inlineStr">
        <is>
          <t>E Engineering Value</t>
        </is>
      </c>
      <c r="D345" s="14">
        <f>MCDM_Settings!$D$14</f>
        <v/>
      </c>
      <c r="E345" s="14" t="inlineStr">
        <is>
          <t>E1 Define the outcome</t>
        </is>
      </c>
      <c r="F345" s="21" t="inlineStr">
        <is>
          <t>U</t>
        </is>
      </c>
      <c r="G345" s="23" t="n"/>
      <c r="H345" s="14" t="inlineStr">
        <is>
          <t>E2 Provide measurements</t>
        </is>
      </c>
      <c r="I345" s="21" t="inlineStr">
        <is>
          <t>U</t>
        </is>
      </c>
      <c r="J345" s="23" t="n"/>
      <c r="K345" s="14" t="inlineStr">
        <is>
          <t>E3 Link the records</t>
        </is>
      </c>
      <c r="L345" s="21" t="inlineStr">
        <is>
          <t>U</t>
        </is>
      </c>
      <c r="M345" s="23" t="n"/>
      <c r="N345" s="14" t="inlineStr">
        <is>
          <t>E4 Map agency needs</t>
        </is>
      </c>
      <c r="O345" s="21" t="inlineStr">
        <is>
          <t>U</t>
        </is>
      </c>
      <c r="P345" s="23" t="n"/>
      <c r="Q345" s="14" t="inlineStr">
        <is>
          <t>E5 Validate the decision</t>
        </is>
      </c>
      <c r="R345" s="21" t="inlineStr">
        <is>
          <t>U</t>
        </is>
      </c>
      <c r="S345" s="23" t="n"/>
      <c r="T345" s="14">
        <f>IF(Z345=0,IF(ISNUMBER(SEARCH("X",AV345)),"Unrated (0-5; X)","Unrated (0-5)"),IF(Z345=1,V345&amp;"/5",V345&amp;"-"&amp;X345&amp;"/5 (P"&amp;IF(ISNUMBER(SEARCH("X",AV345)),"; X","")&amp;")"))</f>
        <v/>
      </c>
      <c r="U345" s="26">
        <f>IF(AS345=0,"",IF(AR345=0,"Incomplete/invalid",IF(AA345=0,IF(ISNUMBER(SEARCH("X",AW345)),"Unrated (0-5; X)","Unrated (0-5)"),IF(AA345=1,W345&amp;"/5",W345&amp;"-"&amp;Y345&amp;"/5 (P"&amp;IF(ISNUMBER(SEARCH("X",AW345)),"; X","")&amp;")"))))</f>
        <v/>
      </c>
      <c r="V345" s="53">
        <f>LEN(AV345)-LEN(SUBSTITUTE(AV345,"Y",""))</f>
        <v/>
      </c>
      <c r="W345" s="54">
        <f>IF(AR345=1,LEN(AW345)-LEN(SUBSTITUTE(AW345,"Y","")),"")</f>
        <v/>
      </c>
      <c r="X345" s="53">
        <f>5-(LEN(AV345)-LEN(SUBSTITUTE(AV345,"N","")))</f>
        <v/>
      </c>
      <c r="Y345" s="54">
        <f>IF(AR345=1,5-(LEN(AW345)-LEN(SUBSTITUTE(AW345,"N",""))),"")</f>
        <v/>
      </c>
      <c r="Z345" s="55">
        <f>(V345+5-X345)/5</f>
        <v/>
      </c>
      <c r="AA345" s="56">
        <f>IF(AR345=1,(W345+5-Y345)/5,"")</f>
        <v/>
      </c>
      <c r="AB345" s="57">
        <f>D345*V345/5</f>
        <v/>
      </c>
      <c r="AC345" s="58">
        <f>IF(AR345=1,D345*W345/5,"")</f>
        <v/>
      </c>
      <c r="AD345" s="57">
        <f>D345*X345/5</f>
        <v/>
      </c>
      <c r="AE345" s="58">
        <f>IF(AR345=1,D345*Y345/5,"")</f>
        <v/>
      </c>
      <c r="AF345" s="57">
        <f>D345*Z345</f>
        <v/>
      </c>
      <c r="AG345" s="58">
        <f>IF(AR345=1,D345*AA345,"")</f>
        <v/>
      </c>
      <c r="AH345" s="14" t="inlineStr">
        <is>
          <t>Y: none | N: none | X: none | U: E1, E2, E3, E4, E5. See dataset-specific evidence note in MCDM_Grades and the complete rules in MCDM_Rubric.</t>
        </is>
      </c>
      <c r="AI345" s="27" t="n"/>
      <c r="AJ345" s="14" t="inlineStr">
        <is>
          <t>https://github.com/ruirangerfan/stereo_pothole_datasets</t>
        </is>
      </c>
      <c r="AK345" s="27" t="n"/>
      <c r="AL345" s="14" t="inlineStr">
        <is>
          <t>P: primary documentation (not evaluator-verified data quality)</t>
        </is>
      </c>
      <c r="AM345" s="27" t="n"/>
      <c r="AN345" s="14" t="inlineStr">
        <is>
          <t>Documentation snapshot; payload release not fully pinned</t>
        </is>
      </c>
      <c r="AO345" s="27" t="n"/>
      <c r="AP345" s="14" t="inlineStr">
        <is>
          <t>2026-09-07</t>
        </is>
      </c>
      <c r="AQ345" s="27" t="n"/>
      <c r="AR345" s="14">
        <f>IF(AND(AS345=5,LEN(AW345)=5,LEN(SUBSTITUTE(SUBSTITUTE(SUBSTITUTE(SUBSTITUTE(AW345,"Y",""),"N",""),"U",""),"X",""))=0),1,0)</f>
        <v/>
      </c>
      <c r="AS345" s="14">
        <f>COUNTA(G345,J345,M345,P345,S345)</f>
        <v/>
      </c>
      <c r="AT345" s="14">
        <f>SUM(IF(OR(G345="Y",G345="N",G345="U",G345="X"),IF(G345=F345,1,0),0),IF(OR(J345="Y",J345="N",J345="U",J345="X"),IF(J345=I345,1,0),0),IF(OR(M345="Y",M345="N",M345="U",M345="X"),IF(M345=L345,1,0),0),IF(OR(P345="Y",P345="N",P345="U",P345="X"),IF(P345=O345,1,0),0),IF(OR(S345="Y",S345="N",S345="U",S345="X"),IF(S345=R345,1,0),0))</f>
        <v/>
      </c>
      <c r="AU345" s="14">
        <f>A345&amp;"|"&amp;LEFT(C345,1)</f>
        <v/>
      </c>
      <c r="AV345" s="14">
        <f>F345&amp;I345&amp;L345&amp;O345&amp;R345</f>
        <v/>
      </c>
      <c r="AW345" s="14">
        <f>G345&amp;J345&amp;M345&amp;P345&amp;S345</f>
        <v/>
      </c>
    </row>
    <row r="346" ht="70" customHeight="1">
      <c r="A346" s="14" t="inlineStr">
        <is>
          <t>DS-044</t>
        </is>
      </c>
      <c r="B346" s="14" t="inlineStr">
        <is>
          <t>SUT-Crack (Sharif University of Technology Crack Dataset)</t>
        </is>
      </c>
      <c r="C346" s="14" t="inlineStr">
        <is>
          <t>A Access</t>
        </is>
      </c>
      <c r="D346" s="14">
        <f>MCDM_Settings!$D$7</f>
        <v/>
      </c>
      <c r="E346" s="14" t="inlineStr">
        <is>
          <t>A1 Find the release</t>
        </is>
      </c>
      <c r="F346" s="21" t="inlineStr">
        <is>
          <t>Y</t>
        </is>
      </c>
      <c r="G346" s="23" t="n"/>
      <c r="H346" s="14" t="inlineStr">
        <is>
          <t>A2 Get the data</t>
        </is>
      </c>
      <c r="I346" s="21" t="inlineStr">
        <is>
          <t>Y</t>
        </is>
      </c>
      <c r="J346" s="23" t="n"/>
      <c r="K346" s="14" t="inlineStr">
        <is>
          <t>A3 Check the license</t>
        </is>
      </c>
      <c r="L346" s="21" t="inlineStr">
        <is>
          <t>Y</t>
        </is>
      </c>
      <c r="M346" s="23" t="n"/>
      <c r="N346" s="14" t="inlineStr">
        <is>
          <t>A4 Check other rights</t>
        </is>
      </c>
      <c r="O346" s="21" t="inlineStr">
        <is>
          <t>U</t>
        </is>
      </c>
      <c r="P346" s="23" t="n"/>
      <c r="Q346" s="14" t="inlineStr">
        <is>
          <t>A5 Open a sample</t>
        </is>
      </c>
      <c r="R346" s="21" t="inlineStr">
        <is>
          <t>U</t>
        </is>
      </c>
      <c r="S346" s="23" t="n"/>
      <c r="T346" s="14">
        <f>IF(Z346=0,IF(ISNUMBER(SEARCH("X",AV346)),"Unrated (0-5; X)","Unrated (0-5)"),IF(Z346=1,V346&amp;"/5",V346&amp;"-"&amp;X346&amp;"/5 (P"&amp;IF(ISNUMBER(SEARCH("X",AV346)),"; X","")&amp;")"))</f>
        <v/>
      </c>
      <c r="U346" s="26">
        <f>IF(AS346=0,"",IF(AR346=0,"Incomplete/invalid",IF(AA346=0,IF(ISNUMBER(SEARCH("X",AW346)),"Unrated (0-5; X)","Unrated (0-5)"),IF(AA346=1,W346&amp;"/5",W346&amp;"-"&amp;Y346&amp;"/5 (P"&amp;IF(ISNUMBER(SEARCH("X",AW346)),"; X","")&amp;")"))))</f>
        <v/>
      </c>
      <c r="V346" s="53">
        <f>LEN(AV346)-LEN(SUBSTITUTE(AV346,"Y",""))</f>
        <v/>
      </c>
      <c r="W346" s="54">
        <f>IF(AR346=1,LEN(AW346)-LEN(SUBSTITUTE(AW346,"Y","")),"")</f>
        <v/>
      </c>
      <c r="X346" s="53">
        <f>5-(LEN(AV346)-LEN(SUBSTITUTE(AV346,"N","")))</f>
        <v/>
      </c>
      <c r="Y346" s="54">
        <f>IF(AR346=1,5-(LEN(AW346)-LEN(SUBSTITUTE(AW346,"N",""))),"")</f>
        <v/>
      </c>
      <c r="Z346" s="55">
        <f>(V346+5-X346)/5</f>
        <v/>
      </c>
      <c r="AA346" s="56">
        <f>IF(AR346=1,(W346+5-Y346)/5,"")</f>
        <v/>
      </c>
      <c r="AB346" s="57">
        <f>D346*V346/5</f>
        <v/>
      </c>
      <c r="AC346" s="58">
        <f>IF(AR346=1,D346*W346/5,"")</f>
        <v/>
      </c>
      <c r="AD346" s="57">
        <f>D346*X346/5</f>
        <v/>
      </c>
      <c r="AE346" s="58">
        <f>IF(AR346=1,D346*Y346/5,"")</f>
        <v/>
      </c>
      <c r="AF346" s="57">
        <f>D346*Z346</f>
        <v/>
      </c>
      <c r="AG346" s="58">
        <f>IF(AR346=1,D346*AA346,"")</f>
        <v/>
      </c>
      <c r="AH346" s="14" t="inlineStr">
        <is>
          <t>Y: A1, A2, A3 | N: none | X: none | U: A4, A5. See dataset-specific evidence note in MCDM_Grades and the complete rules in MCDM_Rubric.</t>
        </is>
      </c>
      <c r="AI346" s="27" t="n"/>
      <c r="AJ346" s="14" t="inlineStr">
        <is>
          <t>https://data.mendeley.com/datasets/gsbmknrhkv/6</t>
        </is>
      </c>
      <c r="AK346" s="27" t="n"/>
      <c r="AL346" s="14" t="inlineStr">
        <is>
          <t>P: primary documentation (not evaluator-verified data quality)</t>
        </is>
      </c>
      <c r="AM346" s="27" t="n"/>
      <c r="AN346" s="14" t="inlineStr">
        <is>
          <t>Mendeley gsbmknrhkv/6</t>
        </is>
      </c>
      <c r="AO346" s="27" t="n"/>
      <c r="AP346" s="14" t="inlineStr">
        <is>
          <t>2026-09-07</t>
        </is>
      </c>
      <c r="AQ346" s="27" t="n"/>
      <c r="AR346" s="14">
        <f>IF(AND(AS346=5,LEN(AW346)=5,LEN(SUBSTITUTE(SUBSTITUTE(SUBSTITUTE(SUBSTITUTE(AW346,"Y",""),"N",""),"U",""),"X",""))=0),1,0)</f>
        <v/>
      </c>
      <c r="AS346" s="14">
        <f>COUNTA(G346,J346,M346,P346,S346)</f>
        <v/>
      </c>
      <c r="AT346" s="14">
        <f>SUM(IF(OR(G346="Y",G346="N",G346="U",G346="X"),IF(G346=F346,1,0),0),IF(OR(J346="Y",J346="N",J346="U",J346="X"),IF(J346=I346,1,0),0),IF(OR(M346="Y",M346="N",M346="U",M346="X"),IF(M346=L346,1,0),0),IF(OR(P346="Y",P346="N",P346="U",P346="X"),IF(P346=O346,1,0),0),IF(OR(S346="Y",S346="N",S346="U",S346="X"),IF(S346=R346,1,0),0))</f>
        <v/>
      </c>
      <c r="AU346" s="14">
        <f>A346&amp;"|"&amp;LEFT(C346,1)</f>
        <v/>
      </c>
      <c r="AV346" s="14">
        <f>F346&amp;I346&amp;L346&amp;O346&amp;R346</f>
        <v/>
      </c>
      <c r="AW346" s="14">
        <f>G346&amp;J346&amp;M346&amp;P346&amp;S346</f>
        <v/>
      </c>
    </row>
    <row r="347" ht="70" customHeight="1">
      <c r="A347" s="14" t="inlineStr">
        <is>
          <t>DS-044</t>
        </is>
      </c>
      <c r="B347" s="14" t="inlineStr">
        <is>
          <t>SUT-Crack (Sharif University of Technology Crack Dataset)</t>
        </is>
      </c>
      <c r="C347" s="14" t="inlineStr">
        <is>
          <t>L Label Quality</t>
        </is>
      </c>
      <c r="D347" s="14">
        <f>MCDM_Settings!$D$8</f>
        <v/>
      </c>
      <c r="E347" s="14" t="inlineStr">
        <is>
          <t>L1 Define the targets</t>
        </is>
      </c>
      <c r="F347" s="21" t="inlineStr">
        <is>
          <t>Y</t>
        </is>
      </c>
      <c r="G347" s="23" t="n"/>
      <c r="H347" s="14" t="inlineStr">
        <is>
          <t>L2 Explain the rules</t>
        </is>
      </c>
      <c r="I347" s="21" t="inlineStr">
        <is>
          <t>U</t>
        </is>
      </c>
      <c r="J347" s="23" t="n"/>
      <c r="K347" s="14" t="inlineStr">
        <is>
          <t>L3 Identify the team</t>
        </is>
      </c>
      <c r="L347" s="21" t="inlineStr">
        <is>
          <t>U</t>
        </is>
      </c>
      <c r="M347" s="23" t="n"/>
      <c r="N347" s="14" t="inlineStr">
        <is>
          <t>L4 Review and correct</t>
        </is>
      </c>
      <c r="O347" s="21" t="inlineStr">
        <is>
          <t>U</t>
        </is>
      </c>
      <c r="P347" s="23" t="n"/>
      <c r="Q347" s="14" t="inlineStr">
        <is>
          <t>L5 Measure reliability</t>
        </is>
      </c>
      <c r="R347" s="21" t="inlineStr">
        <is>
          <t>U</t>
        </is>
      </c>
      <c r="S347" s="23" t="n"/>
      <c r="T347" s="14">
        <f>IF(Z347=0,IF(ISNUMBER(SEARCH("X",AV347)),"Unrated (0-5; X)","Unrated (0-5)"),IF(Z347=1,V347&amp;"/5",V347&amp;"-"&amp;X347&amp;"/5 (P"&amp;IF(ISNUMBER(SEARCH("X",AV347)),"; X","")&amp;")"))</f>
        <v/>
      </c>
      <c r="U347" s="26">
        <f>IF(AS347=0,"",IF(AR347=0,"Incomplete/invalid",IF(AA347=0,IF(ISNUMBER(SEARCH("X",AW347)),"Unrated (0-5; X)","Unrated (0-5)"),IF(AA347=1,W347&amp;"/5",W347&amp;"-"&amp;Y347&amp;"/5 (P"&amp;IF(ISNUMBER(SEARCH("X",AW347)),"; X","")&amp;")"))))</f>
        <v/>
      </c>
      <c r="V347" s="53">
        <f>LEN(AV347)-LEN(SUBSTITUTE(AV347,"Y",""))</f>
        <v/>
      </c>
      <c r="W347" s="54">
        <f>IF(AR347=1,LEN(AW347)-LEN(SUBSTITUTE(AW347,"Y","")),"")</f>
        <v/>
      </c>
      <c r="X347" s="53">
        <f>5-(LEN(AV347)-LEN(SUBSTITUTE(AV347,"N","")))</f>
        <v/>
      </c>
      <c r="Y347" s="54">
        <f>IF(AR347=1,5-(LEN(AW347)-LEN(SUBSTITUTE(AW347,"N",""))),"")</f>
        <v/>
      </c>
      <c r="Z347" s="55">
        <f>(V347+5-X347)/5</f>
        <v/>
      </c>
      <c r="AA347" s="56">
        <f>IF(AR347=1,(W347+5-Y347)/5,"")</f>
        <v/>
      </c>
      <c r="AB347" s="57">
        <f>D347*V347/5</f>
        <v/>
      </c>
      <c r="AC347" s="58">
        <f>IF(AR347=1,D347*W347/5,"")</f>
        <v/>
      </c>
      <c r="AD347" s="57">
        <f>D347*X347/5</f>
        <v/>
      </c>
      <c r="AE347" s="58">
        <f>IF(AR347=1,D347*Y347/5,"")</f>
        <v/>
      </c>
      <c r="AF347" s="57">
        <f>D347*Z347</f>
        <v/>
      </c>
      <c r="AG347" s="58">
        <f>IF(AR347=1,D347*AA347,"")</f>
        <v/>
      </c>
      <c r="AH347" s="14" t="inlineStr">
        <is>
          <t>Y: L1 | N: none | X: none | U: L2, L3, L4, L5. See dataset-specific evidence note in MCDM_Grades and the complete rules in MCDM_Rubric.</t>
        </is>
      </c>
      <c r="AI347" s="27" t="n"/>
      <c r="AJ347" s="14" t="inlineStr">
        <is>
          <t>https://data.mendeley.com/datasets/gsbmknrhkv/6</t>
        </is>
      </c>
      <c r="AK347" s="27" t="n"/>
      <c r="AL347" s="14" t="inlineStr">
        <is>
          <t>P: primary documentation (not evaluator-verified data quality)</t>
        </is>
      </c>
      <c r="AM347" s="27" t="n"/>
      <c r="AN347" s="14" t="inlineStr">
        <is>
          <t>Mendeley gsbmknrhkv/6</t>
        </is>
      </c>
      <c r="AO347" s="27" t="n"/>
      <c r="AP347" s="14" t="inlineStr">
        <is>
          <t>2026-09-07</t>
        </is>
      </c>
      <c r="AQ347" s="27" t="n"/>
      <c r="AR347" s="14">
        <f>IF(AND(AS347=5,LEN(AW347)=5,LEN(SUBSTITUTE(SUBSTITUTE(SUBSTITUTE(SUBSTITUTE(AW347,"Y",""),"N",""),"U",""),"X",""))=0),1,0)</f>
        <v/>
      </c>
      <c r="AS347" s="14">
        <f>COUNTA(G347,J347,M347,P347,S347)</f>
        <v/>
      </c>
      <c r="AT347" s="14">
        <f>SUM(IF(OR(G347="Y",G347="N",G347="U",G347="X"),IF(G347=F347,1,0),0),IF(OR(J347="Y",J347="N",J347="U",J347="X"),IF(J347=I347,1,0),0),IF(OR(M347="Y",M347="N",M347="U",M347="X"),IF(M347=L347,1,0),0),IF(OR(P347="Y",P347="N",P347="U",P347="X"),IF(P347=O347,1,0),0),IF(OR(S347="Y",S347="N",S347="U",S347="X"),IF(S347=R347,1,0),0))</f>
        <v/>
      </c>
      <c r="AU347" s="14">
        <f>A347&amp;"|"&amp;LEFT(C347,1)</f>
        <v/>
      </c>
      <c r="AV347" s="14">
        <f>F347&amp;I347&amp;L347&amp;O347&amp;R347</f>
        <v/>
      </c>
      <c r="AW347" s="14">
        <f>G347&amp;J347&amp;M347&amp;P347&amp;S347</f>
        <v/>
      </c>
    </row>
    <row r="348" ht="70" customHeight="1">
      <c r="A348" s="14" t="inlineStr">
        <is>
          <t>DS-044</t>
        </is>
      </c>
      <c r="B348" s="14" t="inlineStr">
        <is>
          <t>SUT-Crack (Sharif University of Technology Crack Dataset)</t>
        </is>
      </c>
      <c r="C348" s="14" t="inlineStr">
        <is>
          <t>D Documentation</t>
        </is>
      </c>
      <c r="D348" s="14">
        <f>MCDM_Settings!$D$9</f>
        <v/>
      </c>
      <c r="E348" s="14" t="inlineStr">
        <is>
          <t>D1 Describe the files</t>
        </is>
      </c>
      <c r="F348" s="21" t="inlineStr">
        <is>
          <t>U</t>
        </is>
      </c>
      <c r="G348" s="23" t="n"/>
      <c r="H348" s="14" t="inlineStr">
        <is>
          <t>D2 Explain the source</t>
        </is>
      </c>
      <c r="I348" s="21" t="inlineStr">
        <is>
          <t>U</t>
        </is>
      </c>
      <c r="J348" s="23" t="n"/>
      <c r="K348" s="14" t="inlineStr">
        <is>
          <t>D3 Track the version</t>
        </is>
      </c>
      <c r="L348" s="21" t="inlineStr">
        <is>
          <t>U</t>
        </is>
      </c>
      <c r="M348" s="23" t="n"/>
      <c r="N348" s="14" t="inlineStr">
        <is>
          <t>D4 State the limits</t>
        </is>
      </c>
      <c r="O348" s="21" t="inlineStr">
        <is>
          <t>U</t>
        </is>
      </c>
      <c r="P348" s="23" t="n"/>
      <c r="Q348" s="14" t="inlineStr">
        <is>
          <t>D5 Locate the details</t>
        </is>
      </c>
      <c r="R348" s="21" t="inlineStr">
        <is>
          <t>Y</t>
        </is>
      </c>
      <c r="S348" s="23" t="n"/>
      <c r="T348" s="14">
        <f>IF(Z348=0,IF(ISNUMBER(SEARCH("X",AV348)),"Unrated (0-5; X)","Unrated (0-5)"),IF(Z348=1,V348&amp;"/5",V348&amp;"-"&amp;X348&amp;"/5 (P"&amp;IF(ISNUMBER(SEARCH("X",AV348)),"; X","")&amp;")"))</f>
        <v/>
      </c>
      <c r="U348" s="26">
        <f>IF(AS348=0,"",IF(AR348=0,"Incomplete/invalid",IF(AA348=0,IF(ISNUMBER(SEARCH("X",AW348)),"Unrated (0-5; X)","Unrated (0-5)"),IF(AA348=1,W348&amp;"/5",W348&amp;"-"&amp;Y348&amp;"/5 (P"&amp;IF(ISNUMBER(SEARCH("X",AW348)),"; X","")&amp;")"))))</f>
        <v/>
      </c>
      <c r="V348" s="53">
        <f>LEN(AV348)-LEN(SUBSTITUTE(AV348,"Y",""))</f>
        <v/>
      </c>
      <c r="W348" s="54">
        <f>IF(AR348=1,LEN(AW348)-LEN(SUBSTITUTE(AW348,"Y","")),"")</f>
        <v/>
      </c>
      <c r="X348" s="53">
        <f>5-(LEN(AV348)-LEN(SUBSTITUTE(AV348,"N","")))</f>
        <v/>
      </c>
      <c r="Y348" s="54">
        <f>IF(AR348=1,5-(LEN(AW348)-LEN(SUBSTITUTE(AW348,"N",""))),"")</f>
        <v/>
      </c>
      <c r="Z348" s="55">
        <f>(V348+5-X348)/5</f>
        <v/>
      </c>
      <c r="AA348" s="56">
        <f>IF(AR348=1,(W348+5-Y348)/5,"")</f>
        <v/>
      </c>
      <c r="AB348" s="57">
        <f>D348*V348/5</f>
        <v/>
      </c>
      <c r="AC348" s="58">
        <f>IF(AR348=1,D348*W348/5,"")</f>
        <v/>
      </c>
      <c r="AD348" s="57">
        <f>D348*X348/5</f>
        <v/>
      </c>
      <c r="AE348" s="58">
        <f>IF(AR348=1,D348*Y348/5,"")</f>
        <v/>
      </c>
      <c r="AF348" s="57">
        <f>D348*Z348</f>
        <v/>
      </c>
      <c r="AG348" s="58">
        <f>IF(AR348=1,D348*AA348,"")</f>
        <v/>
      </c>
      <c r="AH348" s="14" t="inlineStr">
        <is>
          <t>Y: D5 | N: none | X: none | U: D1, D2, D3, D4. See dataset-specific evidence note in MCDM_Grades and the complete rules in MCDM_Rubric.</t>
        </is>
      </c>
      <c r="AI348" s="27" t="n"/>
      <c r="AJ348" s="14" t="inlineStr">
        <is>
          <t>https://data.mendeley.com/datasets/gsbmknrhkv/6</t>
        </is>
      </c>
      <c r="AK348" s="27" t="n"/>
      <c r="AL348" s="14" t="inlineStr">
        <is>
          <t>P: primary documentation (not evaluator-verified data quality)</t>
        </is>
      </c>
      <c r="AM348" s="27" t="n"/>
      <c r="AN348" s="14" t="inlineStr">
        <is>
          <t>Mendeley gsbmknrhkv/6</t>
        </is>
      </c>
      <c r="AO348" s="27" t="n"/>
      <c r="AP348" s="14" t="inlineStr">
        <is>
          <t>2026-09-07</t>
        </is>
      </c>
      <c r="AQ348" s="27" t="n"/>
      <c r="AR348" s="14">
        <f>IF(AND(AS348=5,LEN(AW348)=5,LEN(SUBSTITUTE(SUBSTITUTE(SUBSTITUTE(SUBSTITUTE(AW348,"Y",""),"N",""),"U",""),"X",""))=0),1,0)</f>
        <v/>
      </c>
      <c r="AS348" s="14">
        <f>COUNTA(G348,J348,M348,P348,S348)</f>
        <v/>
      </c>
      <c r="AT348" s="14">
        <f>SUM(IF(OR(G348="Y",G348="N",G348="U",G348="X"),IF(G348=F348,1,0),0),IF(OR(J348="Y",J348="N",J348="U",J348="X"),IF(J348=I348,1,0),0),IF(OR(M348="Y",M348="N",M348="U",M348="X"),IF(M348=L348,1,0),0),IF(OR(P348="Y",P348="N",P348="U",P348="X"),IF(P348=O348,1,0),0),IF(OR(S348="Y",S348="N",S348="U",S348="X"),IF(S348=R348,1,0),0))</f>
        <v/>
      </c>
      <c r="AU348" s="14">
        <f>A348&amp;"|"&amp;LEFT(C348,1)</f>
        <v/>
      </c>
      <c r="AV348" s="14">
        <f>F348&amp;I348&amp;L348&amp;O348&amp;R348</f>
        <v/>
      </c>
      <c r="AW348" s="14">
        <f>G348&amp;J348&amp;M348&amp;P348&amp;S348</f>
        <v/>
      </c>
    </row>
    <row r="349" ht="70" customHeight="1">
      <c r="A349" s="14" t="inlineStr">
        <is>
          <t>DS-044</t>
        </is>
      </c>
      <c r="B349" s="14" t="inlineStr">
        <is>
          <t>SUT-Crack (Sharif University of Technology Crack Dataset)</t>
        </is>
      </c>
      <c r="C349" s="14" t="inlineStr">
        <is>
          <t>C Sample Size</t>
        </is>
      </c>
      <c r="D349" s="14">
        <f>MCDM_Settings!$D$10</f>
        <v/>
      </c>
      <c r="E349" s="14" t="inlineStr">
        <is>
          <t>C1 Count originals</t>
        </is>
      </c>
      <c r="F349" s="21" t="inlineStr">
        <is>
          <t>U</t>
        </is>
      </c>
      <c r="G349" s="23" t="n"/>
      <c r="H349" s="14" t="inlineStr">
        <is>
          <t>C2 Count each class</t>
        </is>
      </c>
      <c r="I349" s="21" t="inlineStr">
        <is>
          <t>U</t>
        </is>
      </c>
      <c r="J349" s="23" t="n"/>
      <c r="K349" s="14" t="inlineStr">
        <is>
          <t>C3 Count each group</t>
        </is>
      </c>
      <c r="L349" s="21" t="inlineStr">
        <is>
          <t>U</t>
        </is>
      </c>
      <c r="M349" s="23" t="n"/>
      <c r="N349" s="14" t="inlineStr">
        <is>
          <t>C4 Count each split</t>
        </is>
      </c>
      <c r="O349" s="21" t="inlineStr">
        <is>
          <t>U</t>
        </is>
      </c>
      <c r="P349" s="23" t="n"/>
      <c r="Q349" s="14" t="inlineStr">
        <is>
          <t>C5 Justify the size</t>
        </is>
      </c>
      <c r="R349" s="21" t="inlineStr">
        <is>
          <t>U</t>
        </is>
      </c>
      <c r="S349" s="23" t="n"/>
      <c r="T349" s="14">
        <f>IF(Z349=0,IF(ISNUMBER(SEARCH("X",AV349)),"Unrated (0-5; X)","Unrated (0-5)"),IF(Z349=1,V349&amp;"/5",V349&amp;"-"&amp;X349&amp;"/5 (P"&amp;IF(ISNUMBER(SEARCH("X",AV349)),"; X","")&amp;")"))</f>
        <v/>
      </c>
      <c r="U349" s="26">
        <f>IF(AS349=0,"",IF(AR349=0,"Incomplete/invalid",IF(AA349=0,IF(ISNUMBER(SEARCH("X",AW349)),"Unrated (0-5; X)","Unrated (0-5)"),IF(AA349=1,W349&amp;"/5",W349&amp;"-"&amp;Y349&amp;"/5 (P"&amp;IF(ISNUMBER(SEARCH("X",AW349)),"; X","")&amp;")"))))</f>
        <v/>
      </c>
      <c r="V349" s="53">
        <f>LEN(AV349)-LEN(SUBSTITUTE(AV349,"Y",""))</f>
        <v/>
      </c>
      <c r="W349" s="54">
        <f>IF(AR349=1,LEN(AW349)-LEN(SUBSTITUTE(AW349,"Y","")),"")</f>
        <v/>
      </c>
      <c r="X349" s="53">
        <f>5-(LEN(AV349)-LEN(SUBSTITUTE(AV349,"N","")))</f>
        <v/>
      </c>
      <c r="Y349" s="54">
        <f>IF(AR349=1,5-(LEN(AW349)-LEN(SUBSTITUTE(AW349,"N",""))),"")</f>
        <v/>
      </c>
      <c r="Z349" s="55">
        <f>(V349+5-X349)/5</f>
        <v/>
      </c>
      <c r="AA349" s="56">
        <f>IF(AR349=1,(W349+5-Y349)/5,"")</f>
        <v/>
      </c>
      <c r="AB349" s="57">
        <f>D349*V349/5</f>
        <v/>
      </c>
      <c r="AC349" s="58">
        <f>IF(AR349=1,D349*W349/5,"")</f>
        <v/>
      </c>
      <c r="AD349" s="57">
        <f>D349*X349/5</f>
        <v/>
      </c>
      <c r="AE349" s="58">
        <f>IF(AR349=1,D349*Y349/5,"")</f>
        <v/>
      </c>
      <c r="AF349" s="57">
        <f>D349*Z349</f>
        <v/>
      </c>
      <c r="AG349" s="58">
        <f>IF(AR349=1,D349*AA349,"")</f>
        <v/>
      </c>
      <c r="AH349" s="14" t="inlineStr">
        <is>
          <t>Y: none | N: none | X: none | U: C1, C2, C3, C4, C5. See dataset-specific evidence note in MCDM_Grades and the complete rules in MCDM_Rubric.</t>
        </is>
      </c>
      <c r="AI349" s="27" t="n"/>
      <c r="AJ349" s="14" t="inlineStr">
        <is>
          <t>https://data.mendeley.com/datasets/gsbmknrhkv/6</t>
        </is>
      </c>
      <c r="AK349" s="27" t="n"/>
      <c r="AL349" s="14" t="inlineStr">
        <is>
          <t>P: primary documentation (not evaluator-verified data quality)</t>
        </is>
      </c>
      <c r="AM349" s="27" t="n"/>
      <c r="AN349" s="14" t="inlineStr">
        <is>
          <t>Mendeley gsbmknrhkv/6</t>
        </is>
      </c>
      <c r="AO349" s="27" t="n"/>
      <c r="AP349" s="14" t="inlineStr">
        <is>
          <t>2026-09-07</t>
        </is>
      </c>
      <c r="AQ349" s="27" t="n"/>
      <c r="AR349" s="14">
        <f>IF(AND(AS349=5,LEN(AW349)=5,LEN(SUBSTITUTE(SUBSTITUTE(SUBSTITUTE(SUBSTITUTE(AW349,"Y",""),"N",""),"U",""),"X",""))=0),1,0)</f>
        <v/>
      </c>
      <c r="AS349" s="14">
        <f>COUNTA(G349,J349,M349,P349,S349)</f>
        <v/>
      </c>
      <c r="AT349" s="14">
        <f>SUM(IF(OR(G349="Y",G349="N",G349="U",G349="X"),IF(G349=F349,1,0),0),IF(OR(J349="Y",J349="N",J349="U",J349="X"),IF(J349=I349,1,0),0),IF(OR(M349="Y",M349="N",M349="U",M349="X"),IF(M349=L349,1,0),0),IF(OR(P349="Y",P349="N",P349="U",P349="X"),IF(P349=O349,1,0),0),IF(OR(S349="Y",S349="N",S349="U",S349="X"),IF(S349=R349,1,0),0))</f>
        <v/>
      </c>
      <c r="AU349" s="14">
        <f>A349&amp;"|"&amp;LEFT(C349,1)</f>
        <v/>
      </c>
      <c r="AV349" s="14">
        <f>F349&amp;I349&amp;L349&amp;O349&amp;R349</f>
        <v/>
      </c>
      <c r="AW349" s="14">
        <f>G349&amp;J349&amp;M349&amp;P349&amp;S349</f>
        <v/>
      </c>
    </row>
    <row r="350" ht="70" customHeight="1">
      <c r="A350" s="14" t="inlineStr">
        <is>
          <t>DS-044</t>
        </is>
      </c>
      <c r="B350" s="14" t="inlineStr">
        <is>
          <t>SUT-Crack (Sharif University of Technology Crack Dataset)</t>
        </is>
      </c>
      <c r="C350" s="14" t="inlineStr">
        <is>
          <t>R Domain Fit</t>
        </is>
      </c>
      <c r="D350" s="14">
        <f>MCDM_Settings!$D$11</f>
        <v/>
      </c>
      <c r="E350" s="14" t="inlineStr">
        <is>
          <t>R1 Define the domain</t>
        </is>
      </c>
      <c r="F350" s="21" t="inlineStr">
        <is>
          <t>U</t>
        </is>
      </c>
      <c r="G350" s="23" t="n"/>
      <c r="H350" s="14" t="inlineStr">
        <is>
          <t>R2 Describe coverage</t>
        </is>
      </c>
      <c r="I350" s="21" t="inlineStr">
        <is>
          <t>U</t>
        </is>
      </c>
      <c r="J350" s="23" t="n"/>
      <c r="K350" s="14" t="inlineStr">
        <is>
          <t>R3 Compare the target</t>
        </is>
      </c>
      <c r="L350" s="21" t="inlineStr">
        <is>
          <t>U</t>
        </is>
      </c>
      <c r="M350" s="23" t="n"/>
      <c r="N350" s="14" t="inlineStr">
        <is>
          <t>R4 Check for bias</t>
        </is>
      </c>
      <c r="O350" s="21" t="inlineStr">
        <is>
          <t>U</t>
        </is>
      </c>
      <c r="P350" s="23" t="n"/>
      <c r="Q350" s="14" t="inlineStr">
        <is>
          <t>R5 Test a new domain</t>
        </is>
      </c>
      <c r="R350" s="21" t="inlineStr">
        <is>
          <t>U</t>
        </is>
      </c>
      <c r="S350" s="23" t="n"/>
      <c r="T350" s="14">
        <f>IF(Z350=0,IF(ISNUMBER(SEARCH("X",AV350)),"Unrated (0-5; X)","Unrated (0-5)"),IF(Z350=1,V350&amp;"/5",V350&amp;"-"&amp;X350&amp;"/5 (P"&amp;IF(ISNUMBER(SEARCH("X",AV350)),"; X","")&amp;")"))</f>
        <v/>
      </c>
      <c r="U350" s="26">
        <f>IF(AS350=0,"",IF(AR350=0,"Incomplete/invalid",IF(AA350=0,IF(ISNUMBER(SEARCH("X",AW350)),"Unrated (0-5; X)","Unrated (0-5)"),IF(AA350=1,W350&amp;"/5",W350&amp;"-"&amp;Y350&amp;"/5 (P"&amp;IF(ISNUMBER(SEARCH("X",AW350)),"; X","")&amp;")"))))</f>
        <v/>
      </c>
      <c r="V350" s="53">
        <f>LEN(AV350)-LEN(SUBSTITUTE(AV350,"Y",""))</f>
        <v/>
      </c>
      <c r="W350" s="54">
        <f>IF(AR350=1,LEN(AW350)-LEN(SUBSTITUTE(AW350,"Y","")),"")</f>
        <v/>
      </c>
      <c r="X350" s="53">
        <f>5-(LEN(AV350)-LEN(SUBSTITUTE(AV350,"N","")))</f>
        <v/>
      </c>
      <c r="Y350" s="54">
        <f>IF(AR350=1,5-(LEN(AW350)-LEN(SUBSTITUTE(AW350,"N",""))),"")</f>
        <v/>
      </c>
      <c r="Z350" s="55">
        <f>(V350+5-X350)/5</f>
        <v/>
      </c>
      <c r="AA350" s="56">
        <f>IF(AR350=1,(W350+5-Y350)/5,"")</f>
        <v/>
      </c>
      <c r="AB350" s="57">
        <f>D350*V350/5</f>
        <v/>
      </c>
      <c r="AC350" s="58">
        <f>IF(AR350=1,D350*W350/5,"")</f>
        <v/>
      </c>
      <c r="AD350" s="57">
        <f>D350*X350/5</f>
        <v/>
      </c>
      <c r="AE350" s="58">
        <f>IF(AR350=1,D350*Y350/5,"")</f>
        <v/>
      </c>
      <c r="AF350" s="57">
        <f>D350*Z350</f>
        <v/>
      </c>
      <c r="AG350" s="58">
        <f>IF(AR350=1,D350*AA350,"")</f>
        <v/>
      </c>
      <c r="AH350" s="14" t="inlineStr">
        <is>
          <t>Y: none | N: none | X: none | U: R1, R2, R3, R4, R5. See dataset-specific evidence note in MCDM_Grades and the complete rules in MCDM_Rubric.</t>
        </is>
      </c>
      <c r="AI350" s="27" t="n"/>
      <c r="AJ350" s="14" t="inlineStr">
        <is>
          <t>https://data.mendeley.com/datasets/gsbmknrhkv/6</t>
        </is>
      </c>
      <c r="AK350" s="27" t="n"/>
      <c r="AL350" s="14" t="inlineStr">
        <is>
          <t>P: primary documentation (not evaluator-verified data quality)</t>
        </is>
      </c>
      <c r="AM350" s="27" t="n"/>
      <c r="AN350" s="14" t="inlineStr">
        <is>
          <t>Mendeley gsbmknrhkv/6</t>
        </is>
      </c>
      <c r="AO350" s="27" t="n"/>
      <c r="AP350" s="14" t="inlineStr">
        <is>
          <t>2026-09-07</t>
        </is>
      </c>
      <c r="AQ350" s="27" t="n"/>
      <c r="AR350" s="14">
        <f>IF(AND(AS350=5,LEN(AW350)=5,LEN(SUBSTITUTE(SUBSTITUTE(SUBSTITUTE(SUBSTITUTE(AW350,"Y",""),"N",""),"U",""),"X",""))=0),1,0)</f>
        <v/>
      </c>
      <c r="AS350" s="14">
        <f>COUNTA(G350,J350,M350,P350,S350)</f>
        <v/>
      </c>
      <c r="AT350" s="14">
        <f>SUM(IF(OR(G350="Y",G350="N",G350="U",G350="X"),IF(G350=F350,1,0),0),IF(OR(J350="Y",J350="N",J350="U",J350="X"),IF(J350=I350,1,0),0),IF(OR(M350="Y",M350="N",M350="U",M350="X"),IF(M350=L350,1,0),0),IF(OR(P350="Y",P350="N",P350="U",P350="X"),IF(P350=O350,1,0),0),IF(OR(S350="Y",S350="N",S350="U",S350="X"),IF(S350=R350,1,0),0))</f>
        <v/>
      </c>
      <c r="AU350" s="14">
        <f>A350&amp;"|"&amp;LEFT(C350,1)</f>
        <v/>
      </c>
      <c r="AV350" s="14">
        <f>F350&amp;I350&amp;L350&amp;O350&amp;R350</f>
        <v/>
      </c>
      <c r="AW350" s="14">
        <f>G350&amp;J350&amp;M350&amp;P350&amp;S350</f>
        <v/>
      </c>
    </row>
    <row r="351" ht="70" customHeight="1">
      <c r="A351" s="14" t="inlineStr">
        <is>
          <t>DS-044</t>
        </is>
      </c>
      <c r="B351" s="14" t="inlineStr">
        <is>
          <t>SUT-Crack (Sharif University of Technology Crack Dataset)</t>
        </is>
      </c>
      <c r="C351" s="14" t="inlineStr">
        <is>
          <t>M Sensor Details</t>
        </is>
      </c>
      <c r="D351" s="14">
        <f>MCDM_Settings!$D$12</f>
        <v/>
      </c>
      <c r="E351" s="14" t="inlineStr">
        <is>
          <t>M1 Identify equipment</t>
        </is>
      </c>
      <c r="F351" s="21" t="inlineStr">
        <is>
          <t>U</t>
        </is>
      </c>
      <c r="G351" s="23" t="n"/>
      <c r="H351" s="14" t="inlineStr">
        <is>
          <t>M2 Specify the scale</t>
        </is>
      </c>
      <c r="I351" s="21" t="inlineStr">
        <is>
          <t>U</t>
        </is>
      </c>
      <c r="J351" s="23" t="n"/>
      <c r="K351" s="14" t="inlineStr">
        <is>
          <t>M3 Locate the records</t>
        </is>
      </c>
      <c r="L351" s="21" t="inlineStr">
        <is>
          <t>Y</t>
        </is>
      </c>
      <c r="M351" s="23" t="n"/>
      <c r="N351" s="14" t="inlineStr">
        <is>
          <t>M4 Report precision</t>
        </is>
      </c>
      <c r="O351" s="21" t="inlineStr">
        <is>
          <t>U</t>
        </is>
      </c>
      <c r="P351" s="23" t="n"/>
      <c r="Q351" s="14" t="inlineStr">
        <is>
          <t>M5 Explain processing</t>
        </is>
      </c>
      <c r="R351" s="21" t="inlineStr">
        <is>
          <t>U</t>
        </is>
      </c>
      <c r="S351" s="23" t="n"/>
      <c r="T351" s="14">
        <f>IF(Z351=0,IF(ISNUMBER(SEARCH("X",AV351)),"Unrated (0-5; X)","Unrated (0-5)"),IF(Z351=1,V351&amp;"/5",V351&amp;"-"&amp;X351&amp;"/5 (P"&amp;IF(ISNUMBER(SEARCH("X",AV351)),"; X","")&amp;")"))</f>
        <v/>
      </c>
      <c r="U351" s="26">
        <f>IF(AS351=0,"",IF(AR351=0,"Incomplete/invalid",IF(AA351=0,IF(ISNUMBER(SEARCH("X",AW351)),"Unrated (0-5; X)","Unrated (0-5)"),IF(AA351=1,W351&amp;"/5",W351&amp;"-"&amp;Y351&amp;"/5 (P"&amp;IF(ISNUMBER(SEARCH("X",AW351)),"; X","")&amp;")"))))</f>
        <v/>
      </c>
      <c r="V351" s="53">
        <f>LEN(AV351)-LEN(SUBSTITUTE(AV351,"Y",""))</f>
        <v/>
      </c>
      <c r="W351" s="54">
        <f>IF(AR351=1,LEN(AW351)-LEN(SUBSTITUTE(AW351,"Y","")),"")</f>
        <v/>
      </c>
      <c r="X351" s="53">
        <f>5-(LEN(AV351)-LEN(SUBSTITUTE(AV351,"N","")))</f>
        <v/>
      </c>
      <c r="Y351" s="54">
        <f>IF(AR351=1,5-(LEN(AW351)-LEN(SUBSTITUTE(AW351,"N",""))),"")</f>
        <v/>
      </c>
      <c r="Z351" s="55">
        <f>(V351+5-X351)/5</f>
        <v/>
      </c>
      <c r="AA351" s="56">
        <f>IF(AR351=1,(W351+5-Y351)/5,"")</f>
        <v/>
      </c>
      <c r="AB351" s="57">
        <f>D351*V351/5</f>
        <v/>
      </c>
      <c r="AC351" s="58">
        <f>IF(AR351=1,D351*W351/5,"")</f>
        <v/>
      </c>
      <c r="AD351" s="57">
        <f>D351*X351/5</f>
        <v/>
      </c>
      <c r="AE351" s="58">
        <f>IF(AR351=1,D351*Y351/5,"")</f>
        <v/>
      </c>
      <c r="AF351" s="57">
        <f>D351*Z351</f>
        <v/>
      </c>
      <c r="AG351" s="58">
        <f>IF(AR351=1,D351*AA351,"")</f>
        <v/>
      </c>
      <c r="AH351" s="14" t="inlineStr">
        <is>
          <t>Y: M3 | N: none | X: none | U: M1, M2, M4, M5. See dataset-specific evidence note in MCDM_Grades and the complete rules in MCDM_Rubric.</t>
        </is>
      </c>
      <c r="AI351" s="27" t="n"/>
      <c r="AJ351" s="14" t="inlineStr">
        <is>
          <t>https://data.mendeley.com/datasets/gsbmknrhkv/6</t>
        </is>
      </c>
      <c r="AK351" s="27" t="n"/>
      <c r="AL351" s="14" t="inlineStr">
        <is>
          <t>P: primary documentation (not evaluator-verified data quality)</t>
        </is>
      </c>
      <c r="AM351" s="27" t="n"/>
      <c r="AN351" s="14" t="inlineStr">
        <is>
          <t>Mendeley gsbmknrhkv/6</t>
        </is>
      </c>
      <c r="AO351" s="27" t="n"/>
      <c r="AP351" s="14" t="inlineStr">
        <is>
          <t>2026-09-07</t>
        </is>
      </c>
      <c r="AQ351" s="27" t="n"/>
      <c r="AR351" s="14">
        <f>IF(AND(AS351=5,LEN(AW351)=5,LEN(SUBSTITUTE(SUBSTITUTE(SUBSTITUTE(SUBSTITUTE(AW351,"Y",""),"N",""),"U",""),"X",""))=0),1,0)</f>
        <v/>
      </c>
      <c r="AS351" s="14">
        <f>COUNTA(G351,J351,M351,P351,S351)</f>
        <v/>
      </c>
      <c r="AT351" s="14">
        <f>SUM(IF(OR(G351="Y",G351="N",G351="U",G351="X"),IF(G351=F351,1,0),0),IF(OR(J351="Y",J351="N",J351="U",J351="X"),IF(J351=I351,1,0),0),IF(OR(M351="Y",M351="N",M351="U",M351="X"),IF(M351=L351,1,0),0),IF(OR(P351="Y",P351="N",P351="U",P351="X"),IF(P351=O351,1,0),0),IF(OR(S351="Y",S351="N",S351="U",S351="X"),IF(S351=R351,1,0),0))</f>
        <v/>
      </c>
      <c r="AU351" s="14">
        <f>A351&amp;"|"&amp;LEFT(C351,1)</f>
        <v/>
      </c>
      <c r="AV351" s="14">
        <f>F351&amp;I351&amp;L351&amp;O351&amp;R351</f>
        <v/>
      </c>
      <c r="AW351" s="14">
        <f>G351&amp;J351&amp;M351&amp;P351&amp;S351</f>
        <v/>
      </c>
    </row>
    <row r="352" ht="70" customHeight="1">
      <c r="A352" s="14" t="inlineStr">
        <is>
          <t>DS-044</t>
        </is>
      </c>
      <c r="B352" s="14" t="inlineStr">
        <is>
          <t>SUT-Crack (Sharif University of Technology Crack Dataset)</t>
        </is>
      </c>
      <c r="C352" s="14" t="inlineStr">
        <is>
          <t>V Test Readiness</t>
        </is>
      </c>
      <c r="D352" s="14">
        <f>MCDM_Settings!$D$13</f>
        <v/>
      </c>
      <c r="E352" s="14" t="inlineStr">
        <is>
          <t>V1 Identify test data</t>
        </is>
      </c>
      <c r="F352" s="21" t="inlineStr">
        <is>
          <t>U</t>
        </is>
      </c>
      <c r="G352" s="23" t="n"/>
      <c r="H352" s="14" t="inlineStr">
        <is>
          <t>V2 Define the splits</t>
        </is>
      </c>
      <c r="I352" s="21" t="inlineStr">
        <is>
          <t>U</t>
        </is>
      </c>
      <c r="J352" s="23" t="n"/>
      <c r="K352" s="14" t="inlineStr">
        <is>
          <t>V3 Prevent leakage</t>
        </is>
      </c>
      <c r="L352" s="21" t="inlineStr">
        <is>
          <t>U</t>
        </is>
      </c>
      <c r="M352" s="23" t="n"/>
      <c r="N352" s="14" t="inlineStr">
        <is>
          <t>V4 Provide a baseline</t>
        </is>
      </c>
      <c r="O352" s="21" t="inlineStr">
        <is>
          <t>U</t>
        </is>
      </c>
      <c r="P352" s="23" t="n"/>
      <c r="Q352" s="14" t="inlineStr">
        <is>
          <t>V5 Report uncertainty</t>
        </is>
      </c>
      <c r="R352" s="21" t="inlineStr">
        <is>
          <t>U</t>
        </is>
      </c>
      <c r="S352" s="23" t="n"/>
      <c r="T352" s="14">
        <f>IF(Z352=0,IF(ISNUMBER(SEARCH("X",AV352)),"Unrated (0-5; X)","Unrated (0-5)"),IF(Z352=1,V352&amp;"/5",V352&amp;"-"&amp;X352&amp;"/5 (P"&amp;IF(ISNUMBER(SEARCH("X",AV352)),"; X","")&amp;")"))</f>
        <v/>
      </c>
      <c r="U352" s="26">
        <f>IF(AS352=0,"",IF(AR352=0,"Incomplete/invalid",IF(AA352=0,IF(ISNUMBER(SEARCH("X",AW352)),"Unrated (0-5; X)","Unrated (0-5)"),IF(AA352=1,W352&amp;"/5",W352&amp;"-"&amp;Y352&amp;"/5 (P"&amp;IF(ISNUMBER(SEARCH("X",AW352)),"; X","")&amp;")"))))</f>
        <v/>
      </c>
      <c r="V352" s="53">
        <f>LEN(AV352)-LEN(SUBSTITUTE(AV352,"Y",""))</f>
        <v/>
      </c>
      <c r="W352" s="54">
        <f>IF(AR352=1,LEN(AW352)-LEN(SUBSTITUTE(AW352,"Y","")),"")</f>
        <v/>
      </c>
      <c r="X352" s="53">
        <f>5-(LEN(AV352)-LEN(SUBSTITUTE(AV352,"N","")))</f>
        <v/>
      </c>
      <c r="Y352" s="54">
        <f>IF(AR352=1,5-(LEN(AW352)-LEN(SUBSTITUTE(AW352,"N",""))),"")</f>
        <v/>
      </c>
      <c r="Z352" s="55">
        <f>(V352+5-X352)/5</f>
        <v/>
      </c>
      <c r="AA352" s="56">
        <f>IF(AR352=1,(W352+5-Y352)/5,"")</f>
        <v/>
      </c>
      <c r="AB352" s="57">
        <f>D352*V352/5</f>
        <v/>
      </c>
      <c r="AC352" s="58">
        <f>IF(AR352=1,D352*W352/5,"")</f>
        <v/>
      </c>
      <c r="AD352" s="57">
        <f>D352*X352/5</f>
        <v/>
      </c>
      <c r="AE352" s="58">
        <f>IF(AR352=1,D352*Y352/5,"")</f>
        <v/>
      </c>
      <c r="AF352" s="57">
        <f>D352*Z352</f>
        <v/>
      </c>
      <c r="AG352" s="58">
        <f>IF(AR352=1,D352*AA352,"")</f>
        <v/>
      </c>
      <c r="AH352" s="14" t="inlineStr">
        <is>
          <t>Y: none | N: none | X: none | U: V1, V2, V3, V4, V5. See dataset-specific evidence note in MCDM_Grades and the complete rules in MCDM_Rubric.</t>
        </is>
      </c>
      <c r="AI352" s="27" t="n"/>
      <c r="AJ352" s="14" t="inlineStr">
        <is>
          <t>https://data.mendeley.com/datasets/gsbmknrhkv/6</t>
        </is>
      </c>
      <c r="AK352" s="27" t="n"/>
      <c r="AL352" s="14" t="inlineStr">
        <is>
          <t>P: primary documentation (not evaluator-verified data quality)</t>
        </is>
      </c>
      <c r="AM352" s="27" t="n"/>
      <c r="AN352" s="14" t="inlineStr">
        <is>
          <t>Mendeley gsbmknrhkv/6</t>
        </is>
      </c>
      <c r="AO352" s="27" t="n"/>
      <c r="AP352" s="14" t="inlineStr">
        <is>
          <t>2026-09-07</t>
        </is>
      </c>
      <c r="AQ352" s="27" t="n"/>
      <c r="AR352" s="14">
        <f>IF(AND(AS352=5,LEN(AW352)=5,LEN(SUBSTITUTE(SUBSTITUTE(SUBSTITUTE(SUBSTITUTE(AW352,"Y",""),"N",""),"U",""),"X",""))=0),1,0)</f>
        <v/>
      </c>
      <c r="AS352" s="14">
        <f>COUNTA(G352,J352,M352,P352,S352)</f>
        <v/>
      </c>
      <c r="AT352" s="14">
        <f>SUM(IF(OR(G352="Y",G352="N",G352="U",G352="X"),IF(G352=F352,1,0),0),IF(OR(J352="Y",J352="N",J352="U",J352="X"),IF(J352=I352,1,0),0),IF(OR(M352="Y",M352="N",M352="U",M352="X"),IF(M352=L352,1,0),0),IF(OR(P352="Y",P352="N",P352="U",P352="X"),IF(P352=O352,1,0),0),IF(OR(S352="Y",S352="N",S352="U",S352="X"),IF(S352=R352,1,0),0))</f>
        <v/>
      </c>
      <c r="AU352" s="14">
        <f>A352&amp;"|"&amp;LEFT(C352,1)</f>
        <v/>
      </c>
      <c r="AV352" s="14">
        <f>F352&amp;I352&amp;L352&amp;O352&amp;R352</f>
        <v/>
      </c>
      <c r="AW352" s="14">
        <f>G352&amp;J352&amp;M352&amp;P352&amp;S352</f>
        <v/>
      </c>
    </row>
    <row r="353" ht="70" customHeight="1">
      <c r="A353" s="14" t="inlineStr">
        <is>
          <t>DS-044</t>
        </is>
      </c>
      <c r="B353" s="14" t="inlineStr">
        <is>
          <t>SUT-Crack (Sharif University of Technology Crack Dataset)</t>
        </is>
      </c>
      <c r="C353" s="14" t="inlineStr">
        <is>
          <t>E Engineering Value</t>
        </is>
      </c>
      <c r="D353" s="14">
        <f>MCDM_Settings!$D$14</f>
        <v/>
      </c>
      <c r="E353" s="14" t="inlineStr">
        <is>
          <t>E1 Define the outcome</t>
        </is>
      </c>
      <c r="F353" s="21" t="inlineStr">
        <is>
          <t>U</t>
        </is>
      </c>
      <c r="G353" s="23" t="n"/>
      <c r="H353" s="14" t="inlineStr">
        <is>
          <t>E2 Provide measurements</t>
        </is>
      </c>
      <c r="I353" s="21" t="inlineStr">
        <is>
          <t>U</t>
        </is>
      </c>
      <c r="J353" s="23" t="n"/>
      <c r="K353" s="14" t="inlineStr">
        <is>
          <t>E3 Link the records</t>
        </is>
      </c>
      <c r="L353" s="21" t="inlineStr">
        <is>
          <t>U</t>
        </is>
      </c>
      <c r="M353" s="23" t="n"/>
      <c r="N353" s="14" t="inlineStr">
        <is>
          <t>E4 Map agency needs</t>
        </is>
      </c>
      <c r="O353" s="21" t="inlineStr">
        <is>
          <t>U</t>
        </is>
      </c>
      <c r="P353" s="23" t="n"/>
      <c r="Q353" s="14" t="inlineStr">
        <is>
          <t>E5 Validate the decision</t>
        </is>
      </c>
      <c r="R353" s="21" t="inlineStr">
        <is>
          <t>U</t>
        </is>
      </c>
      <c r="S353" s="23" t="n"/>
      <c r="T353" s="14">
        <f>IF(Z353=0,IF(ISNUMBER(SEARCH("X",AV353)),"Unrated (0-5; X)","Unrated (0-5)"),IF(Z353=1,V353&amp;"/5",V353&amp;"-"&amp;X353&amp;"/5 (P"&amp;IF(ISNUMBER(SEARCH("X",AV353)),"; X","")&amp;")"))</f>
        <v/>
      </c>
      <c r="U353" s="26">
        <f>IF(AS353=0,"",IF(AR353=0,"Incomplete/invalid",IF(AA353=0,IF(ISNUMBER(SEARCH("X",AW353)),"Unrated (0-5; X)","Unrated (0-5)"),IF(AA353=1,W353&amp;"/5",W353&amp;"-"&amp;Y353&amp;"/5 (P"&amp;IF(ISNUMBER(SEARCH("X",AW353)),"; X","")&amp;")"))))</f>
        <v/>
      </c>
      <c r="V353" s="53">
        <f>LEN(AV353)-LEN(SUBSTITUTE(AV353,"Y",""))</f>
        <v/>
      </c>
      <c r="W353" s="54">
        <f>IF(AR353=1,LEN(AW353)-LEN(SUBSTITUTE(AW353,"Y","")),"")</f>
        <v/>
      </c>
      <c r="X353" s="53">
        <f>5-(LEN(AV353)-LEN(SUBSTITUTE(AV353,"N","")))</f>
        <v/>
      </c>
      <c r="Y353" s="54">
        <f>IF(AR353=1,5-(LEN(AW353)-LEN(SUBSTITUTE(AW353,"N",""))),"")</f>
        <v/>
      </c>
      <c r="Z353" s="55">
        <f>(V353+5-X353)/5</f>
        <v/>
      </c>
      <c r="AA353" s="56">
        <f>IF(AR353=1,(W353+5-Y353)/5,"")</f>
        <v/>
      </c>
      <c r="AB353" s="57">
        <f>D353*V353/5</f>
        <v/>
      </c>
      <c r="AC353" s="58">
        <f>IF(AR353=1,D353*W353/5,"")</f>
        <v/>
      </c>
      <c r="AD353" s="57">
        <f>D353*X353/5</f>
        <v/>
      </c>
      <c r="AE353" s="58">
        <f>IF(AR353=1,D353*Y353/5,"")</f>
        <v/>
      </c>
      <c r="AF353" s="57">
        <f>D353*Z353</f>
        <v/>
      </c>
      <c r="AG353" s="58">
        <f>IF(AR353=1,D353*AA353,"")</f>
        <v/>
      </c>
      <c r="AH353" s="14" t="inlineStr">
        <is>
          <t>Y: none | N: none | X: none | U: E1, E2, E3, E4, E5. See dataset-specific evidence note in MCDM_Grades and the complete rules in MCDM_Rubric.</t>
        </is>
      </c>
      <c r="AI353" s="27" t="n"/>
      <c r="AJ353" s="14" t="inlineStr">
        <is>
          <t>https://data.mendeley.com/datasets/gsbmknrhkv/6</t>
        </is>
      </c>
      <c r="AK353" s="27" t="n"/>
      <c r="AL353" s="14" t="inlineStr">
        <is>
          <t>P: primary documentation (not evaluator-verified data quality)</t>
        </is>
      </c>
      <c r="AM353" s="27" t="n"/>
      <c r="AN353" s="14" t="inlineStr">
        <is>
          <t>Mendeley gsbmknrhkv/6</t>
        </is>
      </c>
      <c r="AO353" s="27" t="n"/>
      <c r="AP353" s="14" t="inlineStr">
        <is>
          <t>2026-09-07</t>
        </is>
      </c>
      <c r="AQ353" s="27" t="n"/>
      <c r="AR353" s="14">
        <f>IF(AND(AS353=5,LEN(AW353)=5,LEN(SUBSTITUTE(SUBSTITUTE(SUBSTITUTE(SUBSTITUTE(AW353,"Y",""),"N",""),"U",""),"X",""))=0),1,0)</f>
        <v/>
      </c>
      <c r="AS353" s="14">
        <f>COUNTA(G353,J353,M353,P353,S353)</f>
        <v/>
      </c>
      <c r="AT353" s="14">
        <f>SUM(IF(OR(G353="Y",G353="N",G353="U",G353="X"),IF(G353=F353,1,0),0),IF(OR(J353="Y",J353="N",J353="U",J353="X"),IF(J353=I353,1,0),0),IF(OR(M353="Y",M353="N",M353="U",M353="X"),IF(M353=L353,1,0),0),IF(OR(P353="Y",P353="N",P353="U",P353="X"),IF(P353=O353,1,0),0),IF(OR(S353="Y",S353="N",S353="U",S353="X"),IF(S353=R353,1,0),0))</f>
        <v/>
      </c>
      <c r="AU353" s="14">
        <f>A353&amp;"|"&amp;LEFT(C353,1)</f>
        <v/>
      </c>
      <c r="AV353" s="14">
        <f>F353&amp;I353&amp;L353&amp;O353&amp;R353</f>
        <v/>
      </c>
      <c r="AW353" s="14">
        <f>G353&amp;J353&amp;M353&amp;P353&amp;S353</f>
        <v/>
      </c>
    </row>
    <row r="354" ht="70" customHeight="1">
      <c r="A354" s="14" t="inlineStr">
        <is>
          <t>DS-045</t>
        </is>
      </c>
      <c r="B354" s="14" t="inlineStr">
        <is>
          <t>UAPD (UAV Asphalt Pavement Distress Dataset)</t>
        </is>
      </c>
      <c r="C354" s="14" t="inlineStr">
        <is>
          <t>A Access</t>
        </is>
      </c>
      <c r="D354" s="14">
        <f>MCDM_Settings!$D$7</f>
        <v/>
      </c>
      <c r="E354" s="14" t="inlineStr">
        <is>
          <t>A1 Find the release</t>
        </is>
      </c>
      <c r="F354" s="21" t="inlineStr">
        <is>
          <t>Y</t>
        </is>
      </c>
      <c r="G354" s="23" t="n"/>
      <c r="H354" s="14" t="inlineStr">
        <is>
          <t>A2 Get the data</t>
        </is>
      </c>
      <c r="I354" s="21" t="inlineStr">
        <is>
          <t>Y</t>
        </is>
      </c>
      <c r="J354" s="23" t="n"/>
      <c r="K354" s="14" t="inlineStr">
        <is>
          <t>A3 Check the license</t>
        </is>
      </c>
      <c r="L354" s="21" t="inlineStr">
        <is>
          <t>U</t>
        </is>
      </c>
      <c r="M354" s="23" t="n"/>
      <c r="N354" s="14" t="inlineStr">
        <is>
          <t>A4 Check other rights</t>
        </is>
      </c>
      <c r="O354" s="21" t="inlineStr">
        <is>
          <t>U</t>
        </is>
      </c>
      <c r="P354" s="23" t="n"/>
      <c r="Q354" s="14" t="inlineStr">
        <is>
          <t>A5 Open a sample</t>
        </is>
      </c>
      <c r="R354" s="21" t="inlineStr">
        <is>
          <t>U</t>
        </is>
      </c>
      <c r="S354" s="23" t="n"/>
      <c r="T354" s="14">
        <f>IF(Z354=0,IF(ISNUMBER(SEARCH("X",AV354)),"Unrated (0-5; X)","Unrated (0-5)"),IF(Z354=1,V354&amp;"/5",V354&amp;"-"&amp;X354&amp;"/5 (P"&amp;IF(ISNUMBER(SEARCH("X",AV354)),"; X","")&amp;")"))</f>
        <v/>
      </c>
      <c r="U354" s="26">
        <f>IF(AS354=0,"",IF(AR354=0,"Incomplete/invalid",IF(AA354=0,IF(ISNUMBER(SEARCH("X",AW354)),"Unrated (0-5; X)","Unrated (0-5)"),IF(AA354=1,W354&amp;"/5",W354&amp;"-"&amp;Y354&amp;"/5 (P"&amp;IF(ISNUMBER(SEARCH("X",AW354)),"; X","")&amp;")"))))</f>
        <v/>
      </c>
      <c r="V354" s="53">
        <f>LEN(AV354)-LEN(SUBSTITUTE(AV354,"Y",""))</f>
        <v/>
      </c>
      <c r="W354" s="54">
        <f>IF(AR354=1,LEN(AW354)-LEN(SUBSTITUTE(AW354,"Y","")),"")</f>
        <v/>
      </c>
      <c r="X354" s="53">
        <f>5-(LEN(AV354)-LEN(SUBSTITUTE(AV354,"N","")))</f>
        <v/>
      </c>
      <c r="Y354" s="54">
        <f>IF(AR354=1,5-(LEN(AW354)-LEN(SUBSTITUTE(AW354,"N",""))),"")</f>
        <v/>
      </c>
      <c r="Z354" s="55">
        <f>(V354+5-X354)/5</f>
        <v/>
      </c>
      <c r="AA354" s="56">
        <f>IF(AR354=1,(W354+5-Y354)/5,"")</f>
        <v/>
      </c>
      <c r="AB354" s="57">
        <f>D354*V354/5</f>
        <v/>
      </c>
      <c r="AC354" s="58">
        <f>IF(AR354=1,D354*W354/5,"")</f>
        <v/>
      </c>
      <c r="AD354" s="57">
        <f>D354*X354/5</f>
        <v/>
      </c>
      <c r="AE354" s="58">
        <f>IF(AR354=1,D354*Y354/5,"")</f>
        <v/>
      </c>
      <c r="AF354" s="57">
        <f>D354*Z354</f>
        <v/>
      </c>
      <c r="AG354" s="58">
        <f>IF(AR354=1,D354*AA354,"")</f>
        <v/>
      </c>
      <c r="AH354" s="14" t="inlineStr">
        <is>
          <t>Y: A1, A2 | N: none | X: none | U: A3, A4, A5. See dataset-specific evidence note in MCDM_Grades and the complete rules in MCDM_Rubric.</t>
        </is>
      </c>
      <c r="AI354" s="27" t="n"/>
      <c r="AJ354" s="14" t="inlineStr">
        <is>
          <t>https://github.com/tantantetetao/UAPD-Pavement-Distress-Dataset</t>
        </is>
      </c>
      <c r="AK354" s="27" t="n"/>
      <c r="AL354" s="14" t="inlineStr">
        <is>
          <t>P: primary documentation (not evaluator-verified data quality)</t>
        </is>
      </c>
      <c r="AM354" s="27" t="n"/>
      <c r="AN354" s="14" t="inlineStr">
        <is>
          <t>Documentation snapshot; payload release not fully pinned</t>
        </is>
      </c>
      <c r="AO354" s="27" t="n"/>
      <c r="AP354" s="14" t="inlineStr">
        <is>
          <t>2026-09-07</t>
        </is>
      </c>
      <c r="AQ354" s="27" t="n"/>
      <c r="AR354" s="14">
        <f>IF(AND(AS354=5,LEN(AW354)=5,LEN(SUBSTITUTE(SUBSTITUTE(SUBSTITUTE(SUBSTITUTE(AW354,"Y",""),"N",""),"U",""),"X",""))=0),1,0)</f>
        <v/>
      </c>
      <c r="AS354" s="14">
        <f>COUNTA(G354,J354,M354,P354,S354)</f>
        <v/>
      </c>
      <c r="AT354" s="14">
        <f>SUM(IF(OR(G354="Y",G354="N",G354="U",G354="X"),IF(G354=F354,1,0),0),IF(OR(J354="Y",J354="N",J354="U",J354="X"),IF(J354=I354,1,0),0),IF(OR(M354="Y",M354="N",M354="U",M354="X"),IF(M354=L354,1,0),0),IF(OR(P354="Y",P354="N",P354="U",P354="X"),IF(P354=O354,1,0),0),IF(OR(S354="Y",S354="N",S354="U",S354="X"),IF(S354=R354,1,0),0))</f>
        <v/>
      </c>
      <c r="AU354" s="14">
        <f>A354&amp;"|"&amp;LEFT(C354,1)</f>
        <v/>
      </c>
      <c r="AV354" s="14">
        <f>F354&amp;I354&amp;L354&amp;O354&amp;R354</f>
        <v/>
      </c>
      <c r="AW354" s="14">
        <f>G354&amp;J354&amp;M354&amp;P354&amp;S354</f>
        <v/>
      </c>
    </row>
    <row r="355" ht="70" customHeight="1">
      <c r="A355" s="14" t="inlineStr">
        <is>
          <t>DS-045</t>
        </is>
      </c>
      <c r="B355" s="14" t="inlineStr">
        <is>
          <t>UAPD (UAV Asphalt Pavement Distress Dataset)</t>
        </is>
      </c>
      <c r="C355" s="14" t="inlineStr">
        <is>
          <t>L Label Quality</t>
        </is>
      </c>
      <c r="D355" s="14">
        <f>MCDM_Settings!$D$8</f>
        <v/>
      </c>
      <c r="E355" s="14" t="inlineStr">
        <is>
          <t>L1 Define the targets</t>
        </is>
      </c>
      <c r="F355" s="21" t="inlineStr">
        <is>
          <t>Y</t>
        </is>
      </c>
      <c r="G355" s="23" t="n"/>
      <c r="H355" s="14" t="inlineStr">
        <is>
          <t>L2 Explain the rules</t>
        </is>
      </c>
      <c r="I355" s="21" t="inlineStr">
        <is>
          <t>U</t>
        </is>
      </c>
      <c r="J355" s="23" t="n"/>
      <c r="K355" s="14" t="inlineStr">
        <is>
          <t>L3 Identify the team</t>
        </is>
      </c>
      <c r="L355" s="21" t="inlineStr">
        <is>
          <t>U</t>
        </is>
      </c>
      <c r="M355" s="23" t="n"/>
      <c r="N355" s="14" t="inlineStr">
        <is>
          <t>L4 Review and correct</t>
        </is>
      </c>
      <c r="O355" s="21" t="inlineStr">
        <is>
          <t>U</t>
        </is>
      </c>
      <c r="P355" s="23" t="n"/>
      <c r="Q355" s="14" t="inlineStr">
        <is>
          <t>L5 Measure reliability</t>
        </is>
      </c>
      <c r="R355" s="21" t="inlineStr">
        <is>
          <t>U</t>
        </is>
      </c>
      <c r="S355" s="23" t="n"/>
      <c r="T355" s="14">
        <f>IF(Z355=0,IF(ISNUMBER(SEARCH("X",AV355)),"Unrated (0-5; X)","Unrated (0-5)"),IF(Z355=1,V355&amp;"/5",V355&amp;"-"&amp;X355&amp;"/5 (P"&amp;IF(ISNUMBER(SEARCH("X",AV355)),"; X","")&amp;")"))</f>
        <v/>
      </c>
      <c r="U355" s="26">
        <f>IF(AS355=0,"",IF(AR355=0,"Incomplete/invalid",IF(AA355=0,IF(ISNUMBER(SEARCH("X",AW355)),"Unrated (0-5; X)","Unrated (0-5)"),IF(AA355=1,W355&amp;"/5",W355&amp;"-"&amp;Y355&amp;"/5 (P"&amp;IF(ISNUMBER(SEARCH("X",AW355)),"; X","")&amp;")"))))</f>
        <v/>
      </c>
      <c r="V355" s="53">
        <f>LEN(AV355)-LEN(SUBSTITUTE(AV355,"Y",""))</f>
        <v/>
      </c>
      <c r="W355" s="54">
        <f>IF(AR355=1,LEN(AW355)-LEN(SUBSTITUTE(AW355,"Y","")),"")</f>
        <v/>
      </c>
      <c r="X355" s="53">
        <f>5-(LEN(AV355)-LEN(SUBSTITUTE(AV355,"N","")))</f>
        <v/>
      </c>
      <c r="Y355" s="54">
        <f>IF(AR355=1,5-(LEN(AW355)-LEN(SUBSTITUTE(AW355,"N",""))),"")</f>
        <v/>
      </c>
      <c r="Z355" s="55">
        <f>(V355+5-X355)/5</f>
        <v/>
      </c>
      <c r="AA355" s="56">
        <f>IF(AR355=1,(W355+5-Y355)/5,"")</f>
        <v/>
      </c>
      <c r="AB355" s="57">
        <f>D355*V355/5</f>
        <v/>
      </c>
      <c r="AC355" s="58">
        <f>IF(AR355=1,D355*W355/5,"")</f>
        <v/>
      </c>
      <c r="AD355" s="57">
        <f>D355*X355/5</f>
        <v/>
      </c>
      <c r="AE355" s="58">
        <f>IF(AR355=1,D355*Y355/5,"")</f>
        <v/>
      </c>
      <c r="AF355" s="57">
        <f>D355*Z355</f>
        <v/>
      </c>
      <c r="AG355" s="58">
        <f>IF(AR355=1,D355*AA355,"")</f>
        <v/>
      </c>
      <c r="AH355" s="14" t="inlineStr">
        <is>
          <t>Y: L1 | N: none | X: none | U: L2, L3, L4, L5. See dataset-specific evidence note in MCDM_Grades and the complete rules in MCDM_Rubric.</t>
        </is>
      </c>
      <c r="AI355" s="27" t="n"/>
      <c r="AJ355" s="14" t="inlineStr">
        <is>
          <t>https://github.com/tantantetetao/UAPD-Pavement-Distress-Dataset</t>
        </is>
      </c>
      <c r="AK355" s="27" t="n"/>
      <c r="AL355" s="14" t="inlineStr">
        <is>
          <t>P: primary documentation (not evaluator-verified data quality)</t>
        </is>
      </c>
      <c r="AM355" s="27" t="n"/>
      <c r="AN355" s="14" t="inlineStr">
        <is>
          <t>Documentation snapshot; payload release not fully pinned</t>
        </is>
      </c>
      <c r="AO355" s="27" t="n"/>
      <c r="AP355" s="14" t="inlineStr">
        <is>
          <t>2026-09-07</t>
        </is>
      </c>
      <c r="AQ355" s="27" t="n"/>
      <c r="AR355" s="14">
        <f>IF(AND(AS355=5,LEN(AW355)=5,LEN(SUBSTITUTE(SUBSTITUTE(SUBSTITUTE(SUBSTITUTE(AW355,"Y",""),"N",""),"U",""),"X",""))=0),1,0)</f>
        <v/>
      </c>
      <c r="AS355" s="14">
        <f>COUNTA(G355,J355,M355,P355,S355)</f>
        <v/>
      </c>
      <c r="AT355" s="14">
        <f>SUM(IF(OR(G355="Y",G355="N",G355="U",G355="X"),IF(G355=F355,1,0),0),IF(OR(J355="Y",J355="N",J355="U",J355="X"),IF(J355=I355,1,0),0),IF(OR(M355="Y",M355="N",M355="U",M355="X"),IF(M355=L355,1,0),0),IF(OR(P355="Y",P355="N",P355="U",P355="X"),IF(P355=O355,1,0),0),IF(OR(S355="Y",S355="N",S355="U",S355="X"),IF(S355=R355,1,0),0))</f>
        <v/>
      </c>
      <c r="AU355" s="14">
        <f>A355&amp;"|"&amp;LEFT(C355,1)</f>
        <v/>
      </c>
      <c r="AV355" s="14">
        <f>F355&amp;I355&amp;L355&amp;O355&amp;R355</f>
        <v/>
      </c>
      <c r="AW355" s="14">
        <f>G355&amp;J355&amp;M355&amp;P355&amp;S355</f>
        <v/>
      </c>
    </row>
    <row r="356" ht="70" customHeight="1">
      <c r="A356" s="14" t="inlineStr">
        <is>
          <t>DS-045</t>
        </is>
      </c>
      <c r="B356" s="14" t="inlineStr">
        <is>
          <t>UAPD (UAV Asphalt Pavement Distress Dataset)</t>
        </is>
      </c>
      <c r="C356" s="14" t="inlineStr">
        <is>
          <t>D Documentation</t>
        </is>
      </c>
      <c r="D356" s="14">
        <f>MCDM_Settings!$D$9</f>
        <v/>
      </c>
      <c r="E356" s="14" t="inlineStr">
        <is>
          <t>D1 Describe the files</t>
        </is>
      </c>
      <c r="F356" s="21" t="inlineStr">
        <is>
          <t>U</t>
        </is>
      </c>
      <c r="G356" s="23" t="n"/>
      <c r="H356" s="14" t="inlineStr">
        <is>
          <t>D2 Explain the source</t>
        </is>
      </c>
      <c r="I356" s="21" t="inlineStr">
        <is>
          <t>Y</t>
        </is>
      </c>
      <c r="J356" s="23" t="n"/>
      <c r="K356" s="14" t="inlineStr">
        <is>
          <t>D3 Track the version</t>
        </is>
      </c>
      <c r="L356" s="21" t="inlineStr">
        <is>
          <t>U</t>
        </is>
      </c>
      <c r="M356" s="23" t="n"/>
      <c r="N356" s="14" t="inlineStr">
        <is>
          <t>D4 State the limits</t>
        </is>
      </c>
      <c r="O356" s="21" t="inlineStr">
        <is>
          <t>U</t>
        </is>
      </c>
      <c r="P356" s="23" t="n"/>
      <c r="Q356" s="14" t="inlineStr">
        <is>
          <t>D5 Locate the details</t>
        </is>
      </c>
      <c r="R356" s="21" t="inlineStr">
        <is>
          <t>Y</t>
        </is>
      </c>
      <c r="S356" s="23" t="n"/>
      <c r="T356" s="14">
        <f>IF(Z356=0,IF(ISNUMBER(SEARCH("X",AV356)),"Unrated (0-5; X)","Unrated (0-5)"),IF(Z356=1,V356&amp;"/5",V356&amp;"-"&amp;X356&amp;"/5 (P"&amp;IF(ISNUMBER(SEARCH("X",AV356)),"; X","")&amp;")"))</f>
        <v/>
      </c>
      <c r="U356" s="26">
        <f>IF(AS356=0,"",IF(AR356=0,"Incomplete/invalid",IF(AA356=0,IF(ISNUMBER(SEARCH("X",AW356)),"Unrated (0-5; X)","Unrated (0-5)"),IF(AA356=1,W356&amp;"/5",W356&amp;"-"&amp;Y356&amp;"/5 (P"&amp;IF(ISNUMBER(SEARCH("X",AW356)),"; X","")&amp;")"))))</f>
        <v/>
      </c>
      <c r="V356" s="53">
        <f>LEN(AV356)-LEN(SUBSTITUTE(AV356,"Y",""))</f>
        <v/>
      </c>
      <c r="W356" s="54">
        <f>IF(AR356=1,LEN(AW356)-LEN(SUBSTITUTE(AW356,"Y","")),"")</f>
        <v/>
      </c>
      <c r="X356" s="53">
        <f>5-(LEN(AV356)-LEN(SUBSTITUTE(AV356,"N","")))</f>
        <v/>
      </c>
      <c r="Y356" s="54">
        <f>IF(AR356=1,5-(LEN(AW356)-LEN(SUBSTITUTE(AW356,"N",""))),"")</f>
        <v/>
      </c>
      <c r="Z356" s="55">
        <f>(V356+5-X356)/5</f>
        <v/>
      </c>
      <c r="AA356" s="56">
        <f>IF(AR356=1,(W356+5-Y356)/5,"")</f>
        <v/>
      </c>
      <c r="AB356" s="57">
        <f>D356*V356/5</f>
        <v/>
      </c>
      <c r="AC356" s="58">
        <f>IF(AR356=1,D356*W356/5,"")</f>
        <v/>
      </c>
      <c r="AD356" s="57">
        <f>D356*X356/5</f>
        <v/>
      </c>
      <c r="AE356" s="58">
        <f>IF(AR356=1,D356*Y356/5,"")</f>
        <v/>
      </c>
      <c r="AF356" s="57">
        <f>D356*Z356</f>
        <v/>
      </c>
      <c r="AG356" s="58">
        <f>IF(AR356=1,D356*AA356,"")</f>
        <v/>
      </c>
      <c r="AH356" s="14" t="inlineStr">
        <is>
          <t>Y: D2, D5 | N: none | X: none | U: D1, D3, D4. See dataset-specific evidence note in MCDM_Grades and the complete rules in MCDM_Rubric.</t>
        </is>
      </c>
      <c r="AI356" s="27" t="n"/>
      <c r="AJ356" s="14" t="inlineStr">
        <is>
          <t>https://github.com/tantantetetao/UAPD-Pavement-Distress-Dataset</t>
        </is>
      </c>
      <c r="AK356" s="27" t="n"/>
      <c r="AL356" s="14" t="inlineStr">
        <is>
          <t>P: primary documentation (not evaluator-verified data quality)</t>
        </is>
      </c>
      <c r="AM356" s="27" t="n"/>
      <c r="AN356" s="14" t="inlineStr">
        <is>
          <t>Documentation snapshot; payload release not fully pinned</t>
        </is>
      </c>
      <c r="AO356" s="27" t="n"/>
      <c r="AP356" s="14" t="inlineStr">
        <is>
          <t>2026-09-07</t>
        </is>
      </c>
      <c r="AQ356" s="27" t="n"/>
      <c r="AR356" s="14">
        <f>IF(AND(AS356=5,LEN(AW356)=5,LEN(SUBSTITUTE(SUBSTITUTE(SUBSTITUTE(SUBSTITUTE(AW356,"Y",""),"N",""),"U",""),"X",""))=0),1,0)</f>
        <v/>
      </c>
      <c r="AS356" s="14">
        <f>COUNTA(G356,J356,M356,P356,S356)</f>
        <v/>
      </c>
      <c r="AT356" s="14">
        <f>SUM(IF(OR(G356="Y",G356="N",G356="U",G356="X"),IF(G356=F356,1,0),0),IF(OR(J356="Y",J356="N",J356="U",J356="X"),IF(J356=I356,1,0),0),IF(OR(M356="Y",M356="N",M356="U",M356="X"),IF(M356=L356,1,0),0),IF(OR(P356="Y",P356="N",P356="U",P356="X"),IF(P356=O356,1,0),0),IF(OR(S356="Y",S356="N",S356="U",S356="X"),IF(S356=R356,1,0),0))</f>
        <v/>
      </c>
      <c r="AU356" s="14">
        <f>A356&amp;"|"&amp;LEFT(C356,1)</f>
        <v/>
      </c>
      <c r="AV356" s="14">
        <f>F356&amp;I356&amp;L356&amp;O356&amp;R356</f>
        <v/>
      </c>
      <c r="AW356" s="14">
        <f>G356&amp;J356&amp;M356&amp;P356&amp;S356</f>
        <v/>
      </c>
    </row>
    <row r="357" ht="70" customHeight="1">
      <c r="A357" s="14" t="inlineStr">
        <is>
          <t>DS-045</t>
        </is>
      </c>
      <c r="B357" s="14" t="inlineStr">
        <is>
          <t>UAPD (UAV Asphalt Pavement Distress Dataset)</t>
        </is>
      </c>
      <c r="C357" s="14" t="inlineStr">
        <is>
          <t>C Sample Size</t>
        </is>
      </c>
      <c r="D357" s="14">
        <f>MCDM_Settings!$D$10</f>
        <v/>
      </c>
      <c r="E357" s="14" t="inlineStr">
        <is>
          <t>C1 Count originals</t>
        </is>
      </c>
      <c r="F357" s="21" t="inlineStr">
        <is>
          <t>U</t>
        </is>
      </c>
      <c r="G357" s="23" t="n"/>
      <c r="H357" s="14" t="inlineStr">
        <is>
          <t>C2 Count each class</t>
        </is>
      </c>
      <c r="I357" s="21" t="inlineStr">
        <is>
          <t>U</t>
        </is>
      </c>
      <c r="J357" s="23" t="n"/>
      <c r="K357" s="14" t="inlineStr">
        <is>
          <t>C3 Count each group</t>
        </is>
      </c>
      <c r="L357" s="21" t="inlineStr">
        <is>
          <t>U</t>
        </is>
      </c>
      <c r="M357" s="23" t="n"/>
      <c r="N357" s="14" t="inlineStr">
        <is>
          <t>C4 Count each split</t>
        </is>
      </c>
      <c r="O357" s="21" t="inlineStr">
        <is>
          <t>U</t>
        </is>
      </c>
      <c r="P357" s="23" t="n"/>
      <c r="Q357" s="14" t="inlineStr">
        <is>
          <t>C5 Justify the size</t>
        </is>
      </c>
      <c r="R357" s="21" t="inlineStr">
        <is>
          <t>U</t>
        </is>
      </c>
      <c r="S357" s="23" t="n"/>
      <c r="T357" s="14">
        <f>IF(Z357=0,IF(ISNUMBER(SEARCH("X",AV357)),"Unrated (0-5; X)","Unrated (0-5)"),IF(Z357=1,V357&amp;"/5",V357&amp;"-"&amp;X357&amp;"/5 (P"&amp;IF(ISNUMBER(SEARCH("X",AV357)),"; X","")&amp;")"))</f>
        <v/>
      </c>
      <c r="U357" s="26">
        <f>IF(AS357=0,"",IF(AR357=0,"Incomplete/invalid",IF(AA357=0,IF(ISNUMBER(SEARCH("X",AW357)),"Unrated (0-5; X)","Unrated (0-5)"),IF(AA357=1,W357&amp;"/5",W357&amp;"-"&amp;Y357&amp;"/5 (P"&amp;IF(ISNUMBER(SEARCH("X",AW357)),"; X","")&amp;")"))))</f>
        <v/>
      </c>
      <c r="V357" s="53">
        <f>LEN(AV357)-LEN(SUBSTITUTE(AV357,"Y",""))</f>
        <v/>
      </c>
      <c r="W357" s="54">
        <f>IF(AR357=1,LEN(AW357)-LEN(SUBSTITUTE(AW357,"Y","")),"")</f>
        <v/>
      </c>
      <c r="X357" s="53">
        <f>5-(LEN(AV357)-LEN(SUBSTITUTE(AV357,"N","")))</f>
        <v/>
      </c>
      <c r="Y357" s="54">
        <f>IF(AR357=1,5-(LEN(AW357)-LEN(SUBSTITUTE(AW357,"N",""))),"")</f>
        <v/>
      </c>
      <c r="Z357" s="55">
        <f>(V357+5-X357)/5</f>
        <v/>
      </c>
      <c r="AA357" s="56">
        <f>IF(AR357=1,(W357+5-Y357)/5,"")</f>
        <v/>
      </c>
      <c r="AB357" s="57">
        <f>D357*V357/5</f>
        <v/>
      </c>
      <c r="AC357" s="58">
        <f>IF(AR357=1,D357*W357/5,"")</f>
        <v/>
      </c>
      <c r="AD357" s="57">
        <f>D357*X357/5</f>
        <v/>
      </c>
      <c r="AE357" s="58">
        <f>IF(AR357=1,D357*Y357/5,"")</f>
        <v/>
      </c>
      <c r="AF357" s="57">
        <f>D357*Z357</f>
        <v/>
      </c>
      <c r="AG357" s="58">
        <f>IF(AR357=1,D357*AA357,"")</f>
        <v/>
      </c>
      <c r="AH357" s="14" t="inlineStr">
        <is>
          <t>Y: none | N: none | X: none | U: C1, C2, C3, C4, C5. See dataset-specific evidence note in MCDM_Grades and the complete rules in MCDM_Rubric.</t>
        </is>
      </c>
      <c r="AI357" s="27" t="n"/>
      <c r="AJ357" s="14" t="inlineStr">
        <is>
          <t>https://github.com/tantantetetao/UAPD-Pavement-Distress-Dataset</t>
        </is>
      </c>
      <c r="AK357" s="27" t="n"/>
      <c r="AL357" s="14" t="inlineStr">
        <is>
          <t>P: primary documentation (not evaluator-verified data quality)</t>
        </is>
      </c>
      <c r="AM357" s="27" t="n"/>
      <c r="AN357" s="14" t="inlineStr">
        <is>
          <t>Documentation snapshot; payload release not fully pinned</t>
        </is>
      </c>
      <c r="AO357" s="27" t="n"/>
      <c r="AP357" s="14" t="inlineStr">
        <is>
          <t>2026-09-07</t>
        </is>
      </c>
      <c r="AQ357" s="27" t="n"/>
      <c r="AR357" s="14">
        <f>IF(AND(AS357=5,LEN(AW357)=5,LEN(SUBSTITUTE(SUBSTITUTE(SUBSTITUTE(SUBSTITUTE(AW357,"Y",""),"N",""),"U",""),"X",""))=0),1,0)</f>
        <v/>
      </c>
      <c r="AS357" s="14">
        <f>COUNTA(G357,J357,M357,P357,S357)</f>
        <v/>
      </c>
      <c r="AT357" s="14">
        <f>SUM(IF(OR(G357="Y",G357="N",G357="U",G357="X"),IF(G357=F357,1,0),0),IF(OR(J357="Y",J357="N",J357="U",J357="X"),IF(J357=I357,1,0),0),IF(OR(M357="Y",M357="N",M357="U",M357="X"),IF(M357=L357,1,0),0),IF(OR(P357="Y",P357="N",P357="U",P357="X"),IF(P357=O357,1,0),0),IF(OR(S357="Y",S357="N",S357="U",S357="X"),IF(S357=R357,1,0),0))</f>
        <v/>
      </c>
      <c r="AU357" s="14">
        <f>A357&amp;"|"&amp;LEFT(C357,1)</f>
        <v/>
      </c>
      <c r="AV357" s="14">
        <f>F357&amp;I357&amp;L357&amp;O357&amp;R357</f>
        <v/>
      </c>
      <c r="AW357" s="14">
        <f>G357&amp;J357&amp;M357&amp;P357&amp;S357</f>
        <v/>
      </c>
    </row>
    <row r="358" ht="70" customHeight="1">
      <c r="A358" s="14" t="inlineStr">
        <is>
          <t>DS-045</t>
        </is>
      </c>
      <c r="B358" s="14" t="inlineStr">
        <is>
          <t>UAPD (UAV Asphalt Pavement Distress Dataset)</t>
        </is>
      </c>
      <c r="C358" s="14" t="inlineStr">
        <is>
          <t>R Domain Fit</t>
        </is>
      </c>
      <c r="D358" s="14">
        <f>MCDM_Settings!$D$11</f>
        <v/>
      </c>
      <c r="E358" s="14" t="inlineStr">
        <is>
          <t>R1 Define the domain</t>
        </is>
      </c>
      <c r="F358" s="21" t="inlineStr">
        <is>
          <t>U</t>
        </is>
      </c>
      <c r="G358" s="23" t="n"/>
      <c r="H358" s="14" t="inlineStr">
        <is>
          <t>R2 Describe coverage</t>
        </is>
      </c>
      <c r="I358" s="21" t="inlineStr">
        <is>
          <t>U</t>
        </is>
      </c>
      <c r="J358" s="23" t="n"/>
      <c r="K358" s="14" t="inlineStr">
        <is>
          <t>R3 Compare the target</t>
        </is>
      </c>
      <c r="L358" s="21" t="inlineStr">
        <is>
          <t>U</t>
        </is>
      </c>
      <c r="M358" s="23" t="n"/>
      <c r="N358" s="14" t="inlineStr">
        <is>
          <t>R4 Check for bias</t>
        </is>
      </c>
      <c r="O358" s="21" t="inlineStr">
        <is>
          <t>U</t>
        </is>
      </c>
      <c r="P358" s="23" t="n"/>
      <c r="Q358" s="14" t="inlineStr">
        <is>
          <t>R5 Test a new domain</t>
        </is>
      </c>
      <c r="R358" s="21" t="inlineStr">
        <is>
          <t>U</t>
        </is>
      </c>
      <c r="S358" s="23" t="n"/>
      <c r="T358" s="14">
        <f>IF(Z358=0,IF(ISNUMBER(SEARCH("X",AV358)),"Unrated (0-5; X)","Unrated (0-5)"),IF(Z358=1,V358&amp;"/5",V358&amp;"-"&amp;X358&amp;"/5 (P"&amp;IF(ISNUMBER(SEARCH("X",AV358)),"; X","")&amp;")"))</f>
        <v/>
      </c>
      <c r="U358" s="26">
        <f>IF(AS358=0,"",IF(AR358=0,"Incomplete/invalid",IF(AA358=0,IF(ISNUMBER(SEARCH("X",AW358)),"Unrated (0-5; X)","Unrated (0-5)"),IF(AA358=1,W358&amp;"/5",W358&amp;"-"&amp;Y358&amp;"/5 (P"&amp;IF(ISNUMBER(SEARCH("X",AW358)),"; X","")&amp;")"))))</f>
        <v/>
      </c>
      <c r="V358" s="53">
        <f>LEN(AV358)-LEN(SUBSTITUTE(AV358,"Y",""))</f>
        <v/>
      </c>
      <c r="W358" s="54">
        <f>IF(AR358=1,LEN(AW358)-LEN(SUBSTITUTE(AW358,"Y","")),"")</f>
        <v/>
      </c>
      <c r="X358" s="53">
        <f>5-(LEN(AV358)-LEN(SUBSTITUTE(AV358,"N","")))</f>
        <v/>
      </c>
      <c r="Y358" s="54">
        <f>IF(AR358=1,5-(LEN(AW358)-LEN(SUBSTITUTE(AW358,"N",""))),"")</f>
        <v/>
      </c>
      <c r="Z358" s="55">
        <f>(V358+5-X358)/5</f>
        <v/>
      </c>
      <c r="AA358" s="56">
        <f>IF(AR358=1,(W358+5-Y358)/5,"")</f>
        <v/>
      </c>
      <c r="AB358" s="57">
        <f>D358*V358/5</f>
        <v/>
      </c>
      <c r="AC358" s="58">
        <f>IF(AR358=1,D358*W358/5,"")</f>
        <v/>
      </c>
      <c r="AD358" s="57">
        <f>D358*X358/5</f>
        <v/>
      </c>
      <c r="AE358" s="58">
        <f>IF(AR358=1,D358*Y358/5,"")</f>
        <v/>
      </c>
      <c r="AF358" s="57">
        <f>D358*Z358</f>
        <v/>
      </c>
      <c r="AG358" s="58">
        <f>IF(AR358=1,D358*AA358,"")</f>
        <v/>
      </c>
      <c r="AH358" s="14" t="inlineStr">
        <is>
          <t>Y: none | N: none | X: none | U: R1, R2, R3, R4, R5. See dataset-specific evidence note in MCDM_Grades and the complete rules in MCDM_Rubric.</t>
        </is>
      </c>
      <c r="AI358" s="27" t="n"/>
      <c r="AJ358" s="14" t="inlineStr">
        <is>
          <t>https://github.com/tantantetetao/UAPD-Pavement-Distress-Dataset</t>
        </is>
      </c>
      <c r="AK358" s="27" t="n"/>
      <c r="AL358" s="14" t="inlineStr">
        <is>
          <t>P: primary documentation (not evaluator-verified data quality)</t>
        </is>
      </c>
      <c r="AM358" s="27" t="n"/>
      <c r="AN358" s="14" t="inlineStr">
        <is>
          <t>Documentation snapshot; payload release not fully pinned</t>
        </is>
      </c>
      <c r="AO358" s="27" t="n"/>
      <c r="AP358" s="14" t="inlineStr">
        <is>
          <t>2026-09-07</t>
        </is>
      </c>
      <c r="AQ358" s="27" t="n"/>
      <c r="AR358" s="14">
        <f>IF(AND(AS358=5,LEN(AW358)=5,LEN(SUBSTITUTE(SUBSTITUTE(SUBSTITUTE(SUBSTITUTE(AW358,"Y",""),"N",""),"U",""),"X",""))=0),1,0)</f>
        <v/>
      </c>
      <c r="AS358" s="14">
        <f>COUNTA(G358,J358,M358,P358,S358)</f>
        <v/>
      </c>
      <c r="AT358" s="14">
        <f>SUM(IF(OR(G358="Y",G358="N",G358="U",G358="X"),IF(G358=F358,1,0),0),IF(OR(J358="Y",J358="N",J358="U",J358="X"),IF(J358=I358,1,0),0),IF(OR(M358="Y",M358="N",M358="U",M358="X"),IF(M358=L358,1,0),0),IF(OR(P358="Y",P358="N",P358="U",P358="X"),IF(P358=O358,1,0),0),IF(OR(S358="Y",S358="N",S358="U",S358="X"),IF(S358=R358,1,0),0))</f>
        <v/>
      </c>
      <c r="AU358" s="14">
        <f>A358&amp;"|"&amp;LEFT(C358,1)</f>
        <v/>
      </c>
      <c r="AV358" s="14">
        <f>F358&amp;I358&amp;L358&amp;O358&amp;R358</f>
        <v/>
      </c>
      <c r="AW358" s="14">
        <f>G358&amp;J358&amp;M358&amp;P358&amp;S358</f>
        <v/>
      </c>
    </row>
    <row r="359" ht="70" customHeight="1">
      <c r="A359" s="14" t="inlineStr">
        <is>
          <t>DS-045</t>
        </is>
      </c>
      <c r="B359" s="14" t="inlineStr">
        <is>
          <t>UAPD (UAV Asphalt Pavement Distress Dataset)</t>
        </is>
      </c>
      <c r="C359" s="14" t="inlineStr">
        <is>
          <t>M Sensor Details</t>
        </is>
      </c>
      <c r="D359" s="14">
        <f>MCDM_Settings!$D$12</f>
        <v/>
      </c>
      <c r="E359" s="14" t="inlineStr">
        <is>
          <t>M1 Identify equipment</t>
        </is>
      </c>
      <c r="F359" s="21" t="inlineStr">
        <is>
          <t>Y</t>
        </is>
      </c>
      <c r="G359" s="23" t="n"/>
      <c r="H359" s="14" t="inlineStr">
        <is>
          <t>M2 Specify the scale</t>
        </is>
      </c>
      <c r="I359" s="21" t="inlineStr">
        <is>
          <t>U</t>
        </is>
      </c>
      <c r="J359" s="23" t="n"/>
      <c r="K359" s="14" t="inlineStr">
        <is>
          <t>M3 Locate the records</t>
        </is>
      </c>
      <c r="L359" s="21" t="inlineStr">
        <is>
          <t>U</t>
        </is>
      </c>
      <c r="M359" s="23" t="n"/>
      <c r="N359" s="14" t="inlineStr">
        <is>
          <t>M4 Report precision</t>
        </is>
      </c>
      <c r="O359" s="21" t="inlineStr">
        <is>
          <t>U</t>
        </is>
      </c>
      <c r="P359" s="23" t="n"/>
      <c r="Q359" s="14" t="inlineStr">
        <is>
          <t>M5 Explain processing</t>
        </is>
      </c>
      <c r="R359" s="21" t="inlineStr">
        <is>
          <t>U</t>
        </is>
      </c>
      <c r="S359" s="23" t="n"/>
      <c r="T359" s="14">
        <f>IF(Z359=0,IF(ISNUMBER(SEARCH("X",AV359)),"Unrated (0-5; X)","Unrated (0-5)"),IF(Z359=1,V359&amp;"/5",V359&amp;"-"&amp;X359&amp;"/5 (P"&amp;IF(ISNUMBER(SEARCH("X",AV359)),"; X","")&amp;")"))</f>
        <v/>
      </c>
      <c r="U359" s="26">
        <f>IF(AS359=0,"",IF(AR359=0,"Incomplete/invalid",IF(AA359=0,IF(ISNUMBER(SEARCH("X",AW359)),"Unrated (0-5; X)","Unrated (0-5)"),IF(AA359=1,W359&amp;"/5",W359&amp;"-"&amp;Y359&amp;"/5 (P"&amp;IF(ISNUMBER(SEARCH("X",AW359)),"; X","")&amp;")"))))</f>
        <v/>
      </c>
      <c r="V359" s="53">
        <f>LEN(AV359)-LEN(SUBSTITUTE(AV359,"Y",""))</f>
        <v/>
      </c>
      <c r="W359" s="54">
        <f>IF(AR359=1,LEN(AW359)-LEN(SUBSTITUTE(AW359,"Y","")),"")</f>
        <v/>
      </c>
      <c r="X359" s="53">
        <f>5-(LEN(AV359)-LEN(SUBSTITUTE(AV359,"N","")))</f>
        <v/>
      </c>
      <c r="Y359" s="54">
        <f>IF(AR359=1,5-(LEN(AW359)-LEN(SUBSTITUTE(AW359,"N",""))),"")</f>
        <v/>
      </c>
      <c r="Z359" s="55">
        <f>(V359+5-X359)/5</f>
        <v/>
      </c>
      <c r="AA359" s="56">
        <f>IF(AR359=1,(W359+5-Y359)/5,"")</f>
        <v/>
      </c>
      <c r="AB359" s="57">
        <f>D359*V359/5</f>
        <v/>
      </c>
      <c r="AC359" s="58">
        <f>IF(AR359=1,D359*W359/5,"")</f>
        <v/>
      </c>
      <c r="AD359" s="57">
        <f>D359*X359/5</f>
        <v/>
      </c>
      <c r="AE359" s="58">
        <f>IF(AR359=1,D359*Y359/5,"")</f>
        <v/>
      </c>
      <c r="AF359" s="57">
        <f>D359*Z359</f>
        <v/>
      </c>
      <c r="AG359" s="58">
        <f>IF(AR359=1,D359*AA359,"")</f>
        <v/>
      </c>
      <c r="AH359" s="14" t="inlineStr">
        <is>
          <t>Y: M1 | N: none | X: none | U: M2, M3, M4, M5. See dataset-specific evidence note in MCDM_Grades and the complete rules in MCDM_Rubric.</t>
        </is>
      </c>
      <c r="AI359" s="27" t="n"/>
      <c r="AJ359" s="14" t="inlineStr">
        <is>
          <t>https://github.com/tantantetetao/UAPD-Pavement-Distress-Dataset</t>
        </is>
      </c>
      <c r="AK359" s="27" t="n"/>
      <c r="AL359" s="14" t="inlineStr">
        <is>
          <t>P: primary documentation (not evaluator-verified data quality)</t>
        </is>
      </c>
      <c r="AM359" s="27" t="n"/>
      <c r="AN359" s="14" t="inlineStr">
        <is>
          <t>Documentation snapshot; payload release not fully pinned</t>
        </is>
      </c>
      <c r="AO359" s="27" t="n"/>
      <c r="AP359" s="14" t="inlineStr">
        <is>
          <t>2026-09-07</t>
        </is>
      </c>
      <c r="AQ359" s="27" t="n"/>
      <c r="AR359" s="14">
        <f>IF(AND(AS359=5,LEN(AW359)=5,LEN(SUBSTITUTE(SUBSTITUTE(SUBSTITUTE(SUBSTITUTE(AW359,"Y",""),"N",""),"U",""),"X",""))=0),1,0)</f>
        <v/>
      </c>
      <c r="AS359" s="14">
        <f>COUNTA(G359,J359,M359,P359,S359)</f>
        <v/>
      </c>
      <c r="AT359" s="14">
        <f>SUM(IF(OR(G359="Y",G359="N",G359="U",G359="X"),IF(G359=F359,1,0),0),IF(OR(J359="Y",J359="N",J359="U",J359="X"),IF(J359=I359,1,0),0),IF(OR(M359="Y",M359="N",M359="U",M359="X"),IF(M359=L359,1,0),0),IF(OR(P359="Y",P359="N",P359="U",P359="X"),IF(P359=O359,1,0),0),IF(OR(S359="Y",S359="N",S359="U",S359="X"),IF(S359=R359,1,0),0))</f>
        <v/>
      </c>
      <c r="AU359" s="14">
        <f>A359&amp;"|"&amp;LEFT(C359,1)</f>
        <v/>
      </c>
      <c r="AV359" s="14">
        <f>F359&amp;I359&amp;L359&amp;O359&amp;R359</f>
        <v/>
      </c>
      <c r="AW359" s="14">
        <f>G359&amp;J359&amp;M359&amp;P359&amp;S359</f>
        <v/>
      </c>
    </row>
    <row r="360" ht="70" customHeight="1">
      <c r="A360" s="14" t="inlineStr">
        <is>
          <t>DS-045</t>
        </is>
      </c>
      <c r="B360" s="14" t="inlineStr">
        <is>
          <t>UAPD (UAV Asphalt Pavement Distress Dataset)</t>
        </is>
      </c>
      <c r="C360" s="14" t="inlineStr">
        <is>
          <t>V Test Readiness</t>
        </is>
      </c>
      <c r="D360" s="14">
        <f>MCDM_Settings!$D$13</f>
        <v/>
      </c>
      <c r="E360" s="14" t="inlineStr">
        <is>
          <t>V1 Identify test data</t>
        </is>
      </c>
      <c r="F360" s="21" t="inlineStr">
        <is>
          <t>U</t>
        </is>
      </c>
      <c r="G360" s="23" t="n"/>
      <c r="H360" s="14" t="inlineStr">
        <is>
          <t>V2 Define the splits</t>
        </is>
      </c>
      <c r="I360" s="21" t="inlineStr">
        <is>
          <t>U</t>
        </is>
      </c>
      <c r="J360" s="23" t="n"/>
      <c r="K360" s="14" t="inlineStr">
        <is>
          <t>V3 Prevent leakage</t>
        </is>
      </c>
      <c r="L360" s="21" t="inlineStr">
        <is>
          <t>U</t>
        </is>
      </c>
      <c r="M360" s="23" t="n"/>
      <c r="N360" s="14" t="inlineStr">
        <is>
          <t>V4 Provide a baseline</t>
        </is>
      </c>
      <c r="O360" s="21" t="inlineStr">
        <is>
          <t>U</t>
        </is>
      </c>
      <c r="P360" s="23" t="n"/>
      <c r="Q360" s="14" t="inlineStr">
        <is>
          <t>V5 Report uncertainty</t>
        </is>
      </c>
      <c r="R360" s="21" t="inlineStr">
        <is>
          <t>U</t>
        </is>
      </c>
      <c r="S360" s="23" t="n"/>
      <c r="T360" s="14">
        <f>IF(Z360=0,IF(ISNUMBER(SEARCH("X",AV360)),"Unrated (0-5; X)","Unrated (0-5)"),IF(Z360=1,V360&amp;"/5",V360&amp;"-"&amp;X360&amp;"/5 (P"&amp;IF(ISNUMBER(SEARCH("X",AV360)),"; X","")&amp;")"))</f>
        <v/>
      </c>
      <c r="U360" s="26">
        <f>IF(AS360=0,"",IF(AR360=0,"Incomplete/invalid",IF(AA360=0,IF(ISNUMBER(SEARCH("X",AW360)),"Unrated (0-5; X)","Unrated (0-5)"),IF(AA360=1,W360&amp;"/5",W360&amp;"-"&amp;Y360&amp;"/5 (P"&amp;IF(ISNUMBER(SEARCH("X",AW360)),"; X","")&amp;")"))))</f>
        <v/>
      </c>
      <c r="V360" s="53">
        <f>LEN(AV360)-LEN(SUBSTITUTE(AV360,"Y",""))</f>
        <v/>
      </c>
      <c r="W360" s="54">
        <f>IF(AR360=1,LEN(AW360)-LEN(SUBSTITUTE(AW360,"Y","")),"")</f>
        <v/>
      </c>
      <c r="X360" s="53">
        <f>5-(LEN(AV360)-LEN(SUBSTITUTE(AV360,"N","")))</f>
        <v/>
      </c>
      <c r="Y360" s="54">
        <f>IF(AR360=1,5-(LEN(AW360)-LEN(SUBSTITUTE(AW360,"N",""))),"")</f>
        <v/>
      </c>
      <c r="Z360" s="55">
        <f>(V360+5-X360)/5</f>
        <v/>
      </c>
      <c r="AA360" s="56">
        <f>IF(AR360=1,(W360+5-Y360)/5,"")</f>
        <v/>
      </c>
      <c r="AB360" s="57">
        <f>D360*V360/5</f>
        <v/>
      </c>
      <c r="AC360" s="58">
        <f>IF(AR360=1,D360*W360/5,"")</f>
        <v/>
      </c>
      <c r="AD360" s="57">
        <f>D360*X360/5</f>
        <v/>
      </c>
      <c r="AE360" s="58">
        <f>IF(AR360=1,D360*Y360/5,"")</f>
        <v/>
      </c>
      <c r="AF360" s="57">
        <f>D360*Z360</f>
        <v/>
      </c>
      <c r="AG360" s="58">
        <f>IF(AR360=1,D360*AA360,"")</f>
        <v/>
      </c>
      <c r="AH360" s="14" t="inlineStr">
        <is>
          <t>Y: none | N: none | X: none | U: V1, V2, V3, V4, V5. See dataset-specific evidence note in MCDM_Grades and the complete rules in MCDM_Rubric.</t>
        </is>
      </c>
      <c r="AI360" s="27" t="n"/>
      <c r="AJ360" s="14" t="inlineStr">
        <is>
          <t>https://github.com/tantantetetao/UAPD-Pavement-Distress-Dataset</t>
        </is>
      </c>
      <c r="AK360" s="27" t="n"/>
      <c r="AL360" s="14" t="inlineStr">
        <is>
          <t>P: primary documentation (not evaluator-verified data quality)</t>
        </is>
      </c>
      <c r="AM360" s="27" t="n"/>
      <c r="AN360" s="14" t="inlineStr">
        <is>
          <t>Documentation snapshot; payload release not fully pinned</t>
        </is>
      </c>
      <c r="AO360" s="27" t="n"/>
      <c r="AP360" s="14" t="inlineStr">
        <is>
          <t>2026-09-07</t>
        </is>
      </c>
      <c r="AQ360" s="27" t="n"/>
      <c r="AR360" s="14">
        <f>IF(AND(AS360=5,LEN(AW360)=5,LEN(SUBSTITUTE(SUBSTITUTE(SUBSTITUTE(SUBSTITUTE(AW360,"Y",""),"N",""),"U",""),"X",""))=0),1,0)</f>
        <v/>
      </c>
      <c r="AS360" s="14">
        <f>COUNTA(G360,J360,M360,P360,S360)</f>
        <v/>
      </c>
      <c r="AT360" s="14">
        <f>SUM(IF(OR(G360="Y",G360="N",G360="U",G360="X"),IF(G360=F360,1,0),0),IF(OR(J360="Y",J360="N",J360="U",J360="X"),IF(J360=I360,1,0),0),IF(OR(M360="Y",M360="N",M360="U",M360="X"),IF(M360=L360,1,0),0),IF(OR(P360="Y",P360="N",P360="U",P360="X"),IF(P360=O360,1,0),0),IF(OR(S360="Y",S360="N",S360="U",S360="X"),IF(S360=R360,1,0),0))</f>
        <v/>
      </c>
      <c r="AU360" s="14">
        <f>A360&amp;"|"&amp;LEFT(C360,1)</f>
        <v/>
      </c>
      <c r="AV360" s="14">
        <f>F360&amp;I360&amp;L360&amp;O360&amp;R360</f>
        <v/>
      </c>
      <c r="AW360" s="14">
        <f>G360&amp;J360&amp;M360&amp;P360&amp;S360</f>
        <v/>
      </c>
    </row>
    <row r="361" ht="70" customHeight="1">
      <c r="A361" s="14" t="inlineStr">
        <is>
          <t>DS-045</t>
        </is>
      </c>
      <c r="B361" s="14" t="inlineStr">
        <is>
          <t>UAPD (UAV Asphalt Pavement Distress Dataset)</t>
        </is>
      </c>
      <c r="C361" s="14" t="inlineStr">
        <is>
          <t>E Engineering Value</t>
        </is>
      </c>
      <c r="D361" s="14">
        <f>MCDM_Settings!$D$14</f>
        <v/>
      </c>
      <c r="E361" s="14" t="inlineStr">
        <is>
          <t>E1 Define the outcome</t>
        </is>
      </c>
      <c r="F361" s="21" t="inlineStr">
        <is>
          <t>U</t>
        </is>
      </c>
      <c r="G361" s="23" t="n"/>
      <c r="H361" s="14" t="inlineStr">
        <is>
          <t>E2 Provide measurements</t>
        </is>
      </c>
      <c r="I361" s="21" t="inlineStr">
        <is>
          <t>U</t>
        </is>
      </c>
      <c r="J361" s="23" t="n"/>
      <c r="K361" s="14" t="inlineStr">
        <is>
          <t>E3 Link the records</t>
        </is>
      </c>
      <c r="L361" s="21" t="inlineStr">
        <is>
          <t>U</t>
        </is>
      </c>
      <c r="M361" s="23" t="n"/>
      <c r="N361" s="14" t="inlineStr">
        <is>
          <t>E4 Map agency needs</t>
        </is>
      </c>
      <c r="O361" s="21" t="inlineStr">
        <is>
          <t>U</t>
        </is>
      </c>
      <c r="P361" s="23" t="n"/>
      <c r="Q361" s="14" t="inlineStr">
        <is>
          <t>E5 Validate the decision</t>
        </is>
      </c>
      <c r="R361" s="21" t="inlineStr">
        <is>
          <t>U</t>
        </is>
      </c>
      <c r="S361" s="23" t="n"/>
      <c r="T361" s="14">
        <f>IF(Z361=0,IF(ISNUMBER(SEARCH("X",AV361)),"Unrated (0-5; X)","Unrated (0-5)"),IF(Z361=1,V361&amp;"/5",V361&amp;"-"&amp;X361&amp;"/5 (P"&amp;IF(ISNUMBER(SEARCH("X",AV361)),"; X","")&amp;")"))</f>
        <v/>
      </c>
      <c r="U361" s="26">
        <f>IF(AS361=0,"",IF(AR361=0,"Incomplete/invalid",IF(AA361=0,IF(ISNUMBER(SEARCH("X",AW361)),"Unrated (0-5; X)","Unrated (0-5)"),IF(AA361=1,W361&amp;"/5",W361&amp;"-"&amp;Y361&amp;"/5 (P"&amp;IF(ISNUMBER(SEARCH("X",AW361)),"; X","")&amp;")"))))</f>
        <v/>
      </c>
      <c r="V361" s="53">
        <f>LEN(AV361)-LEN(SUBSTITUTE(AV361,"Y",""))</f>
        <v/>
      </c>
      <c r="W361" s="54">
        <f>IF(AR361=1,LEN(AW361)-LEN(SUBSTITUTE(AW361,"Y","")),"")</f>
        <v/>
      </c>
      <c r="X361" s="53">
        <f>5-(LEN(AV361)-LEN(SUBSTITUTE(AV361,"N","")))</f>
        <v/>
      </c>
      <c r="Y361" s="54">
        <f>IF(AR361=1,5-(LEN(AW361)-LEN(SUBSTITUTE(AW361,"N",""))),"")</f>
        <v/>
      </c>
      <c r="Z361" s="55">
        <f>(V361+5-X361)/5</f>
        <v/>
      </c>
      <c r="AA361" s="56">
        <f>IF(AR361=1,(W361+5-Y361)/5,"")</f>
        <v/>
      </c>
      <c r="AB361" s="57">
        <f>D361*V361/5</f>
        <v/>
      </c>
      <c r="AC361" s="58">
        <f>IF(AR361=1,D361*W361/5,"")</f>
        <v/>
      </c>
      <c r="AD361" s="57">
        <f>D361*X361/5</f>
        <v/>
      </c>
      <c r="AE361" s="58">
        <f>IF(AR361=1,D361*Y361/5,"")</f>
        <v/>
      </c>
      <c r="AF361" s="57">
        <f>D361*Z361</f>
        <v/>
      </c>
      <c r="AG361" s="58">
        <f>IF(AR361=1,D361*AA361,"")</f>
        <v/>
      </c>
      <c r="AH361" s="14" t="inlineStr">
        <is>
          <t>Y: none | N: none | X: none | U: E1, E2, E3, E4, E5. See dataset-specific evidence note in MCDM_Grades and the complete rules in MCDM_Rubric.</t>
        </is>
      </c>
      <c r="AI361" s="27" t="n"/>
      <c r="AJ361" s="14" t="inlineStr">
        <is>
          <t>https://github.com/tantantetetao/UAPD-Pavement-Distress-Dataset</t>
        </is>
      </c>
      <c r="AK361" s="27" t="n"/>
      <c r="AL361" s="14" t="inlineStr">
        <is>
          <t>P: primary documentation (not evaluator-verified data quality)</t>
        </is>
      </c>
      <c r="AM361" s="27" t="n"/>
      <c r="AN361" s="14" t="inlineStr">
        <is>
          <t>Documentation snapshot; payload release not fully pinned</t>
        </is>
      </c>
      <c r="AO361" s="27" t="n"/>
      <c r="AP361" s="14" t="inlineStr">
        <is>
          <t>2026-09-07</t>
        </is>
      </c>
      <c r="AQ361" s="27" t="n"/>
      <c r="AR361" s="14">
        <f>IF(AND(AS361=5,LEN(AW361)=5,LEN(SUBSTITUTE(SUBSTITUTE(SUBSTITUTE(SUBSTITUTE(AW361,"Y",""),"N",""),"U",""),"X",""))=0),1,0)</f>
        <v/>
      </c>
      <c r="AS361" s="14">
        <f>COUNTA(G361,J361,M361,P361,S361)</f>
        <v/>
      </c>
      <c r="AT361" s="14">
        <f>SUM(IF(OR(G361="Y",G361="N",G361="U",G361="X"),IF(G361=F361,1,0),0),IF(OR(J361="Y",J361="N",J361="U",J361="X"),IF(J361=I361,1,0),0),IF(OR(M361="Y",M361="N",M361="U",M361="X"),IF(M361=L361,1,0),0),IF(OR(P361="Y",P361="N",P361="U",P361="X"),IF(P361=O361,1,0),0),IF(OR(S361="Y",S361="N",S361="U",S361="X"),IF(S361=R361,1,0),0))</f>
        <v/>
      </c>
      <c r="AU361" s="14">
        <f>A361&amp;"|"&amp;LEFT(C361,1)</f>
        <v/>
      </c>
      <c r="AV361" s="14">
        <f>F361&amp;I361&amp;L361&amp;O361&amp;R361</f>
        <v/>
      </c>
      <c r="AW361" s="14">
        <f>G361&amp;J361&amp;M361&amp;P361&amp;S361</f>
        <v/>
      </c>
    </row>
    <row r="362" ht="70" customHeight="1">
      <c r="A362" s="14" t="inlineStr">
        <is>
          <t>DS-046</t>
        </is>
      </c>
      <c r="B362" s="14" t="inlineStr">
        <is>
          <t>UAV-CrackX (UAV pavement crack segmentation, x4/x8/x16 magnifications)</t>
        </is>
      </c>
      <c r="C362" s="14" t="inlineStr">
        <is>
          <t>A Access</t>
        </is>
      </c>
      <c r="D362" s="14">
        <f>MCDM_Settings!$D$7</f>
        <v/>
      </c>
      <c r="E362" s="14" t="inlineStr">
        <is>
          <t>A1 Find the release</t>
        </is>
      </c>
      <c r="F362" s="21" t="inlineStr">
        <is>
          <t>Y</t>
        </is>
      </c>
      <c r="G362" s="23" t="n"/>
      <c r="H362" s="14" t="inlineStr">
        <is>
          <t>A2 Get the data</t>
        </is>
      </c>
      <c r="I362" s="21" t="inlineStr">
        <is>
          <t>U</t>
        </is>
      </c>
      <c r="J362" s="23" t="n"/>
      <c r="K362" s="14" t="inlineStr">
        <is>
          <t>A3 Check the license</t>
        </is>
      </c>
      <c r="L362" s="21" t="inlineStr">
        <is>
          <t>U</t>
        </is>
      </c>
      <c r="M362" s="23" t="n"/>
      <c r="N362" s="14" t="inlineStr">
        <is>
          <t>A4 Check other rights</t>
        </is>
      </c>
      <c r="O362" s="21" t="inlineStr">
        <is>
          <t>U</t>
        </is>
      </c>
      <c r="P362" s="23" t="n"/>
      <c r="Q362" s="14" t="inlineStr">
        <is>
          <t>A5 Open a sample</t>
        </is>
      </c>
      <c r="R362" s="21" t="inlineStr">
        <is>
          <t>U</t>
        </is>
      </c>
      <c r="S362" s="23" t="n"/>
      <c r="T362" s="14">
        <f>IF(Z362=0,IF(ISNUMBER(SEARCH("X",AV362)),"Unrated (0-5; X)","Unrated (0-5)"),IF(Z362=1,V362&amp;"/5",V362&amp;"-"&amp;X362&amp;"/5 (P"&amp;IF(ISNUMBER(SEARCH("X",AV362)),"; X","")&amp;")"))</f>
        <v/>
      </c>
      <c r="U362" s="26">
        <f>IF(AS362=0,"",IF(AR362=0,"Incomplete/invalid",IF(AA362=0,IF(ISNUMBER(SEARCH("X",AW362)),"Unrated (0-5; X)","Unrated (0-5)"),IF(AA362=1,W362&amp;"/5",W362&amp;"-"&amp;Y362&amp;"/5 (P"&amp;IF(ISNUMBER(SEARCH("X",AW362)),"; X","")&amp;")"))))</f>
        <v/>
      </c>
      <c r="V362" s="53">
        <f>LEN(AV362)-LEN(SUBSTITUTE(AV362,"Y",""))</f>
        <v/>
      </c>
      <c r="W362" s="54">
        <f>IF(AR362=1,LEN(AW362)-LEN(SUBSTITUTE(AW362,"Y","")),"")</f>
        <v/>
      </c>
      <c r="X362" s="53">
        <f>5-(LEN(AV362)-LEN(SUBSTITUTE(AV362,"N","")))</f>
        <v/>
      </c>
      <c r="Y362" s="54">
        <f>IF(AR362=1,5-(LEN(AW362)-LEN(SUBSTITUTE(AW362,"N",""))),"")</f>
        <v/>
      </c>
      <c r="Z362" s="55">
        <f>(V362+5-X362)/5</f>
        <v/>
      </c>
      <c r="AA362" s="56">
        <f>IF(AR362=1,(W362+5-Y362)/5,"")</f>
        <v/>
      </c>
      <c r="AB362" s="57">
        <f>D362*V362/5</f>
        <v/>
      </c>
      <c r="AC362" s="58">
        <f>IF(AR362=1,D362*W362/5,"")</f>
        <v/>
      </c>
      <c r="AD362" s="57">
        <f>D362*X362/5</f>
        <v/>
      </c>
      <c r="AE362" s="58">
        <f>IF(AR362=1,D362*Y362/5,"")</f>
        <v/>
      </c>
      <c r="AF362" s="57">
        <f>D362*Z362</f>
        <v/>
      </c>
      <c r="AG362" s="58">
        <f>IF(AR362=1,D362*AA362,"")</f>
        <v/>
      </c>
      <c r="AH362" s="14" t="inlineStr">
        <is>
          <t>Y: A1 | N: none | X: none | U: A2, A3, A4, A5. See dataset-specific evidence note in MCDM_Grades and the complete rules in MCDM_Rubric.</t>
        </is>
      </c>
      <c r="AI362" s="27" t="n"/>
      <c r="AJ362" s="14" t="inlineStr">
        <is>
          <t>https://github.com/SHAN-JH/UAV-CrackX-Datasets</t>
        </is>
      </c>
      <c r="AK362" s="27" t="n"/>
      <c r="AL362" s="14" t="inlineStr">
        <is>
          <t>P: primary documentation (not evaluator-verified data quality)</t>
        </is>
      </c>
      <c r="AM362" s="27" t="n"/>
      <c r="AN362" s="14" t="inlineStr">
        <is>
          <t>Documentation snapshot; payload release not fully pinned</t>
        </is>
      </c>
      <c r="AO362" s="27" t="n"/>
      <c r="AP362" s="14" t="inlineStr">
        <is>
          <t>2026-09-07</t>
        </is>
      </c>
      <c r="AQ362" s="27" t="n"/>
      <c r="AR362" s="14">
        <f>IF(AND(AS362=5,LEN(AW362)=5,LEN(SUBSTITUTE(SUBSTITUTE(SUBSTITUTE(SUBSTITUTE(AW362,"Y",""),"N",""),"U",""),"X",""))=0),1,0)</f>
        <v/>
      </c>
      <c r="AS362" s="14">
        <f>COUNTA(G362,J362,M362,P362,S362)</f>
        <v/>
      </c>
      <c r="AT362" s="14">
        <f>SUM(IF(OR(G362="Y",G362="N",G362="U",G362="X"),IF(G362=F362,1,0),0),IF(OR(J362="Y",J362="N",J362="U",J362="X"),IF(J362=I362,1,0),0),IF(OR(M362="Y",M362="N",M362="U",M362="X"),IF(M362=L362,1,0),0),IF(OR(P362="Y",P362="N",P362="U",P362="X"),IF(P362=O362,1,0),0),IF(OR(S362="Y",S362="N",S362="U",S362="X"),IF(S362=R362,1,0),0))</f>
        <v/>
      </c>
      <c r="AU362" s="14">
        <f>A362&amp;"|"&amp;LEFT(C362,1)</f>
        <v/>
      </c>
      <c r="AV362" s="14">
        <f>F362&amp;I362&amp;L362&amp;O362&amp;R362</f>
        <v/>
      </c>
      <c r="AW362" s="14">
        <f>G362&amp;J362&amp;M362&amp;P362&amp;S362</f>
        <v/>
      </c>
    </row>
    <row r="363" ht="70" customHeight="1">
      <c r="A363" s="14" t="inlineStr">
        <is>
          <t>DS-046</t>
        </is>
      </c>
      <c r="B363" s="14" t="inlineStr">
        <is>
          <t>UAV-CrackX (UAV pavement crack segmentation, x4/x8/x16 magnifications)</t>
        </is>
      </c>
      <c r="C363" s="14" t="inlineStr">
        <is>
          <t>L Label Quality</t>
        </is>
      </c>
      <c r="D363" s="14">
        <f>MCDM_Settings!$D$8</f>
        <v/>
      </c>
      <c r="E363" s="14" t="inlineStr">
        <is>
          <t>L1 Define the targets</t>
        </is>
      </c>
      <c r="F363" s="21" t="inlineStr">
        <is>
          <t>Y</t>
        </is>
      </c>
      <c r="G363" s="23" t="n"/>
      <c r="H363" s="14" t="inlineStr">
        <is>
          <t>L2 Explain the rules</t>
        </is>
      </c>
      <c r="I363" s="21" t="inlineStr">
        <is>
          <t>U</t>
        </is>
      </c>
      <c r="J363" s="23" t="n"/>
      <c r="K363" s="14" t="inlineStr">
        <is>
          <t>L3 Identify the team</t>
        </is>
      </c>
      <c r="L363" s="21" t="inlineStr">
        <is>
          <t>U</t>
        </is>
      </c>
      <c r="M363" s="23" t="n"/>
      <c r="N363" s="14" t="inlineStr">
        <is>
          <t>L4 Review and correct</t>
        </is>
      </c>
      <c r="O363" s="21" t="inlineStr">
        <is>
          <t>U</t>
        </is>
      </c>
      <c r="P363" s="23" t="n"/>
      <c r="Q363" s="14" t="inlineStr">
        <is>
          <t>L5 Measure reliability</t>
        </is>
      </c>
      <c r="R363" s="21" t="inlineStr">
        <is>
          <t>U</t>
        </is>
      </c>
      <c r="S363" s="23" t="n"/>
      <c r="T363" s="14">
        <f>IF(Z363=0,IF(ISNUMBER(SEARCH("X",AV363)),"Unrated (0-5; X)","Unrated (0-5)"),IF(Z363=1,V363&amp;"/5",V363&amp;"-"&amp;X363&amp;"/5 (P"&amp;IF(ISNUMBER(SEARCH("X",AV363)),"; X","")&amp;")"))</f>
        <v/>
      </c>
      <c r="U363" s="26">
        <f>IF(AS363=0,"",IF(AR363=0,"Incomplete/invalid",IF(AA363=0,IF(ISNUMBER(SEARCH("X",AW363)),"Unrated (0-5; X)","Unrated (0-5)"),IF(AA363=1,W363&amp;"/5",W363&amp;"-"&amp;Y363&amp;"/5 (P"&amp;IF(ISNUMBER(SEARCH("X",AW363)),"; X","")&amp;")"))))</f>
        <v/>
      </c>
      <c r="V363" s="53">
        <f>LEN(AV363)-LEN(SUBSTITUTE(AV363,"Y",""))</f>
        <v/>
      </c>
      <c r="W363" s="54">
        <f>IF(AR363=1,LEN(AW363)-LEN(SUBSTITUTE(AW363,"Y","")),"")</f>
        <v/>
      </c>
      <c r="X363" s="53">
        <f>5-(LEN(AV363)-LEN(SUBSTITUTE(AV363,"N","")))</f>
        <v/>
      </c>
      <c r="Y363" s="54">
        <f>IF(AR363=1,5-(LEN(AW363)-LEN(SUBSTITUTE(AW363,"N",""))),"")</f>
        <v/>
      </c>
      <c r="Z363" s="55">
        <f>(V363+5-X363)/5</f>
        <v/>
      </c>
      <c r="AA363" s="56">
        <f>IF(AR363=1,(W363+5-Y363)/5,"")</f>
        <v/>
      </c>
      <c r="AB363" s="57">
        <f>D363*V363/5</f>
        <v/>
      </c>
      <c r="AC363" s="58">
        <f>IF(AR363=1,D363*W363/5,"")</f>
        <v/>
      </c>
      <c r="AD363" s="57">
        <f>D363*X363/5</f>
        <v/>
      </c>
      <c r="AE363" s="58">
        <f>IF(AR363=1,D363*Y363/5,"")</f>
        <v/>
      </c>
      <c r="AF363" s="57">
        <f>D363*Z363</f>
        <v/>
      </c>
      <c r="AG363" s="58">
        <f>IF(AR363=1,D363*AA363,"")</f>
        <v/>
      </c>
      <c r="AH363" s="14" t="inlineStr">
        <is>
          <t>Y: L1 | N: none | X: none | U: L2, L3, L4, L5. See dataset-specific evidence note in MCDM_Grades and the complete rules in MCDM_Rubric.</t>
        </is>
      </c>
      <c r="AI363" s="27" t="n"/>
      <c r="AJ363" s="14" t="inlineStr">
        <is>
          <t>https://github.com/SHAN-JH/UAV-CrackX-Datasets</t>
        </is>
      </c>
      <c r="AK363" s="27" t="n"/>
      <c r="AL363" s="14" t="inlineStr">
        <is>
          <t>P: primary documentation (not evaluator-verified data quality)</t>
        </is>
      </c>
      <c r="AM363" s="27" t="n"/>
      <c r="AN363" s="14" t="inlineStr">
        <is>
          <t>Documentation snapshot; payload release not fully pinned</t>
        </is>
      </c>
      <c r="AO363" s="27" t="n"/>
      <c r="AP363" s="14" t="inlineStr">
        <is>
          <t>2026-09-07</t>
        </is>
      </c>
      <c r="AQ363" s="27" t="n"/>
      <c r="AR363" s="14">
        <f>IF(AND(AS363=5,LEN(AW363)=5,LEN(SUBSTITUTE(SUBSTITUTE(SUBSTITUTE(SUBSTITUTE(AW363,"Y",""),"N",""),"U",""),"X",""))=0),1,0)</f>
        <v/>
      </c>
      <c r="AS363" s="14">
        <f>COUNTA(G363,J363,M363,P363,S363)</f>
        <v/>
      </c>
      <c r="AT363" s="14">
        <f>SUM(IF(OR(G363="Y",G363="N",G363="U",G363="X"),IF(G363=F363,1,0),0),IF(OR(J363="Y",J363="N",J363="U",J363="X"),IF(J363=I363,1,0),0),IF(OR(M363="Y",M363="N",M363="U",M363="X"),IF(M363=L363,1,0),0),IF(OR(P363="Y",P363="N",P363="U",P363="X"),IF(P363=O363,1,0),0),IF(OR(S363="Y",S363="N",S363="U",S363="X"),IF(S363=R363,1,0),0))</f>
        <v/>
      </c>
      <c r="AU363" s="14">
        <f>A363&amp;"|"&amp;LEFT(C363,1)</f>
        <v/>
      </c>
      <c r="AV363" s="14">
        <f>F363&amp;I363&amp;L363&amp;O363&amp;R363</f>
        <v/>
      </c>
      <c r="AW363" s="14">
        <f>G363&amp;J363&amp;M363&amp;P363&amp;S363</f>
        <v/>
      </c>
    </row>
    <row r="364" ht="70" customHeight="1">
      <c r="A364" s="14" t="inlineStr">
        <is>
          <t>DS-046</t>
        </is>
      </c>
      <c r="B364" s="14" t="inlineStr">
        <is>
          <t>UAV-CrackX (UAV pavement crack segmentation, x4/x8/x16 magnifications)</t>
        </is>
      </c>
      <c r="C364" s="14" t="inlineStr">
        <is>
          <t>D Documentation</t>
        </is>
      </c>
      <c r="D364" s="14">
        <f>MCDM_Settings!$D$9</f>
        <v/>
      </c>
      <c r="E364" s="14" t="inlineStr">
        <is>
          <t>D1 Describe the files</t>
        </is>
      </c>
      <c r="F364" s="21" t="inlineStr">
        <is>
          <t>U</t>
        </is>
      </c>
      <c r="G364" s="23" t="n"/>
      <c r="H364" s="14" t="inlineStr">
        <is>
          <t>D2 Explain the source</t>
        </is>
      </c>
      <c r="I364" s="21" t="inlineStr">
        <is>
          <t>Y</t>
        </is>
      </c>
      <c r="J364" s="23" t="n"/>
      <c r="K364" s="14" t="inlineStr">
        <is>
          <t>D3 Track the version</t>
        </is>
      </c>
      <c r="L364" s="21" t="inlineStr">
        <is>
          <t>Y</t>
        </is>
      </c>
      <c r="M364" s="23" t="n"/>
      <c r="N364" s="14" t="inlineStr">
        <is>
          <t>D4 State the limits</t>
        </is>
      </c>
      <c r="O364" s="21" t="inlineStr">
        <is>
          <t>U</t>
        </is>
      </c>
      <c r="P364" s="23" t="n"/>
      <c r="Q364" s="14" t="inlineStr">
        <is>
          <t>D5 Locate the details</t>
        </is>
      </c>
      <c r="R364" s="21" t="inlineStr">
        <is>
          <t>Y</t>
        </is>
      </c>
      <c r="S364" s="23" t="n"/>
      <c r="T364" s="14">
        <f>IF(Z364=0,IF(ISNUMBER(SEARCH("X",AV364)),"Unrated (0-5; X)","Unrated (0-5)"),IF(Z364=1,V364&amp;"/5",V364&amp;"-"&amp;X364&amp;"/5 (P"&amp;IF(ISNUMBER(SEARCH("X",AV364)),"; X","")&amp;")"))</f>
        <v/>
      </c>
      <c r="U364" s="26">
        <f>IF(AS364=0,"",IF(AR364=0,"Incomplete/invalid",IF(AA364=0,IF(ISNUMBER(SEARCH("X",AW364)),"Unrated (0-5; X)","Unrated (0-5)"),IF(AA364=1,W364&amp;"/5",W364&amp;"-"&amp;Y364&amp;"/5 (P"&amp;IF(ISNUMBER(SEARCH("X",AW364)),"; X","")&amp;")"))))</f>
        <v/>
      </c>
      <c r="V364" s="53">
        <f>LEN(AV364)-LEN(SUBSTITUTE(AV364,"Y",""))</f>
        <v/>
      </c>
      <c r="W364" s="54">
        <f>IF(AR364=1,LEN(AW364)-LEN(SUBSTITUTE(AW364,"Y","")),"")</f>
        <v/>
      </c>
      <c r="X364" s="53">
        <f>5-(LEN(AV364)-LEN(SUBSTITUTE(AV364,"N","")))</f>
        <v/>
      </c>
      <c r="Y364" s="54">
        <f>IF(AR364=1,5-(LEN(AW364)-LEN(SUBSTITUTE(AW364,"N",""))),"")</f>
        <v/>
      </c>
      <c r="Z364" s="55">
        <f>(V364+5-X364)/5</f>
        <v/>
      </c>
      <c r="AA364" s="56">
        <f>IF(AR364=1,(W364+5-Y364)/5,"")</f>
        <v/>
      </c>
      <c r="AB364" s="57">
        <f>D364*V364/5</f>
        <v/>
      </c>
      <c r="AC364" s="58">
        <f>IF(AR364=1,D364*W364/5,"")</f>
        <v/>
      </c>
      <c r="AD364" s="57">
        <f>D364*X364/5</f>
        <v/>
      </c>
      <c r="AE364" s="58">
        <f>IF(AR364=1,D364*Y364/5,"")</f>
        <v/>
      </c>
      <c r="AF364" s="57">
        <f>D364*Z364</f>
        <v/>
      </c>
      <c r="AG364" s="58">
        <f>IF(AR364=1,D364*AA364,"")</f>
        <v/>
      </c>
      <c r="AH364" s="14" t="inlineStr">
        <is>
          <t>Y: D2, D3, D5 | N: none | X: none | U: D1, D4. See dataset-specific evidence note in MCDM_Grades and the complete rules in MCDM_Rubric.</t>
        </is>
      </c>
      <c r="AI364" s="27" t="n"/>
      <c r="AJ364" s="14" t="inlineStr">
        <is>
          <t>https://github.com/SHAN-JH/UAV-CrackX-Datasets</t>
        </is>
      </c>
      <c r="AK364" s="27" t="n"/>
      <c r="AL364" s="14" t="inlineStr">
        <is>
          <t>P: primary documentation (not evaluator-verified data quality)</t>
        </is>
      </c>
      <c r="AM364" s="27" t="n"/>
      <c r="AN364" s="14" t="inlineStr">
        <is>
          <t>Documentation snapshot; payload release not fully pinned</t>
        </is>
      </c>
      <c r="AO364" s="27" t="n"/>
      <c r="AP364" s="14" t="inlineStr">
        <is>
          <t>2026-09-07</t>
        </is>
      </c>
      <c r="AQ364" s="27" t="n"/>
      <c r="AR364" s="14">
        <f>IF(AND(AS364=5,LEN(AW364)=5,LEN(SUBSTITUTE(SUBSTITUTE(SUBSTITUTE(SUBSTITUTE(AW364,"Y",""),"N",""),"U",""),"X",""))=0),1,0)</f>
        <v/>
      </c>
      <c r="AS364" s="14">
        <f>COUNTA(G364,J364,M364,P364,S364)</f>
        <v/>
      </c>
      <c r="AT364" s="14">
        <f>SUM(IF(OR(G364="Y",G364="N",G364="U",G364="X"),IF(G364=F364,1,0),0),IF(OR(J364="Y",J364="N",J364="U",J364="X"),IF(J364=I364,1,0),0),IF(OR(M364="Y",M364="N",M364="U",M364="X"),IF(M364=L364,1,0),0),IF(OR(P364="Y",P364="N",P364="U",P364="X"),IF(P364=O364,1,0),0),IF(OR(S364="Y",S364="N",S364="U",S364="X"),IF(S364=R364,1,0),0))</f>
        <v/>
      </c>
      <c r="AU364" s="14">
        <f>A364&amp;"|"&amp;LEFT(C364,1)</f>
        <v/>
      </c>
      <c r="AV364" s="14">
        <f>F364&amp;I364&amp;L364&amp;O364&amp;R364</f>
        <v/>
      </c>
      <c r="AW364" s="14">
        <f>G364&amp;J364&amp;M364&amp;P364&amp;S364</f>
        <v/>
      </c>
    </row>
    <row r="365" ht="70" customHeight="1">
      <c r="A365" s="14" t="inlineStr">
        <is>
          <t>DS-046</t>
        </is>
      </c>
      <c r="B365" s="14" t="inlineStr">
        <is>
          <t>UAV-CrackX (UAV pavement crack segmentation, x4/x8/x16 magnifications)</t>
        </is>
      </c>
      <c r="C365" s="14" t="inlineStr">
        <is>
          <t>C Sample Size</t>
        </is>
      </c>
      <c r="D365" s="14">
        <f>MCDM_Settings!$D$10</f>
        <v/>
      </c>
      <c r="E365" s="14" t="inlineStr">
        <is>
          <t>C1 Count originals</t>
        </is>
      </c>
      <c r="F365" s="21" t="inlineStr">
        <is>
          <t>U</t>
        </is>
      </c>
      <c r="G365" s="23" t="n"/>
      <c r="H365" s="14" t="inlineStr">
        <is>
          <t>C2 Count each class</t>
        </is>
      </c>
      <c r="I365" s="21" t="inlineStr">
        <is>
          <t>U</t>
        </is>
      </c>
      <c r="J365" s="23" t="n"/>
      <c r="K365" s="14" t="inlineStr">
        <is>
          <t>C3 Count each group</t>
        </is>
      </c>
      <c r="L365" s="21" t="inlineStr">
        <is>
          <t>U</t>
        </is>
      </c>
      <c r="M365" s="23" t="n"/>
      <c r="N365" s="14" t="inlineStr">
        <is>
          <t>C4 Count each split</t>
        </is>
      </c>
      <c r="O365" s="21" t="inlineStr">
        <is>
          <t>U</t>
        </is>
      </c>
      <c r="P365" s="23" t="n"/>
      <c r="Q365" s="14" t="inlineStr">
        <is>
          <t>C5 Justify the size</t>
        </is>
      </c>
      <c r="R365" s="21" t="inlineStr">
        <is>
          <t>U</t>
        </is>
      </c>
      <c r="S365" s="23" t="n"/>
      <c r="T365" s="14">
        <f>IF(Z365=0,IF(ISNUMBER(SEARCH("X",AV365)),"Unrated (0-5; X)","Unrated (0-5)"),IF(Z365=1,V365&amp;"/5",V365&amp;"-"&amp;X365&amp;"/5 (P"&amp;IF(ISNUMBER(SEARCH("X",AV365)),"; X","")&amp;")"))</f>
        <v/>
      </c>
      <c r="U365" s="26">
        <f>IF(AS365=0,"",IF(AR365=0,"Incomplete/invalid",IF(AA365=0,IF(ISNUMBER(SEARCH("X",AW365)),"Unrated (0-5; X)","Unrated (0-5)"),IF(AA365=1,W365&amp;"/5",W365&amp;"-"&amp;Y365&amp;"/5 (P"&amp;IF(ISNUMBER(SEARCH("X",AW365)),"; X","")&amp;")"))))</f>
        <v/>
      </c>
      <c r="V365" s="53">
        <f>LEN(AV365)-LEN(SUBSTITUTE(AV365,"Y",""))</f>
        <v/>
      </c>
      <c r="W365" s="54">
        <f>IF(AR365=1,LEN(AW365)-LEN(SUBSTITUTE(AW365,"Y","")),"")</f>
        <v/>
      </c>
      <c r="X365" s="53">
        <f>5-(LEN(AV365)-LEN(SUBSTITUTE(AV365,"N","")))</f>
        <v/>
      </c>
      <c r="Y365" s="54">
        <f>IF(AR365=1,5-(LEN(AW365)-LEN(SUBSTITUTE(AW365,"N",""))),"")</f>
        <v/>
      </c>
      <c r="Z365" s="55">
        <f>(V365+5-X365)/5</f>
        <v/>
      </c>
      <c r="AA365" s="56">
        <f>IF(AR365=1,(W365+5-Y365)/5,"")</f>
        <v/>
      </c>
      <c r="AB365" s="57">
        <f>D365*V365/5</f>
        <v/>
      </c>
      <c r="AC365" s="58">
        <f>IF(AR365=1,D365*W365/5,"")</f>
        <v/>
      </c>
      <c r="AD365" s="57">
        <f>D365*X365/5</f>
        <v/>
      </c>
      <c r="AE365" s="58">
        <f>IF(AR365=1,D365*Y365/5,"")</f>
        <v/>
      </c>
      <c r="AF365" s="57">
        <f>D365*Z365</f>
        <v/>
      </c>
      <c r="AG365" s="58">
        <f>IF(AR365=1,D365*AA365,"")</f>
        <v/>
      </c>
      <c r="AH365" s="14" t="inlineStr">
        <is>
          <t>Y: none | N: none | X: none | U: C1, C2, C3, C4, C5. See dataset-specific evidence note in MCDM_Grades and the complete rules in MCDM_Rubric.</t>
        </is>
      </c>
      <c r="AI365" s="27" t="n"/>
      <c r="AJ365" s="14" t="inlineStr">
        <is>
          <t>https://github.com/SHAN-JH/UAV-CrackX-Datasets</t>
        </is>
      </c>
      <c r="AK365" s="27" t="n"/>
      <c r="AL365" s="14" t="inlineStr">
        <is>
          <t>P: primary documentation (not evaluator-verified data quality)</t>
        </is>
      </c>
      <c r="AM365" s="27" t="n"/>
      <c r="AN365" s="14" t="inlineStr">
        <is>
          <t>Documentation snapshot; payload release not fully pinned</t>
        </is>
      </c>
      <c r="AO365" s="27" t="n"/>
      <c r="AP365" s="14" t="inlineStr">
        <is>
          <t>2026-09-07</t>
        </is>
      </c>
      <c r="AQ365" s="27" t="n"/>
      <c r="AR365" s="14">
        <f>IF(AND(AS365=5,LEN(AW365)=5,LEN(SUBSTITUTE(SUBSTITUTE(SUBSTITUTE(SUBSTITUTE(AW365,"Y",""),"N",""),"U",""),"X",""))=0),1,0)</f>
        <v/>
      </c>
      <c r="AS365" s="14">
        <f>COUNTA(G365,J365,M365,P365,S365)</f>
        <v/>
      </c>
      <c r="AT365" s="14">
        <f>SUM(IF(OR(G365="Y",G365="N",G365="U",G365="X"),IF(G365=F365,1,0),0),IF(OR(J365="Y",J365="N",J365="U",J365="X"),IF(J365=I365,1,0),0),IF(OR(M365="Y",M365="N",M365="U",M365="X"),IF(M365=L365,1,0),0),IF(OR(P365="Y",P365="N",P365="U",P365="X"),IF(P365=O365,1,0),0),IF(OR(S365="Y",S365="N",S365="U",S365="X"),IF(S365=R365,1,0),0))</f>
        <v/>
      </c>
      <c r="AU365" s="14">
        <f>A365&amp;"|"&amp;LEFT(C365,1)</f>
        <v/>
      </c>
      <c r="AV365" s="14">
        <f>F365&amp;I365&amp;L365&amp;O365&amp;R365</f>
        <v/>
      </c>
      <c r="AW365" s="14">
        <f>G365&amp;J365&amp;M365&amp;P365&amp;S365</f>
        <v/>
      </c>
    </row>
    <row r="366" ht="70" customHeight="1">
      <c r="A366" s="14" t="inlineStr">
        <is>
          <t>DS-046</t>
        </is>
      </c>
      <c r="B366" s="14" t="inlineStr">
        <is>
          <t>UAV-CrackX (UAV pavement crack segmentation, x4/x8/x16 magnifications)</t>
        </is>
      </c>
      <c r="C366" s="14" t="inlineStr">
        <is>
          <t>R Domain Fit</t>
        </is>
      </c>
      <c r="D366" s="14">
        <f>MCDM_Settings!$D$11</f>
        <v/>
      </c>
      <c r="E366" s="14" t="inlineStr">
        <is>
          <t>R1 Define the domain</t>
        </is>
      </c>
      <c r="F366" s="21" t="inlineStr">
        <is>
          <t>U</t>
        </is>
      </c>
      <c r="G366" s="23" t="n"/>
      <c r="H366" s="14" t="inlineStr">
        <is>
          <t>R2 Describe coverage</t>
        </is>
      </c>
      <c r="I366" s="21" t="inlineStr">
        <is>
          <t>U</t>
        </is>
      </c>
      <c r="J366" s="23" t="n"/>
      <c r="K366" s="14" t="inlineStr">
        <is>
          <t>R3 Compare the target</t>
        </is>
      </c>
      <c r="L366" s="21" t="inlineStr">
        <is>
          <t>U</t>
        </is>
      </c>
      <c r="M366" s="23" t="n"/>
      <c r="N366" s="14" t="inlineStr">
        <is>
          <t>R4 Check for bias</t>
        </is>
      </c>
      <c r="O366" s="21" t="inlineStr">
        <is>
          <t>U</t>
        </is>
      </c>
      <c r="P366" s="23" t="n"/>
      <c r="Q366" s="14" t="inlineStr">
        <is>
          <t>R5 Test a new domain</t>
        </is>
      </c>
      <c r="R366" s="21" t="inlineStr">
        <is>
          <t>U</t>
        </is>
      </c>
      <c r="S366" s="23" t="n"/>
      <c r="T366" s="14">
        <f>IF(Z366=0,IF(ISNUMBER(SEARCH("X",AV366)),"Unrated (0-5; X)","Unrated (0-5)"),IF(Z366=1,V366&amp;"/5",V366&amp;"-"&amp;X366&amp;"/5 (P"&amp;IF(ISNUMBER(SEARCH("X",AV366)),"; X","")&amp;")"))</f>
        <v/>
      </c>
      <c r="U366" s="26">
        <f>IF(AS366=0,"",IF(AR366=0,"Incomplete/invalid",IF(AA366=0,IF(ISNUMBER(SEARCH("X",AW366)),"Unrated (0-5; X)","Unrated (0-5)"),IF(AA366=1,W366&amp;"/5",W366&amp;"-"&amp;Y366&amp;"/5 (P"&amp;IF(ISNUMBER(SEARCH("X",AW366)),"; X","")&amp;")"))))</f>
        <v/>
      </c>
      <c r="V366" s="53">
        <f>LEN(AV366)-LEN(SUBSTITUTE(AV366,"Y",""))</f>
        <v/>
      </c>
      <c r="W366" s="54">
        <f>IF(AR366=1,LEN(AW366)-LEN(SUBSTITUTE(AW366,"Y","")),"")</f>
        <v/>
      </c>
      <c r="X366" s="53">
        <f>5-(LEN(AV366)-LEN(SUBSTITUTE(AV366,"N","")))</f>
        <v/>
      </c>
      <c r="Y366" s="54">
        <f>IF(AR366=1,5-(LEN(AW366)-LEN(SUBSTITUTE(AW366,"N",""))),"")</f>
        <v/>
      </c>
      <c r="Z366" s="55">
        <f>(V366+5-X366)/5</f>
        <v/>
      </c>
      <c r="AA366" s="56">
        <f>IF(AR366=1,(W366+5-Y366)/5,"")</f>
        <v/>
      </c>
      <c r="AB366" s="57">
        <f>D366*V366/5</f>
        <v/>
      </c>
      <c r="AC366" s="58">
        <f>IF(AR366=1,D366*W366/5,"")</f>
        <v/>
      </c>
      <c r="AD366" s="57">
        <f>D366*X366/5</f>
        <v/>
      </c>
      <c r="AE366" s="58">
        <f>IF(AR366=1,D366*Y366/5,"")</f>
        <v/>
      </c>
      <c r="AF366" s="57">
        <f>D366*Z366</f>
        <v/>
      </c>
      <c r="AG366" s="58">
        <f>IF(AR366=1,D366*AA366,"")</f>
        <v/>
      </c>
      <c r="AH366" s="14" t="inlineStr">
        <is>
          <t>Y: none | N: none | X: none | U: R1, R2, R3, R4, R5. See dataset-specific evidence note in MCDM_Grades and the complete rules in MCDM_Rubric.</t>
        </is>
      </c>
      <c r="AI366" s="27" t="n"/>
      <c r="AJ366" s="14" t="inlineStr">
        <is>
          <t>https://github.com/SHAN-JH/UAV-CrackX-Datasets</t>
        </is>
      </c>
      <c r="AK366" s="27" t="n"/>
      <c r="AL366" s="14" t="inlineStr">
        <is>
          <t>P: primary documentation (not evaluator-verified data quality)</t>
        </is>
      </c>
      <c r="AM366" s="27" t="n"/>
      <c r="AN366" s="14" t="inlineStr">
        <is>
          <t>Documentation snapshot; payload release not fully pinned</t>
        </is>
      </c>
      <c r="AO366" s="27" t="n"/>
      <c r="AP366" s="14" t="inlineStr">
        <is>
          <t>2026-09-07</t>
        </is>
      </c>
      <c r="AQ366" s="27" t="n"/>
      <c r="AR366" s="14">
        <f>IF(AND(AS366=5,LEN(AW366)=5,LEN(SUBSTITUTE(SUBSTITUTE(SUBSTITUTE(SUBSTITUTE(AW366,"Y",""),"N",""),"U",""),"X",""))=0),1,0)</f>
        <v/>
      </c>
      <c r="AS366" s="14">
        <f>COUNTA(G366,J366,M366,P366,S366)</f>
        <v/>
      </c>
      <c r="AT366" s="14">
        <f>SUM(IF(OR(G366="Y",G366="N",G366="U",G366="X"),IF(G366=F366,1,0),0),IF(OR(J366="Y",J366="N",J366="U",J366="X"),IF(J366=I366,1,0),0),IF(OR(M366="Y",M366="N",M366="U",M366="X"),IF(M366=L366,1,0),0),IF(OR(P366="Y",P366="N",P366="U",P366="X"),IF(P366=O366,1,0),0),IF(OR(S366="Y",S366="N",S366="U",S366="X"),IF(S366=R366,1,0),0))</f>
        <v/>
      </c>
      <c r="AU366" s="14">
        <f>A366&amp;"|"&amp;LEFT(C366,1)</f>
        <v/>
      </c>
      <c r="AV366" s="14">
        <f>F366&amp;I366&amp;L366&amp;O366&amp;R366</f>
        <v/>
      </c>
      <c r="AW366" s="14">
        <f>G366&amp;J366&amp;M366&amp;P366&amp;S366</f>
        <v/>
      </c>
    </row>
    <row r="367" ht="70" customHeight="1">
      <c r="A367" s="14" t="inlineStr">
        <is>
          <t>DS-046</t>
        </is>
      </c>
      <c r="B367" s="14" t="inlineStr">
        <is>
          <t>UAV-CrackX (UAV pavement crack segmentation, x4/x8/x16 magnifications)</t>
        </is>
      </c>
      <c r="C367" s="14" t="inlineStr">
        <is>
          <t>M Sensor Details</t>
        </is>
      </c>
      <c r="D367" s="14">
        <f>MCDM_Settings!$D$12</f>
        <v/>
      </c>
      <c r="E367" s="14" t="inlineStr">
        <is>
          <t>M1 Identify equipment</t>
        </is>
      </c>
      <c r="F367" s="21" t="inlineStr">
        <is>
          <t>Y</t>
        </is>
      </c>
      <c r="G367" s="23" t="n"/>
      <c r="H367" s="14" t="inlineStr">
        <is>
          <t>M2 Specify the scale</t>
        </is>
      </c>
      <c r="I367" s="21" t="inlineStr">
        <is>
          <t>U</t>
        </is>
      </c>
      <c r="J367" s="23" t="n"/>
      <c r="K367" s="14" t="inlineStr">
        <is>
          <t>M3 Locate the records</t>
        </is>
      </c>
      <c r="L367" s="21" t="inlineStr">
        <is>
          <t>U</t>
        </is>
      </c>
      <c r="M367" s="23" t="n"/>
      <c r="N367" s="14" t="inlineStr">
        <is>
          <t>M4 Report precision</t>
        </is>
      </c>
      <c r="O367" s="21" t="inlineStr">
        <is>
          <t>U</t>
        </is>
      </c>
      <c r="P367" s="23" t="n"/>
      <c r="Q367" s="14" t="inlineStr">
        <is>
          <t>M5 Explain processing</t>
        </is>
      </c>
      <c r="R367" s="21" t="inlineStr">
        <is>
          <t>U</t>
        </is>
      </c>
      <c r="S367" s="23" t="n"/>
      <c r="T367" s="14">
        <f>IF(Z367=0,IF(ISNUMBER(SEARCH("X",AV367)),"Unrated (0-5; X)","Unrated (0-5)"),IF(Z367=1,V367&amp;"/5",V367&amp;"-"&amp;X367&amp;"/5 (P"&amp;IF(ISNUMBER(SEARCH("X",AV367)),"; X","")&amp;")"))</f>
        <v/>
      </c>
      <c r="U367" s="26">
        <f>IF(AS367=0,"",IF(AR367=0,"Incomplete/invalid",IF(AA367=0,IF(ISNUMBER(SEARCH("X",AW367)),"Unrated (0-5; X)","Unrated (0-5)"),IF(AA367=1,W367&amp;"/5",W367&amp;"-"&amp;Y367&amp;"/5 (P"&amp;IF(ISNUMBER(SEARCH("X",AW367)),"; X","")&amp;")"))))</f>
        <v/>
      </c>
      <c r="V367" s="53">
        <f>LEN(AV367)-LEN(SUBSTITUTE(AV367,"Y",""))</f>
        <v/>
      </c>
      <c r="W367" s="54">
        <f>IF(AR367=1,LEN(AW367)-LEN(SUBSTITUTE(AW367,"Y","")),"")</f>
        <v/>
      </c>
      <c r="X367" s="53">
        <f>5-(LEN(AV367)-LEN(SUBSTITUTE(AV367,"N","")))</f>
        <v/>
      </c>
      <c r="Y367" s="54">
        <f>IF(AR367=1,5-(LEN(AW367)-LEN(SUBSTITUTE(AW367,"N",""))),"")</f>
        <v/>
      </c>
      <c r="Z367" s="55">
        <f>(V367+5-X367)/5</f>
        <v/>
      </c>
      <c r="AA367" s="56">
        <f>IF(AR367=1,(W367+5-Y367)/5,"")</f>
        <v/>
      </c>
      <c r="AB367" s="57">
        <f>D367*V367/5</f>
        <v/>
      </c>
      <c r="AC367" s="58">
        <f>IF(AR367=1,D367*W367/5,"")</f>
        <v/>
      </c>
      <c r="AD367" s="57">
        <f>D367*X367/5</f>
        <v/>
      </c>
      <c r="AE367" s="58">
        <f>IF(AR367=1,D367*Y367/5,"")</f>
        <v/>
      </c>
      <c r="AF367" s="57">
        <f>D367*Z367</f>
        <v/>
      </c>
      <c r="AG367" s="58">
        <f>IF(AR367=1,D367*AA367,"")</f>
        <v/>
      </c>
      <c r="AH367" s="14" t="inlineStr">
        <is>
          <t>Y: M1 | N: none | X: none | U: M2, M3, M4, M5. See dataset-specific evidence note in MCDM_Grades and the complete rules in MCDM_Rubric.</t>
        </is>
      </c>
      <c r="AI367" s="27" t="n"/>
      <c r="AJ367" s="14" t="inlineStr">
        <is>
          <t>https://github.com/SHAN-JH/UAV-CrackX-Datasets</t>
        </is>
      </c>
      <c r="AK367" s="27" t="n"/>
      <c r="AL367" s="14" t="inlineStr">
        <is>
          <t>P: primary documentation (not evaluator-verified data quality)</t>
        </is>
      </c>
      <c r="AM367" s="27" t="n"/>
      <c r="AN367" s="14" t="inlineStr">
        <is>
          <t>Documentation snapshot; payload release not fully pinned</t>
        </is>
      </c>
      <c r="AO367" s="27" t="n"/>
      <c r="AP367" s="14" t="inlineStr">
        <is>
          <t>2026-09-07</t>
        </is>
      </c>
      <c r="AQ367" s="27" t="n"/>
      <c r="AR367" s="14">
        <f>IF(AND(AS367=5,LEN(AW367)=5,LEN(SUBSTITUTE(SUBSTITUTE(SUBSTITUTE(SUBSTITUTE(AW367,"Y",""),"N",""),"U",""),"X",""))=0),1,0)</f>
        <v/>
      </c>
      <c r="AS367" s="14">
        <f>COUNTA(G367,J367,M367,P367,S367)</f>
        <v/>
      </c>
      <c r="AT367" s="14">
        <f>SUM(IF(OR(G367="Y",G367="N",G367="U",G367="X"),IF(G367=F367,1,0),0),IF(OR(J367="Y",J367="N",J367="U",J367="X"),IF(J367=I367,1,0),0),IF(OR(M367="Y",M367="N",M367="U",M367="X"),IF(M367=L367,1,0),0),IF(OR(P367="Y",P367="N",P367="U",P367="X"),IF(P367=O367,1,0),0),IF(OR(S367="Y",S367="N",S367="U",S367="X"),IF(S367=R367,1,0),0))</f>
        <v/>
      </c>
      <c r="AU367" s="14">
        <f>A367&amp;"|"&amp;LEFT(C367,1)</f>
        <v/>
      </c>
      <c r="AV367" s="14">
        <f>F367&amp;I367&amp;L367&amp;O367&amp;R367</f>
        <v/>
      </c>
      <c r="AW367" s="14">
        <f>G367&amp;J367&amp;M367&amp;P367&amp;S367</f>
        <v/>
      </c>
    </row>
    <row r="368" ht="70" customHeight="1">
      <c r="A368" s="14" t="inlineStr">
        <is>
          <t>DS-046</t>
        </is>
      </c>
      <c r="B368" s="14" t="inlineStr">
        <is>
          <t>UAV-CrackX (UAV pavement crack segmentation, x4/x8/x16 magnifications)</t>
        </is>
      </c>
      <c r="C368" s="14" t="inlineStr">
        <is>
          <t>V Test Readiness</t>
        </is>
      </c>
      <c r="D368" s="14">
        <f>MCDM_Settings!$D$13</f>
        <v/>
      </c>
      <c r="E368" s="14" t="inlineStr">
        <is>
          <t>V1 Identify test data</t>
        </is>
      </c>
      <c r="F368" s="21" t="inlineStr">
        <is>
          <t>U</t>
        </is>
      </c>
      <c r="G368" s="23" t="n"/>
      <c r="H368" s="14" t="inlineStr">
        <is>
          <t>V2 Define the splits</t>
        </is>
      </c>
      <c r="I368" s="21" t="inlineStr">
        <is>
          <t>U</t>
        </is>
      </c>
      <c r="J368" s="23" t="n"/>
      <c r="K368" s="14" t="inlineStr">
        <is>
          <t>V3 Prevent leakage</t>
        </is>
      </c>
      <c r="L368" s="21" t="inlineStr">
        <is>
          <t>U</t>
        </is>
      </c>
      <c r="M368" s="23" t="n"/>
      <c r="N368" s="14" t="inlineStr">
        <is>
          <t>V4 Provide a baseline</t>
        </is>
      </c>
      <c r="O368" s="21" t="inlineStr">
        <is>
          <t>U</t>
        </is>
      </c>
      <c r="P368" s="23" t="n"/>
      <c r="Q368" s="14" t="inlineStr">
        <is>
          <t>V5 Report uncertainty</t>
        </is>
      </c>
      <c r="R368" s="21" t="inlineStr">
        <is>
          <t>U</t>
        </is>
      </c>
      <c r="S368" s="23" t="n"/>
      <c r="T368" s="14">
        <f>IF(Z368=0,IF(ISNUMBER(SEARCH("X",AV368)),"Unrated (0-5; X)","Unrated (0-5)"),IF(Z368=1,V368&amp;"/5",V368&amp;"-"&amp;X368&amp;"/5 (P"&amp;IF(ISNUMBER(SEARCH("X",AV368)),"; X","")&amp;")"))</f>
        <v/>
      </c>
      <c r="U368" s="26">
        <f>IF(AS368=0,"",IF(AR368=0,"Incomplete/invalid",IF(AA368=0,IF(ISNUMBER(SEARCH("X",AW368)),"Unrated (0-5; X)","Unrated (0-5)"),IF(AA368=1,W368&amp;"/5",W368&amp;"-"&amp;Y368&amp;"/5 (P"&amp;IF(ISNUMBER(SEARCH("X",AW368)),"; X","")&amp;")"))))</f>
        <v/>
      </c>
      <c r="V368" s="53">
        <f>LEN(AV368)-LEN(SUBSTITUTE(AV368,"Y",""))</f>
        <v/>
      </c>
      <c r="W368" s="54">
        <f>IF(AR368=1,LEN(AW368)-LEN(SUBSTITUTE(AW368,"Y","")),"")</f>
        <v/>
      </c>
      <c r="X368" s="53">
        <f>5-(LEN(AV368)-LEN(SUBSTITUTE(AV368,"N","")))</f>
        <v/>
      </c>
      <c r="Y368" s="54">
        <f>IF(AR368=1,5-(LEN(AW368)-LEN(SUBSTITUTE(AW368,"N",""))),"")</f>
        <v/>
      </c>
      <c r="Z368" s="55">
        <f>(V368+5-X368)/5</f>
        <v/>
      </c>
      <c r="AA368" s="56">
        <f>IF(AR368=1,(W368+5-Y368)/5,"")</f>
        <v/>
      </c>
      <c r="AB368" s="57">
        <f>D368*V368/5</f>
        <v/>
      </c>
      <c r="AC368" s="58">
        <f>IF(AR368=1,D368*W368/5,"")</f>
        <v/>
      </c>
      <c r="AD368" s="57">
        <f>D368*X368/5</f>
        <v/>
      </c>
      <c r="AE368" s="58">
        <f>IF(AR368=1,D368*Y368/5,"")</f>
        <v/>
      </c>
      <c r="AF368" s="57">
        <f>D368*Z368</f>
        <v/>
      </c>
      <c r="AG368" s="58">
        <f>IF(AR368=1,D368*AA368,"")</f>
        <v/>
      </c>
      <c r="AH368" s="14" t="inlineStr">
        <is>
          <t>Y: none | N: none | X: none | U: V1, V2, V3, V4, V5. See dataset-specific evidence note in MCDM_Grades and the complete rules in MCDM_Rubric.</t>
        </is>
      </c>
      <c r="AI368" s="27" t="n"/>
      <c r="AJ368" s="14" t="inlineStr">
        <is>
          <t>https://github.com/SHAN-JH/UAV-CrackX-Datasets</t>
        </is>
      </c>
      <c r="AK368" s="27" t="n"/>
      <c r="AL368" s="14" t="inlineStr">
        <is>
          <t>P: primary documentation (not evaluator-verified data quality)</t>
        </is>
      </c>
      <c r="AM368" s="27" t="n"/>
      <c r="AN368" s="14" t="inlineStr">
        <is>
          <t>Documentation snapshot; payload release not fully pinned</t>
        </is>
      </c>
      <c r="AO368" s="27" t="n"/>
      <c r="AP368" s="14" t="inlineStr">
        <is>
          <t>2026-09-07</t>
        </is>
      </c>
      <c r="AQ368" s="27" t="n"/>
      <c r="AR368" s="14">
        <f>IF(AND(AS368=5,LEN(AW368)=5,LEN(SUBSTITUTE(SUBSTITUTE(SUBSTITUTE(SUBSTITUTE(AW368,"Y",""),"N",""),"U",""),"X",""))=0),1,0)</f>
        <v/>
      </c>
      <c r="AS368" s="14">
        <f>COUNTA(G368,J368,M368,P368,S368)</f>
        <v/>
      </c>
      <c r="AT368" s="14">
        <f>SUM(IF(OR(G368="Y",G368="N",G368="U",G368="X"),IF(G368=F368,1,0),0),IF(OR(J368="Y",J368="N",J368="U",J368="X"),IF(J368=I368,1,0),0),IF(OR(M368="Y",M368="N",M368="U",M368="X"),IF(M368=L368,1,0),0),IF(OR(P368="Y",P368="N",P368="U",P368="X"),IF(P368=O368,1,0),0),IF(OR(S368="Y",S368="N",S368="U",S368="X"),IF(S368=R368,1,0),0))</f>
        <v/>
      </c>
      <c r="AU368" s="14">
        <f>A368&amp;"|"&amp;LEFT(C368,1)</f>
        <v/>
      </c>
      <c r="AV368" s="14">
        <f>F368&amp;I368&amp;L368&amp;O368&amp;R368</f>
        <v/>
      </c>
      <c r="AW368" s="14">
        <f>G368&amp;J368&amp;M368&amp;P368&amp;S368</f>
        <v/>
      </c>
    </row>
    <row r="369" ht="70" customHeight="1">
      <c r="A369" s="14" t="inlineStr">
        <is>
          <t>DS-046</t>
        </is>
      </c>
      <c r="B369" s="14" t="inlineStr">
        <is>
          <t>UAV-CrackX (UAV pavement crack segmentation, x4/x8/x16 magnifications)</t>
        </is>
      </c>
      <c r="C369" s="14" t="inlineStr">
        <is>
          <t>E Engineering Value</t>
        </is>
      </c>
      <c r="D369" s="14">
        <f>MCDM_Settings!$D$14</f>
        <v/>
      </c>
      <c r="E369" s="14" t="inlineStr">
        <is>
          <t>E1 Define the outcome</t>
        </is>
      </c>
      <c r="F369" s="21" t="inlineStr">
        <is>
          <t>U</t>
        </is>
      </c>
      <c r="G369" s="23" t="n"/>
      <c r="H369" s="14" t="inlineStr">
        <is>
          <t>E2 Provide measurements</t>
        </is>
      </c>
      <c r="I369" s="21" t="inlineStr">
        <is>
          <t>U</t>
        </is>
      </c>
      <c r="J369" s="23" t="n"/>
      <c r="K369" s="14" t="inlineStr">
        <is>
          <t>E3 Link the records</t>
        </is>
      </c>
      <c r="L369" s="21" t="inlineStr">
        <is>
          <t>U</t>
        </is>
      </c>
      <c r="M369" s="23" t="n"/>
      <c r="N369" s="14" t="inlineStr">
        <is>
          <t>E4 Map agency needs</t>
        </is>
      </c>
      <c r="O369" s="21" t="inlineStr">
        <is>
          <t>U</t>
        </is>
      </c>
      <c r="P369" s="23" t="n"/>
      <c r="Q369" s="14" t="inlineStr">
        <is>
          <t>E5 Validate the decision</t>
        </is>
      </c>
      <c r="R369" s="21" t="inlineStr">
        <is>
          <t>U</t>
        </is>
      </c>
      <c r="S369" s="23" t="n"/>
      <c r="T369" s="14">
        <f>IF(Z369=0,IF(ISNUMBER(SEARCH("X",AV369)),"Unrated (0-5; X)","Unrated (0-5)"),IF(Z369=1,V369&amp;"/5",V369&amp;"-"&amp;X369&amp;"/5 (P"&amp;IF(ISNUMBER(SEARCH("X",AV369)),"; X","")&amp;")"))</f>
        <v/>
      </c>
      <c r="U369" s="26">
        <f>IF(AS369=0,"",IF(AR369=0,"Incomplete/invalid",IF(AA369=0,IF(ISNUMBER(SEARCH("X",AW369)),"Unrated (0-5; X)","Unrated (0-5)"),IF(AA369=1,W369&amp;"/5",W369&amp;"-"&amp;Y369&amp;"/5 (P"&amp;IF(ISNUMBER(SEARCH("X",AW369)),"; X","")&amp;")"))))</f>
        <v/>
      </c>
      <c r="V369" s="53">
        <f>LEN(AV369)-LEN(SUBSTITUTE(AV369,"Y",""))</f>
        <v/>
      </c>
      <c r="W369" s="54">
        <f>IF(AR369=1,LEN(AW369)-LEN(SUBSTITUTE(AW369,"Y","")),"")</f>
        <v/>
      </c>
      <c r="X369" s="53">
        <f>5-(LEN(AV369)-LEN(SUBSTITUTE(AV369,"N","")))</f>
        <v/>
      </c>
      <c r="Y369" s="54">
        <f>IF(AR369=1,5-(LEN(AW369)-LEN(SUBSTITUTE(AW369,"N",""))),"")</f>
        <v/>
      </c>
      <c r="Z369" s="55">
        <f>(V369+5-X369)/5</f>
        <v/>
      </c>
      <c r="AA369" s="56">
        <f>IF(AR369=1,(W369+5-Y369)/5,"")</f>
        <v/>
      </c>
      <c r="AB369" s="57">
        <f>D369*V369/5</f>
        <v/>
      </c>
      <c r="AC369" s="58">
        <f>IF(AR369=1,D369*W369/5,"")</f>
        <v/>
      </c>
      <c r="AD369" s="57">
        <f>D369*X369/5</f>
        <v/>
      </c>
      <c r="AE369" s="58">
        <f>IF(AR369=1,D369*Y369/5,"")</f>
        <v/>
      </c>
      <c r="AF369" s="57">
        <f>D369*Z369</f>
        <v/>
      </c>
      <c r="AG369" s="58">
        <f>IF(AR369=1,D369*AA369,"")</f>
        <v/>
      </c>
      <c r="AH369" s="14" t="inlineStr">
        <is>
          <t>Y: none | N: none | X: none | U: E1, E2, E3, E4, E5. See dataset-specific evidence note in MCDM_Grades and the complete rules in MCDM_Rubric.</t>
        </is>
      </c>
      <c r="AI369" s="27" t="n"/>
      <c r="AJ369" s="14" t="inlineStr">
        <is>
          <t>https://github.com/SHAN-JH/UAV-CrackX-Datasets</t>
        </is>
      </c>
      <c r="AK369" s="27" t="n"/>
      <c r="AL369" s="14" t="inlineStr">
        <is>
          <t>P: primary documentation (not evaluator-verified data quality)</t>
        </is>
      </c>
      <c r="AM369" s="27" t="n"/>
      <c r="AN369" s="14" t="inlineStr">
        <is>
          <t>Documentation snapshot; payload release not fully pinned</t>
        </is>
      </c>
      <c r="AO369" s="27" t="n"/>
      <c r="AP369" s="14" t="inlineStr">
        <is>
          <t>2026-09-07</t>
        </is>
      </c>
      <c r="AQ369" s="27" t="n"/>
      <c r="AR369" s="14">
        <f>IF(AND(AS369=5,LEN(AW369)=5,LEN(SUBSTITUTE(SUBSTITUTE(SUBSTITUTE(SUBSTITUTE(AW369,"Y",""),"N",""),"U",""),"X",""))=0),1,0)</f>
        <v/>
      </c>
      <c r="AS369" s="14">
        <f>COUNTA(G369,J369,M369,P369,S369)</f>
        <v/>
      </c>
      <c r="AT369" s="14">
        <f>SUM(IF(OR(G369="Y",G369="N",G369="U",G369="X"),IF(G369=F369,1,0),0),IF(OR(J369="Y",J369="N",J369="U",J369="X"),IF(J369=I369,1,0),0),IF(OR(M369="Y",M369="N",M369="U",M369="X"),IF(M369=L369,1,0),0),IF(OR(P369="Y",P369="N",P369="U",P369="X"),IF(P369=O369,1,0),0),IF(OR(S369="Y",S369="N",S369="U",S369="X"),IF(S369=R369,1,0),0))</f>
        <v/>
      </c>
      <c r="AU369" s="14">
        <f>A369&amp;"|"&amp;LEFT(C369,1)</f>
        <v/>
      </c>
      <c r="AV369" s="14">
        <f>F369&amp;I369&amp;L369&amp;O369&amp;R369</f>
        <v/>
      </c>
      <c r="AW369" s="14">
        <f>G369&amp;J369&amp;M369&amp;P369&amp;S369</f>
        <v/>
      </c>
    </row>
    <row r="370" ht="70" customHeight="1">
      <c r="A370" s="14" t="inlineStr">
        <is>
          <t>DS-047</t>
        </is>
      </c>
      <c r="B370" s="14" t="inlineStr">
        <is>
          <t>Long-Term Pavement Performance (LTPP)</t>
        </is>
      </c>
      <c r="C370" s="14" t="inlineStr">
        <is>
          <t>A Access</t>
        </is>
      </c>
      <c r="D370" s="14">
        <f>MCDM_Settings!$D$7</f>
        <v/>
      </c>
      <c r="E370" s="14" t="inlineStr">
        <is>
          <t>A1 Find the release</t>
        </is>
      </c>
      <c r="F370" s="21" t="inlineStr">
        <is>
          <t>Y</t>
        </is>
      </c>
      <c r="G370" s="23" t="n"/>
      <c r="H370" s="14" t="inlineStr">
        <is>
          <t>A2 Get the data</t>
        </is>
      </c>
      <c r="I370" s="21" t="inlineStr">
        <is>
          <t>Y</t>
        </is>
      </c>
      <c r="J370" s="23" t="n"/>
      <c r="K370" s="14" t="inlineStr">
        <is>
          <t>A3 Check the license</t>
        </is>
      </c>
      <c r="L370" s="21" t="inlineStr">
        <is>
          <t>Y</t>
        </is>
      </c>
      <c r="M370" s="23" t="n"/>
      <c r="N370" s="14" t="inlineStr">
        <is>
          <t>A4 Check other rights</t>
        </is>
      </c>
      <c r="O370" s="21" t="inlineStr">
        <is>
          <t>U</t>
        </is>
      </c>
      <c r="P370" s="23" t="n"/>
      <c r="Q370" s="14" t="inlineStr">
        <is>
          <t>A5 Open a sample</t>
        </is>
      </c>
      <c r="R370" s="21" t="inlineStr">
        <is>
          <t>U</t>
        </is>
      </c>
      <c r="S370" s="23" t="n"/>
      <c r="T370" s="14">
        <f>IF(Z370=0,IF(ISNUMBER(SEARCH("X",AV370)),"Unrated (0-5; X)","Unrated (0-5)"),IF(Z370=1,V370&amp;"/5",V370&amp;"-"&amp;X370&amp;"/5 (P"&amp;IF(ISNUMBER(SEARCH("X",AV370)),"; X","")&amp;")"))</f>
        <v/>
      </c>
      <c r="U370" s="26">
        <f>IF(AS370=0,"",IF(AR370=0,"Incomplete/invalid",IF(AA370=0,IF(ISNUMBER(SEARCH("X",AW370)),"Unrated (0-5; X)","Unrated (0-5)"),IF(AA370=1,W370&amp;"/5",W370&amp;"-"&amp;Y370&amp;"/5 (P"&amp;IF(ISNUMBER(SEARCH("X",AW370)),"; X","")&amp;")"))))</f>
        <v/>
      </c>
      <c r="V370" s="53">
        <f>LEN(AV370)-LEN(SUBSTITUTE(AV370,"Y",""))</f>
        <v/>
      </c>
      <c r="W370" s="54">
        <f>IF(AR370=1,LEN(AW370)-LEN(SUBSTITUTE(AW370,"Y","")),"")</f>
        <v/>
      </c>
      <c r="X370" s="53">
        <f>5-(LEN(AV370)-LEN(SUBSTITUTE(AV370,"N","")))</f>
        <v/>
      </c>
      <c r="Y370" s="54">
        <f>IF(AR370=1,5-(LEN(AW370)-LEN(SUBSTITUTE(AW370,"N",""))),"")</f>
        <v/>
      </c>
      <c r="Z370" s="55">
        <f>(V370+5-X370)/5</f>
        <v/>
      </c>
      <c r="AA370" s="56">
        <f>IF(AR370=1,(W370+5-Y370)/5,"")</f>
        <v/>
      </c>
      <c r="AB370" s="57">
        <f>D370*V370/5</f>
        <v/>
      </c>
      <c r="AC370" s="58">
        <f>IF(AR370=1,D370*W370/5,"")</f>
        <v/>
      </c>
      <c r="AD370" s="57">
        <f>D370*X370/5</f>
        <v/>
      </c>
      <c r="AE370" s="58">
        <f>IF(AR370=1,D370*Y370/5,"")</f>
        <v/>
      </c>
      <c r="AF370" s="57">
        <f>D370*Z370</f>
        <v/>
      </c>
      <c r="AG370" s="58">
        <f>IF(AR370=1,D370*AA370,"")</f>
        <v/>
      </c>
      <c r="AH370" s="14" t="inlineStr">
        <is>
          <t>Y: A1, A2, A3 | N: none | X: none | U: A4, A5. See dataset-specific evidence note in MCDM_Grades and the complete rules in MCDM_Rubric.</t>
        </is>
      </c>
      <c r="AI370" s="27" t="n"/>
      <c r="AJ370" s="14" t="inlineStr">
        <is>
          <t>https://infopave.fhwa.dot.gov/Data/DataSelection</t>
        </is>
      </c>
      <c r="AK370" s="27" t="n"/>
      <c r="AL370" s="14" t="inlineStr">
        <is>
          <t>P: primary documentation (not evaluator-verified data quality)</t>
        </is>
      </c>
      <c r="AM370" s="27" t="n"/>
      <c r="AN370" s="14" t="inlineStr">
        <is>
          <t>Standard Data Release 39; selected tables and cohort still to be specified</t>
        </is>
      </c>
      <c r="AO370" s="27" t="n"/>
      <c r="AP370" s="14" t="inlineStr">
        <is>
          <t>2026-09-07</t>
        </is>
      </c>
      <c r="AQ370" s="27" t="n"/>
      <c r="AR370" s="14">
        <f>IF(AND(AS370=5,LEN(AW370)=5,LEN(SUBSTITUTE(SUBSTITUTE(SUBSTITUTE(SUBSTITUTE(AW370,"Y",""),"N",""),"U",""),"X",""))=0),1,0)</f>
        <v/>
      </c>
      <c r="AS370" s="14">
        <f>COUNTA(G370,J370,M370,P370,S370)</f>
        <v/>
      </c>
      <c r="AT370" s="14">
        <f>SUM(IF(OR(G370="Y",G370="N",G370="U",G370="X"),IF(G370=F370,1,0),0),IF(OR(J370="Y",J370="N",J370="U",J370="X"),IF(J370=I370,1,0),0),IF(OR(M370="Y",M370="N",M370="U",M370="X"),IF(M370=L370,1,0),0),IF(OR(P370="Y",P370="N",P370="U",P370="X"),IF(P370=O370,1,0),0),IF(OR(S370="Y",S370="N",S370="U",S370="X"),IF(S370=R370,1,0),0))</f>
        <v/>
      </c>
      <c r="AU370" s="14">
        <f>A370&amp;"|"&amp;LEFT(C370,1)</f>
        <v/>
      </c>
      <c r="AV370" s="14">
        <f>F370&amp;I370&amp;L370&amp;O370&amp;R370</f>
        <v/>
      </c>
      <c r="AW370" s="14">
        <f>G370&amp;J370&amp;M370&amp;P370&amp;S370</f>
        <v/>
      </c>
    </row>
    <row r="371" ht="70" customHeight="1">
      <c r="A371" s="14" t="inlineStr">
        <is>
          <t>DS-047</t>
        </is>
      </c>
      <c r="B371" s="14" t="inlineStr">
        <is>
          <t>Long-Term Pavement Performance (LTPP)</t>
        </is>
      </c>
      <c r="C371" s="14" t="inlineStr">
        <is>
          <t>L Label Quality</t>
        </is>
      </c>
      <c r="D371" s="14">
        <f>MCDM_Settings!$D$8</f>
        <v/>
      </c>
      <c r="E371" s="14" t="inlineStr">
        <is>
          <t>L1 Define the targets</t>
        </is>
      </c>
      <c r="F371" s="21" t="inlineStr">
        <is>
          <t>Y</t>
        </is>
      </c>
      <c r="G371" s="23" t="n"/>
      <c r="H371" s="14" t="inlineStr">
        <is>
          <t>L2 Explain the rules</t>
        </is>
      </c>
      <c r="I371" s="21" t="inlineStr">
        <is>
          <t>Y</t>
        </is>
      </c>
      <c r="J371" s="23" t="n"/>
      <c r="K371" s="14" t="inlineStr">
        <is>
          <t>L3 Identify the team</t>
        </is>
      </c>
      <c r="L371" s="21" t="inlineStr">
        <is>
          <t>Y</t>
        </is>
      </c>
      <c r="M371" s="23" t="n"/>
      <c r="N371" s="14" t="inlineStr">
        <is>
          <t>L4 Review and correct</t>
        </is>
      </c>
      <c r="O371" s="21" t="inlineStr">
        <is>
          <t>Y</t>
        </is>
      </c>
      <c r="P371" s="23" t="n"/>
      <c r="Q371" s="14" t="inlineStr">
        <is>
          <t>L5 Measure reliability</t>
        </is>
      </c>
      <c r="R371" s="21" t="inlineStr">
        <is>
          <t>U</t>
        </is>
      </c>
      <c r="S371" s="23" t="n"/>
      <c r="T371" s="14">
        <f>IF(Z371=0,IF(ISNUMBER(SEARCH("X",AV371)),"Unrated (0-5; X)","Unrated (0-5)"),IF(Z371=1,V371&amp;"/5",V371&amp;"-"&amp;X371&amp;"/5 (P"&amp;IF(ISNUMBER(SEARCH("X",AV371)),"; X","")&amp;")"))</f>
        <v/>
      </c>
      <c r="U371" s="26">
        <f>IF(AS371=0,"",IF(AR371=0,"Incomplete/invalid",IF(AA371=0,IF(ISNUMBER(SEARCH("X",AW371)),"Unrated (0-5; X)","Unrated (0-5)"),IF(AA371=1,W371&amp;"/5",W371&amp;"-"&amp;Y371&amp;"/5 (P"&amp;IF(ISNUMBER(SEARCH("X",AW371)),"; X","")&amp;")"))))</f>
        <v/>
      </c>
      <c r="V371" s="53">
        <f>LEN(AV371)-LEN(SUBSTITUTE(AV371,"Y",""))</f>
        <v/>
      </c>
      <c r="W371" s="54">
        <f>IF(AR371=1,LEN(AW371)-LEN(SUBSTITUTE(AW371,"Y","")),"")</f>
        <v/>
      </c>
      <c r="X371" s="53">
        <f>5-(LEN(AV371)-LEN(SUBSTITUTE(AV371,"N","")))</f>
        <v/>
      </c>
      <c r="Y371" s="54">
        <f>IF(AR371=1,5-(LEN(AW371)-LEN(SUBSTITUTE(AW371,"N",""))),"")</f>
        <v/>
      </c>
      <c r="Z371" s="55">
        <f>(V371+5-X371)/5</f>
        <v/>
      </c>
      <c r="AA371" s="56">
        <f>IF(AR371=1,(W371+5-Y371)/5,"")</f>
        <v/>
      </c>
      <c r="AB371" s="57">
        <f>D371*V371/5</f>
        <v/>
      </c>
      <c r="AC371" s="58">
        <f>IF(AR371=1,D371*W371/5,"")</f>
        <v/>
      </c>
      <c r="AD371" s="57">
        <f>D371*X371/5</f>
        <v/>
      </c>
      <c r="AE371" s="58">
        <f>IF(AR371=1,D371*Y371/5,"")</f>
        <v/>
      </c>
      <c r="AF371" s="57">
        <f>D371*Z371</f>
        <v/>
      </c>
      <c r="AG371" s="58">
        <f>IF(AR371=1,D371*AA371,"")</f>
        <v/>
      </c>
      <c r="AH371" s="14" t="inlineStr">
        <is>
          <t>Y: L1, L2, L3, L4 | N: none | X: none | U: L5. See dataset-specific evidence note in MCDM_Grades and the complete rules in MCDM_Rubric.</t>
        </is>
      </c>
      <c r="AI371" s="27" t="n"/>
      <c r="AJ371" s="14" t="inlineStr">
        <is>
          <t>https://infopave.fhwa.dot.gov/Data/DataSelection</t>
        </is>
      </c>
      <c r="AK371" s="27" t="n"/>
      <c r="AL371" s="14" t="inlineStr">
        <is>
          <t>P: primary documentation (not evaluator-verified data quality)</t>
        </is>
      </c>
      <c r="AM371" s="27" t="n"/>
      <c r="AN371" s="14" t="inlineStr">
        <is>
          <t>Standard Data Release 39; selected tables and cohort still to be specified</t>
        </is>
      </c>
      <c r="AO371" s="27" t="n"/>
      <c r="AP371" s="14" t="inlineStr">
        <is>
          <t>2026-09-07</t>
        </is>
      </c>
      <c r="AQ371" s="27" t="n"/>
      <c r="AR371" s="14">
        <f>IF(AND(AS371=5,LEN(AW371)=5,LEN(SUBSTITUTE(SUBSTITUTE(SUBSTITUTE(SUBSTITUTE(AW371,"Y",""),"N",""),"U",""),"X",""))=0),1,0)</f>
        <v/>
      </c>
      <c r="AS371" s="14">
        <f>COUNTA(G371,J371,M371,P371,S371)</f>
        <v/>
      </c>
      <c r="AT371" s="14">
        <f>SUM(IF(OR(G371="Y",G371="N",G371="U",G371="X"),IF(G371=F371,1,0),0),IF(OR(J371="Y",J371="N",J371="U",J371="X"),IF(J371=I371,1,0),0),IF(OR(M371="Y",M371="N",M371="U",M371="X"),IF(M371=L371,1,0),0),IF(OR(P371="Y",P371="N",P371="U",P371="X"),IF(P371=O371,1,0),0),IF(OR(S371="Y",S371="N",S371="U",S371="X"),IF(S371=R371,1,0),0))</f>
        <v/>
      </c>
      <c r="AU371" s="14">
        <f>A371&amp;"|"&amp;LEFT(C371,1)</f>
        <v/>
      </c>
      <c r="AV371" s="14">
        <f>F371&amp;I371&amp;L371&amp;O371&amp;R371</f>
        <v/>
      </c>
      <c r="AW371" s="14">
        <f>G371&amp;J371&amp;M371&amp;P371&amp;S371</f>
        <v/>
      </c>
    </row>
    <row r="372" ht="70" customHeight="1">
      <c r="A372" s="14" t="inlineStr">
        <is>
          <t>DS-047</t>
        </is>
      </c>
      <c r="B372" s="14" t="inlineStr">
        <is>
          <t>Long-Term Pavement Performance (LTPP)</t>
        </is>
      </c>
      <c r="C372" s="14" t="inlineStr">
        <is>
          <t>D Documentation</t>
        </is>
      </c>
      <c r="D372" s="14">
        <f>MCDM_Settings!$D$9</f>
        <v/>
      </c>
      <c r="E372" s="14" t="inlineStr">
        <is>
          <t>D1 Describe the files</t>
        </is>
      </c>
      <c r="F372" s="21" t="inlineStr">
        <is>
          <t>Y</t>
        </is>
      </c>
      <c r="G372" s="23" t="n"/>
      <c r="H372" s="14" t="inlineStr">
        <is>
          <t>D2 Explain the source</t>
        </is>
      </c>
      <c r="I372" s="21" t="inlineStr">
        <is>
          <t>Y</t>
        </is>
      </c>
      <c r="J372" s="23" t="n"/>
      <c r="K372" s="14" t="inlineStr">
        <is>
          <t>D3 Track the version</t>
        </is>
      </c>
      <c r="L372" s="21" t="inlineStr">
        <is>
          <t>Y</t>
        </is>
      </c>
      <c r="M372" s="23" t="n"/>
      <c r="N372" s="14" t="inlineStr">
        <is>
          <t>D4 State the limits</t>
        </is>
      </c>
      <c r="O372" s="21" t="inlineStr">
        <is>
          <t>Y</t>
        </is>
      </c>
      <c r="P372" s="23" t="n"/>
      <c r="Q372" s="14" t="inlineStr">
        <is>
          <t>D5 Locate the details</t>
        </is>
      </c>
      <c r="R372" s="21" t="inlineStr">
        <is>
          <t>Y</t>
        </is>
      </c>
      <c r="S372" s="23" t="n"/>
      <c r="T372" s="14">
        <f>IF(Z372=0,IF(ISNUMBER(SEARCH("X",AV372)),"Unrated (0-5; X)","Unrated (0-5)"),IF(Z372=1,V372&amp;"/5",V372&amp;"-"&amp;X372&amp;"/5 (P"&amp;IF(ISNUMBER(SEARCH("X",AV372)),"; X","")&amp;")"))</f>
        <v/>
      </c>
      <c r="U372" s="26">
        <f>IF(AS372=0,"",IF(AR372=0,"Incomplete/invalid",IF(AA372=0,IF(ISNUMBER(SEARCH("X",AW372)),"Unrated (0-5; X)","Unrated (0-5)"),IF(AA372=1,W372&amp;"/5",W372&amp;"-"&amp;Y372&amp;"/5 (P"&amp;IF(ISNUMBER(SEARCH("X",AW372)),"; X","")&amp;")"))))</f>
        <v/>
      </c>
      <c r="V372" s="53">
        <f>LEN(AV372)-LEN(SUBSTITUTE(AV372,"Y",""))</f>
        <v/>
      </c>
      <c r="W372" s="54">
        <f>IF(AR372=1,LEN(AW372)-LEN(SUBSTITUTE(AW372,"Y","")),"")</f>
        <v/>
      </c>
      <c r="X372" s="53">
        <f>5-(LEN(AV372)-LEN(SUBSTITUTE(AV372,"N","")))</f>
        <v/>
      </c>
      <c r="Y372" s="54">
        <f>IF(AR372=1,5-(LEN(AW372)-LEN(SUBSTITUTE(AW372,"N",""))),"")</f>
        <v/>
      </c>
      <c r="Z372" s="55">
        <f>(V372+5-X372)/5</f>
        <v/>
      </c>
      <c r="AA372" s="56">
        <f>IF(AR372=1,(W372+5-Y372)/5,"")</f>
        <v/>
      </c>
      <c r="AB372" s="57">
        <f>D372*V372/5</f>
        <v/>
      </c>
      <c r="AC372" s="58">
        <f>IF(AR372=1,D372*W372/5,"")</f>
        <v/>
      </c>
      <c r="AD372" s="57">
        <f>D372*X372/5</f>
        <v/>
      </c>
      <c r="AE372" s="58">
        <f>IF(AR372=1,D372*Y372/5,"")</f>
        <v/>
      </c>
      <c r="AF372" s="57">
        <f>D372*Z372</f>
        <v/>
      </c>
      <c r="AG372" s="58">
        <f>IF(AR372=1,D372*AA372,"")</f>
        <v/>
      </c>
      <c r="AH372" s="14" t="inlineStr">
        <is>
          <t>Y: D1, D2, D3, D4, D5 | N: none | X: none | U: none. See dataset-specific evidence note in MCDM_Grades and the complete rules in MCDM_Rubric.</t>
        </is>
      </c>
      <c r="AI372" s="27" t="n"/>
      <c r="AJ372" s="14" t="inlineStr">
        <is>
          <t>https://infopave.fhwa.dot.gov/Data/DataSelection</t>
        </is>
      </c>
      <c r="AK372" s="27" t="n"/>
      <c r="AL372" s="14" t="inlineStr">
        <is>
          <t>P: primary documentation (not evaluator-verified data quality)</t>
        </is>
      </c>
      <c r="AM372" s="27" t="n"/>
      <c r="AN372" s="14" t="inlineStr">
        <is>
          <t>Standard Data Release 39; selected tables and cohort still to be specified</t>
        </is>
      </c>
      <c r="AO372" s="27" t="n"/>
      <c r="AP372" s="14" t="inlineStr">
        <is>
          <t>2026-09-07</t>
        </is>
      </c>
      <c r="AQ372" s="27" t="n"/>
      <c r="AR372" s="14">
        <f>IF(AND(AS372=5,LEN(AW372)=5,LEN(SUBSTITUTE(SUBSTITUTE(SUBSTITUTE(SUBSTITUTE(AW372,"Y",""),"N",""),"U",""),"X",""))=0),1,0)</f>
        <v/>
      </c>
      <c r="AS372" s="14">
        <f>COUNTA(G372,J372,M372,P372,S372)</f>
        <v/>
      </c>
      <c r="AT372" s="14">
        <f>SUM(IF(OR(G372="Y",G372="N",G372="U",G372="X"),IF(G372=F372,1,0),0),IF(OR(J372="Y",J372="N",J372="U",J372="X"),IF(J372=I372,1,0),0),IF(OR(M372="Y",M372="N",M372="U",M372="X"),IF(M372=L372,1,0),0),IF(OR(P372="Y",P372="N",P372="U",P372="X"),IF(P372=O372,1,0),0),IF(OR(S372="Y",S372="N",S372="U",S372="X"),IF(S372=R372,1,0),0))</f>
        <v/>
      </c>
      <c r="AU372" s="14">
        <f>A372&amp;"|"&amp;LEFT(C372,1)</f>
        <v/>
      </c>
      <c r="AV372" s="14">
        <f>F372&amp;I372&amp;L372&amp;O372&amp;R372</f>
        <v/>
      </c>
      <c r="AW372" s="14">
        <f>G372&amp;J372&amp;M372&amp;P372&amp;S372</f>
        <v/>
      </c>
    </row>
    <row r="373" ht="70" customHeight="1">
      <c r="A373" s="14" t="inlineStr">
        <is>
          <t>DS-047</t>
        </is>
      </c>
      <c r="B373" s="14" t="inlineStr">
        <is>
          <t>Long-Term Pavement Performance (LTPP)</t>
        </is>
      </c>
      <c r="C373" s="14" t="inlineStr">
        <is>
          <t>C Sample Size</t>
        </is>
      </c>
      <c r="D373" s="14">
        <f>MCDM_Settings!$D$10</f>
        <v/>
      </c>
      <c r="E373" s="14" t="inlineStr">
        <is>
          <t>C1 Count originals</t>
        </is>
      </c>
      <c r="F373" s="21" t="inlineStr">
        <is>
          <t>Y</t>
        </is>
      </c>
      <c r="G373" s="23" t="n"/>
      <c r="H373" s="14" t="inlineStr">
        <is>
          <t>C2 Count each class</t>
        </is>
      </c>
      <c r="I373" s="21" t="inlineStr">
        <is>
          <t>U</t>
        </is>
      </c>
      <c r="J373" s="23" t="n"/>
      <c r="K373" s="14" t="inlineStr">
        <is>
          <t>C3 Count each group</t>
        </is>
      </c>
      <c r="L373" s="21" t="inlineStr">
        <is>
          <t>Y</t>
        </is>
      </c>
      <c r="M373" s="23" t="n"/>
      <c r="N373" s="14" t="inlineStr">
        <is>
          <t>C4 Count each split</t>
        </is>
      </c>
      <c r="O373" s="21" t="inlineStr">
        <is>
          <t>U</t>
        </is>
      </c>
      <c r="P373" s="23" t="n"/>
      <c r="Q373" s="14" t="inlineStr">
        <is>
          <t>C5 Justify the size</t>
        </is>
      </c>
      <c r="R373" s="21" t="inlineStr">
        <is>
          <t>U</t>
        </is>
      </c>
      <c r="S373" s="23" t="n"/>
      <c r="T373" s="14">
        <f>IF(Z373=0,IF(ISNUMBER(SEARCH("X",AV373)),"Unrated (0-5; X)","Unrated (0-5)"),IF(Z373=1,V373&amp;"/5",V373&amp;"-"&amp;X373&amp;"/5 (P"&amp;IF(ISNUMBER(SEARCH("X",AV373)),"; X","")&amp;")"))</f>
        <v/>
      </c>
      <c r="U373" s="26">
        <f>IF(AS373=0,"",IF(AR373=0,"Incomplete/invalid",IF(AA373=0,IF(ISNUMBER(SEARCH("X",AW373)),"Unrated (0-5; X)","Unrated (0-5)"),IF(AA373=1,W373&amp;"/5",W373&amp;"-"&amp;Y373&amp;"/5 (P"&amp;IF(ISNUMBER(SEARCH("X",AW373)),"; X","")&amp;")"))))</f>
        <v/>
      </c>
      <c r="V373" s="53">
        <f>LEN(AV373)-LEN(SUBSTITUTE(AV373,"Y",""))</f>
        <v/>
      </c>
      <c r="W373" s="54">
        <f>IF(AR373=1,LEN(AW373)-LEN(SUBSTITUTE(AW373,"Y","")),"")</f>
        <v/>
      </c>
      <c r="X373" s="53">
        <f>5-(LEN(AV373)-LEN(SUBSTITUTE(AV373,"N","")))</f>
        <v/>
      </c>
      <c r="Y373" s="54">
        <f>IF(AR373=1,5-(LEN(AW373)-LEN(SUBSTITUTE(AW373,"N",""))),"")</f>
        <v/>
      </c>
      <c r="Z373" s="55">
        <f>(V373+5-X373)/5</f>
        <v/>
      </c>
      <c r="AA373" s="56">
        <f>IF(AR373=1,(W373+5-Y373)/5,"")</f>
        <v/>
      </c>
      <c r="AB373" s="57">
        <f>D373*V373/5</f>
        <v/>
      </c>
      <c r="AC373" s="58">
        <f>IF(AR373=1,D373*W373/5,"")</f>
        <v/>
      </c>
      <c r="AD373" s="57">
        <f>D373*X373/5</f>
        <v/>
      </c>
      <c r="AE373" s="58">
        <f>IF(AR373=1,D373*Y373/5,"")</f>
        <v/>
      </c>
      <c r="AF373" s="57">
        <f>D373*Z373</f>
        <v/>
      </c>
      <c r="AG373" s="58">
        <f>IF(AR373=1,D373*AA373,"")</f>
        <v/>
      </c>
      <c r="AH373" s="14" t="inlineStr">
        <is>
          <t>Y: C1, C3 | N: none | X: none | U: C2, C4, C5. See dataset-specific evidence note in MCDM_Grades and the complete rules in MCDM_Rubric.</t>
        </is>
      </c>
      <c r="AI373" s="27" t="n"/>
      <c r="AJ373" s="14" t="inlineStr">
        <is>
          <t>https://infopave.fhwa.dot.gov/Data/DataSelection</t>
        </is>
      </c>
      <c r="AK373" s="27" t="n"/>
      <c r="AL373" s="14" t="inlineStr">
        <is>
          <t>P: primary documentation (not evaluator-verified data quality)</t>
        </is>
      </c>
      <c r="AM373" s="27" t="n"/>
      <c r="AN373" s="14" t="inlineStr">
        <is>
          <t>Standard Data Release 39; selected tables and cohort still to be specified</t>
        </is>
      </c>
      <c r="AO373" s="27" t="n"/>
      <c r="AP373" s="14" t="inlineStr">
        <is>
          <t>2026-09-07</t>
        </is>
      </c>
      <c r="AQ373" s="27" t="n"/>
      <c r="AR373" s="14">
        <f>IF(AND(AS373=5,LEN(AW373)=5,LEN(SUBSTITUTE(SUBSTITUTE(SUBSTITUTE(SUBSTITUTE(AW373,"Y",""),"N",""),"U",""),"X",""))=0),1,0)</f>
        <v/>
      </c>
      <c r="AS373" s="14">
        <f>COUNTA(G373,J373,M373,P373,S373)</f>
        <v/>
      </c>
      <c r="AT373" s="14">
        <f>SUM(IF(OR(G373="Y",G373="N",G373="U",G373="X"),IF(G373=F373,1,0),0),IF(OR(J373="Y",J373="N",J373="U",J373="X"),IF(J373=I373,1,0),0),IF(OR(M373="Y",M373="N",M373="U",M373="X"),IF(M373=L373,1,0),0),IF(OR(P373="Y",P373="N",P373="U",P373="X"),IF(P373=O373,1,0),0),IF(OR(S373="Y",S373="N",S373="U",S373="X"),IF(S373=R373,1,0),0))</f>
        <v/>
      </c>
      <c r="AU373" s="14">
        <f>A373&amp;"|"&amp;LEFT(C373,1)</f>
        <v/>
      </c>
      <c r="AV373" s="14">
        <f>F373&amp;I373&amp;L373&amp;O373&amp;R373</f>
        <v/>
      </c>
      <c r="AW373" s="14">
        <f>G373&amp;J373&amp;M373&amp;P373&amp;S373</f>
        <v/>
      </c>
    </row>
    <row r="374" ht="70" customHeight="1">
      <c r="A374" s="14" t="inlineStr">
        <is>
          <t>DS-047</t>
        </is>
      </c>
      <c r="B374" s="14" t="inlineStr">
        <is>
          <t>Long-Term Pavement Performance (LTPP)</t>
        </is>
      </c>
      <c r="C374" s="14" t="inlineStr">
        <is>
          <t>R Domain Fit</t>
        </is>
      </c>
      <c r="D374" s="14">
        <f>MCDM_Settings!$D$11</f>
        <v/>
      </c>
      <c r="E374" s="14" t="inlineStr">
        <is>
          <t>R1 Define the domain</t>
        </is>
      </c>
      <c r="F374" s="21" t="inlineStr">
        <is>
          <t>Y</t>
        </is>
      </c>
      <c r="G374" s="23" t="n"/>
      <c r="H374" s="14" t="inlineStr">
        <is>
          <t>R2 Describe coverage</t>
        </is>
      </c>
      <c r="I374" s="21" t="inlineStr">
        <is>
          <t>Y</t>
        </is>
      </c>
      <c r="J374" s="23" t="n"/>
      <c r="K374" s="14" t="inlineStr">
        <is>
          <t>R3 Compare the target</t>
        </is>
      </c>
      <c r="L374" s="21" t="inlineStr">
        <is>
          <t>U</t>
        </is>
      </c>
      <c r="M374" s="23" t="n"/>
      <c r="N374" s="14" t="inlineStr">
        <is>
          <t>R4 Check for bias</t>
        </is>
      </c>
      <c r="O374" s="21" t="inlineStr">
        <is>
          <t>U</t>
        </is>
      </c>
      <c r="P374" s="23" t="n"/>
      <c r="Q374" s="14" t="inlineStr">
        <is>
          <t>R5 Test a new domain</t>
        </is>
      </c>
      <c r="R374" s="21" t="inlineStr">
        <is>
          <t>U</t>
        </is>
      </c>
      <c r="S374" s="23" t="n"/>
      <c r="T374" s="14">
        <f>IF(Z374=0,IF(ISNUMBER(SEARCH("X",AV374)),"Unrated (0-5; X)","Unrated (0-5)"),IF(Z374=1,V374&amp;"/5",V374&amp;"-"&amp;X374&amp;"/5 (P"&amp;IF(ISNUMBER(SEARCH("X",AV374)),"; X","")&amp;")"))</f>
        <v/>
      </c>
      <c r="U374" s="26">
        <f>IF(AS374=0,"",IF(AR374=0,"Incomplete/invalid",IF(AA374=0,IF(ISNUMBER(SEARCH("X",AW374)),"Unrated (0-5; X)","Unrated (0-5)"),IF(AA374=1,W374&amp;"/5",W374&amp;"-"&amp;Y374&amp;"/5 (P"&amp;IF(ISNUMBER(SEARCH("X",AW374)),"; X","")&amp;")"))))</f>
        <v/>
      </c>
      <c r="V374" s="53">
        <f>LEN(AV374)-LEN(SUBSTITUTE(AV374,"Y",""))</f>
        <v/>
      </c>
      <c r="W374" s="54">
        <f>IF(AR374=1,LEN(AW374)-LEN(SUBSTITUTE(AW374,"Y","")),"")</f>
        <v/>
      </c>
      <c r="X374" s="53">
        <f>5-(LEN(AV374)-LEN(SUBSTITUTE(AV374,"N","")))</f>
        <v/>
      </c>
      <c r="Y374" s="54">
        <f>IF(AR374=1,5-(LEN(AW374)-LEN(SUBSTITUTE(AW374,"N",""))),"")</f>
        <v/>
      </c>
      <c r="Z374" s="55">
        <f>(V374+5-X374)/5</f>
        <v/>
      </c>
      <c r="AA374" s="56">
        <f>IF(AR374=1,(W374+5-Y374)/5,"")</f>
        <v/>
      </c>
      <c r="AB374" s="57">
        <f>D374*V374/5</f>
        <v/>
      </c>
      <c r="AC374" s="58">
        <f>IF(AR374=1,D374*W374/5,"")</f>
        <v/>
      </c>
      <c r="AD374" s="57">
        <f>D374*X374/5</f>
        <v/>
      </c>
      <c r="AE374" s="58">
        <f>IF(AR374=1,D374*Y374/5,"")</f>
        <v/>
      </c>
      <c r="AF374" s="57">
        <f>D374*Z374</f>
        <v/>
      </c>
      <c r="AG374" s="58">
        <f>IF(AR374=1,D374*AA374,"")</f>
        <v/>
      </c>
      <c r="AH374" s="14" t="inlineStr">
        <is>
          <t>Y: R1, R2 | N: none | X: none | U: R3, R4, R5. See dataset-specific evidence note in MCDM_Grades and the complete rules in MCDM_Rubric.</t>
        </is>
      </c>
      <c r="AI374" s="27" t="n"/>
      <c r="AJ374" s="14" t="inlineStr">
        <is>
          <t>https://infopave.fhwa.dot.gov/Data/DataSelection</t>
        </is>
      </c>
      <c r="AK374" s="27" t="n"/>
      <c r="AL374" s="14" t="inlineStr">
        <is>
          <t>P: primary documentation (not evaluator-verified data quality)</t>
        </is>
      </c>
      <c r="AM374" s="27" t="n"/>
      <c r="AN374" s="14" t="inlineStr">
        <is>
          <t>Standard Data Release 39; selected tables and cohort still to be specified</t>
        </is>
      </c>
      <c r="AO374" s="27" t="n"/>
      <c r="AP374" s="14" t="inlineStr">
        <is>
          <t>2026-09-07</t>
        </is>
      </c>
      <c r="AQ374" s="27" t="n"/>
      <c r="AR374" s="14">
        <f>IF(AND(AS374=5,LEN(AW374)=5,LEN(SUBSTITUTE(SUBSTITUTE(SUBSTITUTE(SUBSTITUTE(AW374,"Y",""),"N",""),"U",""),"X",""))=0),1,0)</f>
        <v/>
      </c>
      <c r="AS374" s="14">
        <f>COUNTA(G374,J374,M374,P374,S374)</f>
        <v/>
      </c>
      <c r="AT374" s="14">
        <f>SUM(IF(OR(G374="Y",G374="N",G374="U",G374="X"),IF(G374=F374,1,0),0),IF(OR(J374="Y",J374="N",J374="U",J374="X"),IF(J374=I374,1,0),0),IF(OR(M374="Y",M374="N",M374="U",M374="X"),IF(M374=L374,1,0),0),IF(OR(P374="Y",P374="N",P374="U",P374="X"),IF(P374=O374,1,0),0),IF(OR(S374="Y",S374="N",S374="U",S374="X"),IF(S374=R374,1,0),0))</f>
        <v/>
      </c>
      <c r="AU374" s="14">
        <f>A374&amp;"|"&amp;LEFT(C374,1)</f>
        <v/>
      </c>
      <c r="AV374" s="14">
        <f>F374&amp;I374&amp;L374&amp;O374&amp;R374</f>
        <v/>
      </c>
      <c r="AW374" s="14">
        <f>G374&amp;J374&amp;M374&amp;P374&amp;S374</f>
        <v/>
      </c>
    </row>
    <row r="375" ht="70" customHeight="1">
      <c r="A375" s="14" t="inlineStr">
        <is>
          <t>DS-047</t>
        </is>
      </c>
      <c r="B375" s="14" t="inlineStr">
        <is>
          <t>Long-Term Pavement Performance (LTPP)</t>
        </is>
      </c>
      <c r="C375" s="14" t="inlineStr">
        <is>
          <t>M Sensor Details</t>
        </is>
      </c>
      <c r="D375" s="14">
        <f>MCDM_Settings!$D$12</f>
        <v/>
      </c>
      <c r="E375" s="14" t="inlineStr">
        <is>
          <t>M1 Identify equipment</t>
        </is>
      </c>
      <c r="F375" s="21" t="inlineStr">
        <is>
          <t>Y</t>
        </is>
      </c>
      <c r="G375" s="23" t="n"/>
      <c r="H375" s="14" t="inlineStr">
        <is>
          <t>M2 Specify the scale</t>
        </is>
      </c>
      <c r="I375" s="21" t="inlineStr">
        <is>
          <t>Y</t>
        </is>
      </c>
      <c r="J375" s="23" t="n"/>
      <c r="K375" s="14" t="inlineStr">
        <is>
          <t>M3 Locate the records</t>
        </is>
      </c>
      <c r="L375" s="21" t="inlineStr">
        <is>
          <t>Y</t>
        </is>
      </c>
      <c r="M375" s="23" t="n"/>
      <c r="N375" s="14" t="inlineStr">
        <is>
          <t>M4 Report precision</t>
        </is>
      </c>
      <c r="O375" s="21" t="inlineStr">
        <is>
          <t>U</t>
        </is>
      </c>
      <c r="P375" s="23" t="n"/>
      <c r="Q375" s="14" t="inlineStr">
        <is>
          <t>M5 Explain processing</t>
        </is>
      </c>
      <c r="R375" s="21" t="inlineStr">
        <is>
          <t>Y</t>
        </is>
      </c>
      <c r="S375" s="23" t="n"/>
      <c r="T375" s="14">
        <f>IF(Z375=0,IF(ISNUMBER(SEARCH("X",AV375)),"Unrated (0-5; X)","Unrated (0-5)"),IF(Z375=1,V375&amp;"/5",V375&amp;"-"&amp;X375&amp;"/5 (P"&amp;IF(ISNUMBER(SEARCH("X",AV375)),"; X","")&amp;")"))</f>
        <v/>
      </c>
      <c r="U375" s="26">
        <f>IF(AS375=0,"",IF(AR375=0,"Incomplete/invalid",IF(AA375=0,IF(ISNUMBER(SEARCH("X",AW375)),"Unrated (0-5; X)","Unrated (0-5)"),IF(AA375=1,W375&amp;"/5",W375&amp;"-"&amp;Y375&amp;"/5 (P"&amp;IF(ISNUMBER(SEARCH("X",AW375)),"; X","")&amp;")"))))</f>
        <v/>
      </c>
      <c r="V375" s="53">
        <f>LEN(AV375)-LEN(SUBSTITUTE(AV375,"Y",""))</f>
        <v/>
      </c>
      <c r="W375" s="54">
        <f>IF(AR375=1,LEN(AW375)-LEN(SUBSTITUTE(AW375,"Y","")),"")</f>
        <v/>
      </c>
      <c r="X375" s="53">
        <f>5-(LEN(AV375)-LEN(SUBSTITUTE(AV375,"N","")))</f>
        <v/>
      </c>
      <c r="Y375" s="54">
        <f>IF(AR375=1,5-(LEN(AW375)-LEN(SUBSTITUTE(AW375,"N",""))),"")</f>
        <v/>
      </c>
      <c r="Z375" s="55">
        <f>(V375+5-X375)/5</f>
        <v/>
      </c>
      <c r="AA375" s="56">
        <f>IF(AR375=1,(W375+5-Y375)/5,"")</f>
        <v/>
      </c>
      <c r="AB375" s="57">
        <f>D375*V375/5</f>
        <v/>
      </c>
      <c r="AC375" s="58">
        <f>IF(AR375=1,D375*W375/5,"")</f>
        <v/>
      </c>
      <c r="AD375" s="57">
        <f>D375*X375/5</f>
        <v/>
      </c>
      <c r="AE375" s="58">
        <f>IF(AR375=1,D375*Y375/5,"")</f>
        <v/>
      </c>
      <c r="AF375" s="57">
        <f>D375*Z375</f>
        <v/>
      </c>
      <c r="AG375" s="58">
        <f>IF(AR375=1,D375*AA375,"")</f>
        <v/>
      </c>
      <c r="AH375" s="14" t="inlineStr">
        <is>
          <t>Y: M1, M2, M3, M5 | N: none | X: none | U: M4. See dataset-specific evidence note in MCDM_Grades and the complete rules in MCDM_Rubric.</t>
        </is>
      </c>
      <c r="AI375" s="27" t="n"/>
      <c r="AJ375" s="14" t="inlineStr">
        <is>
          <t>https://infopave.fhwa.dot.gov/Data/DataSelection</t>
        </is>
      </c>
      <c r="AK375" s="27" t="n"/>
      <c r="AL375" s="14" t="inlineStr">
        <is>
          <t>P: primary documentation (not evaluator-verified data quality)</t>
        </is>
      </c>
      <c r="AM375" s="27" t="n"/>
      <c r="AN375" s="14" t="inlineStr">
        <is>
          <t>Standard Data Release 39; selected tables and cohort still to be specified</t>
        </is>
      </c>
      <c r="AO375" s="27" t="n"/>
      <c r="AP375" s="14" t="inlineStr">
        <is>
          <t>2026-09-07</t>
        </is>
      </c>
      <c r="AQ375" s="27" t="n"/>
      <c r="AR375" s="14">
        <f>IF(AND(AS375=5,LEN(AW375)=5,LEN(SUBSTITUTE(SUBSTITUTE(SUBSTITUTE(SUBSTITUTE(AW375,"Y",""),"N",""),"U",""),"X",""))=0),1,0)</f>
        <v/>
      </c>
      <c r="AS375" s="14">
        <f>COUNTA(G375,J375,M375,P375,S375)</f>
        <v/>
      </c>
      <c r="AT375" s="14">
        <f>SUM(IF(OR(G375="Y",G375="N",G375="U",G375="X"),IF(G375=F375,1,0),0),IF(OR(J375="Y",J375="N",J375="U",J375="X"),IF(J375=I375,1,0),0),IF(OR(M375="Y",M375="N",M375="U",M375="X"),IF(M375=L375,1,0),0),IF(OR(P375="Y",P375="N",P375="U",P375="X"),IF(P375=O375,1,0),0),IF(OR(S375="Y",S375="N",S375="U",S375="X"),IF(S375=R375,1,0),0))</f>
        <v/>
      </c>
      <c r="AU375" s="14">
        <f>A375&amp;"|"&amp;LEFT(C375,1)</f>
        <v/>
      </c>
      <c r="AV375" s="14">
        <f>F375&amp;I375&amp;L375&amp;O375&amp;R375</f>
        <v/>
      </c>
      <c r="AW375" s="14">
        <f>G375&amp;J375&amp;M375&amp;P375&amp;S375</f>
        <v/>
      </c>
    </row>
    <row r="376" ht="70" customHeight="1">
      <c r="A376" s="14" t="inlineStr">
        <is>
          <t>DS-047</t>
        </is>
      </c>
      <c r="B376" s="14" t="inlineStr">
        <is>
          <t>Long-Term Pavement Performance (LTPP)</t>
        </is>
      </c>
      <c r="C376" s="14" t="inlineStr">
        <is>
          <t>V Test Readiness</t>
        </is>
      </c>
      <c r="D376" s="14">
        <f>MCDM_Settings!$D$13</f>
        <v/>
      </c>
      <c r="E376" s="14" t="inlineStr">
        <is>
          <t>V1 Identify test data</t>
        </is>
      </c>
      <c r="F376" s="21" t="inlineStr">
        <is>
          <t>Y</t>
        </is>
      </c>
      <c r="G376" s="23" t="n"/>
      <c r="H376" s="14" t="inlineStr">
        <is>
          <t>V2 Define the splits</t>
        </is>
      </c>
      <c r="I376" s="21" t="inlineStr">
        <is>
          <t>U</t>
        </is>
      </c>
      <c r="J376" s="23" t="n"/>
      <c r="K376" s="14" t="inlineStr">
        <is>
          <t>V3 Prevent leakage</t>
        </is>
      </c>
      <c r="L376" s="21" t="inlineStr">
        <is>
          <t>U</t>
        </is>
      </c>
      <c r="M376" s="23" t="n"/>
      <c r="N376" s="14" t="inlineStr">
        <is>
          <t>V4 Provide a baseline</t>
        </is>
      </c>
      <c r="O376" s="21" t="inlineStr">
        <is>
          <t>U</t>
        </is>
      </c>
      <c r="P376" s="23" t="n"/>
      <c r="Q376" s="14" t="inlineStr">
        <is>
          <t>V5 Report uncertainty</t>
        </is>
      </c>
      <c r="R376" s="21" t="inlineStr">
        <is>
          <t>U</t>
        </is>
      </c>
      <c r="S376" s="23" t="n"/>
      <c r="T376" s="14">
        <f>IF(Z376=0,IF(ISNUMBER(SEARCH("X",AV376)),"Unrated (0-5; X)","Unrated (0-5)"),IF(Z376=1,V376&amp;"/5",V376&amp;"-"&amp;X376&amp;"/5 (P"&amp;IF(ISNUMBER(SEARCH("X",AV376)),"; X","")&amp;")"))</f>
        <v/>
      </c>
      <c r="U376" s="26">
        <f>IF(AS376=0,"",IF(AR376=0,"Incomplete/invalid",IF(AA376=0,IF(ISNUMBER(SEARCH("X",AW376)),"Unrated (0-5; X)","Unrated (0-5)"),IF(AA376=1,W376&amp;"/5",W376&amp;"-"&amp;Y376&amp;"/5 (P"&amp;IF(ISNUMBER(SEARCH("X",AW376)),"; X","")&amp;")"))))</f>
        <v/>
      </c>
      <c r="V376" s="53">
        <f>LEN(AV376)-LEN(SUBSTITUTE(AV376,"Y",""))</f>
        <v/>
      </c>
      <c r="W376" s="54">
        <f>IF(AR376=1,LEN(AW376)-LEN(SUBSTITUTE(AW376,"Y","")),"")</f>
        <v/>
      </c>
      <c r="X376" s="53">
        <f>5-(LEN(AV376)-LEN(SUBSTITUTE(AV376,"N","")))</f>
        <v/>
      </c>
      <c r="Y376" s="54">
        <f>IF(AR376=1,5-(LEN(AW376)-LEN(SUBSTITUTE(AW376,"N",""))),"")</f>
        <v/>
      </c>
      <c r="Z376" s="55">
        <f>(V376+5-X376)/5</f>
        <v/>
      </c>
      <c r="AA376" s="56">
        <f>IF(AR376=1,(W376+5-Y376)/5,"")</f>
        <v/>
      </c>
      <c r="AB376" s="57">
        <f>D376*V376/5</f>
        <v/>
      </c>
      <c r="AC376" s="58">
        <f>IF(AR376=1,D376*W376/5,"")</f>
        <v/>
      </c>
      <c r="AD376" s="57">
        <f>D376*X376/5</f>
        <v/>
      </c>
      <c r="AE376" s="58">
        <f>IF(AR376=1,D376*Y376/5,"")</f>
        <v/>
      </c>
      <c r="AF376" s="57">
        <f>D376*Z376</f>
        <v/>
      </c>
      <c r="AG376" s="58">
        <f>IF(AR376=1,D376*AA376,"")</f>
        <v/>
      </c>
      <c r="AH376" s="14" t="inlineStr">
        <is>
          <t>Y: V1 | N: none | X: none | U: V2, V3, V4, V5. See dataset-specific evidence note in MCDM_Grades and the complete rules in MCDM_Rubric.</t>
        </is>
      </c>
      <c r="AI376" s="27" t="n"/>
      <c r="AJ376" s="14" t="inlineStr">
        <is>
          <t>https://infopave.fhwa.dot.gov/Data/DataSelection</t>
        </is>
      </c>
      <c r="AK376" s="27" t="n"/>
      <c r="AL376" s="14" t="inlineStr">
        <is>
          <t>P: primary documentation (not evaluator-verified data quality)</t>
        </is>
      </c>
      <c r="AM376" s="27" t="n"/>
      <c r="AN376" s="14" t="inlineStr">
        <is>
          <t>Standard Data Release 39; selected tables and cohort still to be specified</t>
        </is>
      </c>
      <c r="AO376" s="27" t="n"/>
      <c r="AP376" s="14" t="inlineStr">
        <is>
          <t>2026-09-07</t>
        </is>
      </c>
      <c r="AQ376" s="27" t="n"/>
      <c r="AR376" s="14">
        <f>IF(AND(AS376=5,LEN(AW376)=5,LEN(SUBSTITUTE(SUBSTITUTE(SUBSTITUTE(SUBSTITUTE(AW376,"Y",""),"N",""),"U",""),"X",""))=0),1,0)</f>
        <v/>
      </c>
      <c r="AS376" s="14">
        <f>COUNTA(G376,J376,M376,P376,S376)</f>
        <v/>
      </c>
      <c r="AT376" s="14">
        <f>SUM(IF(OR(G376="Y",G376="N",G376="U",G376="X"),IF(G376=F376,1,0),0),IF(OR(J376="Y",J376="N",J376="U",J376="X"),IF(J376=I376,1,0),0),IF(OR(M376="Y",M376="N",M376="U",M376="X"),IF(M376=L376,1,0),0),IF(OR(P376="Y",P376="N",P376="U",P376="X"),IF(P376=O376,1,0),0),IF(OR(S376="Y",S376="N",S376="U",S376="X"),IF(S376=R376,1,0),0))</f>
        <v/>
      </c>
      <c r="AU376" s="14">
        <f>A376&amp;"|"&amp;LEFT(C376,1)</f>
        <v/>
      </c>
      <c r="AV376" s="14">
        <f>F376&amp;I376&amp;L376&amp;O376&amp;R376</f>
        <v/>
      </c>
      <c r="AW376" s="14">
        <f>G376&amp;J376&amp;M376&amp;P376&amp;S376</f>
        <v/>
      </c>
    </row>
    <row r="377" ht="70" customHeight="1">
      <c r="A377" s="14" t="inlineStr">
        <is>
          <t>DS-047</t>
        </is>
      </c>
      <c r="B377" s="14" t="inlineStr">
        <is>
          <t>Long-Term Pavement Performance (LTPP)</t>
        </is>
      </c>
      <c r="C377" s="14" t="inlineStr">
        <is>
          <t>E Engineering Value</t>
        </is>
      </c>
      <c r="D377" s="14">
        <f>MCDM_Settings!$D$14</f>
        <v/>
      </c>
      <c r="E377" s="14" t="inlineStr">
        <is>
          <t>E1 Define the outcome</t>
        </is>
      </c>
      <c r="F377" s="21" t="inlineStr">
        <is>
          <t>Y</t>
        </is>
      </c>
      <c r="G377" s="23" t="n"/>
      <c r="H377" s="14" t="inlineStr">
        <is>
          <t>E2 Provide measurements</t>
        </is>
      </c>
      <c r="I377" s="21" t="inlineStr">
        <is>
          <t>Y</t>
        </is>
      </c>
      <c r="J377" s="23" t="n"/>
      <c r="K377" s="14" t="inlineStr">
        <is>
          <t>E3 Link the records</t>
        </is>
      </c>
      <c r="L377" s="21" t="inlineStr">
        <is>
          <t>U</t>
        </is>
      </c>
      <c r="M377" s="23" t="n"/>
      <c r="N377" s="14" t="inlineStr">
        <is>
          <t>E4 Map agency needs</t>
        </is>
      </c>
      <c r="O377" s="21" t="inlineStr">
        <is>
          <t>U</t>
        </is>
      </c>
      <c r="P377" s="23" t="n"/>
      <c r="Q377" s="14" t="inlineStr">
        <is>
          <t>E5 Validate the decision</t>
        </is>
      </c>
      <c r="R377" s="21" t="inlineStr">
        <is>
          <t>U</t>
        </is>
      </c>
      <c r="S377" s="23" t="n"/>
      <c r="T377" s="14">
        <f>IF(Z377=0,IF(ISNUMBER(SEARCH("X",AV377)),"Unrated (0-5; X)","Unrated (0-5)"),IF(Z377=1,V377&amp;"/5",V377&amp;"-"&amp;X377&amp;"/5 (P"&amp;IF(ISNUMBER(SEARCH("X",AV377)),"; X","")&amp;")"))</f>
        <v/>
      </c>
      <c r="U377" s="26">
        <f>IF(AS377=0,"",IF(AR377=0,"Incomplete/invalid",IF(AA377=0,IF(ISNUMBER(SEARCH("X",AW377)),"Unrated (0-5; X)","Unrated (0-5)"),IF(AA377=1,W377&amp;"/5",W377&amp;"-"&amp;Y377&amp;"/5 (P"&amp;IF(ISNUMBER(SEARCH("X",AW377)),"; X","")&amp;")"))))</f>
        <v/>
      </c>
      <c r="V377" s="53">
        <f>LEN(AV377)-LEN(SUBSTITUTE(AV377,"Y",""))</f>
        <v/>
      </c>
      <c r="W377" s="54">
        <f>IF(AR377=1,LEN(AW377)-LEN(SUBSTITUTE(AW377,"Y","")),"")</f>
        <v/>
      </c>
      <c r="X377" s="53">
        <f>5-(LEN(AV377)-LEN(SUBSTITUTE(AV377,"N","")))</f>
        <v/>
      </c>
      <c r="Y377" s="54">
        <f>IF(AR377=1,5-(LEN(AW377)-LEN(SUBSTITUTE(AW377,"N",""))),"")</f>
        <v/>
      </c>
      <c r="Z377" s="55">
        <f>(V377+5-X377)/5</f>
        <v/>
      </c>
      <c r="AA377" s="56">
        <f>IF(AR377=1,(W377+5-Y377)/5,"")</f>
        <v/>
      </c>
      <c r="AB377" s="57">
        <f>D377*V377/5</f>
        <v/>
      </c>
      <c r="AC377" s="58">
        <f>IF(AR377=1,D377*W377/5,"")</f>
        <v/>
      </c>
      <c r="AD377" s="57">
        <f>D377*X377/5</f>
        <v/>
      </c>
      <c r="AE377" s="58">
        <f>IF(AR377=1,D377*Y377/5,"")</f>
        <v/>
      </c>
      <c r="AF377" s="57">
        <f>D377*Z377</f>
        <v/>
      </c>
      <c r="AG377" s="58">
        <f>IF(AR377=1,D377*AA377,"")</f>
        <v/>
      </c>
      <c r="AH377" s="14" t="inlineStr">
        <is>
          <t>Y: E1, E2 | N: none | X: none | U: E3, E4, E5. See dataset-specific evidence note in MCDM_Grades and the complete rules in MCDM_Rubric.</t>
        </is>
      </c>
      <c r="AI377" s="27" t="n"/>
      <c r="AJ377" s="14" t="inlineStr">
        <is>
          <t>https://infopave.fhwa.dot.gov/Data/DataSelection</t>
        </is>
      </c>
      <c r="AK377" s="27" t="n"/>
      <c r="AL377" s="14" t="inlineStr">
        <is>
          <t>P: primary documentation (not evaluator-verified data quality)</t>
        </is>
      </c>
      <c r="AM377" s="27" t="n"/>
      <c r="AN377" s="14" t="inlineStr">
        <is>
          <t>Standard Data Release 39; selected tables and cohort still to be specified</t>
        </is>
      </c>
      <c r="AO377" s="27" t="n"/>
      <c r="AP377" s="14" t="inlineStr">
        <is>
          <t>2026-09-07</t>
        </is>
      </c>
      <c r="AQ377" s="27" t="n"/>
      <c r="AR377" s="14">
        <f>IF(AND(AS377=5,LEN(AW377)=5,LEN(SUBSTITUTE(SUBSTITUTE(SUBSTITUTE(SUBSTITUTE(AW377,"Y",""),"N",""),"U",""),"X",""))=0),1,0)</f>
        <v/>
      </c>
      <c r="AS377" s="14">
        <f>COUNTA(G377,J377,M377,P377,S377)</f>
        <v/>
      </c>
      <c r="AT377" s="14">
        <f>SUM(IF(OR(G377="Y",G377="N",G377="U",G377="X"),IF(G377=F377,1,0),0),IF(OR(J377="Y",J377="N",J377="U",J377="X"),IF(J377=I377,1,0),0),IF(OR(M377="Y",M377="N",M377="U",M377="X"),IF(M377=L377,1,0),0),IF(OR(P377="Y",P377="N",P377="U",P377="X"),IF(P377=O377,1,0),0),IF(OR(S377="Y",S377="N",S377="U",S377="X"),IF(S377=R377,1,0),0))</f>
        <v/>
      </c>
      <c r="AU377" s="14">
        <f>A377&amp;"|"&amp;LEFT(C377,1)</f>
        <v/>
      </c>
      <c r="AV377" s="14">
        <f>F377&amp;I377&amp;L377&amp;O377&amp;R377</f>
        <v/>
      </c>
      <c r="AW377" s="14">
        <f>G377&amp;J377&amp;M377&amp;P377&amp;S377</f>
        <v/>
      </c>
    </row>
    <row r="378" ht="70" customHeight="1">
      <c r="A378" s="14" t="inlineStr">
        <is>
          <t>DS-048</t>
        </is>
      </c>
      <c r="B378" s="14" t="inlineStr">
        <is>
          <t>Long-Term Pavement Performance (LTPP) - Non-LTPP Data Access Collection</t>
        </is>
      </c>
      <c r="C378" s="14" t="inlineStr">
        <is>
          <t>A Access</t>
        </is>
      </c>
      <c r="D378" s="14">
        <f>MCDM_Settings!$D$7</f>
        <v/>
      </c>
      <c r="E378" s="14" t="inlineStr">
        <is>
          <t>A1 Find the release</t>
        </is>
      </c>
      <c r="F378" s="21" t="inlineStr">
        <is>
          <t>U</t>
        </is>
      </c>
      <c r="G378" s="23" t="n"/>
      <c r="H378" s="14" t="inlineStr">
        <is>
          <t>A2 Get the data</t>
        </is>
      </c>
      <c r="I378" s="21" t="inlineStr">
        <is>
          <t>U</t>
        </is>
      </c>
      <c r="J378" s="23" t="n"/>
      <c r="K378" s="14" t="inlineStr">
        <is>
          <t>A3 Check the license</t>
        </is>
      </c>
      <c r="L378" s="21" t="inlineStr">
        <is>
          <t>U</t>
        </is>
      </c>
      <c r="M378" s="23" t="n"/>
      <c r="N378" s="14" t="inlineStr">
        <is>
          <t>A4 Check other rights</t>
        </is>
      </c>
      <c r="O378" s="21" t="inlineStr">
        <is>
          <t>U</t>
        </is>
      </c>
      <c r="P378" s="23" t="n"/>
      <c r="Q378" s="14" t="inlineStr">
        <is>
          <t>A5 Open a sample</t>
        </is>
      </c>
      <c r="R378" s="21" t="inlineStr">
        <is>
          <t>U</t>
        </is>
      </c>
      <c r="S378" s="23" t="n"/>
      <c r="T378" s="14">
        <f>IF(Z378=0,IF(ISNUMBER(SEARCH("X",AV378)),"Unrated (0-5; X)","Unrated (0-5)"),IF(Z378=1,V378&amp;"/5",V378&amp;"-"&amp;X378&amp;"/5 (P"&amp;IF(ISNUMBER(SEARCH("X",AV378)),"; X","")&amp;")"))</f>
        <v/>
      </c>
      <c r="U378" s="26">
        <f>IF(AS378=0,"",IF(AR378=0,"Incomplete/invalid",IF(AA378=0,IF(ISNUMBER(SEARCH("X",AW378)),"Unrated (0-5; X)","Unrated (0-5)"),IF(AA378=1,W378&amp;"/5",W378&amp;"-"&amp;Y378&amp;"/5 (P"&amp;IF(ISNUMBER(SEARCH("X",AW378)),"; X","")&amp;")"))))</f>
        <v/>
      </c>
      <c r="V378" s="53">
        <f>LEN(AV378)-LEN(SUBSTITUTE(AV378,"Y",""))</f>
        <v/>
      </c>
      <c r="W378" s="54">
        <f>IF(AR378=1,LEN(AW378)-LEN(SUBSTITUTE(AW378,"Y","")),"")</f>
        <v/>
      </c>
      <c r="X378" s="53">
        <f>5-(LEN(AV378)-LEN(SUBSTITUTE(AV378,"N","")))</f>
        <v/>
      </c>
      <c r="Y378" s="54">
        <f>IF(AR378=1,5-(LEN(AW378)-LEN(SUBSTITUTE(AW378,"N",""))),"")</f>
        <v/>
      </c>
      <c r="Z378" s="55">
        <f>(V378+5-X378)/5</f>
        <v/>
      </c>
      <c r="AA378" s="56">
        <f>IF(AR378=1,(W378+5-Y378)/5,"")</f>
        <v/>
      </c>
      <c r="AB378" s="57">
        <f>D378*V378/5</f>
        <v/>
      </c>
      <c r="AC378" s="58">
        <f>IF(AR378=1,D378*W378/5,"")</f>
        <v/>
      </c>
      <c r="AD378" s="57">
        <f>D378*X378/5</f>
        <v/>
      </c>
      <c r="AE378" s="58">
        <f>IF(AR378=1,D378*Y378/5,"")</f>
        <v/>
      </c>
      <c r="AF378" s="57">
        <f>D378*Z378</f>
        <v/>
      </c>
      <c r="AG378" s="58">
        <f>IF(AR378=1,D378*AA378,"")</f>
        <v/>
      </c>
      <c r="AH378" s="14" t="inlineStr">
        <is>
          <t>Y: none | N: none | X: none | U: A1, A2, A3, A4, A5. See dataset-specific evidence note in MCDM_Grades and the complete rules in MCDM_Rubric.</t>
        </is>
      </c>
      <c r="AI378" s="27" t="n"/>
      <c r="AJ378" s="14" t="inlineStr">
        <is>
          <t>https://infopave.fhwa.dot.gov/?Goto=NON-LTPP</t>
        </is>
      </c>
      <c r="AK378" s="27" t="n"/>
      <c r="AL378" s="14" t="inlineStr">
        <is>
          <t>P: primary documentation (not evaluator-verified data quality)</t>
        </is>
      </c>
      <c r="AM378" s="27" t="n"/>
      <c r="AN378" s="14" t="inlineStr">
        <is>
          <t>Documentation snapshot; payload release not fully pinned</t>
        </is>
      </c>
      <c r="AO378" s="27" t="n"/>
      <c r="AP378" s="14" t="inlineStr">
        <is>
          <t>2026-09-07</t>
        </is>
      </c>
      <c r="AQ378" s="27" t="n"/>
      <c r="AR378" s="14">
        <f>IF(AND(AS378=5,LEN(AW378)=5,LEN(SUBSTITUTE(SUBSTITUTE(SUBSTITUTE(SUBSTITUTE(AW378,"Y",""),"N",""),"U",""),"X",""))=0),1,0)</f>
        <v/>
      </c>
      <c r="AS378" s="14">
        <f>COUNTA(G378,J378,M378,P378,S378)</f>
        <v/>
      </c>
      <c r="AT378" s="14">
        <f>SUM(IF(OR(G378="Y",G378="N",G378="U",G378="X"),IF(G378=F378,1,0),0),IF(OR(J378="Y",J378="N",J378="U",J378="X"),IF(J378=I378,1,0),0),IF(OR(M378="Y",M378="N",M378="U",M378="X"),IF(M378=L378,1,0),0),IF(OR(P378="Y",P378="N",P378="U",P378="X"),IF(P378=O378,1,0),0),IF(OR(S378="Y",S378="N",S378="U",S378="X"),IF(S378=R378,1,0),0))</f>
        <v/>
      </c>
      <c r="AU378" s="14">
        <f>A378&amp;"|"&amp;LEFT(C378,1)</f>
        <v/>
      </c>
      <c r="AV378" s="14">
        <f>F378&amp;I378&amp;L378&amp;O378&amp;R378</f>
        <v/>
      </c>
      <c r="AW378" s="14">
        <f>G378&amp;J378&amp;M378&amp;P378&amp;S378</f>
        <v/>
      </c>
    </row>
    <row r="379" ht="70" customHeight="1">
      <c r="A379" s="14" t="inlineStr">
        <is>
          <t>DS-048</t>
        </is>
      </c>
      <c r="B379" s="14" t="inlineStr">
        <is>
          <t>Long-Term Pavement Performance (LTPP) - Non-LTPP Data Access Collection</t>
        </is>
      </c>
      <c r="C379" s="14" t="inlineStr">
        <is>
          <t>L Label Quality</t>
        </is>
      </c>
      <c r="D379" s="14">
        <f>MCDM_Settings!$D$8</f>
        <v/>
      </c>
      <c r="E379" s="14" t="inlineStr">
        <is>
          <t>L1 Define the targets</t>
        </is>
      </c>
      <c r="F379" s="21" t="inlineStr">
        <is>
          <t>U</t>
        </is>
      </c>
      <c r="G379" s="23" t="n"/>
      <c r="H379" s="14" t="inlineStr">
        <is>
          <t>L2 Explain the rules</t>
        </is>
      </c>
      <c r="I379" s="21" t="inlineStr">
        <is>
          <t>U</t>
        </is>
      </c>
      <c r="J379" s="23" t="n"/>
      <c r="K379" s="14" t="inlineStr">
        <is>
          <t>L3 Identify the team</t>
        </is>
      </c>
      <c r="L379" s="21" t="inlineStr">
        <is>
          <t>U</t>
        </is>
      </c>
      <c r="M379" s="23" t="n"/>
      <c r="N379" s="14" t="inlineStr">
        <is>
          <t>L4 Review and correct</t>
        </is>
      </c>
      <c r="O379" s="21" t="inlineStr">
        <is>
          <t>U</t>
        </is>
      </c>
      <c r="P379" s="23" t="n"/>
      <c r="Q379" s="14" t="inlineStr">
        <is>
          <t>L5 Measure reliability</t>
        </is>
      </c>
      <c r="R379" s="21" t="inlineStr">
        <is>
          <t>U</t>
        </is>
      </c>
      <c r="S379" s="23" t="n"/>
      <c r="T379" s="14">
        <f>IF(Z379=0,IF(ISNUMBER(SEARCH("X",AV379)),"Unrated (0-5; X)","Unrated (0-5)"),IF(Z379=1,V379&amp;"/5",V379&amp;"-"&amp;X379&amp;"/5 (P"&amp;IF(ISNUMBER(SEARCH("X",AV379)),"; X","")&amp;")"))</f>
        <v/>
      </c>
      <c r="U379" s="26">
        <f>IF(AS379=0,"",IF(AR379=0,"Incomplete/invalid",IF(AA379=0,IF(ISNUMBER(SEARCH("X",AW379)),"Unrated (0-5; X)","Unrated (0-5)"),IF(AA379=1,W379&amp;"/5",W379&amp;"-"&amp;Y379&amp;"/5 (P"&amp;IF(ISNUMBER(SEARCH("X",AW379)),"; X","")&amp;")"))))</f>
        <v/>
      </c>
      <c r="V379" s="53">
        <f>LEN(AV379)-LEN(SUBSTITUTE(AV379,"Y",""))</f>
        <v/>
      </c>
      <c r="W379" s="54">
        <f>IF(AR379=1,LEN(AW379)-LEN(SUBSTITUTE(AW379,"Y","")),"")</f>
        <v/>
      </c>
      <c r="X379" s="53">
        <f>5-(LEN(AV379)-LEN(SUBSTITUTE(AV379,"N","")))</f>
        <v/>
      </c>
      <c r="Y379" s="54">
        <f>IF(AR379=1,5-(LEN(AW379)-LEN(SUBSTITUTE(AW379,"N",""))),"")</f>
        <v/>
      </c>
      <c r="Z379" s="55">
        <f>(V379+5-X379)/5</f>
        <v/>
      </c>
      <c r="AA379" s="56">
        <f>IF(AR379=1,(W379+5-Y379)/5,"")</f>
        <v/>
      </c>
      <c r="AB379" s="57">
        <f>D379*V379/5</f>
        <v/>
      </c>
      <c r="AC379" s="58">
        <f>IF(AR379=1,D379*W379/5,"")</f>
        <v/>
      </c>
      <c r="AD379" s="57">
        <f>D379*X379/5</f>
        <v/>
      </c>
      <c r="AE379" s="58">
        <f>IF(AR379=1,D379*Y379/5,"")</f>
        <v/>
      </c>
      <c r="AF379" s="57">
        <f>D379*Z379</f>
        <v/>
      </c>
      <c r="AG379" s="58">
        <f>IF(AR379=1,D379*AA379,"")</f>
        <v/>
      </c>
      <c r="AH379" s="14" t="inlineStr">
        <is>
          <t>Y: none | N: none | X: none | U: L1, L2, L3, L4, L5. See dataset-specific evidence note in MCDM_Grades and the complete rules in MCDM_Rubric.</t>
        </is>
      </c>
      <c r="AI379" s="27" t="n"/>
      <c r="AJ379" s="14" t="inlineStr">
        <is>
          <t>https://infopave.fhwa.dot.gov/?Goto=NON-LTPP</t>
        </is>
      </c>
      <c r="AK379" s="27" t="n"/>
      <c r="AL379" s="14" t="inlineStr">
        <is>
          <t>P: primary documentation (not evaluator-verified data quality)</t>
        </is>
      </c>
      <c r="AM379" s="27" t="n"/>
      <c r="AN379" s="14" t="inlineStr">
        <is>
          <t>Documentation snapshot; payload release not fully pinned</t>
        </is>
      </c>
      <c r="AO379" s="27" t="n"/>
      <c r="AP379" s="14" t="inlineStr">
        <is>
          <t>2026-09-07</t>
        </is>
      </c>
      <c r="AQ379" s="27" t="n"/>
      <c r="AR379" s="14">
        <f>IF(AND(AS379=5,LEN(AW379)=5,LEN(SUBSTITUTE(SUBSTITUTE(SUBSTITUTE(SUBSTITUTE(AW379,"Y",""),"N",""),"U",""),"X",""))=0),1,0)</f>
        <v/>
      </c>
      <c r="AS379" s="14">
        <f>COUNTA(G379,J379,M379,P379,S379)</f>
        <v/>
      </c>
      <c r="AT379" s="14">
        <f>SUM(IF(OR(G379="Y",G379="N",G379="U",G379="X"),IF(G379=F379,1,0),0),IF(OR(J379="Y",J379="N",J379="U",J379="X"),IF(J379=I379,1,0),0),IF(OR(M379="Y",M379="N",M379="U",M379="X"),IF(M379=L379,1,0),0),IF(OR(P379="Y",P379="N",P379="U",P379="X"),IF(P379=O379,1,0),0),IF(OR(S379="Y",S379="N",S379="U",S379="X"),IF(S379=R379,1,0),0))</f>
        <v/>
      </c>
      <c r="AU379" s="14">
        <f>A379&amp;"|"&amp;LEFT(C379,1)</f>
        <v/>
      </c>
      <c r="AV379" s="14">
        <f>F379&amp;I379&amp;L379&amp;O379&amp;R379</f>
        <v/>
      </c>
      <c r="AW379" s="14">
        <f>G379&amp;J379&amp;M379&amp;P379&amp;S379</f>
        <v/>
      </c>
    </row>
    <row r="380" ht="70" customHeight="1">
      <c r="A380" s="14" t="inlineStr">
        <is>
          <t>DS-048</t>
        </is>
      </c>
      <c r="B380" s="14" t="inlineStr">
        <is>
          <t>Long-Term Pavement Performance (LTPP) - Non-LTPP Data Access Collection</t>
        </is>
      </c>
      <c r="C380" s="14" t="inlineStr">
        <is>
          <t>D Documentation</t>
        </is>
      </c>
      <c r="D380" s="14">
        <f>MCDM_Settings!$D$9</f>
        <v/>
      </c>
      <c r="E380" s="14" t="inlineStr">
        <is>
          <t>D1 Describe the files</t>
        </is>
      </c>
      <c r="F380" s="21" t="inlineStr">
        <is>
          <t>U</t>
        </is>
      </c>
      <c r="G380" s="23" t="n"/>
      <c r="H380" s="14" t="inlineStr">
        <is>
          <t>D2 Explain the source</t>
        </is>
      </c>
      <c r="I380" s="21" t="inlineStr">
        <is>
          <t>U</t>
        </is>
      </c>
      <c r="J380" s="23" t="n"/>
      <c r="K380" s="14" t="inlineStr">
        <is>
          <t>D3 Track the version</t>
        </is>
      </c>
      <c r="L380" s="21" t="inlineStr">
        <is>
          <t>U</t>
        </is>
      </c>
      <c r="M380" s="23" t="n"/>
      <c r="N380" s="14" t="inlineStr">
        <is>
          <t>D4 State the limits</t>
        </is>
      </c>
      <c r="O380" s="21" t="inlineStr">
        <is>
          <t>U</t>
        </is>
      </c>
      <c r="P380" s="23" t="n"/>
      <c r="Q380" s="14" t="inlineStr">
        <is>
          <t>D5 Locate the details</t>
        </is>
      </c>
      <c r="R380" s="21" t="inlineStr">
        <is>
          <t>U</t>
        </is>
      </c>
      <c r="S380" s="23" t="n"/>
      <c r="T380" s="14">
        <f>IF(Z380=0,IF(ISNUMBER(SEARCH("X",AV380)),"Unrated (0-5; X)","Unrated (0-5)"),IF(Z380=1,V380&amp;"/5",V380&amp;"-"&amp;X380&amp;"/5 (P"&amp;IF(ISNUMBER(SEARCH("X",AV380)),"; X","")&amp;")"))</f>
        <v/>
      </c>
      <c r="U380" s="26">
        <f>IF(AS380=0,"",IF(AR380=0,"Incomplete/invalid",IF(AA380=0,IF(ISNUMBER(SEARCH("X",AW380)),"Unrated (0-5; X)","Unrated (0-5)"),IF(AA380=1,W380&amp;"/5",W380&amp;"-"&amp;Y380&amp;"/5 (P"&amp;IF(ISNUMBER(SEARCH("X",AW380)),"; X","")&amp;")"))))</f>
        <v/>
      </c>
      <c r="V380" s="53">
        <f>LEN(AV380)-LEN(SUBSTITUTE(AV380,"Y",""))</f>
        <v/>
      </c>
      <c r="W380" s="54">
        <f>IF(AR380=1,LEN(AW380)-LEN(SUBSTITUTE(AW380,"Y","")),"")</f>
        <v/>
      </c>
      <c r="X380" s="53">
        <f>5-(LEN(AV380)-LEN(SUBSTITUTE(AV380,"N","")))</f>
        <v/>
      </c>
      <c r="Y380" s="54">
        <f>IF(AR380=1,5-(LEN(AW380)-LEN(SUBSTITUTE(AW380,"N",""))),"")</f>
        <v/>
      </c>
      <c r="Z380" s="55">
        <f>(V380+5-X380)/5</f>
        <v/>
      </c>
      <c r="AA380" s="56">
        <f>IF(AR380=1,(W380+5-Y380)/5,"")</f>
        <v/>
      </c>
      <c r="AB380" s="57">
        <f>D380*V380/5</f>
        <v/>
      </c>
      <c r="AC380" s="58">
        <f>IF(AR380=1,D380*W380/5,"")</f>
        <v/>
      </c>
      <c r="AD380" s="57">
        <f>D380*X380/5</f>
        <v/>
      </c>
      <c r="AE380" s="58">
        <f>IF(AR380=1,D380*Y380/5,"")</f>
        <v/>
      </c>
      <c r="AF380" s="57">
        <f>D380*Z380</f>
        <v/>
      </c>
      <c r="AG380" s="58">
        <f>IF(AR380=1,D380*AA380,"")</f>
        <v/>
      </c>
      <c r="AH380" s="14" t="inlineStr">
        <is>
          <t>Y: none | N: none | X: none | U: D1, D2, D3, D4, D5. See dataset-specific evidence note in MCDM_Grades and the complete rules in MCDM_Rubric.</t>
        </is>
      </c>
      <c r="AI380" s="27" t="n"/>
      <c r="AJ380" s="14" t="inlineStr">
        <is>
          <t>https://infopave.fhwa.dot.gov/?Goto=NON-LTPP</t>
        </is>
      </c>
      <c r="AK380" s="27" t="n"/>
      <c r="AL380" s="14" t="inlineStr">
        <is>
          <t>P: primary documentation (not evaluator-verified data quality)</t>
        </is>
      </c>
      <c r="AM380" s="27" t="n"/>
      <c r="AN380" s="14" t="inlineStr">
        <is>
          <t>Documentation snapshot; payload release not fully pinned</t>
        </is>
      </c>
      <c r="AO380" s="27" t="n"/>
      <c r="AP380" s="14" t="inlineStr">
        <is>
          <t>2026-09-07</t>
        </is>
      </c>
      <c r="AQ380" s="27" t="n"/>
      <c r="AR380" s="14">
        <f>IF(AND(AS380=5,LEN(AW380)=5,LEN(SUBSTITUTE(SUBSTITUTE(SUBSTITUTE(SUBSTITUTE(AW380,"Y",""),"N",""),"U",""),"X",""))=0),1,0)</f>
        <v/>
      </c>
      <c r="AS380" s="14">
        <f>COUNTA(G380,J380,M380,P380,S380)</f>
        <v/>
      </c>
      <c r="AT380" s="14">
        <f>SUM(IF(OR(G380="Y",G380="N",G380="U",G380="X"),IF(G380=F380,1,0),0),IF(OR(J380="Y",J380="N",J380="U",J380="X"),IF(J380=I380,1,0),0),IF(OR(M380="Y",M380="N",M380="U",M380="X"),IF(M380=L380,1,0),0),IF(OR(P380="Y",P380="N",P380="U",P380="X"),IF(P380=O380,1,0),0),IF(OR(S380="Y",S380="N",S380="U",S380="X"),IF(S380=R380,1,0),0))</f>
        <v/>
      </c>
      <c r="AU380" s="14">
        <f>A380&amp;"|"&amp;LEFT(C380,1)</f>
        <v/>
      </c>
      <c r="AV380" s="14">
        <f>F380&amp;I380&amp;L380&amp;O380&amp;R380</f>
        <v/>
      </c>
      <c r="AW380" s="14">
        <f>G380&amp;J380&amp;M380&amp;P380&amp;S380</f>
        <v/>
      </c>
    </row>
    <row r="381" ht="70" customHeight="1">
      <c r="A381" s="14" t="inlineStr">
        <is>
          <t>DS-048</t>
        </is>
      </c>
      <c r="B381" s="14" t="inlineStr">
        <is>
          <t>Long-Term Pavement Performance (LTPP) - Non-LTPP Data Access Collection</t>
        </is>
      </c>
      <c r="C381" s="14" t="inlineStr">
        <is>
          <t>C Sample Size</t>
        </is>
      </c>
      <c r="D381" s="14">
        <f>MCDM_Settings!$D$10</f>
        <v/>
      </c>
      <c r="E381" s="14" t="inlineStr">
        <is>
          <t>C1 Count originals</t>
        </is>
      </c>
      <c r="F381" s="21" t="inlineStr">
        <is>
          <t>U</t>
        </is>
      </c>
      <c r="G381" s="23" t="n"/>
      <c r="H381" s="14" t="inlineStr">
        <is>
          <t>C2 Count each class</t>
        </is>
      </c>
      <c r="I381" s="21" t="inlineStr">
        <is>
          <t>U</t>
        </is>
      </c>
      <c r="J381" s="23" t="n"/>
      <c r="K381" s="14" t="inlineStr">
        <is>
          <t>C3 Count each group</t>
        </is>
      </c>
      <c r="L381" s="21" t="inlineStr">
        <is>
          <t>U</t>
        </is>
      </c>
      <c r="M381" s="23" t="n"/>
      <c r="N381" s="14" t="inlineStr">
        <is>
          <t>C4 Count each split</t>
        </is>
      </c>
      <c r="O381" s="21" t="inlineStr">
        <is>
          <t>U</t>
        </is>
      </c>
      <c r="P381" s="23" t="n"/>
      <c r="Q381" s="14" t="inlineStr">
        <is>
          <t>C5 Justify the size</t>
        </is>
      </c>
      <c r="R381" s="21" t="inlineStr">
        <is>
          <t>U</t>
        </is>
      </c>
      <c r="S381" s="23" t="n"/>
      <c r="T381" s="14">
        <f>IF(Z381=0,IF(ISNUMBER(SEARCH("X",AV381)),"Unrated (0-5; X)","Unrated (0-5)"),IF(Z381=1,V381&amp;"/5",V381&amp;"-"&amp;X381&amp;"/5 (P"&amp;IF(ISNUMBER(SEARCH("X",AV381)),"; X","")&amp;")"))</f>
        <v/>
      </c>
      <c r="U381" s="26">
        <f>IF(AS381=0,"",IF(AR381=0,"Incomplete/invalid",IF(AA381=0,IF(ISNUMBER(SEARCH("X",AW381)),"Unrated (0-5; X)","Unrated (0-5)"),IF(AA381=1,W381&amp;"/5",W381&amp;"-"&amp;Y381&amp;"/5 (P"&amp;IF(ISNUMBER(SEARCH("X",AW381)),"; X","")&amp;")"))))</f>
        <v/>
      </c>
      <c r="V381" s="53">
        <f>LEN(AV381)-LEN(SUBSTITUTE(AV381,"Y",""))</f>
        <v/>
      </c>
      <c r="W381" s="54">
        <f>IF(AR381=1,LEN(AW381)-LEN(SUBSTITUTE(AW381,"Y","")),"")</f>
        <v/>
      </c>
      <c r="X381" s="53">
        <f>5-(LEN(AV381)-LEN(SUBSTITUTE(AV381,"N","")))</f>
        <v/>
      </c>
      <c r="Y381" s="54">
        <f>IF(AR381=1,5-(LEN(AW381)-LEN(SUBSTITUTE(AW381,"N",""))),"")</f>
        <v/>
      </c>
      <c r="Z381" s="55">
        <f>(V381+5-X381)/5</f>
        <v/>
      </c>
      <c r="AA381" s="56">
        <f>IF(AR381=1,(W381+5-Y381)/5,"")</f>
        <v/>
      </c>
      <c r="AB381" s="57">
        <f>D381*V381/5</f>
        <v/>
      </c>
      <c r="AC381" s="58">
        <f>IF(AR381=1,D381*W381/5,"")</f>
        <v/>
      </c>
      <c r="AD381" s="57">
        <f>D381*X381/5</f>
        <v/>
      </c>
      <c r="AE381" s="58">
        <f>IF(AR381=1,D381*Y381/5,"")</f>
        <v/>
      </c>
      <c r="AF381" s="57">
        <f>D381*Z381</f>
        <v/>
      </c>
      <c r="AG381" s="58">
        <f>IF(AR381=1,D381*AA381,"")</f>
        <v/>
      </c>
      <c r="AH381" s="14" t="inlineStr">
        <is>
          <t>Y: none | N: none | X: none | U: C1, C2, C3, C4, C5. See dataset-specific evidence note in MCDM_Grades and the complete rules in MCDM_Rubric.</t>
        </is>
      </c>
      <c r="AI381" s="27" t="n"/>
      <c r="AJ381" s="14" t="inlineStr">
        <is>
          <t>https://infopave.fhwa.dot.gov/?Goto=NON-LTPP</t>
        </is>
      </c>
      <c r="AK381" s="27" t="n"/>
      <c r="AL381" s="14" t="inlineStr">
        <is>
          <t>P: primary documentation (not evaluator-verified data quality)</t>
        </is>
      </c>
      <c r="AM381" s="27" t="n"/>
      <c r="AN381" s="14" t="inlineStr">
        <is>
          <t>Documentation snapshot; payload release not fully pinned</t>
        </is>
      </c>
      <c r="AO381" s="27" t="n"/>
      <c r="AP381" s="14" t="inlineStr">
        <is>
          <t>2026-09-07</t>
        </is>
      </c>
      <c r="AQ381" s="27" t="n"/>
      <c r="AR381" s="14">
        <f>IF(AND(AS381=5,LEN(AW381)=5,LEN(SUBSTITUTE(SUBSTITUTE(SUBSTITUTE(SUBSTITUTE(AW381,"Y",""),"N",""),"U",""),"X",""))=0),1,0)</f>
        <v/>
      </c>
      <c r="AS381" s="14">
        <f>COUNTA(G381,J381,M381,P381,S381)</f>
        <v/>
      </c>
      <c r="AT381" s="14">
        <f>SUM(IF(OR(G381="Y",G381="N",G381="U",G381="X"),IF(G381=F381,1,0),0),IF(OR(J381="Y",J381="N",J381="U",J381="X"),IF(J381=I381,1,0),0),IF(OR(M381="Y",M381="N",M381="U",M381="X"),IF(M381=L381,1,0),0),IF(OR(P381="Y",P381="N",P381="U",P381="X"),IF(P381=O381,1,0),0),IF(OR(S381="Y",S381="N",S381="U",S381="X"),IF(S381=R381,1,0),0))</f>
        <v/>
      </c>
      <c r="AU381" s="14">
        <f>A381&amp;"|"&amp;LEFT(C381,1)</f>
        <v/>
      </c>
      <c r="AV381" s="14">
        <f>F381&amp;I381&amp;L381&amp;O381&amp;R381</f>
        <v/>
      </c>
      <c r="AW381" s="14">
        <f>G381&amp;J381&amp;M381&amp;P381&amp;S381</f>
        <v/>
      </c>
    </row>
    <row r="382" ht="70" customHeight="1">
      <c r="A382" s="14" t="inlineStr">
        <is>
          <t>DS-048</t>
        </is>
      </c>
      <c r="B382" s="14" t="inlineStr">
        <is>
          <t>Long-Term Pavement Performance (LTPP) - Non-LTPP Data Access Collection</t>
        </is>
      </c>
      <c r="C382" s="14" t="inlineStr">
        <is>
          <t>R Domain Fit</t>
        </is>
      </c>
      <c r="D382" s="14">
        <f>MCDM_Settings!$D$11</f>
        <v/>
      </c>
      <c r="E382" s="14" t="inlineStr">
        <is>
          <t>R1 Define the domain</t>
        </is>
      </c>
      <c r="F382" s="21" t="inlineStr">
        <is>
          <t>U</t>
        </is>
      </c>
      <c r="G382" s="23" t="n"/>
      <c r="H382" s="14" t="inlineStr">
        <is>
          <t>R2 Describe coverage</t>
        </is>
      </c>
      <c r="I382" s="21" t="inlineStr">
        <is>
          <t>U</t>
        </is>
      </c>
      <c r="J382" s="23" t="n"/>
      <c r="K382" s="14" t="inlineStr">
        <is>
          <t>R3 Compare the target</t>
        </is>
      </c>
      <c r="L382" s="21" t="inlineStr">
        <is>
          <t>U</t>
        </is>
      </c>
      <c r="M382" s="23" t="n"/>
      <c r="N382" s="14" t="inlineStr">
        <is>
          <t>R4 Check for bias</t>
        </is>
      </c>
      <c r="O382" s="21" t="inlineStr">
        <is>
          <t>U</t>
        </is>
      </c>
      <c r="P382" s="23" t="n"/>
      <c r="Q382" s="14" t="inlineStr">
        <is>
          <t>R5 Test a new domain</t>
        </is>
      </c>
      <c r="R382" s="21" t="inlineStr">
        <is>
          <t>U</t>
        </is>
      </c>
      <c r="S382" s="23" t="n"/>
      <c r="T382" s="14">
        <f>IF(Z382=0,IF(ISNUMBER(SEARCH("X",AV382)),"Unrated (0-5; X)","Unrated (0-5)"),IF(Z382=1,V382&amp;"/5",V382&amp;"-"&amp;X382&amp;"/5 (P"&amp;IF(ISNUMBER(SEARCH("X",AV382)),"; X","")&amp;")"))</f>
        <v/>
      </c>
      <c r="U382" s="26">
        <f>IF(AS382=0,"",IF(AR382=0,"Incomplete/invalid",IF(AA382=0,IF(ISNUMBER(SEARCH("X",AW382)),"Unrated (0-5; X)","Unrated (0-5)"),IF(AA382=1,W382&amp;"/5",W382&amp;"-"&amp;Y382&amp;"/5 (P"&amp;IF(ISNUMBER(SEARCH("X",AW382)),"; X","")&amp;")"))))</f>
        <v/>
      </c>
      <c r="V382" s="53">
        <f>LEN(AV382)-LEN(SUBSTITUTE(AV382,"Y",""))</f>
        <v/>
      </c>
      <c r="W382" s="54">
        <f>IF(AR382=1,LEN(AW382)-LEN(SUBSTITUTE(AW382,"Y","")),"")</f>
        <v/>
      </c>
      <c r="X382" s="53">
        <f>5-(LEN(AV382)-LEN(SUBSTITUTE(AV382,"N","")))</f>
        <v/>
      </c>
      <c r="Y382" s="54">
        <f>IF(AR382=1,5-(LEN(AW382)-LEN(SUBSTITUTE(AW382,"N",""))),"")</f>
        <v/>
      </c>
      <c r="Z382" s="55">
        <f>(V382+5-X382)/5</f>
        <v/>
      </c>
      <c r="AA382" s="56">
        <f>IF(AR382=1,(W382+5-Y382)/5,"")</f>
        <v/>
      </c>
      <c r="AB382" s="57">
        <f>D382*V382/5</f>
        <v/>
      </c>
      <c r="AC382" s="58">
        <f>IF(AR382=1,D382*W382/5,"")</f>
        <v/>
      </c>
      <c r="AD382" s="57">
        <f>D382*X382/5</f>
        <v/>
      </c>
      <c r="AE382" s="58">
        <f>IF(AR382=1,D382*Y382/5,"")</f>
        <v/>
      </c>
      <c r="AF382" s="57">
        <f>D382*Z382</f>
        <v/>
      </c>
      <c r="AG382" s="58">
        <f>IF(AR382=1,D382*AA382,"")</f>
        <v/>
      </c>
      <c r="AH382" s="14" t="inlineStr">
        <is>
          <t>Y: none | N: none | X: none | U: R1, R2, R3, R4, R5. See dataset-specific evidence note in MCDM_Grades and the complete rules in MCDM_Rubric.</t>
        </is>
      </c>
      <c r="AI382" s="27" t="n"/>
      <c r="AJ382" s="14" t="inlineStr">
        <is>
          <t>https://infopave.fhwa.dot.gov/?Goto=NON-LTPP</t>
        </is>
      </c>
      <c r="AK382" s="27" t="n"/>
      <c r="AL382" s="14" t="inlineStr">
        <is>
          <t>P: primary documentation (not evaluator-verified data quality)</t>
        </is>
      </c>
      <c r="AM382" s="27" t="n"/>
      <c r="AN382" s="14" t="inlineStr">
        <is>
          <t>Documentation snapshot; payload release not fully pinned</t>
        </is>
      </c>
      <c r="AO382" s="27" t="n"/>
      <c r="AP382" s="14" t="inlineStr">
        <is>
          <t>2026-09-07</t>
        </is>
      </c>
      <c r="AQ382" s="27" t="n"/>
      <c r="AR382" s="14">
        <f>IF(AND(AS382=5,LEN(AW382)=5,LEN(SUBSTITUTE(SUBSTITUTE(SUBSTITUTE(SUBSTITUTE(AW382,"Y",""),"N",""),"U",""),"X",""))=0),1,0)</f>
        <v/>
      </c>
      <c r="AS382" s="14">
        <f>COUNTA(G382,J382,M382,P382,S382)</f>
        <v/>
      </c>
      <c r="AT382" s="14">
        <f>SUM(IF(OR(G382="Y",G382="N",G382="U",G382="X"),IF(G382=F382,1,0),0),IF(OR(J382="Y",J382="N",J382="U",J382="X"),IF(J382=I382,1,0),0),IF(OR(M382="Y",M382="N",M382="U",M382="X"),IF(M382=L382,1,0),0),IF(OR(P382="Y",P382="N",P382="U",P382="X"),IF(P382=O382,1,0),0),IF(OR(S382="Y",S382="N",S382="U",S382="X"),IF(S382=R382,1,0),0))</f>
        <v/>
      </c>
      <c r="AU382" s="14">
        <f>A382&amp;"|"&amp;LEFT(C382,1)</f>
        <v/>
      </c>
      <c r="AV382" s="14">
        <f>F382&amp;I382&amp;L382&amp;O382&amp;R382</f>
        <v/>
      </c>
      <c r="AW382" s="14">
        <f>G382&amp;J382&amp;M382&amp;P382&amp;S382</f>
        <v/>
      </c>
    </row>
    <row r="383" ht="70" customHeight="1">
      <c r="A383" s="14" t="inlineStr">
        <is>
          <t>DS-048</t>
        </is>
      </c>
      <c r="B383" s="14" t="inlineStr">
        <is>
          <t>Long-Term Pavement Performance (LTPP) - Non-LTPP Data Access Collection</t>
        </is>
      </c>
      <c r="C383" s="14" t="inlineStr">
        <is>
          <t>M Sensor Details</t>
        </is>
      </c>
      <c r="D383" s="14">
        <f>MCDM_Settings!$D$12</f>
        <v/>
      </c>
      <c r="E383" s="14" t="inlineStr">
        <is>
          <t>M1 Identify equipment</t>
        </is>
      </c>
      <c r="F383" s="21" t="inlineStr">
        <is>
          <t>U</t>
        </is>
      </c>
      <c r="G383" s="23" t="n"/>
      <c r="H383" s="14" t="inlineStr">
        <is>
          <t>M2 Specify the scale</t>
        </is>
      </c>
      <c r="I383" s="21" t="inlineStr">
        <is>
          <t>U</t>
        </is>
      </c>
      <c r="J383" s="23" t="n"/>
      <c r="K383" s="14" t="inlineStr">
        <is>
          <t>M3 Locate the records</t>
        </is>
      </c>
      <c r="L383" s="21" t="inlineStr">
        <is>
          <t>U</t>
        </is>
      </c>
      <c r="M383" s="23" t="n"/>
      <c r="N383" s="14" t="inlineStr">
        <is>
          <t>M4 Report precision</t>
        </is>
      </c>
      <c r="O383" s="21" t="inlineStr">
        <is>
          <t>U</t>
        </is>
      </c>
      <c r="P383" s="23" t="n"/>
      <c r="Q383" s="14" t="inlineStr">
        <is>
          <t>M5 Explain processing</t>
        </is>
      </c>
      <c r="R383" s="21" t="inlineStr">
        <is>
          <t>U</t>
        </is>
      </c>
      <c r="S383" s="23" t="n"/>
      <c r="T383" s="14">
        <f>IF(Z383=0,IF(ISNUMBER(SEARCH("X",AV383)),"Unrated (0-5; X)","Unrated (0-5)"),IF(Z383=1,V383&amp;"/5",V383&amp;"-"&amp;X383&amp;"/5 (P"&amp;IF(ISNUMBER(SEARCH("X",AV383)),"; X","")&amp;")"))</f>
        <v/>
      </c>
      <c r="U383" s="26">
        <f>IF(AS383=0,"",IF(AR383=0,"Incomplete/invalid",IF(AA383=0,IF(ISNUMBER(SEARCH("X",AW383)),"Unrated (0-5; X)","Unrated (0-5)"),IF(AA383=1,W383&amp;"/5",W383&amp;"-"&amp;Y383&amp;"/5 (P"&amp;IF(ISNUMBER(SEARCH("X",AW383)),"; X","")&amp;")"))))</f>
        <v/>
      </c>
      <c r="V383" s="53">
        <f>LEN(AV383)-LEN(SUBSTITUTE(AV383,"Y",""))</f>
        <v/>
      </c>
      <c r="W383" s="54">
        <f>IF(AR383=1,LEN(AW383)-LEN(SUBSTITUTE(AW383,"Y","")),"")</f>
        <v/>
      </c>
      <c r="X383" s="53">
        <f>5-(LEN(AV383)-LEN(SUBSTITUTE(AV383,"N","")))</f>
        <v/>
      </c>
      <c r="Y383" s="54">
        <f>IF(AR383=1,5-(LEN(AW383)-LEN(SUBSTITUTE(AW383,"N",""))),"")</f>
        <v/>
      </c>
      <c r="Z383" s="55">
        <f>(V383+5-X383)/5</f>
        <v/>
      </c>
      <c r="AA383" s="56">
        <f>IF(AR383=1,(W383+5-Y383)/5,"")</f>
        <v/>
      </c>
      <c r="AB383" s="57">
        <f>D383*V383/5</f>
        <v/>
      </c>
      <c r="AC383" s="58">
        <f>IF(AR383=1,D383*W383/5,"")</f>
        <v/>
      </c>
      <c r="AD383" s="57">
        <f>D383*X383/5</f>
        <v/>
      </c>
      <c r="AE383" s="58">
        <f>IF(AR383=1,D383*Y383/5,"")</f>
        <v/>
      </c>
      <c r="AF383" s="57">
        <f>D383*Z383</f>
        <v/>
      </c>
      <c r="AG383" s="58">
        <f>IF(AR383=1,D383*AA383,"")</f>
        <v/>
      </c>
      <c r="AH383" s="14" t="inlineStr">
        <is>
          <t>Y: none | N: none | X: none | U: M1, M2, M3, M4, M5. See dataset-specific evidence note in MCDM_Grades and the complete rules in MCDM_Rubric.</t>
        </is>
      </c>
      <c r="AI383" s="27" t="n"/>
      <c r="AJ383" s="14" t="inlineStr">
        <is>
          <t>https://infopave.fhwa.dot.gov/?Goto=NON-LTPP</t>
        </is>
      </c>
      <c r="AK383" s="27" t="n"/>
      <c r="AL383" s="14" t="inlineStr">
        <is>
          <t>P: primary documentation (not evaluator-verified data quality)</t>
        </is>
      </c>
      <c r="AM383" s="27" t="n"/>
      <c r="AN383" s="14" t="inlineStr">
        <is>
          <t>Documentation snapshot; payload release not fully pinned</t>
        </is>
      </c>
      <c r="AO383" s="27" t="n"/>
      <c r="AP383" s="14" t="inlineStr">
        <is>
          <t>2026-09-07</t>
        </is>
      </c>
      <c r="AQ383" s="27" t="n"/>
      <c r="AR383" s="14">
        <f>IF(AND(AS383=5,LEN(AW383)=5,LEN(SUBSTITUTE(SUBSTITUTE(SUBSTITUTE(SUBSTITUTE(AW383,"Y",""),"N",""),"U",""),"X",""))=0),1,0)</f>
        <v/>
      </c>
      <c r="AS383" s="14">
        <f>COUNTA(G383,J383,M383,P383,S383)</f>
        <v/>
      </c>
      <c r="AT383" s="14">
        <f>SUM(IF(OR(G383="Y",G383="N",G383="U",G383="X"),IF(G383=F383,1,0),0),IF(OR(J383="Y",J383="N",J383="U",J383="X"),IF(J383=I383,1,0),0),IF(OR(M383="Y",M383="N",M383="U",M383="X"),IF(M383=L383,1,0),0),IF(OR(P383="Y",P383="N",P383="U",P383="X"),IF(P383=O383,1,0),0),IF(OR(S383="Y",S383="N",S383="U",S383="X"),IF(S383=R383,1,0),0))</f>
        <v/>
      </c>
      <c r="AU383" s="14">
        <f>A383&amp;"|"&amp;LEFT(C383,1)</f>
        <v/>
      </c>
      <c r="AV383" s="14">
        <f>F383&amp;I383&amp;L383&amp;O383&amp;R383</f>
        <v/>
      </c>
      <c r="AW383" s="14">
        <f>G383&amp;J383&amp;M383&amp;P383&amp;S383</f>
        <v/>
      </c>
    </row>
    <row r="384" ht="70" customHeight="1">
      <c r="A384" s="14" t="inlineStr">
        <is>
          <t>DS-048</t>
        </is>
      </c>
      <c r="B384" s="14" t="inlineStr">
        <is>
          <t>Long-Term Pavement Performance (LTPP) - Non-LTPP Data Access Collection</t>
        </is>
      </c>
      <c r="C384" s="14" t="inlineStr">
        <is>
          <t>V Test Readiness</t>
        </is>
      </c>
      <c r="D384" s="14">
        <f>MCDM_Settings!$D$13</f>
        <v/>
      </c>
      <c r="E384" s="14" t="inlineStr">
        <is>
          <t>V1 Identify test data</t>
        </is>
      </c>
      <c r="F384" s="21" t="inlineStr">
        <is>
          <t>U</t>
        </is>
      </c>
      <c r="G384" s="23" t="n"/>
      <c r="H384" s="14" t="inlineStr">
        <is>
          <t>V2 Define the splits</t>
        </is>
      </c>
      <c r="I384" s="21" t="inlineStr">
        <is>
          <t>U</t>
        </is>
      </c>
      <c r="J384" s="23" t="n"/>
      <c r="K384" s="14" t="inlineStr">
        <is>
          <t>V3 Prevent leakage</t>
        </is>
      </c>
      <c r="L384" s="21" t="inlineStr">
        <is>
          <t>U</t>
        </is>
      </c>
      <c r="M384" s="23" t="n"/>
      <c r="N384" s="14" t="inlineStr">
        <is>
          <t>V4 Provide a baseline</t>
        </is>
      </c>
      <c r="O384" s="21" t="inlineStr">
        <is>
          <t>U</t>
        </is>
      </c>
      <c r="P384" s="23" t="n"/>
      <c r="Q384" s="14" t="inlineStr">
        <is>
          <t>V5 Report uncertainty</t>
        </is>
      </c>
      <c r="R384" s="21" t="inlineStr">
        <is>
          <t>U</t>
        </is>
      </c>
      <c r="S384" s="23" t="n"/>
      <c r="T384" s="14">
        <f>IF(Z384=0,IF(ISNUMBER(SEARCH("X",AV384)),"Unrated (0-5; X)","Unrated (0-5)"),IF(Z384=1,V384&amp;"/5",V384&amp;"-"&amp;X384&amp;"/5 (P"&amp;IF(ISNUMBER(SEARCH("X",AV384)),"; X","")&amp;")"))</f>
        <v/>
      </c>
      <c r="U384" s="26">
        <f>IF(AS384=0,"",IF(AR384=0,"Incomplete/invalid",IF(AA384=0,IF(ISNUMBER(SEARCH("X",AW384)),"Unrated (0-5; X)","Unrated (0-5)"),IF(AA384=1,W384&amp;"/5",W384&amp;"-"&amp;Y384&amp;"/5 (P"&amp;IF(ISNUMBER(SEARCH("X",AW384)),"; X","")&amp;")"))))</f>
        <v/>
      </c>
      <c r="V384" s="53">
        <f>LEN(AV384)-LEN(SUBSTITUTE(AV384,"Y",""))</f>
        <v/>
      </c>
      <c r="W384" s="54">
        <f>IF(AR384=1,LEN(AW384)-LEN(SUBSTITUTE(AW384,"Y","")),"")</f>
        <v/>
      </c>
      <c r="X384" s="53">
        <f>5-(LEN(AV384)-LEN(SUBSTITUTE(AV384,"N","")))</f>
        <v/>
      </c>
      <c r="Y384" s="54">
        <f>IF(AR384=1,5-(LEN(AW384)-LEN(SUBSTITUTE(AW384,"N",""))),"")</f>
        <v/>
      </c>
      <c r="Z384" s="55">
        <f>(V384+5-X384)/5</f>
        <v/>
      </c>
      <c r="AA384" s="56">
        <f>IF(AR384=1,(W384+5-Y384)/5,"")</f>
        <v/>
      </c>
      <c r="AB384" s="57">
        <f>D384*V384/5</f>
        <v/>
      </c>
      <c r="AC384" s="58">
        <f>IF(AR384=1,D384*W384/5,"")</f>
        <v/>
      </c>
      <c r="AD384" s="57">
        <f>D384*X384/5</f>
        <v/>
      </c>
      <c r="AE384" s="58">
        <f>IF(AR384=1,D384*Y384/5,"")</f>
        <v/>
      </c>
      <c r="AF384" s="57">
        <f>D384*Z384</f>
        <v/>
      </c>
      <c r="AG384" s="58">
        <f>IF(AR384=1,D384*AA384,"")</f>
        <v/>
      </c>
      <c r="AH384" s="14" t="inlineStr">
        <is>
          <t>Y: none | N: none | X: none | U: V1, V2, V3, V4, V5. See dataset-specific evidence note in MCDM_Grades and the complete rules in MCDM_Rubric.</t>
        </is>
      </c>
      <c r="AI384" s="27" t="n"/>
      <c r="AJ384" s="14" t="inlineStr">
        <is>
          <t>https://infopave.fhwa.dot.gov/?Goto=NON-LTPP</t>
        </is>
      </c>
      <c r="AK384" s="27" t="n"/>
      <c r="AL384" s="14" t="inlineStr">
        <is>
          <t>P: primary documentation (not evaluator-verified data quality)</t>
        </is>
      </c>
      <c r="AM384" s="27" t="n"/>
      <c r="AN384" s="14" t="inlineStr">
        <is>
          <t>Documentation snapshot; payload release not fully pinned</t>
        </is>
      </c>
      <c r="AO384" s="27" t="n"/>
      <c r="AP384" s="14" t="inlineStr">
        <is>
          <t>2026-09-07</t>
        </is>
      </c>
      <c r="AQ384" s="27" t="n"/>
      <c r="AR384" s="14">
        <f>IF(AND(AS384=5,LEN(AW384)=5,LEN(SUBSTITUTE(SUBSTITUTE(SUBSTITUTE(SUBSTITUTE(AW384,"Y",""),"N",""),"U",""),"X",""))=0),1,0)</f>
        <v/>
      </c>
      <c r="AS384" s="14">
        <f>COUNTA(G384,J384,M384,P384,S384)</f>
        <v/>
      </c>
      <c r="AT384" s="14">
        <f>SUM(IF(OR(G384="Y",G384="N",G384="U",G384="X"),IF(G384=F384,1,0),0),IF(OR(J384="Y",J384="N",J384="U",J384="X"),IF(J384=I384,1,0),0),IF(OR(M384="Y",M384="N",M384="U",M384="X"),IF(M384=L384,1,0),0),IF(OR(P384="Y",P384="N",P384="U",P384="X"),IF(P384=O384,1,0),0),IF(OR(S384="Y",S384="N",S384="U",S384="X"),IF(S384=R384,1,0),0))</f>
        <v/>
      </c>
      <c r="AU384" s="14">
        <f>A384&amp;"|"&amp;LEFT(C384,1)</f>
        <v/>
      </c>
      <c r="AV384" s="14">
        <f>F384&amp;I384&amp;L384&amp;O384&amp;R384</f>
        <v/>
      </c>
      <c r="AW384" s="14">
        <f>G384&amp;J384&amp;M384&amp;P384&amp;S384</f>
        <v/>
      </c>
    </row>
    <row r="385" ht="70" customHeight="1">
      <c r="A385" s="14" t="inlineStr">
        <is>
          <t>DS-048</t>
        </is>
      </c>
      <c r="B385" s="14" t="inlineStr">
        <is>
          <t>Long-Term Pavement Performance (LTPP) - Non-LTPP Data Access Collection</t>
        </is>
      </c>
      <c r="C385" s="14" t="inlineStr">
        <is>
          <t>E Engineering Value</t>
        </is>
      </c>
      <c r="D385" s="14">
        <f>MCDM_Settings!$D$14</f>
        <v/>
      </c>
      <c r="E385" s="14" t="inlineStr">
        <is>
          <t>E1 Define the outcome</t>
        </is>
      </c>
      <c r="F385" s="21" t="inlineStr">
        <is>
          <t>U</t>
        </is>
      </c>
      <c r="G385" s="23" t="n"/>
      <c r="H385" s="14" t="inlineStr">
        <is>
          <t>E2 Provide measurements</t>
        </is>
      </c>
      <c r="I385" s="21" t="inlineStr">
        <is>
          <t>U</t>
        </is>
      </c>
      <c r="J385" s="23" t="n"/>
      <c r="K385" s="14" t="inlineStr">
        <is>
          <t>E3 Link the records</t>
        </is>
      </c>
      <c r="L385" s="21" t="inlineStr">
        <is>
          <t>U</t>
        </is>
      </c>
      <c r="M385" s="23" t="n"/>
      <c r="N385" s="14" t="inlineStr">
        <is>
          <t>E4 Map agency needs</t>
        </is>
      </c>
      <c r="O385" s="21" t="inlineStr">
        <is>
          <t>U</t>
        </is>
      </c>
      <c r="P385" s="23" t="n"/>
      <c r="Q385" s="14" t="inlineStr">
        <is>
          <t>E5 Validate the decision</t>
        </is>
      </c>
      <c r="R385" s="21" t="inlineStr">
        <is>
          <t>U</t>
        </is>
      </c>
      <c r="S385" s="23" t="n"/>
      <c r="T385" s="14">
        <f>IF(Z385=0,IF(ISNUMBER(SEARCH("X",AV385)),"Unrated (0-5; X)","Unrated (0-5)"),IF(Z385=1,V385&amp;"/5",V385&amp;"-"&amp;X385&amp;"/5 (P"&amp;IF(ISNUMBER(SEARCH("X",AV385)),"; X","")&amp;")"))</f>
        <v/>
      </c>
      <c r="U385" s="26">
        <f>IF(AS385=0,"",IF(AR385=0,"Incomplete/invalid",IF(AA385=0,IF(ISNUMBER(SEARCH("X",AW385)),"Unrated (0-5; X)","Unrated (0-5)"),IF(AA385=1,W385&amp;"/5",W385&amp;"-"&amp;Y385&amp;"/5 (P"&amp;IF(ISNUMBER(SEARCH("X",AW385)),"; X","")&amp;")"))))</f>
        <v/>
      </c>
      <c r="V385" s="53">
        <f>LEN(AV385)-LEN(SUBSTITUTE(AV385,"Y",""))</f>
        <v/>
      </c>
      <c r="W385" s="54">
        <f>IF(AR385=1,LEN(AW385)-LEN(SUBSTITUTE(AW385,"Y","")),"")</f>
        <v/>
      </c>
      <c r="X385" s="53">
        <f>5-(LEN(AV385)-LEN(SUBSTITUTE(AV385,"N","")))</f>
        <v/>
      </c>
      <c r="Y385" s="54">
        <f>IF(AR385=1,5-(LEN(AW385)-LEN(SUBSTITUTE(AW385,"N",""))),"")</f>
        <v/>
      </c>
      <c r="Z385" s="55">
        <f>(V385+5-X385)/5</f>
        <v/>
      </c>
      <c r="AA385" s="56">
        <f>IF(AR385=1,(W385+5-Y385)/5,"")</f>
        <v/>
      </c>
      <c r="AB385" s="57">
        <f>D385*V385/5</f>
        <v/>
      </c>
      <c r="AC385" s="58">
        <f>IF(AR385=1,D385*W385/5,"")</f>
        <v/>
      </c>
      <c r="AD385" s="57">
        <f>D385*X385/5</f>
        <v/>
      </c>
      <c r="AE385" s="58">
        <f>IF(AR385=1,D385*Y385/5,"")</f>
        <v/>
      </c>
      <c r="AF385" s="57">
        <f>D385*Z385</f>
        <v/>
      </c>
      <c r="AG385" s="58">
        <f>IF(AR385=1,D385*AA385,"")</f>
        <v/>
      </c>
      <c r="AH385" s="14" t="inlineStr">
        <is>
          <t>Y: none | N: none | X: none | U: E1, E2, E3, E4, E5. See dataset-specific evidence note in MCDM_Grades and the complete rules in MCDM_Rubric.</t>
        </is>
      </c>
      <c r="AI385" s="27" t="n"/>
      <c r="AJ385" s="14" t="inlineStr">
        <is>
          <t>https://infopave.fhwa.dot.gov/?Goto=NON-LTPP</t>
        </is>
      </c>
      <c r="AK385" s="27" t="n"/>
      <c r="AL385" s="14" t="inlineStr">
        <is>
          <t>P: primary documentation (not evaluator-verified data quality)</t>
        </is>
      </c>
      <c r="AM385" s="27" t="n"/>
      <c r="AN385" s="14" t="inlineStr">
        <is>
          <t>Documentation snapshot; payload release not fully pinned</t>
        </is>
      </c>
      <c r="AO385" s="27" t="n"/>
      <c r="AP385" s="14" t="inlineStr">
        <is>
          <t>2026-09-07</t>
        </is>
      </c>
      <c r="AQ385" s="27" t="n"/>
      <c r="AR385" s="14">
        <f>IF(AND(AS385=5,LEN(AW385)=5,LEN(SUBSTITUTE(SUBSTITUTE(SUBSTITUTE(SUBSTITUTE(AW385,"Y",""),"N",""),"U",""),"X",""))=0),1,0)</f>
        <v/>
      </c>
      <c r="AS385" s="14">
        <f>COUNTA(G385,J385,M385,P385,S385)</f>
        <v/>
      </c>
      <c r="AT385" s="14">
        <f>SUM(IF(OR(G385="Y",G385="N",G385="U",G385="X"),IF(G385=F385,1,0),0),IF(OR(J385="Y",J385="N",J385="U",J385="X"),IF(J385=I385,1,0),0),IF(OR(M385="Y",M385="N",M385="U",M385="X"),IF(M385=L385,1,0),0),IF(OR(P385="Y",P385="N",P385="U",P385="X"),IF(P385=O385,1,0),0),IF(OR(S385="Y",S385="N",S385="U",S385="X"),IF(S385=R385,1,0),0))</f>
        <v/>
      </c>
      <c r="AU385" s="14">
        <f>A385&amp;"|"&amp;LEFT(C385,1)</f>
        <v/>
      </c>
      <c r="AV385" s="14">
        <f>F385&amp;I385&amp;L385&amp;O385&amp;R385</f>
        <v/>
      </c>
      <c r="AW385" s="14">
        <f>G385&amp;J385&amp;M385&amp;P385&amp;S385</f>
        <v/>
      </c>
    </row>
    <row r="386" ht="70" customHeight="1">
      <c r="A386" s="14" t="inlineStr">
        <is>
          <t>DS-049</t>
        </is>
      </c>
      <c r="B386" s="14" t="inlineStr">
        <is>
          <t>A Curated RGB Dataset for Real-Time Road Damage Detection using YOLO</t>
        </is>
      </c>
      <c r="C386" s="14" t="inlineStr">
        <is>
          <t>A Access</t>
        </is>
      </c>
      <c r="D386" s="14">
        <f>MCDM_Settings!$D$7</f>
        <v/>
      </c>
      <c r="E386" s="14" t="inlineStr">
        <is>
          <t>A1 Find the release</t>
        </is>
      </c>
      <c r="F386" s="21" t="inlineStr">
        <is>
          <t>Y</t>
        </is>
      </c>
      <c r="G386" s="23" t="n"/>
      <c r="H386" s="14" t="inlineStr">
        <is>
          <t>A2 Get the data</t>
        </is>
      </c>
      <c r="I386" s="21" t="inlineStr">
        <is>
          <t>Y</t>
        </is>
      </c>
      <c r="J386" s="23" t="n"/>
      <c r="K386" s="14" t="inlineStr">
        <is>
          <t>A3 Check the license</t>
        </is>
      </c>
      <c r="L386" s="21" t="inlineStr">
        <is>
          <t>Y</t>
        </is>
      </c>
      <c r="M386" s="23" t="n"/>
      <c r="N386" s="14" t="inlineStr">
        <is>
          <t>A4 Check other rights</t>
        </is>
      </c>
      <c r="O386" s="21" t="inlineStr">
        <is>
          <t>U</t>
        </is>
      </c>
      <c r="P386" s="23" t="n"/>
      <c r="Q386" s="14" t="inlineStr">
        <is>
          <t>A5 Open a sample</t>
        </is>
      </c>
      <c r="R386" s="21" t="inlineStr">
        <is>
          <t>U</t>
        </is>
      </c>
      <c r="S386" s="23" t="n"/>
      <c r="T386" s="14">
        <f>IF(Z386=0,IF(ISNUMBER(SEARCH("X",AV386)),"Unrated (0-5; X)","Unrated (0-5)"),IF(Z386=1,V386&amp;"/5",V386&amp;"-"&amp;X386&amp;"/5 (P"&amp;IF(ISNUMBER(SEARCH("X",AV386)),"; X","")&amp;")"))</f>
        <v/>
      </c>
      <c r="U386" s="26">
        <f>IF(AS386=0,"",IF(AR386=0,"Incomplete/invalid",IF(AA386=0,IF(ISNUMBER(SEARCH("X",AW386)),"Unrated (0-5; X)","Unrated (0-5)"),IF(AA386=1,W386&amp;"/5",W386&amp;"-"&amp;Y386&amp;"/5 (P"&amp;IF(ISNUMBER(SEARCH("X",AW386)),"; X","")&amp;")"))))</f>
        <v/>
      </c>
      <c r="V386" s="53">
        <f>LEN(AV386)-LEN(SUBSTITUTE(AV386,"Y",""))</f>
        <v/>
      </c>
      <c r="W386" s="54">
        <f>IF(AR386=1,LEN(AW386)-LEN(SUBSTITUTE(AW386,"Y","")),"")</f>
        <v/>
      </c>
      <c r="X386" s="53">
        <f>5-(LEN(AV386)-LEN(SUBSTITUTE(AV386,"N","")))</f>
        <v/>
      </c>
      <c r="Y386" s="54">
        <f>IF(AR386=1,5-(LEN(AW386)-LEN(SUBSTITUTE(AW386,"N",""))),"")</f>
        <v/>
      </c>
      <c r="Z386" s="55">
        <f>(V386+5-X386)/5</f>
        <v/>
      </c>
      <c r="AA386" s="56">
        <f>IF(AR386=1,(W386+5-Y386)/5,"")</f>
        <v/>
      </c>
      <c r="AB386" s="57">
        <f>D386*V386/5</f>
        <v/>
      </c>
      <c r="AC386" s="58">
        <f>IF(AR386=1,D386*W386/5,"")</f>
        <v/>
      </c>
      <c r="AD386" s="57">
        <f>D386*X386/5</f>
        <v/>
      </c>
      <c r="AE386" s="58">
        <f>IF(AR386=1,D386*Y386/5,"")</f>
        <v/>
      </c>
      <c r="AF386" s="57">
        <f>D386*Z386</f>
        <v/>
      </c>
      <c r="AG386" s="58">
        <f>IF(AR386=1,D386*AA386,"")</f>
        <v/>
      </c>
      <c r="AH386" s="14" t="inlineStr">
        <is>
          <t>Y: A1, A2, A3 | N: none | X: none | U: A4, A5. See dataset-specific evidence note in MCDM_Grades and the complete rules in MCDM_Rubric.</t>
        </is>
      </c>
      <c r="AI386" s="27" t="n"/>
      <c r="AJ386" s="14" t="inlineStr">
        <is>
          <t>https://data.mendeley.com/datasets/s3k75x9zf4/2</t>
        </is>
      </c>
      <c r="AK386" s="27" t="n"/>
      <c r="AL386" s="14" t="inlineStr">
        <is>
          <t>P: primary documentation (not evaluator-verified data quality)</t>
        </is>
      </c>
      <c r="AM386" s="27" t="n"/>
      <c r="AN386" s="14" t="inlineStr">
        <is>
          <t>Mendeley s3k75x9zf4/2</t>
        </is>
      </c>
      <c r="AO386" s="27" t="n"/>
      <c r="AP386" s="14" t="inlineStr">
        <is>
          <t>2026-09-07</t>
        </is>
      </c>
      <c r="AQ386" s="27" t="n"/>
      <c r="AR386" s="14">
        <f>IF(AND(AS386=5,LEN(AW386)=5,LEN(SUBSTITUTE(SUBSTITUTE(SUBSTITUTE(SUBSTITUTE(AW386,"Y",""),"N",""),"U",""),"X",""))=0),1,0)</f>
        <v/>
      </c>
      <c r="AS386" s="14">
        <f>COUNTA(G386,J386,M386,P386,S386)</f>
        <v/>
      </c>
      <c r="AT386" s="14">
        <f>SUM(IF(OR(G386="Y",G386="N",G386="U",G386="X"),IF(G386=F386,1,0),0),IF(OR(J386="Y",J386="N",J386="U",J386="X"),IF(J386=I386,1,0),0),IF(OR(M386="Y",M386="N",M386="U",M386="X"),IF(M386=L386,1,0),0),IF(OR(P386="Y",P386="N",P386="U",P386="X"),IF(P386=O386,1,0),0),IF(OR(S386="Y",S386="N",S386="U",S386="X"),IF(S386=R386,1,0),0))</f>
        <v/>
      </c>
      <c r="AU386" s="14">
        <f>A386&amp;"|"&amp;LEFT(C386,1)</f>
        <v/>
      </c>
      <c r="AV386" s="14">
        <f>F386&amp;I386&amp;L386&amp;O386&amp;R386</f>
        <v/>
      </c>
      <c r="AW386" s="14">
        <f>G386&amp;J386&amp;M386&amp;P386&amp;S386</f>
        <v/>
      </c>
    </row>
    <row r="387" ht="70" customHeight="1">
      <c r="A387" s="14" t="inlineStr">
        <is>
          <t>DS-049</t>
        </is>
      </c>
      <c r="B387" s="14" t="inlineStr">
        <is>
          <t>A Curated RGB Dataset for Real-Time Road Damage Detection using YOLO</t>
        </is>
      </c>
      <c r="C387" s="14" t="inlineStr">
        <is>
          <t>L Label Quality</t>
        </is>
      </c>
      <c r="D387" s="14">
        <f>MCDM_Settings!$D$8</f>
        <v/>
      </c>
      <c r="E387" s="14" t="inlineStr">
        <is>
          <t>L1 Define the targets</t>
        </is>
      </c>
      <c r="F387" s="21" t="inlineStr">
        <is>
          <t>Y</t>
        </is>
      </c>
      <c r="G387" s="23" t="n"/>
      <c r="H387" s="14" t="inlineStr">
        <is>
          <t>L2 Explain the rules</t>
        </is>
      </c>
      <c r="I387" s="21" t="inlineStr">
        <is>
          <t>U</t>
        </is>
      </c>
      <c r="J387" s="23" t="n"/>
      <c r="K387" s="14" t="inlineStr">
        <is>
          <t>L3 Identify the team</t>
        </is>
      </c>
      <c r="L387" s="21" t="inlineStr">
        <is>
          <t>U</t>
        </is>
      </c>
      <c r="M387" s="23" t="n"/>
      <c r="N387" s="14" t="inlineStr">
        <is>
          <t>L4 Review and correct</t>
        </is>
      </c>
      <c r="O387" s="21" t="inlineStr">
        <is>
          <t>U</t>
        </is>
      </c>
      <c r="P387" s="23" t="n"/>
      <c r="Q387" s="14" t="inlineStr">
        <is>
          <t>L5 Measure reliability</t>
        </is>
      </c>
      <c r="R387" s="21" t="inlineStr">
        <is>
          <t>U</t>
        </is>
      </c>
      <c r="S387" s="23" t="n"/>
      <c r="T387" s="14">
        <f>IF(Z387=0,IF(ISNUMBER(SEARCH("X",AV387)),"Unrated (0-5; X)","Unrated (0-5)"),IF(Z387=1,V387&amp;"/5",V387&amp;"-"&amp;X387&amp;"/5 (P"&amp;IF(ISNUMBER(SEARCH("X",AV387)),"; X","")&amp;")"))</f>
        <v/>
      </c>
      <c r="U387" s="26">
        <f>IF(AS387=0,"",IF(AR387=0,"Incomplete/invalid",IF(AA387=0,IF(ISNUMBER(SEARCH("X",AW387)),"Unrated (0-5; X)","Unrated (0-5)"),IF(AA387=1,W387&amp;"/5",W387&amp;"-"&amp;Y387&amp;"/5 (P"&amp;IF(ISNUMBER(SEARCH("X",AW387)),"; X","")&amp;")"))))</f>
        <v/>
      </c>
      <c r="V387" s="53">
        <f>LEN(AV387)-LEN(SUBSTITUTE(AV387,"Y",""))</f>
        <v/>
      </c>
      <c r="W387" s="54">
        <f>IF(AR387=1,LEN(AW387)-LEN(SUBSTITUTE(AW387,"Y","")),"")</f>
        <v/>
      </c>
      <c r="X387" s="53">
        <f>5-(LEN(AV387)-LEN(SUBSTITUTE(AV387,"N","")))</f>
        <v/>
      </c>
      <c r="Y387" s="54">
        <f>IF(AR387=1,5-(LEN(AW387)-LEN(SUBSTITUTE(AW387,"N",""))),"")</f>
        <v/>
      </c>
      <c r="Z387" s="55">
        <f>(V387+5-X387)/5</f>
        <v/>
      </c>
      <c r="AA387" s="56">
        <f>IF(AR387=1,(W387+5-Y387)/5,"")</f>
        <v/>
      </c>
      <c r="AB387" s="57">
        <f>D387*V387/5</f>
        <v/>
      </c>
      <c r="AC387" s="58">
        <f>IF(AR387=1,D387*W387/5,"")</f>
        <v/>
      </c>
      <c r="AD387" s="57">
        <f>D387*X387/5</f>
        <v/>
      </c>
      <c r="AE387" s="58">
        <f>IF(AR387=1,D387*Y387/5,"")</f>
        <v/>
      </c>
      <c r="AF387" s="57">
        <f>D387*Z387</f>
        <v/>
      </c>
      <c r="AG387" s="58">
        <f>IF(AR387=1,D387*AA387,"")</f>
        <v/>
      </c>
      <c r="AH387" s="14" t="inlineStr">
        <is>
          <t>Y: L1 | N: none | X: none | U: L2, L3, L4, L5. See dataset-specific evidence note in MCDM_Grades and the complete rules in MCDM_Rubric.</t>
        </is>
      </c>
      <c r="AI387" s="27" t="n"/>
      <c r="AJ387" s="14" t="inlineStr">
        <is>
          <t>https://data.mendeley.com/datasets/s3k75x9zf4/2</t>
        </is>
      </c>
      <c r="AK387" s="27" t="n"/>
      <c r="AL387" s="14" t="inlineStr">
        <is>
          <t>P: primary documentation (not evaluator-verified data quality)</t>
        </is>
      </c>
      <c r="AM387" s="27" t="n"/>
      <c r="AN387" s="14" t="inlineStr">
        <is>
          <t>Mendeley s3k75x9zf4/2</t>
        </is>
      </c>
      <c r="AO387" s="27" t="n"/>
      <c r="AP387" s="14" t="inlineStr">
        <is>
          <t>2026-09-07</t>
        </is>
      </c>
      <c r="AQ387" s="27" t="n"/>
      <c r="AR387" s="14">
        <f>IF(AND(AS387=5,LEN(AW387)=5,LEN(SUBSTITUTE(SUBSTITUTE(SUBSTITUTE(SUBSTITUTE(AW387,"Y",""),"N",""),"U",""),"X",""))=0),1,0)</f>
        <v/>
      </c>
      <c r="AS387" s="14">
        <f>COUNTA(G387,J387,M387,P387,S387)</f>
        <v/>
      </c>
      <c r="AT387" s="14">
        <f>SUM(IF(OR(G387="Y",G387="N",G387="U",G387="X"),IF(G387=F387,1,0),0),IF(OR(J387="Y",J387="N",J387="U",J387="X"),IF(J387=I387,1,0),0),IF(OR(M387="Y",M387="N",M387="U",M387="X"),IF(M387=L387,1,0),0),IF(OR(P387="Y",P387="N",P387="U",P387="X"),IF(P387=O387,1,0),0),IF(OR(S387="Y",S387="N",S387="U",S387="X"),IF(S387=R387,1,0),0))</f>
        <v/>
      </c>
      <c r="AU387" s="14">
        <f>A387&amp;"|"&amp;LEFT(C387,1)</f>
        <v/>
      </c>
      <c r="AV387" s="14">
        <f>F387&amp;I387&amp;L387&amp;O387&amp;R387</f>
        <v/>
      </c>
      <c r="AW387" s="14">
        <f>G387&amp;J387&amp;M387&amp;P387&amp;S387</f>
        <v/>
      </c>
    </row>
    <row r="388" ht="70" customHeight="1">
      <c r="A388" s="14" t="inlineStr">
        <is>
          <t>DS-049</t>
        </is>
      </c>
      <c r="B388" s="14" t="inlineStr">
        <is>
          <t>A Curated RGB Dataset for Real-Time Road Damage Detection using YOLO</t>
        </is>
      </c>
      <c r="C388" s="14" t="inlineStr">
        <is>
          <t>D Documentation</t>
        </is>
      </c>
      <c r="D388" s="14">
        <f>MCDM_Settings!$D$9</f>
        <v/>
      </c>
      <c r="E388" s="14" t="inlineStr">
        <is>
          <t>D1 Describe the files</t>
        </is>
      </c>
      <c r="F388" s="21" t="inlineStr">
        <is>
          <t>U</t>
        </is>
      </c>
      <c r="G388" s="23" t="n"/>
      <c r="H388" s="14" t="inlineStr">
        <is>
          <t>D2 Explain the source</t>
        </is>
      </c>
      <c r="I388" s="21" t="inlineStr">
        <is>
          <t>U</t>
        </is>
      </c>
      <c r="J388" s="23" t="n"/>
      <c r="K388" s="14" t="inlineStr">
        <is>
          <t>D3 Track the version</t>
        </is>
      </c>
      <c r="L388" s="21" t="inlineStr">
        <is>
          <t>U</t>
        </is>
      </c>
      <c r="M388" s="23" t="n"/>
      <c r="N388" s="14" t="inlineStr">
        <is>
          <t>D4 State the limits</t>
        </is>
      </c>
      <c r="O388" s="21" t="inlineStr">
        <is>
          <t>U</t>
        </is>
      </c>
      <c r="P388" s="23" t="n"/>
      <c r="Q388" s="14" t="inlineStr">
        <is>
          <t>D5 Locate the details</t>
        </is>
      </c>
      <c r="R388" s="21" t="inlineStr">
        <is>
          <t>Y</t>
        </is>
      </c>
      <c r="S388" s="23" t="n"/>
      <c r="T388" s="14">
        <f>IF(Z388=0,IF(ISNUMBER(SEARCH("X",AV388)),"Unrated (0-5; X)","Unrated (0-5)"),IF(Z388=1,V388&amp;"/5",V388&amp;"-"&amp;X388&amp;"/5 (P"&amp;IF(ISNUMBER(SEARCH("X",AV388)),"; X","")&amp;")"))</f>
        <v/>
      </c>
      <c r="U388" s="26">
        <f>IF(AS388=0,"",IF(AR388=0,"Incomplete/invalid",IF(AA388=0,IF(ISNUMBER(SEARCH("X",AW388)),"Unrated (0-5; X)","Unrated (0-5)"),IF(AA388=1,W388&amp;"/5",W388&amp;"-"&amp;Y388&amp;"/5 (P"&amp;IF(ISNUMBER(SEARCH("X",AW388)),"; X","")&amp;")"))))</f>
        <v/>
      </c>
      <c r="V388" s="53">
        <f>LEN(AV388)-LEN(SUBSTITUTE(AV388,"Y",""))</f>
        <v/>
      </c>
      <c r="W388" s="54">
        <f>IF(AR388=1,LEN(AW388)-LEN(SUBSTITUTE(AW388,"Y","")),"")</f>
        <v/>
      </c>
      <c r="X388" s="53">
        <f>5-(LEN(AV388)-LEN(SUBSTITUTE(AV388,"N","")))</f>
        <v/>
      </c>
      <c r="Y388" s="54">
        <f>IF(AR388=1,5-(LEN(AW388)-LEN(SUBSTITUTE(AW388,"N",""))),"")</f>
        <v/>
      </c>
      <c r="Z388" s="55">
        <f>(V388+5-X388)/5</f>
        <v/>
      </c>
      <c r="AA388" s="56">
        <f>IF(AR388=1,(W388+5-Y388)/5,"")</f>
        <v/>
      </c>
      <c r="AB388" s="57">
        <f>D388*V388/5</f>
        <v/>
      </c>
      <c r="AC388" s="58">
        <f>IF(AR388=1,D388*W388/5,"")</f>
        <v/>
      </c>
      <c r="AD388" s="57">
        <f>D388*X388/5</f>
        <v/>
      </c>
      <c r="AE388" s="58">
        <f>IF(AR388=1,D388*Y388/5,"")</f>
        <v/>
      </c>
      <c r="AF388" s="57">
        <f>D388*Z388</f>
        <v/>
      </c>
      <c r="AG388" s="58">
        <f>IF(AR388=1,D388*AA388,"")</f>
        <v/>
      </c>
      <c r="AH388" s="14" t="inlineStr">
        <is>
          <t>Y: D5 | N: none | X: none | U: D1, D2, D3, D4. See dataset-specific evidence note in MCDM_Grades and the complete rules in MCDM_Rubric.</t>
        </is>
      </c>
      <c r="AI388" s="27" t="n"/>
      <c r="AJ388" s="14" t="inlineStr">
        <is>
          <t>https://data.mendeley.com/datasets/s3k75x9zf4/2</t>
        </is>
      </c>
      <c r="AK388" s="27" t="n"/>
      <c r="AL388" s="14" t="inlineStr">
        <is>
          <t>P: primary documentation (not evaluator-verified data quality)</t>
        </is>
      </c>
      <c r="AM388" s="27" t="n"/>
      <c r="AN388" s="14" t="inlineStr">
        <is>
          <t>Mendeley s3k75x9zf4/2</t>
        </is>
      </c>
      <c r="AO388" s="27" t="n"/>
      <c r="AP388" s="14" t="inlineStr">
        <is>
          <t>2026-09-07</t>
        </is>
      </c>
      <c r="AQ388" s="27" t="n"/>
      <c r="AR388" s="14">
        <f>IF(AND(AS388=5,LEN(AW388)=5,LEN(SUBSTITUTE(SUBSTITUTE(SUBSTITUTE(SUBSTITUTE(AW388,"Y",""),"N",""),"U",""),"X",""))=0),1,0)</f>
        <v/>
      </c>
      <c r="AS388" s="14">
        <f>COUNTA(G388,J388,M388,P388,S388)</f>
        <v/>
      </c>
      <c r="AT388" s="14">
        <f>SUM(IF(OR(G388="Y",G388="N",G388="U",G388="X"),IF(G388=F388,1,0),0),IF(OR(J388="Y",J388="N",J388="U",J388="X"),IF(J388=I388,1,0),0),IF(OR(M388="Y",M388="N",M388="U",M388="X"),IF(M388=L388,1,0),0),IF(OR(P388="Y",P388="N",P388="U",P388="X"),IF(P388=O388,1,0),0),IF(OR(S388="Y",S388="N",S388="U",S388="X"),IF(S388=R388,1,0),0))</f>
        <v/>
      </c>
      <c r="AU388" s="14">
        <f>A388&amp;"|"&amp;LEFT(C388,1)</f>
        <v/>
      </c>
      <c r="AV388" s="14">
        <f>F388&amp;I388&amp;L388&amp;O388&amp;R388</f>
        <v/>
      </c>
      <c r="AW388" s="14">
        <f>G388&amp;J388&amp;M388&amp;P388&amp;S388</f>
        <v/>
      </c>
    </row>
    <row r="389" ht="70" customHeight="1">
      <c r="A389" s="14" t="inlineStr">
        <is>
          <t>DS-049</t>
        </is>
      </c>
      <c r="B389" s="14" t="inlineStr">
        <is>
          <t>A Curated RGB Dataset for Real-Time Road Damage Detection using YOLO</t>
        </is>
      </c>
      <c r="C389" s="14" t="inlineStr">
        <is>
          <t>C Sample Size</t>
        </is>
      </c>
      <c r="D389" s="14">
        <f>MCDM_Settings!$D$10</f>
        <v/>
      </c>
      <c r="E389" s="14" t="inlineStr">
        <is>
          <t>C1 Count originals</t>
        </is>
      </c>
      <c r="F389" s="21" t="inlineStr">
        <is>
          <t>U</t>
        </is>
      </c>
      <c r="G389" s="23" t="n"/>
      <c r="H389" s="14" t="inlineStr">
        <is>
          <t>C2 Count each class</t>
        </is>
      </c>
      <c r="I389" s="21" t="inlineStr">
        <is>
          <t>U</t>
        </is>
      </c>
      <c r="J389" s="23" t="n"/>
      <c r="K389" s="14" t="inlineStr">
        <is>
          <t>C3 Count each group</t>
        </is>
      </c>
      <c r="L389" s="21" t="inlineStr">
        <is>
          <t>U</t>
        </is>
      </c>
      <c r="M389" s="23" t="n"/>
      <c r="N389" s="14" t="inlineStr">
        <is>
          <t>C4 Count each split</t>
        </is>
      </c>
      <c r="O389" s="21" t="inlineStr">
        <is>
          <t>U</t>
        </is>
      </c>
      <c r="P389" s="23" t="n"/>
      <c r="Q389" s="14" t="inlineStr">
        <is>
          <t>C5 Justify the size</t>
        </is>
      </c>
      <c r="R389" s="21" t="inlineStr">
        <is>
          <t>U</t>
        </is>
      </c>
      <c r="S389" s="23" t="n"/>
      <c r="T389" s="14">
        <f>IF(Z389=0,IF(ISNUMBER(SEARCH("X",AV389)),"Unrated (0-5; X)","Unrated (0-5)"),IF(Z389=1,V389&amp;"/5",V389&amp;"-"&amp;X389&amp;"/5 (P"&amp;IF(ISNUMBER(SEARCH("X",AV389)),"; X","")&amp;")"))</f>
        <v/>
      </c>
      <c r="U389" s="26">
        <f>IF(AS389=0,"",IF(AR389=0,"Incomplete/invalid",IF(AA389=0,IF(ISNUMBER(SEARCH("X",AW389)),"Unrated (0-5; X)","Unrated (0-5)"),IF(AA389=1,W389&amp;"/5",W389&amp;"-"&amp;Y389&amp;"/5 (P"&amp;IF(ISNUMBER(SEARCH("X",AW389)),"; X","")&amp;")"))))</f>
        <v/>
      </c>
      <c r="V389" s="53">
        <f>LEN(AV389)-LEN(SUBSTITUTE(AV389,"Y",""))</f>
        <v/>
      </c>
      <c r="W389" s="54">
        <f>IF(AR389=1,LEN(AW389)-LEN(SUBSTITUTE(AW389,"Y","")),"")</f>
        <v/>
      </c>
      <c r="X389" s="53">
        <f>5-(LEN(AV389)-LEN(SUBSTITUTE(AV389,"N","")))</f>
        <v/>
      </c>
      <c r="Y389" s="54">
        <f>IF(AR389=1,5-(LEN(AW389)-LEN(SUBSTITUTE(AW389,"N",""))),"")</f>
        <v/>
      </c>
      <c r="Z389" s="55">
        <f>(V389+5-X389)/5</f>
        <v/>
      </c>
      <c r="AA389" s="56">
        <f>IF(AR389=1,(W389+5-Y389)/5,"")</f>
        <v/>
      </c>
      <c r="AB389" s="57">
        <f>D389*V389/5</f>
        <v/>
      </c>
      <c r="AC389" s="58">
        <f>IF(AR389=1,D389*W389/5,"")</f>
        <v/>
      </c>
      <c r="AD389" s="57">
        <f>D389*X389/5</f>
        <v/>
      </c>
      <c r="AE389" s="58">
        <f>IF(AR389=1,D389*Y389/5,"")</f>
        <v/>
      </c>
      <c r="AF389" s="57">
        <f>D389*Z389</f>
        <v/>
      </c>
      <c r="AG389" s="58">
        <f>IF(AR389=1,D389*AA389,"")</f>
        <v/>
      </c>
      <c r="AH389" s="14" t="inlineStr">
        <is>
          <t>Y: none | N: none | X: none | U: C1, C2, C3, C4, C5. See dataset-specific evidence note in MCDM_Grades and the complete rules in MCDM_Rubric.</t>
        </is>
      </c>
      <c r="AI389" s="27" t="n"/>
      <c r="AJ389" s="14" t="inlineStr">
        <is>
          <t>https://data.mendeley.com/datasets/s3k75x9zf4/2</t>
        </is>
      </c>
      <c r="AK389" s="27" t="n"/>
      <c r="AL389" s="14" t="inlineStr">
        <is>
          <t>P: primary documentation (not evaluator-verified data quality)</t>
        </is>
      </c>
      <c r="AM389" s="27" t="n"/>
      <c r="AN389" s="14" t="inlineStr">
        <is>
          <t>Mendeley s3k75x9zf4/2</t>
        </is>
      </c>
      <c r="AO389" s="27" t="n"/>
      <c r="AP389" s="14" t="inlineStr">
        <is>
          <t>2026-09-07</t>
        </is>
      </c>
      <c r="AQ389" s="27" t="n"/>
      <c r="AR389" s="14">
        <f>IF(AND(AS389=5,LEN(AW389)=5,LEN(SUBSTITUTE(SUBSTITUTE(SUBSTITUTE(SUBSTITUTE(AW389,"Y",""),"N",""),"U",""),"X",""))=0),1,0)</f>
        <v/>
      </c>
      <c r="AS389" s="14">
        <f>COUNTA(G389,J389,M389,P389,S389)</f>
        <v/>
      </c>
      <c r="AT389" s="14">
        <f>SUM(IF(OR(G389="Y",G389="N",G389="U",G389="X"),IF(G389=F389,1,0),0),IF(OR(J389="Y",J389="N",J389="U",J389="X"),IF(J389=I389,1,0),0),IF(OR(M389="Y",M389="N",M389="U",M389="X"),IF(M389=L389,1,0),0),IF(OR(P389="Y",P389="N",P389="U",P389="X"),IF(P389=O389,1,0),0),IF(OR(S389="Y",S389="N",S389="U",S389="X"),IF(S389=R389,1,0),0))</f>
        <v/>
      </c>
      <c r="AU389" s="14">
        <f>A389&amp;"|"&amp;LEFT(C389,1)</f>
        <v/>
      </c>
      <c r="AV389" s="14">
        <f>F389&amp;I389&amp;L389&amp;O389&amp;R389</f>
        <v/>
      </c>
      <c r="AW389" s="14">
        <f>G389&amp;J389&amp;M389&amp;P389&amp;S389</f>
        <v/>
      </c>
    </row>
    <row r="390" ht="70" customHeight="1">
      <c r="A390" s="14" t="inlineStr">
        <is>
          <t>DS-049</t>
        </is>
      </c>
      <c r="B390" s="14" t="inlineStr">
        <is>
          <t>A Curated RGB Dataset for Real-Time Road Damage Detection using YOLO</t>
        </is>
      </c>
      <c r="C390" s="14" t="inlineStr">
        <is>
          <t>R Domain Fit</t>
        </is>
      </c>
      <c r="D390" s="14">
        <f>MCDM_Settings!$D$11</f>
        <v/>
      </c>
      <c r="E390" s="14" t="inlineStr">
        <is>
          <t>R1 Define the domain</t>
        </is>
      </c>
      <c r="F390" s="21" t="inlineStr">
        <is>
          <t>U</t>
        </is>
      </c>
      <c r="G390" s="23" t="n"/>
      <c r="H390" s="14" t="inlineStr">
        <is>
          <t>R2 Describe coverage</t>
        </is>
      </c>
      <c r="I390" s="21" t="inlineStr">
        <is>
          <t>U</t>
        </is>
      </c>
      <c r="J390" s="23" t="n"/>
      <c r="K390" s="14" t="inlineStr">
        <is>
          <t>R3 Compare the target</t>
        </is>
      </c>
      <c r="L390" s="21" t="inlineStr">
        <is>
          <t>U</t>
        </is>
      </c>
      <c r="M390" s="23" t="n"/>
      <c r="N390" s="14" t="inlineStr">
        <is>
          <t>R4 Check for bias</t>
        </is>
      </c>
      <c r="O390" s="21" t="inlineStr">
        <is>
          <t>U</t>
        </is>
      </c>
      <c r="P390" s="23" t="n"/>
      <c r="Q390" s="14" t="inlineStr">
        <is>
          <t>R5 Test a new domain</t>
        </is>
      </c>
      <c r="R390" s="21" t="inlineStr">
        <is>
          <t>U</t>
        </is>
      </c>
      <c r="S390" s="23" t="n"/>
      <c r="T390" s="14">
        <f>IF(Z390=0,IF(ISNUMBER(SEARCH("X",AV390)),"Unrated (0-5; X)","Unrated (0-5)"),IF(Z390=1,V390&amp;"/5",V390&amp;"-"&amp;X390&amp;"/5 (P"&amp;IF(ISNUMBER(SEARCH("X",AV390)),"; X","")&amp;")"))</f>
        <v/>
      </c>
      <c r="U390" s="26">
        <f>IF(AS390=0,"",IF(AR390=0,"Incomplete/invalid",IF(AA390=0,IF(ISNUMBER(SEARCH("X",AW390)),"Unrated (0-5; X)","Unrated (0-5)"),IF(AA390=1,W390&amp;"/5",W390&amp;"-"&amp;Y390&amp;"/5 (P"&amp;IF(ISNUMBER(SEARCH("X",AW390)),"; X","")&amp;")"))))</f>
        <v/>
      </c>
      <c r="V390" s="53">
        <f>LEN(AV390)-LEN(SUBSTITUTE(AV390,"Y",""))</f>
        <v/>
      </c>
      <c r="W390" s="54">
        <f>IF(AR390=1,LEN(AW390)-LEN(SUBSTITUTE(AW390,"Y","")),"")</f>
        <v/>
      </c>
      <c r="X390" s="53">
        <f>5-(LEN(AV390)-LEN(SUBSTITUTE(AV390,"N","")))</f>
        <v/>
      </c>
      <c r="Y390" s="54">
        <f>IF(AR390=1,5-(LEN(AW390)-LEN(SUBSTITUTE(AW390,"N",""))),"")</f>
        <v/>
      </c>
      <c r="Z390" s="55">
        <f>(V390+5-X390)/5</f>
        <v/>
      </c>
      <c r="AA390" s="56">
        <f>IF(AR390=1,(W390+5-Y390)/5,"")</f>
        <v/>
      </c>
      <c r="AB390" s="57">
        <f>D390*V390/5</f>
        <v/>
      </c>
      <c r="AC390" s="58">
        <f>IF(AR390=1,D390*W390/5,"")</f>
        <v/>
      </c>
      <c r="AD390" s="57">
        <f>D390*X390/5</f>
        <v/>
      </c>
      <c r="AE390" s="58">
        <f>IF(AR390=1,D390*Y390/5,"")</f>
        <v/>
      </c>
      <c r="AF390" s="57">
        <f>D390*Z390</f>
        <v/>
      </c>
      <c r="AG390" s="58">
        <f>IF(AR390=1,D390*AA390,"")</f>
        <v/>
      </c>
      <c r="AH390" s="14" t="inlineStr">
        <is>
          <t>Y: none | N: none | X: none | U: R1, R2, R3, R4, R5. See dataset-specific evidence note in MCDM_Grades and the complete rules in MCDM_Rubric.</t>
        </is>
      </c>
      <c r="AI390" s="27" t="n"/>
      <c r="AJ390" s="14" t="inlineStr">
        <is>
          <t>https://data.mendeley.com/datasets/s3k75x9zf4/2</t>
        </is>
      </c>
      <c r="AK390" s="27" t="n"/>
      <c r="AL390" s="14" t="inlineStr">
        <is>
          <t>P: primary documentation (not evaluator-verified data quality)</t>
        </is>
      </c>
      <c r="AM390" s="27" t="n"/>
      <c r="AN390" s="14" t="inlineStr">
        <is>
          <t>Mendeley s3k75x9zf4/2</t>
        </is>
      </c>
      <c r="AO390" s="27" t="n"/>
      <c r="AP390" s="14" t="inlineStr">
        <is>
          <t>2026-09-07</t>
        </is>
      </c>
      <c r="AQ390" s="27" t="n"/>
      <c r="AR390" s="14">
        <f>IF(AND(AS390=5,LEN(AW390)=5,LEN(SUBSTITUTE(SUBSTITUTE(SUBSTITUTE(SUBSTITUTE(AW390,"Y",""),"N",""),"U",""),"X",""))=0),1,0)</f>
        <v/>
      </c>
      <c r="AS390" s="14">
        <f>COUNTA(G390,J390,M390,P390,S390)</f>
        <v/>
      </c>
      <c r="AT390" s="14">
        <f>SUM(IF(OR(G390="Y",G390="N",G390="U",G390="X"),IF(G390=F390,1,0),0),IF(OR(J390="Y",J390="N",J390="U",J390="X"),IF(J390=I390,1,0),0),IF(OR(M390="Y",M390="N",M390="U",M390="X"),IF(M390=L390,1,0),0),IF(OR(P390="Y",P390="N",P390="U",P390="X"),IF(P390=O390,1,0),0),IF(OR(S390="Y",S390="N",S390="U",S390="X"),IF(S390=R390,1,0),0))</f>
        <v/>
      </c>
      <c r="AU390" s="14">
        <f>A390&amp;"|"&amp;LEFT(C390,1)</f>
        <v/>
      </c>
      <c r="AV390" s="14">
        <f>F390&amp;I390&amp;L390&amp;O390&amp;R390</f>
        <v/>
      </c>
      <c r="AW390" s="14">
        <f>G390&amp;J390&amp;M390&amp;P390&amp;S390</f>
        <v/>
      </c>
    </row>
    <row r="391" ht="70" customHeight="1">
      <c r="A391" s="14" t="inlineStr">
        <is>
          <t>DS-049</t>
        </is>
      </c>
      <c r="B391" s="14" t="inlineStr">
        <is>
          <t>A Curated RGB Dataset for Real-Time Road Damage Detection using YOLO</t>
        </is>
      </c>
      <c r="C391" s="14" t="inlineStr">
        <is>
          <t>M Sensor Details</t>
        </is>
      </c>
      <c r="D391" s="14">
        <f>MCDM_Settings!$D$12</f>
        <v/>
      </c>
      <c r="E391" s="14" t="inlineStr">
        <is>
          <t>M1 Identify equipment</t>
        </is>
      </c>
      <c r="F391" s="21" t="inlineStr">
        <is>
          <t>U</t>
        </is>
      </c>
      <c r="G391" s="23" t="n"/>
      <c r="H391" s="14" t="inlineStr">
        <is>
          <t>M2 Specify the scale</t>
        </is>
      </c>
      <c r="I391" s="21" t="inlineStr">
        <is>
          <t>U</t>
        </is>
      </c>
      <c r="J391" s="23" t="n"/>
      <c r="K391" s="14" t="inlineStr">
        <is>
          <t>M3 Locate the records</t>
        </is>
      </c>
      <c r="L391" s="21" t="inlineStr">
        <is>
          <t>U</t>
        </is>
      </c>
      <c r="M391" s="23" t="n"/>
      <c r="N391" s="14" t="inlineStr">
        <is>
          <t>M4 Report precision</t>
        </is>
      </c>
      <c r="O391" s="21" t="inlineStr">
        <is>
          <t>U</t>
        </is>
      </c>
      <c r="P391" s="23" t="n"/>
      <c r="Q391" s="14" t="inlineStr">
        <is>
          <t>M5 Explain processing</t>
        </is>
      </c>
      <c r="R391" s="21" t="inlineStr">
        <is>
          <t>Y</t>
        </is>
      </c>
      <c r="S391" s="23" t="n"/>
      <c r="T391" s="14">
        <f>IF(Z391=0,IF(ISNUMBER(SEARCH("X",AV391)),"Unrated (0-5; X)","Unrated (0-5)"),IF(Z391=1,V391&amp;"/5",V391&amp;"-"&amp;X391&amp;"/5 (P"&amp;IF(ISNUMBER(SEARCH("X",AV391)),"; X","")&amp;")"))</f>
        <v/>
      </c>
      <c r="U391" s="26">
        <f>IF(AS391=0,"",IF(AR391=0,"Incomplete/invalid",IF(AA391=0,IF(ISNUMBER(SEARCH("X",AW391)),"Unrated (0-5; X)","Unrated (0-5)"),IF(AA391=1,W391&amp;"/5",W391&amp;"-"&amp;Y391&amp;"/5 (P"&amp;IF(ISNUMBER(SEARCH("X",AW391)),"; X","")&amp;")"))))</f>
        <v/>
      </c>
      <c r="V391" s="53">
        <f>LEN(AV391)-LEN(SUBSTITUTE(AV391,"Y",""))</f>
        <v/>
      </c>
      <c r="W391" s="54">
        <f>IF(AR391=1,LEN(AW391)-LEN(SUBSTITUTE(AW391,"Y","")),"")</f>
        <v/>
      </c>
      <c r="X391" s="53">
        <f>5-(LEN(AV391)-LEN(SUBSTITUTE(AV391,"N","")))</f>
        <v/>
      </c>
      <c r="Y391" s="54">
        <f>IF(AR391=1,5-(LEN(AW391)-LEN(SUBSTITUTE(AW391,"N",""))),"")</f>
        <v/>
      </c>
      <c r="Z391" s="55">
        <f>(V391+5-X391)/5</f>
        <v/>
      </c>
      <c r="AA391" s="56">
        <f>IF(AR391=1,(W391+5-Y391)/5,"")</f>
        <v/>
      </c>
      <c r="AB391" s="57">
        <f>D391*V391/5</f>
        <v/>
      </c>
      <c r="AC391" s="58">
        <f>IF(AR391=1,D391*W391/5,"")</f>
        <v/>
      </c>
      <c r="AD391" s="57">
        <f>D391*X391/5</f>
        <v/>
      </c>
      <c r="AE391" s="58">
        <f>IF(AR391=1,D391*Y391/5,"")</f>
        <v/>
      </c>
      <c r="AF391" s="57">
        <f>D391*Z391</f>
        <v/>
      </c>
      <c r="AG391" s="58">
        <f>IF(AR391=1,D391*AA391,"")</f>
        <v/>
      </c>
      <c r="AH391" s="14" t="inlineStr">
        <is>
          <t>Y: M5 | N: none | X: none | U: M1, M2, M3, M4. See dataset-specific evidence note in MCDM_Grades and the complete rules in MCDM_Rubric.</t>
        </is>
      </c>
      <c r="AI391" s="27" t="n"/>
      <c r="AJ391" s="14" t="inlineStr">
        <is>
          <t>https://data.mendeley.com/datasets/s3k75x9zf4/2</t>
        </is>
      </c>
      <c r="AK391" s="27" t="n"/>
      <c r="AL391" s="14" t="inlineStr">
        <is>
          <t>P: primary documentation (not evaluator-verified data quality)</t>
        </is>
      </c>
      <c r="AM391" s="27" t="n"/>
      <c r="AN391" s="14" t="inlineStr">
        <is>
          <t>Mendeley s3k75x9zf4/2</t>
        </is>
      </c>
      <c r="AO391" s="27" t="n"/>
      <c r="AP391" s="14" t="inlineStr">
        <is>
          <t>2026-09-07</t>
        </is>
      </c>
      <c r="AQ391" s="27" t="n"/>
      <c r="AR391" s="14">
        <f>IF(AND(AS391=5,LEN(AW391)=5,LEN(SUBSTITUTE(SUBSTITUTE(SUBSTITUTE(SUBSTITUTE(AW391,"Y",""),"N",""),"U",""),"X",""))=0),1,0)</f>
        <v/>
      </c>
      <c r="AS391" s="14">
        <f>COUNTA(G391,J391,M391,P391,S391)</f>
        <v/>
      </c>
      <c r="AT391" s="14">
        <f>SUM(IF(OR(G391="Y",G391="N",G391="U",G391="X"),IF(G391=F391,1,0),0),IF(OR(J391="Y",J391="N",J391="U",J391="X"),IF(J391=I391,1,0),0),IF(OR(M391="Y",M391="N",M391="U",M391="X"),IF(M391=L391,1,0),0),IF(OR(P391="Y",P391="N",P391="U",P391="X"),IF(P391=O391,1,0),0),IF(OR(S391="Y",S391="N",S391="U",S391="X"),IF(S391=R391,1,0),0))</f>
        <v/>
      </c>
      <c r="AU391" s="14">
        <f>A391&amp;"|"&amp;LEFT(C391,1)</f>
        <v/>
      </c>
      <c r="AV391" s="14">
        <f>F391&amp;I391&amp;L391&amp;O391&amp;R391</f>
        <v/>
      </c>
      <c r="AW391" s="14">
        <f>G391&amp;J391&amp;M391&amp;P391&amp;S391</f>
        <v/>
      </c>
    </row>
    <row r="392" ht="70" customHeight="1">
      <c r="A392" s="14" t="inlineStr">
        <is>
          <t>DS-049</t>
        </is>
      </c>
      <c r="B392" s="14" t="inlineStr">
        <is>
          <t>A Curated RGB Dataset for Real-Time Road Damage Detection using YOLO</t>
        </is>
      </c>
      <c r="C392" s="14" t="inlineStr">
        <is>
          <t>V Test Readiness</t>
        </is>
      </c>
      <c r="D392" s="14">
        <f>MCDM_Settings!$D$13</f>
        <v/>
      </c>
      <c r="E392" s="14" t="inlineStr">
        <is>
          <t>V1 Identify test data</t>
        </is>
      </c>
      <c r="F392" s="21" t="inlineStr">
        <is>
          <t>U</t>
        </is>
      </c>
      <c r="G392" s="23" t="n"/>
      <c r="H392" s="14" t="inlineStr">
        <is>
          <t>V2 Define the splits</t>
        </is>
      </c>
      <c r="I392" s="21" t="inlineStr">
        <is>
          <t>U</t>
        </is>
      </c>
      <c r="J392" s="23" t="n"/>
      <c r="K392" s="14" t="inlineStr">
        <is>
          <t>V3 Prevent leakage</t>
        </is>
      </c>
      <c r="L392" s="21" t="inlineStr">
        <is>
          <t>U</t>
        </is>
      </c>
      <c r="M392" s="23" t="n"/>
      <c r="N392" s="14" t="inlineStr">
        <is>
          <t>V4 Provide a baseline</t>
        </is>
      </c>
      <c r="O392" s="21" t="inlineStr">
        <is>
          <t>U</t>
        </is>
      </c>
      <c r="P392" s="23" t="n"/>
      <c r="Q392" s="14" t="inlineStr">
        <is>
          <t>V5 Report uncertainty</t>
        </is>
      </c>
      <c r="R392" s="21" t="inlineStr">
        <is>
          <t>U</t>
        </is>
      </c>
      <c r="S392" s="23" t="n"/>
      <c r="T392" s="14">
        <f>IF(Z392=0,IF(ISNUMBER(SEARCH("X",AV392)),"Unrated (0-5; X)","Unrated (0-5)"),IF(Z392=1,V392&amp;"/5",V392&amp;"-"&amp;X392&amp;"/5 (P"&amp;IF(ISNUMBER(SEARCH("X",AV392)),"; X","")&amp;")"))</f>
        <v/>
      </c>
      <c r="U392" s="26">
        <f>IF(AS392=0,"",IF(AR392=0,"Incomplete/invalid",IF(AA392=0,IF(ISNUMBER(SEARCH("X",AW392)),"Unrated (0-5; X)","Unrated (0-5)"),IF(AA392=1,W392&amp;"/5",W392&amp;"-"&amp;Y392&amp;"/5 (P"&amp;IF(ISNUMBER(SEARCH("X",AW392)),"; X","")&amp;")"))))</f>
        <v/>
      </c>
      <c r="V392" s="53">
        <f>LEN(AV392)-LEN(SUBSTITUTE(AV392,"Y",""))</f>
        <v/>
      </c>
      <c r="W392" s="54">
        <f>IF(AR392=1,LEN(AW392)-LEN(SUBSTITUTE(AW392,"Y","")),"")</f>
        <v/>
      </c>
      <c r="X392" s="53">
        <f>5-(LEN(AV392)-LEN(SUBSTITUTE(AV392,"N","")))</f>
        <v/>
      </c>
      <c r="Y392" s="54">
        <f>IF(AR392=1,5-(LEN(AW392)-LEN(SUBSTITUTE(AW392,"N",""))),"")</f>
        <v/>
      </c>
      <c r="Z392" s="55">
        <f>(V392+5-X392)/5</f>
        <v/>
      </c>
      <c r="AA392" s="56">
        <f>IF(AR392=1,(W392+5-Y392)/5,"")</f>
        <v/>
      </c>
      <c r="AB392" s="57">
        <f>D392*V392/5</f>
        <v/>
      </c>
      <c r="AC392" s="58">
        <f>IF(AR392=1,D392*W392/5,"")</f>
        <v/>
      </c>
      <c r="AD392" s="57">
        <f>D392*X392/5</f>
        <v/>
      </c>
      <c r="AE392" s="58">
        <f>IF(AR392=1,D392*Y392/5,"")</f>
        <v/>
      </c>
      <c r="AF392" s="57">
        <f>D392*Z392</f>
        <v/>
      </c>
      <c r="AG392" s="58">
        <f>IF(AR392=1,D392*AA392,"")</f>
        <v/>
      </c>
      <c r="AH392" s="14" t="inlineStr">
        <is>
          <t>Y: none | N: none | X: none | U: V1, V2, V3, V4, V5. See dataset-specific evidence note in MCDM_Grades and the complete rules in MCDM_Rubric.</t>
        </is>
      </c>
      <c r="AI392" s="27" t="n"/>
      <c r="AJ392" s="14" t="inlineStr">
        <is>
          <t>https://data.mendeley.com/datasets/s3k75x9zf4/2</t>
        </is>
      </c>
      <c r="AK392" s="27" t="n"/>
      <c r="AL392" s="14" t="inlineStr">
        <is>
          <t>P: primary documentation (not evaluator-verified data quality)</t>
        </is>
      </c>
      <c r="AM392" s="27" t="n"/>
      <c r="AN392" s="14" t="inlineStr">
        <is>
          <t>Mendeley s3k75x9zf4/2</t>
        </is>
      </c>
      <c r="AO392" s="27" t="n"/>
      <c r="AP392" s="14" t="inlineStr">
        <is>
          <t>2026-09-07</t>
        </is>
      </c>
      <c r="AQ392" s="27" t="n"/>
      <c r="AR392" s="14">
        <f>IF(AND(AS392=5,LEN(AW392)=5,LEN(SUBSTITUTE(SUBSTITUTE(SUBSTITUTE(SUBSTITUTE(AW392,"Y",""),"N",""),"U",""),"X",""))=0),1,0)</f>
        <v/>
      </c>
      <c r="AS392" s="14">
        <f>COUNTA(G392,J392,M392,P392,S392)</f>
        <v/>
      </c>
      <c r="AT392" s="14">
        <f>SUM(IF(OR(G392="Y",G392="N",G392="U",G392="X"),IF(G392=F392,1,0),0),IF(OR(J392="Y",J392="N",J392="U",J392="X"),IF(J392=I392,1,0),0),IF(OR(M392="Y",M392="N",M392="U",M392="X"),IF(M392=L392,1,0),0),IF(OR(P392="Y",P392="N",P392="U",P392="X"),IF(P392=O392,1,0),0),IF(OR(S392="Y",S392="N",S392="U",S392="X"),IF(S392=R392,1,0),0))</f>
        <v/>
      </c>
      <c r="AU392" s="14">
        <f>A392&amp;"|"&amp;LEFT(C392,1)</f>
        <v/>
      </c>
      <c r="AV392" s="14">
        <f>F392&amp;I392&amp;L392&amp;O392&amp;R392</f>
        <v/>
      </c>
      <c r="AW392" s="14">
        <f>G392&amp;J392&amp;M392&amp;P392&amp;S392</f>
        <v/>
      </c>
    </row>
    <row r="393" ht="70" customHeight="1">
      <c r="A393" s="14" t="inlineStr">
        <is>
          <t>DS-049</t>
        </is>
      </c>
      <c r="B393" s="14" t="inlineStr">
        <is>
          <t>A Curated RGB Dataset for Real-Time Road Damage Detection using YOLO</t>
        </is>
      </c>
      <c r="C393" s="14" t="inlineStr">
        <is>
          <t>E Engineering Value</t>
        </is>
      </c>
      <c r="D393" s="14">
        <f>MCDM_Settings!$D$14</f>
        <v/>
      </c>
      <c r="E393" s="14" t="inlineStr">
        <is>
          <t>E1 Define the outcome</t>
        </is>
      </c>
      <c r="F393" s="21" t="inlineStr">
        <is>
          <t>U</t>
        </is>
      </c>
      <c r="G393" s="23" t="n"/>
      <c r="H393" s="14" t="inlineStr">
        <is>
          <t>E2 Provide measurements</t>
        </is>
      </c>
      <c r="I393" s="21" t="inlineStr">
        <is>
          <t>U</t>
        </is>
      </c>
      <c r="J393" s="23" t="n"/>
      <c r="K393" s="14" t="inlineStr">
        <is>
          <t>E3 Link the records</t>
        </is>
      </c>
      <c r="L393" s="21" t="inlineStr">
        <is>
          <t>U</t>
        </is>
      </c>
      <c r="M393" s="23" t="n"/>
      <c r="N393" s="14" t="inlineStr">
        <is>
          <t>E4 Map agency needs</t>
        </is>
      </c>
      <c r="O393" s="21" t="inlineStr">
        <is>
          <t>U</t>
        </is>
      </c>
      <c r="P393" s="23" t="n"/>
      <c r="Q393" s="14" t="inlineStr">
        <is>
          <t>E5 Validate the decision</t>
        </is>
      </c>
      <c r="R393" s="21" t="inlineStr">
        <is>
          <t>U</t>
        </is>
      </c>
      <c r="S393" s="23" t="n"/>
      <c r="T393" s="14">
        <f>IF(Z393=0,IF(ISNUMBER(SEARCH("X",AV393)),"Unrated (0-5; X)","Unrated (0-5)"),IF(Z393=1,V393&amp;"/5",V393&amp;"-"&amp;X393&amp;"/5 (P"&amp;IF(ISNUMBER(SEARCH("X",AV393)),"; X","")&amp;")"))</f>
        <v/>
      </c>
      <c r="U393" s="26">
        <f>IF(AS393=0,"",IF(AR393=0,"Incomplete/invalid",IF(AA393=0,IF(ISNUMBER(SEARCH("X",AW393)),"Unrated (0-5; X)","Unrated (0-5)"),IF(AA393=1,W393&amp;"/5",W393&amp;"-"&amp;Y393&amp;"/5 (P"&amp;IF(ISNUMBER(SEARCH("X",AW393)),"; X","")&amp;")"))))</f>
        <v/>
      </c>
      <c r="V393" s="53">
        <f>LEN(AV393)-LEN(SUBSTITUTE(AV393,"Y",""))</f>
        <v/>
      </c>
      <c r="W393" s="54">
        <f>IF(AR393=1,LEN(AW393)-LEN(SUBSTITUTE(AW393,"Y","")),"")</f>
        <v/>
      </c>
      <c r="X393" s="53">
        <f>5-(LEN(AV393)-LEN(SUBSTITUTE(AV393,"N","")))</f>
        <v/>
      </c>
      <c r="Y393" s="54">
        <f>IF(AR393=1,5-(LEN(AW393)-LEN(SUBSTITUTE(AW393,"N",""))),"")</f>
        <v/>
      </c>
      <c r="Z393" s="55">
        <f>(V393+5-X393)/5</f>
        <v/>
      </c>
      <c r="AA393" s="56">
        <f>IF(AR393=1,(W393+5-Y393)/5,"")</f>
        <v/>
      </c>
      <c r="AB393" s="57">
        <f>D393*V393/5</f>
        <v/>
      </c>
      <c r="AC393" s="58">
        <f>IF(AR393=1,D393*W393/5,"")</f>
        <v/>
      </c>
      <c r="AD393" s="57">
        <f>D393*X393/5</f>
        <v/>
      </c>
      <c r="AE393" s="58">
        <f>IF(AR393=1,D393*Y393/5,"")</f>
        <v/>
      </c>
      <c r="AF393" s="57">
        <f>D393*Z393</f>
        <v/>
      </c>
      <c r="AG393" s="58">
        <f>IF(AR393=1,D393*AA393,"")</f>
        <v/>
      </c>
      <c r="AH393" s="14" t="inlineStr">
        <is>
          <t>Y: none | N: none | X: none | U: E1, E2, E3, E4, E5. See dataset-specific evidence note in MCDM_Grades and the complete rules in MCDM_Rubric.</t>
        </is>
      </c>
      <c r="AI393" s="27" t="n"/>
      <c r="AJ393" s="14" t="inlineStr">
        <is>
          <t>https://data.mendeley.com/datasets/s3k75x9zf4/2</t>
        </is>
      </c>
      <c r="AK393" s="27" t="n"/>
      <c r="AL393" s="14" t="inlineStr">
        <is>
          <t>P: primary documentation (not evaluator-verified data quality)</t>
        </is>
      </c>
      <c r="AM393" s="27" t="n"/>
      <c r="AN393" s="14" t="inlineStr">
        <is>
          <t>Mendeley s3k75x9zf4/2</t>
        </is>
      </c>
      <c r="AO393" s="27" t="n"/>
      <c r="AP393" s="14" t="inlineStr">
        <is>
          <t>2026-09-07</t>
        </is>
      </c>
      <c r="AQ393" s="27" t="n"/>
      <c r="AR393" s="14">
        <f>IF(AND(AS393=5,LEN(AW393)=5,LEN(SUBSTITUTE(SUBSTITUTE(SUBSTITUTE(SUBSTITUTE(AW393,"Y",""),"N",""),"U",""),"X",""))=0),1,0)</f>
        <v/>
      </c>
      <c r="AS393" s="14">
        <f>COUNTA(G393,J393,M393,P393,S393)</f>
        <v/>
      </c>
      <c r="AT393" s="14">
        <f>SUM(IF(OR(G393="Y",G393="N",G393="U",G393="X"),IF(G393=F393,1,0),0),IF(OR(J393="Y",J393="N",J393="U",J393="X"),IF(J393=I393,1,0),0),IF(OR(M393="Y",M393="N",M393="U",M393="X"),IF(M393=L393,1,0),0),IF(OR(P393="Y",P393="N",P393="U",P393="X"),IF(P393=O393,1,0),0),IF(OR(S393="Y",S393="N",S393="U",S393="X"),IF(S393=R393,1,0),0))</f>
        <v/>
      </c>
      <c r="AU393" s="14">
        <f>A393&amp;"|"&amp;LEFT(C393,1)</f>
        <v/>
      </c>
      <c r="AV393" s="14">
        <f>F393&amp;I393&amp;L393&amp;O393&amp;R393</f>
        <v/>
      </c>
      <c r="AW393" s="14">
        <f>G393&amp;J393&amp;M393&amp;P393&amp;S393</f>
        <v/>
      </c>
    </row>
    <row r="394" ht="70" customHeight="1">
      <c r="A394" s="14" t="inlineStr">
        <is>
          <t>DS-050</t>
        </is>
      </c>
      <c r="B394" s="14" t="inlineStr">
        <is>
          <t>A Real-World Road Dataset For Manhole and Speed Breaker Detection in Bangladesh</t>
        </is>
      </c>
      <c r="C394" s="14" t="inlineStr">
        <is>
          <t>A Access</t>
        </is>
      </c>
      <c r="D394" s="14">
        <f>MCDM_Settings!$D$7</f>
        <v/>
      </c>
      <c r="E394" s="14" t="inlineStr">
        <is>
          <t>A1 Find the release</t>
        </is>
      </c>
      <c r="F394" s="21" t="inlineStr">
        <is>
          <t>Y</t>
        </is>
      </c>
      <c r="G394" s="23" t="n"/>
      <c r="H394" s="14" t="inlineStr">
        <is>
          <t>A2 Get the data</t>
        </is>
      </c>
      <c r="I394" s="21" t="inlineStr">
        <is>
          <t>Y</t>
        </is>
      </c>
      <c r="J394" s="23" t="n"/>
      <c r="K394" s="14" t="inlineStr">
        <is>
          <t>A3 Check the license</t>
        </is>
      </c>
      <c r="L394" s="21" t="inlineStr">
        <is>
          <t>Y</t>
        </is>
      </c>
      <c r="M394" s="23" t="n"/>
      <c r="N394" s="14" t="inlineStr">
        <is>
          <t>A4 Check other rights</t>
        </is>
      </c>
      <c r="O394" s="21" t="inlineStr">
        <is>
          <t>U</t>
        </is>
      </c>
      <c r="P394" s="23" t="n"/>
      <c r="Q394" s="14" t="inlineStr">
        <is>
          <t>A5 Open a sample</t>
        </is>
      </c>
      <c r="R394" s="21" t="inlineStr">
        <is>
          <t>U</t>
        </is>
      </c>
      <c r="S394" s="23" t="n"/>
      <c r="T394" s="14">
        <f>IF(Z394=0,IF(ISNUMBER(SEARCH("X",AV394)),"Unrated (0-5; X)","Unrated (0-5)"),IF(Z394=1,V394&amp;"/5",V394&amp;"-"&amp;X394&amp;"/5 (P"&amp;IF(ISNUMBER(SEARCH("X",AV394)),"; X","")&amp;")"))</f>
        <v/>
      </c>
      <c r="U394" s="26">
        <f>IF(AS394=0,"",IF(AR394=0,"Incomplete/invalid",IF(AA394=0,IF(ISNUMBER(SEARCH("X",AW394)),"Unrated (0-5; X)","Unrated (0-5)"),IF(AA394=1,W394&amp;"/5",W394&amp;"-"&amp;Y394&amp;"/5 (P"&amp;IF(ISNUMBER(SEARCH("X",AW394)),"; X","")&amp;")"))))</f>
        <v/>
      </c>
      <c r="V394" s="53">
        <f>LEN(AV394)-LEN(SUBSTITUTE(AV394,"Y",""))</f>
        <v/>
      </c>
      <c r="W394" s="54">
        <f>IF(AR394=1,LEN(AW394)-LEN(SUBSTITUTE(AW394,"Y","")),"")</f>
        <v/>
      </c>
      <c r="X394" s="53">
        <f>5-(LEN(AV394)-LEN(SUBSTITUTE(AV394,"N","")))</f>
        <v/>
      </c>
      <c r="Y394" s="54">
        <f>IF(AR394=1,5-(LEN(AW394)-LEN(SUBSTITUTE(AW394,"N",""))),"")</f>
        <v/>
      </c>
      <c r="Z394" s="55">
        <f>(V394+5-X394)/5</f>
        <v/>
      </c>
      <c r="AA394" s="56">
        <f>IF(AR394=1,(W394+5-Y394)/5,"")</f>
        <v/>
      </c>
      <c r="AB394" s="57">
        <f>D394*V394/5</f>
        <v/>
      </c>
      <c r="AC394" s="58">
        <f>IF(AR394=1,D394*W394/5,"")</f>
        <v/>
      </c>
      <c r="AD394" s="57">
        <f>D394*X394/5</f>
        <v/>
      </c>
      <c r="AE394" s="58">
        <f>IF(AR394=1,D394*Y394/5,"")</f>
        <v/>
      </c>
      <c r="AF394" s="57">
        <f>D394*Z394</f>
        <v/>
      </c>
      <c r="AG394" s="58">
        <f>IF(AR394=1,D394*AA394,"")</f>
        <v/>
      </c>
      <c r="AH394" s="14" t="inlineStr">
        <is>
          <t>Y: A1, A2, A3 | N: none | X: none | U: A4, A5. See dataset-specific evidence note in MCDM_Grades and the complete rules in MCDM_Rubric.</t>
        </is>
      </c>
      <c r="AI394" s="27" t="n"/>
      <c r="AJ394" s="14" t="inlineStr">
        <is>
          <t>https://data.mendeley.com/datasets/7zzcmv2wz7/1</t>
        </is>
      </c>
      <c r="AK394" s="27" t="n"/>
      <c r="AL394" s="14" t="inlineStr">
        <is>
          <t>P: primary documentation (not evaluator-verified data quality)</t>
        </is>
      </c>
      <c r="AM394" s="27" t="n"/>
      <c r="AN394" s="14" t="inlineStr">
        <is>
          <t>Mendeley 7zzcmv2wz7/1</t>
        </is>
      </c>
      <c r="AO394" s="27" t="n"/>
      <c r="AP394" s="14" t="inlineStr">
        <is>
          <t>2026-09-07</t>
        </is>
      </c>
      <c r="AQ394" s="27" t="n"/>
      <c r="AR394" s="14">
        <f>IF(AND(AS394=5,LEN(AW394)=5,LEN(SUBSTITUTE(SUBSTITUTE(SUBSTITUTE(SUBSTITUTE(AW394,"Y",""),"N",""),"U",""),"X",""))=0),1,0)</f>
        <v/>
      </c>
      <c r="AS394" s="14">
        <f>COUNTA(G394,J394,M394,P394,S394)</f>
        <v/>
      </c>
      <c r="AT394" s="14">
        <f>SUM(IF(OR(G394="Y",G394="N",G394="U",G394="X"),IF(G394=F394,1,0),0),IF(OR(J394="Y",J394="N",J394="U",J394="X"),IF(J394=I394,1,0),0),IF(OR(M394="Y",M394="N",M394="U",M394="X"),IF(M394=L394,1,0),0),IF(OR(P394="Y",P394="N",P394="U",P394="X"),IF(P394=O394,1,0),0),IF(OR(S394="Y",S394="N",S394="U",S394="X"),IF(S394=R394,1,0),0))</f>
        <v/>
      </c>
      <c r="AU394" s="14">
        <f>A394&amp;"|"&amp;LEFT(C394,1)</f>
        <v/>
      </c>
      <c r="AV394" s="14">
        <f>F394&amp;I394&amp;L394&amp;O394&amp;R394</f>
        <v/>
      </c>
      <c r="AW394" s="14">
        <f>G394&amp;J394&amp;M394&amp;P394&amp;S394</f>
        <v/>
      </c>
    </row>
    <row r="395" ht="70" customHeight="1">
      <c r="A395" s="14" t="inlineStr">
        <is>
          <t>DS-050</t>
        </is>
      </c>
      <c r="B395" s="14" t="inlineStr">
        <is>
          <t>A Real-World Road Dataset For Manhole and Speed Breaker Detection in Bangladesh</t>
        </is>
      </c>
      <c r="C395" s="14" t="inlineStr">
        <is>
          <t>L Label Quality</t>
        </is>
      </c>
      <c r="D395" s="14">
        <f>MCDM_Settings!$D$8</f>
        <v/>
      </c>
      <c r="E395" s="14" t="inlineStr">
        <is>
          <t>L1 Define the targets</t>
        </is>
      </c>
      <c r="F395" s="21" t="inlineStr">
        <is>
          <t>Y</t>
        </is>
      </c>
      <c r="G395" s="23" t="n"/>
      <c r="H395" s="14" t="inlineStr">
        <is>
          <t>L2 Explain the rules</t>
        </is>
      </c>
      <c r="I395" s="21" t="inlineStr">
        <is>
          <t>U</t>
        </is>
      </c>
      <c r="J395" s="23" t="n"/>
      <c r="K395" s="14" t="inlineStr">
        <is>
          <t>L3 Identify the team</t>
        </is>
      </c>
      <c r="L395" s="21" t="inlineStr">
        <is>
          <t>U</t>
        </is>
      </c>
      <c r="M395" s="23" t="n"/>
      <c r="N395" s="14" t="inlineStr">
        <is>
          <t>L4 Review and correct</t>
        </is>
      </c>
      <c r="O395" s="21" t="inlineStr">
        <is>
          <t>U</t>
        </is>
      </c>
      <c r="P395" s="23" t="n"/>
      <c r="Q395" s="14" t="inlineStr">
        <is>
          <t>L5 Measure reliability</t>
        </is>
      </c>
      <c r="R395" s="21" t="inlineStr">
        <is>
          <t>U</t>
        </is>
      </c>
      <c r="S395" s="23" t="n"/>
      <c r="T395" s="14">
        <f>IF(Z395=0,IF(ISNUMBER(SEARCH("X",AV395)),"Unrated (0-5; X)","Unrated (0-5)"),IF(Z395=1,V395&amp;"/5",V395&amp;"-"&amp;X395&amp;"/5 (P"&amp;IF(ISNUMBER(SEARCH("X",AV395)),"; X","")&amp;")"))</f>
        <v/>
      </c>
      <c r="U395" s="26">
        <f>IF(AS395=0,"",IF(AR395=0,"Incomplete/invalid",IF(AA395=0,IF(ISNUMBER(SEARCH("X",AW395)),"Unrated (0-5; X)","Unrated (0-5)"),IF(AA395=1,W395&amp;"/5",W395&amp;"-"&amp;Y395&amp;"/5 (P"&amp;IF(ISNUMBER(SEARCH("X",AW395)),"; X","")&amp;")"))))</f>
        <v/>
      </c>
      <c r="V395" s="53">
        <f>LEN(AV395)-LEN(SUBSTITUTE(AV395,"Y",""))</f>
        <v/>
      </c>
      <c r="W395" s="54">
        <f>IF(AR395=1,LEN(AW395)-LEN(SUBSTITUTE(AW395,"Y","")),"")</f>
        <v/>
      </c>
      <c r="X395" s="53">
        <f>5-(LEN(AV395)-LEN(SUBSTITUTE(AV395,"N","")))</f>
        <v/>
      </c>
      <c r="Y395" s="54">
        <f>IF(AR395=1,5-(LEN(AW395)-LEN(SUBSTITUTE(AW395,"N",""))),"")</f>
        <v/>
      </c>
      <c r="Z395" s="55">
        <f>(V395+5-X395)/5</f>
        <v/>
      </c>
      <c r="AA395" s="56">
        <f>IF(AR395=1,(W395+5-Y395)/5,"")</f>
        <v/>
      </c>
      <c r="AB395" s="57">
        <f>D395*V395/5</f>
        <v/>
      </c>
      <c r="AC395" s="58">
        <f>IF(AR395=1,D395*W395/5,"")</f>
        <v/>
      </c>
      <c r="AD395" s="57">
        <f>D395*X395/5</f>
        <v/>
      </c>
      <c r="AE395" s="58">
        <f>IF(AR395=1,D395*Y395/5,"")</f>
        <v/>
      </c>
      <c r="AF395" s="57">
        <f>D395*Z395</f>
        <v/>
      </c>
      <c r="AG395" s="58">
        <f>IF(AR395=1,D395*AA395,"")</f>
        <v/>
      </c>
      <c r="AH395" s="14" t="inlineStr">
        <is>
          <t>Y: L1 | N: none | X: none | U: L2, L3, L4, L5. See dataset-specific evidence note in MCDM_Grades and the complete rules in MCDM_Rubric.</t>
        </is>
      </c>
      <c r="AI395" s="27" t="n"/>
      <c r="AJ395" s="14" t="inlineStr">
        <is>
          <t>https://data.mendeley.com/datasets/7zzcmv2wz7/1</t>
        </is>
      </c>
      <c r="AK395" s="27" t="n"/>
      <c r="AL395" s="14" t="inlineStr">
        <is>
          <t>P: primary documentation (not evaluator-verified data quality)</t>
        </is>
      </c>
      <c r="AM395" s="27" t="n"/>
      <c r="AN395" s="14" t="inlineStr">
        <is>
          <t>Mendeley 7zzcmv2wz7/1</t>
        </is>
      </c>
      <c r="AO395" s="27" t="n"/>
      <c r="AP395" s="14" t="inlineStr">
        <is>
          <t>2026-09-07</t>
        </is>
      </c>
      <c r="AQ395" s="27" t="n"/>
      <c r="AR395" s="14">
        <f>IF(AND(AS395=5,LEN(AW395)=5,LEN(SUBSTITUTE(SUBSTITUTE(SUBSTITUTE(SUBSTITUTE(AW395,"Y",""),"N",""),"U",""),"X",""))=0),1,0)</f>
        <v/>
      </c>
      <c r="AS395" s="14">
        <f>COUNTA(G395,J395,M395,P395,S395)</f>
        <v/>
      </c>
      <c r="AT395" s="14">
        <f>SUM(IF(OR(G395="Y",G395="N",G395="U",G395="X"),IF(G395=F395,1,0),0),IF(OR(J395="Y",J395="N",J395="U",J395="X"),IF(J395=I395,1,0),0),IF(OR(M395="Y",M395="N",M395="U",M395="X"),IF(M395=L395,1,0),0),IF(OR(P395="Y",P395="N",P395="U",P395="X"),IF(P395=O395,1,0),0),IF(OR(S395="Y",S395="N",S395="U",S395="X"),IF(S395=R395,1,0),0))</f>
        <v/>
      </c>
      <c r="AU395" s="14">
        <f>A395&amp;"|"&amp;LEFT(C395,1)</f>
        <v/>
      </c>
      <c r="AV395" s="14">
        <f>F395&amp;I395&amp;L395&amp;O395&amp;R395</f>
        <v/>
      </c>
      <c r="AW395" s="14">
        <f>G395&amp;J395&amp;M395&amp;P395&amp;S395</f>
        <v/>
      </c>
    </row>
    <row r="396" ht="70" customHeight="1">
      <c r="A396" s="14" t="inlineStr">
        <is>
          <t>DS-050</t>
        </is>
      </c>
      <c r="B396" s="14" t="inlineStr">
        <is>
          <t>A Real-World Road Dataset For Manhole and Speed Breaker Detection in Bangladesh</t>
        </is>
      </c>
      <c r="C396" s="14" t="inlineStr">
        <is>
          <t>D Documentation</t>
        </is>
      </c>
      <c r="D396" s="14">
        <f>MCDM_Settings!$D$9</f>
        <v/>
      </c>
      <c r="E396" s="14" t="inlineStr">
        <is>
          <t>D1 Describe the files</t>
        </is>
      </c>
      <c r="F396" s="21" t="inlineStr">
        <is>
          <t>U</t>
        </is>
      </c>
      <c r="G396" s="23" t="n"/>
      <c r="H396" s="14" t="inlineStr">
        <is>
          <t>D2 Explain the source</t>
        </is>
      </c>
      <c r="I396" s="21" t="inlineStr">
        <is>
          <t>U</t>
        </is>
      </c>
      <c r="J396" s="23" t="n"/>
      <c r="K396" s="14" t="inlineStr">
        <is>
          <t>D3 Track the version</t>
        </is>
      </c>
      <c r="L396" s="21" t="inlineStr">
        <is>
          <t>Y</t>
        </is>
      </c>
      <c r="M396" s="23" t="n"/>
      <c r="N396" s="14" t="inlineStr">
        <is>
          <t>D4 State the limits</t>
        </is>
      </c>
      <c r="O396" s="21" t="inlineStr">
        <is>
          <t>U</t>
        </is>
      </c>
      <c r="P396" s="23" t="n"/>
      <c r="Q396" s="14" t="inlineStr">
        <is>
          <t>D5 Locate the details</t>
        </is>
      </c>
      <c r="R396" s="21" t="inlineStr">
        <is>
          <t>Y</t>
        </is>
      </c>
      <c r="S396" s="23" t="n"/>
      <c r="T396" s="14">
        <f>IF(Z396=0,IF(ISNUMBER(SEARCH("X",AV396)),"Unrated (0-5; X)","Unrated (0-5)"),IF(Z396=1,V396&amp;"/5",V396&amp;"-"&amp;X396&amp;"/5 (P"&amp;IF(ISNUMBER(SEARCH("X",AV396)),"; X","")&amp;")"))</f>
        <v/>
      </c>
      <c r="U396" s="26">
        <f>IF(AS396=0,"",IF(AR396=0,"Incomplete/invalid",IF(AA396=0,IF(ISNUMBER(SEARCH("X",AW396)),"Unrated (0-5; X)","Unrated (0-5)"),IF(AA396=1,W396&amp;"/5",W396&amp;"-"&amp;Y396&amp;"/5 (P"&amp;IF(ISNUMBER(SEARCH("X",AW396)),"; X","")&amp;")"))))</f>
        <v/>
      </c>
      <c r="V396" s="53">
        <f>LEN(AV396)-LEN(SUBSTITUTE(AV396,"Y",""))</f>
        <v/>
      </c>
      <c r="W396" s="54">
        <f>IF(AR396=1,LEN(AW396)-LEN(SUBSTITUTE(AW396,"Y","")),"")</f>
        <v/>
      </c>
      <c r="X396" s="53">
        <f>5-(LEN(AV396)-LEN(SUBSTITUTE(AV396,"N","")))</f>
        <v/>
      </c>
      <c r="Y396" s="54">
        <f>IF(AR396=1,5-(LEN(AW396)-LEN(SUBSTITUTE(AW396,"N",""))),"")</f>
        <v/>
      </c>
      <c r="Z396" s="55">
        <f>(V396+5-X396)/5</f>
        <v/>
      </c>
      <c r="AA396" s="56">
        <f>IF(AR396=1,(W396+5-Y396)/5,"")</f>
        <v/>
      </c>
      <c r="AB396" s="57">
        <f>D396*V396/5</f>
        <v/>
      </c>
      <c r="AC396" s="58">
        <f>IF(AR396=1,D396*W396/5,"")</f>
        <v/>
      </c>
      <c r="AD396" s="57">
        <f>D396*X396/5</f>
        <v/>
      </c>
      <c r="AE396" s="58">
        <f>IF(AR396=1,D396*Y396/5,"")</f>
        <v/>
      </c>
      <c r="AF396" s="57">
        <f>D396*Z396</f>
        <v/>
      </c>
      <c r="AG396" s="58">
        <f>IF(AR396=1,D396*AA396,"")</f>
        <v/>
      </c>
      <c r="AH396" s="14" t="inlineStr">
        <is>
          <t>Y: D3, D5 | N: none | X: none | U: D1, D2, D4. See dataset-specific evidence note in MCDM_Grades and the complete rules in MCDM_Rubric.</t>
        </is>
      </c>
      <c r="AI396" s="27" t="n"/>
      <c r="AJ396" s="14" t="inlineStr">
        <is>
          <t>https://data.mendeley.com/datasets/7zzcmv2wz7/1</t>
        </is>
      </c>
      <c r="AK396" s="27" t="n"/>
      <c r="AL396" s="14" t="inlineStr">
        <is>
          <t>P: primary documentation (not evaluator-verified data quality)</t>
        </is>
      </c>
      <c r="AM396" s="27" t="n"/>
      <c r="AN396" s="14" t="inlineStr">
        <is>
          <t>Mendeley 7zzcmv2wz7/1</t>
        </is>
      </c>
      <c r="AO396" s="27" t="n"/>
      <c r="AP396" s="14" t="inlineStr">
        <is>
          <t>2026-09-07</t>
        </is>
      </c>
      <c r="AQ396" s="27" t="n"/>
      <c r="AR396" s="14">
        <f>IF(AND(AS396=5,LEN(AW396)=5,LEN(SUBSTITUTE(SUBSTITUTE(SUBSTITUTE(SUBSTITUTE(AW396,"Y",""),"N",""),"U",""),"X",""))=0),1,0)</f>
        <v/>
      </c>
      <c r="AS396" s="14">
        <f>COUNTA(G396,J396,M396,P396,S396)</f>
        <v/>
      </c>
      <c r="AT396" s="14">
        <f>SUM(IF(OR(G396="Y",G396="N",G396="U",G396="X"),IF(G396=F396,1,0),0),IF(OR(J396="Y",J396="N",J396="U",J396="X"),IF(J396=I396,1,0),0),IF(OR(M396="Y",M396="N",M396="U",M396="X"),IF(M396=L396,1,0),0),IF(OR(P396="Y",P396="N",P396="U",P396="X"),IF(P396=O396,1,0),0),IF(OR(S396="Y",S396="N",S396="U",S396="X"),IF(S396=R396,1,0),0))</f>
        <v/>
      </c>
      <c r="AU396" s="14">
        <f>A396&amp;"|"&amp;LEFT(C396,1)</f>
        <v/>
      </c>
      <c r="AV396" s="14">
        <f>F396&amp;I396&amp;L396&amp;O396&amp;R396</f>
        <v/>
      </c>
      <c r="AW396" s="14">
        <f>G396&amp;J396&amp;M396&amp;P396&amp;S396</f>
        <v/>
      </c>
    </row>
    <row r="397" ht="70" customHeight="1">
      <c r="A397" s="14" t="inlineStr">
        <is>
          <t>DS-050</t>
        </is>
      </c>
      <c r="B397" s="14" t="inlineStr">
        <is>
          <t>A Real-World Road Dataset For Manhole and Speed Breaker Detection in Bangladesh</t>
        </is>
      </c>
      <c r="C397" s="14" t="inlineStr">
        <is>
          <t>C Sample Size</t>
        </is>
      </c>
      <c r="D397" s="14">
        <f>MCDM_Settings!$D$10</f>
        <v/>
      </c>
      <c r="E397" s="14" t="inlineStr">
        <is>
          <t>C1 Count originals</t>
        </is>
      </c>
      <c r="F397" s="21" t="inlineStr">
        <is>
          <t>U</t>
        </is>
      </c>
      <c r="G397" s="23" t="n"/>
      <c r="H397" s="14" t="inlineStr">
        <is>
          <t>C2 Count each class</t>
        </is>
      </c>
      <c r="I397" s="21" t="inlineStr">
        <is>
          <t>U</t>
        </is>
      </c>
      <c r="J397" s="23" t="n"/>
      <c r="K397" s="14" t="inlineStr">
        <is>
          <t>C3 Count each group</t>
        </is>
      </c>
      <c r="L397" s="21" t="inlineStr">
        <is>
          <t>U</t>
        </is>
      </c>
      <c r="M397" s="23" t="n"/>
      <c r="N397" s="14" t="inlineStr">
        <is>
          <t>C4 Count each split</t>
        </is>
      </c>
      <c r="O397" s="21" t="inlineStr">
        <is>
          <t>U</t>
        </is>
      </c>
      <c r="P397" s="23" t="n"/>
      <c r="Q397" s="14" t="inlineStr">
        <is>
          <t>C5 Justify the size</t>
        </is>
      </c>
      <c r="R397" s="21" t="inlineStr">
        <is>
          <t>U</t>
        </is>
      </c>
      <c r="S397" s="23" t="n"/>
      <c r="T397" s="14">
        <f>IF(Z397=0,IF(ISNUMBER(SEARCH("X",AV397)),"Unrated (0-5; X)","Unrated (0-5)"),IF(Z397=1,V397&amp;"/5",V397&amp;"-"&amp;X397&amp;"/5 (P"&amp;IF(ISNUMBER(SEARCH("X",AV397)),"; X","")&amp;")"))</f>
        <v/>
      </c>
      <c r="U397" s="26">
        <f>IF(AS397=0,"",IF(AR397=0,"Incomplete/invalid",IF(AA397=0,IF(ISNUMBER(SEARCH("X",AW397)),"Unrated (0-5; X)","Unrated (0-5)"),IF(AA397=1,W397&amp;"/5",W397&amp;"-"&amp;Y397&amp;"/5 (P"&amp;IF(ISNUMBER(SEARCH("X",AW397)),"; X","")&amp;")"))))</f>
        <v/>
      </c>
      <c r="V397" s="53">
        <f>LEN(AV397)-LEN(SUBSTITUTE(AV397,"Y",""))</f>
        <v/>
      </c>
      <c r="W397" s="54">
        <f>IF(AR397=1,LEN(AW397)-LEN(SUBSTITUTE(AW397,"Y","")),"")</f>
        <v/>
      </c>
      <c r="X397" s="53">
        <f>5-(LEN(AV397)-LEN(SUBSTITUTE(AV397,"N","")))</f>
        <v/>
      </c>
      <c r="Y397" s="54">
        <f>IF(AR397=1,5-(LEN(AW397)-LEN(SUBSTITUTE(AW397,"N",""))),"")</f>
        <v/>
      </c>
      <c r="Z397" s="55">
        <f>(V397+5-X397)/5</f>
        <v/>
      </c>
      <c r="AA397" s="56">
        <f>IF(AR397=1,(W397+5-Y397)/5,"")</f>
        <v/>
      </c>
      <c r="AB397" s="57">
        <f>D397*V397/5</f>
        <v/>
      </c>
      <c r="AC397" s="58">
        <f>IF(AR397=1,D397*W397/5,"")</f>
        <v/>
      </c>
      <c r="AD397" s="57">
        <f>D397*X397/5</f>
        <v/>
      </c>
      <c r="AE397" s="58">
        <f>IF(AR397=1,D397*Y397/5,"")</f>
        <v/>
      </c>
      <c r="AF397" s="57">
        <f>D397*Z397</f>
        <v/>
      </c>
      <c r="AG397" s="58">
        <f>IF(AR397=1,D397*AA397,"")</f>
        <v/>
      </c>
      <c r="AH397" s="14" t="inlineStr">
        <is>
          <t>Y: none | N: none | X: none | U: C1, C2, C3, C4, C5. See dataset-specific evidence note in MCDM_Grades and the complete rules in MCDM_Rubric.</t>
        </is>
      </c>
      <c r="AI397" s="27" t="n"/>
      <c r="AJ397" s="14" t="inlineStr">
        <is>
          <t>https://data.mendeley.com/datasets/7zzcmv2wz7/1</t>
        </is>
      </c>
      <c r="AK397" s="27" t="n"/>
      <c r="AL397" s="14" t="inlineStr">
        <is>
          <t>P: primary documentation (not evaluator-verified data quality)</t>
        </is>
      </c>
      <c r="AM397" s="27" t="n"/>
      <c r="AN397" s="14" t="inlineStr">
        <is>
          <t>Mendeley 7zzcmv2wz7/1</t>
        </is>
      </c>
      <c r="AO397" s="27" t="n"/>
      <c r="AP397" s="14" t="inlineStr">
        <is>
          <t>2026-09-07</t>
        </is>
      </c>
      <c r="AQ397" s="27" t="n"/>
      <c r="AR397" s="14">
        <f>IF(AND(AS397=5,LEN(AW397)=5,LEN(SUBSTITUTE(SUBSTITUTE(SUBSTITUTE(SUBSTITUTE(AW397,"Y",""),"N",""),"U",""),"X",""))=0),1,0)</f>
        <v/>
      </c>
      <c r="AS397" s="14">
        <f>COUNTA(G397,J397,M397,P397,S397)</f>
        <v/>
      </c>
      <c r="AT397" s="14">
        <f>SUM(IF(OR(G397="Y",G397="N",G397="U",G397="X"),IF(G397=F397,1,0),0),IF(OR(J397="Y",J397="N",J397="U",J397="X"),IF(J397=I397,1,0),0),IF(OR(M397="Y",M397="N",M397="U",M397="X"),IF(M397=L397,1,0),0),IF(OR(P397="Y",P397="N",P397="U",P397="X"),IF(P397=O397,1,0),0),IF(OR(S397="Y",S397="N",S397="U",S397="X"),IF(S397=R397,1,0),0))</f>
        <v/>
      </c>
      <c r="AU397" s="14">
        <f>A397&amp;"|"&amp;LEFT(C397,1)</f>
        <v/>
      </c>
      <c r="AV397" s="14">
        <f>F397&amp;I397&amp;L397&amp;O397&amp;R397</f>
        <v/>
      </c>
      <c r="AW397" s="14">
        <f>G397&amp;J397&amp;M397&amp;P397&amp;S397</f>
        <v/>
      </c>
    </row>
    <row r="398" ht="70" customHeight="1">
      <c r="A398" s="14" t="inlineStr">
        <is>
          <t>DS-050</t>
        </is>
      </c>
      <c r="B398" s="14" t="inlineStr">
        <is>
          <t>A Real-World Road Dataset For Manhole and Speed Breaker Detection in Bangladesh</t>
        </is>
      </c>
      <c r="C398" s="14" t="inlineStr">
        <is>
          <t>R Domain Fit</t>
        </is>
      </c>
      <c r="D398" s="14">
        <f>MCDM_Settings!$D$11</f>
        <v/>
      </c>
      <c r="E398" s="14" t="inlineStr">
        <is>
          <t>R1 Define the domain</t>
        </is>
      </c>
      <c r="F398" s="21" t="inlineStr">
        <is>
          <t>Y</t>
        </is>
      </c>
      <c r="G398" s="23" t="n"/>
      <c r="H398" s="14" t="inlineStr">
        <is>
          <t>R2 Describe coverage</t>
        </is>
      </c>
      <c r="I398" s="21" t="inlineStr">
        <is>
          <t>Y</t>
        </is>
      </c>
      <c r="J398" s="23" t="n"/>
      <c r="K398" s="14" t="inlineStr">
        <is>
          <t>R3 Compare the target</t>
        </is>
      </c>
      <c r="L398" s="21" t="inlineStr">
        <is>
          <t>U</t>
        </is>
      </c>
      <c r="M398" s="23" t="n"/>
      <c r="N398" s="14" t="inlineStr">
        <is>
          <t>R4 Check for bias</t>
        </is>
      </c>
      <c r="O398" s="21" t="inlineStr">
        <is>
          <t>U</t>
        </is>
      </c>
      <c r="P398" s="23" t="n"/>
      <c r="Q398" s="14" t="inlineStr">
        <is>
          <t>R5 Test a new domain</t>
        </is>
      </c>
      <c r="R398" s="21" t="inlineStr">
        <is>
          <t>U</t>
        </is>
      </c>
      <c r="S398" s="23" t="n"/>
      <c r="T398" s="14">
        <f>IF(Z398=0,IF(ISNUMBER(SEARCH("X",AV398)),"Unrated (0-5; X)","Unrated (0-5)"),IF(Z398=1,V398&amp;"/5",V398&amp;"-"&amp;X398&amp;"/5 (P"&amp;IF(ISNUMBER(SEARCH("X",AV398)),"; X","")&amp;")"))</f>
        <v/>
      </c>
      <c r="U398" s="26">
        <f>IF(AS398=0,"",IF(AR398=0,"Incomplete/invalid",IF(AA398=0,IF(ISNUMBER(SEARCH("X",AW398)),"Unrated (0-5; X)","Unrated (0-5)"),IF(AA398=1,W398&amp;"/5",W398&amp;"-"&amp;Y398&amp;"/5 (P"&amp;IF(ISNUMBER(SEARCH("X",AW398)),"; X","")&amp;")"))))</f>
        <v/>
      </c>
      <c r="V398" s="53">
        <f>LEN(AV398)-LEN(SUBSTITUTE(AV398,"Y",""))</f>
        <v/>
      </c>
      <c r="W398" s="54">
        <f>IF(AR398=1,LEN(AW398)-LEN(SUBSTITUTE(AW398,"Y","")),"")</f>
        <v/>
      </c>
      <c r="X398" s="53">
        <f>5-(LEN(AV398)-LEN(SUBSTITUTE(AV398,"N","")))</f>
        <v/>
      </c>
      <c r="Y398" s="54">
        <f>IF(AR398=1,5-(LEN(AW398)-LEN(SUBSTITUTE(AW398,"N",""))),"")</f>
        <v/>
      </c>
      <c r="Z398" s="55">
        <f>(V398+5-X398)/5</f>
        <v/>
      </c>
      <c r="AA398" s="56">
        <f>IF(AR398=1,(W398+5-Y398)/5,"")</f>
        <v/>
      </c>
      <c r="AB398" s="57">
        <f>D398*V398/5</f>
        <v/>
      </c>
      <c r="AC398" s="58">
        <f>IF(AR398=1,D398*W398/5,"")</f>
        <v/>
      </c>
      <c r="AD398" s="57">
        <f>D398*X398/5</f>
        <v/>
      </c>
      <c r="AE398" s="58">
        <f>IF(AR398=1,D398*Y398/5,"")</f>
        <v/>
      </c>
      <c r="AF398" s="57">
        <f>D398*Z398</f>
        <v/>
      </c>
      <c r="AG398" s="58">
        <f>IF(AR398=1,D398*AA398,"")</f>
        <v/>
      </c>
      <c r="AH398" s="14" t="inlineStr">
        <is>
          <t>Y: R1, R2 | N: none | X: none | U: R3, R4, R5. See dataset-specific evidence note in MCDM_Grades and the complete rules in MCDM_Rubric.</t>
        </is>
      </c>
      <c r="AI398" s="27" t="n"/>
      <c r="AJ398" s="14" t="inlineStr">
        <is>
          <t>https://data.mendeley.com/datasets/7zzcmv2wz7/1</t>
        </is>
      </c>
      <c r="AK398" s="27" t="n"/>
      <c r="AL398" s="14" t="inlineStr">
        <is>
          <t>P: primary documentation (not evaluator-verified data quality)</t>
        </is>
      </c>
      <c r="AM398" s="27" t="n"/>
      <c r="AN398" s="14" t="inlineStr">
        <is>
          <t>Mendeley 7zzcmv2wz7/1</t>
        </is>
      </c>
      <c r="AO398" s="27" t="n"/>
      <c r="AP398" s="14" t="inlineStr">
        <is>
          <t>2026-09-07</t>
        </is>
      </c>
      <c r="AQ398" s="27" t="n"/>
      <c r="AR398" s="14">
        <f>IF(AND(AS398=5,LEN(AW398)=5,LEN(SUBSTITUTE(SUBSTITUTE(SUBSTITUTE(SUBSTITUTE(AW398,"Y",""),"N",""),"U",""),"X",""))=0),1,0)</f>
        <v/>
      </c>
      <c r="AS398" s="14">
        <f>COUNTA(G398,J398,M398,P398,S398)</f>
        <v/>
      </c>
      <c r="AT398" s="14">
        <f>SUM(IF(OR(G398="Y",G398="N",G398="U",G398="X"),IF(G398=F398,1,0),0),IF(OR(J398="Y",J398="N",J398="U",J398="X"),IF(J398=I398,1,0),0),IF(OR(M398="Y",M398="N",M398="U",M398="X"),IF(M398=L398,1,0),0),IF(OR(P398="Y",P398="N",P398="U",P398="X"),IF(P398=O398,1,0),0),IF(OR(S398="Y",S398="N",S398="U",S398="X"),IF(S398=R398,1,0),0))</f>
        <v/>
      </c>
      <c r="AU398" s="14">
        <f>A398&amp;"|"&amp;LEFT(C398,1)</f>
        <v/>
      </c>
      <c r="AV398" s="14">
        <f>F398&amp;I398&amp;L398&amp;O398&amp;R398</f>
        <v/>
      </c>
      <c r="AW398" s="14">
        <f>G398&amp;J398&amp;M398&amp;P398&amp;S398</f>
        <v/>
      </c>
    </row>
    <row r="399" ht="70" customHeight="1">
      <c r="A399" s="14" t="inlineStr">
        <is>
          <t>DS-050</t>
        </is>
      </c>
      <c r="B399" s="14" t="inlineStr">
        <is>
          <t>A Real-World Road Dataset For Manhole and Speed Breaker Detection in Bangladesh</t>
        </is>
      </c>
      <c r="C399" s="14" t="inlineStr">
        <is>
          <t>M Sensor Details</t>
        </is>
      </c>
      <c r="D399" s="14">
        <f>MCDM_Settings!$D$12</f>
        <v/>
      </c>
      <c r="E399" s="14" t="inlineStr">
        <is>
          <t>M1 Identify equipment</t>
        </is>
      </c>
      <c r="F399" s="21" t="inlineStr">
        <is>
          <t>U</t>
        </is>
      </c>
      <c r="G399" s="23" t="n"/>
      <c r="H399" s="14" t="inlineStr">
        <is>
          <t>M2 Specify the scale</t>
        </is>
      </c>
      <c r="I399" s="21" t="inlineStr">
        <is>
          <t>U</t>
        </is>
      </c>
      <c r="J399" s="23" t="n"/>
      <c r="K399" s="14" t="inlineStr">
        <is>
          <t>M3 Locate the records</t>
        </is>
      </c>
      <c r="L399" s="21" t="inlineStr">
        <is>
          <t>U</t>
        </is>
      </c>
      <c r="M399" s="23" t="n"/>
      <c r="N399" s="14" t="inlineStr">
        <is>
          <t>M4 Report precision</t>
        </is>
      </c>
      <c r="O399" s="21" t="inlineStr">
        <is>
          <t>U</t>
        </is>
      </c>
      <c r="P399" s="23" t="n"/>
      <c r="Q399" s="14" t="inlineStr">
        <is>
          <t>M5 Explain processing</t>
        </is>
      </c>
      <c r="R399" s="21" t="inlineStr">
        <is>
          <t>U</t>
        </is>
      </c>
      <c r="S399" s="23" t="n"/>
      <c r="T399" s="14">
        <f>IF(Z399=0,IF(ISNUMBER(SEARCH("X",AV399)),"Unrated (0-5; X)","Unrated (0-5)"),IF(Z399=1,V399&amp;"/5",V399&amp;"-"&amp;X399&amp;"/5 (P"&amp;IF(ISNUMBER(SEARCH("X",AV399)),"; X","")&amp;")"))</f>
        <v/>
      </c>
      <c r="U399" s="26">
        <f>IF(AS399=0,"",IF(AR399=0,"Incomplete/invalid",IF(AA399=0,IF(ISNUMBER(SEARCH("X",AW399)),"Unrated (0-5; X)","Unrated (0-5)"),IF(AA399=1,W399&amp;"/5",W399&amp;"-"&amp;Y399&amp;"/5 (P"&amp;IF(ISNUMBER(SEARCH("X",AW399)),"; X","")&amp;")"))))</f>
        <v/>
      </c>
      <c r="V399" s="53">
        <f>LEN(AV399)-LEN(SUBSTITUTE(AV399,"Y",""))</f>
        <v/>
      </c>
      <c r="W399" s="54">
        <f>IF(AR399=1,LEN(AW399)-LEN(SUBSTITUTE(AW399,"Y","")),"")</f>
        <v/>
      </c>
      <c r="X399" s="53">
        <f>5-(LEN(AV399)-LEN(SUBSTITUTE(AV399,"N","")))</f>
        <v/>
      </c>
      <c r="Y399" s="54">
        <f>IF(AR399=1,5-(LEN(AW399)-LEN(SUBSTITUTE(AW399,"N",""))),"")</f>
        <v/>
      </c>
      <c r="Z399" s="55">
        <f>(V399+5-X399)/5</f>
        <v/>
      </c>
      <c r="AA399" s="56">
        <f>IF(AR399=1,(W399+5-Y399)/5,"")</f>
        <v/>
      </c>
      <c r="AB399" s="57">
        <f>D399*V399/5</f>
        <v/>
      </c>
      <c r="AC399" s="58">
        <f>IF(AR399=1,D399*W399/5,"")</f>
        <v/>
      </c>
      <c r="AD399" s="57">
        <f>D399*X399/5</f>
        <v/>
      </c>
      <c r="AE399" s="58">
        <f>IF(AR399=1,D399*Y399/5,"")</f>
        <v/>
      </c>
      <c r="AF399" s="57">
        <f>D399*Z399</f>
        <v/>
      </c>
      <c r="AG399" s="58">
        <f>IF(AR399=1,D399*AA399,"")</f>
        <v/>
      </c>
      <c r="AH399" s="14" t="inlineStr">
        <is>
          <t>Y: none | N: none | X: none | U: M1, M2, M3, M4, M5. See dataset-specific evidence note in MCDM_Grades and the complete rules in MCDM_Rubric.</t>
        </is>
      </c>
      <c r="AI399" s="27" t="n"/>
      <c r="AJ399" s="14" t="inlineStr">
        <is>
          <t>https://data.mendeley.com/datasets/7zzcmv2wz7/1</t>
        </is>
      </c>
      <c r="AK399" s="27" t="n"/>
      <c r="AL399" s="14" t="inlineStr">
        <is>
          <t>P: primary documentation (not evaluator-verified data quality)</t>
        </is>
      </c>
      <c r="AM399" s="27" t="n"/>
      <c r="AN399" s="14" t="inlineStr">
        <is>
          <t>Mendeley 7zzcmv2wz7/1</t>
        </is>
      </c>
      <c r="AO399" s="27" t="n"/>
      <c r="AP399" s="14" t="inlineStr">
        <is>
          <t>2026-09-07</t>
        </is>
      </c>
      <c r="AQ399" s="27" t="n"/>
      <c r="AR399" s="14">
        <f>IF(AND(AS399=5,LEN(AW399)=5,LEN(SUBSTITUTE(SUBSTITUTE(SUBSTITUTE(SUBSTITUTE(AW399,"Y",""),"N",""),"U",""),"X",""))=0),1,0)</f>
        <v/>
      </c>
      <c r="AS399" s="14">
        <f>COUNTA(G399,J399,M399,P399,S399)</f>
        <v/>
      </c>
      <c r="AT399" s="14">
        <f>SUM(IF(OR(G399="Y",G399="N",G399="U",G399="X"),IF(G399=F399,1,0),0),IF(OR(J399="Y",J399="N",J399="U",J399="X"),IF(J399=I399,1,0),0),IF(OR(M399="Y",M399="N",M399="U",M399="X"),IF(M399=L399,1,0),0),IF(OR(P399="Y",P399="N",P399="U",P399="X"),IF(P399=O399,1,0),0),IF(OR(S399="Y",S399="N",S399="U",S399="X"),IF(S399=R399,1,0),0))</f>
        <v/>
      </c>
      <c r="AU399" s="14">
        <f>A399&amp;"|"&amp;LEFT(C399,1)</f>
        <v/>
      </c>
      <c r="AV399" s="14">
        <f>F399&amp;I399&amp;L399&amp;O399&amp;R399</f>
        <v/>
      </c>
      <c r="AW399" s="14">
        <f>G399&amp;J399&amp;M399&amp;P399&amp;S399</f>
        <v/>
      </c>
    </row>
    <row r="400" ht="70" customHeight="1">
      <c r="A400" s="14" t="inlineStr">
        <is>
          <t>DS-050</t>
        </is>
      </c>
      <c r="B400" s="14" t="inlineStr">
        <is>
          <t>A Real-World Road Dataset For Manhole and Speed Breaker Detection in Bangladesh</t>
        </is>
      </c>
      <c r="C400" s="14" t="inlineStr">
        <is>
          <t>V Test Readiness</t>
        </is>
      </c>
      <c r="D400" s="14">
        <f>MCDM_Settings!$D$13</f>
        <v/>
      </c>
      <c r="E400" s="14" t="inlineStr">
        <is>
          <t>V1 Identify test data</t>
        </is>
      </c>
      <c r="F400" s="21" t="inlineStr">
        <is>
          <t>U</t>
        </is>
      </c>
      <c r="G400" s="23" t="n"/>
      <c r="H400" s="14" t="inlineStr">
        <is>
          <t>V2 Define the splits</t>
        </is>
      </c>
      <c r="I400" s="21" t="inlineStr">
        <is>
          <t>U</t>
        </is>
      </c>
      <c r="J400" s="23" t="n"/>
      <c r="K400" s="14" t="inlineStr">
        <is>
          <t>V3 Prevent leakage</t>
        </is>
      </c>
      <c r="L400" s="21" t="inlineStr">
        <is>
          <t>U</t>
        </is>
      </c>
      <c r="M400" s="23" t="n"/>
      <c r="N400" s="14" t="inlineStr">
        <is>
          <t>V4 Provide a baseline</t>
        </is>
      </c>
      <c r="O400" s="21" t="inlineStr">
        <is>
          <t>U</t>
        </is>
      </c>
      <c r="P400" s="23" t="n"/>
      <c r="Q400" s="14" t="inlineStr">
        <is>
          <t>V5 Report uncertainty</t>
        </is>
      </c>
      <c r="R400" s="21" t="inlineStr">
        <is>
          <t>U</t>
        </is>
      </c>
      <c r="S400" s="23" t="n"/>
      <c r="T400" s="14">
        <f>IF(Z400=0,IF(ISNUMBER(SEARCH("X",AV400)),"Unrated (0-5; X)","Unrated (0-5)"),IF(Z400=1,V400&amp;"/5",V400&amp;"-"&amp;X400&amp;"/5 (P"&amp;IF(ISNUMBER(SEARCH("X",AV400)),"; X","")&amp;")"))</f>
        <v/>
      </c>
      <c r="U400" s="26">
        <f>IF(AS400=0,"",IF(AR400=0,"Incomplete/invalid",IF(AA400=0,IF(ISNUMBER(SEARCH("X",AW400)),"Unrated (0-5; X)","Unrated (0-5)"),IF(AA400=1,W400&amp;"/5",W400&amp;"-"&amp;Y400&amp;"/5 (P"&amp;IF(ISNUMBER(SEARCH("X",AW400)),"; X","")&amp;")"))))</f>
        <v/>
      </c>
      <c r="V400" s="53">
        <f>LEN(AV400)-LEN(SUBSTITUTE(AV400,"Y",""))</f>
        <v/>
      </c>
      <c r="W400" s="54">
        <f>IF(AR400=1,LEN(AW400)-LEN(SUBSTITUTE(AW400,"Y","")),"")</f>
        <v/>
      </c>
      <c r="X400" s="53">
        <f>5-(LEN(AV400)-LEN(SUBSTITUTE(AV400,"N","")))</f>
        <v/>
      </c>
      <c r="Y400" s="54">
        <f>IF(AR400=1,5-(LEN(AW400)-LEN(SUBSTITUTE(AW400,"N",""))),"")</f>
        <v/>
      </c>
      <c r="Z400" s="55">
        <f>(V400+5-X400)/5</f>
        <v/>
      </c>
      <c r="AA400" s="56">
        <f>IF(AR400=1,(W400+5-Y400)/5,"")</f>
        <v/>
      </c>
      <c r="AB400" s="57">
        <f>D400*V400/5</f>
        <v/>
      </c>
      <c r="AC400" s="58">
        <f>IF(AR400=1,D400*W400/5,"")</f>
        <v/>
      </c>
      <c r="AD400" s="57">
        <f>D400*X400/5</f>
        <v/>
      </c>
      <c r="AE400" s="58">
        <f>IF(AR400=1,D400*Y400/5,"")</f>
        <v/>
      </c>
      <c r="AF400" s="57">
        <f>D400*Z400</f>
        <v/>
      </c>
      <c r="AG400" s="58">
        <f>IF(AR400=1,D400*AA400,"")</f>
        <v/>
      </c>
      <c r="AH400" s="14" t="inlineStr">
        <is>
          <t>Y: none | N: none | X: none | U: V1, V2, V3, V4, V5. See dataset-specific evidence note in MCDM_Grades and the complete rules in MCDM_Rubric.</t>
        </is>
      </c>
      <c r="AI400" s="27" t="n"/>
      <c r="AJ400" s="14" t="inlineStr">
        <is>
          <t>https://data.mendeley.com/datasets/7zzcmv2wz7/1</t>
        </is>
      </c>
      <c r="AK400" s="27" t="n"/>
      <c r="AL400" s="14" t="inlineStr">
        <is>
          <t>P: primary documentation (not evaluator-verified data quality)</t>
        </is>
      </c>
      <c r="AM400" s="27" t="n"/>
      <c r="AN400" s="14" t="inlineStr">
        <is>
          <t>Mendeley 7zzcmv2wz7/1</t>
        </is>
      </c>
      <c r="AO400" s="27" t="n"/>
      <c r="AP400" s="14" t="inlineStr">
        <is>
          <t>2026-09-07</t>
        </is>
      </c>
      <c r="AQ400" s="27" t="n"/>
      <c r="AR400" s="14">
        <f>IF(AND(AS400=5,LEN(AW400)=5,LEN(SUBSTITUTE(SUBSTITUTE(SUBSTITUTE(SUBSTITUTE(AW400,"Y",""),"N",""),"U",""),"X",""))=0),1,0)</f>
        <v/>
      </c>
      <c r="AS400" s="14">
        <f>COUNTA(G400,J400,M400,P400,S400)</f>
        <v/>
      </c>
      <c r="AT400" s="14">
        <f>SUM(IF(OR(G400="Y",G400="N",G400="U",G400="X"),IF(G400=F400,1,0),0),IF(OR(J400="Y",J400="N",J400="U",J400="X"),IF(J400=I400,1,0),0),IF(OR(M400="Y",M400="N",M400="U",M400="X"),IF(M400=L400,1,0),0),IF(OR(P400="Y",P400="N",P400="U",P400="X"),IF(P400=O400,1,0),0),IF(OR(S400="Y",S400="N",S400="U",S400="X"),IF(S400=R400,1,0),0))</f>
        <v/>
      </c>
      <c r="AU400" s="14">
        <f>A400&amp;"|"&amp;LEFT(C400,1)</f>
        <v/>
      </c>
      <c r="AV400" s="14">
        <f>F400&amp;I400&amp;L400&amp;O400&amp;R400</f>
        <v/>
      </c>
      <c r="AW400" s="14">
        <f>G400&amp;J400&amp;M400&amp;P400&amp;S400</f>
        <v/>
      </c>
    </row>
    <row r="401" ht="70" customHeight="1">
      <c r="A401" s="14" t="inlineStr">
        <is>
          <t>DS-050</t>
        </is>
      </c>
      <c r="B401" s="14" t="inlineStr">
        <is>
          <t>A Real-World Road Dataset For Manhole and Speed Breaker Detection in Bangladesh</t>
        </is>
      </c>
      <c r="C401" s="14" t="inlineStr">
        <is>
          <t>E Engineering Value</t>
        </is>
      </c>
      <c r="D401" s="14">
        <f>MCDM_Settings!$D$14</f>
        <v/>
      </c>
      <c r="E401" s="14" t="inlineStr">
        <is>
          <t>E1 Define the outcome</t>
        </is>
      </c>
      <c r="F401" s="21" t="inlineStr">
        <is>
          <t>U</t>
        </is>
      </c>
      <c r="G401" s="23" t="n"/>
      <c r="H401" s="14" t="inlineStr">
        <is>
          <t>E2 Provide measurements</t>
        </is>
      </c>
      <c r="I401" s="21" t="inlineStr">
        <is>
          <t>U</t>
        </is>
      </c>
      <c r="J401" s="23" t="n"/>
      <c r="K401" s="14" t="inlineStr">
        <is>
          <t>E3 Link the records</t>
        </is>
      </c>
      <c r="L401" s="21" t="inlineStr">
        <is>
          <t>U</t>
        </is>
      </c>
      <c r="M401" s="23" t="n"/>
      <c r="N401" s="14" t="inlineStr">
        <is>
          <t>E4 Map agency needs</t>
        </is>
      </c>
      <c r="O401" s="21" t="inlineStr">
        <is>
          <t>U</t>
        </is>
      </c>
      <c r="P401" s="23" t="n"/>
      <c r="Q401" s="14" t="inlineStr">
        <is>
          <t>E5 Validate the decision</t>
        </is>
      </c>
      <c r="R401" s="21" t="inlineStr">
        <is>
          <t>U</t>
        </is>
      </c>
      <c r="S401" s="23" t="n"/>
      <c r="T401" s="14">
        <f>IF(Z401=0,IF(ISNUMBER(SEARCH("X",AV401)),"Unrated (0-5; X)","Unrated (0-5)"),IF(Z401=1,V401&amp;"/5",V401&amp;"-"&amp;X401&amp;"/5 (P"&amp;IF(ISNUMBER(SEARCH("X",AV401)),"; X","")&amp;")"))</f>
        <v/>
      </c>
      <c r="U401" s="26">
        <f>IF(AS401=0,"",IF(AR401=0,"Incomplete/invalid",IF(AA401=0,IF(ISNUMBER(SEARCH("X",AW401)),"Unrated (0-5; X)","Unrated (0-5)"),IF(AA401=1,W401&amp;"/5",W401&amp;"-"&amp;Y401&amp;"/5 (P"&amp;IF(ISNUMBER(SEARCH("X",AW401)),"; X","")&amp;")"))))</f>
        <v/>
      </c>
      <c r="V401" s="53">
        <f>LEN(AV401)-LEN(SUBSTITUTE(AV401,"Y",""))</f>
        <v/>
      </c>
      <c r="W401" s="54">
        <f>IF(AR401=1,LEN(AW401)-LEN(SUBSTITUTE(AW401,"Y","")),"")</f>
        <v/>
      </c>
      <c r="X401" s="53">
        <f>5-(LEN(AV401)-LEN(SUBSTITUTE(AV401,"N","")))</f>
        <v/>
      </c>
      <c r="Y401" s="54">
        <f>IF(AR401=1,5-(LEN(AW401)-LEN(SUBSTITUTE(AW401,"N",""))),"")</f>
        <v/>
      </c>
      <c r="Z401" s="55">
        <f>(V401+5-X401)/5</f>
        <v/>
      </c>
      <c r="AA401" s="56">
        <f>IF(AR401=1,(W401+5-Y401)/5,"")</f>
        <v/>
      </c>
      <c r="AB401" s="57">
        <f>D401*V401/5</f>
        <v/>
      </c>
      <c r="AC401" s="58">
        <f>IF(AR401=1,D401*W401/5,"")</f>
        <v/>
      </c>
      <c r="AD401" s="57">
        <f>D401*X401/5</f>
        <v/>
      </c>
      <c r="AE401" s="58">
        <f>IF(AR401=1,D401*Y401/5,"")</f>
        <v/>
      </c>
      <c r="AF401" s="57">
        <f>D401*Z401</f>
        <v/>
      </c>
      <c r="AG401" s="58">
        <f>IF(AR401=1,D401*AA401,"")</f>
        <v/>
      </c>
      <c r="AH401" s="14" t="inlineStr">
        <is>
          <t>Y: none | N: none | X: none | U: E1, E2, E3, E4, E5. See dataset-specific evidence note in MCDM_Grades and the complete rules in MCDM_Rubric.</t>
        </is>
      </c>
      <c r="AI401" s="27" t="n"/>
      <c r="AJ401" s="14" t="inlineStr">
        <is>
          <t>https://data.mendeley.com/datasets/7zzcmv2wz7/1</t>
        </is>
      </c>
      <c r="AK401" s="27" t="n"/>
      <c r="AL401" s="14" t="inlineStr">
        <is>
          <t>P: primary documentation (not evaluator-verified data quality)</t>
        </is>
      </c>
      <c r="AM401" s="27" t="n"/>
      <c r="AN401" s="14" t="inlineStr">
        <is>
          <t>Mendeley 7zzcmv2wz7/1</t>
        </is>
      </c>
      <c r="AO401" s="27" t="n"/>
      <c r="AP401" s="14" t="inlineStr">
        <is>
          <t>2026-09-07</t>
        </is>
      </c>
      <c r="AQ401" s="27" t="n"/>
      <c r="AR401" s="14">
        <f>IF(AND(AS401=5,LEN(AW401)=5,LEN(SUBSTITUTE(SUBSTITUTE(SUBSTITUTE(SUBSTITUTE(AW401,"Y",""),"N",""),"U",""),"X",""))=0),1,0)</f>
        <v/>
      </c>
      <c r="AS401" s="14">
        <f>COUNTA(G401,J401,M401,P401,S401)</f>
        <v/>
      </c>
      <c r="AT401" s="14">
        <f>SUM(IF(OR(G401="Y",G401="N",G401="U",G401="X"),IF(G401=F401,1,0),0),IF(OR(J401="Y",J401="N",J401="U",J401="X"),IF(J401=I401,1,0),0),IF(OR(M401="Y",M401="N",M401="U",M401="X"),IF(M401=L401,1,0),0),IF(OR(P401="Y",P401="N",P401="U",P401="X"),IF(P401=O401,1,0),0),IF(OR(S401="Y",S401="N",S401="U",S401="X"),IF(S401=R401,1,0),0))</f>
        <v/>
      </c>
      <c r="AU401" s="14">
        <f>A401&amp;"|"&amp;LEFT(C401,1)</f>
        <v/>
      </c>
      <c r="AV401" s="14">
        <f>F401&amp;I401&amp;L401&amp;O401&amp;R401</f>
        <v/>
      </c>
      <c r="AW401" s="14">
        <f>G401&amp;J401&amp;M401&amp;P401&amp;S401</f>
        <v/>
      </c>
    </row>
    <row r="402" ht="70" customHeight="1">
      <c r="A402" s="14" t="inlineStr">
        <is>
          <t>DS-051</t>
        </is>
      </c>
      <c r="B402" s="14" t="inlineStr">
        <is>
          <t>An Annotated Water-Filled, and Dry Potholes Dataset for Deep Learning Applications</t>
        </is>
      </c>
      <c r="C402" s="14" t="inlineStr">
        <is>
          <t>A Access</t>
        </is>
      </c>
      <c r="D402" s="14">
        <f>MCDM_Settings!$D$7</f>
        <v/>
      </c>
      <c r="E402" s="14" t="inlineStr">
        <is>
          <t>A1 Find the release</t>
        </is>
      </c>
      <c r="F402" s="21" t="inlineStr">
        <is>
          <t>Y</t>
        </is>
      </c>
      <c r="G402" s="23" t="n"/>
      <c r="H402" s="14" t="inlineStr">
        <is>
          <t>A2 Get the data</t>
        </is>
      </c>
      <c r="I402" s="21" t="inlineStr">
        <is>
          <t>Y</t>
        </is>
      </c>
      <c r="J402" s="23" t="n"/>
      <c r="K402" s="14" t="inlineStr">
        <is>
          <t>A3 Check the license</t>
        </is>
      </c>
      <c r="L402" s="21" t="inlineStr">
        <is>
          <t>Y</t>
        </is>
      </c>
      <c r="M402" s="23" t="n"/>
      <c r="N402" s="14" t="inlineStr">
        <is>
          <t>A4 Check other rights</t>
        </is>
      </c>
      <c r="O402" s="21" t="inlineStr">
        <is>
          <t>Y</t>
        </is>
      </c>
      <c r="P402" s="23" t="n"/>
      <c r="Q402" s="14" t="inlineStr">
        <is>
          <t>A5 Open a sample</t>
        </is>
      </c>
      <c r="R402" s="21" t="inlineStr">
        <is>
          <t>U</t>
        </is>
      </c>
      <c r="S402" s="23" t="n"/>
      <c r="T402" s="14">
        <f>IF(Z402=0,IF(ISNUMBER(SEARCH("X",AV402)),"Unrated (0-5; X)","Unrated (0-5)"),IF(Z402=1,V402&amp;"/5",V402&amp;"-"&amp;X402&amp;"/5 (P"&amp;IF(ISNUMBER(SEARCH("X",AV402)),"; X","")&amp;")"))</f>
        <v/>
      </c>
      <c r="U402" s="26">
        <f>IF(AS402=0,"",IF(AR402=0,"Incomplete/invalid",IF(AA402=0,IF(ISNUMBER(SEARCH("X",AW402)),"Unrated (0-5; X)","Unrated (0-5)"),IF(AA402=1,W402&amp;"/5",W402&amp;"-"&amp;Y402&amp;"/5 (P"&amp;IF(ISNUMBER(SEARCH("X",AW402)),"; X","")&amp;")"))))</f>
        <v/>
      </c>
      <c r="V402" s="53">
        <f>LEN(AV402)-LEN(SUBSTITUTE(AV402,"Y",""))</f>
        <v/>
      </c>
      <c r="W402" s="54">
        <f>IF(AR402=1,LEN(AW402)-LEN(SUBSTITUTE(AW402,"Y","")),"")</f>
        <v/>
      </c>
      <c r="X402" s="53">
        <f>5-(LEN(AV402)-LEN(SUBSTITUTE(AV402,"N","")))</f>
        <v/>
      </c>
      <c r="Y402" s="54">
        <f>IF(AR402=1,5-(LEN(AW402)-LEN(SUBSTITUTE(AW402,"N",""))),"")</f>
        <v/>
      </c>
      <c r="Z402" s="55">
        <f>(V402+5-X402)/5</f>
        <v/>
      </c>
      <c r="AA402" s="56">
        <f>IF(AR402=1,(W402+5-Y402)/5,"")</f>
        <v/>
      </c>
      <c r="AB402" s="57">
        <f>D402*V402/5</f>
        <v/>
      </c>
      <c r="AC402" s="58">
        <f>IF(AR402=1,D402*W402/5,"")</f>
        <v/>
      </c>
      <c r="AD402" s="57">
        <f>D402*X402/5</f>
        <v/>
      </c>
      <c r="AE402" s="58">
        <f>IF(AR402=1,D402*Y402/5,"")</f>
        <v/>
      </c>
      <c r="AF402" s="57">
        <f>D402*Z402</f>
        <v/>
      </c>
      <c r="AG402" s="58">
        <f>IF(AR402=1,D402*AA402,"")</f>
        <v/>
      </c>
      <c r="AH402" s="14" t="inlineStr">
        <is>
          <t>Y: A1, A2, A3, A4 | N: none | X: none | U: A5. See dataset-specific evidence note in MCDM_Grades and the complete rules in MCDM_Rubric.</t>
        </is>
      </c>
      <c r="AI402" s="27" t="n"/>
      <c r="AJ402" s="14" t="inlineStr">
        <is>
          <t>https://data.mendeley.com/datasets/tp95cdvgm8/1</t>
        </is>
      </c>
      <c r="AK402" s="27" t="n"/>
      <c r="AL402" s="14" t="inlineStr">
        <is>
          <t>P: primary documentation (not evaluator-verified data quality)</t>
        </is>
      </c>
      <c r="AM402" s="27" t="n"/>
      <c r="AN402" s="14" t="inlineStr">
        <is>
          <t>Mendeley tp95cdvgm8/1</t>
        </is>
      </c>
      <c r="AO402" s="27" t="n"/>
      <c r="AP402" s="14" t="inlineStr">
        <is>
          <t>2026-09-07</t>
        </is>
      </c>
      <c r="AQ402" s="27" t="n"/>
      <c r="AR402" s="14">
        <f>IF(AND(AS402=5,LEN(AW402)=5,LEN(SUBSTITUTE(SUBSTITUTE(SUBSTITUTE(SUBSTITUTE(AW402,"Y",""),"N",""),"U",""),"X",""))=0),1,0)</f>
        <v/>
      </c>
      <c r="AS402" s="14">
        <f>COUNTA(G402,J402,M402,P402,S402)</f>
        <v/>
      </c>
      <c r="AT402" s="14">
        <f>SUM(IF(OR(G402="Y",G402="N",G402="U",G402="X"),IF(G402=F402,1,0),0),IF(OR(J402="Y",J402="N",J402="U",J402="X"),IF(J402=I402,1,0),0),IF(OR(M402="Y",M402="N",M402="U",M402="X"),IF(M402=L402,1,0),0),IF(OR(P402="Y",P402="N",P402="U",P402="X"),IF(P402=O402,1,0),0),IF(OR(S402="Y",S402="N",S402="U",S402="X"),IF(S402=R402,1,0),0))</f>
        <v/>
      </c>
      <c r="AU402" s="14">
        <f>A402&amp;"|"&amp;LEFT(C402,1)</f>
        <v/>
      </c>
      <c r="AV402" s="14">
        <f>F402&amp;I402&amp;L402&amp;O402&amp;R402</f>
        <v/>
      </c>
      <c r="AW402" s="14">
        <f>G402&amp;J402&amp;M402&amp;P402&amp;S402</f>
        <v/>
      </c>
    </row>
    <row r="403" ht="70" customHeight="1">
      <c r="A403" s="14" t="inlineStr">
        <is>
          <t>DS-051</t>
        </is>
      </c>
      <c r="B403" s="14" t="inlineStr">
        <is>
          <t>An Annotated Water-Filled, and Dry Potholes Dataset for Deep Learning Applications</t>
        </is>
      </c>
      <c r="C403" s="14" t="inlineStr">
        <is>
          <t>L Label Quality</t>
        </is>
      </c>
      <c r="D403" s="14">
        <f>MCDM_Settings!$D$8</f>
        <v/>
      </c>
      <c r="E403" s="14" t="inlineStr">
        <is>
          <t>L1 Define the targets</t>
        </is>
      </c>
      <c r="F403" s="21" t="inlineStr">
        <is>
          <t>Y</t>
        </is>
      </c>
      <c r="G403" s="23" t="n"/>
      <c r="H403" s="14" t="inlineStr">
        <is>
          <t>L2 Explain the rules</t>
        </is>
      </c>
      <c r="I403" s="21" t="inlineStr">
        <is>
          <t>U</t>
        </is>
      </c>
      <c r="J403" s="23" t="n"/>
      <c r="K403" s="14" t="inlineStr">
        <is>
          <t>L3 Identify the team</t>
        </is>
      </c>
      <c r="L403" s="21" t="inlineStr">
        <is>
          <t>U</t>
        </is>
      </c>
      <c r="M403" s="23" t="n"/>
      <c r="N403" s="14" t="inlineStr">
        <is>
          <t>L4 Review and correct</t>
        </is>
      </c>
      <c r="O403" s="21" t="inlineStr">
        <is>
          <t>U</t>
        </is>
      </c>
      <c r="P403" s="23" t="n"/>
      <c r="Q403" s="14" t="inlineStr">
        <is>
          <t>L5 Measure reliability</t>
        </is>
      </c>
      <c r="R403" s="21" t="inlineStr">
        <is>
          <t>U</t>
        </is>
      </c>
      <c r="S403" s="23" t="n"/>
      <c r="T403" s="14">
        <f>IF(Z403=0,IF(ISNUMBER(SEARCH("X",AV403)),"Unrated (0-5; X)","Unrated (0-5)"),IF(Z403=1,V403&amp;"/5",V403&amp;"-"&amp;X403&amp;"/5 (P"&amp;IF(ISNUMBER(SEARCH("X",AV403)),"; X","")&amp;")"))</f>
        <v/>
      </c>
      <c r="U403" s="26">
        <f>IF(AS403=0,"",IF(AR403=0,"Incomplete/invalid",IF(AA403=0,IF(ISNUMBER(SEARCH("X",AW403)),"Unrated (0-5; X)","Unrated (0-5)"),IF(AA403=1,W403&amp;"/5",W403&amp;"-"&amp;Y403&amp;"/5 (P"&amp;IF(ISNUMBER(SEARCH("X",AW403)),"; X","")&amp;")"))))</f>
        <v/>
      </c>
      <c r="V403" s="53">
        <f>LEN(AV403)-LEN(SUBSTITUTE(AV403,"Y",""))</f>
        <v/>
      </c>
      <c r="W403" s="54">
        <f>IF(AR403=1,LEN(AW403)-LEN(SUBSTITUTE(AW403,"Y","")),"")</f>
        <v/>
      </c>
      <c r="X403" s="53">
        <f>5-(LEN(AV403)-LEN(SUBSTITUTE(AV403,"N","")))</f>
        <v/>
      </c>
      <c r="Y403" s="54">
        <f>IF(AR403=1,5-(LEN(AW403)-LEN(SUBSTITUTE(AW403,"N",""))),"")</f>
        <v/>
      </c>
      <c r="Z403" s="55">
        <f>(V403+5-X403)/5</f>
        <v/>
      </c>
      <c r="AA403" s="56">
        <f>IF(AR403=1,(W403+5-Y403)/5,"")</f>
        <v/>
      </c>
      <c r="AB403" s="57">
        <f>D403*V403/5</f>
        <v/>
      </c>
      <c r="AC403" s="58">
        <f>IF(AR403=1,D403*W403/5,"")</f>
        <v/>
      </c>
      <c r="AD403" s="57">
        <f>D403*X403/5</f>
        <v/>
      </c>
      <c r="AE403" s="58">
        <f>IF(AR403=1,D403*Y403/5,"")</f>
        <v/>
      </c>
      <c r="AF403" s="57">
        <f>D403*Z403</f>
        <v/>
      </c>
      <c r="AG403" s="58">
        <f>IF(AR403=1,D403*AA403,"")</f>
        <v/>
      </c>
      <c r="AH403" s="14" t="inlineStr">
        <is>
          <t>Y: L1 | N: none | X: none | U: L2, L3, L4, L5. See dataset-specific evidence note in MCDM_Grades and the complete rules in MCDM_Rubric.</t>
        </is>
      </c>
      <c r="AI403" s="27" t="n"/>
      <c r="AJ403" s="14" t="inlineStr">
        <is>
          <t>https://data.mendeley.com/datasets/tp95cdvgm8/1</t>
        </is>
      </c>
      <c r="AK403" s="27" t="n"/>
      <c r="AL403" s="14" t="inlineStr">
        <is>
          <t>P: primary documentation (not evaluator-verified data quality)</t>
        </is>
      </c>
      <c r="AM403" s="27" t="n"/>
      <c r="AN403" s="14" t="inlineStr">
        <is>
          <t>Mendeley tp95cdvgm8/1</t>
        </is>
      </c>
      <c r="AO403" s="27" t="n"/>
      <c r="AP403" s="14" t="inlineStr">
        <is>
          <t>2026-09-07</t>
        </is>
      </c>
      <c r="AQ403" s="27" t="n"/>
      <c r="AR403" s="14">
        <f>IF(AND(AS403=5,LEN(AW403)=5,LEN(SUBSTITUTE(SUBSTITUTE(SUBSTITUTE(SUBSTITUTE(AW403,"Y",""),"N",""),"U",""),"X",""))=0),1,0)</f>
        <v/>
      </c>
      <c r="AS403" s="14">
        <f>COUNTA(G403,J403,M403,P403,S403)</f>
        <v/>
      </c>
      <c r="AT403" s="14">
        <f>SUM(IF(OR(G403="Y",G403="N",G403="U",G403="X"),IF(G403=F403,1,0),0),IF(OR(J403="Y",J403="N",J403="U",J403="X"),IF(J403=I403,1,0),0),IF(OR(M403="Y",M403="N",M403="U",M403="X"),IF(M403=L403,1,0),0),IF(OR(P403="Y",P403="N",P403="U",P403="X"),IF(P403=O403,1,0),0),IF(OR(S403="Y",S403="N",S403="U",S403="X"),IF(S403=R403,1,0),0))</f>
        <v/>
      </c>
      <c r="AU403" s="14">
        <f>A403&amp;"|"&amp;LEFT(C403,1)</f>
        <v/>
      </c>
      <c r="AV403" s="14">
        <f>F403&amp;I403&amp;L403&amp;O403&amp;R403</f>
        <v/>
      </c>
      <c r="AW403" s="14">
        <f>G403&amp;J403&amp;M403&amp;P403&amp;S403</f>
        <v/>
      </c>
    </row>
    <row r="404" ht="70" customHeight="1">
      <c r="A404" s="14" t="inlineStr">
        <is>
          <t>DS-051</t>
        </is>
      </c>
      <c r="B404" s="14" t="inlineStr">
        <is>
          <t>An Annotated Water-Filled, and Dry Potholes Dataset for Deep Learning Applications</t>
        </is>
      </c>
      <c r="C404" s="14" t="inlineStr">
        <is>
          <t>D Documentation</t>
        </is>
      </c>
      <c r="D404" s="14">
        <f>MCDM_Settings!$D$9</f>
        <v/>
      </c>
      <c r="E404" s="14" t="inlineStr">
        <is>
          <t>D1 Describe the files</t>
        </is>
      </c>
      <c r="F404" s="21" t="inlineStr">
        <is>
          <t>U</t>
        </is>
      </c>
      <c r="G404" s="23" t="n"/>
      <c r="H404" s="14" t="inlineStr">
        <is>
          <t>D2 Explain the source</t>
        </is>
      </c>
      <c r="I404" s="21" t="inlineStr">
        <is>
          <t>U</t>
        </is>
      </c>
      <c r="J404" s="23" t="n"/>
      <c r="K404" s="14" t="inlineStr">
        <is>
          <t>D3 Track the version</t>
        </is>
      </c>
      <c r="L404" s="21" t="inlineStr">
        <is>
          <t>U</t>
        </is>
      </c>
      <c r="M404" s="23" t="n"/>
      <c r="N404" s="14" t="inlineStr">
        <is>
          <t>D4 State the limits</t>
        </is>
      </c>
      <c r="O404" s="21" t="inlineStr">
        <is>
          <t>U</t>
        </is>
      </c>
      <c r="P404" s="23" t="n"/>
      <c r="Q404" s="14" t="inlineStr">
        <is>
          <t>D5 Locate the details</t>
        </is>
      </c>
      <c r="R404" s="21" t="inlineStr">
        <is>
          <t>Y</t>
        </is>
      </c>
      <c r="S404" s="23" t="n"/>
      <c r="T404" s="14">
        <f>IF(Z404=0,IF(ISNUMBER(SEARCH("X",AV404)),"Unrated (0-5; X)","Unrated (0-5)"),IF(Z404=1,V404&amp;"/5",V404&amp;"-"&amp;X404&amp;"/5 (P"&amp;IF(ISNUMBER(SEARCH("X",AV404)),"; X","")&amp;")"))</f>
        <v/>
      </c>
      <c r="U404" s="26">
        <f>IF(AS404=0,"",IF(AR404=0,"Incomplete/invalid",IF(AA404=0,IF(ISNUMBER(SEARCH("X",AW404)),"Unrated (0-5; X)","Unrated (0-5)"),IF(AA404=1,W404&amp;"/5",W404&amp;"-"&amp;Y404&amp;"/5 (P"&amp;IF(ISNUMBER(SEARCH("X",AW404)),"; X","")&amp;")"))))</f>
        <v/>
      </c>
      <c r="V404" s="53">
        <f>LEN(AV404)-LEN(SUBSTITUTE(AV404,"Y",""))</f>
        <v/>
      </c>
      <c r="W404" s="54">
        <f>IF(AR404=1,LEN(AW404)-LEN(SUBSTITUTE(AW404,"Y","")),"")</f>
        <v/>
      </c>
      <c r="X404" s="53">
        <f>5-(LEN(AV404)-LEN(SUBSTITUTE(AV404,"N","")))</f>
        <v/>
      </c>
      <c r="Y404" s="54">
        <f>IF(AR404=1,5-(LEN(AW404)-LEN(SUBSTITUTE(AW404,"N",""))),"")</f>
        <v/>
      </c>
      <c r="Z404" s="55">
        <f>(V404+5-X404)/5</f>
        <v/>
      </c>
      <c r="AA404" s="56">
        <f>IF(AR404=1,(W404+5-Y404)/5,"")</f>
        <v/>
      </c>
      <c r="AB404" s="57">
        <f>D404*V404/5</f>
        <v/>
      </c>
      <c r="AC404" s="58">
        <f>IF(AR404=1,D404*W404/5,"")</f>
        <v/>
      </c>
      <c r="AD404" s="57">
        <f>D404*X404/5</f>
        <v/>
      </c>
      <c r="AE404" s="58">
        <f>IF(AR404=1,D404*Y404/5,"")</f>
        <v/>
      </c>
      <c r="AF404" s="57">
        <f>D404*Z404</f>
        <v/>
      </c>
      <c r="AG404" s="58">
        <f>IF(AR404=1,D404*AA404,"")</f>
        <v/>
      </c>
      <c r="AH404" s="14" t="inlineStr">
        <is>
          <t>Y: D5 | N: none | X: none | U: D1, D2, D3, D4. See dataset-specific evidence note in MCDM_Grades and the complete rules in MCDM_Rubric.</t>
        </is>
      </c>
      <c r="AI404" s="27" t="n"/>
      <c r="AJ404" s="14" t="inlineStr">
        <is>
          <t>https://data.mendeley.com/datasets/tp95cdvgm8/1</t>
        </is>
      </c>
      <c r="AK404" s="27" t="n"/>
      <c r="AL404" s="14" t="inlineStr">
        <is>
          <t>P: primary documentation (not evaluator-verified data quality)</t>
        </is>
      </c>
      <c r="AM404" s="27" t="n"/>
      <c r="AN404" s="14" t="inlineStr">
        <is>
          <t>Mendeley tp95cdvgm8/1</t>
        </is>
      </c>
      <c r="AO404" s="27" t="n"/>
      <c r="AP404" s="14" t="inlineStr">
        <is>
          <t>2026-09-07</t>
        </is>
      </c>
      <c r="AQ404" s="27" t="n"/>
      <c r="AR404" s="14">
        <f>IF(AND(AS404=5,LEN(AW404)=5,LEN(SUBSTITUTE(SUBSTITUTE(SUBSTITUTE(SUBSTITUTE(AW404,"Y",""),"N",""),"U",""),"X",""))=0),1,0)</f>
        <v/>
      </c>
      <c r="AS404" s="14">
        <f>COUNTA(G404,J404,M404,P404,S404)</f>
        <v/>
      </c>
      <c r="AT404" s="14">
        <f>SUM(IF(OR(G404="Y",G404="N",G404="U",G404="X"),IF(G404=F404,1,0),0),IF(OR(J404="Y",J404="N",J404="U",J404="X"),IF(J404=I404,1,0),0),IF(OR(M404="Y",M404="N",M404="U",M404="X"),IF(M404=L404,1,0),0),IF(OR(P404="Y",P404="N",P404="U",P404="X"),IF(P404=O404,1,0),0),IF(OR(S404="Y",S404="N",S404="U",S404="X"),IF(S404=R404,1,0),0))</f>
        <v/>
      </c>
      <c r="AU404" s="14">
        <f>A404&amp;"|"&amp;LEFT(C404,1)</f>
        <v/>
      </c>
      <c r="AV404" s="14">
        <f>F404&amp;I404&amp;L404&amp;O404&amp;R404</f>
        <v/>
      </c>
      <c r="AW404" s="14">
        <f>G404&amp;J404&amp;M404&amp;P404&amp;S404</f>
        <v/>
      </c>
    </row>
    <row r="405" ht="70" customHeight="1">
      <c r="A405" s="14" t="inlineStr">
        <is>
          <t>DS-051</t>
        </is>
      </c>
      <c r="B405" s="14" t="inlineStr">
        <is>
          <t>An Annotated Water-Filled, and Dry Potholes Dataset for Deep Learning Applications</t>
        </is>
      </c>
      <c r="C405" s="14" t="inlineStr">
        <is>
          <t>C Sample Size</t>
        </is>
      </c>
      <c r="D405" s="14">
        <f>MCDM_Settings!$D$10</f>
        <v/>
      </c>
      <c r="E405" s="14" t="inlineStr">
        <is>
          <t>C1 Count originals</t>
        </is>
      </c>
      <c r="F405" s="21" t="inlineStr">
        <is>
          <t>U</t>
        </is>
      </c>
      <c r="G405" s="23" t="n"/>
      <c r="H405" s="14" t="inlineStr">
        <is>
          <t>C2 Count each class</t>
        </is>
      </c>
      <c r="I405" s="21" t="inlineStr">
        <is>
          <t>U</t>
        </is>
      </c>
      <c r="J405" s="23" t="n"/>
      <c r="K405" s="14" t="inlineStr">
        <is>
          <t>C3 Count each group</t>
        </is>
      </c>
      <c r="L405" s="21" t="inlineStr">
        <is>
          <t>U</t>
        </is>
      </c>
      <c r="M405" s="23" t="n"/>
      <c r="N405" s="14" t="inlineStr">
        <is>
          <t>C4 Count each split</t>
        </is>
      </c>
      <c r="O405" s="21" t="inlineStr">
        <is>
          <t>U</t>
        </is>
      </c>
      <c r="P405" s="23" t="n"/>
      <c r="Q405" s="14" t="inlineStr">
        <is>
          <t>C5 Justify the size</t>
        </is>
      </c>
      <c r="R405" s="21" t="inlineStr">
        <is>
          <t>U</t>
        </is>
      </c>
      <c r="S405" s="23" t="n"/>
      <c r="T405" s="14">
        <f>IF(Z405=0,IF(ISNUMBER(SEARCH("X",AV405)),"Unrated (0-5; X)","Unrated (0-5)"),IF(Z405=1,V405&amp;"/5",V405&amp;"-"&amp;X405&amp;"/5 (P"&amp;IF(ISNUMBER(SEARCH("X",AV405)),"; X","")&amp;")"))</f>
        <v/>
      </c>
      <c r="U405" s="26">
        <f>IF(AS405=0,"",IF(AR405=0,"Incomplete/invalid",IF(AA405=0,IF(ISNUMBER(SEARCH("X",AW405)),"Unrated (0-5; X)","Unrated (0-5)"),IF(AA405=1,W405&amp;"/5",W405&amp;"-"&amp;Y405&amp;"/5 (P"&amp;IF(ISNUMBER(SEARCH("X",AW405)),"; X","")&amp;")"))))</f>
        <v/>
      </c>
      <c r="V405" s="53">
        <f>LEN(AV405)-LEN(SUBSTITUTE(AV405,"Y",""))</f>
        <v/>
      </c>
      <c r="W405" s="54">
        <f>IF(AR405=1,LEN(AW405)-LEN(SUBSTITUTE(AW405,"Y","")),"")</f>
        <v/>
      </c>
      <c r="X405" s="53">
        <f>5-(LEN(AV405)-LEN(SUBSTITUTE(AV405,"N","")))</f>
        <v/>
      </c>
      <c r="Y405" s="54">
        <f>IF(AR405=1,5-(LEN(AW405)-LEN(SUBSTITUTE(AW405,"N",""))),"")</f>
        <v/>
      </c>
      <c r="Z405" s="55">
        <f>(V405+5-X405)/5</f>
        <v/>
      </c>
      <c r="AA405" s="56">
        <f>IF(AR405=1,(W405+5-Y405)/5,"")</f>
        <v/>
      </c>
      <c r="AB405" s="57">
        <f>D405*V405/5</f>
        <v/>
      </c>
      <c r="AC405" s="58">
        <f>IF(AR405=1,D405*W405/5,"")</f>
        <v/>
      </c>
      <c r="AD405" s="57">
        <f>D405*X405/5</f>
        <v/>
      </c>
      <c r="AE405" s="58">
        <f>IF(AR405=1,D405*Y405/5,"")</f>
        <v/>
      </c>
      <c r="AF405" s="57">
        <f>D405*Z405</f>
        <v/>
      </c>
      <c r="AG405" s="58">
        <f>IF(AR405=1,D405*AA405,"")</f>
        <v/>
      </c>
      <c r="AH405" s="14" t="inlineStr">
        <is>
          <t>Y: none | N: none | X: none | U: C1, C2, C3, C4, C5. See dataset-specific evidence note in MCDM_Grades and the complete rules in MCDM_Rubric.</t>
        </is>
      </c>
      <c r="AI405" s="27" t="n"/>
      <c r="AJ405" s="14" t="inlineStr">
        <is>
          <t>https://data.mendeley.com/datasets/tp95cdvgm8/1</t>
        </is>
      </c>
      <c r="AK405" s="27" t="n"/>
      <c r="AL405" s="14" t="inlineStr">
        <is>
          <t>P: primary documentation (not evaluator-verified data quality)</t>
        </is>
      </c>
      <c r="AM405" s="27" t="n"/>
      <c r="AN405" s="14" t="inlineStr">
        <is>
          <t>Mendeley tp95cdvgm8/1</t>
        </is>
      </c>
      <c r="AO405" s="27" t="n"/>
      <c r="AP405" s="14" t="inlineStr">
        <is>
          <t>2026-09-07</t>
        </is>
      </c>
      <c r="AQ405" s="27" t="n"/>
      <c r="AR405" s="14">
        <f>IF(AND(AS405=5,LEN(AW405)=5,LEN(SUBSTITUTE(SUBSTITUTE(SUBSTITUTE(SUBSTITUTE(AW405,"Y",""),"N",""),"U",""),"X",""))=0),1,0)</f>
        <v/>
      </c>
      <c r="AS405" s="14">
        <f>COUNTA(G405,J405,M405,P405,S405)</f>
        <v/>
      </c>
      <c r="AT405" s="14">
        <f>SUM(IF(OR(G405="Y",G405="N",G405="U",G405="X"),IF(G405=F405,1,0),0),IF(OR(J405="Y",J405="N",J405="U",J405="X"),IF(J405=I405,1,0),0),IF(OR(M405="Y",M405="N",M405="U",M405="X"),IF(M405=L405,1,0),0),IF(OR(P405="Y",P405="N",P405="U",P405="X"),IF(P405=O405,1,0),0),IF(OR(S405="Y",S405="N",S405="U",S405="X"),IF(S405=R405,1,0),0))</f>
        <v/>
      </c>
      <c r="AU405" s="14">
        <f>A405&amp;"|"&amp;LEFT(C405,1)</f>
        <v/>
      </c>
      <c r="AV405" s="14">
        <f>F405&amp;I405&amp;L405&amp;O405&amp;R405</f>
        <v/>
      </c>
      <c r="AW405" s="14">
        <f>G405&amp;J405&amp;M405&amp;P405&amp;S405</f>
        <v/>
      </c>
    </row>
    <row r="406" ht="70" customHeight="1">
      <c r="A406" s="14" t="inlineStr">
        <is>
          <t>DS-051</t>
        </is>
      </c>
      <c r="B406" s="14" t="inlineStr">
        <is>
          <t>An Annotated Water-Filled, and Dry Potholes Dataset for Deep Learning Applications</t>
        </is>
      </c>
      <c r="C406" s="14" t="inlineStr">
        <is>
          <t>R Domain Fit</t>
        </is>
      </c>
      <c r="D406" s="14">
        <f>MCDM_Settings!$D$11</f>
        <v/>
      </c>
      <c r="E406" s="14" t="inlineStr">
        <is>
          <t>R1 Define the domain</t>
        </is>
      </c>
      <c r="F406" s="21" t="inlineStr">
        <is>
          <t>U</t>
        </is>
      </c>
      <c r="G406" s="23" t="n"/>
      <c r="H406" s="14" t="inlineStr">
        <is>
          <t>R2 Describe coverage</t>
        </is>
      </c>
      <c r="I406" s="21" t="inlineStr">
        <is>
          <t>U</t>
        </is>
      </c>
      <c r="J406" s="23" t="n"/>
      <c r="K406" s="14" t="inlineStr">
        <is>
          <t>R3 Compare the target</t>
        </is>
      </c>
      <c r="L406" s="21" t="inlineStr">
        <is>
          <t>U</t>
        </is>
      </c>
      <c r="M406" s="23" t="n"/>
      <c r="N406" s="14" t="inlineStr">
        <is>
          <t>R4 Check for bias</t>
        </is>
      </c>
      <c r="O406" s="21" t="inlineStr">
        <is>
          <t>U</t>
        </is>
      </c>
      <c r="P406" s="23" t="n"/>
      <c r="Q406" s="14" t="inlineStr">
        <is>
          <t>R5 Test a new domain</t>
        </is>
      </c>
      <c r="R406" s="21" t="inlineStr">
        <is>
          <t>U</t>
        </is>
      </c>
      <c r="S406" s="23" t="n"/>
      <c r="T406" s="14">
        <f>IF(Z406=0,IF(ISNUMBER(SEARCH("X",AV406)),"Unrated (0-5; X)","Unrated (0-5)"),IF(Z406=1,V406&amp;"/5",V406&amp;"-"&amp;X406&amp;"/5 (P"&amp;IF(ISNUMBER(SEARCH("X",AV406)),"; X","")&amp;")"))</f>
        <v/>
      </c>
      <c r="U406" s="26">
        <f>IF(AS406=0,"",IF(AR406=0,"Incomplete/invalid",IF(AA406=0,IF(ISNUMBER(SEARCH("X",AW406)),"Unrated (0-5; X)","Unrated (0-5)"),IF(AA406=1,W406&amp;"/5",W406&amp;"-"&amp;Y406&amp;"/5 (P"&amp;IF(ISNUMBER(SEARCH("X",AW406)),"; X","")&amp;")"))))</f>
        <v/>
      </c>
      <c r="V406" s="53">
        <f>LEN(AV406)-LEN(SUBSTITUTE(AV406,"Y",""))</f>
        <v/>
      </c>
      <c r="W406" s="54">
        <f>IF(AR406=1,LEN(AW406)-LEN(SUBSTITUTE(AW406,"Y","")),"")</f>
        <v/>
      </c>
      <c r="X406" s="53">
        <f>5-(LEN(AV406)-LEN(SUBSTITUTE(AV406,"N","")))</f>
        <v/>
      </c>
      <c r="Y406" s="54">
        <f>IF(AR406=1,5-(LEN(AW406)-LEN(SUBSTITUTE(AW406,"N",""))),"")</f>
        <v/>
      </c>
      <c r="Z406" s="55">
        <f>(V406+5-X406)/5</f>
        <v/>
      </c>
      <c r="AA406" s="56">
        <f>IF(AR406=1,(W406+5-Y406)/5,"")</f>
        <v/>
      </c>
      <c r="AB406" s="57">
        <f>D406*V406/5</f>
        <v/>
      </c>
      <c r="AC406" s="58">
        <f>IF(AR406=1,D406*W406/5,"")</f>
        <v/>
      </c>
      <c r="AD406" s="57">
        <f>D406*X406/5</f>
        <v/>
      </c>
      <c r="AE406" s="58">
        <f>IF(AR406=1,D406*Y406/5,"")</f>
        <v/>
      </c>
      <c r="AF406" s="57">
        <f>D406*Z406</f>
        <v/>
      </c>
      <c r="AG406" s="58">
        <f>IF(AR406=1,D406*AA406,"")</f>
        <v/>
      </c>
      <c r="AH406" s="14" t="inlineStr">
        <is>
          <t>Y: none | N: none | X: none | U: R1, R2, R3, R4, R5. See dataset-specific evidence note in MCDM_Grades and the complete rules in MCDM_Rubric.</t>
        </is>
      </c>
      <c r="AI406" s="27" t="n"/>
      <c r="AJ406" s="14" t="inlineStr">
        <is>
          <t>https://data.mendeley.com/datasets/tp95cdvgm8/1</t>
        </is>
      </c>
      <c r="AK406" s="27" t="n"/>
      <c r="AL406" s="14" t="inlineStr">
        <is>
          <t>P: primary documentation (not evaluator-verified data quality)</t>
        </is>
      </c>
      <c r="AM406" s="27" t="n"/>
      <c r="AN406" s="14" t="inlineStr">
        <is>
          <t>Mendeley tp95cdvgm8/1</t>
        </is>
      </c>
      <c r="AO406" s="27" t="n"/>
      <c r="AP406" s="14" t="inlineStr">
        <is>
          <t>2026-09-07</t>
        </is>
      </c>
      <c r="AQ406" s="27" t="n"/>
      <c r="AR406" s="14">
        <f>IF(AND(AS406=5,LEN(AW406)=5,LEN(SUBSTITUTE(SUBSTITUTE(SUBSTITUTE(SUBSTITUTE(AW406,"Y",""),"N",""),"U",""),"X",""))=0),1,0)</f>
        <v/>
      </c>
      <c r="AS406" s="14">
        <f>COUNTA(G406,J406,M406,P406,S406)</f>
        <v/>
      </c>
      <c r="AT406" s="14">
        <f>SUM(IF(OR(G406="Y",G406="N",G406="U",G406="X"),IF(G406=F406,1,0),0),IF(OR(J406="Y",J406="N",J406="U",J406="X"),IF(J406=I406,1,0),0),IF(OR(M406="Y",M406="N",M406="U",M406="X"),IF(M406=L406,1,0),0),IF(OR(P406="Y",P406="N",P406="U",P406="X"),IF(P406=O406,1,0),0),IF(OR(S406="Y",S406="N",S406="U",S406="X"),IF(S406=R406,1,0),0))</f>
        <v/>
      </c>
      <c r="AU406" s="14">
        <f>A406&amp;"|"&amp;LEFT(C406,1)</f>
        <v/>
      </c>
      <c r="AV406" s="14">
        <f>F406&amp;I406&amp;L406&amp;O406&amp;R406</f>
        <v/>
      </c>
      <c r="AW406" s="14">
        <f>G406&amp;J406&amp;M406&amp;P406&amp;S406</f>
        <v/>
      </c>
    </row>
    <row r="407" ht="70" customHeight="1">
      <c r="A407" s="14" t="inlineStr">
        <is>
          <t>DS-051</t>
        </is>
      </c>
      <c r="B407" s="14" t="inlineStr">
        <is>
          <t>An Annotated Water-Filled, and Dry Potholes Dataset for Deep Learning Applications</t>
        </is>
      </c>
      <c r="C407" s="14" t="inlineStr">
        <is>
          <t>M Sensor Details</t>
        </is>
      </c>
      <c r="D407" s="14">
        <f>MCDM_Settings!$D$12</f>
        <v/>
      </c>
      <c r="E407" s="14" t="inlineStr">
        <is>
          <t>M1 Identify equipment</t>
        </is>
      </c>
      <c r="F407" s="21" t="inlineStr">
        <is>
          <t>U</t>
        </is>
      </c>
      <c r="G407" s="23" t="n"/>
      <c r="H407" s="14" t="inlineStr">
        <is>
          <t>M2 Specify the scale</t>
        </is>
      </c>
      <c r="I407" s="21" t="inlineStr">
        <is>
          <t>U</t>
        </is>
      </c>
      <c r="J407" s="23" t="n"/>
      <c r="K407" s="14" t="inlineStr">
        <is>
          <t>M3 Locate the records</t>
        </is>
      </c>
      <c r="L407" s="21" t="inlineStr">
        <is>
          <t>U</t>
        </is>
      </c>
      <c r="M407" s="23" t="n"/>
      <c r="N407" s="14" t="inlineStr">
        <is>
          <t>M4 Report precision</t>
        </is>
      </c>
      <c r="O407" s="21" t="inlineStr">
        <is>
          <t>U</t>
        </is>
      </c>
      <c r="P407" s="23" t="n"/>
      <c r="Q407" s="14" t="inlineStr">
        <is>
          <t>M5 Explain processing</t>
        </is>
      </c>
      <c r="R407" s="21" t="inlineStr">
        <is>
          <t>Y</t>
        </is>
      </c>
      <c r="S407" s="23" t="n"/>
      <c r="T407" s="14">
        <f>IF(Z407=0,IF(ISNUMBER(SEARCH("X",AV407)),"Unrated (0-5; X)","Unrated (0-5)"),IF(Z407=1,V407&amp;"/5",V407&amp;"-"&amp;X407&amp;"/5 (P"&amp;IF(ISNUMBER(SEARCH("X",AV407)),"; X","")&amp;")"))</f>
        <v/>
      </c>
      <c r="U407" s="26">
        <f>IF(AS407=0,"",IF(AR407=0,"Incomplete/invalid",IF(AA407=0,IF(ISNUMBER(SEARCH("X",AW407)),"Unrated (0-5; X)","Unrated (0-5)"),IF(AA407=1,W407&amp;"/5",W407&amp;"-"&amp;Y407&amp;"/5 (P"&amp;IF(ISNUMBER(SEARCH("X",AW407)),"; X","")&amp;")"))))</f>
        <v/>
      </c>
      <c r="V407" s="53">
        <f>LEN(AV407)-LEN(SUBSTITUTE(AV407,"Y",""))</f>
        <v/>
      </c>
      <c r="W407" s="54">
        <f>IF(AR407=1,LEN(AW407)-LEN(SUBSTITUTE(AW407,"Y","")),"")</f>
        <v/>
      </c>
      <c r="X407" s="53">
        <f>5-(LEN(AV407)-LEN(SUBSTITUTE(AV407,"N","")))</f>
        <v/>
      </c>
      <c r="Y407" s="54">
        <f>IF(AR407=1,5-(LEN(AW407)-LEN(SUBSTITUTE(AW407,"N",""))),"")</f>
        <v/>
      </c>
      <c r="Z407" s="55">
        <f>(V407+5-X407)/5</f>
        <v/>
      </c>
      <c r="AA407" s="56">
        <f>IF(AR407=1,(W407+5-Y407)/5,"")</f>
        <v/>
      </c>
      <c r="AB407" s="57">
        <f>D407*V407/5</f>
        <v/>
      </c>
      <c r="AC407" s="58">
        <f>IF(AR407=1,D407*W407/5,"")</f>
        <v/>
      </c>
      <c r="AD407" s="57">
        <f>D407*X407/5</f>
        <v/>
      </c>
      <c r="AE407" s="58">
        <f>IF(AR407=1,D407*Y407/5,"")</f>
        <v/>
      </c>
      <c r="AF407" s="57">
        <f>D407*Z407</f>
        <v/>
      </c>
      <c r="AG407" s="58">
        <f>IF(AR407=1,D407*AA407,"")</f>
        <v/>
      </c>
      <c r="AH407" s="14" t="inlineStr">
        <is>
          <t>Y: M5 | N: none | X: none | U: M1, M2, M3, M4. See dataset-specific evidence note in MCDM_Grades and the complete rules in MCDM_Rubric.</t>
        </is>
      </c>
      <c r="AI407" s="27" t="n"/>
      <c r="AJ407" s="14" t="inlineStr">
        <is>
          <t>https://data.mendeley.com/datasets/tp95cdvgm8/1</t>
        </is>
      </c>
      <c r="AK407" s="27" t="n"/>
      <c r="AL407" s="14" t="inlineStr">
        <is>
          <t>P: primary documentation (not evaluator-verified data quality)</t>
        </is>
      </c>
      <c r="AM407" s="27" t="n"/>
      <c r="AN407" s="14" t="inlineStr">
        <is>
          <t>Mendeley tp95cdvgm8/1</t>
        </is>
      </c>
      <c r="AO407" s="27" t="n"/>
      <c r="AP407" s="14" t="inlineStr">
        <is>
          <t>2026-09-07</t>
        </is>
      </c>
      <c r="AQ407" s="27" t="n"/>
      <c r="AR407" s="14">
        <f>IF(AND(AS407=5,LEN(AW407)=5,LEN(SUBSTITUTE(SUBSTITUTE(SUBSTITUTE(SUBSTITUTE(AW407,"Y",""),"N",""),"U",""),"X",""))=0),1,0)</f>
        <v/>
      </c>
      <c r="AS407" s="14">
        <f>COUNTA(G407,J407,M407,P407,S407)</f>
        <v/>
      </c>
      <c r="AT407" s="14">
        <f>SUM(IF(OR(G407="Y",G407="N",G407="U",G407="X"),IF(G407=F407,1,0),0),IF(OR(J407="Y",J407="N",J407="U",J407="X"),IF(J407=I407,1,0),0),IF(OR(M407="Y",M407="N",M407="U",M407="X"),IF(M407=L407,1,0),0),IF(OR(P407="Y",P407="N",P407="U",P407="X"),IF(P407=O407,1,0),0),IF(OR(S407="Y",S407="N",S407="U",S407="X"),IF(S407=R407,1,0),0))</f>
        <v/>
      </c>
      <c r="AU407" s="14">
        <f>A407&amp;"|"&amp;LEFT(C407,1)</f>
        <v/>
      </c>
      <c r="AV407" s="14">
        <f>F407&amp;I407&amp;L407&amp;O407&amp;R407</f>
        <v/>
      </c>
      <c r="AW407" s="14">
        <f>G407&amp;J407&amp;M407&amp;P407&amp;S407</f>
        <v/>
      </c>
    </row>
    <row r="408" ht="70" customHeight="1">
      <c r="A408" s="14" t="inlineStr">
        <is>
          <t>DS-051</t>
        </is>
      </c>
      <c r="B408" s="14" t="inlineStr">
        <is>
          <t>An Annotated Water-Filled, and Dry Potholes Dataset for Deep Learning Applications</t>
        </is>
      </c>
      <c r="C408" s="14" t="inlineStr">
        <is>
          <t>V Test Readiness</t>
        </is>
      </c>
      <c r="D408" s="14">
        <f>MCDM_Settings!$D$13</f>
        <v/>
      </c>
      <c r="E408" s="14" t="inlineStr">
        <is>
          <t>V1 Identify test data</t>
        </is>
      </c>
      <c r="F408" s="21" t="inlineStr">
        <is>
          <t>U</t>
        </is>
      </c>
      <c r="G408" s="23" t="n"/>
      <c r="H408" s="14" t="inlineStr">
        <is>
          <t>V2 Define the splits</t>
        </is>
      </c>
      <c r="I408" s="21" t="inlineStr">
        <is>
          <t>U</t>
        </is>
      </c>
      <c r="J408" s="23" t="n"/>
      <c r="K408" s="14" t="inlineStr">
        <is>
          <t>V3 Prevent leakage</t>
        </is>
      </c>
      <c r="L408" s="21" t="inlineStr">
        <is>
          <t>U</t>
        </is>
      </c>
      <c r="M408" s="23" t="n"/>
      <c r="N408" s="14" t="inlineStr">
        <is>
          <t>V4 Provide a baseline</t>
        </is>
      </c>
      <c r="O408" s="21" t="inlineStr">
        <is>
          <t>U</t>
        </is>
      </c>
      <c r="P408" s="23" t="n"/>
      <c r="Q408" s="14" t="inlineStr">
        <is>
          <t>V5 Report uncertainty</t>
        </is>
      </c>
      <c r="R408" s="21" t="inlineStr">
        <is>
          <t>U</t>
        </is>
      </c>
      <c r="S408" s="23" t="n"/>
      <c r="T408" s="14">
        <f>IF(Z408=0,IF(ISNUMBER(SEARCH("X",AV408)),"Unrated (0-5; X)","Unrated (0-5)"),IF(Z408=1,V408&amp;"/5",V408&amp;"-"&amp;X408&amp;"/5 (P"&amp;IF(ISNUMBER(SEARCH("X",AV408)),"; X","")&amp;")"))</f>
        <v/>
      </c>
      <c r="U408" s="26">
        <f>IF(AS408=0,"",IF(AR408=0,"Incomplete/invalid",IF(AA408=0,IF(ISNUMBER(SEARCH("X",AW408)),"Unrated (0-5; X)","Unrated (0-5)"),IF(AA408=1,W408&amp;"/5",W408&amp;"-"&amp;Y408&amp;"/5 (P"&amp;IF(ISNUMBER(SEARCH("X",AW408)),"; X","")&amp;")"))))</f>
        <v/>
      </c>
      <c r="V408" s="53">
        <f>LEN(AV408)-LEN(SUBSTITUTE(AV408,"Y",""))</f>
        <v/>
      </c>
      <c r="W408" s="54">
        <f>IF(AR408=1,LEN(AW408)-LEN(SUBSTITUTE(AW408,"Y","")),"")</f>
        <v/>
      </c>
      <c r="X408" s="53">
        <f>5-(LEN(AV408)-LEN(SUBSTITUTE(AV408,"N","")))</f>
        <v/>
      </c>
      <c r="Y408" s="54">
        <f>IF(AR408=1,5-(LEN(AW408)-LEN(SUBSTITUTE(AW408,"N",""))),"")</f>
        <v/>
      </c>
      <c r="Z408" s="55">
        <f>(V408+5-X408)/5</f>
        <v/>
      </c>
      <c r="AA408" s="56">
        <f>IF(AR408=1,(W408+5-Y408)/5,"")</f>
        <v/>
      </c>
      <c r="AB408" s="57">
        <f>D408*V408/5</f>
        <v/>
      </c>
      <c r="AC408" s="58">
        <f>IF(AR408=1,D408*W408/5,"")</f>
        <v/>
      </c>
      <c r="AD408" s="57">
        <f>D408*X408/5</f>
        <v/>
      </c>
      <c r="AE408" s="58">
        <f>IF(AR408=1,D408*Y408/5,"")</f>
        <v/>
      </c>
      <c r="AF408" s="57">
        <f>D408*Z408</f>
        <v/>
      </c>
      <c r="AG408" s="58">
        <f>IF(AR408=1,D408*AA408,"")</f>
        <v/>
      </c>
      <c r="AH408" s="14" t="inlineStr">
        <is>
          <t>Y: none | N: none | X: none | U: V1, V2, V3, V4, V5. See dataset-specific evidence note in MCDM_Grades and the complete rules in MCDM_Rubric.</t>
        </is>
      </c>
      <c r="AI408" s="27" t="n"/>
      <c r="AJ408" s="14" t="inlineStr">
        <is>
          <t>https://data.mendeley.com/datasets/tp95cdvgm8/1</t>
        </is>
      </c>
      <c r="AK408" s="27" t="n"/>
      <c r="AL408" s="14" t="inlineStr">
        <is>
          <t>P: primary documentation (not evaluator-verified data quality)</t>
        </is>
      </c>
      <c r="AM408" s="27" t="n"/>
      <c r="AN408" s="14" t="inlineStr">
        <is>
          <t>Mendeley tp95cdvgm8/1</t>
        </is>
      </c>
      <c r="AO408" s="27" t="n"/>
      <c r="AP408" s="14" t="inlineStr">
        <is>
          <t>2026-09-07</t>
        </is>
      </c>
      <c r="AQ408" s="27" t="n"/>
      <c r="AR408" s="14">
        <f>IF(AND(AS408=5,LEN(AW408)=5,LEN(SUBSTITUTE(SUBSTITUTE(SUBSTITUTE(SUBSTITUTE(AW408,"Y",""),"N",""),"U",""),"X",""))=0),1,0)</f>
        <v/>
      </c>
      <c r="AS408" s="14">
        <f>COUNTA(G408,J408,M408,P408,S408)</f>
        <v/>
      </c>
      <c r="AT408" s="14">
        <f>SUM(IF(OR(G408="Y",G408="N",G408="U",G408="X"),IF(G408=F408,1,0),0),IF(OR(J408="Y",J408="N",J408="U",J408="X"),IF(J408=I408,1,0),0),IF(OR(M408="Y",M408="N",M408="U",M408="X"),IF(M408=L408,1,0),0),IF(OR(P408="Y",P408="N",P408="U",P408="X"),IF(P408=O408,1,0),0),IF(OR(S408="Y",S408="N",S408="U",S408="X"),IF(S408=R408,1,0),0))</f>
        <v/>
      </c>
      <c r="AU408" s="14">
        <f>A408&amp;"|"&amp;LEFT(C408,1)</f>
        <v/>
      </c>
      <c r="AV408" s="14">
        <f>F408&amp;I408&amp;L408&amp;O408&amp;R408</f>
        <v/>
      </c>
      <c r="AW408" s="14">
        <f>G408&amp;J408&amp;M408&amp;P408&amp;S408</f>
        <v/>
      </c>
    </row>
    <row r="409" ht="70" customHeight="1">
      <c r="A409" s="14" t="inlineStr">
        <is>
          <t>DS-051</t>
        </is>
      </c>
      <c r="B409" s="14" t="inlineStr">
        <is>
          <t>An Annotated Water-Filled, and Dry Potholes Dataset for Deep Learning Applications</t>
        </is>
      </c>
      <c r="C409" s="14" t="inlineStr">
        <is>
          <t>E Engineering Value</t>
        </is>
      </c>
      <c r="D409" s="14">
        <f>MCDM_Settings!$D$14</f>
        <v/>
      </c>
      <c r="E409" s="14" t="inlineStr">
        <is>
          <t>E1 Define the outcome</t>
        </is>
      </c>
      <c r="F409" s="21" t="inlineStr">
        <is>
          <t>U</t>
        </is>
      </c>
      <c r="G409" s="23" t="n"/>
      <c r="H409" s="14" t="inlineStr">
        <is>
          <t>E2 Provide measurements</t>
        </is>
      </c>
      <c r="I409" s="21" t="inlineStr">
        <is>
          <t>U</t>
        </is>
      </c>
      <c r="J409" s="23" t="n"/>
      <c r="K409" s="14" t="inlineStr">
        <is>
          <t>E3 Link the records</t>
        </is>
      </c>
      <c r="L409" s="21" t="inlineStr">
        <is>
          <t>U</t>
        </is>
      </c>
      <c r="M409" s="23" t="n"/>
      <c r="N409" s="14" t="inlineStr">
        <is>
          <t>E4 Map agency needs</t>
        </is>
      </c>
      <c r="O409" s="21" t="inlineStr">
        <is>
          <t>U</t>
        </is>
      </c>
      <c r="P409" s="23" t="n"/>
      <c r="Q409" s="14" t="inlineStr">
        <is>
          <t>E5 Validate the decision</t>
        </is>
      </c>
      <c r="R409" s="21" t="inlineStr">
        <is>
          <t>U</t>
        </is>
      </c>
      <c r="S409" s="23" t="n"/>
      <c r="T409" s="14">
        <f>IF(Z409=0,IF(ISNUMBER(SEARCH("X",AV409)),"Unrated (0-5; X)","Unrated (0-5)"),IF(Z409=1,V409&amp;"/5",V409&amp;"-"&amp;X409&amp;"/5 (P"&amp;IF(ISNUMBER(SEARCH("X",AV409)),"; X","")&amp;")"))</f>
        <v/>
      </c>
      <c r="U409" s="26">
        <f>IF(AS409=0,"",IF(AR409=0,"Incomplete/invalid",IF(AA409=0,IF(ISNUMBER(SEARCH("X",AW409)),"Unrated (0-5; X)","Unrated (0-5)"),IF(AA409=1,W409&amp;"/5",W409&amp;"-"&amp;Y409&amp;"/5 (P"&amp;IF(ISNUMBER(SEARCH("X",AW409)),"; X","")&amp;")"))))</f>
        <v/>
      </c>
      <c r="V409" s="53">
        <f>LEN(AV409)-LEN(SUBSTITUTE(AV409,"Y",""))</f>
        <v/>
      </c>
      <c r="W409" s="54">
        <f>IF(AR409=1,LEN(AW409)-LEN(SUBSTITUTE(AW409,"Y","")),"")</f>
        <v/>
      </c>
      <c r="X409" s="53">
        <f>5-(LEN(AV409)-LEN(SUBSTITUTE(AV409,"N","")))</f>
        <v/>
      </c>
      <c r="Y409" s="54">
        <f>IF(AR409=1,5-(LEN(AW409)-LEN(SUBSTITUTE(AW409,"N",""))),"")</f>
        <v/>
      </c>
      <c r="Z409" s="55">
        <f>(V409+5-X409)/5</f>
        <v/>
      </c>
      <c r="AA409" s="56">
        <f>IF(AR409=1,(W409+5-Y409)/5,"")</f>
        <v/>
      </c>
      <c r="AB409" s="57">
        <f>D409*V409/5</f>
        <v/>
      </c>
      <c r="AC409" s="58">
        <f>IF(AR409=1,D409*W409/5,"")</f>
        <v/>
      </c>
      <c r="AD409" s="57">
        <f>D409*X409/5</f>
        <v/>
      </c>
      <c r="AE409" s="58">
        <f>IF(AR409=1,D409*Y409/5,"")</f>
        <v/>
      </c>
      <c r="AF409" s="57">
        <f>D409*Z409</f>
        <v/>
      </c>
      <c r="AG409" s="58">
        <f>IF(AR409=1,D409*AA409,"")</f>
        <v/>
      </c>
      <c r="AH409" s="14" t="inlineStr">
        <is>
          <t>Y: none | N: none | X: none | U: E1, E2, E3, E4, E5. See dataset-specific evidence note in MCDM_Grades and the complete rules in MCDM_Rubric.</t>
        </is>
      </c>
      <c r="AI409" s="27" t="n"/>
      <c r="AJ409" s="14" t="inlineStr">
        <is>
          <t>https://data.mendeley.com/datasets/tp95cdvgm8/1</t>
        </is>
      </c>
      <c r="AK409" s="27" t="n"/>
      <c r="AL409" s="14" t="inlineStr">
        <is>
          <t>P: primary documentation (not evaluator-verified data quality)</t>
        </is>
      </c>
      <c r="AM409" s="27" t="n"/>
      <c r="AN409" s="14" t="inlineStr">
        <is>
          <t>Mendeley tp95cdvgm8/1</t>
        </is>
      </c>
      <c r="AO409" s="27" t="n"/>
      <c r="AP409" s="14" t="inlineStr">
        <is>
          <t>2026-09-07</t>
        </is>
      </c>
      <c r="AQ409" s="27" t="n"/>
      <c r="AR409" s="14">
        <f>IF(AND(AS409=5,LEN(AW409)=5,LEN(SUBSTITUTE(SUBSTITUTE(SUBSTITUTE(SUBSTITUTE(AW409,"Y",""),"N",""),"U",""),"X",""))=0),1,0)</f>
        <v/>
      </c>
      <c r="AS409" s="14">
        <f>COUNTA(G409,J409,M409,P409,S409)</f>
        <v/>
      </c>
      <c r="AT409" s="14">
        <f>SUM(IF(OR(G409="Y",G409="N",G409="U",G409="X"),IF(G409=F409,1,0),0),IF(OR(J409="Y",J409="N",J409="U",J409="X"),IF(J409=I409,1,0),0),IF(OR(M409="Y",M409="N",M409="U",M409="X"),IF(M409=L409,1,0),0),IF(OR(P409="Y",P409="N",P409="U",P409="X"),IF(P409=O409,1,0),0),IF(OR(S409="Y",S409="N",S409="U",S409="X"),IF(S409=R409,1,0),0))</f>
        <v/>
      </c>
      <c r="AU409" s="14">
        <f>A409&amp;"|"&amp;LEFT(C409,1)</f>
        <v/>
      </c>
      <c r="AV409" s="14">
        <f>F409&amp;I409&amp;L409&amp;O409&amp;R409</f>
        <v/>
      </c>
      <c r="AW409" s="14">
        <f>G409&amp;J409&amp;M409&amp;P409&amp;S409</f>
        <v/>
      </c>
    </row>
    <row r="410" ht="70" customHeight="1">
      <c r="A410" s="14" t="inlineStr">
        <is>
          <t>DS-052</t>
        </is>
      </c>
      <c r="B410" s="14" t="inlineStr">
        <is>
          <t>Asphalt Crack Dataset</t>
        </is>
      </c>
      <c r="C410" s="14" t="inlineStr">
        <is>
          <t>A Access</t>
        </is>
      </c>
      <c r="D410" s="14">
        <f>MCDM_Settings!$D$7</f>
        <v/>
      </c>
      <c r="E410" s="14" t="inlineStr">
        <is>
          <t>A1 Find the release</t>
        </is>
      </c>
      <c r="F410" s="21" t="inlineStr">
        <is>
          <t>Y</t>
        </is>
      </c>
      <c r="G410" s="23" t="n"/>
      <c r="H410" s="14" t="inlineStr">
        <is>
          <t>A2 Get the data</t>
        </is>
      </c>
      <c r="I410" s="21" t="inlineStr">
        <is>
          <t>Y</t>
        </is>
      </c>
      <c r="J410" s="23" t="n"/>
      <c r="K410" s="14" t="inlineStr">
        <is>
          <t>A3 Check the license</t>
        </is>
      </c>
      <c r="L410" s="21" t="inlineStr">
        <is>
          <t>Y</t>
        </is>
      </c>
      <c r="M410" s="23" t="n"/>
      <c r="N410" s="14" t="inlineStr">
        <is>
          <t>A4 Check other rights</t>
        </is>
      </c>
      <c r="O410" s="21" t="inlineStr">
        <is>
          <t>U</t>
        </is>
      </c>
      <c r="P410" s="23" t="n"/>
      <c r="Q410" s="14" t="inlineStr">
        <is>
          <t>A5 Open a sample</t>
        </is>
      </c>
      <c r="R410" s="21" t="inlineStr">
        <is>
          <t>U</t>
        </is>
      </c>
      <c r="S410" s="23" t="n"/>
      <c r="T410" s="14">
        <f>IF(Z410=0,IF(ISNUMBER(SEARCH("X",AV410)),"Unrated (0-5; X)","Unrated (0-5)"),IF(Z410=1,V410&amp;"/5",V410&amp;"-"&amp;X410&amp;"/5 (P"&amp;IF(ISNUMBER(SEARCH("X",AV410)),"; X","")&amp;")"))</f>
        <v/>
      </c>
      <c r="U410" s="26">
        <f>IF(AS410=0,"",IF(AR410=0,"Incomplete/invalid",IF(AA410=0,IF(ISNUMBER(SEARCH("X",AW410)),"Unrated (0-5; X)","Unrated (0-5)"),IF(AA410=1,W410&amp;"/5",W410&amp;"-"&amp;Y410&amp;"/5 (P"&amp;IF(ISNUMBER(SEARCH("X",AW410)),"; X","")&amp;")"))))</f>
        <v/>
      </c>
      <c r="V410" s="53">
        <f>LEN(AV410)-LEN(SUBSTITUTE(AV410,"Y",""))</f>
        <v/>
      </c>
      <c r="W410" s="54">
        <f>IF(AR410=1,LEN(AW410)-LEN(SUBSTITUTE(AW410,"Y","")),"")</f>
        <v/>
      </c>
      <c r="X410" s="53">
        <f>5-(LEN(AV410)-LEN(SUBSTITUTE(AV410,"N","")))</f>
        <v/>
      </c>
      <c r="Y410" s="54">
        <f>IF(AR410=1,5-(LEN(AW410)-LEN(SUBSTITUTE(AW410,"N",""))),"")</f>
        <v/>
      </c>
      <c r="Z410" s="55">
        <f>(V410+5-X410)/5</f>
        <v/>
      </c>
      <c r="AA410" s="56">
        <f>IF(AR410=1,(W410+5-Y410)/5,"")</f>
        <v/>
      </c>
      <c r="AB410" s="57">
        <f>D410*V410/5</f>
        <v/>
      </c>
      <c r="AC410" s="58">
        <f>IF(AR410=1,D410*W410/5,"")</f>
        <v/>
      </c>
      <c r="AD410" s="57">
        <f>D410*X410/5</f>
        <v/>
      </c>
      <c r="AE410" s="58">
        <f>IF(AR410=1,D410*Y410/5,"")</f>
        <v/>
      </c>
      <c r="AF410" s="57">
        <f>D410*Z410</f>
        <v/>
      </c>
      <c r="AG410" s="58">
        <f>IF(AR410=1,D410*AA410,"")</f>
        <v/>
      </c>
      <c r="AH410" s="14" t="inlineStr">
        <is>
          <t>Y: A1, A2, A3 | N: none | X: none | U: A4, A5. See dataset-specific evidence note in MCDM_Grades and the complete rules in MCDM_Rubric.</t>
        </is>
      </c>
      <c r="AI410" s="27" t="n"/>
      <c r="AJ410" s="14" t="inlineStr">
        <is>
          <t>https://data.mendeley.com/datasets/xnzhj3x8v4/2</t>
        </is>
      </c>
      <c r="AK410" s="27" t="n"/>
      <c r="AL410" s="14" t="inlineStr">
        <is>
          <t>P: primary documentation (not evaluator-verified data quality)</t>
        </is>
      </c>
      <c r="AM410" s="27" t="n"/>
      <c r="AN410" s="14" t="inlineStr">
        <is>
          <t>Mendeley xnzhj3x8v4/2</t>
        </is>
      </c>
      <c r="AO410" s="27" t="n"/>
      <c r="AP410" s="14" t="inlineStr">
        <is>
          <t>2026-09-07</t>
        </is>
      </c>
      <c r="AQ410" s="27" t="n"/>
      <c r="AR410" s="14">
        <f>IF(AND(AS410=5,LEN(AW410)=5,LEN(SUBSTITUTE(SUBSTITUTE(SUBSTITUTE(SUBSTITUTE(AW410,"Y",""),"N",""),"U",""),"X",""))=0),1,0)</f>
        <v/>
      </c>
      <c r="AS410" s="14">
        <f>COUNTA(G410,J410,M410,P410,S410)</f>
        <v/>
      </c>
      <c r="AT410" s="14">
        <f>SUM(IF(OR(G410="Y",G410="N",G410="U",G410="X"),IF(G410=F410,1,0),0),IF(OR(J410="Y",J410="N",J410="U",J410="X"),IF(J410=I410,1,0),0),IF(OR(M410="Y",M410="N",M410="U",M410="X"),IF(M410=L410,1,0),0),IF(OR(P410="Y",P410="N",P410="U",P410="X"),IF(P410=O410,1,0),0),IF(OR(S410="Y",S410="N",S410="U",S410="X"),IF(S410=R410,1,0),0))</f>
        <v/>
      </c>
      <c r="AU410" s="14">
        <f>A410&amp;"|"&amp;LEFT(C410,1)</f>
        <v/>
      </c>
      <c r="AV410" s="14">
        <f>F410&amp;I410&amp;L410&amp;O410&amp;R410</f>
        <v/>
      </c>
      <c r="AW410" s="14">
        <f>G410&amp;J410&amp;M410&amp;P410&amp;S410</f>
        <v/>
      </c>
    </row>
    <row r="411" ht="70" customHeight="1">
      <c r="A411" s="14" t="inlineStr">
        <is>
          <t>DS-052</t>
        </is>
      </c>
      <c r="B411" s="14" t="inlineStr">
        <is>
          <t>Asphalt Crack Dataset</t>
        </is>
      </c>
      <c r="C411" s="14" t="inlineStr">
        <is>
          <t>L Label Quality</t>
        </is>
      </c>
      <c r="D411" s="14">
        <f>MCDM_Settings!$D$8</f>
        <v/>
      </c>
      <c r="E411" s="14" t="inlineStr">
        <is>
          <t>L1 Define the targets</t>
        </is>
      </c>
      <c r="F411" s="21" t="inlineStr">
        <is>
          <t>Y</t>
        </is>
      </c>
      <c r="G411" s="23" t="n"/>
      <c r="H411" s="14" t="inlineStr">
        <is>
          <t>L2 Explain the rules</t>
        </is>
      </c>
      <c r="I411" s="21" t="inlineStr">
        <is>
          <t>U</t>
        </is>
      </c>
      <c r="J411" s="23" t="n"/>
      <c r="K411" s="14" t="inlineStr">
        <is>
          <t>L3 Identify the team</t>
        </is>
      </c>
      <c r="L411" s="21" t="inlineStr">
        <is>
          <t>U</t>
        </is>
      </c>
      <c r="M411" s="23" t="n"/>
      <c r="N411" s="14" t="inlineStr">
        <is>
          <t>L4 Review and correct</t>
        </is>
      </c>
      <c r="O411" s="21" t="inlineStr">
        <is>
          <t>U</t>
        </is>
      </c>
      <c r="P411" s="23" t="n"/>
      <c r="Q411" s="14" t="inlineStr">
        <is>
          <t>L5 Measure reliability</t>
        </is>
      </c>
      <c r="R411" s="21" t="inlineStr">
        <is>
          <t>U</t>
        </is>
      </c>
      <c r="S411" s="23" t="n"/>
      <c r="T411" s="14">
        <f>IF(Z411=0,IF(ISNUMBER(SEARCH("X",AV411)),"Unrated (0-5; X)","Unrated (0-5)"),IF(Z411=1,V411&amp;"/5",V411&amp;"-"&amp;X411&amp;"/5 (P"&amp;IF(ISNUMBER(SEARCH("X",AV411)),"; X","")&amp;")"))</f>
        <v/>
      </c>
      <c r="U411" s="26">
        <f>IF(AS411=0,"",IF(AR411=0,"Incomplete/invalid",IF(AA411=0,IF(ISNUMBER(SEARCH("X",AW411)),"Unrated (0-5; X)","Unrated (0-5)"),IF(AA411=1,W411&amp;"/5",W411&amp;"-"&amp;Y411&amp;"/5 (P"&amp;IF(ISNUMBER(SEARCH("X",AW411)),"; X","")&amp;")"))))</f>
        <v/>
      </c>
      <c r="V411" s="53">
        <f>LEN(AV411)-LEN(SUBSTITUTE(AV411,"Y",""))</f>
        <v/>
      </c>
      <c r="W411" s="54">
        <f>IF(AR411=1,LEN(AW411)-LEN(SUBSTITUTE(AW411,"Y","")),"")</f>
        <v/>
      </c>
      <c r="X411" s="53">
        <f>5-(LEN(AV411)-LEN(SUBSTITUTE(AV411,"N","")))</f>
        <v/>
      </c>
      <c r="Y411" s="54">
        <f>IF(AR411=1,5-(LEN(AW411)-LEN(SUBSTITUTE(AW411,"N",""))),"")</f>
        <v/>
      </c>
      <c r="Z411" s="55">
        <f>(V411+5-X411)/5</f>
        <v/>
      </c>
      <c r="AA411" s="56">
        <f>IF(AR411=1,(W411+5-Y411)/5,"")</f>
        <v/>
      </c>
      <c r="AB411" s="57">
        <f>D411*V411/5</f>
        <v/>
      </c>
      <c r="AC411" s="58">
        <f>IF(AR411=1,D411*W411/5,"")</f>
        <v/>
      </c>
      <c r="AD411" s="57">
        <f>D411*X411/5</f>
        <v/>
      </c>
      <c r="AE411" s="58">
        <f>IF(AR411=1,D411*Y411/5,"")</f>
        <v/>
      </c>
      <c r="AF411" s="57">
        <f>D411*Z411</f>
        <v/>
      </c>
      <c r="AG411" s="58">
        <f>IF(AR411=1,D411*AA411,"")</f>
        <v/>
      </c>
      <c r="AH411" s="14" t="inlineStr">
        <is>
          <t>Y: L1 | N: none | X: none | U: L2, L3, L4, L5. See dataset-specific evidence note in MCDM_Grades and the complete rules in MCDM_Rubric.</t>
        </is>
      </c>
      <c r="AI411" s="27" t="n"/>
      <c r="AJ411" s="14" t="inlineStr">
        <is>
          <t>https://data.mendeley.com/datasets/xnzhj3x8v4/2</t>
        </is>
      </c>
      <c r="AK411" s="27" t="n"/>
      <c r="AL411" s="14" t="inlineStr">
        <is>
          <t>P: primary documentation (not evaluator-verified data quality)</t>
        </is>
      </c>
      <c r="AM411" s="27" t="n"/>
      <c r="AN411" s="14" t="inlineStr">
        <is>
          <t>Mendeley xnzhj3x8v4/2</t>
        </is>
      </c>
      <c r="AO411" s="27" t="n"/>
      <c r="AP411" s="14" t="inlineStr">
        <is>
          <t>2026-09-07</t>
        </is>
      </c>
      <c r="AQ411" s="27" t="n"/>
      <c r="AR411" s="14">
        <f>IF(AND(AS411=5,LEN(AW411)=5,LEN(SUBSTITUTE(SUBSTITUTE(SUBSTITUTE(SUBSTITUTE(AW411,"Y",""),"N",""),"U",""),"X",""))=0),1,0)</f>
        <v/>
      </c>
      <c r="AS411" s="14">
        <f>COUNTA(G411,J411,M411,P411,S411)</f>
        <v/>
      </c>
      <c r="AT411" s="14">
        <f>SUM(IF(OR(G411="Y",G411="N",G411="U",G411="X"),IF(G411=F411,1,0),0),IF(OR(J411="Y",J411="N",J411="U",J411="X"),IF(J411=I411,1,0),0),IF(OR(M411="Y",M411="N",M411="U",M411="X"),IF(M411=L411,1,0),0),IF(OR(P411="Y",P411="N",P411="U",P411="X"),IF(P411=O411,1,0),0),IF(OR(S411="Y",S411="N",S411="U",S411="X"),IF(S411=R411,1,0),0))</f>
        <v/>
      </c>
      <c r="AU411" s="14">
        <f>A411&amp;"|"&amp;LEFT(C411,1)</f>
        <v/>
      </c>
      <c r="AV411" s="14">
        <f>F411&amp;I411&amp;L411&amp;O411&amp;R411</f>
        <v/>
      </c>
      <c r="AW411" s="14">
        <f>G411&amp;J411&amp;M411&amp;P411&amp;S411</f>
        <v/>
      </c>
    </row>
    <row r="412" ht="70" customHeight="1">
      <c r="A412" s="14" t="inlineStr">
        <is>
          <t>DS-052</t>
        </is>
      </c>
      <c r="B412" s="14" t="inlineStr">
        <is>
          <t>Asphalt Crack Dataset</t>
        </is>
      </c>
      <c r="C412" s="14" t="inlineStr">
        <is>
          <t>D Documentation</t>
        </is>
      </c>
      <c r="D412" s="14">
        <f>MCDM_Settings!$D$9</f>
        <v/>
      </c>
      <c r="E412" s="14" t="inlineStr">
        <is>
          <t>D1 Describe the files</t>
        </is>
      </c>
      <c r="F412" s="21" t="inlineStr">
        <is>
          <t>U</t>
        </is>
      </c>
      <c r="G412" s="23" t="n"/>
      <c r="H412" s="14" t="inlineStr">
        <is>
          <t>D2 Explain the source</t>
        </is>
      </c>
      <c r="I412" s="21" t="inlineStr">
        <is>
          <t>U</t>
        </is>
      </c>
      <c r="J412" s="23" t="n"/>
      <c r="K412" s="14" t="inlineStr">
        <is>
          <t>D3 Track the version</t>
        </is>
      </c>
      <c r="L412" s="21" t="inlineStr">
        <is>
          <t>U</t>
        </is>
      </c>
      <c r="M412" s="23" t="n"/>
      <c r="N412" s="14" t="inlineStr">
        <is>
          <t>D4 State the limits</t>
        </is>
      </c>
      <c r="O412" s="21" t="inlineStr">
        <is>
          <t>U</t>
        </is>
      </c>
      <c r="P412" s="23" t="n"/>
      <c r="Q412" s="14" t="inlineStr">
        <is>
          <t>D5 Locate the details</t>
        </is>
      </c>
      <c r="R412" s="21" t="inlineStr">
        <is>
          <t>Y</t>
        </is>
      </c>
      <c r="S412" s="23" t="n"/>
      <c r="T412" s="14">
        <f>IF(Z412=0,IF(ISNUMBER(SEARCH("X",AV412)),"Unrated (0-5; X)","Unrated (0-5)"),IF(Z412=1,V412&amp;"/5",V412&amp;"-"&amp;X412&amp;"/5 (P"&amp;IF(ISNUMBER(SEARCH("X",AV412)),"; X","")&amp;")"))</f>
        <v/>
      </c>
      <c r="U412" s="26">
        <f>IF(AS412=0,"",IF(AR412=0,"Incomplete/invalid",IF(AA412=0,IF(ISNUMBER(SEARCH("X",AW412)),"Unrated (0-5; X)","Unrated (0-5)"),IF(AA412=1,W412&amp;"/5",W412&amp;"-"&amp;Y412&amp;"/5 (P"&amp;IF(ISNUMBER(SEARCH("X",AW412)),"; X","")&amp;")"))))</f>
        <v/>
      </c>
      <c r="V412" s="53">
        <f>LEN(AV412)-LEN(SUBSTITUTE(AV412,"Y",""))</f>
        <v/>
      </c>
      <c r="W412" s="54">
        <f>IF(AR412=1,LEN(AW412)-LEN(SUBSTITUTE(AW412,"Y","")),"")</f>
        <v/>
      </c>
      <c r="X412" s="53">
        <f>5-(LEN(AV412)-LEN(SUBSTITUTE(AV412,"N","")))</f>
        <v/>
      </c>
      <c r="Y412" s="54">
        <f>IF(AR412=1,5-(LEN(AW412)-LEN(SUBSTITUTE(AW412,"N",""))),"")</f>
        <v/>
      </c>
      <c r="Z412" s="55">
        <f>(V412+5-X412)/5</f>
        <v/>
      </c>
      <c r="AA412" s="56">
        <f>IF(AR412=1,(W412+5-Y412)/5,"")</f>
        <v/>
      </c>
      <c r="AB412" s="57">
        <f>D412*V412/5</f>
        <v/>
      </c>
      <c r="AC412" s="58">
        <f>IF(AR412=1,D412*W412/5,"")</f>
        <v/>
      </c>
      <c r="AD412" s="57">
        <f>D412*X412/5</f>
        <v/>
      </c>
      <c r="AE412" s="58">
        <f>IF(AR412=1,D412*Y412/5,"")</f>
        <v/>
      </c>
      <c r="AF412" s="57">
        <f>D412*Z412</f>
        <v/>
      </c>
      <c r="AG412" s="58">
        <f>IF(AR412=1,D412*AA412,"")</f>
        <v/>
      </c>
      <c r="AH412" s="14" t="inlineStr">
        <is>
          <t>Y: D5 | N: none | X: none | U: D1, D2, D3, D4. See dataset-specific evidence note in MCDM_Grades and the complete rules in MCDM_Rubric.</t>
        </is>
      </c>
      <c r="AI412" s="27" t="n"/>
      <c r="AJ412" s="14" t="inlineStr">
        <is>
          <t>https://data.mendeley.com/datasets/xnzhj3x8v4/2</t>
        </is>
      </c>
      <c r="AK412" s="27" t="n"/>
      <c r="AL412" s="14" t="inlineStr">
        <is>
          <t>P: primary documentation (not evaluator-verified data quality)</t>
        </is>
      </c>
      <c r="AM412" s="27" t="n"/>
      <c r="AN412" s="14" t="inlineStr">
        <is>
          <t>Mendeley xnzhj3x8v4/2</t>
        </is>
      </c>
      <c r="AO412" s="27" t="n"/>
      <c r="AP412" s="14" t="inlineStr">
        <is>
          <t>2026-09-07</t>
        </is>
      </c>
      <c r="AQ412" s="27" t="n"/>
      <c r="AR412" s="14">
        <f>IF(AND(AS412=5,LEN(AW412)=5,LEN(SUBSTITUTE(SUBSTITUTE(SUBSTITUTE(SUBSTITUTE(AW412,"Y",""),"N",""),"U",""),"X",""))=0),1,0)</f>
        <v/>
      </c>
      <c r="AS412" s="14">
        <f>COUNTA(G412,J412,M412,P412,S412)</f>
        <v/>
      </c>
      <c r="AT412" s="14">
        <f>SUM(IF(OR(G412="Y",G412="N",G412="U",G412="X"),IF(G412=F412,1,0),0),IF(OR(J412="Y",J412="N",J412="U",J412="X"),IF(J412=I412,1,0),0),IF(OR(M412="Y",M412="N",M412="U",M412="X"),IF(M412=L412,1,0),0),IF(OR(P412="Y",P412="N",P412="U",P412="X"),IF(P412=O412,1,0),0),IF(OR(S412="Y",S412="N",S412="U",S412="X"),IF(S412=R412,1,0),0))</f>
        <v/>
      </c>
      <c r="AU412" s="14">
        <f>A412&amp;"|"&amp;LEFT(C412,1)</f>
        <v/>
      </c>
      <c r="AV412" s="14">
        <f>F412&amp;I412&amp;L412&amp;O412&amp;R412</f>
        <v/>
      </c>
      <c r="AW412" s="14">
        <f>G412&amp;J412&amp;M412&amp;P412&amp;S412</f>
        <v/>
      </c>
    </row>
    <row r="413" ht="70" customHeight="1">
      <c r="A413" s="14" t="inlineStr">
        <is>
          <t>DS-052</t>
        </is>
      </c>
      <c r="B413" s="14" t="inlineStr">
        <is>
          <t>Asphalt Crack Dataset</t>
        </is>
      </c>
      <c r="C413" s="14" t="inlineStr">
        <is>
          <t>C Sample Size</t>
        </is>
      </c>
      <c r="D413" s="14">
        <f>MCDM_Settings!$D$10</f>
        <v/>
      </c>
      <c r="E413" s="14" t="inlineStr">
        <is>
          <t>C1 Count originals</t>
        </is>
      </c>
      <c r="F413" s="21" t="inlineStr">
        <is>
          <t>U</t>
        </is>
      </c>
      <c r="G413" s="23" t="n"/>
      <c r="H413" s="14" t="inlineStr">
        <is>
          <t>C2 Count each class</t>
        </is>
      </c>
      <c r="I413" s="21" t="inlineStr">
        <is>
          <t>U</t>
        </is>
      </c>
      <c r="J413" s="23" t="n"/>
      <c r="K413" s="14" t="inlineStr">
        <is>
          <t>C3 Count each group</t>
        </is>
      </c>
      <c r="L413" s="21" t="inlineStr">
        <is>
          <t>U</t>
        </is>
      </c>
      <c r="M413" s="23" t="n"/>
      <c r="N413" s="14" t="inlineStr">
        <is>
          <t>C4 Count each split</t>
        </is>
      </c>
      <c r="O413" s="21" t="inlineStr">
        <is>
          <t>U</t>
        </is>
      </c>
      <c r="P413" s="23" t="n"/>
      <c r="Q413" s="14" t="inlineStr">
        <is>
          <t>C5 Justify the size</t>
        </is>
      </c>
      <c r="R413" s="21" t="inlineStr">
        <is>
          <t>U</t>
        </is>
      </c>
      <c r="S413" s="23" t="n"/>
      <c r="T413" s="14">
        <f>IF(Z413=0,IF(ISNUMBER(SEARCH("X",AV413)),"Unrated (0-5; X)","Unrated (0-5)"),IF(Z413=1,V413&amp;"/5",V413&amp;"-"&amp;X413&amp;"/5 (P"&amp;IF(ISNUMBER(SEARCH("X",AV413)),"; X","")&amp;")"))</f>
        <v/>
      </c>
      <c r="U413" s="26">
        <f>IF(AS413=0,"",IF(AR413=0,"Incomplete/invalid",IF(AA413=0,IF(ISNUMBER(SEARCH("X",AW413)),"Unrated (0-5; X)","Unrated (0-5)"),IF(AA413=1,W413&amp;"/5",W413&amp;"-"&amp;Y413&amp;"/5 (P"&amp;IF(ISNUMBER(SEARCH("X",AW413)),"; X","")&amp;")"))))</f>
        <v/>
      </c>
      <c r="V413" s="53">
        <f>LEN(AV413)-LEN(SUBSTITUTE(AV413,"Y",""))</f>
        <v/>
      </c>
      <c r="W413" s="54">
        <f>IF(AR413=1,LEN(AW413)-LEN(SUBSTITUTE(AW413,"Y","")),"")</f>
        <v/>
      </c>
      <c r="X413" s="53">
        <f>5-(LEN(AV413)-LEN(SUBSTITUTE(AV413,"N","")))</f>
        <v/>
      </c>
      <c r="Y413" s="54">
        <f>IF(AR413=1,5-(LEN(AW413)-LEN(SUBSTITUTE(AW413,"N",""))),"")</f>
        <v/>
      </c>
      <c r="Z413" s="55">
        <f>(V413+5-X413)/5</f>
        <v/>
      </c>
      <c r="AA413" s="56">
        <f>IF(AR413=1,(W413+5-Y413)/5,"")</f>
        <v/>
      </c>
      <c r="AB413" s="57">
        <f>D413*V413/5</f>
        <v/>
      </c>
      <c r="AC413" s="58">
        <f>IF(AR413=1,D413*W413/5,"")</f>
        <v/>
      </c>
      <c r="AD413" s="57">
        <f>D413*X413/5</f>
        <v/>
      </c>
      <c r="AE413" s="58">
        <f>IF(AR413=1,D413*Y413/5,"")</f>
        <v/>
      </c>
      <c r="AF413" s="57">
        <f>D413*Z413</f>
        <v/>
      </c>
      <c r="AG413" s="58">
        <f>IF(AR413=1,D413*AA413,"")</f>
        <v/>
      </c>
      <c r="AH413" s="14" t="inlineStr">
        <is>
          <t>Y: none | N: none | X: none | U: C1, C2, C3, C4, C5. See dataset-specific evidence note in MCDM_Grades and the complete rules in MCDM_Rubric.</t>
        </is>
      </c>
      <c r="AI413" s="27" t="n"/>
      <c r="AJ413" s="14" t="inlineStr">
        <is>
          <t>https://data.mendeley.com/datasets/xnzhj3x8v4/2</t>
        </is>
      </c>
      <c r="AK413" s="27" t="n"/>
      <c r="AL413" s="14" t="inlineStr">
        <is>
          <t>P: primary documentation (not evaluator-verified data quality)</t>
        </is>
      </c>
      <c r="AM413" s="27" t="n"/>
      <c r="AN413" s="14" t="inlineStr">
        <is>
          <t>Mendeley xnzhj3x8v4/2</t>
        </is>
      </c>
      <c r="AO413" s="27" t="n"/>
      <c r="AP413" s="14" t="inlineStr">
        <is>
          <t>2026-09-07</t>
        </is>
      </c>
      <c r="AQ413" s="27" t="n"/>
      <c r="AR413" s="14">
        <f>IF(AND(AS413=5,LEN(AW413)=5,LEN(SUBSTITUTE(SUBSTITUTE(SUBSTITUTE(SUBSTITUTE(AW413,"Y",""),"N",""),"U",""),"X",""))=0),1,0)</f>
        <v/>
      </c>
      <c r="AS413" s="14">
        <f>COUNTA(G413,J413,M413,P413,S413)</f>
        <v/>
      </c>
      <c r="AT413" s="14">
        <f>SUM(IF(OR(G413="Y",G413="N",G413="U",G413="X"),IF(G413=F413,1,0),0),IF(OR(J413="Y",J413="N",J413="U",J413="X"),IF(J413=I413,1,0),0),IF(OR(M413="Y",M413="N",M413="U",M413="X"),IF(M413=L413,1,0),0),IF(OR(P413="Y",P413="N",P413="U",P413="X"),IF(P413=O413,1,0),0),IF(OR(S413="Y",S413="N",S413="U",S413="X"),IF(S413=R413,1,0),0))</f>
        <v/>
      </c>
      <c r="AU413" s="14">
        <f>A413&amp;"|"&amp;LEFT(C413,1)</f>
        <v/>
      </c>
      <c r="AV413" s="14">
        <f>F413&amp;I413&amp;L413&amp;O413&amp;R413</f>
        <v/>
      </c>
      <c r="AW413" s="14">
        <f>G413&amp;J413&amp;M413&amp;P413&amp;S413</f>
        <v/>
      </c>
    </row>
    <row r="414" ht="70" customHeight="1">
      <c r="A414" s="14" t="inlineStr">
        <is>
          <t>DS-052</t>
        </is>
      </c>
      <c r="B414" s="14" t="inlineStr">
        <is>
          <t>Asphalt Crack Dataset</t>
        </is>
      </c>
      <c r="C414" s="14" t="inlineStr">
        <is>
          <t>R Domain Fit</t>
        </is>
      </c>
      <c r="D414" s="14">
        <f>MCDM_Settings!$D$11</f>
        <v/>
      </c>
      <c r="E414" s="14" t="inlineStr">
        <is>
          <t>R1 Define the domain</t>
        </is>
      </c>
      <c r="F414" s="21" t="inlineStr">
        <is>
          <t>U</t>
        </is>
      </c>
      <c r="G414" s="23" t="n"/>
      <c r="H414" s="14" t="inlineStr">
        <is>
          <t>R2 Describe coverage</t>
        </is>
      </c>
      <c r="I414" s="21" t="inlineStr">
        <is>
          <t>U</t>
        </is>
      </c>
      <c r="J414" s="23" t="n"/>
      <c r="K414" s="14" t="inlineStr">
        <is>
          <t>R3 Compare the target</t>
        </is>
      </c>
      <c r="L414" s="21" t="inlineStr">
        <is>
          <t>U</t>
        </is>
      </c>
      <c r="M414" s="23" t="n"/>
      <c r="N414" s="14" t="inlineStr">
        <is>
          <t>R4 Check for bias</t>
        </is>
      </c>
      <c r="O414" s="21" t="inlineStr">
        <is>
          <t>U</t>
        </is>
      </c>
      <c r="P414" s="23" t="n"/>
      <c r="Q414" s="14" t="inlineStr">
        <is>
          <t>R5 Test a new domain</t>
        </is>
      </c>
      <c r="R414" s="21" t="inlineStr">
        <is>
          <t>U</t>
        </is>
      </c>
      <c r="S414" s="23" t="n"/>
      <c r="T414" s="14">
        <f>IF(Z414=0,IF(ISNUMBER(SEARCH("X",AV414)),"Unrated (0-5; X)","Unrated (0-5)"),IF(Z414=1,V414&amp;"/5",V414&amp;"-"&amp;X414&amp;"/5 (P"&amp;IF(ISNUMBER(SEARCH("X",AV414)),"; X","")&amp;")"))</f>
        <v/>
      </c>
      <c r="U414" s="26">
        <f>IF(AS414=0,"",IF(AR414=0,"Incomplete/invalid",IF(AA414=0,IF(ISNUMBER(SEARCH("X",AW414)),"Unrated (0-5; X)","Unrated (0-5)"),IF(AA414=1,W414&amp;"/5",W414&amp;"-"&amp;Y414&amp;"/5 (P"&amp;IF(ISNUMBER(SEARCH("X",AW414)),"; X","")&amp;")"))))</f>
        <v/>
      </c>
      <c r="V414" s="53">
        <f>LEN(AV414)-LEN(SUBSTITUTE(AV414,"Y",""))</f>
        <v/>
      </c>
      <c r="W414" s="54">
        <f>IF(AR414=1,LEN(AW414)-LEN(SUBSTITUTE(AW414,"Y","")),"")</f>
        <v/>
      </c>
      <c r="X414" s="53">
        <f>5-(LEN(AV414)-LEN(SUBSTITUTE(AV414,"N","")))</f>
        <v/>
      </c>
      <c r="Y414" s="54">
        <f>IF(AR414=1,5-(LEN(AW414)-LEN(SUBSTITUTE(AW414,"N",""))),"")</f>
        <v/>
      </c>
      <c r="Z414" s="55">
        <f>(V414+5-X414)/5</f>
        <v/>
      </c>
      <c r="AA414" s="56">
        <f>IF(AR414=1,(W414+5-Y414)/5,"")</f>
        <v/>
      </c>
      <c r="AB414" s="57">
        <f>D414*V414/5</f>
        <v/>
      </c>
      <c r="AC414" s="58">
        <f>IF(AR414=1,D414*W414/5,"")</f>
        <v/>
      </c>
      <c r="AD414" s="57">
        <f>D414*X414/5</f>
        <v/>
      </c>
      <c r="AE414" s="58">
        <f>IF(AR414=1,D414*Y414/5,"")</f>
        <v/>
      </c>
      <c r="AF414" s="57">
        <f>D414*Z414</f>
        <v/>
      </c>
      <c r="AG414" s="58">
        <f>IF(AR414=1,D414*AA414,"")</f>
        <v/>
      </c>
      <c r="AH414" s="14" t="inlineStr">
        <is>
          <t>Y: none | N: none | X: none | U: R1, R2, R3, R4, R5. See dataset-specific evidence note in MCDM_Grades and the complete rules in MCDM_Rubric.</t>
        </is>
      </c>
      <c r="AI414" s="27" t="n"/>
      <c r="AJ414" s="14" t="inlineStr">
        <is>
          <t>https://data.mendeley.com/datasets/xnzhj3x8v4/2</t>
        </is>
      </c>
      <c r="AK414" s="27" t="n"/>
      <c r="AL414" s="14" t="inlineStr">
        <is>
          <t>P: primary documentation (not evaluator-verified data quality)</t>
        </is>
      </c>
      <c r="AM414" s="27" t="n"/>
      <c r="AN414" s="14" t="inlineStr">
        <is>
          <t>Mendeley xnzhj3x8v4/2</t>
        </is>
      </c>
      <c r="AO414" s="27" t="n"/>
      <c r="AP414" s="14" t="inlineStr">
        <is>
          <t>2026-09-07</t>
        </is>
      </c>
      <c r="AQ414" s="27" t="n"/>
      <c r="AR414" s="14">
        <f>IF(AND(AS414=5,LEN(AW414)=5,LEN(SUBSTITUTE(SUBSTITUTE(SUBSTITUTE(SUBSTITUTE(AW414,"Y",""),"N",""),"U",""),"X",""))=0),1,0)</f>
        <v/>
      </c>
      <c r="AS414" s="14">
        <f>COUNTA(G414,J414,M414,P414,S414)</f>
        <v/>
      </c>
      <c r="AT414" s="14">
        <f>SUM(IF(OR(G414="Y",G414="N",G414="U",G414="X"),IF(G414=F414,1,0),0),IF(OR(J414="Y",J414="N",J414="U",J414="X"),IF(J414=I414,1,0),0),IF(OR(M414="Y",M414="N",M414="U",M414="X"),IF(M414=L414,1,0),0),IF(OR(P414="Y",P414="N",P414="U",P414="X"),IF(P414=O414,1,0),0),IF(OR(S414="Y",S414="N",S414="U",S414="X"),IF(S414=R414,1,0),0))</f>
        <v/>
      </c>
      <c r="AU414" s="14">
        <f>A414&amp;"|"&amp;LEFT(C414,1)</f>
        <v/>
      </c>
      <c r="AV414" s="14">
        <f>F414&amp;I414&amp;L414&amp;O414&amp;R414</f>
        <v/>
      </c>
      <c r="AW414" s="14">
        <f>G414&amp;J414&amp;M414&amp;P414&amp;S414</f>
        <v/>
      </c>
    </row>
    <row r="415" ht="70" customHeight="1">
      <c r="A415" s="14" t="inlineStr">
        <is>
          <t>DS-052</t>
        </is>
      </c>
      <c r="B415" s="14" t="inlineStr">
        <is>
          <t>Asphalt Crack Dataset</t>
        </is>
      </c>
      <c r="C415" s="14" t="inlineStr">
        <is>
          <t>M Sensor Details</t>
        </is>
      </c>
      <c r="D415" s="14">
        <f>MCDM_Settings!$D$12</f>
        <v/>
      </c>
      <c r="E415" s="14" t="inlineStr">
        <is>
          <t>M1 Identify equipment</t>
        </is>
      </c>
      <c r="F415" s="21" t="inlineStr">
        <is>
          <t>U</t>
        </is>
      </c>
      <c r="G415" s="23" t="n"/>
      <c r="H415" s="14" t="inlineStr">
        <is>
          <t>M2 Specify the scale</t>
        </is>
      </c>
      <c r="I415" s="21" t="inlineStr">
        <is>
          <t>U</t>
        </is>
      </c>
      <c r="J415" s="23" t="n"/>
      <c r="K415" s="14" t="inlineStr">
        <is>
          <t>M3 Locate the records</t>
        </is>
      </c>
      <c r="L415" s="21" t="inlineStr">
        <is>
          <t>U</t>
        </is>
      </c>
      <c r="M415" s="23" t="n"/>
      <c r="N415" s="14" t="inlineStr">
        <is>
          <t>M4 Report precision</t>
        </is>
      </c>
      <c r="O415" s="21" t="inlineStr">
        <is>
          <t>U</t>
        </is>
      </c>
      <c r="P415" s="23" t="n"/>
      <c r="Q415" s="14" t="inlineStr">
        <is>
          <t>M5 Explain processing</t>
        </is>
      </c>
      <c r="R415" s="21" t="inlineStr">
        <is>
          <t>U</t>
        </is>
      </c>
      <c r="S415" s="23" t="n"/>
      <c r="T415" s="14">
        <f>IF(Z415=0,IF(ISNUMBER(SEARCH("X",AV415)),"Unrated (0-5; X)","Unrated (0-5)"),IF(Z415=1,V415&amp;"/5",V415&amp;"-"&amp;X415&amp;"/5 (P"&amp;IF(ISNUMBER(SEARCH("X",AV415)),"; X","")&amp;")"))</f>
        <v/>
      </c>
      <c r="U415" s="26">
        <f>IF(AS415=0,"",IF(AR415=0,"Incomplete/invalid",IF(AA415=0,IF(ISNUMBER(SEARCH("X",AW415)),"Unrated (0-5; X)","Unrated (0-5)"),IF(AA415=1,W415&amp;"/5",W415&amp;"-"&amp;Y415&amp;"/5 (P"&amp;IF(ISNUMBER(SEARCH("X",AW415)),"; X","")&amp;")"))))</f>
        <v/>
      </c>
      <c r="V415" s="53">
        <f>LEN(AV415)-LEN(SUBSTITUTE(AV415,"Y",""))</f>
        <v/>
      </c>
      <c r="W415" s="54">
        <f>IF(AR415=1,LEN(AW415)-LEN(SUBSTITUTE(AW415,"Y","")),"")</f>
        <v/>
      </c>
      <c r="X415" s="53">
        <f>5-(LEN(AV415)-LEN(SUBSTITUTE(AV415,"N","")))</f>
        <v/>
      </c>
      <c r="Y415" s="54">
        <f>IF(AR415=1,5-(LEN(AW415)-LEN(SUBSTITUTE(AW415,"N",""))),"")</f>
        <v/>
      </c>
      <c r="Z415" s="55">
        <f>(V415+5-X415)/5</f>
        <v/>
      </c>
      <c r="AA415" s="56">
        <f>IF(AR415=1,(W415+5-Y415)/5,"")</f>
        <v/>
      </c>
      <c r="AB415" s="57">
        <f>D415*V415/5</f>
        <v/>
      </c>
      <c r="AC415" s="58">
        <f>IF(AR415=1,D415*W415/5,"")</f>
        <v/>
      </c>
      <c r="AD415" s="57">
        <f>D415*X415/5</f>
        <v/>
      </c>
      <c r="AE415" s="58">
        <f>IF(AR415=1,D415*Y415/5,"")</f>
        <v/>
      </c>
      <c r="AF415" s="57">
        <f>D415*Z415</f>
        <v/>
      </c>
      <c r="AG415" s="58">
        <f>IF(AR415=1,D415*AA415,"")</f>
        <v/>
      </c>
      <c r="AH415" s="14" t="inlineStr">
        <is>
          <t>Y: none | N: none | X: none | U: M1, M2, M3, M4, M5. See dataset-specific evidence note in MCDM_Grades and the complete rules in MCDM_Rubric.</t>
        </is>
      </c>
      <c r="AI415" s="27" t="n"/>
      <c r="AJ415" s="14" t="inlineStr">
        <is>
          <t>https://data.mendeley.com/datasets/xnzhj3x8v4/2</t>
        </is>
      </c>
      <c r="AK415" s="27" t="n"/>
      <c r="AL415" s="14" t="inlineStr">
        <is>
          <t>P: primary documentation (not evaluator-verified data quality)</t>
        </is>
      </c>
      <c r="AM415" s="27" t="n"/>
      <c r="AN415" s="14" t="inlineStr">
        <is>
          <t>Mendeley xnzhj3x8v4/2</t>
        </is>
      </c>
      <c r="AO415" s="27" t="n"/>
      <c r="AP415" s="14" t="inlineStr">
        <is>
          <t>2026-09-07</t>
        </is>
      </c>
      <c r="AQ415" s="27" t="n"/>
      <c r="AR415" s="14">
        <f>IF(AND(AS415=5,LEN(AW415)=5,LEN(SUBSTITUTE(SUBSTITUTE(SUBSTITUTE(SUBSTITUTE(AW415,"Y",""),"N",""),"U",""),"X",""))=0),1,0)</f>
        <v/>
      </c>
      <c r="AS415" s="14">
        <f>COUNTA(G415,J415,M415,P415,S415)</f>
        <v/>
      </c>
      <c r="AT415" s="14">
        <f>SUM(IF(OR(G415="Y",G415="N",G415="U",G415="X"),IF(G415=F415,1,0),0),IF(OR(J415="Y",J415="N",J415="U",J415="X"),IF(J415=I415,1,0),0),IF(OR(M415="Y",M415="N",M415="U",M415="X"),IF(M415=L415,1,0),0),IF(OR(P415="Y",P415="N",P415="U",P415="X"),IF(P415=O415,1,0),0),IF(OR(S415="Y",S415="N",S415="U",S415="X"),IF(S415=R415,1,0),0))</f>
        <v/>
      </c>
      <c r="AU415" s="14">
        <f>A415&amp;"|"&amp;LEFT(C415,1)</f>
        <v/>
      </c>
      <c r="AV415" s="14">
        <f>F415&amp;I415&amp;L415&amp;O415&amp;R415</f>
        <v/>
      </c>
      <c r="AW415" s="14">
        <f>G415&amp;J415&amp;M415&amp;P415&amp;S415</f>
        <v/>
      </c>
    </row>
    <row r="416" ht="70" customHeight="1">
      <c r="A416" s="14" t="inlineStr">
        <is>
          <t>DS-052</t>
        </is>
      </c>
      <c r="B416" s="14" t="inlineStr">
        <is>
          <t>Asphalt Crack Dataset</t>
        </is>
      </c>
      <c r="C416" s="14" t="inlineStr">
        <is>
          <t>V Test Readiness</t>
        </is>
      </c>
      <c r="D416" s="14">
        <f>MCDM_Settings!$D$13</f>
        <v/>
      </c>
      <c r="E416" s="14" t="inlineStr">
        <is>
          <t>V1 Identify test data</t>
        </is>
      </c>
      <c r="F416" s="21" t="inlineStr">
        <is>
          <t>U</t>
        </is>
      </c>
      <c r="G416" s="23" t="n"/>
      <c r="H416" s="14" t="inlineStr">
        <is>
          <t>V2 Define the splits</t>
        </is>
      </c>
      <c r="I416" s="21" t="inlineStr">
        <is>
          <t>U</t>
        </is>
      </c>
      <c r="J416" s="23" t="n"/>
      <c r="K416" s="14" t="inlineStr">
        <is>
          <t>V3 Prevent leakage</t>
        </is>
      </c>
      <c r="L416" s="21" t="inlineStr">
        <is>
          <t>U</t>
        </is>
      </c>
      <c r="M416" s="23" t="n"/>
      <c r="N416" s="14" t="inlineStr">
        <is>
          <t>V4 Provide a baseline</t>
        </is>
      </c>
      <c r="O416" s="21" t="inlineStr">
        <is>
          <t>U</t>
        </is>
      </c>
      <c r="P416" s="23" t="n"/>
      <c r="Q416" s="14" t="inlineStr">
        <is>
          <t>V5 Report uncertainty</t>
        </is>
      </c>
      <c r="R416" s="21" t="inlineStr">
        <is>
          <t>U</t>
        </is>
      </c>
      <c r="S416" s="23" t="n"/>
      <c r="T416" s="14">
        <f>IF(Z416=0,IF(ISNUMBER(SEARCH("X",AV416)),"Unrated (0-5; X)","Unrated (0-5)"),IF(Z416=1,V416&amp;"/5",V416&amp;"-"&amp;X416&amp;"/5 (P"&amp;IF(ISNUMBER(SEARCH("X",AV416)),"; X","")&amp;")"))</f>
        <v/>
      </c>
      <c r="U416" s="26">
        <f>IF(AS416=0,"",IF(AR416=0,"Incomplete/invalid",IF(AA416=0,IF(ISNUMBER(SEARCH("X",AW416)),"Unrated (0-5; X)","Unrated (0-5)"),IF(AA416=1,W416&amp;"/5",W416&amp;"-"&amp;Y416&amp;"/5 (P"&amp;IF(ISNUMBER(SEARCH("X",AW416)),"; X","")&amp;")"))))</f>
        <v/>
      </c>
      <c r="V416" s="53">
        <f>LEN(AV416)-LEN(SUBSTITUTE(AV416,"Y",""))</f>
        <v/>
      </c>
      <c r="W416" s="54">
        <f>IF(AR416=1,LEN(AW416)-LEN(SUBSTITUTE(AW416,"Y","")),"")</f>
        <v/>
      </c>
      <c r="X416" s="53">
        <f>5-(LEN(AV416)-LEN(SUBSTITUTE(AV416,"N","")))</f>
        <v/>
      </c>
      <c r="Y416" s="54">
        <f>IF(AR416=1,5-(LEN(AW416)-LEN(SUBSTITUTE(AW416,"N",""))),"")</f>
        <v/>
      </c>
      <c r="Z416" s="55">
        <f>(V416+5-X416)/5</f>
        <v/>
      </c>
      <c r="AA416" s="56">
        <f>IF(AR416=1,(W416+5-Y416)/5,"")</f>
        <v/>
      </c>
      <c r="AB416" s="57">
        <f>D416*V416/5</f>
        <v/>
      </c>
      <c r="AC416" s="58">
        <f>IF(AR416=1,D416*W416/5,"")</f>
        <v/>
      </c>
      <c r="AD416" s="57">
        <f>D416*X416/5</f>
        <v/>
      </c>
      <c r="AE416" s="58">
        <f>IF(AR416=1,D416*Y416/5,"")</f>
        <v/>
      </c>
      <c r="AF416" s="57">
        <f>D416*Z416</f>
        <v/>
      </c>
      <c r="AG416" s="58">
        <f>IF(AR416=1,D416*AA416,"")</f>
        <v/>
      </c>
      <c r="AH416" s="14" t="inlineStr">
        <is>
          <t>Y: none | N: none | X: none | U: V1, V2, V3, V4, V5. See dataset-specific evidence note in MCDM_Grades and the complete rules in MCDM_Rubric.</t>
        </is>
      </c>
      <c r="AI416" s="27" t="n"/>
      <c r="AJ416" s="14" t="inlineStr">
        <is>
          <t>https://data.mendeley.com/datasets/xnzhj3x8v4/2</t>
        </is>
      </c>
      <c r="AK416" s="27" t="n"/>
      <c r="AL416" s="14" t="inlineStr">
        <is>
          <t>P: primary documentation (not evaluator-verified data quality)</t>
        </is>
      </c>
      <c r="AM416" s="27" t="n"/>
      <c r="AN416" s="14" t="inlineStr">
        <is>
          <t>Mendeley xnzhj3x8v4/2</t>
        </is>
      </c>
      <c r="AO416" s="27" t="n"/>
      <c r="AP416" s="14" t="inlineStr">
        <is>
          <t>2026-09-07</t>
        </is>
      </c>
      <c r="AQ416" s="27" t="n"/>
      <c r="AR416" s="14">
        <f>IF(AND(AS416=5,LEN(AW416)=5,LEN(SUBSTITUTE(SUBSTITUTE(SUBSTITUTE(SUBSTITUTE(AW416,"Y",""),"N",""),"U",""),"X",""))=0),1,0)</f>
        <v/>
      </c>
      <c r="AS416" s="14">
        <f>COUNTA(G416,J416,M416,P416,S416)</f>
        <v/>
      </c>
      <c r="AT416" s="14">
        <f>SUM(IF(OR(G416="Y",G416="N",G416="U",G416="X"),IF(G416=F416,1,0),0),IF(OR(J416="Y",J416="N",J416="U",J416="X"),IF(J416=I416,1,0),0),IF(OR(M416="Y",M416="N",M416="U",M416="X"),IF(M416=L416,1,0),0),IF(OR(P416="Y",P416="N",P416="U",P416="X"),IF(P416=O416,1,0),0),IF(OR(S416="Y",S416="N",S416="U",S416="X"),IF(S416=R416,1,0),0))</f>
        <v/>
      </c>
      <c r="AU416" s="14">
        <f>A416&amp;"|"&amp;LEFT(C416,1)</f>
        <v/>
      </c>
      <c r="AV416" s="14">
        <f>F416&amp;I416&amp;L416&amp;O416&amp;R416</f>
        <v/>
      </c>
      <c r="AW416" s="14">
        <f>G416&amp;J416&amp;M416&amp;P416&amp;S416</f>
        <v/>
      </c>
    </row>
    <row r="417" ht="70" customHeight="1">
      <c r="A417" s="14" t="inlineStr">
        <is>
          <t>DS-052</t>
        </is>
      </c>
      <c r="B417" s="14" t="inlineStr">
        <is>
          <t>Asphalt Crack Dataset</t>
        </is>
      </c>
      <c r="C417" s="14" t="inlineStr">
        <is>
          <t>E Engineering Value</t>
        </is>
      </c>
      <c r="D417" s="14">
        <f>MCDM_Settings!$D$14</f>
        <v/>
      </c>
      <c r="E417" s="14" t="inlineStr">
        <is>
          <t>E1 Define the outcome</t>
        </is>
      </c>
      <c r="F417" s="21" t="inlineStr">
        <is>
          <t>U</t>
        </is>
      </c>
      <c r="G417" s="23" t="n"/>
      <c r="H417" s="14" t="inlineStr">
        <is>
          <t>E2 Provide measurements</t>
        </is>
      </c>
      <c r="I417" s="21" t="inlineStr">
        <is>
          <t>U</t>
        </is>
      </c>
      <c r="J417" s="23" t="n"/>
      <c r="K417" s="14" t="inlineStr">
        <is>
          <t>E3 Link the records</t>
        </is>
      </c>
      <c r="L417" s="21" t="inlineStr">
        <is>
          <t>U</t>
        </is>
      </c>
      <c r="M417" s="23" t="n"/>
      <c r="N417" s="14" t="inlineStr">
        <is>
          <t>E4 Map agency needs</t>
        </is>
      </c>
      <c r="O417" s="21" t="inlineStr">
        <is>
          <t>U</t>
        </is>
      </c>
      <c r="P417" s="23" t="n"/>
      <c r="Q417" s="14" t="inlineStr">
        <is>
          <t>E5 Validate the decision</t>
        </is>
      </c>
      <c r="R417" s="21" t="inlineStr">
        <is>
          <t>U</t>
        </is>
      </c>
      <c r="S417" s="23" t="n"/>
      <c r="T417" s="14">
        <f>IF(Z417=0,IF(ISNUMBER(SEARCH("X",AV417)),"Unrated (0-5; X)","Unrated (0-5)"),IF(Z417=1,V417&amp;"/5",V417&amp;"-"&amp;X417&amp;"/5 (P"&amp;IF(ISNUMBER(SEARCH("X",AV417)),"; X","")&amp;")"))</f>
        <v/>
      </c>
      <c r="U417" s="26">
        <f>IF(AS417=0,"",IF(AR417=0,"Incomplete/invalid",IF(AA417=0,IF(ISNUMBER(SEARCH("X",AW417)),"Unrated (0-5; X)","Unrated (0-5)"),IF(AA417=1,W417&amp;"/5",W417&amp;"-"&amp;Y417&amp;"/5 (P"&amp;IF(ISNUMBER(SEARCH("X",AW417)),"; X","")&amp;")"))))</f>
        <v/>
      </c>
      <c r="V417" s="53">
        <f>LEN(AV417)-LEN(SUBSTITUTE(AV417,"Y",""))</f>
        <v/>
      </c>
      <c r="W417" s="54">
        <f>IF(AR417=1,LEN(AW417)-LEN(SUBSTITUTE(AW417,"Y","")),"")</f>
        <v/>
      </c>
      <c r="X417" s="53">
        <f>5-(LEN(AV417)-LEN(SUBSTITUTE(AV417,"N","")))</f>
        <v/>
      </c>
      <c r="Y417" s="54">
        <f>IF(AR417=1,5-(LEN(AW417)-LEN(SUBSTITUTE(AW417,"N",""))),"")</f>
        <v/>
      </c>
      <c r="Z417" s="55">
        <f>(V417+5-X417)/5</f>
        <v/>
      </c>
      <c r="AA417" s="56">
        <f>IF(AR417=1,(W417+5-Y417)/5,"")</f>
        <v/>
      </c>
      <c r="AB417" s="57">
        <f>D417*V417/5</f>
        <v/>
      </c>
      <c r="AC417" s="58">
        <f>IF(AR417=1,D417*W417/5,"")</f>
        <v/>
      </c>
      <c r="AD417" s="57">
        <f>D417*X417/5</f>
        <v/>
      </c>
      <c r="AE417" s="58">
        <f>IF(AR417=1,D417*Y417/5,"")</f>
        <v/>
      </c>
      <c r="AF417" s="57">
        <f>D417*Z417</f>
        <v/>
      </c>
      <c r="AG417" s="58">
        <f>IF(AR417=1,D417*AA417,"")</f>
        <v/>
      </c>
      <c r="AH417" s="14" t="inlineStr">
        <is>
          <t>Y: none | N: none | X: none | U: E1, E2, E3, E4, E5. See dataset-specific evidence note in MCDM_Grades and the complete rules in MCDM_Rubric.</t>
        </is>
      </c>
      <c r="AI417" s="27" t="n"/>
      <c r="AJ417" s="14" t="inlineStr">
        <is>
          <t>https://data.mendeley.com/datasets/xnzhj3x8v4/2</t>
        </is>
      </c>
      <c r="AK417" s="27" t="n"/>
      <c r="AL417" s="14" t="inlineStr">
        <is>
          <t>P: primary documentation (not evaluator-verified data quality)</t>
        </is>
      </c>
      <c r="AM417" s="27" t="n"/>
      <c r="AN417" s="14" t="inlineStr">
        <is>
          <t>Mendeley xnzhj3x8v4/2</t>
        </is>
      </c>
      <c r="AO417" s="27" t="n"/>
      <c r="AP417" s="14" t="inlineStr">
        <is>
          <t>2026-09-07</t>
        </is>
      </c>
      <c r="AQ417" s="27" t="n"/>
      <c r="AR417" s="14">
        <f>IF(AND(AS417=5,LEN(AW417)=5,LEN(SUBSTITUTE(SUBSTITUTE(SUBSTITUTE(SUBSTITUTE(AW417,"Y",""),"N",""),"U",""),"X",""))=0),1,0)</f>
        <v/>
      </c>
      <c r="AS417" s="14">
        <f>COUNTA(G417,J417,M417,P417,S417)</f>
        <v/>
      </c>
      <c r="AT417" s="14">
        <f>SUM(IF(OR(G417="Y",G417="N",G417="U",G417="X"),IF(G417=F417,1,0),0),IF(OR(J417="Y",J417="N",J417="U",J417="X"),IF(J417=I417,1,0),0),IF(OR(M417="Y",M417="N",M417="U",M417="X"),IF(M417=L417,1,0),0),IF(OR(P417="Y",P417="N",P417="U",P417="X"),IF(P417=O417,1,0),0),IF(OR(S417="Y",S417="N",S417="U",S417="X"),IF(S417=R417,1,0),0))</f>
        <v/>
      </c>
      <c r="AU417" s="14">
        <f>A417&amp;"|"&amp;LEFT(C417,1)</f>
        <v/>
      </c>
      <c r="AV417" s="14">
        <f>F417&amp;I417&amp;L417&amp;O417&amp;R417</f>
        <v/>
      </c>
      <c r="AW417" s="14">
        <f>G417&amp;J417&amp;M417&amp;P417&amp;S417</f>
        <v/>
      </c>
    </row>
    <row r="418" ht="70" customHeight="1">
      <c r="A418" s="14" t="inlineStr">
        <is>
          <t>DS-053</t>
        </is>
      </c>
      <c r="B418" s="14" t="inlineStr">
        <is>
          <t>Asphalt Cracked and Uncracked Image Dataset</t>
        </is>
      </c>
      <c r="C418" s="14" t="inlineStr">
        <is>
          <t>A Access</t>
        </is>
      </c>
      <c r="D418" s="14">
        <f>MCDM_Settings!$D$7</f>
        <v/>
      </c>
      <c r="E418" s="14" t="inlineStr">
        <is>
          <t>A1 Find the release</t>
        </is>
      </c>
      <c r="F418" s="21" t="inlineStr">
        <is>
          <t>Y</t>
        </is>
      </c>
      <c r="G418" s="23" t="n"/>
      <c r="H418" s="14" t="inlineStr">
        <is>
          <t>A2 Get the data</t>
        </is>
      </c>
      <c r="I418" s="21" t="inlineStr">
        <is>
          <t>Y</t>
        </is>
      </c>
      <c r="J418" s="23" t="n"/>
      <c r="K418" s="14" t="inlineStr">
        <is>
          <t>A3 Check the license</t>
        </is>
      </c>
      <c r="L418" s="21" t="inlineStr">
        <is>
          <t>Y</t>
        </is>
      </c>
      <c r="M418" s="23" t="n"/>
      <c r="N418" s="14" t="inlineStr">
        <is>
          <t>A4 Check other rights</t>
        </is>
      </c>
      <c r="O418" s="21" t="inlineStr">
        <is>
          <t>U</t>
        </is>
      </c>
      <c r="P418" s="23" t="n"/>
      <c r="Q418" s="14" t="inlineStr">
        <is>
          <t>A5 Open a sample</t>
        </is>
      </c>
      <c r="R418" s="21" t="inlineStr">
        <is>
          <t>U</t>
        </is>
      </c>
      <c r="S418" s="23" t="n"/>
      <c r="T418" s="14">
        <f>IF(Z418=0,IF(ISNUMBER(SEARCH("X",AV418)),"Unrated (0-5; X)","Unrated (0-5)"),IF(Z418=1,V418&amp;"/5",V418&amp;"-"&amp;X418&amp;"/5 (P"&amp;IF(ISNUMBER(SEARCH("X",AV418)),"; X","")&amp;")"))</f>
        <v/>
      </c>
      <c r="U418" s="26">
        <f>IF(AS418=0,"",IF(AR418=0,"Incomplete/invalid",IF(AA418=0,IF(ISNUMBER(SEARCH("X",AW418)),"Unrated (0-5; X)","Unrated (0-5)"),IF(AA418=1,W418&amp;"/5",W418&amp;"-"&amp;Y418&amp;"/5 (P"&amp;IF(ISNUMBER(SEARCH("X",AW418)),"; X","")&amp;")"))))</f>
        <v/>
      </c>
      <c r="V418" s="53">
        <f>LEN(AV418)-LEN(SUBSTITUTE(AV418,"Y",""))</f>
        <v/>
      </c>
      <c r="W418" s="54">
        <f>IF(AR418=1,LEN(AW418)-LEN(SUBSTITUTE(AW418,"Y","")),"")</f>
        <v/>
      </c>
      <c r="X418" s="53">
        <f>5-(LEN(AV418)-LEN(SUBSTITUTE(AV418,"N","")))</f>
        <v/>
      </c>
      <c r="Y418" s="54">
        <f>IF(AR418=1,5-(LEN(AW418)-LEN(SUBSTITUTE(AW418,"N",""))),"")</f>
        <v/>
      </c>
      <c r="Z418" s="55">
        <f>(V418+5-X418)/5</f>
        <v/>
      </c>
      <c r="AA418" s="56">
        <f>IF(AR418=1,(W418+5-Y418)/5,"")</f>
        <v/>
      </c>
      <c r="AB418" s="57">
        <f>D418*V418/5</f>
        <v/>
      </c>
      <c r="AC418" s="58">
        <f>IF(AR418=1,D418*W418/5,"")</f>
        <v/>
      </c>
      <c r="AD418" s="57">
        <f>D418*X418/5</f>
        <v/>
      </c>
      <c r="AE418" s="58">
        <f>IF(AR418=1,D418*Y418/5,"")</f>
        <v/>
      </c>
      <c r="AF418" s="57">
        <f>D418*Z418</f>
        <v/>
      </c>
      <c r="AG418" s="58">
        <f>IF(AR418=1,D418*AA418,"")</f>
        <v/>
      </c>
      <c r="AH418" s="14" t="inlineStr">
        <is>
          <t>Y: A1, A2, A3 | N: none | X: none | U: A4, A5. See dataset-specific evidence note in MCDM_Grades and the complete rules in MCDM_Rubric.</t>
        </is>
      </c>
      <c r="AI418" s="27" t="n"/>
      <c r="AJ418" s="14" t="inlineStr">
        <is>
          <t>https://data.mendeley.com/datasets/88kdyyc73h/1</t>
        </is>
      </c>
      <c r="AK418" s="27" t="n"/>
      <c r="AL418" s="14" t="inlineStr">
        <is>
          <t>P: primary documentation (not evaluator-verified data quality)</t>
        </is>
      </c>
      <c r="AM418" s="27" t="n"/>
      <c r="AN418" s="14" t="inlineStr">
        <is>
          <t>Mendeley 88kdyyc73h/1</t>
        </is>
      </c>
      <c r="AO418" s="27" t="n"/>
      <c r="AP418" s="14" t="inlineStr">
        <is>
          <t>2026-09-07</t>
        </is>
      </c>
      <c r="AQ418" s="27" t="n"/>
      <c r="AR418" s="14">
        <f>IF(AND(AS418=5,LEN(AW418)=5,LEN(SUBSTITUTE(SUBSTITUTE(SUBSTITUTE(SUBSTITUTE(AW418,"Y",""),"N",""),"U",""),"X",""))=0),1,0)</f>
        <v/>
      </c>
      <c r="AS418" s="14">
        <f>COUNTA(G418,J418,M418,P418,S418)</f>
        <v/>
      </c>
      <c r="AT418" s="14">
        <f>SUM(IF(OR(G418="Y",G418="N",G418="U",G418="X"),IF(G418=F418,1,0),0),IF(OR(J418="Y",J418="N",J418="U",J418="X"),IF(J418=I418,1,0),0),IF(OR(M418="Y",M418="N",M418="U",M418="X"),IF(M418=L418,1,0),0),IF(OR(P418="Y",P418="N",P418="U",P418="X"),IF(P418=O418,1,0),0),IF(OR(S418="Y",S418="N",S418="U",S418="X"),IF(S418=R418,1,0),0))</f>
        <v/>
      </c>
      <c r="AU418" s="14">
        <f>A418&amp;"|"&amp;LEFT(C418,1)</f>
        <v/>
      </c>
      <c r="AV418" s="14">
        <f>F418&amp;I418&amp;L418&amp;O418&amp;R418</f>
        <v/>
      </c>
      <c r="AW418" s="14">
        <f>G418&amp;J418&amp;M418&amp;P418&amp;S418</f>
        <v/>
      </c>
    </row>
    <row r="419" ht="70" customHeight="1">
      <c r="A419" s="14" t="inlineStr">
        <is>
          <t>DS-053</t>
        </is>
      </c>
      <c r="B419" s="14" t="inlineStr">
        <is>
          <t>Asphalt Cracked and Uncracked Image Dataset</t>
        </is>
      </c>
      <c r="C419" s="14" t="inlineStr">
        <is>
          <t>L Label Quality</t>
        </is>
      </c>
      <c r="D419" s="14">
        <f>MCDM_Settings!$D$8</f>
        <v/>
      </c>
      <c r="E419" s="14" t="inlineStr">
        <is>
          <t>L1 Define the targets</t>
        </is>
      </c>
      <c r="F419" s="21" t="inlineStr">
        <is>
          <t>Y</t>
        </is>
      </c>
      <c r="G419" s="23" t="n"/>
      <c r="H419" s="14" t="inlineStr">
        <is>
          <t>L2 Explain the rules</t>
        </is>
      </c>
      <c r="I419" s="21" t="inlineStr">
        <is>
          <t>U</t>
        </is>
      </c>
      <c r="J419" s="23" t="n"/>
      <c r="K419" s="14" t="inlineStr">
        <is>
          <t>L3 Identify the team</t>
        </is>
      </c>
      <c r="L419" s="21" t="inlineStr">
        <is>
          <t>U</t>
        </is>
      </c>
      <c r="M419" s="23" t="n"/>
      <c r="N419" s="14" t="inlineStr">
        <is>
          <t>L4 Review and correct</t>
        </is>
      </c>
      <c r="O419" s="21" t="inlineStr">
        <is>
          <t>U</t>
        </is>
      </c>
      <c r="P419" s="23" t="n"/>
      <c r="Q419" s="14" t="inlineStr">
        <is>
          <t>L5 Measure reliability</t>
        </is>
      </c>
      <c r="R419" s="21" t="inlineStr">
        <is>
          <t>U</t>
        </is>
      </c>
      <c r="S419" s="23" t="n"/>
      <c r="T419" s="14">
        <f>IF(Z419=0,IF(ISNUMBER(SEARCH("X",AV419)),"Unrated (0-5; X)","Unrated (0-5)"),IF(Z419=1,V419&amp;"/5",V419&amp;"-"&amp;X419&amp;"/5 (P"&amp;IF(ISNUMBER(SEARCH("X",AV419)),"; X","")&amp;")"))</f>
        <v/>
      </c>
      <c r="U419" s="26">
        <f>IF(AS419=0,"",IF(AR419=0,"Incomplete/invalid",IF(AA419=0,IF(ISNUMBER(SEARCH("X",AW419)),"Unrated (0-5; X)","Unrated (0-5)"),IF(AA419=1,W419&amp;"/5",W419&amp;"-"&amp;Y419&amp;"/5 (P"&amp;IF(ISNUMBER(SEARCH("X",AW419)),"; X","")&amp;")"))))</f>
        <v/>
      </c>
      <c r="V419" s="53">
        <f>LEN(AV419)-LEN(SUBSTITUTE(AV419,"Y",""))</f>
        <v/>
      </c>
      <c r="W419" s="54">
        <f>IF(AR419=1,LEN(AW419)-LEN(SUBSTITUTE(AW419,"Y","")),"")</f>
        <v/>
      </c>
      <c r="X419" s="53">
        <f>5-(LEN(AV419)-LEN(SUBSTITUTE(AV419,"N","")))</f>
        <v/>
      </c>
      <c r="Y419" s="54">
        <f>IF(AR419=1,5-(LEN(AW419)-LEN(SUBSTITUTE(AW419,"N",""))),"")</f>
        <v/>
      </c>
      <c r="Z419" s="55">
        <f>(V419+5-X419)/5</f>
        <v/>
      </c>
      <c r="AA419" s="56">
        <f>IF(AR419=1,(W419+5-Y419)/5,"")</f>
        <v/>
      </c>
      <c r="AB419" s="57">
        <f>D419*V419/5</f>
        <v/>
      </c>
      <c r="AC419" s="58">
        <f>IF(AR419=1,D419*W419/5,"")</f>
        <v/>
      </c>
      <c r="AD419" s="57">
        <f>D419*X419/5</f>
        <v/>
      </c>
      <c r="AE419" s="58">
        <f>IF(AR419=1,D419*Y419/5,"")</f>
        <v/>
      </c>
      <c r="AF419" s="57">
        <f>D419*Z419</f>
        <v/>
      </c>
      <c r="AG419" s="58">
        <f>IF(AR419=1,D419*AA419,"")</f>
        <v/>
      </c>
      <c r="AH419" s="14" t="inlineStr">
        <is>
          <t>Y: L1 | N: none | X: none | U: L2, L3, L4, L5. See dataset-specific evidence note in MCDM_Grades and the complete rules in MCDM_Rubric.</t>
        </is>
      </c>
      <c r="AI419" s="27" t="n"/>
      <c r="AJ419" s="14" t="inlineStr">
        <is>
          <t>https://data.mendeley.com/datasets/88kdyyc73h/1</t>
        </is>
      </c>
      <c r="AK419" s="27" t="n"/>
      <c r="AL419" s="14" t="inlineStr">
        <is>
          <t>P: primary documentation (not evaluator-verified data quality)</t>
        </is>
      </c>
      <c r="AM419" s="27" t="n"/>
      <c r="AN419" s="14" t="inlineStr">
        <is>
          <t>Mendeley 88kdyyc73h/1</t>
        </is>
      </c>
      <c r="AO419" s="27" t="n"/>
      <c r="AP419" s="14" t="inlineStr">
        <is>
          <t>2026-09-07</t>
        </is>
      </c>
      <c r="AQ419" s="27" t="n"/>
      <c r="AR419" s="14">
        <f>IF(AND(AS419=5,LEN(AW419)=5,LEN(SUBSTITUTE(SUBSTITUTE(SUBSTITUTE(SUBSTITUTE(AW419,"Y",""),"N",""),"U",""),"X",""))=0),1,0)</f>
        <v/>
      </c>
      <c r="AS419" s="14">
        <f>COUNTA(G419,J419,M419,P419,S419)</f>
        <v/>
      </c>
      <c r="AT419" s="14">
        <f>SUM(IF(OR(G419="Y",G419="N",G419="U",G419="X"),IF(G419=F419,1,0),0),IF(OR(J419="Y",J419="N",J419="U",J419="X"),IF(J419=I419,1,0),0),IF(OR(M419="Y",M419="N",M419="U",M419="X"),IF(M419=L419,1,0),0),IF(OR(P419="Y",P419="N",P419="U",P419="X"),IF(P419=O419,1,0),0),IF(OR(S419="Y",S419="N",S419="U",S419="X"),IF(S419=R419,1,0),0))</f>
        <v/>
      </c>
      <c r="AU419" s="14">
        <f>A419&amp;"|"&amp;LEFT(C419,1)</f>
        <v/>
      </c>
      <c r="AV419" s="14">
        <f>F419&amp;I419&amp;L419&amp;O419&amp;R419</f>
        <v/>
      </c>
      <c r="AW419" s="14">
        <f>G419&amp;J419&amp;M419&amp;P419&amp;S419</f>
        <v/>
      </c>
    </row>
    <row r="420" ht="70" customHeight="1">
      <c r="A420" s="14" t="inlineStr">
        <is>
          <t>DS-053</t>
        </is>
      </c>
      <c r="B420" s="14" t="inlineStr">
        <is>
          <t>Asphalt Cracked and Uncracked Image Dataset</t>
        </is>
      </c>
      <c r="C420" s="14" t="inlineStr">
        <is>
          <t>D Documentation</t>
        </is>
      </c>
      <c r="D420" s="14">
        <f>MCDM_Settings!$D$9</f>
        <v/>
      </c>
      <c r="E420" s="14" t="inlineStr">
        <is>
          <t>D1 Describe the files</t>
        </is>
      </c>
      <c r="F420" s="21" t="inlineStr">
        <is>
          <t>U</t>
        </is>
      </c>
      <c r="G420" s="23" t="n"/>
      <c r="H420" s="14" t="inlineStr">
        <is>
          <t>D2 Explain the source</t>
        </is>
      </c>
      <c r="I420" s="21" t="inlineStr">
        <is>
          <t>Y</t>
        </is>
      </c>
      <c r="J420" s="23" t="n"/>
      <c r="K420" s="14" t="inlineStr">
        <is>
          <t>D3 Track the version</t>
        </is>
      </c>
      <c r="L420" s="21" t="inlineStr">
        <is>
          <t>Y</t>
        </is>
      </c>
      <c r="M420" s="23" t="n"/>
      <c r="N420" s="14" t="inlineStr">
        <is>
          <t>D4 State the limits</t>
        </is>
      </c>
      <c r="O420" s="21" t="inlineStr">
        <is>
          <t>U</t>
        </is>
      </c>
      <c r="P420" s="23" t="n"/>
      <c r="Q420" s="14" t="inlineStr">
        <is>
          <t>D5 Locate the details</t>
        </is>
      </c>
      <c r="R420" s="21" t="inlineStr">
        <is>
          <t>Y</t>
        </is>
      </c>
      <c r="S420" s="23" t="n"/>
      <c r="T420" s="14">
        <f>IF(Z420=0,IF(ISNUMBER(SEARCH("X",AV420)),"Unrated (0-5; X)","Unrated (0-5)"),IF(Z420=1,V420&amp;"/5",V420&amp;"-"&amp;X420&amp;"/5 (P"&amp;IF(ISNUMBER(SEARCH("X",AV420)),"; X","")&amp;")"))</f>
        <v/>
      </c>
      <c r="U420" s="26">
        <f>IF(AS420=0,"",IF(AR420=0,"Incomplete/invalid",IF(AA420=0,IF(ISNUMBER(SEARCH("X",AW420)),"Unrated (0-5; X)","Unrated (0-5)"),IF(AA420=1,W420&amp;"/5",W420&amp;"-"&amp;Y420&amp;"/5 (P"&amp;IF(ISNUMBER(SEARCH("X",AW420)),"; X","")&amp;")"))))</f>
        <v/>
      </c>
      <c r="V420" s="53">
        <f>LEN(AV420)-LEN(SUBSTITUTE(AV420,"Y",""))</f>
        <v/>
      </c>
      <c r="W420" s="54">
        <f>IF(AR420=1,LEN(AW420)-LEN(SUBSTITUTE(AW420,"Y","")),"")</f>
        <v/>
      </c>
      <c r="X420" s="53">
        <f>5-(LEN(AV420)-LEN(SUBSTITUTE(AV420,"N","")))</f>
        <v/>
      </c>
      <c r="Y420" s="54">
        <f>IF(AR420=1,5-(LEN(AW420)-LEN(SUBSTITUTE(AW420,"N",""))),"")</f>
        <v/>
      </c>
      <c r="Z420" s="55">
        <f>(V420+5-X420)/5</f>
        <v/>
      </c>
      <c r="AA420" s="56">
        <f>IF(AR420=1,(W420+5-Y420)/5,"")</f>
        <v/>
      </c>
      <c r="AB420" s="57">
        <f>D420*V420/5</f>
        <v/>
      </c>
      <c r="AC420" s="58">
        <f>IF(AR420=1,D420*W420/5,"")</f>
        <v/>
      </c>
      <c r="AD420" s="57">
        <f>D420*X420/5</f>
        <v/>
      </c>
      <c r="AE420" s="58">
        <f>IF(AR420=1,D420*Y420/5,"")</f>
        <v/>
      </c>
      <c r="AF420" s="57">
        <f>D420*Z420</f>
        <v/>
      </c>
      <c r="AG420" s="58">
        <f>IF(AR420=1,D420*AA420,"")</f>
        <v/>
      </c>
      <c r="AH420" s="14" t="inlineStr">
        <is>
          <t>Y: D2, D3, D5 | N: none | X: none | U: D1, D4. See dataset-specific evidence note in MCDM_Grades and the complete rules in MCDM_Rubric.</t>
        </is>
      </c>
      <c r="AI420" s="27" t="n"/>
      <c r="AJ420" s="14" t="inlineStr">
        <is>
          <t>https://data.mendeley.com/datasets/88kdyyc73h/1</t>
        </is>
      </c>
      <c r="AK420" s="27" t="n"/>
      <c r="AL420" s="14" t="inlineStr">
        <is>
          <t>P: primary documentation (not evaluator-verified data quality)</t>
        </is>
      </c>
      <c r="AM420" s="27" t="n"/>
      <c r="AN420" s="14" t="inlineStr">
        <is>
          <t>Mendeley 88kdyyc73h/1</t>
        </is>
      </c>
      <c r="AO420" s="27" t="n"/>
      <c r="AP420" s="14" t="inlineStr">
        <is>
          <t>2026-09-07</t>
        </is>
      </c>
      <c r="AQ420" s="27" t="n"/>
      <c r="AR420" s="14">
        <f>IF(AND(AS420=5,LEN(AW420)=5,LEN(SUBSTITUTE(SUBSTITUTE(SUBSTITUTE(SUBSTITUTE(AW420,"Y",""),"N",""),"U",""),"X",""))=0),1,0)</f>
        <v/>
      </c>
      <c r="AS420" s="14">
        <f>COUNTA(G420,J420,M420,P420,S420)</f>
        <v/>
      </c>
      <c r="AT420" s="14">
        <f>SUM(IF(OR(G420="Y",G420="N",G420="U",G420="X"),IF(G420=F420,1,0),0),IF(OR(J420="Y",J420="N",J420="U",J420="X"),IF(J420=I420,1,0),0),IF(OR(M420="Y",M420="N",M420="U",M420="X"),IF(M420=L420,1,0),0),IF(OR(P420="Y",P420="N",P420="U",P420="X"),IF(P420=O420,1,0),0),IF(OR(S420="Y",S420="N",S420="U",S420="X"),IF(S420=R420,1,0),0))</f>
        <v/>
      </c>
      <c r="AU420" s="14">
        <f>A420&amp;"|"&amp;LEFT(C420,1)</f>
        <v/>
      </c>
      <c r="AV420" s="14">
        <f>F420&amp;I420&amp;L420&amp;O420&amp;R420</f>
        <v/>
      </c>
      <c r="AW420" s="14">
        <f>G420&amp;J420&amp;M420&amp;P420&amp;S420</f>
        <v/>
      </c>
    </row>
    <row r="421" ht="70" customHeight="1">
      <c r="A421" s="14" t="inlineStr">
        <is>
          <t>DS-053</t>
        </is>
      </c>
      <c r="B421" s="14" t="inlineStr">
        <is>
          <t>Asphalt Cracked and Uncracked Image Dataset</t>
        </is>
      </c>
      <c r="C421" s="14" t="inlineStr">
        <is>
          <t>C Sample Size</t>
        </is>
      </c>
      <c r="D421" s="14">
        <f>MCDM_Settings!$D$10</f>
        <v/>
      </c>
      <c r="E421" s="14" t="inlineStr">
        <is>
          <t>C1 Count originals</t>
        </is>
      </c>
      <c r="F421" s="21" t="inlineStr">
        <is>
          <t>Y</t>
        </is>
      </c>
      <c r="G421" s="23" t="n"/>
      <c r="H421" s="14" t="inlineStr">
        <is>
          <t>C2 Count each class</t>
        </is>
      </c>
      <c r="I421" s="21" t="inlineStr">
        <is>
          <t>U</t>
        </is>
      </c>
      <c r="J421" s="23" t="n"/>
      <c r="K421" s="14" t="inlineStr">
        <is>
          <t>C3 Count each group</t>
        </is>
      </c>
      <c r="L421" s="21" t="inlineStr">
        <is>
          <t>U</t>
        </is>
      </c>
      <c r="M421" s="23" t="n"/>
      <c r="N421" s="14" t="inlineStr">
        <is>
          <t>C4 Count each split</t>
        </is>
      </c>
      <c r="O421" s="21" t="inlineStr">
        <is>
          <t>U</t>
        </is>
      </c>
      <c r="P421" s="23" t="n"/>
      <c r="Q421" s="14" t="inlineStr">
        <is>
          <t>C5 Justify the size</t>
        </is>
      </c>
      <c r="R421" s="21" t="inlineStr">
        <is>
          <t>U</t>
        </is>
      </c>
      <c r="S421" s="23" t="n"/>
      <c r="T421" s="14">
        <f>IF(Z421=0,IF(ISNUMBER(SEARCH("X",AV421)),"Unrated (0-5; X)","Unrated (0-5)"),IF(Z421=1,V421&amp;"/5",V421&amp;"-"&amp;X421&amp;"/5 (P"&amp;IF(ISNUMBER(SEARCH("X",AV421)),"; X","")&amp;")"))</f>
        <v/>
      </c>
      <c r="U421" s="26">
        <f>IF(AS421=0,"",IF(AR421=0,"Incomplete/invalid",IF(AA421=0,IF(ISNUMBER(SEARCH("X",AW421)),"Unrated (0-5; X)","Unrated (0-5)"),IF(AA421=1,W421&amp;"/5",W421&amp;"-"&amp;Y421&amp;"/5 (P"&amp;IF(ISNUMBER(SEARCH("X",AW421)),"; X","")&amp;")"))))</f>
        <v/>
      </c>
      <c r="V421" s="53">
        <f>LEN(AV421)-LEN(SUBSTITUTE(AV421,"Y",""))</f>
        <v/>
      </c>
      <c r="W421" s="54">
        <f>IF(AR421=1,LEN(AW421)-LEN(SUBSTITUTE(AW421,"Y","")),"")</f>
        <v/>
      </c>
      <c r="X421" s="53">
        <f>5-(LEN(AV421)-LEN(SUBSTITUTE(AV421,"N","")))</f>
        <v/>
      </c>
      <c r="Y421" s="54">
        <f>IF(AR421=1,5-(LEN(AW421)-LEN(SUBSTITUTE(AW421,"N",""))),"")</f>
        <v/>
      </c>
      <c r="Z421" s="55">
        <f>(V421+5-X421)/5</f>
        <v/>
      </c>
      <c r="AA421" s="56">
        <f>IF(AR421=1,(W421+5-Y421)/5,"")</f>
        <v/>
      </c>
      <c r="AB421" s="57">
        <f>D421*V421/5</f>
        <v/>
      </c>
      <c r="AC421" s="58">
        <f>IF(AR421=1,D421*W421/5,"")</f>
        <v/>
      </c>
      <c r="AD421" s="57">
        <f>D421*X421/5</f>
        <v/>
      </c>
      <c r="AE421" s="58">
        <f>IF(AR421=1,D421*Y421/5,"")</f>
        <v/>
      </c>
      <c r="AF421" s="57">
        <f>D421*Z421</f>
        <v/>
      </c>
      <c r="AG421" s="58">
        <f>IF(AR421=1,D421*AA421,"")</f>
        <v/>
      </c>
      <c r="AH421" s="14" t="inlineStr">
        <is>
          <t>Y: C1 | N: none | X: none | U: C2, C3, C4, C5. See dataset-specific evidence note in MCDM_Grades and the complete rules in MCDM_Rubric.</t>
        </is>
      </c>
      <c r="AI421" s="27" t="n"/>
      <c r="AJ421" s="14" t="inlineStr">
        <is>
          <t>https://data.mendeley.com/datasets/88kdyyc73h/1</t>
        </is>
      </c>
      <c r="AK421" s="27" t="n"/>
      <c r="AL421" s="14" t="inlineStr">
        <is>
          <t>P: primary documentation (not evaluator-verified data quality)</t>
        </is>
      </c>
      <c r="AM421" s="27" t="n"/>
      <c r="AN421" s="14" t="inlineStr">
        <is>
          <t>Mendeley 88kdyyc73h/1</t>
        </is>
      </c>
      <c r="AO421" s="27" t="n"/>
      <c r="AP421" s="14" t="inlineStr">
        <is>
          <t>2026-09-07</t>
        </is>
      </c>
      <c r="AQ421" s="27" t="n"/>
      <c r="AR421" s="14">
        <f>IF(AND(AS421=5,LEN(AW421)=5,LEN(SUBSTITUTE(SUBSTITUTE(SUBSTITUTE(SUBSTITUTE(AW421,"Y",""),"N",""),"U",""),"X",""))=0),1,0)</f>
        <v/>
      </c>
      <c r="AS421" s="14">
        <f>COUNTA(G421,J421,M421,P421,S421)</f>
        <v/>
      </c>
      <c r="AT421" s="14">
        <f>SUM(IF(OR(G421="Y",G421="N",G421="U",G421="X"),IF(G421=F421,1,0),0),IF(OR(J421="Y",J421="N",J421="U",J421="X"),IF(J421=I421,1,0),0),IF(OR(M421="Y",M421="N",M421="U",M421="X"),IF(M421=L421,1,0),0),IF(OR(P421="Y",P421="N",P421="U",P421="X"),IF(P421=O421,1,0),0),IF(OR(S421="Y",S421="N",S421="U",S421="X"),IF(S421=R421,1,0),0))</f>
        <v/>
      </c>
      <c r="AU421" s="14">
        <f>A421&amp;"|"&amp;LEFT(C421,1)</f>
        <v/>
      </c>
      <c r="AV421" s="14">
        <f>F421&amp;I421&amp;L421&amp;O421&amp;R421</f>
        <v/>
      </c>
      <c r="AW421" s="14">
        <f>G421&amp;J421&amp;M421&amp;P421&amp;S421</f>
        <v/>
      </c>
    </row>
    <row r="422" ht="70" customHeight="1">
      <c r="A422" s="14" t="inlineStr">
        <is>
          <t>DS-053</t>
        </is>
      </c>
      <c r="B422" s="14" t="inlineStr">
        <is>
          <t>Asphalt Cracked and Uncracked Image Dataset</t>
        </is>
      </c>
      <c r="C422" s="14" t="inlineStr">
        <is>
          <t>R Domain Fit</t>
        </is>
      </c>
      <c r="D422" s="14">
        <f>MCDM_Settings!$D$11</f>
        <v/>
      </c>
      <c r="E422" s="14" t="inlineStr">
        <is>
          <t>R1 Define the domain</t>
        </is>
      </c>
      <c r="F422" s="21" t="inlineStr">
        <is>
          <t>U</t>
        </is>
      </c>
      <c r="G422" s="23" t="n"/>
      <c r="H422" s="14" t="inlineStr">
        <is>
          <t>R2 Describe coverage</t>
        </is>
      </c>
      <c r="I422" s="21" t="inlineStr">
        <is>
          <t>U</t>
        </is>
      </c>
      <c r="J422" s="23" t="n"/>
      <c r="K422" s="14" t="inlineStr">
        <is>
          <t>R3 Compare the target</t>
        </is>
      </c>
      <c r="L422" s="21" t="inlineStr">
        <is>
          <t>U</t>
        </is>
      </c>
      <c r="M422" s="23" t="n"/>
      <c r="N422" s="14" t="inlineStr">
        <is>
          <t>R4 Check for bias</t>
        </is>
      </c>
      <c r="O422" s="21" t="inlineStr">
        <is>
          <t>U</t>
        </is>
      </c>
      <c r="P422" s="23" t="n"/>
      <c r="Q422" s="14" t="inlineStr">
        <is>
          <t>R5 Test a new domain</t>
        </is>
      </c>
      <c r="R422" s="21" t="inlineStr">
        <is>
          <t>U</t>
        </is>
      </c>
      <c r="S422" s="23" t="n"/>
      <c r="T422" s="14">
        <f>IF(Z422=0,IF(ISNUMBER(SEARCH("X",AV422)),"Unrated (0-5; X)","Unrated (0-5)"),IF(Z422=1,V422&amp;"/5",V422&amp;"-"&amp;X422&amp;"/5 (P"&amp;IF(ISNUMBER(SEARCH("X",AV422)),"; X","")&amp;")"))</f>
        <v/>
      </c>
      <c r="U422" s="26">
        <f>IF(AS422=0,"",IF(AR422=0,"Incomplete/invalid",IF(AA422=0,IF(ISNUMBER(SEARCH("X",AW422)),"Unrated (0-5; X)","Unrated (0-5)"),IF(AA422=1,W422&amp;"/5",W422&amp;"-"&amp;Y422&amp;"/5 (P"&amp;IF(ISNUMBER(SEARCH("X",AW422)),"; X","")&amp;")"))))</f>
        <v/>
      </c>
      <c r="V422" s="53">
        <f>LEN(AV422)-LEN(SUBSTITUTE(AV422,"Y",""))</f>
        <v/>
      </c>
      <c r="W422" s="54">
        <f>IF(AR422=1,LEN(AW422)-LEN(SUBSTITUTE(AW422,"Y","")),"")</f>
        <v/>
      </c>
      <c r="X422" s="53">
        <f>5-(LEN(AV422)-LEN(SUBSTITUTE(AV422,"N","")))</f>
        <v/>
      </c>
      <c r="Y422" s="54">
        <f>IF(AR422=1,5-(LEN(AW422)-LEN(SUBSTITUTE(AW422,"N",""))),"")</f>
        <v/>
      </c>
      <c r="Z422" s="55">
        <f>(V422+5-X422)/5</f>
        <v/>
      </c>
      <c r="AA422" s="56">
        <f>IF(AR422=1,(W422+5-Y422)/5,"")</f>
        <v/>
      </c>
      <c r="AB422" s="57">
        <f>D422*V422/5</f>
        <v/>
      </c>
      <c r="AC422" s="58">
        <f>IF(AR422=1,D422*W422/5,"")</f>
        <v/>
      </c>
      <c r="AD422" s="57">
        <f>D422*X422/5</f>
        <v/>
      </c>
      <c r="AE422" s="58">
        <f>IF(AR422=1,D422*Y422/5,"")</f>
        <v/>
      </c>
      <c r="AF422" s="57">
        <f>D422*Z422</f>
        <v/>
      </c>
      <c r="AG422" s="58">
        <f>IF(AR422=1,D422*AA422,"")</f>
        <v/>
      </c>
      <c r="AH422" s="14" t="inlineStr">
        <is>
          <t>Y: none | N: none | X: none | U: R1, R2, R3, R4, R5. See dataset-specific evidence note in MCDM_Grades and the complete rules in MCDM_Rubric.</t>
        </is>
      </c>
      <c r="AI422" s="27" t="n"/>
      <c r="AJ422" s="14" t="inlineStr">
        <is>
          <t>https://data.mendeley.com/datasets/88kdyyc73h/1</t>
        </is>
      </c>
      <c r="AK422" s="27" t="n"/>
      <c r="AL422" s="14" t="inlineStr">
        <is>
          <t>P: primary documentation (not evaluator-verified data quality)</t>
        </is>
      </c>
      <c r="AM422" s="27" t="n"/>
      <c r="AN422" s="14" t="inlineStr">
        <is>
          <t>Mendeley 88kdyyc73h/1</t>
        </is>
      </c>
      <c r="AO422" s="27" t="n"/>
      <c r="AP422" s="14" t="inlineStr">
        <is>
          <t>2026-09-07</t>
        </is>
      </c>
      <c r="AQ422" s="27" t="n"/>
      <c r="AR422" s="14">
        <f>IF(AND(AS422=5,LEN(AW422)=5,LEN(SUBSTITUTE(SUBSTITUTE(SUBSTITUTE(SUBSTITUTE(AW422,"Y",""),"N",""),"U",""),"X",""))=0),1,0)</f>
        <v/>
      </c>
      <c r="AS422" s="14">
        <f>COUNTA(G422,J422,M422,P422,S422)</f>
        <v/>
      </c>
      <c r="AT422" s="14">
        <f>SUM(IF(OR(G422="Y",G422="N",G422="U",G422="X"),IF(G422=F422,1,0),0),IF(OR(J422="Y",J422="N",J422="U",J422="X"),IF(J422=I422,1,0),0),IF(OR(M422="Y",M422="N",M422="U",M422="X"),IF(M422=L422,1,0),0),IF(OR(P422="Y",P422="N",P422="U",P422="X"),IF(P422=O422,1,0),0),IF(OR(S422="Y",S422="N",S422="U",S422="X"),IF(S422=R422,1,0),0))</f>
        <v/>
      </c>
      <c r="AU422" s="14">
        <f>A422&amp;"|"&amp;LEFT(C422,1)</f>
        <v/>
      </c>
      <c r="AV422" s="14">
        <f>F422&amp;I422&amp;L422&amp;O422&amp;R422</f>
        <v/>
      </c>
      <c r="AW422" s="14">
        <f>G422&amp;J422&amp;M422&amp;P422&amp;S422</f>
        <v/>
      </c>
    </row>
    <row r="423" ht="70" customHeight="1">
      <c r="A423" s="14" t="inlineStr">
        <is>
          <t>DS-053</t>
        </is>
      </c>
      <c r="B423" s="14" t="inlineStr">
        <is>
          <t>Asphalt Cracked and Uncracked Image Dataset</t>
        </is>
      </c>
      <c r="C423" s="14" t="inlineStr">
        <is>
          <t>M Sensor Details</t>
        </is>
      </c>
      <c r="D423" s="14">
        <f>MCDM_Settings!$D$12</f>
        <v/>
      </c>
      <c r="E423" s="14" t="inlineStr">
        <is>
          <t>M1 Identify equipment</t>
        </is>
      </c>
      <c r="F423" s="21" t="inlineStr">
        <is>
          <t>Y</t>
        </is>
      </c>
      <c r="G423" s="23" t="n"/>
      <c r="H423" s="14" t="inlineStr">
        <is>
          <t>M2 Specify the scale</t>
        </is>
      </c>
      <c r="I423" s="21" t="inlineStr">
        <is>
          <t>U</t>
        </is>
      </c>
      <c r="J423" s="23" t="n"/>
      <c r="K423" s="14" t="inlineStr">
        <is>
          <t>M3 Locate the records</t>
        </is>
      </c>
      <c r="L423" s="21" t="inlineStr">
        <is>
          <t>U</t>
        </is>
      </c>
      <c r="M423" s="23" t="n"/>
      <c r="N423" s="14" t="inlineStr">
        <is>
          <t>M4 Report precision</t>
        </is>
      </c>
      <c r="O423" s="21" t="inlineStr">
        <is>
          <t>U</t>
        </is>
      </c>
      <c r="P423" s="23" t="n"/>
      <c r="Q423" s="14" t="inlineStr">
        <is>
          <t>M5 Explain processing</t>
        </is>
      </c>
      <c r="R423" s="21" t="inlineStr">
        <is>
          <t>Y</t>
        </is>
      </c>
      <c r="S423" s="23" t="n"/>
      <c r="T423" s="14">
        <f>IF(Z423=0,IF(ISNUMBER(SEARCH("X",AV423)),"Unrated (0-5; X)","Unrated (0-5)"),IF(Z423=1,V423&amp;"/5",V423&amp;"-"&amp;X423&amp;"/5 (P"&amp;IF(ISNUMBER(SEARCH("X",AV423)),"; X","")&amp;")"))</f>
        <v/>
      </c>
      <c r="U423" s="26">
        <f>IF(AS423=0,"",IF(AR423=0,"Incomplete/invalid",IF(AA423=0,IF(ISNUMBER(SEARCH("X",AW423)),"Unrated (0-5; X)","Unrated (0-5)"),IF(AA423=1,W423&amp;"/5",W423&amp;"-"&amp;Y423&amp;"/5 (P"&amp;IF(ISNUMBER(SEARCH("X",AW423)),"; X","")&amp;")"))))</f>
        <v/>
      </c>
      <c r="V423" s="53">
        <f>LEN(AV423)-LEN(SUBSTITUTE(AV423,"Y",""))</f>
        <v/>
      </c>
      <c r="W423" s="54">
        <f>IF(AR423=1,LEN(AW423)-LEN(SUBSTITUTE(AW423,"Y","")),"")</f>
        <v/>
      </c>
      <c r="X423" s="53">
        <f>5-(LEN(AV423)-LEN(SUBSTITUTE(AV423,"N","")))</f>
        <v/>
      </c>
      <c r="Y423" s="54">
        <f>IF(AR423=1,5-(LEN(AW423)-LEN(SUBSTITUTE(AW423,"N",""))),"")</f>
        <v/>
      </c>
      <c r="Z423" s="55">
        <f>(V423+5-X423)/5</f>
        <v/>
      </c>
      <c r="AA423" s="56">
        <f>IF(AR423=1,(W423+5-Y423)/5,"")</f>
        <v/>
      </c>
      <c r="AB423" s="57">
        <f>D423*V423/5</f>
        <v/>
      </c>
      <c r="AC423" s="58">
        <f>IF(AR423=1,D423*W423/5,"")</f>
        <v/>
      </c>
      <c r="AD423" s="57">
        <f>D423*X423/5</f>
        <v/>
      </c>
      <c r="AE423" s="58">
        <f>IF(AR423=1,D423*Y423/5,"")</f>
        <v/>
      </c>
      <c r="AF423" s="57">
        <f>D423*Z423</f>
        <v/>
      </c>
      <c r="AG423" s="58">
        <f>IF(AR423=1,D423*AA423,"")</f>
        <v/>
      </c>
      <c r="AH423" s="14" t="inlineStr">
        <is>
          <t>Y: M1, M5 | N: none | X: none | U: M2, M3, M4. See dataset-specific evidence note in MCDM_Grades and the complete rules in MCDM_Rubric.</t>
        </is>
      </c>
      <c r="AI423" s="27" t="n"/>
      <c r="AJ423" s="14" t="inlineStr">
        <is>
          <t>https://data.mendeley.com/datasets/88kdyyc73h/1</t>
        </is>
      </c>
      <c r="AK423" s="27" t="n"/>
      <c r="AL423" s="14" t="inlineStr">
        <is>
          <t>P: primary documentation (not evaluator-verified data quality)</t>
        </is>
      </c>
      <c r="AM423" s="27" t="n"/>
      <c r="AN423" s="14" t="inlineStr">
        <is>
          <t>Mendeley 88kdyyc73h/1</t>
        </is>
      </c>
      <c r="AO423" s="27" t="n"/>
      <c r="AP423" s="14" t="inlineStr">
        <is>
          <t>2026-09-07</t>
        </is>
      </c>
      <c r="AQ423" s="27" t="n"/>
      <c r="AR423" s="14">
        <f>IF(AND(AS423=5,LEN(AW423)=5,LEN(SUBSTITUTE(SUBSTITUTE(SUBSTITUTE(SUBSTITUTE(AW423,"Y",""),"N",""),"U",""),"X",""))=0),1,0)</f>
        <v/>
      </c>
      <c r="AS423" s="14">
        <f>COUNTA(G423,J423,M423,P423,S423)</f>
        <v/>
      </c>
      <c r="AT423" s="14">
        <f>SUM(IF(OR(G423="Y",G423="N",G423="U",G423="X"),IF(G423=F423,1,0),0),IF(OR(J423="Y",J423="N",J423="U",J423="X"),IF(J423=I423,1,0),0),IF(OR(M423="Y",M423="N",M423="U",M423="X"),IF(M423=L423,1,0),0),IF(OR(P423="Y",P423="N",P423="U",P423="X"),IF(P423=O423,1,0),0),IF(OR(S423="Y",S423="N",S423="U",S423="X"),IF(S423=R423,1,0),0))</f>
        <v/>
      </c>
      <c r="AU423" s="14">
        <f>A423&amp;"|"&amp;LEFT(C423,1)</f>
        <v/>
      </c>
      <c r="AV423" s="14">
        <f>F423&amp;I423&amp;L423&amp;O423&amp;R423</f>
        <v/>
      </c>
      <c r="AW423" s="14">
        <f>G423&amp;J423&amp;M423&amp;P423&amp;S423</f>
        <v/>
      </c>
    </row>
    <row r="424" ht="70" customHeight="1">
      <c r="A424" s="14" t="inlineStr">
        <is>
          <t>DS-053</t>
        </is>
      </c>
      <c r="B424" s="14" t="inlineStr">
        <is>
          <t>Asphalt Cracked and Uncracked Image Dataset</t>
        </is>
      </c>
      <c r="C424" s="14" t="inlineStr">
        <is>
          <t>V Test Readiness</t>
        </is>
      </c>
      <c r="D424" s="14">
        <f>MCDM_Settings!$D$13</f>
        <v/>
      </c>
      <c r="E424" s="14" t="inlineStr">
        <is>
          <t>V1 Identify test data</t>
        </is>
      </c>
      <c r="F424" s="21" t="inlineStr">
        <is>
          <t>U</t>
        </is>
      </c>
      <c r="G424" s="23" t="n"/>
      <c r="H424" s="14" t="inlineStr">
        <is>
          <t>V2 Define the splits</t>
        </is>
      </c>
      <c r="I424" s="21" t="inlineStr">
        <is>
          <t>U</t>
        </is>
      </c>
      <c r="J424" s="23" t="n"/>
      <c r="K424" s="14" t="inlineStr">
        <is>
          <t>V3 Prevent leakage</t>
        </is>
      </c>
      <c r="L424" s="21" t="inlineStr">
        <is>
          <t>U</t>
        </is>
      </c>
      <c r="M424" s="23" t="n"/>
      <c r="N424" s="14" t="inlineStr">
        <is>
          <t>V4 Provide a baseline</t>
        </is>
      </c>
      <c r="O424" s="21" t="inlineStr">
        <is>
          <t>U</t>
        </is>
      </c>
      <c r="P424" s="23" t="n"/>
      <c r="Q424" s="14" t="inlineStr">
        <is>
          <t>V5 Report uncertainty</t>
        </is>
      </c>
      <c r="R424" s="21" t="inlineStr">
        <is>
          <t>U</t>
        </is>
      </c>
      <c r="S424" s="23" t="n"/>
      <c r="T424" s="14">
        <f>IF(Z424=0,IF(ISNUMBER(SEARCH("X",AV424)),"Unrated (0-5; X)","Unrated (0-5)"),IF(Z424=1,V424&amp;"/5",V424&amp;"-"&amp;X424&amp;"/5 (P"&amp;IF(ISNUMBER(SEARCH("X",AV424)),"; X","")&amp;")"))</f>
        <v/>
      </c>
      <c r="U424" s="26">
        <f>IF(AS424=0,"",IF(AR424=0,"Incomplete/invalid",IF(AA424=0,IF(ISNUMBER(SEARCH("X",AW424)),"Unrated (0-5; X)","Unrated (0-5)"),IF(AA424=1,W424&amp;"/5",W424&amp;"-"&amp;Y424&amp;"/5 (P"&amp;IF(ISNUMBER(SEARCH("X",AW424)),"; X","")&amp;")"))))</f>
        <v/>
      </c>
      <c r="V424" s="53">
        <f>LEN(AV424)-LEN(SUBSTITUTE(AV424,"Y",""))</f>
        <v/>
      </c>
      <c r="W424" s="54">
        <f>IF(AR424=1,LEN(AW424)-LEN(SUBSTITUTE(AW424,"Y","")),"")</f>
        <v/>
      </c>
      <c r="X424" s="53">
        <f>5-(LEN(AV424)-LEN(SUBSTITUTE(AV424,"N","")))</f>
        <v/>
      </c>
      <c r="Y424" s="54">
        <f>IF(AR424=1,5-(LEN(AW424)-LEN(SUBSTITUTE(AW424,"N",""))),"")</f>
        <v/>
      </c>
      <c r="Z424" s="55">
        <f>(V424+5-X424)/5</f>
        <v/>
      </c>
      <c r="AA424" s="56">
        <f>IF(AR424=1,(W424+5-Y424)/5,"")</f>
        <v/>
      </c>
      <c r="AB424" s="57">
        <f>D424*V424/5</f>
        <v/>
      </c>
      <c r="AC424" s="58">
        <f>IF(AR424=1,D424*W424/5,"")</f>
        <v/>
      </c>
      <c r="AD424" s="57">
        <f>D424*X424/5</f>
        <v/>
      </c>
      <c r="AE424" s="58">
        <f>IF(AR424=1,D424*Y424/5,"")</f>
        <v/>
      </c>
      <c r="AF424" s="57">
        <f>D424*Z424</f>
        <v/>
      </c>
      <c r="AG424" s="58">
        <f>IF(AR424=1,D424*AA424,"")</f>
        <v/>
      </c>
      <c r="AH424" s="14" t="inlineStr">
        <is>
          <t>Y: none | N: none | X: none | U: V1, V2, V3, V4, V5. See dataset-specific evidence note in MCDM_Grades and the complete rules in MCDM_Rubric.</t>
        </is>
      </c>
      <c r="AI424" s="27" t="n"/>
      <c r="AJ424" s="14" t="inlineStr">
        <is>
          <t>https://data.mendeley.com/datasets/88kdyyc73h/1</t>
        </is>
      </c>
      <c r="AK424" s="27" t="n"/>
      <c r="AL424" s="14" t="inlineStr">
        <is>
          <t>P: primary documentation (not evaluator-verified data quality)</t>
        </is>
      </c>
      <c r="AM424" s="27" t="n"/>
      <c r="AN424" s="14" t="inlineStr">
        <is>
          <t>Mendeley 88kdyyc73h/1</t>
        </is>
      </c>
      <c r="AO424" s="27" t="n"/>
      <c r="AP424" s="14" t="inlineStr">
        <is>
          <t>2026-09-07</t>
        </is>
      </c>
      <c r="AQ424" s="27" t="n"/>
      <c r="AR424" s="14">
        <f>IF(AND(AS424=5,LEN(AW424)=5,LEN(SUBSTITUTE(SUBSTITUTE(SUBSTITUTE(SUBSTITUTE(AW424,"Y",""),"N",""),"U",""),"X",""))=0),1,0)</f>
        <v/>
      </c>
      <c r="AS424" s="14">
        <f>COUNTA(G424,J424,M424,P424,S424)</f>
        <v/>
      </c>
      <c r="AT424" s="14">
        <f>SUM(IF(OR(G424="Y",G424="N",G424="U",G424="X"),IF(G424=F424,1,0),0),IF(OR(J424="Y",J424="N",J424="U",J424="X"),IF(J424=I424,1,0),0),IF(OR(M424="Y",M424="N",M424="U",M424="X"),IF(M424=L424,1,0),0),IF(OR(P424="Y",P424="N",P424="U",P424="X"),IF(P424=O424,1,0),0),IF(OR(S424="Y",S424="N",S424="U",S424="X"),IF(S424=R424,1,0),0))</f>
        <v/>
      </c>
      <c r="AU424" s="14">
        <f>A424&amp;"|"&amp;LEFT(C424,1)</f>
        <v/>
      </c>
      <c r="AV424" s="14">
        <f>F424&amp;I424&amp;L424&amp;O424&amp;R424</f>
        <v/>
      </c>
      <c r="AW424" s="14">
        <f>G424&amp;J424&amp;M424&amp;P424&amp;S424</f>
        <v/>
      </c>
    </row>
    <row r="425" ht="70" customHeight="1">
      <c r="A425" s="14" t="inlineStr">
        <is>
          <t>DS-053</t>
        </is>
      </c>
      <c r="B425" s="14" t="inlineStr">
        <is>
          <t>Asphalt Cracked and Uncracked Image Dataset</t>
        </is>
      </c>
      <c r="C425" s="14" t="inlineStr">
        <is>
          <t>E Engineering Value</t>
        </is>
      </c>
      <c r="D425" s="14">
        <f>MCDM_Settings!$D$14</f>
        <v/>
      </c>
      <c r="E425" s="14" t="inlineStr">
        <is>
          <t>E1 Define the outcome</t>
        </is>
      </c>
      <c r="F425" s="21" t="inlineStr">
        <is>
          <t>U</t>
        </is>
      </c>
      <c r="G425" s="23" t="n"/>
      <c r="H425" s="14" t="inlineStr">
        <is>
          <t>E2 Provide measurements</t>
        </is>
      </c>
      <c r="I425" s="21" t="inlineStr">
        <is>
          <t>U</t>
        </is>
      </c>
      <c r="J425" s="23" t="n"/>
      <c r="K425" s="14" t="inlineStr">
        <is>
          <t>E3 Link the records</t>
        </is>
      </c>
      <c r="L425" s="21" t="inlineStr">
        <is>
          <t>U</t>
        </is>
      </c>
      <c r="M425" s="23" t="n"/>
      <c r="N425" s="14" t="inlineStr">
        <is>
          <t>E4 Map agency needs</t>
        </is>
      </c>
      <c r="O425" s="21" t="inlineStr">
        <is>
          <t>U</t>
        </is>
      </c>
      <c r="P425" s="23" t="n"/>
      <c r="Q425" s="14" t="inlineStr">
        <is>
          <t>E5 Validate the decision</t>
        </is>
      </c>
      <c r="R425" s="21" t="inlineStr">
        <is>
          <t>U</t>
        </is>
      </c>
      <c r="S425" s="23" t="n"/>
      <c r="T425" s="14">
        <f>IF(Z425=0,IF(ISNUMBER(SEARCH("X",AV425)),"Unrated (0-5; X)","Unrated (0-5)"),IF(Z425=1,V425&amp;"/5",V425&amp;"-"&amp;X425&amp;"/5 (P"&amp;IF(ISNUMBER(SEARCH("X",AV425)),"; X","")&amp;")"))</f>
        <v/>
      </c>
      <c r="U425" s="26">
        <f>IF(AS425=0,"",IF(AR425=0,"Incomplete/invalid",IF(AA425=0,IF(ISNUMBER(SEARCH("X",AW425)),"Unrated (0-5; X)","Unrated (0-5)"),IF(AA425=1,W425&amp;"/5",W425&amp;"-"&amp;Y425&amp;"/5 (P"&amp;IF(ISNUMBER(SEARCH("X",AW425)),"; X","")&amp;")"))))</f>
        <v/>
      </c>
      <c r="V425" s="53">
        <f>LEN(AV425)-LEN(SUBSTITUTE(AV425,"Y",""))</f>
        <v/>
      </c>
      <c r="W425" s="54">
        <f>IF(AR425=1,LEN(AW425)-LEN(SUBSTITUTE(AW425,"Y","")),"")</f>
        <v/>
      </c>
      <c r="X425" s="53">
        <f>5-(LEN(AV425)-LEN(SUBSTITUTE(AV425,"N","")))</f>
        <v/>
      </c>
      <c r="Y425" s="54">
        <f>IF(AR425=1,5-(LEN(AW425)-LEN(SUBSTITUTE(AW425,"N",""))),"")</f>
        <v/>
      </c>
      <c r="Z425" s="55">
        <f>(V425+5-X425)/5</f>
        <v/>
      </c>
      <c r="AA425" s="56">
        <f>IF(AR425=1,(W425+5-Y425)/5,"")</f>
        <v/>
      </c>
      <c r="AB425" s="57">
        <f>D425*V425/5</f>
        <v/>
      </c>
      <c r="AC425" s="58">
        <f>IF(AR425=1,D425*W425/5,"")</f>
        <v/>
      </c>
      <c r="AD425" s="57">
        <f>D425*X425/5</f>
        <v/>
      </c>
      <c r="AE425" s="58">
        <f>IF(AR425=1,D425*Y425/5,"")</f>
        <v/>
      </c>
      <c r="AF425" s="57">
        <f>D425*Z425</f>
        <v/>
      </c>
      <c r="AG425" s="58">
        <f>IF(AR425=1,D425*AA425,"")</f>
        <v/>
      </c>
      <c r="AH425" s="14" t="inlineStr">
        <is>
          <t>Y: none | N: none | X: none | U: E1, E2, E3, E4, E5. See dataset-specific evidence note in MCDM_Grades and the complete rules in MCDM_Rubric.</t>
        </is>
      </c>
      <c r="AI425" s="27" t="n"/>
      <c r="AJ425" s="14" t="inlineStr">
        <is>
          <t>https://data.mendeley.com/datasets/88kdyyc73h/1</t>
        </is>
      </c>
      <c r="AK425" s="27" t="n"/>
      <c r="AL425" s="14" t="inlineStr">
        <is>
          <t>P: primary documentation (not evaluator-verified data quality)</t>
        </is>
      </c>
      <c r="AM425" s="27" t="n"/>
      <c r="AN425" s="14" t="inlineStr">
        <is>
          <t>Mendeley 88kdyyc73h/1</t>
        </is>
      </c>
      <c r="AO425" s="27" t="n"/>
      <c r="AP425" s="14" t="inlineStr">
        <is>
          <t>2026-09-07</t>
        </is>
      </c>
      <c r="AQ425" s="27" t="n"/>
      <c r="AR425" s="14">
        <f>IF(AND(AS425=5,LEN(AW425)=5,LEN(SUBSTITUTE(SUBSTITUTE(SUBSTITUTE(SUBSTITUTE(AW425,"Y",""),"N",""),"U",""),"X",""))=0),1,0)</f>
        <v/>
      </c>
      <c r="AS425" s="14">
        <f>COUNTA(G425,J425,M425,P425,S425)</f>
        <v/>
      </c>
      <c r="AT425" s="14">
        <f>SUM(IF(OR(G425="Y",G425="N",G425="U",G425="X"),IF(G425=F425,1,0),0),IF(OR(J425="Y",J425="N",J425="U",J425="X"),IF(J425=I425,1,0),0),IF(OR(M425="Y",M425="N",M425="U",M425="X"),IF(M425=L425,1,0),0),IF(OR(P425="Y",P425="N",P425="U",P425="X"),IF(P425=O425,1,0),0),IF(OR(S425="Y",S425="N",S425="U",S425="X"),IF(S425=R425,1,0),0))</f>
        <v/>
      </c>
      <c r="AU425" s="14">
        <f>A425&amp;"|"&amp;LEFT(C425,1)</f>
        <v/>
      </c>
      <c r="AV425" s="14">
        <f>F425&amp;I425&amp;L425&amp;O425&amp;R425</f>
        <v/>
      </c>
      <c r="AW425" s="14">
        <f>G425&amp;J425&amp;M425&amp;P425&amp;S425</f>
        <v/>
      </c>
    </row>
    <row r="426" ht="70" customHeight="1">
      <c r="A426" s="14" t="inlineStr">
        <is>
          <t>DS-054</t>
        </is>
      </c>
      <c r="B426" s="14" t="inlineStr">
        <is>
          <t>Attain: Inclusive Annotated Pavement Distress Types and Severity Dataset</t>
        </is>
      </c>
      <c r="C426" s="14" t="inlineStr">
        <is>
          <t>A Access</t>
        </is>
      </c>
      <c r="D426" s="14">
        <f>MCDM_Settings!$D$7</f>
        <v/>
      </c>
      <c r="E426" s="14" t="inlineStr">
        <is>
          <t>A1 Find the release</t>
        </is>
      </c>
      <c r="F426" s="21" t="inlineStr">
        <is>
          <t>Y</t>
        </is>
      </c>
      <c r="G426" s="23" t="n"/>
      <c r="H426" s="14" t="inlineStr">
        <is>
          <t>A2 Get the data</t>
        </is>
      </c>
      <c r="I426" s="21" t="inlineStr">
        <is>
          <t>Y</t>
        </is>
      </c>
      <c r="J426" s="23" t="n"/>
      <c r="K426" s="14" t="inlineStr">
        <is>
          <t>A3 Check the license</t>
        </is>
      </c>
      <c r="L426" s="21" t="inlineStr">
        <is>
          <t>Y</t>
        </is>
      </c>
      <c r="M426" s="23" t="n"/>
      <c r="N426" s="14" t="inlineStr">
        <is>
          <t>A4 Check other rights</t>
        </is>
      </c>
      <c r="O426" s="21" t="inlineStr">
        <is>
          <t>U</t>
        </is>
      </c>
      <c r="P426" s="23" t="n"/>
      <c r="Q426" s="14" t="inlineStr">
        <is>
          <t>A5 Open a sample</t>
        </is>
      </c>
      <c r="R426" s="21" t="inlineStr">
        <is>
          <t>U</t>
        </is>
      </c>
      <c r="S426" s="23" t="n"/>
      <c r="T426" s="14">
        <f>IF(Z426=0,IF(ISNUMBER(SEARCH("X",AV426)),"Unrated (0-5; X)","Unrated (0-5)"),IF(Z426=1,V426&amp;"/5",V426&amp;"-"&amp;X426&amp;"/5 (P"&amp;IF(ISNUMBER(SEARCH("X",AV426)),"; X","")&amp;")"))</f>
        <v/>
      </c>
      <c r="U426" s="26">
        <f>IF(AS426=0,"",IF(AR426=0,"Incomplete/invalid",IF(AA426=0,IF(ISNUMBER(SEARCH("X",AW426)),"Unrated (0-5; X)","Unrated (0-5)"),IF(AA426=1,W426&amp;"/5",W426&amp;"-"&amp;Y426&amp;"/5 (P"&amp;IF(ISNUMBER(SEARCH("X",AW426)),"; X","")&amp;")"))))</f>
        <v/>
      </c>
      <c r="V426" s="53">
        <f>LEN(AV426)-LEN(SUBSTITUTE(AV426,"Y",""))</f>
        <v/>
      </c>
      <c r="W426" s="54">
        <f>IF(AR426=1,LEN(AW426)-LEN(SUBSTITUTE(AW426,"Y","")),"")</f>
        <v/>
      </c>
      <c r="X426" s="53">
        <f>5-(LEN(AV426)-LEN(SUBSTITUTE(AV426,"N","")))</f>
        <v/>
      </c>
      <c r="Y426" s="54">
        <f>IF(AR426=1,5-(LEN(AW426)-LEN(SUBSTITUTE(AW426,"N",""))),"")</f>
        <v/>
      </c>
      <c r="Z426" s="55">
        <f>(V426+5-X426)/5</f>
        <v/>
      </c>
      <c r="AA426" s="56">
        <f>IF(AR426=1,(W426+5-Y426)/5,"")</f>
        <v/>
      </c>
      <c r="AB426" s="57">
        <f>D426*V426/5</f>
        <v/>
      </c>
      <c r="AC426" s="58">
        <f>IF(AR426=1,D426*W426/5,"")</f>
        <v/>
      </c>
      <c r="AD426" s="57">
        <f>D426*X426/5</f>
        <v/>
      </c>
      <c r="AE426" s="58">
        <f>IF(AR426=1,D426*Y426/5,"")</f>
        <v/>
      </c>
      <c r="AF426" s="57">
        <f>D426*Z426</f>
        <v/>
      </c>
      <c r="AG426" s="58">
        <f>IF(AR426=1,D426*AA426,"")</f>
        <v/>
      </c>
      <c r="AH426" s="14" t="inlineStr">
        <is>
          <t>Y: A1, A2, A3 | N: none | X: none | U: A4, A5. See dataset-specific evidence note in MCDM_Grades and the complete rules in MCDM_Rubric.</t>
        </is>
      </c>
      <c r="AI426" s="27" t="n"/>
      <c r="AJ426" s="14" t="inlineStr">
        <is>
          <t>https://data.mendeley.com/datasets/nykrzdm74f/1</t>
        </is>
      </c>
      <c r="AK426" s="27" t="n"/>
      <c r="AL426" s="14" t="inlineStr">
        <is>
          <t>P: primary documentation (not evaluator-verified data quality)</t>
        </is>
      </c>
      <c r="AM426" s="27" t="n"/>
      <c r="AN426" s="14" t="inlineStr">
        <is>
          <t>Mendeley nykrzdm74f/1</t>
        </is>
      </c>
      <c r="AO426" s="27" t="n"/>
      <c r="AP426" s="14" t="inlineStr">
        <is>
          <t>2026-09-07</t>
        </is>
      </c>
      <c r="AQ426" s="27" t="n"/>
      <c r="AR426" s="14">
        <f>IF(AND(AS426=5,LEN(AW426)=5,LEN(SUBSTITUTE(SUBSTITUTE(SUBSTITUTE(SUBSTITUTE(AW426,"Y",""),"N",""),"U",""),"X",""))=0),1,0)</f>
        <v/>
      </c>
      <c r="AS426" s="14">
        <f>COUNTA(G426,J426,M426,P426,S426)</f>
        <v/>
      </c>
      <c r="AT426" s="14">
        <f>SUM(IF(OR(G426="Y",G426="N",G426="U",G426="X"),IF(G426=F426,1,0),0),IF(OR(J426="Y",J426="N",J426="U",J426="X"),IF(J426=I426,1,0),0),IF(OR(M426="Y",M426="N",M426="U",M426="X"),IF(M426=L426,1,0),0),IF(OR(P426="Y",P426="N",P426="U",P426="X"),IF(P426=O426,1,0),0),IF(OR(S426="Y",S426="N",S426="U",S426="X"),IF(S426=R426,1,0),0))</f>
        <v/>
      </c>
      <c r="AU426" s="14">
        <f>A426&amp;"|"&amp;LEFT(C426,1)</f>
        <v/>
      </c>
      <c r="AV426" s="14">
        <f>F426&amp;I426&amp;L426&amp;O426&amp;R426</f>
        <v/>
      </c>
      <c r="AW426" s="14">
        <f>G426&amp;J426&amp;M426&amp;P426&amp;S426</f>
        <v/>
      </c>
    </row>
    <row r="427" ht="70" customHeight="1">
      <c r="A427" s="14" t="inlineStr">
        <is>
          <t>DS-054</t>
        </is>
      </c>
      <c r="B427" s="14" t="inlineStr">
        <is>
          <t>Attain: Inclusive Annotated Pavement Distress Types and Severity Dataset</t>
        </is>
      </c>
      <c r="C427" s="14" t="inlineStr">
        <is>
          <t>L Label Quality</t>
        </is>
      </c>
      <c r="D427" s="14">
        <f>MCDM_Settings!$D$8</f>
        <v/>
      </c>
      <c r="E427" s="14" t="inlineStr">
        <is>
          <t>L1 Define the targets</t>
        </is>
      </c>
      <c r="F427" s="21" t="inlineStr">
        <is>
          <t>Y</t>
        </is>
      </c>
      <c r="G427" s="23" t="n"/>
      <c r="H427" s="14" t="inlineStr">
        <is>
          <t>L2 Explain the rules</t>
        </is>
      </c>
      <c r="I427" s="21" t="inlineStr">
        <is>
          <t>U</t>
        </is>
      </c>
      <c r="J427" s="23" t="n"/>
      <c r="K427" s="14" t="inlineStr">
        <is>
          <t>L3 Identify the team</t>
        </is>
      </c>
      <c r="L427" s="21" t="inlineStr">
        <is>
          <t>U</t>
        </is>
      </c>
      <c r="M427" s="23" t="n"/>
      <c r="N427" s="14" t="inlineStr">
        <is>
          <t>L4 Review and correct</t>
        </is>
      </c>
      <c r="O427" s="21" t="inlineStr">
        <is>
          <t>U</t>
        </is>
      </c>
      <c r="P427" s="23" t="n"/>
      <c r="Q427" s="14" t="inlineStr">
        <is>
          <t>L5 Measure reliability</t>
        </is>
      </c>
      <c r="R427" s="21" t="inlineStr">
        <is>
          <t>U</t>
        </is>
      </c>
      <c r="S427" s="23" t="n"/>
      <c r="T427" s="14">
        <f>IF(Z427=0,IF(ISNUMBER(SEARCH("X",AV427)),"Unrated (0-5; X)","Unrated (0-5)"),IF(Z427=1,V427&amp;"/5",V427&amp;"-"&amp;X427&amp;"/5 (P"&amp;IF(ISNUMBER(SEARCH("X",AV427)),"; X","")&amp;")"))</f>
        <v/>
      </c>
      <c r="U427" s="26">
        <f>IF(AS427=0,"",IF(AR427=0,"Incomplete/invalid",IF(AA427=0,IF(ISNUMBER(SEARCH("X",AW427)),"Unrated (0-5; X)","Unrated (0-5)"),IF(AA427=1,W427&amp;"/5",W427&amp;"-"&amp;Y427&amp;"/5 (P"&amp;IF(ISNUMBER(SEARCH("X",AW427)),"; X","")&amp;")"))))</f>
        <v/>
      </c>
      <c r="V427" s="53">
        <f>LEN(AV427)-LEN(SUBSTITUTE(AV427,"Y",""))</f>
        <v/>
      </c>
      <c r="W427" s="54">
        <f>IF(AR427=1,LEN(AW427)-LEN(SUBSTITUTE(AW427,"Y","")),"")</f>
        <v/>
      </c>
      <c r="X427" s="53">
        <f>5-(LEN(AV427)-LEN(SUBSTITUTE(AV427,"N","")))</f>
        <v/>
      </c>
      <c r="Y427" s="54">
        <f>IF(AR427=1,5-(LEN(AW427)-LEN(SUBSTITUTE(AW427,"N",""))),"")</f>
        <v/>
      </c>
      <c r="Z427" s="55">
        <f>(V427+5-X427)/5</f>
        <v/>
      </c>
      <c r="AA427" s="56">
        <f>IF(AR427=1,(W427+5-Y427)/5,"")</f>
        <v/>
      </c>
      <c r="AB427" s="57">
        <f>D427*V427/5</f>
        <v/>
      </c>
      <c r="AC427" s="58">
        <f>IF(AR427=1,D427*W427/5,"")</f>
        <v/>
      </c>
      <c r="AD427" s="57">
        <f>D427*X427/5</f>
        <v/>
      </c>
      <c r="AE427" s="58">
        <f>IF(AR427=1,D427*Y427/5,"")</f>
        <v/>
      </c>
      <c r="AF427" s="57">
        <f>D427*Z427</f>
        <v/>
      </c>
      <c r="AG427" s="58">
        <f>IF(AR427=1,D427*AA427,"")</f>
        <v/>
      </c>
      <c r="AH427" s="14" t="inlineStr">
        <is>
          <t>Y: L1 | N: none | X: none | U: L2, L3, L4, L5. See dataset-specific evidence note in MCDM_Grades and the complete rules in MCDM_Rubric.</t>
        </is>
      </c>
      <c r="AI427" s="27" t="n"/>
      <c r="AJ427" s="14" t="inlineStr">
        <is>
          <t>https://data.mendeley.com/datasets/nykrzdm74f/1</t>
        </is>
      </c>
      <c r="AK427" s="27" t="n"/>
      <c r="AL427" s="14" t="inlineStr">
        <is>
          <t>P: primary documentation (not evaluator-verified data quality)</t>
        </is>
      </c>
      <c r="AM427" s="27" t="n"/>
      <c r="AN427" s="14" t="inlineStr">
        <is>
          <t>Mendeley nykrzdm74f/1</t>
        </is>
      </c>
      <c r="AO427" s="27" t="n"/>
      <c r="AP427" s="14" t="inlineStr">
        <is>
          <t>2026-09-07</t>
        </is>
      </c>
      <c r="AQ427" s="27" t="n"/>
      <c r="AR427" s="14">
        <f>IF(AND(AS427=5,LEN(AW427)=5,LEN(SUBSTITUTE(SUBSTITUTE(SUBSTITUTE(SUBSTITUTE(AW427,"Y",""),"N",""),"U",""),"X",""))=0),1,0)</f>
        <v/>
      </c>
      <c r="AS427" s="14">
        <f>COUNTA(G427,J427,M427,P427,S427)</f>
        <v/>
      </c>
      <c r="AT427" s="14">
        <f>SUM(IF(OR(G427="Y",G427="N",G427="U",G427="X"),IF(G427=F427,1,0),0),IF(OR(J427="Y",J427="N",J427="U",J427="X"),IF(J427=I427,1,0),0),IF(OR(M427="Y",M427="N",M427="U",M427="X"),IF(M427=L427,1,0),0),IF(OR(P427="Y",P427="N",P427="U",P427="X"),IF(P427=O427,1,0),0),IF(OR(S427="Y",S427="N",S427="U",S427="X"),IF(S427=R427,1,0),0))</f>
        <v/>
      </c>
      <c r="AU427" s="14">
        <f>A427&amp;"|"&amp;LEFT(C427,1)</f>
        <v/>
      </c>
      <c r="AV427" s="14">
        <f>F427&amp;I427&amp;L427&amp;O427&amp;R427</f>
        <v/>
      </c>
      <c r="AW427" s="14">
        <f>G427&amp;J427&amp;M427&amp;P427&amp;S427</f>
        <v/>
      </c>
    </row>
    <row r="428" ht="70" customHeight="1">
      <c r="A428" s="14" t="inlineStr">
        <is>
          <t>DS-054</t>
        </is>
      </c>
      <c r="B428" s="14" t="inlineStr">
        <is>
          <t>Attain: Inclusive Annotated Pavement Distress Types and Severity Dataset</t>
        </is>
      </c>
      <c r="C428" s="14" t="inlineStr">
        <is>
          <t>D Documentation</t>
        </is>
      </c>
      <c r="D428" s="14">
        <f>MCDM_Settings!$D$9</f>
        <v/>
      </c>
      <c r="E428" s="14" t="inlineStr">
        <is>
          <t>D1 Describe the files</t>
        </is>
      </c>
      <c r="F428" s="21" t="inlineStr">
        <is>
          <t>U</t>
        </is>
      </c>
      <c r="G428" s="23" t="n"/>
      <c r="H428" s="14" t="inlineStr">
        <is>
          <t>D2 Explain the source</t>
        </is>
      </c>
      <c r="I428" s="21" t="inlineStr">
        <is>
          <t>Y</t>
        </is>
      </c>
      <c r="J428" s="23" t="n"/>
      <c r="K428" s="14" t="inlineStr">
        <is>
          <t>D3 Track the version</t>
        </is>
      </c>
      <c r="L428" s="21" t="inlineStr">
        <is>
          <t>Y</t>
        </is>
      </c>
      <c r="M428" s="23" t="n"/>
      <c r="N428" s="14" t="inlineStr">
        <is>
          <t>D4 State the limits</t>
        </is>
      </c>
      <c r="O428" s="21" t="inlineStr">
        <is>
          <t>U</t>
        </is>
      </c>
      <c r="P428" s="23" t="n"/>
      <c r="Q428" s="14" t="inlineStr">
        <is>
          <t>D5 Locate the details</t>
        </is>
      </c>
      <c r="R428" s="21" t="inlineStr">
        <is>
          <t>Y</t>
        </is>
      </c>
      <c r="S428" s="23" t="n"/>
      <c r="T428" s="14">
        <f>IF(Z428=0,IF(ISNUMBER(SEARCH("X",AV428)),"Unrated (0-5; X)","Unrated (0-5)"),IF(Z428=1,V428&amp;"/5",V428&amp;"-"&amp;X428&amp;"/5 (P"&amp;IF(ISNUMBER(SEARCH("X",AV428)),"; X","")&amp;")"))</f>
        <v/>
      </c>
      <c r="U428" s="26">
        <f>IF(AS428=0,"",IF(AR428=0,"Incomplete/invalid",IF(AA428=0,IF(ISNUMBER(SEARCH("X",AW428)),"Unrated (0-5; X)","Unrated (0-5)"),IF(AA428=1,W428&amp;"/5",W428&amp;"-"&amp;Y428&amp;"/5 (P"&amp;IF(ISNUMBER(SEARCH("X",AW428)),"; X","")&amp;")"))))</f>
        <v/>
      </c>
      <c r="V428" s="53">
        <f>LEN(AV428)-LEN(SUBSTITUTE(AV428,"Y",""))</f>
        <v/>
      </c>
      <c r="W428" s="54">
        <f>IF(AR428=1,LEN(AW428)-LEN(SUBSTITUTE(AW428,"Y","")),"")</f>
        <v/>
      </c>
      <c r="X428" s="53">
        <f>5-(LEN(AV428)-LEN(SUBSTITUTE(AV428,"N","")))</f>
        <v/>
      </c>
      <c r="Y428" s="54">
        <f>IF(AR428=1,5-(LEN(AW428)-LEN(SUBSTITUTE(AW428,"N",""))),"")</f>
        <v/>
      </c>
      <c r="Z428" s="55">
        <f>(V428+5-X428)/5</f>
        <v/>
      </c>
      <c r="AA428" s="56">
        <f>IF(AR428=1,(W428+5-Y428)/5,"")</f>
        <v/>
      </c>
      <c r="AB428" s="57">
        <f>D428*V428/5</f>
        <v/>
      </c>
      <c r="AC428" s="58">
        <f>IF(AR428=1,D428*W428/5,"")</f>
        <v/>
      </c>
      <c r="AD428" s="57">
        <f>D428*X428/5</f>
        <v/>
      </c>
      <c r="AE428" s="58">
        <f>IF(AR428=1,D428*Y428/5,"")</f>
        <v/>
      </c>
      <c r="AF428" s="57">
        <f>D428*Z428</f>
        <v/>
      </c>
      <c r="AG428" s="58">
        <f>IF(AR428=1,D428*AA428,"")</f>
        <v/>
      </c>
      <c r="AH428" s="14" t="inlineStr">
        <is>
          <t>Y: D2, D3, D5 | N: none | X: none | U: D1, D4. See dataset-specific evidence note in MCDM_Grades and the complete rules in MCDM_Rubric.</t>
        </is>
      </c>
      <c r="AI428" s="27" t="n"/>
      <c r="AJ428" s="14" t="inlineStr">
        <is>
          <t>https://data.mendeley.com/datasets/nykrzdm74f/1</t>
        </is>
      </c>
      <c r="AK428" s="27" t="n"/>
      <c r="AL428" s="14" t="inlineStr">
        <is>
          <t>P: primary documentation (not evaluator-verified data quality)</t>
        </is>
      </c>
      <c r="AM428" s="27" t="n"/>
      <c r="AN428" s="14" t="inlineStr">
        <is>
          <t>Mendeley nykrzdm74f/1</t>
        </is>
      </c>
      <c r="AO428" s="27" t="n"/>
      <c r="AP428" s="14" t="inlineStr">
        <is>
          <t>2026-09-07</t>
        </is>
      </c>
      <c r="AQ428" s="27" t="n"/>
      <c r="AR428" s="14">
        <f>IF(AND(AS428=5,LEN(AW428)=5,LEN(SUBSTITUTE(SUBSTITUTE(SUBSTITUTE(SUBSTITUTE(AW428,"Y",""),"N",""),"U",""),"X",""))=0),1,0)</f>
        <v/>
      </c>
      <c r="AS428" s="14">
        <f>COUNTA(G428,J428,M428,P428,S428)</f>
        <v/>
      </c>
      <c r="AT428" s="14">
        <f>SUM(IF(OR(G428="Y",G428="N",G428="U",G428="X"),IF(G428=F428,1,0),0),IF(OR(J428="Y",J428="N",J428="U",J428="X"),IF(J428=I428,1,0),0),IF(OR(M428="Y",M428="N",M428="U",M428="X"),IF(M428=L428,1,0),0),IF(OR(P428="Y",P428="N",P428="U",P428="X"),IF(P428=O428,1,0),0),IF(OR(S428="Y",S428="N",S428="U",S428="X"),IF(S428=R428,1,0),0))</f>
        <v/>
      </c>
      <c r="AU428" s="14">
        <f>A428&amp;"|"&amp;LEFT(C428,1)</f>
        <v/>
      </c>
      <c r="AV428" s="14">
        <f>F428&amp;I428&amp;L428&amp;O428&amp;R428</f>
        <v/>
      </c>
      <c r="AW428" s="14">
        <f>G428&amp;J428&amp;M428&amp;P428&amp;S428</f>
        <v/>
      </c>
    </row>
    <row r="429" ht="70" customHeight="1">
      <c r="A429" s="14" t="inlineStr">
        <is>
          <t>DS-054</t>
        </is>
      </c>
      <c r="B429" s="14" t="inlineStr">
        <is>
          <t>Attain: Inclusive Annotated Pavement Distress Types and Severity Dataset</t>
        </is>
      </c>
      <c r="C429" s="14" t="inlineStr">
        <is>
          <t>C Sample Size</t>
        </is>
      </c>
      <c r="D429" s="14">
        <f>MCDM_Settings!$D$10</f>
        <v/>
      </c>
      <c r="E429" s="14" t="inlineStr">
        <is>
          <t>C1 Count originals</t>
        </is>
      </c>
      <c r="F429" s="21" t="inlineStr">
        <is>
          <t>U</t>
        </is>
      </c>
      <c r="G429" s="23" t="n"/>
      <c r="H429" s="14" t="inlineStr">
        <is>
          <t>C2 Count each class</t>
        </is>
      </c>
      <c r="I429" s="21" t="inlineStr">
        <is>
          <t>U</t>
        </is>
      </c>
      <c r="J429" s="23" t="n"/>
      <c r="K429" s="14" t="inlineStr">
        <is>
          <t>C3 Count each group</t>
        </is>
      </c>
      <c r="L429" s="21" t="inlineStr">
        <is>
          <t>U</t>
        </is>
      </c>
      <c r="M429" s="23" t="n"/>
      <c r="N429" s="14" t="inlineStr">
        <is>
          <t>C4 Count each split</t>
        </is>
      </c>
      <c r="O429" s="21" t="inlineStr">
        <is>
          <t>U</t>
        </is>
      </c>
      <c r="P429" s="23" t="n"/>
      <c r="Q429" s="14" t="inlineStr">
        <is>
          <t>C5 Justify the size</t>
        </is>
      </c>
      <c r="R429" s="21" t="inlineStr">
        <is>
          <t>U</t>
        </is>
      </c>
      <c r="S429" s="23" t="n"/>
      <c r="T429" s="14">
        <f>IF(Z429=0,IF(ISNUMBER(SEARCH("X",AV429)),"Unrated (0-5; X)","Unrated (0-5)"),IF(Z429=1,V429&amp;"/5",V429&amp;"-"&amp;X429&amp;"/5 (P"&amp;IF(ISNUMBER(SEARCH("X",AV429)),"; X","")&amp;")"))</f>
        <v/>
      </c>
      <c r="U429" s="26">
        <f>IF(AS429=0,"",IF(AR429=0,"Incomplete/invalid",IF(AA429=0,IF(ISNUMBER(SEARCH("X",AW429)),"Unrated (0-5; X)","Unrated (0-5)"),IF(AA429=1,W429&amp;"/5",W429&amp;"-"&amp;Y429&amp;"/5 (P"&amp;IF(ISNUMBER(SEARCH("X",AW429)),"; X","")&amp;")"))))</f>
        <v/>
      </c>
      <c r="V429" s="53">
        <f>LEN(AV429)-LEN(SUBSTITUTE(AV429,"Y",""))</f>
        <v/>
      </c>
      <c r="W429" s="54">
        <f>IF(AR429=1,LEN(AW429)-LEN(SUBSTITUTE(AW429,"Y","")),"")</f>
        <v/>
      </c>
      <c r="X429" s="53">
        <f>5-(LEN(AV429)-LEN(SUBSTITUTE(AV429,"N","")))</f>
        <v/>
      </c>
      <c r="Y429" s="54">
        <f>IF(AR429=1,5-(LEN(AW429)-LEN(SUBSTITUTE(AW429,"N",""))),"")</f>
        <v/>
      </c>
      <c r="Z429" s="55">
        <f>(V429+5-X429)/5</f>
        <v/>
      </c>
      <c r="AA429" s="56">
        <f>IF(AR429=1,(W429+5-Y429)/5,"")</f>
        <v/>
      </c>
      <c r="AB429" s="57">
        <f>D429*V429/5</f>
        <v/>
      </c>
      <c r="AC429" s="58">
        <f>IF(AR429=1,D429*W429/5,"")</f>
        <v/>
      </c>
      <c r="AD429" s="57">
        <f>D429*X429/5</f>
        <v/>
      </c>
      <c r="AE429" s="58">
        <f>IF(AR429=1,D429*Y429/5,"")</f>
        <v/>
      </c>
      <c r="AF429" s="57">
        <f>D429*Z429</f>
        <v/>
      </c>
      <c r="AG429" s="58">
        <f>IF(AR429=1,D429*AA429,"")</f>
        <v/>
      </c>
      <c r="AH429" s="14" t="inlineStr">
        <is>
          <t>Y: none | N: none | X: none | U: C1, C2, C3, C4, C5. See dataset-specific evidence note in MCDM_Grades and the complete rules in MCDM_Rubric.</t>
        </is>
      </c>
      <c r="AI429" s="27" t="n"/>
      <c r="AJ429" s="14" t="inlineStr">
        <is>
          <t>https://data.mendeley.com/datasets/nykrzdm74f/1</t>
        </is>
      </c>
      <c r="AK429" s="27" t="n"/>
      <c r="AL429" s="14" t="inlineStr">
        <is>
          <t>P: primary documentation (not evaluator-verified data quality)</t>
        </is>
      </c>
      <c r="AM429" s="27" t="n"/>
      <c r="AN429" s="14" t="inlineStr">
        <is>
          <t>Mendeley nykrzdm74f/1</t>
        </is>
      </c>
      <c r="AO429" s="27" t="n"/>
      <c r="AP429" s="14" t="inlineStr">
        <is>
          <t>2026-09-07</t>
        </is>
      </c>
      <c r="AQ429" s="27" t="n"/>
      <c r="AR429" s="14">
        <f>IF(AND(AS429=5,LEN(AW429)=5,LEN(SUBSTITUTE(SUBSTITUTE(SUBSTITUTE(SUBSTITUTE(AW429,"Y",""),"N",""),"U",""),"X",""))=0),1,0)</f>
        <v/>
      </c>
      <c r="AS429" s="14">
        <f>COUNTA(G429,J429,M429,P429,S429)</f>
        <v/>
      </c>
      <c r="AT429" s="14">
        <f>SUM(IF(OR(G429="Y",G429="N",G429="U",G429="X"),IF(G429=F429,1,0),0),IF(OR(J429="Y",J429="N",J429="U",J429="X"),IF(J429=I429,1,0),0),IF(OR(M429="Y",M429="N",M429="U",M429="X"),IF(M429=L429,1,0),0),IF(OR(P429="Y",P429="N",P429="U",P429="X"),IF(P429=O429,1,0),0),IF(OR(S429="Y",S429="N",S429="U",S429="X"),IF(S429=R429,1,0),0))</f>
        <v/>
      </c>
      <c r="AU429" s="14">
        <f>A429&amp;"|"&amp;LEFT(C429,1)</f>
        <v/>
      </c>
      <c r="AV429" s="14">
        <f>F429&amp;I429&amp;L429&amp;O429&amp;R429</f>
        <v/>
      </c>
      <c r="AW429" s="14">
        <f>G429&amp;J429&amp;M429&amp;P429&amp;S429</f>
        <v/>
      </c>
    </row>
    <row r="430" ht="70" customHeight="1">
      <c r="A430" s="14" t="inlineStr">
        <is>
          <t>DS-054</t>
        </is>
      </c>
      <c r="B430" s="14" t="inlineStr">
        <is>
          <t>Attain: Inclusive Annotated Pavement Distress Types and Severity Dataset</t>
        </is>
      </c>
      <c r="C430" s="14" t="inlineStr">
        <is>
          <t>R Domain Fit</t>
        </is>
      </c>
      <c r="D430" s="14">
        <f>MCDM_Settings!$D$11</f>
        <v/>
      </c>
      <c r="E430" s="14" t="inlineStr">
        <is>
          <t>R1 Define the domain</t>
        </is>
      </c>
      <c r="F430" s="21" t="inlineStr">
        <is>
          <t>U</t>
        </is>
      </c>
      <c r="G430" s="23" t="n"/>
      <c r="H430" s="14" t="inlineStr">
        <is>
          <t>R2 Describe coverage</t>
        </is>
      </c>
      <c r="I430" s="21" t="inlineStr">
        <is>
          <t>U</t>
        </is>
      </c>
      <c r="J430" s="23" t="n"/>
      <c r="K430" s="14" t="inlineStr">
        <is>
          <t>R3 Compare the target</t>
        </is>
      </c>
      <c r="L430" s="21" t="inlineStr">
        <is>
          <t>U</t>
        </is>
      </c>
      <c r="M430" s="23" t="n"/>
      <c r="N430" s="14" t="inlineStr">
        <is>
          <t>R4 Check for bias</t>
        </is>
      </c>
      <c r="O430" s="21" t="inlineStr">
        <is>
          <t>U</t>
        </is>
      </c>
      <c r="P430" s="23" t="n"/>
      <c r="Q430" s="14" t="inlineStr">
        <is>
          <t>R5 Test a new domain</t>
        </is>
      </c>
      <c r="R430" s="21" t="inlineStr">
        <is>
          <t>U</t>
        </is>
      </c>
      <c r="S430" s="23" t="n"/>
      <c r="T430" s="14">
        <f>IF(Z430=0,IF(ISNUMBER(SEARCH("X",AV430)),"Unrated (0-5; X)","Unrated (0-5)"),IF(Z430=1,V430&amp;"/5",V430&amp;"-"&amp;X430&amp;"/5 (P"&amp;IF(ISNUMBER(SEARCH("X",AV430)),"; X","")&amp;")"))</f>
        <v/>
      </c>
      <c r="U430" s="26">
        <f>IF(AS430=0,"",IF(AR430=0,"Incomplete/invalid",IF(AA430=0,IF(ISNUMBER(SEARCH("X",AW430)),"Unrated (0-5; X)","Unrated (0-5)"),IF(AA430=1,W430&amp;"/5",W430&amp;"-"&amp;Y430&amp;"/5 (P"&amp;IF(ISNUMBER(SEARCH("X",AW430)),"; X","")&amp;")"))))</f>
        <v/>
      </c>
      <c r="V430" s="53">
        <f>LEN(AV430)-LEN(SUBSTITUTE(AV430,"Y",""))</f>
        <v/>
      </c>
      <c r="W430" s="54">
        <f>IF(AR430=1,LEN(AW430)-LEN(SUBSTITUTE(AW430,"Y","")),"")</f>
        <v/>
      </c>
      <c r="X430" s="53">
        <f>5-(LEN(AV430)-LEN(SUBSTITUTE(AV430,"N","")))</f>
        <v/>
      </c>
      <c r="Y430" s="54">
        <f>IF(AR430=1,5-(LEN(AW430)-LEN(SUBSTITUTE(AW430,"N",""))),"")</f>
        <v/>
      </c>
      <c r="Z430" s="55">
        <f>(V430+5-X430)/5</f>
        <v/>
      </c>
      <c r="AA430" s="56">
        <f>IF(AR430=1,(W430+5-Y430)/5,"")</f>
        <v/>
      </c>
      <c r="AB430" s="57">
        <f>D430*V430/5</f>
        <v/>
      </c>
      <c r="AC430" s="58">
        <f>IF(AR430=1,D430*W430/5,"")</f>
        <v/>
      </c>
      <c r="AD430" s="57">
        <f>D430*X430/5</f>
        <v/>
      </c>
      <c r="AE430" s="58">
        <f>IF(AR430=1,D430*Y430/5,"")</f>
        <v/>
      </c>
      <c r="AF430" s="57">
        <f>D430*Z430</f>
        <v/>
      </c>
      <c r="AG430" s="58">
        <f>IF(AR430=1,D430*AA430,"")</f>
        <v/>
      </c>
      <c r="AH430" s="14" t="inlineStr">
        <is>
          <t>Y: none | N: none | X: none | U: R1, R2, R3, R4, R5. See dataset-specific evidence note in MCDM_Grades and the complete rules in MCDM_Rubric.</t>
        </is>
      </c>
      <c r="AI430" s="27" t="n"/>
      <c r="AJ430" s="14" t="inlineStr">
        <is>
          <t>https://data.mendeley.com/datasets/nykrzdm74f/1</t>
        </is>
      </c>
      <c r="AK430" s="27" t="n"/>
      <c r="AL430" s="14" t="inlineStr">
        <is>
          <t>P: primary documentation (not evaluator-verified data quality)</t>
        </is>
      </c>
      <c r="AM430" s="27" t="n"/>
      <c r="AN430" s="14" t="inlineStr">
        <is>
          <t>Mendeley nykrzdm74f/1</t>
        </is>
      </c>
      <c r="AO430" s="27" t="n"/>
      <c r="AP430" s="14" t="inlineStr">
        <is>
          <t>2026-09-07</t>
        </is>
      </c>
      <c r="AQ430" s="27" t="n"/>
      <c r="AR430" s="14">
        <f>IF(AND(AS430=5,LEN(AW430)=5,LEN(SUBSTITUTE(SUBSTITUTE(SUBSTITUTE(SUBSTITUTE(AW430,"Y",""),"N",""),"U",""),"X",""))=0),1,0)</f>
        <v/>
      </c>
      <c r="AS430" s="14">
        <f>COUNTA(G430,J430,M430,P430,S430)</f>
        <v/>
      </c>
      <c r="AT430" s="14">
        <f>SUM(IF(OR(G430="Y",G430="N",G430="U",G430="X"),IF(G430=F430,1,0),0),IF(OR(J430="Y",J430="N",J430="U",J430="X"),IF(J430=I430,1,0),0),IF(OR(M430="Y",M430="N",M430="U",M430="X"),IF(M430=L430,1,0),0),IF(OR(P430="Y",P430="N",P430="U",P430="X"),IF(P430=O430,1,0),0),IF(OR(S430="Y",S430="N",S430="U",S430="X"),IF(S430=R430,1,0),0))</f>
        <v/>
      </c>
      <c r="AU430" s="14">
        <f>A430&amp;"|"&amp;LEFT(C430,1)</f>
        <v/>
      </c>
      <c r="AV430" s="14">
        <f>F430&amp;I430&amp;L430&amp;O430&amp;R430</f>
        <v/>
      </c>
      <c r="AW430" s="14">
        <f>G430&amp;J430&amp;M430&amp;P430&amp;S430</f>
        <v/>
      </c>
    </row>
    <row r="431" ht="70" customHeight="1">
      <c r="A431" s="14" t="inlineStr">
        <is>
          <t>DS-054</t>
        </is>
      </c>
      <c r="B431" s="14" t="inlineStr">
        <is>
          <t>Attain: Inclusive Annotated Pavement Distress Types and Severity Dataset</t>
        </is>
      </c>
      <c r="C431" s="14" t="inlineStr">
        <is>
          <t>M Sensor Details</t>
        </is>
      </c>
      <c r="D431" s="14">
        <f>MCDM_Settings!$D$12</f>
        <v/>
      </c>
      <c r="E431" s="14" t="inlineStr">
        <is>
          <t>M1 Identify equipment</t>
        </is>
      </c>
      <c r="F431" s="21" t="inlineStr">
        <is>
          <t>Y</t>
        </is>
      </c>
      <c r="G431" s="23" t="n"/>
      <c r="H431" s="14" t="inlineStr">
        <is>
          <t>M2 Specify the scale</t>
        </is>
      </c>
      <c r="I431" s="21" t="inlineStr">
        <is>
          <t>U</t>
        </is>
      </c>
      <c r="J431" s="23" t="n"/>
      <c r="K431" s="14" t="inlineStr">
        <is>
          <t>M3 Locate the records</t>
        </is>
      </c>
      <c r="L431" s="21" t="inlineStr">
        <is>
          <t>U</t>
        </is>
      </c>
      <c r="M431" s="23" t="n"/>
      <c r="N431" s="14" t="inlineStr">
        <is>
          <t>M4 Report precision</t>
        </is>
      </c>
      <c r="O431" s="21" t="inlineStr">
        <is>
          <t>U</t>
        </is>
      </c>
      <c r="P431" s="23" t="n"/>
      <c r="Q431" s="14" t="inlineStr">
        <is>
          <t>M5 Explain processing</t>
        </is>
      </c>
      <c r="R431" s="21" t="inlineStr">
        <is>
          <t>U</t>
        </is>
      </c>
      <c r="S431" s="23" t="n"/>
      <c r="T431" s="14">
        <f>IF(Z431=0,IF(ISNUMBER(SEARCH("X",AV431)),"Unrated (0-5; X)","Unrated (0-5)"),IF(Z431=1,V431&amp;"/5",V431&amp;"-"&amp;X431&amp;"/5 (P"&amp;IF(ISNUMBER(SEARCH("X",AV431)),"; X","")&amp;")"))</f>
        <v/>
      </c>
      <c r="U431" s="26">
        <f>IF(AS431=0,"",IF(AR431=0,"Incomplete/invalid",IF(AA431=0,IF(ISNUMBER(SEARCH("X",AW431)),"Unrated (0-5; X)","Unrated (0-5)"),IF(AA431=1,W431&amp;"/5",W431&amp;"-"&amp;Y431&amp;"/5 (P"&amp;IF(ISNUMBER(SEARCH("X",AW431)),"; X","")&amp;")"))))</f>
        <v/>
      </c>
      <c r="V431" s="53">
        <f>LEN(AV431)-LEN(SUBSTITUTE(AV431,"Y",""))</f>
        <v/>
      </c>
      <c r="W431" s="54">
        <f>IF(AR431=1,LEN(AW431)-LEN(SUBSTITUTE(AW431,"Y","")),"")</f>
        <v/>
      </c>
      <c r="X431" s="53">
        <f>5-(LEN(AV431)-LEN(SUBSTITUTE(AV431,"N","")))</f>
        <v/>
      </c>
      <c r="Y431" s="54">
        <f>IF(AR431=1,5-(LEN(AW431)-LEN(SUBSTITUTE(AW431,"N",""))),"")</f>
        <v/>
      </c>
      <c r="Z431" s="55">
        <f>(V431+5-X431)/5</f>
        <v/>
      </c>
      <c r="AA431" s="56">
        <f>IF(AR431=1,(W431+5-Y431)/5,"")</f>
        <v/>
      </c>
      <c r="AB431" s="57">
        <f>D431*V431/5</f>
        <v/>
      </c>
      <c r="AC431" s="58">
        <f>IF(AR431=1,D431*W431/5,"")</f>
        <v/>
      </c>
      <c r="AD431" s="57">
        <f>D431*X431/5</f>
        <v/>
      </c>
      <c r="AE431" s="58">
        <f>IF(AR431=1,D431*Y431/5,"")</f>
        <v/>
      </c>
      <c r="AF431" s="57">
        <f>D431*Z431</f>
        <v/>
      </c>
      <c r="AG431" s="58">
        <f>IF(AR431=1,D431*AA431,"")</f>
        <v/>
      </c>
      <c r="AH431" s="14" t="inlineStr">
        <is>
          <t>Y: M1 | N: none | X: none | U: M2, M3, M4, M5. See dataset-specific evidence note in MCDM_Grades and the complete rules in MCDM_Rubric.</t>
        </is>
      </c>
      <c r="AI431" s="27" t="n"/>
      <c r="AJ431" s="14" t="inlineStr">
        <is>
          <t>https://data.mendeley.com/datasets/nykrzdm74f/1</t>
        </is>
      </c>
      <c r="AK431" s="27" t="n"/>
      <c r="AL431" s="14" t="inlineStr">
        <is>
          <t>P: primary documentation (not evaluator-verified data quality)</t>
        </is>
      </c>
      <c r="AM431" s="27" t="n"/>
      <c r="AN431" s="14" t="inlineStr">
        <is>
          <t>Mendeley nykrzdm74f/1</t>
        </is>
      </c>
      <c r="AO431" s="27" t="n"/>
      <c r="AP431" s="14" t="inlineStr">
        <is>
          <t>2026-09-07</t>
        </is>
      </c>
      <c r="AQ431" s="27" t="n"/>
      <c r="AR431" s="14">
        <f>IF(AND(AS431=5,LEN(AW431)=5,LEN(SUBSTITUTE(SUBSTITUTE(SUBSTITUTE(SUBSTITUTE(AW431,"Y",""),"N",""),"U",""),"X",""))=0),1,0)</f>
        <v/>
      </c>
      <c r="AS431" s="14">
        <f>COUNTA(G431,J431,M431,P431,S431)</f>
        <v/>
      </c>
      <c r="AT431" s="14">
        <f>SUM(IF(OR(G431="Y",G431="N",G431="U",G431="X"),IF(G431=F431,1,0),0),IF(OR(J431="Y",J431="N",J431="U",J431="X"),IF(J431=I431,1,0),0),IF(OR(M431="Y",M431="N",M431="U",M431="X"),IF(M431=L431,1,0),0),IF(OR(P431="Y",P431="N",P431="U",P431="X"),IF(P431=O431,1,0),0),IF(OR(S431="Y",S431="N",S431="U",S431="X"),IF(S431=R431,1,0),0))</f>
        <v/>
      </c>
      <c r="AU431" s="14">
        <f>A431&amp;"|"&amp;LEFT(C431,1)</f>
        <v/>
      </c>
      <c r="AV431" s="14">
        <f>F431&amp;I431&amp;L431&amp;O431&amp;R431</f>
        <v/>
      </c>
      <c r="AW431" s="14">
        <f>G431&amp;J431&amp;M431&amp;P431&amp;S431</f>
        <v/>
      </c>
    </row>
    <row r="432" ht="70" customHeight="1">
      <c r="A432" s="14" t="inlineStr">
        <is>
          <t>DS-054</t>
        </is>
      </c>
      <c r="B432" s="14" t="inlineStr">
        <is>
          <t>Attain: Inclusive Annotated Pavement Distress Types and Severity Dataset</t>
        </is>
      </c>
      <c r="C432" s="14" t="inlineStr">
        <is>
          <t>V Test Readiness</t>
        </is>
      </c>
      <c r="D432" s="14">
        <f>MCDM_Settings!$D$13</f>
        <v/>
      </c>
      <c r="E432" s="14" t="inlineStr">
        <is>
          <t>V1 Identify test data</t>
        </is>
      </c>
      <c r="F432" s="21" t="inlineStr">
        <is>
          <t>U</t>
        </is>
      </c>
      <c r="G432" s="23" t="n"/>
      <c r="H432" s="14" t="inlineStr">
        <is>
          <t>V2 Define the splits</t>
        </is>
      </c>
      <c r="I432" s="21" t="inlineStr">
        <is>
          <t>U</t>
        </is>
      </c>
      <c r="J432" s="23" t="n"/>
      <c r="K432" s="14" t="inlineStr">
        <is>
          <t>V3 Prevent leakage</t>
        </is>
      </c>
      <c r="L432" s="21" t="inlineStr">
        <is>
          <t>U</t>
        </is>
      </c>
      <c r="M432" s="23" t="n"/>
      <c r="N432" s="14" t="inlineStr">
        <is>
          <t>V4 Provide a baseline</t>
        </is>
      </c>
      <c r="O432" s="21" t="inlineStr">
        <is>
          <t>U</t>
        </is>
      </c>
      <c r="P432" s="23" t="n"/>
      <c r="Q432" s="14" t="inlineStr">
        <is>
          <t>V5 Report uncertainty</t>
        </is>
      </c>
      <c r="R432" s="21" t="inlineStr">
        <is>
          <t>U</t>
        </is>
      </c>
      <c r="S432" s="23" t="n"/>
      <c r="T432" s="14">
        <f>IF(Z432=0,IF(ISNUMBER(SEARCH("X",AV432)),"Unrated (0-5; X)","Unrated (0-5)"),IF(Z432=1,V432&amp;"/5",V432&amp;"-"&amp;X432&amp;"/5 (P"&amp;IF(ISNUMBER(SEARCH("X",AV432)),"; X","")&amp;")"))</f>
        <v/>
      </c>
      <c r="U432" s="26">
        <f>IF(AS432=0,"",IF(AR432=0,"Incomplete/invalid",IF(AA432=0,IF(ISNUMBER(SEARCH("X",AW432)),"Unrated (0-5; X)","Unrated (0-5)"),IF(AA432=1,W432&amp;"/5",W432&amp;"-"&amp;Y432&amp;"/5 (P"&amp;IF(ISNUMBER(SEARCH("X",AW432)),"; X","")&amp;")"))))</f>
        <v/>
      </c>
      <c r="V432" s="53">
        <f>LEN(AV432)-LEN(SUBSTITUTE(AV432,"Y",""))</f>
        <v/>
      </c>
      <c r="W432" s="54">
        <f>IF(AR432=1,LEN(AW432)-LEN(SUBSTITUTE(AW432,"Y","")),"")</f>
        <v/>
      </c>
      <c r="X432" s="53">
        <f>5-(LEN(AV432)-LEN(SUBSTITUTE(AV432,"N","")))</f>
        <v/>
      </c>
      <c r="Y432" s="54">
        <f>IF(AR432=1,5-(LEN(AW432)-LEN(SUBSTITUTE(AW432,"N",""))),"")</f>
        <v/>
      </c>
      <c r="Z432" s="55">
        <f>(V432+5-X432)/5</f>
        <v/>
      </c>
      <c r="AA432" s="56">
        <f>IF(AR432=1,(W432+5-Y432)/5,"")</f>
        <v/>
      </c>
      <c r="AB432" s="57">
        <f>D432*V432/5</f>
        <v/>
      </c>
      <c r="AC432" s="58">
        <f>IF(AR432=1,D432*W432/5,"")</f>
        <v/>
      </c>
      <c r="AD432" s="57">
        <f>D432*X432/5</f>
        <v/>
      </c>
      <c r="AE432" s="58">
        <f>IF(AR432=1,D432*Y432/5,"")</f>
        <v/>
      </c>
      <c r="AF432" s="57">
        <f>D432*Z432</f>
        <v/>
      </c>
      <c r="AG432" s="58">
        <f>IF(AR432=1,D432*AA432,"")</f>
        <v/>
      </c>
      <c r="AH432" s="14" t="inlineStr">
        <is>
          <t>Y: none | N: none | X: none | U: V1, V2, V3, V4, V5. See dataset-specific evidence note in MCDM_Grades and the complete rules in MCDM_Rubric.</t>
        </is>
      </c>
      <c r="AI432" s="27" t="n"/>
      <c r="AJ432" s="14" t="inlineStr">
        <is>
          <t>https://data.mendeley.com/datasets/nykrzdm74f/1</t>
        </is>
      </c>
      <c r="AK432" s="27" t="n"/>
      <c r="AL432" s="14" t="inlineStr">
        <is>
          <t>P: primary documentation (not evaluator-verified data quality)</t>
        </is>
      </c>
      <c r="AM432" s="27" t="n"/>
      <c r="AN432" s="14" t="inlineStr">
        <is>
          <t>Mendeley nykrzdm74f/1</t>
        </is>
      </c>
      <c r="AO432" s="27" t="n"/>
      <c r="AP432" s="14" t="inlineStr">
        <is>
          <t>2026-09-07</t>
        </is>
      </c>
      <c r="AQ432" s="27" t="n"/>
      <c r="AR432" s="14">
        <f>IF(AND(AS432=5,LEN(AW432)=5,LEN(SUBSTITUTE(SUBSTITUTE(SUBSTITUTE(SUBSTITUTE(AW432,"Y",""),"N",""),"U",""),"X",""))=0),1,0)</f>
        <v/>
      </c>
      <c r="AS432" s="14">
        <f>COUNTA(G432,J432,M432,P432,S432)</f>
        <v/>
      </c>
      <c r="AT432" s="14">
        <f>SUM(IF(OR(G432="Y",G432="N",G432="U",G432="X"),IF(G432=F432,1,0),0),IF(OR(J432="Y",J432="N",J432="U",J432="X"),IF(J432=I432,1,0),0),IF(OR(M432="Y",M432="N",M432="U",M432="X"),IF(M432=L432,1,0),0),IF(OR(P432="Y",P432="N",P432="U",P432="X"),IF(P432=O432,1,0),0),IF(OR(S432="Y",S432="N",S432="U",S432="X"),IF(S432=R432,1,0),0))</f>
        <v/>
      </c>
      <c r="AU432" s="14">
        <f>A432&amp;"|"&amp;LEFT(C432,1)</f>
        <v/>
      </c>
      <c r="AV432" s="14">
        <f>F432&amp;I432&amp;L432&amp;O432&amp;R432</f>
        <v/>
      </c>
      <c r="AW432" s="14">
        <f>G432&amp;J432&amp;M432&amp;P432&amp;S432</f>
        <v/>
      </c>
    </row>
    <row r="433" ht="70" customHeight="1">
      <c r="A433" s="14" t="inlineStr">
        <is>
          <t>DS-054</t>
        </is>
      </c>
      <c r="B433" s="14" t="inlineStr">
        <is>
          <t>Attain: Inclusive Annotated Pavement Distress Types and Severity Dataset</t>
        </is>
      </c>
      <c r="C433" s="14" t="inlineStr">
        <is>
          <t>E Engineering Value</t>
        </is>
      </c>
      <c r="D433" s="14">
        <f>MCDM_Settings!$D$14</f>
        <v/>
      </c>
      <c r="E433" s="14" t="inlineStr">
        <is>
          <t>E1 Define the outcome</t>
        </is>
      </c>
      <c r="F433" s="21" t="inlineStr">
        <is>
          <t>U</t>
        </is>
      </c>
      <c r="G433" s="23" t="n"/>
      <c r="H433" s="14" t="inlineStr">
        <is>
          <t>E2 Provide measurements</t>
        </is>
      </c>
      <c r="I433" s="21" t="inlineStr">
        <is>
          <t>U</t>
        </is>
      </c>
      <c r="J433" s="23" t="n"/>
      <c r="K433" s="14" t="inlineStr">
        <is>
          <t>E3 Link the records</t>
        </is>
      </c>
      <c r="L433" s="21" t="inlineStr">
        <is>
          <t>U</t>
        </is>
      </c>
      <c r="M433" s="23" t="n"/>
      <c r="N433" s="14" t="inlineStr">
        <is>
          <t>E4 Map agency needs</t>
        </is>
      </c>
      <c r="O433" s="21" t="inlineStr">
        <is>
          <t>U</t>
        </is>
      </c>
      <c r="P433" s="23" t="n"/>
      <c r="Q433" s="14" t="inlineStr">
        <is>
          <t>E5 Validate the decision</t>
        </is>
      </c>
      <c r="R433" s="21" t="inlineStr">
        <is>
          <t>U</t>
        </is>
      </c>
      <c r="S433" s="23" t="n"/>
      <c r="T433" s="14">
        <f>IF(Z433=0,IF(ISNUMBER(SEARCH("X",AV433)),"Unrated (0-5; X)","Unrated (0-5)"),IF(Z433=1,V433&amp;"/5",V433&amp;"-"&amp;X433&amp;"/5 (P"&amp;IF(ISNUMBER(SEARCH("X",AV433)),"; X","")&amp;")"))</f>
        <v/>
      </c>
      <c r="U433" s="26">
        <f>IF(AS433=0,"",IF(AR433=0,"Incomplete/invalid",IF(AA433=0,IF(ISNUMBER(SEARCH("X",AW433)),"Unrated (0-5; X)","Unrated (0-5)"),IF(AA433=1,W433&amp;"/5",W433&amp;"-"&amp;Y433&amp;"/5 (P"&amp;IF(ISNUMBER(SEARCH("X",AW433)),"; X","")&amp;")"))))</f>
        <v/>
      </c>
      <c r="V433" s="53">
        <f>LEN(AV433)-LEN(SUBSTITUTE(AV433,"Y",""))</f>
        <v/>
      </c>
      <c r="W433" s="54">
        <f>IF(AR433=1,LEN(AW433)-LEN(SUBSTITUTE(AW433,"Y","")),"")</f>
        <v/>
      </c>
      <c r="X433" s="53">
        <f>5-(LEN(AV433)-LEN(SUBSTITUTE(AV433,"N","")))</f>
        <v/>
      </c>
      <c r="Y433" s="54">
        <f>IF(AR433=1,5-(LEN(AW433)-LEN(SUBSTITUTE(AW433,"N",""))),"")</f>
        <v/>
      </c>
      <c r="Z433" s="55">
        <f>(V433+5-X433)/5</f>
        <v/>
      </c>
      <c r="AA433" s="56">
        <f>IF(AR433=1,(W433+5-Y433)/5,"")</f>
        <v/>
      </c>
      <c r="AB433" s="57">
        <f>D433*V433/5</f>
        <v/>
      </c>
      <c r="AC433" s="58">
        <f>IF(AR433=1,D433*W433/5,"")</f>
        <v/>
      </c>
      <c r="AD433" s="57">
        <f>D433*X433/5</f>
        <v/>
      </c>
      <c r="AE433" s="58">
        <f>IF(AR433=1,D433*Y433/5,"")</f>
        <v/>
      </c>
      <c r="AF433" s="57">
        <f>D433*Z433</f>
        <v/>
      </c>
      <c r="AG433" s="58">
        <f>IF(AR433=1,D433*AA433,"")</f>
        <v/>
      </c>
      <c r="AH433" s="14" t="inlineStr">
        <is>
          <t>Y: none | N: none | X: none | U: E1, E2, E3, E4, E5. See dataset-specific evidence note in MCDM_Grades and the complete rules in MCDM_Rubric.</t>
        </is>
      </c>
      <c r="AI433" s="27" t="n"/>
      <c r="AJ433" s="14" t="inlineStr">
        <is>
          <t>https://data.mendeley.com/datasets/nykrzdm74f/1</t>
        </is>
      </c>
      <c r="AK433" s="27" t="n"/>
      <c r="AL433" s="14" t="inlineStr">
        <is>
          <t>P: primary documentation (not evaluator-verified data quality)</t>
        </is>
      </c>
      <c r="AM433" s="27" t="n"/>
      <c r="AN433" s="14" t="inlineStr">
        <is>
          <t>Mendeley nykrzdm74f/1</t>
        </is>
      </c>
      <c r="AO433" s="27" t="n"/>
      <c r="AP433" s="14" t="inlineStr">
        <is>
          <t>2026-09-07</t>
        </is>
      </c>
      <c r="AQ433" s="27" t="n"/>
      <c r="AR433" s="14">
        <f>IF(AND(AS433=5,LEN(AW433)=5,LEN(SUBSTITUTE(SUBSTITUTE(SUBSTITUTE(SUBSTITUTE(AW433,"Y",""),"N",""),"U",""),"X",""))=0),1,0)</f>
        <v/>
      </c>
      <c r="AS433" s="14">
        <f>COUNTA(G433,J433,M433,P433,S433)</f>
        <v/>
      </c>
      <c r="AT433" s="14">
        <f>SUM(IF(OR(G433="Y",G433="N",G433="U",G433="X"),IF(G433=F433,1,0),0),IF(OR(J433="Y",J433="N",J433="U",J433="X"),IF(J433=I433,1,0),0),IF(OR(M433="Y",M433="N",M433="U",M433="X"),IF(M433=L433,1,0),0),IF(OR(P433="Y",P433="N",P433="U",P433="X"),IF(P433=O433,1,0),0),IF(OR(S433="Y",S433="N",S433="U",S433="X"),IF(S433=R433,1,0),0))</f>
        <v/>
      </c>
      <c r="AU433" s="14">
        <f>A433&amp;"|"&amp;LEFT(C433,1)</f>
        <v/>
      </c>
      <c r="AV433" s="14">
        <f>F433&amp;I433&amp;L433&amp;O433&amp;R433</f>
        <v/>
      </c>
      <c r="AW433" s="14">
        <f>G433&amp;J433&amp;M433&amp;P433&amp;S433</f>
        <v/>
      </c>
    </row>
    <row r="434" ht="70" customHeight="1">
      <c r="A434" s="14" t="inlineStr">
        <is>
          <t>DS-055</t>
        </is>
      </c>
      <c r="B434" s="14" t="inlineStr">
        <is>
          <t>Bandung Pothole Image Dataset (BPID)</t>
        </is>
      </c>
      <c r="C434" s="14" t="inlineStr">
        <is>
          <t>A Access</t>
        </is>
      </c>
      <c r="D434" s="14">
        <f>MCDM_Settings!$D$7</f>
        <v/>
      </c>
      <c r="E434" s="14" t="inlineStr">
        <is>
          <t>A1 Find the release</t>
        </is>
      </c>
      <c r="F434" s="21" t="inlineStr">
        <is>
          <t>Y</t>
        </is>
      </c>
      <c r="G434" s="23" t="n"/>
      <c r="H434" s="14" t="inlineStr">
        <is>
          <t>A2 Get the data</t>
        </is>
      </c>
      <c r="I434" s="21" t="inlineStr">
        <is>
          <t>Y</t>
        </is>
      </c>
      <c r="J434" s="23" t="n"/>
      <c r="K434" s="14" t="inlineStr">
        <is>
          <t>A3 Check the license</t>
        </is>
      </c>
      <c r="L434" s="21" t="inlineStr">
        <is>
          <t>Y</t>
        </is>
      </c>
      <c r="M434" s="23" t="n"/>
      <c r="N434" s="14" t="inlineStr">
        <is>
          <t>A4 Check other rights</t>
        </is>
      </c>
      <c r="O434" s="21" t="inlineStr">
        <is>
          <t>U</t>
        </is>
      </c>
      <c r="P434" s="23" t="n"/>
      <c r="Q434" s="14" t="inlineStr">
        <is>
          <t>A5 Open a sample</t>
        </is>
      </c>
      <c r="R434" s="21" t="inlineStr">
        <is>
          <t>U</t>
        </is>
      </c>
      <c r="S434" s="23" t="n"/>
      <c r="T434" s="14">
        <f>IF(Z434=0,IF(ISNUMBER(SEARCH("X",AV434)),"Unrated (0-5; X)","Unrated (0-5)"),IF(Z434=1,V434&amp;"/5",V434&amp;"-"&amp;X434&amp;"/5 (P"&amp;IF(ISNUMBER(SEARCH("X",AV434)),"; X","")&amp;")"))</f>
        <v/>
      </c>
      <c r="U434" s="26">
        <f>IF(AS434=0,"",IF(AR434=0,"Incomplete/invalid",IF(AA434=0,IF(ISNUMBER(SEARCH("X",AW434)),"Unrated (0-5; X)","Unrated (0-5)"),IF(AA434=1,W434&amp;"/5",W434&amp;"-"&amp;Y434&amp;"/5 (P"&amp;IF(ISNUMBER(SEARCH("X",AW434)),"; X","")&amp;")"))))</f>
        <v/>
      </c>
      <c r="V434" s="53">
        <f>LEN(AV434)-LEN(SUBSTITUTE(AV434,"Y",""))</f>
        <v/>
      </c>
      <c r="W434" s="54">
        <f>IF(AR434=1,LEN(AW434)-LEN(SUBSTITUTE(AW434,"Y","")),"")</f>
        <v/>
      </c>
      <c r="X434" s="53">
        <f>5-(LEN(AV434)-LEN(SUBSTITUTE(AV434,"N","")))</f>
        <v/>
      </c>
      <c r="Y434" s="54">
        <f>IF(AR434=1,5-(LEN(AW434)-LEN(SUBSTITUTE(AW434,"N",""))),"")</f>
        <v/>
      </c>
      <c r="Z434" s="55">
        <f>(V434+5-X434)/5</f>
        <v/>
      </c>
      <c r="AA434" s="56">
        <f>IF(AR434=1,(W434+5-Y434)/5,"")</f>
        <v/>
      </c>
      <c r="AB434" s="57">
        <f>D434*V434/5</f>
        <v/>
      </c>
      <c r="AC434" s="58">
        <f>IF(AR434=1,D434*W434/5,"")</f>
        <v/>
      </c>
      <c r="AD434" s="57">
        <f>D434*X434/5</f>
        <v/>
      </c>
      <c r="AE434" s="58">
        <f>IF(AR434=1,D434*Y434/5,"")</f>
        <v/>
      </c>
      <c r="AF434" s="57">
        <f>D434*Z434</f>
        <v/>
      </c>
      <c r="AG434" s="58">
        <f>IF(AR434=1,D434*AA434,"")</f>
        <v/>
      </c>
      <c r="AH434" s="14" t="inlineStr">
        <is>
          <t>Y: A1, A2, A3 | N: none | X: none | U: A4, A5. See dataset-specific evidence note in MCDM_Grades and the complete rules in MCDM_Rubric.</t>
        </is>
      </c>
      <c r="AI434" s="27" t="n"/>
      <c r="AJ434" s="14" t="inlineStr">
        <is>
          <t>https://data.mendeley.com/datasets/rgymy6dwdd/1</t>
        </is>
      </c>
      <c r="AK434" s="27" t="n"/>
      <c r="AL434" s="14" t="inlineStr">
        <is>
          <t>P: primary documentation (not evaluator-verified data quality)</t>
        </is>
      </c>
      <c r="AM434" s="27" t="n"/>
      <c r="AN434" s="14" t="inlineStr">
        <is>
          <t>Mendeley rgymy6dwdd/1</t>
        </is>
      </c>
      <c r="AO434" s="27" t="n"/>
      <c r="AP434" s="14" t="inlineStr">
        <is>
          <t>2026-09-07</t>
        </is>
      </c>
      <c r="AQ434" s="27" t="n"/>
      <c r="AR434" s="14">
        <f>IF(AND(AS434=5,LEN(AW434)=5,LEN(SUBSTITUTE(SUBSTITUTE(SUBSTITUTE(SUBSTITUTE(AW434,"Y",""),"N",""),"U",""),"X",""))=0),1,0)</f>
        <v/>
      </c>
      <c r="AS434" s="14">
        <f>COUNTA(G434,J434,M434,P434,S434)</f>
        <v/>
      </c>
      <c r="AT434" s="14">
        <f>SUM(IF(OR(G434="Y",G434="N",G434="U",G434="X"),IF(G434=F434,1,0),0),IF(OR(J434="Y",J434="N",J434="U",J434="X"),IF(J434=I434,1,0),0),IF(OR(M434="Y",M434="N",M434="U",M434="X"),IF(M434=L434,1,0),0),IF(OR(P434="Y",P434="N",P434="U",P434="X"),IF(P434=O434,1,0),0),IF(OR(S434="Y",S434="N",S434="U",S434="X"),IF(S434=R434,1,0),0))</f>
        <v/>
      </c>
      <c r="AU434" s="14">
        <f>A434&amp;"|"&amp;LEFT(C434,1)</f>
        <v/>
      </c>
      <c r="AV434" s="14">
        <f>F434&amp;I434&amp;L434&amp;O434&amp;R434</f>
        <v/>
      </c>
      <c r="AW434" s="14">
        <f>G434&amp;J434&amp;M434&amp;P434&amp;S434</f>
        <v/>
      </c>
    </row>
    <row r="435" ht="70" customHeight="1">
      <c r="A435" s="14" t="inlineStr">
        <is>
          <t>DS-055</t>
        </is>
      </c>
      <c r="B435" s="14" t="inlineStr">
        <is>
          <t>Bandung Pothole Image Dataset (BPID)</t>
        </is>
      </c>
      <c r="C435" s="14" t="inlineStr">
        <is>
          <t>L Label Quality</t>
        </is>
      </c>
      <c r="D435" s="14">
        <f>MCDM_Settings!$D$8</f>
        <v/>
      </c>
      <c r="E435" s="14" t="inlineStr">
        <is>
          <t>L1 Define the targets</t>
        </is>
      </c>
      <c r="F435" s="21" t="inlineStr">
        <is>
          <t>Y</t>
        </is>
      </c>
      <c r="G435" s="23" t="n"/>
      <c r="H435" s="14" t="inlineStr">
        <is>
          <t>L2 Explain the rules</t>
        </is>
      </c>
      <c r="I435" s="21" t="inlineStr">
        <is>
          <t>U</t>
        </is>
      </c>
      <c r="J435" s="23" t="n"/>
      <c r="K435" s="14" t="inlineStr">
        <is>
          <t>L3 Identify the team</t>
        </is>
      </c>
      <c r="L435" s="21" t="inlineStr">
        <is>
          <t>U</t>
        </is>
      </c>
      <c r="M435" s="23" t="n"/>
      <c r="N435" s="14" t="inlineStr">
        <is>
          <t>L4 Review and correct</t>
        </is>
      </c>
      <c r="O435" s="21" t="inlineStr">
        <is>
          <t>U</t>
        </is>
      </c>
      <c r="P435" s="23" t="n"/>
      <c r="Q435" s="14" t="inlineStr">
        <is>
          <t>L5 Measure reliability</t>
        </is>
      </c>
      <c r="R435" s="21" t="inlineStr">
        <is>
          <t>U</t>
        </is>
      </c>
      <c r="S435" s="23" t="n"/>
      <c r="T435" s="14">
        <f>IF(Z435=0,IF(ISNUMBER(SEARCH("X",AV435)),"Unrated (0-5; X)","Unrated (0-5)"),IF(Z435=1,V435&amp;"/5",V435&amp;"-"&amp;X435&amp;"/5 (P"&amp;IF(ISNUMBER(SEARCH("X",AV435)),"; X","")&amp;")"))</f>
        <v/>
      </c>
      <c r="U435" s="26">
        <f>IF(AS435=0,"",IF(AR435=0,"Incomplete/invalid",IF(AA435=0,IF(ISNUMBER(SEARCH("X",AW435)),"Unrated (0-5; X)","Unrated (0-5)"),IF(AA435=1,W435&amp;"/5",W435&amp;"-"&amp;Y435&amp;"/5 (P"&amp;IF(ISNUMBER(SEARCH("X",AW435)),"; X","")&amp;")"))))</f>
        <v/>
      </c>
      <c r="V435" s="53">
        <f>LEN(AV435)-LEN(SUBSTITUTE(AV435,"Y",""))</f>
        <v/>
      </c>
      <c r="W435" s="54">
        <f>IF(AR435=1,LEN(AW435)-LEN(SUBSTITUTE(AW435,"Y","")),"")</f>
        <v/>
      </c>
      <c r="X435" s="53">
        <f>5-(LEN(AV435)-LEN(SUBSTITUTE(AV435,"N","")))</f>
        <v/>
      </c>
      <c r="Y435" s="54">
        <f>IF(AR435=1,5-(LEN(AW435)-LEN(SUBSTITUTE(AW435,"N",""))),"")</f>
        <v/>
      </c>
      <c r="Z435" s="55">
        <f>(V435+5-X435)/5</f>
        <v/>
      </c>
      <c r="AA435" s="56">
        <f>IF(AR435=1,(W435+5-Y435)/5,"")</f>
        <v/>
      </c>
      <c r="AB435" s="57">
        <f>D435*V435/5</f>
        <v/>
      </c>
      <c r="AC435" s="58">
        <f>IF(AR435=1,D435*W435/5,"")</f>
        <v/>
      </c>
      <c r="AD435" s="57">
        <f>D435*X435/5</f>
        <v/>
      </c>
      <c r="AE435" s="58">
        <f>IF(AR435=1,D435*Y435/5,"")</f>
        <v/>
      </c>
      <c r="AF435" s="57">
        <f>D435*Z435</f>
        <v/>
      </c>
      <c r="AG435" s="58">
        <f>IF(AR435=1,D435*AA435,"")</f>
        <v/>
      </c>
      <c r="AH435" s="14" t="inlineStr">
        <is>
          <t>Y: L1 | N: none | X: none | U: L2, L3, L4, L5. See dataset-specific evidence note in MCDM_Grades and the complete rules in MCDM_Rubric.</t>
        </is>
      </c>
      <c r="AI435" s="27" t="n"/>
      <c r="AJ435" s="14" t="inlineStr">
        <is>
          <t>https://data.mendeley.com/datasets/rgymy6dwdd/1</t>
        </is>
      </c>
      <c r="AK435" s="27" t="n"/>
      <c r="AL435" s="14" t="inlineStr">
        <is>
          <t>P: primary documentation (not evaluator-verified data quality)</t>
        </is>
      </c>
      <c r="AM435" s="27" t="n"/>
      <c r="AN435" s="14" t="inlineStr">
        <is>
          <t>Mendeley rgymy6dwdd/1</t>
        </is>
      </c>
      <c r="AO435" s="27" t="n"/>
      <c r="AP435" s="14" t="inlineStr">
        <is>
          <t>2026-09-07</t>
        </is>
      </c>
      <c r="AQ435" s="27" t="n"/>
      <c r="AR435" s="14">
        <f>IF(AND(AS435=5,LEN(AW435)=5,LEN(SUBSTITUTE(SUBSTITUTE(SUBSTITUTE(SUBSTITUTE(AW435,"Y",""),"N",""),"U",""),"X",""))=0),1,0)</f>
        <v/>
      </c>
      <c r="AS435" s="14">
        <f>COUNTA(G435,J435,M435,P435,S435)</f>
        <v/>
      </c>
      <c r="AT435" s="14">
        <f>SUM(IF(OR(G435="Y",G435="N",G435="U",G435="X"),IF(G435=F435,1,0),0),IF(OR(J435="Y",J435="N",J435="U",J435="X"),IF(J435=I435,1,0),0),IF(OR(M435="Y",M435="N",M435="U",M435="X"),IF(M435=L435,1,0),0),IF(OR(P435="Y",P435="N",P435="U",P435="X"),IF(P435=O435,1,0),0),IF(OR(S435="Y",S435="N",S435="U",S435="X"),IF(S435=R435,1,0),0))</f>
        <v/>
      </c>
      <c r="AU435" s="14">
        <f>A435&amp;"|"&amp;LEFT(C435,1)</f>
        <v/>
      </c>
      <c r="AV435" s="14">
        <f>F435&amp;I435&amp;L435&amp;O435&amp;R435</f>
        <v/>
      </c>
      <c r="AW435" s="14">
        <f>G435&amp;J435&amp;M435&amp;P435&amp;S435</f>
        <v/>
      </c>
    </row>
    <row r="436" ht="70" customHeight="1">
      <c r="A436" s="14" t="inlineStr">
        <is>
          <t>DS-055</t>
        </is>
      </c>
      <c r="B436" s="14" t="inlineStr">
        <is>
          <t>Bandung Pothole Image Dataset (BPID)</t>
        </is>
      </c>
      <c r="C436" s="14" t="inlineStr">
        <is>
          <t>D Documentation</t>
        </is>
      </c>
      <c r="D436" s="14">
        <f>MCDM_Settings!$D$9</f>
        <v/>
      </c>
      <c r="E436" s="14" t="inlineStr">
        <is>
          <t>D1 Describe the files</t>
        </is>
      </c>
      <c r="F436" s="21" t="inlineStr">
        <is>
          <t>U</t>
        </is>
      </c>
      <c r="G436" s="23" t="n"/>
      <c r="H436" s="14" t="inlineStr">
        <is>
          <t>D2 Explain the source</t>
        </is>
      </c>
      <c r="I436" s="21" t="inlineStr">
        <is>
          <t>Y</t>
        </is>
      </c>
      <c r="J436" s="23" t="n"/>
      <c r="K436" s="14" t="inlineStr">
        <is>
          <t>D3 Track the version</t>
        </is>
      </c>
      <c r="L436" s="21" t="inlineStr">
        <is>
          <t>Y</t>
        </is>
      </c>
      <c r="M436" s="23" t="n"/>
      <c r="N436" s="14" t="inlineStr">
        <is>
          <t>D4 State the limits</t>
        </is>
      </c>
      <c r="O436" s="21" t="inlineStr">
        <is>
          <t>Y</t>
        </is>
      </c>
      <c r="P436" s="23" t="n"/>
      <c r="Q436" s="14" t="inlineStr">
        <is>
          <t>D5 Locate the details</t>
        </is>
      </c>
      <c r="R436" s="21" t="inlineStr">
        <is>
          <t>Y</t>
        </is>
      </c>
      <c r="S436" s="23" t="n"/>
      <c r="T436" s="14">
        <f>IF(Z436=0,IF(ISNUMBER(SEARCH("X",AV436)),"Unrated (0-5; X)","Unrated (0-5)"),IF(Z436=1,V436&amp;"/5",V436&amp;"-"&amp;X436&amp;"/5 (P"&amp;IF(ISNUMBER(SEARCH("X",AV436)),"; X","")&amp;")"))</f>
        <v/>
      </c>
      <c r="U436" s="26">
        <f>IF(AS436=0,"",IF(AR436=0,"Incomplete/invalid",IF(AA436=0,IF(ISNUMBER(SEARCH("X",AW436)),"Unrated (0-5; X)","Unrated (0-5)"),IF(AA436=1,W436&amp;"/5",W436&amp;"-"&amp;Y436&amp;"/5 (P"&amp;IF(ISNUMBER(SEARCH("X",AW436)),"; X","")&amp;")"))))</f>
        <v/>
      </c>
      <c r="V436" s="53">
        <f>LEN(AV436)-LEN(SUBSTITUTE(AV436,"Y",""))</f>
        <v/>
      </c>
      <c r="W436" s="54">
        <f>IF(AR436=1,LEN(AW436)-LEN(SUBSTITUTE(AW436,"Y","")),"")</f>
        <v/>
      </c>
      <c r="X436" s="53">
        <f>5-(LEN(AV436)-LEN(SUBSTITUTE(AV436,"N","")))</f>
        <v/>
      </c>
      <c r="Y436" s="54">
        <f>IF(AR436=1,5-(LEN(AW436)-LEN(SUBSTITUTE(AW436,"N",""))),"")</f>
        <v/>
      </c>
      <c r="Z436" s="55">
        <f>(V436+5-X436)/5</f>
        <v/>
      </c>
      <c r="AA436" s="56">
        <f>IF(AR436=1,(W436+5-Y436)/5,"")</f>
        <v/>
      </c>
      <c r="AB436" s="57">
        <f>D436*V436/5</f>
        <v/>
      </c>
      <c r="AC436" s="58">
        <f>IF(AR436=1,D436*W436/5,"")</f>
        <v/>
      </c>
      <c r="AD436" s="57">
        <f>D436*X436/5</f>
        <v/>
      </c>
      <c r="AE436" s="58">
        <f>IF(AR436=1,D436*Y436/5,"")</f>
        <v/>
      </c>
      <c r="AF436" s="57">
        <f>D436*Z436</f>
        <v/>
      </c>
      <c r="AG436" s="58">
        <f>IF(AR436=1,D436*AA436,"")</f>
        <v/>
      </c>
      <c r="AH436" s="14" t="inlineStr">
        <is>
          <t>Y: D2, D3, D4, D5 | N: none | X: none | U: D1. See dataset-specific evidence note in MCDM_Grades and the complete rules in MCDM_Rubric.</t>
        </is>
      </c>
      <c r="AI436" s="27" t="n"/>
      <c r="AJ436" s="14" t="inlineStr">
        <is>
          <t>https://data.mendeley.com/datasets/rgymy6dwdd/1</t>
        </is>
      </c>
      <c r="AK436" s="27" t="n"/>
      <c r="AL436" s="14" t="inlineStr">
        <is>
          <t>P: primary documentation (not evaluator-verified data quality)</t>
        </is>
      </c>
      <c r="AM436" s="27" t="n"/>
      <c r="AN436" s="14" t="inlineStr">
        <is>
          <t>Mendeley rgymy6dwdd/1</t>
        </is>
      </c>
      <c r="AO436" s="27" t="n"/>
      <c r="AP436" s="14" t="inlineStr">
        <is>
          <t>2026-09-07</t>
        </is>
      </c>
      <c r="AQ436" s="27" t="n"/>
      <c r="AR436" s="14">
        <f>IF(AND(AS436=5,LEN(AW436)=5,LEN(SUBSTITUTE(SUBSTITUTE(SUBSTITUTE(SUBSTITUTE(AW436,"Y",""),"N",""),"U",""),"X",""))=0),1,0)</f>
        <v/>
      </c>
      <c r="AS436" s="14">
        <f>COUNTA(G436,J436,M436,P436,S436)</f>
        <v/>
      </c>
      <c r="AT436" s="14">
        <f>SUM(IF(OR(G436="Y",G436="N",G436="U",G436="X"),IF(G436=F436,1,0),0),IF(OR(J436="Y",J436="N",J436="U",J436="X"),IF(J436=I436,1,0),0),IF(OR(M436="Y",M436="N",M436="U",M436="X"),IF(M436=L436,1,0),0),IF(OR(P436="Y",P436="N",P436="U",P436="X"),IF(P436=O436,1,0),0),IF(OR(S436="Y",S436="N",S436="U",S436="X"),IF(S436=R436,1,0),0))</f>
        <v/>
      </c>
      <c r="AU436" s="14">
        <f>A436&amp;"|"&amp;LEFT(C436,1)</f>
        <v/>
      </c>
      <c r="AV436" s="14">
        <f>F436&amp;I436&amp;L436&amp;O436&amp;R436</f>
        <v/>
      </c>
      <c r="AW436" s="14">
        <f>G436&amp;J436&amp;M436&amp;P436&amp;S436</f>
        <v/>
      </c>
    </row>
    <row r="437" ht="70" customHeight="1">
      <c r="A437" s="14" t="inlineStr">
        <is>
          <t>DS-055</t>
        </is>
      </c>
      <c r="B437" s="14" t="inlineStr">
        <is>
          <t>Bandung Pothole Image Dataset (BPID)</t>
        </is>
      </c>
      <c r="C437" s="14" t="inlineStr">
        <is>
          <t>C Sample Size</t>
        </is>
      </c>
      <c r="D437" s="14">
        <f>MCDM_Settings!$D$10</f>
        <v/>
      </c>
      <c r="E437" s="14" t="inlineStr">
        <is>
          <t>C1 Count originals</t>
        </is>
      </c>
      <c r="F437" s="21" t="inlineStr">
        <is>
          <t>Y</t>
        </is>
      </c>
      <c r="G437" s="23" t="n"/>
      <c r="H437" s="14" t="inlineStr">
        <is>
          <t>C2 Count each class</t>
        </is>
      </c>
      <c r="I437" s="21" t="inlineStr">
        <is>
          <t>U</t>
        </is>
      </c>
      <c r="J437" s="23" t="n"/>
      <c r="K437" s="14" t="inlineStr">
        <is>
          <t>C3 Count each group</t>
        </is>
      </c>
      <c r="L437" s="21" t="inlineStr">
        <is>
          <t>U</t>
        </is>
      </c>
      <c r="M437" s="23" t="n"/>
      <c r="N437" s="14" t="inlineStr">
        <is>
          <t>C4 Count each split</t>
        </is>
      </c>
      <c r="O437" s="21" t="inlineStr">
        <is>
          <t>U</t>
        </is>
      </c>
      <c r="P437" s="23" t="n"/>
      <c r="Q437" s="14" t="inlineStr">
        <is>
          <t>C5 Justify the size</t>
        </is>
      </c>
      <c r="R437" s="21" t="inlineStr">
        <is>
          <t>U</t>
        </is>
      </c>
      <c r="S437" s="23" t="n"/>
      <c r="T437" s="14">
        <f>IF(Z437=0,IF(ISNUMBER(SEARCH("X",AV437)),"Unrated (0-5; X)","Unrated (0-5)"),IF(Z437=1,V437&amp;"/5",V437&amp;"-"&amp;X437&amp;"/5 (P"&amp;IF(ISNUMBER(SEARCH("X",AV437)),"; X","")&amp;")"))</f>
        <v/>
      </c>
      <c r="U437" s="26">
        <f>IF(AS437=0,"",IF(AR437=0,"Incomplete/invalid",IF(AA437=0,IF(ISNUMBER(SEARCH("X",AW437)),"Unrated (0-5; X)","Unrated (0-5)"),IF(AA437=1,W437&amp;"/5",W437&amp;"-"&amp;Y437&amp;"/5 (P"&amp;IF(ISNUMBER(SEARCH("X",AW437)),"; X","")&amp;")"))))</f>
        <v/>
      </c>
      <c r="V437" s="53">
        <f>LEN(AV437)-LEN(SUBSTITUTE(AV437,"Y",""))</f>
        <v/>
      </c>
      <c r="W437" s="54">
        <f>IF(AR437=1,LEN(AW437)-LEN(SUBSTITUTE(AW437,"Y","")),"")</f>
        <v/>
      </c>
      <c r="X437" s="53">
        <f>5-(LEN(AV437)-LEN(SUBSTITUTE(AV437,"N","")))</f>
        <v/>
      </c>
      <c r="Y437" s="54">
        <f>IF(AR437=1,5-(LEN(AW437)-LEN(SUBSTITUTE(AW437,"N",""))),"")</f>
        <v/>
      </c>
      <c r="Z437" s="55">
        <f>(V437+5-X437)/5</f>
        <v/>
      </c>
      <c r="AA437" s="56">
        <f>IF(AR437=1,(W437+5-Y437)/5,"")</f>
        <v/>
      </c>
      <c r="AB437" s="57">
        <f>D437*V437/5</f>
        <v/>
      </c>
      <c r="AC437" s="58">
        <f>IF(AR437=1,D437*W437/5,"")</f>
        <v/>
      </c>
      <c r="AD437" s="57">
        <f>D437*X437/5</f>
        <v/>
      </c>
      <c r="AE437" s="58">
        <f>IF(AR437=1,D437*Y437/5,"")</f>
        <v/>
      </c>
      <c r="AF437" s="57">
        <f>D437*Z437</f>
        <v/>
      </c>
      <c r="AG437" s="58">
        <f>IF(AR437=1,D437*AA437,"")</f>
        <v/>
      </c>
      <c r="AH437" s="14" t="inlineStr">
        <is>
          <t>Y: C1 | N: none | X: none | U: C2, C3, C4, C5. See dataset-specific evidence note in MCDM_Grades and the complete rules in MCDM_Rubric.</t>
        </is>
      </c>
      <c r="AI437" s="27" t="n"/>
      <c r="AJ437" s="14" t="inlineStr">
        <is>
          <t>https://data.mendeley.com/datasets/rgymy6dwdd/1</t>
        </is>
      </c>
      <c r="AK437" s="27" t="n"/>
      <c r="AL437" s="14" t="inlineStr">
        <is>
          <t>P: primary documentation (not evaluator-verified data quality)</t>
        </is>
      </c>
      <c r="AM437" s="27" t="n"/>
      <c r="AN437" s="14" t="inlineStr">
        <is>
          <t>Mendeley rgymy6dwdd/1</t>
        </is>
      </c>
      <c r="AO437" s="27" t="n"/>
      <c r="AP437" s="14" t="inlineStr">
        <is>
          <t>2026-09-07</t>
        </is>
      </c>
      <c r="AQ437" s="27" t="n"/>
      <c r="AR437" s="14">
        <f>IF(AND(AS437=5,LEN(AW437)=5,LEN(SUBSTITUTE(SUBSTITUTE(SUBSTITUTE(SUBSTITUTE(AW437,"Y",""),"N",""),"U",""),"X",""))=0),1,0)</f>
        <v/>
      </c>
      <c r="AS437" s="14">
        <f>COUNTA(G437,J437,M437,P437,S437)</f>
        <v/>
      </c>
      <c r="AT437" s="14">
        <f>SUM(IF(OR(G437="Y",G437="N",G437="U",G437="X"),IF(G437=F437,1,0),0),IF(OR(J437="Y",J437="N",J437="U",J437="X"),IF(J437=I437,1,0),0),IF(OR(M437="Y",M437="N",M437="U",M437="X"),IF(M437=L437,1,0),0),IF(OR(P437="Y",P437="N",P437="U",P437="X"),IF(P437=O437,1,0),0),IF(OR(S437="Y",S437="N",S437="U",S437="X"),IF(S437=R437,1,0),0))</f>
        <v/>
      </c>
      <c r="AU437" s="14">
        <f>A437&amp;"|"&amp;LEFT(C437,1)</f>
        <v/>
      </c>
      <c r="AV437" s="14">
        <f>F437&amp;I437&amp;L437&amp;O437&amp;R437</f>
        <v/>
      </c>
      <c r="AW437" s="14">
        <f>G437&amp;J437&amp;M437&amp;P437&amp;S437</f>
        <v/>
      </c>
    </row>
    <row r="438" ht="70" customHeight="1">
      <c r="A438" s="14" t="inlineStr">
        <is>
          <t>DS-055</t>
        </is>
      </c>
      <c r="B438" s="14" t="inlineStr">
        <is>
          <t>Bandung Pothole Image Dataset (BPID)</t>
        </is>
      </c>
      <c r="C438" s="14" t="inlineStr">
        <is>
          <t>R Domain Fit</t>
        </is>
      </c>
      <c r="D438" s="14">
        <f>MCDM_Settings!$D$11</f>
        <v/>
      </c>
      <c r="E438" s="14" t="inlineStr">
        <is>
          <t>R1 Define the domain</t>
        </is>
      </c>
      <c r="F438" s="21" t="inlineStr">
        <is>
          <t>Y</t>
        </is>
      </c>
      <c r="G438" s="23" t="n"/>
      <c r="H438" s="14" t="inlineStr">
        <is>
          <t>R2 Describe coverage</t>
        </is>
      </c>
      <c r="I438" s="21" t="inlineStr">
        <is>
          <t>Y</t>
        </is>
      </c>
      <c r="J438" s="23" t="n"/>
      <c r="K438" s="14" t="inlineStr">
        <is>
          <t>R3 Compare the target</t>
        </is>
      </c>
      <c r="L438" s="21" t="inlineStr">
        <is>
          <t>U</t>
        </is>
      </c>
      <c r="M438" s="23" t="n"/>
      <c r="N438" s="14" t="inlineStr">
        <is>
          <t>R4 Check for bias</t>
        </is>
      </c>
      <c r="O438" s="21" t="inlineStr">
        <is>
          <t>U</t>
        </is>
      </c>
      <c r="P438" s="23" t="n"/>
      <c r="Q438" s="14" t="inlineStr">
        <is>
          <t>R5 Test a new domain</t>
        </is>
      </c>
      <c r="R438" s="21" t="inlineStr">
        <is>
          <t>U</t>
        </is>
      </c>
      <c r="S438" s="23" t="n"/>
      <c r="T438" s="14">
        <f>IF(Z438=0,IF(ISNUMBER(SEARCH("X",AV438)),"Unrated (0-5; X)","Unrated (0-5)"),IF(Z438=1,V438&amp;"/5",V438&amp;"-"&amp;X438&amp;"/5 (P"&amp;IF(ISNUMBER(SEARCH("X",AV438)),"; X","")&amp;")"))</f>
        <v/>
      </c>
      <c r="U438" s="26">
        <f>IF(AS438=0,"",IF(AR438=0,"Incomplete/invalid",IF(AA438=0,IF(ISNUMBER(SEARCH("X",AW438)),"Unrated (0-5; X)","Unrated (0-5)"),IF(AA438=1,W438&amp;"/5",W438&amp;"-"&amp;Y438&amp;"/5 (P"&amp;IF(ISNUMBER(SEARCH("X",AW438)),"; X","")&amp;")"))))</f>
        <v/>
      </c>
      <c r="V438" s="53">
        <f>LEN(AV438)-LEN(SUBSTITUTE(AV438,"Y",""))</f>
        <v/>
      </c>
      <c r="W438" s="54">
        <f>IF(AR438=1,LEN(AW438)-LEN(SUBSTITUTE(AW438,"Y","")),"")</f>
        <v/>
      </c>
      <c r="X438" s="53">
        <f>5-(LEN(AV438)-LEN(SUBSTITUTE(AV438,"N","")))</f>
        <v/>
      </c>
      <c r="Y438" s="54">
        <f>IF(AR438=1,5-(LEN(AW438)-LEN(SUBSTITUTE(AW438,"N",""))),"")</f>
        <v/>
      </c>
      <c r="Z438" s="55">
        <f>(V438+5-X438)/5</f>
        <v/>
      </c>
      <c r="AA438" s="56">
        <f>IF(AR438=1,(W438+5-Y438)/5,"")</f>
        <v/>
      </c>
      <c r="AB438" s="57">
        <f>D438*V438/5</f>
        <v/>
      </c>
      <c r="AC438" s="58">
        <f>IF(AR438=1,D438*W438/5,"")</f>
        <v/>
      </c>
      <c r="AD438" s="57">
        <f>D438*X438/5</f>
        <v/>
      </c>
      <c r="AE438" s="58">
        <f>IF(AR438=1,D438*Y438/5,"")</f>
        <v/>
      </c>
      <c r="AF438" s="57">
        <f>D438*Z438</f>
        <v/>
      </c>
      <c r="AG438" s="58">
        <f>IF(AR438=1,D438*AA438,"")</f>
        <v/>
      </c>
      <c r="AH438" s="14" t="inlineStr">
        <is>
          <t>Y: R1, R2 | N: none | X: none | U: R3, R4, R5. See dataset-specific evidence note in MCDM_Grades and the complete rules in MCDM_Rubric.</t>
        </is>
      </c>
      <c r="AI438" s="27" t="n"/>
      <c r="AJ438" s="14" t="inlineStr">
        <is>
          <t>https://data.mendeley.com/datasets/rgymy6dwdd/1</t>
        </is>
      </c>
      <c r="AK438" s="27" t="n"/>
      <c r="AL438" s="14" t="inlineStr">
        <is>
          <t>P: primary documentation (not evaluator-verified data quality)</t>
        </is>
      </c>
      <c r="AM438" s="27" t="n"/>
      <c r="AN438" s="14" t="inlineStr">
        <is>
          <t>Mendeley rgymy6dwdd/1</t>
        </is>
      </c>
      <c r="AO438" s="27" t="n"/>
      <c r="AP438" s="14" t="inlineStr">
        <is>
          <t>2026-09-07</t>
        </is>
      </c>
      <c r="AQ438" s="27" t="n"/>
      <c r="AR438" s="14">
        <f>IF(AND(AS438=5,LEN(AW438)=5,LEN(SUBSTITUTE(SUBSTITUTE(SUBSTITUTE(SUBSTITUTE(AW438,"Y",""),"N",""),"U",""),"X",""))=0),1,0)</f>
        <v/>
      </c>
      <c r="AS438" s="14">
        <f>COUNTA(G438,J438,M438,P438,S438)</f>
        <v/>
      </c>
      <c r="AT438" s="14">
        <f>SUM(IF(OR(G438="Y",G438="N",G438="U",G438="X"),IF(G438=F438,1,0),0),IF(OR(J438="Y",J438="N",J438="U",J438="X"),IF(J438=I438,1,0),0),IF(OR(M438="Y",M438="N",M438="U",M438="X"),IF(M438=L438,1,0),0),IF(OR(P438="Y",P438="N",P438="U",P438="X"),IF(P438=O438,1,0),0),IF(OR(S438="Y",S438="N",S438="U",S438="X"),IF(S438=R438,1,0),0))</f>
        <v/>
      </c>
      <c r="AU438" s="14">
        <f>A438&amp;"|"&amp;LEFT(C438,1)</f>
        <v/>
      </c>
      <c r="AV438" s="14">
        <f>F438&amp;I438&amp;L438&amp;O438&amp;R438</f>
        <v/>
      </c>
      <c r="AW438" s="14">
        <f>G438&amp;J438&amp;M438&amp;P438&amp;S438</f>
        <v/>
      </c>
    </row>
    <row r="439" ht="70" customHeight="1">
      <c r="A439" s="14" t="inlineStr">
        <is>
          <t>DS-055</t>
        </is>
      </c>
      <c r="B439" s="14" t="inlineStr">
        <is>
          <t>Bandung Pothole Image Dataset (BPID)</t>
        </is>
      </c>
      <c r="C439" s="14" t="inlineStr">
        <is>
          <t>M Sensor Details</t>
        </is>
      </c>
      <c r="D439" s="14">
        <f>MCDM_Settings!$D$12</f>
        <v/>
      </c>
      <c r="E439" s="14" t="inlineStr">
        <is>
          <t>M1 Identify equipment</t>
        </is>
      </c>
      <c r="F439" s="21" t="inlineStr">
        <is>
          <t>U</t>
        </is>
      </c>
      <c r="G439" s="23" t="n"/>
      <c r="H439" s="14" t="inlineStr">
        <is>
          <t>M2 Specify the scale</t>
        </is>
      </c>
      <c r="I439" s="21" t="inlineStr">
        <is>
          <t>U</t>
        </is>
      </c>
      <c r="J439" s="23" t="n"/>
      <c r="K439" s="14" t="inlineStr">
        <is>
          <t>M3 Locate the records</t>
        </is>
      </c>
      <c r="L439" s="21" t="inlineStr">
        <is>
          <t>U</t>
        </is>
      </c>
      <c r="M439" s="23" t="n"/>
      <c r="N439" s="14" t="inlineStr">
        <is>
          <t>M4 Report precision</t>
        </is>
      </c>
      <c r="O439" s="21" t="inlineStr">
        <is>
          <t>U</t>
        </is>
      </c>
      <c r="P439" s="23" t="n"/>
      <c r="Q439" s="14" t="inlineStr">
        <is>
          <t>M5 Explain processing</t>
        </is>
      </c>
      <c r="R439" s="21" t="inlineStr">
        <is>
          <t>U</t>
        </is>
      </c>
      <c r="S439" s="23" t="n"/>
      <c r="T439" s="14">
        <f>IF(Z439=0,IF(ISNUMBER(SEARCH("X",AV439)),"Unrated (0-5; X)","Unrated (0-5)"),IF(Z439=1,V439&amp;"/5",V439&amp;"-"&amp;X439&amp;"/5 (P"&amp;IF(ISNUMBER(SEARCH("X",AV439)),"; X","")&amp;")"))</f>
        <v/>
      </c>
      <c r="U439" s="26">
        <f>IF(AS439=0,"",IF(AR439=0,"Incomplete/invalid",IF(AA439=0,IF(ISNUMBER(SEARCH("X",AW439)),"Unrated (0-5; X)","Unrated (0-5)"),IF(AA439=1,W439&amp;"/5",W439&amp;"-"&amp;Y439&amp;"/5 (P"&amp;IF(ISNUMBER(SEARCH("X",AW439)),"; X","")&amp;")"))))</f>
        <v/>
      </c>
      <c r="V439" s="53">
        <f>LEN(AV439)-LEN(SUBSTITUTE(AV439,"Y",""))</f>
        <v/>
      </c>
      <c r="W439" s="54">
        <f>IF(AR439=1,LEN(AW439)-LEN(SUBSTITUTE(AW439,"Y","")),"")</f>
        <v/>
      </c>
      <c r="X439" s="53">
        <f>5-(LEN(AV439)-LEN(SUBSTITUTE(AV439,"N","")))</f>
        <v/>
      </c>
      <c r="Y439" s="54">
        <f>IF(AR439=1,5-(LEN(AW439)-LEN(SUBSTITUTE(AW439,"N",""))),"")</f>
        <v/>
      </c>
      <c r="Z439" s="55">
        <f>(V439+5-X439)/5</f>
        <v/>
      </c>
      <c r="AA439" s="56">
        <f>IF(AR439=1,(W439+5-Y439)/5,"")</f>
        <v/>
      </c>
      <c r="AB439" s="57">
        <f>D439*V439/5</f>
        <v/>
      </c>
      <c r="AC439" s="58">
        <f>IF(AR439=1,D439*W439/5,"")</f>
        <v/>
      </c>
      <c r="AD439" s="57">
        <f>D439*X439/5</f>
        <v/>
      </c>
      <c r="AE439" s="58">
        <f>IF(AR439=1,D439*Y439/5,"")</f>
        <v/>
      </c>
      <c r="AF439" s="57">
        <f>D439*Z439</f>
        <v/>
      </c>
      <c r="AG439" s="58">
        <f>IF(AR439=1,D439*AA439,"")</f>
        <v/>
      </c>
      <c r="AH439" s="14" t="inlineStr">
        <is>
          <t>Y: none | N: none | X: none | U: M1, M2, M3, M4, M5. See dataset-specific evidence note in MCDM_Grades and the complete rules in MCDM_Rubric.</t>
        </is>
      </c>
      <c r="AI439" s="27" t="n"/>
      <c r="AJ439" s="14" t="inlineStr">
        <is>
          <t>https://data.mendeley.com/datasets/rgymy6dwdd/1</t>
        </is>
      </c>
      <c r="AK439" s="27" t="n"/>
      <c r="AL439" s="14" t="inlineStr">
        <is>
          <t>P: primary documentation (not evaluator-verified data quality)</t>
        </is>
      </c>
      <c r="AM439" s="27" t="n"/>
      <c r="AN439" s="14" t="inlineStr">
        <is>
          <t>Mendeley rgymy6dwdd/1</t>
        </is>
      </c>
      <c r="AO439" s="27" t="n"/>
      <c r="AP439" s="14" t="inlineStr">
        <is>
          <t>2026-09-07</t>
        </is>
      </c>
      <c r="AQ439" s="27" t="n"/>
      <c r="AR439" s="14">
        <f>IF(AND(AS439=5,LEN(AW439)=5,LEN(SUBSTITUTE(SUBSTITUTE(SUBSTITUTE(SUBSTITUTE(AW439,"Y",""),"N",""),"U",""),"X",""))=0),1,0)</f>
        <v/>
      </c>
      <c r="AS439" s="14">
        <f>COUNTA(G439,J439,M439,P439,S439)</f>
        <v/>
      </c>
      <c r="AT439" s="14">
        <f>SUM(IF(OR(G439="Y",G439="N",G439="U",G439="X"),IF(G439=F439,1,0),0),IF(OR(J439="Y",J439="N",J439="U",J439="X"),IF(J439=I439,1,0),0),IF(OR(M439="Y",M439="N",M439="U",M439="X"),IF(M439=L439,1,0),0),IF(OR(P439="Y",P439="N",P439="U",P439="X"),IF(P439=O439,1,0),0),IF(OR(S439="Y",S439="N",S439="U",S439="X"),IF(S439=R439,1,0),0))</f>
        <v/>
      </c>
      <c r="AU439" s="14">
        <f>A439&amp;"|"&amp;LEFT(C439,1)</f>
        <v/>
      </c>
      <c r="AV439" s="14">
        <f>F439&amp;I439&amp;L439&amp;O439&amp;R439</f>
        <v/>
      </c>
      <c r="AW439" s="14">
        <f>G439&amp;J439&amp;M439&amp;P439&amp;S439</f>
        <v/>
      </c>
    </row>
    <row r="440" ht="70" customHeight="1">
      <c r="A440" s="14" t="inlineStr">
        <is>
          <t>DS-055</t>
        </is>
      </c>
      <c r="B440" s="14" t="inlineStr">
        <is>
          <t>Bandung Pothole Image Dataset (BPID)</t>
        </is>
      </c>
      <c r="C440" s="14" t="inlineStr">
        <is>
          <t>V Test Readiness</t>
        </is>
      </c>
      <c r="D440" s="14">
        <f>MCDM_Settings!$D$13</f>
        <v/>
      </c>
      <c r="E440" s="14" t="inlineStr">
        <is>
          <t>V1 Identify test data</t>
        </is>
      </c>
      <c r="F440" s="21" t="inlineStr">
        <is>
          <t>U</t>
        </is>
      </c>
      <c r="G440" s="23" t="n"/>
      <c r="H440" s="14" t="inlineStr">
        <is>
          <t>V2 Define the splits</t>
        </is>
      </c>
      <c r="I440" s="21" t="inlineStr">
        <is>
          <t>U</t>
        </is>
      </c>
      <c r="J440" s="23" t="n"/>
      <c r="K440" s="14" t="inlineStr">
        <is>
          <t>V3 Prevent leakage</t>
        </is>
      </c>
      <c r="L440" s="21" t="inlineStr">
        <is>
          <t>U</t>
        </is>
      </c>
      <c r="M440" s="23" t="n"/>
      <c r="N440" s="14" t="inlineStr">
        <is>
          <t>V4 Provide a baseline</t>
        </is>
      </c>
      <c r="O440" s="21" t="inlineStr">
        <is>
          <t>U</t>
        </is>
      </c>
      <c r="P440" s="23" t="n"/>
      <c r="Q440" s="14" t="inlineStr">
        <is>
          <t>V5 Report uncertainty</t>
        </is>
      </c>
      <c r="R440" s="21" t="inlineStr">
        <is>
          <t>U</t>
        </is>
      </c>
      <c r="S440" s="23" t="n"/>
      <c r="T440" s="14">
        <f>IF(Z440=0,IF(ISNUMBER(SEARCH("X",AV440)),"Unrated (0-5; X)","Unrated (0-5)"),IF(Z440=1,V440&amp;"/5",V440&amp;"-"&amp;X440&amp;"/5 (P"&amp;IF(ISNUMBER(SEARCH("X",AV440)),"; X","")&amp;")"))</f>
        <v/>
      </c>
      <c r="U440" s="26">
        <f>IF(AS440=0,"",IF(AR440=0,"Incomplete/invalid",IF(AA440=0,IF(ISNUMBER(SEARCH("X",AW440)),"Unrated (0-5; X)","Unrated (0-5)"),IF(AA440=1,W440&amp;"/5",W440&amp;"-"&amp;Y440&amp;"/5 (P"&amp;IF(ISNUMBER(SEARCH("X",AW440)),"; X","")&amp;")"))))</f>
        <v/>
      </c>
      <c r="V440" s="53">
        <f>LEN(AV440)-LEN(SUBSTITUTE(AV440,"Y",""))</f>
        <v/>
      </c>
      <c r="W440" s="54">
        <f>IF(AR440=1,LEN(AW440)-LEN(SUBSTITUTE(AW440,"Y","")),"")</f>
        <v/>
      </c>
      <c r="X440" s="53">
        <f>5-(LEN(AV440)-LEN(SUBSTITUTE(AV440,"N","")))</f>
        <v/>
      </c>
      <c r="Y440" s="54">
        <f>IF(AR440=1,5-(LEN(AW440)-LEN(SUBSTITUTE(AW440,"N",""))),"")</f>
        <v/>
      </c>
      <c r="Z440" s="55">
        <f>(V440+5-X440)/5</f>
        <v/>
      </c>
      <c r="AA440" s="56">
        <f>IF(AR440=1,(W440+5-Y440)/5,"")</f>
        <v/>
      </c>
      <c r="AB440" s="57">
        <f>D440*V440/5</f>
        <v/>
      </c>
      <c r="AC440" s="58">
        <f>IF(AR440=1,D440*W440/5,"")</f>
        <v/>
      </c>
      <c r="AD440" s="57">
        <f>D440*X440/5</f>
        <v/>
      </c>
      <c r="AE440" s="58">
        <f>IF(AR440=1,D440*Y440/5,"")</f>
        <v/>
      </c>
      <c r="AF440" s="57">
        <f>D440*Z440</f>
        <v/>
      </c>
      <c r="AG440" s="58">
        <f>IF(AR440=1,D440*AA440,"")</f>
        <v/>
      </c>
      <c r="AH440" s="14" t="inlineStr">
        <is>
          <t>Y: none | N: none | X: none | U: V1, V2, V3, V4, V5. See dataset-specific evidence note in MCDM_Grades and the complete rules in MCDM_Rubric.</t>
        </is>
      </c>
      <c r="AI440" s="27" t="n"/>
      <c r="AJ440" s="14" t="inlineStr">
        <is>
          <t>https://data.mendeley.com/datasets/rgymy6dwdd/1</t>
        </is>
      </c>
      <c r="AK440" s="27" t="n"/>
      <c r="AL440" s="14" t="inlineStr">
        <is>
          <t>P: primary documentation (not evaluator-verified data quality)</t>
        </is>
      </c>
      <c r="AM440" s="27" t="n"/>
      <c r="AN440" s="14" t="inlineStr">
        <is>
          <t>Mendeley rgymy6dwdd/1</t>
        </is>
      </c>
      <c r="AO440" s="27" t="n"/>
      <c r="AP440" s="14" t="inlineStr">
        <is>
          <t>2026-09-07</t>
        </is>
      </c>
      <c r="AQ440" s="27" t="n"/>
      <c r="AR440" s="14">
        <f>IF(AND(AS440=5,LEN(AW440)=5,LEN(SUBSTITUTE(SUBSTITUTE(SUBSTITUTE(SUBSTITUTE(AW440,"Y",""),"N",""),"U",""),"X",""))=0),1,0)</f>
        <v/>
      </c>
      <c r="AS440" s="14">
        <f>COUNTA(G440,J440,M440,P440,S440)</f>
        <v/>
      </c>
      <c r="AT440" s="14">
        <f>SUM(IF(OR(G440="Y",G440="N",G440="U",G440="X"),IF(G440=F440,1,0),0),IF(OR(J440="Y",J440="N",J440="U",J440="X"),IF(J440=I440,1,0),0),IF(OR(M440="Y",M440="N",M440="U",M440="X"),IF(M440=L440,1,0),0),IF(OR(P440="Y",P440="N",P440="U",P440="X"),IF(P440=O440,1,0),0),IF(OR(S440="Y",S440="N",S440="U",S440="X"),IF(S440=R440,1,0),0))</f>
        <v/>
      </c>
      <c r="AU440" s="14">
        <f>A440&amp;"|"&amp;LEFT(C440,1)</f>
        <v/>
      </c>
      <c r="AV440" s="14">
        <f>F440&amp;I440&amp;L440&amp;O440&amp;R440</f>
        <v/>
      </c>
      <c r="AW440" s="14">
        <f>G440&amp;J440&amp;M440&amp;P440&amp;S440</f>
        <v/>
      </c>
    </row>
    <row r="441" ht="70" customHeight="1">
      <c r="A441" s="14" t="inlineStr">
        <is>
          <t>DS-055</t>
        </is>
      </c>
      <c r="B441" s="14" t="inlineStr">
        <is>
          <t>Bandung Pothole Image Dataset (BPID)</t>
        </is>
      </c>
      <c r="C441" s="14" t="inlineStr">
        <is>
          <t>E Engineering Value</t>
        </is>
      </c>
      <c r="D441" s="14">
        <f>MCDM_Settings!$D$14</f>
        <v/>
      </c>
      <c r="E441" s="14" t="inlineStr">
        <is>
          <t>E1 Define the outcome</t>
        </is>
      </c>
      <c r="F441" s="21" t="inlineStr">
        <is>
          <t>U</t>
        </is>
      </c>
      <c r="G441" s="23" t="n"/>
      <c r="H441" s="14" t="inlineStr">
        <is>
          <t>E2 Provide measurements</t>
        </is>
      </c>
      <c r="I441" s="21" t="inlineStr">
        <is>
          <t>U</t>
        </is>
      </c>
      <c r="J441" s="23" t="n"/>
      <c r="K441" s="14" t="inlineStr">
        <is>
          <t>E3 Link the records</t>
        </is>
      </c>
      <c r="L441" s="21" t="inlineStr">
        <is>
          <t>U</t>
        </is>
      </c>
      <c r="M441" s="23" t="n"/>
      <c r="N441" s="14" t="inlineStr">
        <is>
          <t>E4 Map agency needs</t>
        </is>
      </c>
      <c r="O441" s="21" t="inlineStr">
        <is>
          <t>U</t>
        </is>
      </c>
      <c r="P441" s="23" t="n"/>
      <c r="Q441" s="14" t="inlineStr">
        <is>
          <t>E5 Validate the decision</t>
        </is>
      </c>
      <c r="R441" s="21" t="inlineStr">
        <is>
          <t>U</t>
        </is>
      </c>
      <c r="S441" s="23" t="n"/>
      <c r="T441" s="14">
        <f>IF(Z441=0,IF(ISNUMBER(SEARCH("X",AV441)),"Unrated (0-5; X)","Unrated (0-5)"),IF(Z441=1,V441&amp;"/5",V441&amp;"-"&amp;X441&amp;"/5 (P"&amp;IF(ISNUMBER(SEARCH("X",AV441)),"; X","")&amp;")"))</f>
        <v/>
      </c>
      <c r="U441" s="26">
        <f>IF(AS441=0,"",IF(AR441=0,"Incomplete/invalid",IF(AA441=0,IF(ISNUMBER(SEARCH("X",AW441)),"Unrated (0-5; X)","Unrated (0-5)"),IF(AA441=1,W441&amp;"/5",W441&amp;"-"&amp;Y441&amp;"/5 (P"&amp;IF(ISNUMBER(SEARCH("X",AW441)),"; X","")&amp;")"))))</f>
        <v/>
      </c>
      <c r="V441" s="53">
        <f>LEN(AV441)-LEN(SUBSTITUTE(AV441,"Y",""))</f>
        <v/>
      </c>
      <c r="W441" s="54">
        <f>IF(AR441=1,LEN(AW441)-LEN(SUBSTITUTE(AW441,"Y","")),"")</f>
        <v/>
      </c>
      <c r="X441" s="53">
        <f>5-(LEN(AV441)-LEN(SUBSTITUTE(AV441,"N","")))</f>
        <v/>
      </c>
      <c r="Y441" s="54">
        <f>IF(AR441=1,5-(LEN(AW441)-LEN(SUBSTITUTE(AW441,"N",""))),"")</f>
        <v/>
      </c>
      <c r="Z441" s="55">
        <f>(V441+5-X441)/5</f>
        <v/>
      </c>
      <c r="AA441" s="56">
        <f>IF(AR441=1,(W441+5-Y441)/5,"")</f>
        <v/>
      </c>
      <c r="AB441" s="57">
        <f>D441*V441/5</f>
        <v/>
      </c>
      <c r="AC441" s="58">
        <f>IF(AR441=1,D441*W441/5,"")</f>
        <v/>
      </c>
      <c r="AD441" s="57">
        <f>D441*X441/5</f>
        <v/>
      </c>
      <c r="AE441" s="58">
        <f>IF(AR441=1,D441*Y441/5,"")</f>
        <v/>
      </c>
      <c r="AF441" s="57">
        <f>D441*Z441</f>
        <v/>
      </c>
      <c r="AG441" s="58">
        <f>IF(AR441=1,D441*AA441,"")</f>
        <v/>
      </c>
      <c r="AH441" s="14" t="inlineStr">
        <is>
          <t>Y: none | N: none | X: none | U: E1, E2, E3, E4, E5. See dataset-specific evidence note in MCDM_Grades and the complete rules in MCDM_Rubric.</t>
        </is>
      </c>
      <c r="AI441" s="27" t="n"/>
      <c r="AJ441" s="14" t="inlineStr">
        <is>
          <t>https://data.mendeley.com/datasets/rgymy6dwdd/1</t>
        </is>
      </c>
      <c r="AK441" s="27" t="n"/>
      <c r="AL441" s="14" t="inlineStr">
        <is>
          <t>P: primary documentation (not evaluator-verified data quality)</t>
        </is>
      </c>
      <c r="AM441" s="27" t="n"/>
      <c r="AN441" s="14" t="inlineStr">
        <is>
          <t>Mendeley rgymy6dwdd/1</t>
        </is>
      </c>
      <c r="AO441" s="27" t="n"/>
      <c r="AP441" s="14" t="inlineStr">
        <is>
          <t>2026-09-07</t>
        </is>
      </c>
      <c r="AQ441" s="27" t="n"/>
      <c r="AR441" s="14">
        <f>IF(AND(AS441=5,LEN(AW441)=5,LEN(SUBSTITUTE(SUBSTITUTE(SUBSTITUTE(SUBSTITUTE(AW441,"Y",""),"N",""),"U",""),"X",""))=0),1,0)</f>
        <v/>
      </c>
      <c r="AS441" s="14">
        <f>COUNTA(G441,J441,M441,P441,S441)</f>
        <v/>
      </c>
      <c r="AT441" s="14">
        <f>SUM(IF(OR(G441="Y",G441="N",G441="U",G441="X"),IF(G441=F441,1,0),0),IF(OR(J441="Y",J441="N",J441="U",J441="X"),IF(J441=I441,1,0),0),IF(OR(M441="Y",M441="N",M441="U",M441="X"),IF(M441=L441,1,0),0),IF(OR(P441="Y",P441="N",P441="U",P441="X"),IF(P441=O441,1,0),0),IF(OR(S441="Y",S441="N",S441="U",S441="X"),IF(S441=R441,1,0),0))</f>
        <v/>
      </c>
      <c r="AU441" s="14">
        <f>A441&amp;"|"&amp;LEFT(C441,1)</f>
        <v/>
      </c>
      <c r="AV441" s="14">
        <f>F441&amp;I441&amp;L441&amp;O441&amp;R441</f>
        <v/>
      </c>
      <c r="AW441" s="14">
        <f>G441&amp;J441&amp;M441&amp;P441&amp;S441</f>
        <v/>
      </c>
    </row>
    <row r="442" ht="70" customHeight="1">
      <c r="A442" s="14" t="inlineStr">
        <is>
          <t>DS-056</t>
        </is>
      </c>
      <c r="B442" s="14" t="inlineStr">
        <is>
          <t>Bangladesh Road Damage Detection Dataset</t>
        </is>
      </c>
      <c r="C442" s="14" t="inlineStr">
        <is>
          <t>A Access</t>
        </is>
      </c>
      <c r="D442" s="14">
        <f>MCDM_Settings!$D$7</f>
        <v/>
      </c>
      <c r="E442" s="14" t="inlineStr">
        <is>
          <t>A1 Find the release</t>
        </is>
      </c>
      <c r="F442" s="21" t="inlineStr">
        <is>
          <t>Y</t>
        </is>
      </c>
      <c r="G442" s="23" t="n"/>
      <c r="H442" s="14" t="inlineStr">
        <is>
          <t>A2 Get the data</t>
        </is>
      </c>
      <c r="I442" s="21" t="inlineStr">
        <is>
          <t>Y</t>
        </is>
      </c>
      <c r="J442" s="23" t="n"/>
      <c r="K442" s="14" t="inlineStr">
        <is>
          <t>A3 Check the license</t>
        </is>
      </c>
      <c r="L442" s="21" t="inlineStr">
        <is>
          <t>Y</t>
        </is>
      </c>
      <c r="M442" s="23" t="n"/>
      <c r="N442" s="14" t="inlineStr">
        <is>
          <t>A4 Check other rights</t>
        </is>
      </c>
      <c r="O442" s="21" t="inlineStr">
        <is>
          <t>U</t>
        </is>
      </c>
      <c r="P442" s="23" t="n"/>
      <c r="Q442" s="14" t="inlineStr">
        <is>
          <t>A5 Open a sample</t>
        </is>
      </c>
      <c r="R442" s="21" t="inlineStr">
        <is>
          <t>U</t>
        </is>
      </c>
      <c r="S442" s="23" t="n"/>
      <c r="T442" s="14">
        <f>IF(Z442=0,IF(ISNUMBER(SEARCH("X",AV442)),"Unrated (0-5; X)","Unrated (0-5)"),IF(Z442=1,V442&amp;"/5",V442&amp;"-"&amp;X442&amp;"/5 (P"&amp;IF(ISNUMBER(SEARCH("X",AV442)),"; X","")&amp;")"))</f>
        <v/>
      </c>
      <c r="U442" s="26">
        <f>IF(AS442=0,"",IF(AR442=0,"Incomplete/invalid",IF(AA442=0,IF(ISNUMBER(SEARCH("X",AW442)),"Unrated (0-5; X)","Unrated (0-5)"),IF(AA442=1,W442&amp;"/5",W442&amp;"-"&amp;Y442&amp;"/5 (P"&amp;IF(ISNUMBER(SEARCH("X",AW442)),"; X","")&amp;")"))))</f>
        <v/>
      </c>
      <c r="V442" s="53">
        <f>LEN(AV442)-LEN(SUBSTITUTE(AV442,"Y",""))</f>
        <v/>
      </c>
      <c r="W442" s="54">
        <f>IF(AR442=1,LEN(AW442)-LEN(SUBSTITUTE(AW442,"Y","")),"")</f>
        <v/>
      </c>
      <c r="X442" s="53">
        <f>5-(LEN(AV442)-LEN(SUBSTITUTE(AV442,"N","")))</f>
        <v/>
      </c>
      <c r="Y442" s="54">
        <f>IF(AR442=1,5-(LEN(AW442)-LEN(SUBSTITUTE(AW442,"N",""))),"")</f>
        <v/>
      </c>
      <c r="Z442" s="55">
        <f>(V442+5-X442)/5</f>
        <v/>
      </c>
      <c r="AA442" s="56">
        <f>IF(AR442=1,(W442+5-Y442)/5,"")</f>
        <v/>
      </c>
      <c r="AB442" s="57">
        <f>D442*V442/5</f>
        <v/>
      </c>
      <c r="AC442" s="58">
        <f>IF(AR442=1,D442*W442/5,"")</f>
        <v/>
      </c>
      <c r="AD442" s="57">
        <f>D442*X442/5</f>
        <v/>
      </c>
      <c r="AE442" s="58">
        <f>IF(AR442=1,D442*Y442/5,"")</f>
        <v/>
      </c>
      <c r="AF442" s="57">
        <f>D442*Z442</f>
        <v/>
      </c>
      <c r="AG442" s="58">
        <f>IF(AR442=1,D442*AA442,"")</f>
        <v/>
      </c>
      <c r="AH442" s="14" t="inlineStr">
        <is>
          <t>Y: A1, A2, A3 | N: none | X: none | U: A4, A5. See dataset-specific evidence note in MCDM_Grades and the complete rules in MCDM_Rubric.</t>
        </is>
      </c>
      <c r="AI442" s="27" t="n"/>
      <c r="AJ442" s="14" t="inlineStr">
        <is>
          <t>https://data.mendeley.com/datasets/ktnx66vtmc/1</t>
        </is>
      </c>
      <c r="AK442" s="27" t="n"/>
      <c r="AL442" s="14" t="inlineStr">
        <is>
          <t>P: primary documentation (not evaluator-verified data quality)</t>
        </is>
      </c>
      <c r="AM442" s="27" t="n"/>
      <c r="AN442" s="14" t="inlineStr">
        <is>
          <t>Mendeley ktnx66vtmc/1</t>
        </is>
      </c>
      <c r="AO442" s="27" t="n"/>
      <c r="AP442" s="14" t="inlineStr">
        <is>
          <t>2026-09-07</t>
        </is>
      </c>
      <c r="AQ442" s="27" t="n"/>
      <c r="AR442" s="14">
        <f>IF(AND(AS442=5,LEN(AW442)=5,LEN(SUBSTITUTE(SUBSTITUTE(SUBSTITUTE(SUBSTITUTE(AW442,"Y",""),"N",""),"U",""),"X",""))=0),1,0)</f>
        <v/>
      </c>
      <c r="AS442" s="14">
        <f>COUNTA(G442,J442,M442,P442,S442)</f>
        <v/>
      </c>
      <c r="AT442" s="14">
        <f>SUM(IF(OR(G442="Y",G442="N",G442="U",G442="X"),IF(G442=F442,1,0),0),IF(OR(J442="Y",J442="N",J442="U",J442="X"),IF(J442=I442,1,0),0),IF(OR(M442="Y",M442="N",M442="U",M442="X"),IF(M442=L442,1,0),0),IF(OR(P442="Y",P442="N",P442="U",P442="X"),IF(P442=O442,1,0),0),IF(OR(S442="Y",S442="N",S442="U",S442="X"),IF(S442=R442,1,0),0))</f>
        <v/>
      </c>
      <c r="AU442" s="14">
        <f>A442&amp;"|"&amp;LEFT(C442,1)</f>
        <v/>
      </c>
      <c r="AV442" s="14">
        <f>F442&amp;I442&amp;L442&amp;O442&amp;R442</f>
        <v/>
      </c>
      <c r="AW442" s="14">
        <f>G442&amp;J442&amp;M442&amp;P442&amp;S442</f>
        <v/>
      </c>
    </row>
    <row r="443" ht="70" customHeight="1">
      <c r="A443" s="14" t="inlineStr">
        <is>
          <t>DS-056</t>
        </is>
      </c>
      <c r="B443" s="14" t="inlineStr">
        <is>
          <t>Bangladesh Road Damage Detection Dataset</t>
        </is>
      </c>
      <c r="C443" s="14" t="inlineStr">
        <is>
          <t>L Label Quality</t>
        </is>
      </c>
      <c r="D443" s="14">
        <f>MCDM_Settings!$D$8</f>
        <v/>
      </c>
      <c r="E443" s="14" t="inlineStr">
        <is>
          <t>L1 Define the targets</t>
        </is>
      </c>
      <c r="F443" s="21" t="inlineStr">
        <is>
          <t>Y</t>
        </is>
      </c>
      <c r="G443" s="23" t="n"/>
      <c r="H443" s="14" t="inlineStr">
        <is>
          <t>L2 Explain the rules</t>
        </is>
      </c>
      <c r="I443" s="21" t="inlineStr">
        <is>
          <t>U</t>
        </is>
      </c>
      <c r="J443" s="23" t="n"/>
      <c r="K443" s="14" t="inlineStr">
        <is>
          <t>L3 Identify the team</t>
        </is>
      </c>
      <c r="L443" s="21" t="inlineStr">
        <is>
          <t>U</t>
        </is>
      </c>
      <c r="M443" s="23" t="n"/>
      <c r="N443" s="14" t="inlineStr">
        <is>
          <t>L4 Review and correct</t>
        </is>
      </c>
      <c r="O443" s="21" t="inlineStr">
        <is>
          <t>U</t>
        </is>
      </c>
      <c r="P443" s="23" t="n"/>
      <c r="Q443" s="14" t="inlineStr">
        <is>
          <t>L5 Measure reliability</t>
        </is>
      </c>
      <c r="R443" s="21" t="inlineStr">
        <is>
          <t>U</t>
        </is>
      </c>
      <c r="S443" s="23" t="n"/>
      <c r="T443" s="14">
        <f>IF(Z443=0,IF(ISNUMBER(SEARCH("X",AV443)),"Unrated (0-5; X)","Unrated (0-5)"),IF(Z443=1,V443&amp;"/5",V443&amp;"-"&amp;X443&amp;"/5 (P"&amp;IF(ISNUMBER(SEARCH("X",AV443)),"; X","")&amp;")"))</f>
        <v/>
      </c>
      <c r="U443" s="26">
        <f>IF(AS443=0,"",IF(AR443=0,"Incomplete/invalid",IF(AA443=0,IF(ISNUMBER(SEARCH("X",AW443)),"Unrated (0-5; X)","Unrated (0-5)"),IF(AA443=1,W443&amp;"/5",W443&amp;"-"&amp;Y443&amp;"/5 (P"&amp;IF(ISNUMBER(SEARCH("X",AW443)),"; X","")&amp;")"))))</f>
        <v/>
      </c>
      <c r="V443" s="53">
        <f>LEN(AV443)-LEN(SUBSTITUTE(AV443,"Y",""))</f>
        <v/>
      </c>
      <c r="W443" s="54">
        <f>IF(AR443=1,LEN(AW443)-LEN(SUBSTITUTE(AW443,"Y","")),"")</f>
        <v/>
      </c>
      <c r="X443" s="53">
        <f>5-(LEN(AV443)-LEN(SUBSTITUTE(AV443,"N","")))</f>
        <v/>
      </c>
      <c r="Y443" s="54">
        <f>IF(AR443=1,5-(LEN(AW443)-LEN(SUBSTITUTE(AW443,"N",""))),"")</f>
        <v/>
      </c>
      <c r="Z443" s="55">
        <f>(V443+5-X443)/5</f>
        <v/>
      </c>
      <c r="AA443" s="56">
        <f>IF(AR443=1,(W443+5-Y443)/5,"")</f>
        <v/>
      </c>
      <c r="AB443" s="57">
        <f>D443*V443/5</f>
        <v/>
      </c>
      <c r="AC443" s="58">
        <f>IF(AR443=1,D443*W443/5,"")</f>
        <v/>
      </c>
      <c r="AD443" s="57">
        <f>D443*X443/5</f>
        <v/>
      </c>
      <c r="AE443" s="58">
        <f>IF(AR443=1,D443*Y443/5,"")</f>
        <v/>
      </c>
      <c r="AF443" s="57">
        <f>D443*Z443</f>
        <v/>
      </c>
      <c r="AG443" s="58">
        <f>IF(AR443=1,D443*AA443,"")</f>
        <v/>
      </c>
      <c r="AH443" s="14" t="inlineStr">
        <is>
          <t>Y: L1 | N: none | X: none | U: L2, L3, L4, L5. See dataset-specific evidence note in MCDM_Grades and the complete rules in MCDM_Rubric.</t>
        </is>
      </c>
      <c r="AI443" s="27" t="n"/>
      <c r="AJ443" s="14" t="inlineStr">
        <is>
          <t>https://data.mendeley.com/datasets/ktnx66vtmc/1</t>
        </is>
      </c>
      <c r="AK443" s="27" t="n"/>
      <c r="AL443" s="14" t="inlineStr">
        <is>
          <t>P: primary documentation (not evaluator-verified data quality)</t>
        </is>
      </c>
      <c r="AM443" s="27" t="n"/>
      <c r="AN443" s="14" t="inlineStr">
        <is>
          <t>Mendeley ktnx66vtmc/1</t>
        </is>
      </c>
      <c r="AO443" s="27" t="n"/>
      <c r="AP443" s="14" t="inlineStr">
        <is>
          <t>2026-09-07</t>
        </is>
      </c>
      <c r="AQ443" s="27" t="n"/>
      <c r="AR443" s="14">
        <f>IF(AND(AS443=5,LEN(AW443)=5,LEN(SUBSTITUTE(SUBSTITUTE(SUBSTITUTE(SUBSTITUTE(AW443,"Y",""),"N",""),"U",""),"X",""))=0),1,0)</f>
        <v/>
      </c>
      <c r="AS443" s="14">
        <f>COUNTA(G443,J443,M443,P443,S443)</f>
        <v/>
      </c>
      <c r="AT443" s="14">
        <f>SUM(IF(OR(G443="Y",G443="N",G443="U",G443="X"),IF(G443=F443,1,0),0),IF(OR(J443="Y",J443="N",J443="U",J443="X"),IF(J443=I443,1,0),0),IF(OR(M443="Y",M443="N",M443="U",M443="X"),IF(M443=L443,1,0),0),IF(OR(P443="Y",P443="N",P443="U",P443="X"),IF(P443=O443,1,0),0),IF(OR(S443="Y",S443="N",S443="U",S443="X"),IF(S443=R443,1,0),0))</f>
        <v/>
      </c>
      <c r="AU443" s="14">
        <f>A443&amp;"|"&amp;LEFT(C443,1)</f>
        <v/>
      </c>
      <c r="AV443" s="14">
        <f>F443&amp;I443&amp;L443&amp;O443&amp;R443</f>
        <v/>
      </c>
      <c r="AW443" s="14">
        <f>G443&amp;J443&amp;M443&amp;P443&amp;S443</f>
        <v/>
      </c>
    </row>
    <row r="444" ht="70" customHeight="1">
      <c r="A444" s="14" t="inlineStr">
        <is>
          <t>DS-056</t>
        </is>
      </c>
      <c r="B444" s="14" t="inlineStr">
        <is>
          <t>Bangladesh Road Damage Detection Dataset</t>
        </is>
      </c>
      <c r="C444" s="14" t="inlineStr">
        <is>
          <t>D Documentation</t>
        </is>
      </c>
      <c r="D444" s="14">
        <f>MCDM_Settings!$D$9</f>
        <v/>
      </c>
      <c r="E444" s="14" t="inlineStr">
        <is>
          <t>D1 Describe the files</t>
        </is>
      </c>
      <c r="F444" s="21" t="inlineStr">
        <is>
          <t>U</t>
        </is>
      </c>
      <c r="G444" s="23" t="n"/>
      <c r="H444" s="14" t="inlineStr">
        <is>
          <t>D2 Explain the source</t>
        </is>
      </c>
      <c r="I444" s="21" t="inlineStr">
        <is>
          <t>Y</t>
        </is>
      </c>
      <c r="J444" s="23" t="n"/>
      <c r="K444" s="14" t="inlineStr">
        <is>
          <t>D3 Track the version</t>
        </is>
      </c>
      <c r="L444" s="21" t="inlineStr">
        <is>
          <t>Y</t>
        </is>
      </c>
      <c r="M444" s="23" t="n"/>
      <c r="N444" s="14" t="inlineStr">
        <is>
          <t>D4 State the limits</t>
        </is>
      </c>
      <c r="O444" s="21" t="inlineStr">
        <is>
          <t>U</t>
        </is>
      </c>
      <c r="P444" s="23" t="n"/>
      <c r="Q444" s="14" t="inlineStr">
        <is>
          <t>D5 Locate the details</t>
        </is>
      </c>
      <c r="R444" s="21" t="inlineStr">
        <is>
          <t>Y</t>
        </is>
      </c>
      <c r="S444" s="23" t="n"/>
      <c r="T444" s="14">
        <f>IF(Z444=0,IF(ISNUMBER(SEARCH("X",AV444)),"Unrated (0-5; X)","Unrated (0-5)"),IF(Z444=1,V444&amp;"/5",V444&amp;"-"&amp;X444&amp;"/5 (P"&amp;IF(ISNUMBER(SEARCH("X",AV444)),"; X","")&amp;")"))</f>
        <v/>
      </c>
      <c r="U444" s="26">
        <f>IF(AS444=0,"",IF(AR444=0,"Incomplete/invalid",IF(AA444=0,IF(ISNUMBER(SEARCH("X",AW444)),"Unrated (0-5; X)","Unrated (0-5)"),IF(AA444=1,W444&amp;"/5",W444&amp;"-"&amp;Y444&amp;"/5 (P"&amp;IF(ISNUMBER(SEARCH("X",AW444)),"; X","")&amp;")"))))</f>
        <v/>
      </c>
      <c r="V444" s="53">
        <f>LEN(AV444)-LEN(SUBSTITUTE(AV444,"Y",""))</f>
        <v/>
      </c>
      <c r="W444" s="54">
        <f>IF(AR444=1,LEN(AW444)-LEN(SUBSTITUTE(AW444,"Y","")),"")</f>
        <v/>
      </c>
      <c r="X444" s="53">
        <f>5-(LEN(AV444)-LEN(SUBSTITUTE(AV444,"N","")))</f>
        <v/>
      </c>
      <c r="Y444" s="54">
        <f>IF(AR444=1,5-(LEN(AW444)-LEN(SUBSTITUTE(AW444,"N",""))),"")</f>
        <v/>
      </c>
      <c r="Z444" s="55">
        <f>(V444+5-X444)/5</f>
        <v/>
      </c>
      <c r="AA444" s="56">
        <f>IF(AR444=1,(W444+5-Y444)/5,"")</f>
        <v/>
      </c>
      <c r="AB444" s="57">
        <f>D444*V444/5</f>
        <v/>
      </c>
      <c r="AC444" s="58">
        <f>IF(AR444=1,D444*W444/5,"")</f>
        <v/>
      </c>
      <c r="AD444" s="57">
        <f>D444*X444/5</f>
        <v/>
      </c>
      <c r="AE444" s="58">
        <f>IF(AR444=1,D444*Y444/5,"")</f>
        <v/>
      </c>
      <c r="AF444" s="57">
        <f>D444*Z444</f>
        <v/>
      </c>
      <c r="AG444" s="58">
        <f>IF(AR444=1,D444*AA444,"")</f>
        <v/>
      </c>
      <c r="AH444" s="14" t="inlineStr">
        <is>
          <t>Y: D2, D3, D5 | N: none | X: none | U: D1, D4. See dataset-specific evidence note in MCDM_Grades and the complete rules in MCDM_Rubric.</t>
        </is>
      </c>
      <c r="AI444" s="27" t="n"/>
      <c r="AJ444" s="14" t="inlineStr">
        <is>
          <t>https://data.mendeley.com/datasets/ktnx66vtmc/1</t>
        </is>
      </c>
      <c r="AK444" s="27" t="n"/>
      <c r="AL444" s="14" t="inlineStr">
        <is>
          <t>P: primary documentation (not evaluator-verified data quality)</t>
        </is>
      </c>
      <c r="AM444" s="27" t="n"/>
      <c r="AN444" s="14" t="inlineStr">
        <is>
          <t>Mendeley ktnx66vtmc/1</t>
        </is>
      </c>
      <c r="AO444" s="27" t="n"/>
      <c r="AP444" s="14" t="inlineStr">
        <is>
          <t>2026-09-07</t>
        </is>
      </c>
      <c r="AQ444" s="27" t="n"/>
      <c r="AR444" s="14">
        <f>IF(AND(AS444=5,LEN(AW444)=5,LEN(SUBSTITUTE(SUBSTITUTE(SUBSTITUTE(SUBSTITUTE(AW444,"Y",""),"N",""),"U",""),"X",""))=0),1,0)</f>
        <v/>
      </c>
      <c r="AS444" s="14">
        <f>COUNTA(G444,J444,M444,P444,S444)</f>
        <v/>
      </c>
      <c r="AT444" s="14">
        <f>SUM(IF(OR(G444="Y",G444="N",G444="U",G444="X"),IF(G444=F444,1,0),0),IF(OR(J444="Y",J444="N",J444="U",J444="X"),IF(J444=I444,1,0),0),IF(OR(M444="Y",M444="N",M444="U",M444="X"),IF(M444=L444,1,0),0),IF(OR(P444="Y",P444="N",P444="U",P444="X"),IF(P444=O444,1,0),0),IF(OR(S444="Y",S444="N",S444="U",S444="X"),IF(S444=R444,1,0),0))</f>
        <v/>
      </c>
      <c r="AU444" s="14">
        <f>A444&amp;"|"&amp;LEFT(C444,1)</f>
        <v/>
      </c>
      <c r="AV444" s="14">
        <f>F444&amp;I444&amp;L444&amp;O444&amp;R444</f>
        <v/>
      </c>
      <c r="AW444" s="14">
        <f>G444&amp;J444&amp;M444&amp;P444&amp;S444</f>
        <v/>
      </c>
    </row>
    <row r="445" ht="70" customHeight="1">
      <c r="A445" s="14" t="inlineStr">
        <is>
          <t>DS-056</t>
        </is>
      </c>
      <c r="B445" s="14" t="inlineStr">
        <is>
          <t>Bangladesh Road Damage Detection Dataset</t>
        </is>
      </c>
      <c r="C445" s="14" t="inlineStr">
        <is>
          <t>C Sample Size</t>
        </is>
      </c>
      <c r="D445" s="14">
        <f>MCDM_Settings!$D$10</f>
        <v/>
      </c>
      <c r="E445" s="14" t="inlineStr">
        <is>
          <t>C1 Count originals</t>
        </is>
      </c>
      <c r="F445" s="21" t="inlineStr">
        <is>
          <t>U</t>
        </is>
      </c>
      <c r="G445" s="23" t="n"/>
      <c r="H445" s="14" t="inlineStr">
        <is>
          <t>C2 Count each class</t>
        </is>
      </c>
      <c r="I445" s="21" t="inlineStr">
        <is>
          <t>U</t>
        </is>
      </c>
      <c r="J445" s="23" t="n"/>
      <c r="K445" s="14" t="inlineStr">
        <is>
          <t>C3 Count each group</t>
        </is>
      </c>
      <c r="L445" s="21" t="inlineStr">
        <is>
          <t>U</t>
        </is>
      </c>
      <c r="M445" s="23" t="n"/>
      <c r="N445" s="14" t="inlineStr">
        <is>
          <t>C4 Count each split</t>
        </is>
      </c>
      <c r="O445" s="21" t="inlineStr">
        <is>
          <t>U</t>
        </is>
      </c>
      <c r="P445" s="23" t="n"/>
      <c r="Q445" s="14" t="inlineStr">
        <is>
          <t>C5 Justify the size</t>
        </is>
      </c>
      <c r="R445" s="21" t="inlineStr">
        <is>
          <t>U</t>
        </is>
      </c>
      <c r="S445" s="23" t="n"/>
      <c r="T445" s="14">
        <f>IF(Z445=0,IF(ISNUMBER(SEARCH("X",AV445)),"Unrated (0-5; X)","Unrated (0-5)"),IF(Z445=1,V445&amp;"/5",V445&amp;"-"&amp;X445&amp;"/5 (P"&amp;IF(ISNUMBER(SEARCH("X",AV445)),"; X","")&amp;")"))</f>
        <v/>
      </c>
      <c r="U445" s="26">
        <f>IF(AS445=0,"",IF(AR445=0,"Incomplete/invalid",IF(AA445=0,IF(ISNUMBER(SEARCH("X",AW445)),"Unrated (0-5; X)","Unrated (0-5)"),IF(AA445=1,W445&amp;"/5",W445&amp;"-"&amp;Y445&amp;"/5 (P"&amp;IF(ISNUMBER(SEARCH("X",AW445)),"; X","")&amp;")"))))</f>
        <v/>
      </c>
      <c r="V445" s="53">
        <f>LEN(AV445)-LEN(SUBSTITUTE(AV445,"Y",""))</f>
        <v/>
      </c>
      <c r="W445" s="54">
        <f>IF(AR445=1,LEN(AW445)-LEN(SUBSTITUTE(AW445,"Y","")),"")</f>
        <v/>
      </c>
      <c r="X445" s="53">
        <f>5-(LEN(AV445)-LEN(SUBSTITUTE(AV445,"N","")))</f>
        <v/>
      </c>
      <c r="Y445" s="54">
        <f>IF(AR445=1,5-(LEN(AW445)-LEN(SUBSTITUTE(AW445,"N",""))),"")</f>
        <v/>
      </c>
      <c r="Z445" s="55">
        <f>(V445+5-X445)/5</f>
        <v/>
      </c>
      <c r="AA445" s="56">
        <f>IF(AR445=1,(W445+5-Y445)/5,"")</f>
        <v/>
      </c>
      <c r="AB445" s="57">
        <f>D445*V445/5</f>
        <v/>
      </c>
      <c r="AC445" s="58">
        <f>IF(AR445=1,D445*W445/5,"")</f>
        <v/>
      </c>
      <c r="AD445" s="57">
        <f>D445*X445/5</f>
        <v/>
      </c>
      <c r="AE445" s="58">
        <f>IF(AR445=1,D445*Y445/5,"")</f>
        <v/>
      </c>
      <c r="AF445" s="57">
        <f>D445*Z445</f>
        <v/>
      </c>
      <c r="AG445" s="58">
        <f>IF(AR445=1,D445*AA445,"")</f>
        <v/>
      </c>
      <c r="AH445" s="14" t="inlineStr">
        <is>
          <t>Y: none | N: none | X: none | U: C1, C2, C3, C4, C5. See dataset-specific evidence note in MCDM_Grades and the complete rules in MCDM_Rubric.</t>
        </is>
      </c>
      <c r="AI445" s="27" t="n"/>
      <c r="AJ445" s="14" t="inlineStr">
        <is>
          <t>https://data.mendeley.com/datasets/ktnx66vtmc/1</t>
        </is>
      </c>
      <c r="AK445" s="27" t="n"/>
      <c r="AL445" s="14" t="inlineStr">
        <is>
          <t>P: primary documentation (not evaluator-verified data quality)</t>
        </is>
      </c>
      <c r="AM445" s="27" t="n"/>
      <c r="AN445" s="14" t="inlineStr">
        <is>
          <t>Mendeley ktnx66vtmc/1</t>
        </is>
      </c>
      <c r="AO445" s="27" t="n"/>
      <c r="AP445" s="14" t="inlineStr">
        <is>
          <t>2026-09-07</t>
        </is>
      </c>
      <c r="AQ445" s="27" t="n"/>
      <c r="AR445" s="14">
        <f>IF(AND(AS445=5,LEN(AW445)=5,LEN(SUBSTITUTE(SUBSTITUTE(SUBSTITUTE(SUBSTITUTE(AW445,"Y",""),"N",""),"U",""),"X",""))=0),1,0)</f>
        <v/>
      </c>
      <c r="AS445" s="14">
        <f>COUNTA(G445,J445,M445,P445,S445)</f>
        <v/>
      </c>
      <c r="AT445" s="14">
        <f>SUM(IF(OR(G445="Y",G445="N",G445="U",G445="X"),IF(G445=F445,1,0),0),IF(OR(J445="Y",J445="N",J445="U",J445="X"),IF(J445=I445,1,0),0),IF(OR(M445="Y",M445="N",M445="U",M445="X"),IF(M445=L445,1,0),0),IF(OR(P445="Y",P445="N",P445="U",P445="X"),IF(P445=O445,1,0),0),IF(OR(S445="Y",S445="N",S445="U",S445="X"),IF(S445=R445,1,0),0))</f>
        <v/>
      </c>
      <c r="AU445" s="14">
        <f>A445&amp;"|"&amp;LEFT(C445,1)</f>
        <v/>
      </c>
      <c r="AV445" s="14">
        <f>F445&amp;I445&amp;L445&amp;O445&amp;R445</f>
        <v/>
      </c>
      <c r="AW445" s="14">
        <f>G445&amp;J445&amp;M445&amp;P445&amp;S445</f>
        <v/>
      </c>
    </row>
    <row r="446" ht="70" customHeight="1">
      <c r="A446" s="14" t="inlineStr">
        <is>
          <t>DS-056</t>
        </is>
      </c>
      <c r="B446" s="14" t="inlineStr">
        <is>
          <t>Bangladesh Road Damage Detection Dataset</t>
        </is>
      </c>
      <c r="C446" s="14" t="inlineStr">
        <is>
          <t>R Domain Fit</t>
        </is>
      </c>
      <c r="D446" s="14">
        <f>MCDM_Settings!$D$11</f>
        <v/>
      </c>
      <c r="E446" s="14" t="inlineStr">
        <is>
          <t>R1 Define the domain</t>
        </is>
      </c>
      <c r="F446" s="21" t="inlineStr">
        <is>
          <t>Y</t>
        </is>
      </c>
      <c r="G446" s="23" t="n"/>
      <c r="H446" s="14" t="inlineStr">
        <is>
          <t>R2 Describe coverage</t>
        </is>
      </c>
      <c r="I446" s="21" t="inlineStr">
        <is>
          <t>Y</t>
        </is>
      </c>
      <c r="J446" s="23" t="n"/>
      <c r="K446" s="14" t="inlineStr">
        <is>
          <t>R3 Compare the target</t>
        </is>
      </c>
      <c r="L446" s="21" t="inlineStr">
        <is>
          <t>U</t>
        </is>
      </c>
      <c r="M446" s="23" t="n"/>
      <c r="N446" s="14" t="inlineStr">
        <is>
          <t>R4 Check for bias</t>
        </is>
      </c>
      <c r="O446" s="21" t="inlineStr">
        <is>
          <t>U</t>
        </is>
      </c>
      <c r="P446" s="23" t="n"/>
      <c r="Q446" s="14" t="inlineStr">
        <is>
          <t>R5 Test a new domain</t>
        </is>
      </c>
      <c r="R446" s="21" t="inlineStr">
        <is>
          <t>U</t>
        </is>
      </c>
      <c r="S446" s="23" t="n"/>
      <c r="T446" s="14">
        <f>IF(Z446=0,IF(ISNUMBER(SEARCH("X",AV446)),"Unrated (0-5; X)","Unrated (0-5)"),IF(Z446=1,V446&amp;"/5",V446&amp;"-"&amp;X446&amp;"/5 (P"&amp;IF(ISNUMBER(SEARCH("X",AV446)),"; X","")&amp;")"))</f>
        <v/>
      </c>
      <c r="U446" s="26">
        <f>IF(AS446=0,"",IF(AR446=0,"Incomplete/invalid",IF(AA446=0,IF(ISNUMBER(SEARCH("X",AW446)),"Unrated (0-5; X)","Unrated (0-5)"),IF(AA446=1,W446&amp;"/5",W446&amp;"-"&amp;Y446&amp;"/5 (P"&amp;IF(ISNUMBER(SEARCH("X",AW446)),"; X","")&amp;")"))))</f>
        <v/>
      </c>
      <c r="V446" s="53">
        <f>LEN(AV446)-LEN(SUBSTITUTE(AV446,"Y",""))</f>
        <v/>
      </c>
      <c r="W446" s="54">
        <f>IF(AR446=1,LEN(AW446)-LEN(SUBSTITUTE(AW446,"Y","")),"")</f>
        <v/>
      </c>
      <c r="X446" s="53">
        <f>5-(LEN(AV446)-LEN(SUBSTITUTE(AV446,"N","")))</f>
        <v/>
      </c>
      <c r="Y446" s="54">
        <f>IF(AR446=1,5-(LEN(AW446)-LEN(SUBSTITUTE(AW446,"N",""))),"")</f>
        <v/>
      </c>
      <c r="Z446" s="55">
        <f>(V446+5-X446)/5</f>
        <v/>
      </c>
      <c r="AA446" s="56">
        <f>IF(AR446=1,(W446+5-Y446)/5,"")</f>
        <v/>
      </c>
      <c r="AB446" s="57">
        <f>D446*V446/5</f>
        <v/>
      </c>
      <c r="AC446" s="58">
        <f>IF(AR446=1,D446*W446/5,"")</f>
        <v/>
      </c>
      <c r="AD446" s="57">
        <f>D446*X446/5</f>
        <v/>
      </c>
      <c r="AE446" s="58">
        <f>IF(AR446=1,D446*Y446/5,"")</f>
        <v/>
      </c>
      <c r="AF446" s="57">
        <f>D446*Z446</f>
        <v/>
      </c>
      <c r="AG446" s="58">
        <f>IF(AR446=1,D446*AA446,"")</f>
        <v/>
      </c>
      <c r="AH446" s="14" t="inlineStr">
        <is>
          <t>Y: R1, R2 | N: none | X: none | U: R3, R4, R5. See dataset-specific evidence note in MCDM_Grades and the complete rules in MCDM_Rubric.</t>
        </is>
      </c>
      <c r="AI446" s="27" t="n"/>
      <c r="AJ446" s="14" t="inlineStr">
        <is>
          <t>https://data.mendeley.com/datasets/ktnx66vtmc/1</t>
        </is>
      </c>
      <c r="AK446" s="27" t="n"/>
      <c r="AL446" s="14" t="inlineStr">
        <is>
          <t>P: primary documentation (not evaluator-verified data quality)</t>
        </is>
      </c>
      <c r="AM446" s="27" t="n"/>
      <c r="AN446" s="14" t="inlineStr">
        <is>
          <t>Mendeley ktnx66vtmc/1</t>
        </is>
      </c>
      <c r="AO446" s="27" t="n"/>
      <c r="AP446" s="14" t="inlineStr">
        <is>
          <t>2026-09-07</t>
        </is>
      </c>
      <c r="AQ446" s="27" t="n"/>
      <c r="AR446" s="14">
        <f>IF(AND(AS446=5,LEN(AW446)=5,LEN(SUBSTITUTE(SUBSTITUTE(SUBSTITUTE(SUBSTITUTE(AW446,"Y",""),"N",""),"U",""),"X",""))=0),1,0)</f>
        <v/>
      </c>
      <c r="AS446" s="14">
        <f>COUNTA(G446,J446,M446,P446,S446)</f>
        <v/>
      </c>
      <c r="AT446" s="14">
        <f>SUM(IF(OR(G446="Y",G446="N",G446="U",G446="X"),IF(G446=F446,1,0),0),IF(OR(J446="Y",J446="N",J446="U",J446="X"),IF(J446=I446,1,0),0),IF(OR(M446="Y",M446="N",M446="U",M446="X"),IF(M446=L446,1,0),0),IF(OR(P446="Y",P446="N",P446="U",P446="X"),IF(P446=O446,1,0),0),IF(OR(S446="Y",S446="N",S446="U",S446="X"),IF(S446=R446,1,0),0))</f>
        <v/>
      </c>
      <c r="AU446" s="14">
        <f>A446&amp;"|"&amp;LEFT(C446,1)</f>
        <v/>
      </c>
      <c r="AV446" s="14">
        <f>F446&amp;I446&amp;L446&amp;O446&amp;R446</f>
        <v/>
      </c>
      <c r="AW446" s="14">
        <f>G446&amp;J446&amp;M446&amp;P446&amp;S446</f>
        <v/>
      </c>
    </row>
    <row r="447" ht="70" customHeight="1">
      <c r="A447" s="14" t="inlineStr">
        <is>
          <t>DS-056</t>
        </is>
      </c>
      <c r="B447" s="14" t="inlineStr">
        <is>
          <t>Bangladesh Road Damage Detection Dataset</t>
        </is>
      </c>
      <c r="C447" s="14" t="inlineStr">
        <is>
          <t>M Sensor Details</t>
        </is>
      </c>
      <c r="D447" s="14">
        <f>MCDM_Settings!$D$12</f>
        <v/>
      </c>
      <c r="E447" s="14" t="inlineStr">
        <is>
          <t>M1 Identify equipment</t>
        </is>
      </c>
      <c r="F447" s="21" t="inlineStr">
        <is>
          <t>Y</t>
        </is>
      </c>
      <c r="G447" s="23" t="n"/>
      <c r="H447" s="14" t="inlineStr">
        <is>
          <t>M2 Specify the scale</t>
        </is>
      </c>
      <c r="I447" s="21" t="inlineStr">
        <is>
          <t>U</t>
        </is>
      </c>
      <c r="J447" s="23" t="n"/>
      <c r="K447" s="14" t="inlineStr">
        <is>
          <t>M3 Locate the records</t>
        </is>
      </c>
      <c r="L447" s="21" t="inlineStr">
        <is>
          <t>U</t>
        </is>
      </c>
      <c r="M447" s="23" t="n"/>
      <c r="N447" s="14" t="inlineStr">
        <is>
          <t>M4 Report precision</t>
        </is>
      </c>
      <c r="O447" s="21" t="inlineStr">
        <is>
          <t>U</t>
        </is>
      </c>
      <c r="P447" s="23" t="n"/>
      <c r="Q447" s="14" t="inlineStr">
        <is>
          <t>M5 Explain processing</t>
        </is>
      </c>
      <c r="R447" s="21" t="inlineStr">
        <is>
          <t>Y</t>
        </is>
      </c>
      <c r="S447" s="23" t="n"/>
      <c r="T447" s="14">
        <f>IF(Z447=0,IF(ISNUMBER(SEARCH("X",AV447)),"Unrated (0-5; X)","Unrated (0-5)"),IF(Z447=1,V447&amp;"/5",V447&amp;"-"&amp;X447&amp;"/5 (P"&amp;IF(ISNUMBER(SEARCH("X",AV447)),"; X","")&amp;")"))</f>
        <v/>
      </c>
      <c r="U447" s="26">
        <f>IF(AS447=0,"",IF(AR447=0,"Incomplete/invalid",IF(AA447=0,IF(ISNUMBER(SEARCH("X",AW447)),"Unrated (0-5; X)","Unrated (0-5)"),IF(AA447=1,W447&amp;"/5",W447&amp;"-"&amp;Y447&amp;"/5 (P"&amp;IF(ISNUMBER(SEARCH("X",AW447)),"; X","")&amp;")"))))</f>
        <v/>
      </c>
      <c r="V447" s="53">
        <f>LEN(AV447)-LEN(SUBSTITUTE(AV447,"Y",""))</f>
        <v/>
      </c>
      <c r="W447" s="54">
        <f>IF(AR447=1,LEN(AW447)-LEN(SUBSTITUTE(AW447,"Y","")),"")</f>
        <v/>
      </c>
      <c r="X447" s="53">
        <f>5-(LEN(AV447)-LEN(SUBSTITUTE(AV447,"N","")))</f>
        <v/>
      </c>
      <c r="Y447" s="54">
        <f>IF(AR447=1,5-(LEN(AW447)-LEN(SUBSTITUTE(AW447,"N",""))),"")</f>
        <v/>
      </c>
      <c r="Z447" s="55">
        <f>(V447+5-X447)/5</f>
        <v/>
      </c>
      <c r="AA447" s="56">
        <f>IF(AR447=1,(W447+5-Y447)/5,"")</f>
        <v/>
      </c>
      <c r="AB447" s="57">
        <f>D447*V447/5</f>
        <v/>
      </c>
      <c r="AC447" s="58">
        <f>IF(AR447=1,D447*W447/5,"")</f>
        <v/>
      </c>
      <c r="AD447" s="57">
        <f>D447*X447/5</f>
        <v/>
      </c>
      <c r="AE447" s="58">
        <f>IF(AR447=1,D447*Y447/5,"")</f>
        <v/>
      </c>
      <c r="AF447" s="57">
        <f>D447*Z447</f>
        <v/>
      </c>
      <c r="AG447" s="58">
        <f>IF(AR447=1,D447*AA447,"")</f>
        <v/>
      </c>
      <c r="AH447" s="14" t="inlineStr">
        <is>
          <t>Y: M1, M5 | N: none | X: none | U: M2, M3, M4. See dataset-specific evidence note in MCDM_Grades and the complete rules in MCDM_Rubric.</t>
        </is>
      </c>
      <c r="AI447" s="27" t="n"/>
      <c r="AJ447" s="14" t="inlineStr">
        <is>
          <t>https://data.mendeley.com/datasets/ktnx66vtmc/1</t>
        </is>
      </c>
      <c r="AK447" s="27" t="n"/>
      <c r="AL447" s="14" t="inlineStr">
        <is>
          <t>P: primary documentation (not evaluator-verified data quality)</t>
        </is>
      </c>
      <c r="AM447" s="27" t="n"/>
      <c r="AN447" s="14" t="inlineStr">
        <is>
          <t>Mendeley ktnx66vtmc/1</t>
        </is>
      </c>
      <c r="AO447" s="27" t="n"/>
      <c r="AP447" s="14" t="inlineStr">
        <is>
          <t>2026-09-07</t>
        </is>
      </c>
      <c r="AQ447" s="27" t="n"/>
      <c r="AR447" s="14">
        <f>IF(AND(AS447=5,LEN(AW447)=5,LEN(SUBSTITUTE(SUBSTITUTE(SUBSTITUTE(SUBSTITUTE(AW447,"Y",""),"N",""),"U",""),"X",""))=0),1,0)</f>
        <v/>
      </c>
      <c r="AS447" s="14">
        <f>COUNTA(G447,J447,M447,P447,S447)</f>
        <v/>
      </c>
      <c r="AT447" s="14">
        <f>SUM(IF(OR(G447="Y",G447="N",G447="U",G447="X"),IF(G447=F447,1,0),0),IF(OR(J447="Y",J447="N",J447="U",J447="X"),IF(J447=I447,1,0),0),IF(OR(M447="Y",M447="N",M447="U",M447="X"),IF(M447=L447,1,0),0),IF(OR(P447="Y",P447="N",P447="U",P447="X"),IF(P447=O447,1,0),0),IF(OR(S447="Y",S447="N",S447="U",S447="X"),IF(S447=R447,1,0),0))</f>
        <v/>
      </c>
      <c r="AU447" s="14">
        <f>A447&amp;"|"&amp;LEFT(C447,1)</f>
        <v/>
      </c>
      <c r="AV447" s="14">
        <f>F447&amp;I447&amp;L447&amp;O447&amp;R447</f>
        <v/>
      </c>
      <c r="AW447" s="14">
        <f>G447&amp;J447&amp;M447&amp;P447&amp;S447</f>
        <v/>
      </c>
    </row>
    <row r="448" ht="70" customHeight="1">
      <c r="A448" s="14" t="inlineStr">
        <is>
          <t>DS-056</t>
        </is>
      </c>
      <c r="B448" s="14" t="inlineStr">
        <is>
          <t>Bangladesh Road Damage Detection Dataset</t>
        </is>
      </c>
      <c r="C448" s="14" t="inlineStr">
        <is>
          <t>V Test Readiness</t>
        </is>
      </c>
      <c r="D448" s="14">
        <f>MCDM_Settings!$D$13</f>
        <v/>
      </c>
      <c r="E448" s="14" t="inlineStr">
        <is>
          <t>V1 Identify test data</t>
        </is>
      </c>
      <c r="F448" s="21" t="inlineStr">
        <is>
          <t>U</t>
        </is>
      </c>
      <c r="G448" s="23" t="n"/>
      <c r="H448" s="14" t="inlineStr">
        <is>
          <t>V2 Define the splits</t>
        </is>
      </c>
      <c r="I448" s="21" t="inlineStr">
        <is>
          <t>U</t>
        </is>
      </c>
      <c r="J448" s="23" t="n"/>
      <c r="K448" s="14" t="inlineStr">
        <is>
          <t>V3 Prevent leakage</t>
        </is>
      </c>
      <c r="L448" s="21" t="inlineStr">
        <is>
          <t>U</t>
        </is>
      </c>
      <c r="M448" s="23" t="n"/>
      <c r="N448" s="14" t="inlineStr">
        <is>
          <t>V4 Provide a baseline</t>
        </is>
      </c>
      <c r="O448" s="21" t="inlineStr">
        <is>
          <t>U</t>
        </is>
      </c>
      <c r="P448" s="23" t="n"/>
      <c r="Q448" s="14" t="inlineStr">
        <is>
          <t>V5 Report uncertainty</t>
        </is>
      </c>
      <c r="R448" s="21" t="inlineStr">
        <is>
          <t>U</t>
        </is>
      </c>
      <c r="S448" s="23" t="n"/>
      <c r="T448" s="14">
        <f>IF(Z448=0,IF(ISNUMBER(SEARCH("X",AV448)),"Unrated (0-5; X)","Unrated (0-5)"),IF(Z448=1,V448&amp;"/5",V448&amp;"-"&amp;X448&amp;"/5 (P"&amp;IF(ISNUMBER(SEARCH("X",AV448)),"; X","")&amp;")"))</f>
        <v/>
      </c>
      <c r="U448" s="26">
        <f>IF(AS448=0,"",IF(AR448=0,"Incomplete/invalid",IF(AA448=0,IF(ISNUMBER(SEARCH("X",AW448)),"Unrated (0-5; X)","Unrated (0-5)"),IF(AA448=1,W448&amp;"/5",W448&amp;"-"&amp;Y448&amp;"/5 (P"&amp;IF(ISNUMBER(SEARCH("X",AW448)),"; X","")&amp;")"))))</f>
        <v/>
      </c>
      <c r="V448" s="53">
        <f>LEN(AV448)-LEN(SUBSTITUTE(AV448,"Y",""))</f>
        <v/>
      </c>
      <c r="W448" s="54">
        <f>IF(AR448=1,LEN(AW448)-LEN(SUBSTITUTE(AW448,"Y","")),"")</f>
        <v/>
      </c>
      <c r="X448" s="53">
        <f>5-(LEN(AV448)-LEN(SUBSTITUTE(AV448,"N","")))</f>
        <v/>
      </c>
      <c r="Y448" s="54">
        <f>IF(AR448=1,5-(LEN(AW448)-LEN(SUBSTITUTE(AW448,"N",""))),"")</f>
        <v/>
      </c>
      <c r="Z448" s="55">
        <f>(V448+5-X448)/5</f>
        <v/>
      </c>
      <c r="AA448" s="56">
        <f>IF(AR448=1,(W448+5-Y448)/5,"")</f>
        <v/>
      </c>
      <c r="AB448" s="57">
        <f>D448*V448/5</f>
        <v/>
      </c>
      <c r="AC448" s="58">
        <f>IF(AR448=1,D448*W448/5,"")</f>
        <v/>
      </c>
      <c r="AD448" s="57">
        <f>D448*X448/5</f>
        <v/>
      </c>
      <c r="AE448" s="58">
        <f>IF(AR448=1,D448*Y448/5,"")</f>
        <v/>
      </c>
      <c r="AF448" s="57">
        <f>D448*Z448</f>
        <v/>
      </c>
      <c r="AG448" s="58">
        <f>IF(AR448=1,D448*AA448,"")</f>
        <v/>
      </c>
      <c r="AH448" s="14" t="inlineStr">
        <is>
          <t>Y: none | N: none | X: none | U: V1, V2, V3, V4, V5. See dataset-specific evidence note in MCDM_Grades and the complete rules in MCDM_Rubric.</t>
        </is>
      </c>
      <c r="AI448" s="27" t="n"/>
      <c r="AJ448" s="14" t="inlineStr">
        <is>
          <t>https://data.mendeley.com/datasets/ktnx66vtmc/1</t>
        </is>
      </c>
      <c r="AK448" s="27" t="n"/>
      <c r="AL448" s="14" t="inlineStr">
        <is>
          <t>P: primary documentation (not evaluator-verified data quality)</t>
        </is>
      </c>
      <c r="AM448" s="27" t="n"/>
      <c r="AN448" s="14" t="inlineStr">
        <is>
          <t>Mendeley ktnx66vtmc/1</t>
        </is>
      </c>
      <c r="AO448" s="27" t="n"/>
      <c r="AP448" s="14" t="inlineStr">
        <is>
          <t>2026-09-07</t>
        </is>
      </c>
      <c r="AQ448" s="27" t="n"/>
      <c r="AR448" s="14">
        <f>IF(AND(AS448=5,LEN(AW448)=5,LEN(SUBSTITUTE(SUBSTITUTE(SUBSTITUTE(SUBSTITUTE(AW448,"Y",""),"N",""),"U",""),"X",""))=0),1,0)</f>
        <v/>
      </c>
      <c r="AS448" s="14">
        <f>COUNTA(G448,J448,M448,P448,S448)</f>
        <v/>
      </c>
      <c r="AT448" s="14">
        <f>SUM(IF(OR(G448="Y",G448="N",G448="U",G448="X"),IF(G448=F448,1,0),0),IF(OR(J448="Y",J448="N",J448="U",J448="X"),IF(J448=I448,1,0),0),IF(OR(M448="Y",M448="N",M448="U",M448="X"),IF(M448=L448,1,0),0),IF(OR(P448="Y",P448="N",P448="U",P448="X"),IF(P448=O448,1,0),0),IF(OR(S448="Y",S448="N",S448="U",S448="X"),IF(S448=R448,1,0),0))</f>
        <v/>
      </c>
      <c r="AU448" s="14">
        <f>A448&amp;"|"&amp;LEFT(C448,1)</f>
        <v/>
      </c>
      <c r="AV448" s="14">
        <f>F448&amp;I448&amp;L448&amp;O448&amp;R448</f>
        <v/>
      </c>
      <c r="AW448" s="14">
        <f>G448&amp;J448&amp;M448&amp;P448&amp;S448</f>
        <v/>
      </c>
    </row>
    <row r="449" ht="70" customHeight="1">
      <c r="A449" s="14" t="inlineStr">
        <is>
          <t>DS-056</t>
        </is>
      </c>
      <c r="B449" s="14" t="inlineStr">
        <is>
          <t>Bangladesh Road Damage Detection Dataset</t>
        </is>
      </c>
      <c r="C449" s="14" t="inlineStr">
        <is>
          <t>E Engineering Value</t>
        </is>
      </c>
      <c r="D449" s="14">
        <f>MCDM_Settings!$D$14</f>
        <v/>
      </c>
      <c r="E449" s="14" t="inlineStr">
        <is>
          <t>E1 Define the outcome</t>
        </is>
      </c>
      <c r="F449" s="21" t="inlineStr">
        <is>
          <t>U</t>
        </is>
      </c>
      <c r="G449" s="23" t="n"/>
      <c r="H449" s="14" t="inlineStr">
        <is>
          <t>E2 Provide measurements</t>
        </is>
      </c>
      <c r="I449" s="21" t="inlineStr">
        <is>
          <t>U</t>
        </is>
      </c>
      <c r="J449" s="23" t="n"/>
      <c r="K449" s="14" t="inlineStr">
        <is>
          <t>E3 Link the records</t>
        </is>
      </c>
      <c r="L449" s="21" t="inlineStr">
        <is>
          <t>U</t>
        </is>
      </c>
      <c r="M449" s="23" t="n"/>
      <c r="N449" s="14" t="inlineStr">
        <is>
          <t>E4 Map agency needs</t>
        </is>
      </c>
      <c r="O449" s="21" t="inlineStr">
        <is>
          <t>U</t>
        </is>
      </c>
      <c r="P449" s="23" t="n"/>
      <c r="Q449" s="14" t="inlineStr">
        <is>
          <t>E5 Validate the decision</t>
        </is>
      </c>
      <c r="R449" s="21" t="inlineStr">
        <is>
          <t>U</t>
        </is>
      </c>
      <c r="S449" s="23" t="n"/>
      <c r="T449" s="14">
        <f>IF(Z449=0,IF(ISNUMBER(SEARCH("X",AV449)),"Unrated (0-5; X)","Unrated (0-5)"),IF(Z449=1,V449&amp;"/5",V449&amp;"-"&amp;X449&amp;"/5 (P"&amp;IF(ISNUMBER(SEARCH("X",AV449)),"; X","")&amp;")"))</f>
        <v/>
      </c>
      <c r="U449" s="26">
        <f>IF(AS449=0,"",IF(AR449=0,"Incomplete/invalid",IF(AA449=0,IF(ISNUMBER(SEARCH("X",AW449)),"Unrated (0-5; X)","Unrated (0-5)"),IF(AA449=1,W449&amp;"/5",W449&amp;"-"&amp;Y449&amp;"/5 (P"&amp;IF(ISNUMBER(SEARCH("X",AW449)),"; X","")&amp;")"))))</f>
        <v/>
      </c>
      <c r="V449" s="53">
        <f>LEN(AV449)-LEN(SUBSTITUTE(AV449,"Y",""))</f>
        <v/>
      </c>
      <c r="W449" s="54">
        <f>IF(AR449=1,LEN(AW449)-LEN(SUBSTITUTE(AW449,"Y","")),"")</f>
        <v/>
      </c>
      <c r="X449" s="53">
        <f>5-(LEN(AV449)-LEN(SUBSTITUTE(AV449,"N","")))</f>
        <v/>
      </c>
      <c r="Y449" s="54">
        <f>IF(AR449=1,5-(LEN(AW449)-LEN(SUBSTITUTE(AW449,"N",""))),"")</f>
        <v/>
      </c>
      <c r="Z449" s="55">
        <f>(V449+5-X449)/5</f>
        <v/>
      </c>
      <c r="AA449" s="56">
        <f>IF(AR449=1,(W449+5-Y449)/5,"")</f>
        <v/>
      </c>
      <c r="AB449" s="57">
        <f>D449*V449/5</f>
        <v/>
      </c>
      <c r="AC449" s="58">
        <f>IF(AR449=1,D449*W449/5,"")</f>
        <v/>
      </c>
      <c r="AD449" s="57">
        <f>D449*X449/5</f>
        <v/>
      </c>
      <c r="AE449" s="58">
        <f>IF(AR449=1,D449*Y449/5,"")</f>
        <v/>
      </c>
      <c r="AF449" s="57">
        <f>D449*Z449</f>
        <v/>
      </c>
      <c r="AG449" s="58">
        <f>IF(AR449=1,D449*AA449,"")</f>
        <v/>
      </c>
      <c r="AH449" s="14" t="inlineStr">
        <is>
          <t>Y: none | N: none | X: none | U: E1, E2, E3, E4, E5. See dataset-specific evidence note in MCDM_Grades and the complete rules in MCDM_Rubric.</t>
        </is>
      </c>
      <c r="AI449" s="27" t="n"/>
      <c r="AJ449" s="14" t="inlineStr">
        <is>
          <t>https://data.mendeley.com/datasets/ktnx66vtmc/1</t>
        </is>
      </c>
      <c r="AK449" s="27" t="n"/>
      <c r="AL449" s="14" t="inlineStr">
        <is>
          <t>P: primary documentation (not evaluator-verified data quality)</t>
        </is>
      </c>
      <c r="AM449" s="27" t="n"/>
      <c r="AN449" s="14" t="inlineStr">
        <is>
          <t>Mendeley ktnx66vtmc/1</t>
        </is>
      </c>
      <c r="AO449" s="27" t="n"/>
      <c r="AP449" s="14" t="inlineStr">
        <is>
          <t>2026-09-07</t>
        </is>
      </c>
      <c r="AQ449" s="27" t="n"/>
      <c r="AR449" s="14">
        <f>IF(AND(AS449=5,LEN(AW449)=5,LEN(SUBSTITUTE(SUBSTITUTE(SUBSTITUTE(SUBSTITUTE(AW449,"Y",""),"N",""),"U",""),"X",""))=0),1,0)</f>
        <v/>
      </c>
      <c r="AS449" s="14">
        <f>COUNTA(G449,J449,M449,P449,S449)</f>
        <v/>
      </c>
      <c r="AT449" s="14">
        <f>SUM(IF(OR(G449="Y",G449="N",G449="U",G449="X"),IF(G449=F449,1,0),0),IF(OR(J449="Y",J449="N",J449="U",J449="X"),IF(J449=I449,1,0),0),IF(OR(M449="Y",M449="N",M449="U",M449="X"),IF(M449=L449,1,0),0),IF(OR(P449="Y",P449="N",P449="U",P449="X"),IF(P449=O449,1,0),0),IF(OR(S449="Y",S449="N",S449="U",S449="X"),IF(S449=R449,1,0),0))</f>
        <v/>
      </c>
      <c r="AU449" s="14">
        <f>A449&amp;"|"&amp;LEFT(C449,1)</f>
        <v/>
      </c>
      <c r="AV449" s="14">
        <f>F449&amp;I449&amp;L449&amp;O449&amp;R449</f>
        <v/>
      </c>
      <c r="AW449" s="14">
        <f>G449&amp;J449&amp;M449&amp;P449&amp;S449</f>
        <v/>
      </c>
    </row>
    <row r="450" ht="70" customHeight="1">
      <c r="A450" s="14" t="inlineStr">
        <is>
          <t>DS-057</t>
        </is>
      </c>
      <c r="B450" s="14" t="inlineStr">
        <is>
          <t>BDRoad-Sense: Benchmark Dataset for Road Surface Detection and Safety Enhancement</t>
        </is>
      </c>
      <c r="C450" s="14" t="inlineStr">
        <is>
          <t>A Access</t>
        </is>
      </c>
      <c r="D450" s="14">
        <f>MCDM_Settings!$D$7</f>
        <v/>
      </c>
      <c r="E450" s="14" t="inlineStr">
        <is>
          <t>A1 Find the release</t>
        </is>
      </c>
      <c r="F450" s="21" t="inlineStr">
        <is>
          <t>Y</t>
        </is>
      </c>
      <c r="G450" s="23" t="n"/>
      <c r="H450" s="14" t="inlineStr">
        <is>
          <t>A2 Get the data</t>
        </is>
      </c>
      <c r="I450" s="21" t="inlineStr">
        <is>
          <t>Y</t>
        </is>
      </c>
      <c r="J450" s="23" t="n"/>
      <c r="K450" s="14" t="inlineStr">
        <is>
          <t>A3 Check the license</t>
        </is>
      </c>
      <c r="L450" s="21" t="inlineStr">
        <is>
          <t>Y</t>
        </is>
      </c>
      <c r="M450" s="23" t="n"/>
      <c r="N450" s="14" t="inlineStr">
        <is>
          <t>A4 Check other rights</t>
        </is>
      </c>
      <c r="O450" s="21" t="inlineStr">
        <is>
          <t>U</t>
        </is>
      </c>
      <c r="P450" s="23" t="n"/>
      <c r="Q450" s="14" t="inlineStr">
        <is>
          <t>A5 Open a sample</t>
        </is>
      </c>
      <c r="R450" s="21" t="inlineStr">
        <is>
          <t>U</t>
        </is>
      </c>
      <c r="S450" s="23" t="n"/>
      <c r="T450" s="14">
        <f>IF(Z450=0,IF(ISNUMBER(SEARCH("X",AV450)),"Unrated (0-5; X)","Unrated (0-5)"),IF(Z450=1,V450&amp;"/5",V450&amp;"-"&amp;X450&amp;"/5 (P"&amp;IF(ISNUMBER(SEARCH("X",AV450)),"; X","")&amp;")"))</f>
        <v/>
      </c>
      <c r="U450" s="26">
        <f>IF(AS450=0,"",IF(AR450=0,"Incomplete/invalid",IF(AA450=0,IF(ISNUMBER(SEARCH("X",AW450)),"Unrated (0-5; X)","Unrated (0-5)"),IF(AA450=1,W450&amp;"/5",W450&amp;"-"&amp;Y450&amp;"/5 (P"&amp;IF(ISNUMBER(SEARCH("X",AW450)),"; X","")&amp;")"))))</f>
        <v/>
      </c>
      <c r="V450" s="53">
        <f>LEN(AV450)-LEN(SUBSTITUTE(AV450,"Y",""))</f>
        <v/>
      </c>
      <c r="W450" s="54">
        <f>IF(AR450=1,LEN(AW450)-LEN(SUBSTITUTE(AW450,"Y","")),"")</f>
        <v/>
      </c>
      <c r="X450" s="53">
        <f>5-(LEN(AV450)-LEN(SUBSTITUTE(AV450,"N","")))</f>
        <v/>
      </c>
      <c r="Y450" s="54">
        <f>IF(AR450=1,5-(LEN(AW450)-LEN(SUBSTITUTE(AW450,"N",""))),"")</f>
        <v/>
      </c>
      <c r="Z450" s="55">
        <f>(V450+5-X450)/5</f>
        <v/>
      </c>
      <c r="AA450" s="56">
        <f>IF(AR450=1,(W450+5-Y450)/5,"")</f>
        <v/>
      </c>
      <c r="AB450" s="57">
        <f>D450*V450/5</f>
        <v/>
      </c>
      <c r="AC450" s="58">
        <f>IF(AR450=1,D450*W450/5,"")</f>
        <v/>
      </c>
      <c r="AD450" s="57">
        <f>D450*X450/5</f>
        <v/>
      </c>
      <c r="AE450" s="58">
        <f>IF(AR450=1,D450*Y450/5,"")</f>
        <v/>
      </c>
      <c r="AF450" s="57">
        <f>D450*Z450</f>
        <v/>
      </c>
      <c r="AG450" s="58">
        <f>IF(AR450=1,D450*AA450,"")</f>
        <v/>
      </c>
      <c r="AH450" s="14" t="inlineStr">
        <is>
          <t>Y: A1, A2, A3 | N: none | X: none | U: A4, A5. See dataset-specific evidence note in MCDM_Grades and the complete rules in MCDM_Rubric.</t>
        </is>
      </c>
      <c r="AI450" s="27" t="n"/>
      <c r="AJ450" s="14" t="inlineStr">
        <is>
          <t>https://data.mendeley.com/datasets/z3nx8n396g/3</t>
        </is>
      </c>
      <c r="AK450" s="27" t="n"/>
      <c r="AL450" s="14" t="inlineStr">
        <is>
          <t>P: primary documentation (not evaluator-verified data quality)</t>
        </is>
      </c>
      <c r="AM450" s="27" t="n"/>
      <c r="AN450" s="14" t="inlineStr">
        <is>
          <t>Mendeley z3nx8n396g/3</t>
        </is>
      </c>
      <c r="AO450" s="27" t="n"/>
      <c r="AP450" s="14" t="inlineStr">
        <is>
          <t>2026-09-07</t>
        </is>
      </c>
      <c r="AQ450" s="27" t="n"/>
      <c r="AR450" s="14">
        <f>IF(AND(AS450=5,LEN(AW450)=5,LEN(SUBSTITUTE(SUBSTITUTE(SUBSTITUTE(SUBSTITUTE(AW450,"Y",""),"N",""),"U",""),"X",""))=0),1,0)</f>
        <v/>
      </c>
      <c r="AS450" s="14">
        <f>COUNTA(G450,J450,M450,P450,S450)</f>
        <v/>
      </c>
      <c r="AT450" s="14">
        <f>SUM(IF(OR(G450="Y",G450="N",G450="U",G450="X"),IF(G450=F450,1,0),0),IF(OR(J450="Y",J450="N",J450="U",J450="X"),IF(J450=I450,1,0),0),IF(OR(M450="Y",M450="N",M450="U",M450="X"),IF(M450=L450,1,0),0),IF(OR(P450="Y",P450="N",P450="U",P450="X"),IF(P450=O450,1,0),0),IF(OR(S450="Y",S450="N",S450="U",S450="X"),IF(S450=R450,1,0),0))</f>
        <v/>
      </c>
      <c r="AU450" s="14">
        <f>A450&amp;"|"&amp;LEFT(C450,1)</f>
        <v/>
      </c>
      <c r="AV450" s="14">
        <f>F450&amp;I450&amp;L450&amp;O450&amp;R450</f>
        <v/>
      </c>
      <c r="AW450" s="14">
        <f>G450&amp;J450&amp;M450&amp;P450&amp;S450</f>
        <v/>
      </c>
    </row>
    <row r="451" ht="70" customHeight="1">
      <c r="A451" s="14" t="inlineStr">
        <is>
          <t>DS-057</t>
        </is>
      </c>
      <c r="B451" s="14" t="inlineStr">
        <is>
          <t>BDRoad-Sense: Benchmark Dataset for Road Surface Detection and Safety Enhancement</t>
        </is>
      </c>
      <c r="C451" s="14" t="inlineStr">
        <is>
          <t>L Label Quality</t>
        </is>
      </c>
      <c r="D451" s="14">
        <f>MCDM_Settings!$D$8</f>
        <v/>
      </c>
      <c r="E451" s="14" t="inlineStr">
        <is>
          <t>L1 Define the targets</t>
        </is>
      </c>
      <c r="F451" s="21" t="inlineStr">
        <is>
          <t>Y</t>
        </is>
      </c>
      <c r="G451" s="23" t="n"/>
      <c r="H451" s="14" t="inlineStr">
        <is>
          <t>L2 Explain the rules</t>
        </is>
      </c>
      <c r="I451" s="21" t="inlineStr">
        <is>
          <t>U</t>
        </is>
      </c>
      <c r="J451" s="23" t="n"/>
      <c r="K451" s="14" t="inlineStr">
        <is>
          <t>L3 Identify the team</t>
        </is>
      </c>
      <c r="L451" s="21" t="inlineStr">
        <is>
          <t>U</t>
        </is>
      </c>
      <c r="M451" s="23" t="n"/>
      <c r="N451" s="14" t="inlineStr">
        <is>
          <t>L4 Review and correct</t>
        </is>
      </c>
      <c r="O451" s="21" t="inlineStr">
        <is>
          <t>U</t>
        </is>
      </c>
      <c r="P451" s="23" t="n"/>
      <c r="Q451" s="14" t="inlineStr">
        <is>
          <t>L5 Measure reliability</t>
        </is>
      </c>
      <c r="R451" s="21" t="inlineStr">
        <is>
          <t>U</t>
        </is>
      </c>
      <c r="S451" s="23" t="n"/>
      <c r="T451" s="14">
        <f>IF(Z451=0,IF(ISNUMBER(SEARCH("X",AV451)),"Unrated (0-5; X)","Unrated (0-5)"),IF(Z451=1,V451&amp;"/5",V451&amp;"-"&amp;X451&amp;"/5 (P"&amp;IF(ISNUMBER(SEARCH("X",AV451)),"; X","")&amp;")"))</f>
        <v/>
      </c>
      <c r="U451" s="26">
        <f>IF(AS451=0,"",IF(AR451=0,"Incomplete/invalid",IF(AA451=0,IF(ISNUMBER(SEARCH("X",AW451)),"Unrated (0-5; X)","Unrated (0-5)"),IF(AA451=1,W451&amp;"/5",W451&amp;"-"&amp;Y451&amp;"/5 (P"&amp;IF(ISNUMBER(SEARCH("X",AW451)),"; X","")&amp;")"))))</f>
        <v/>
      </c>
      <c r="V451" s="53">
        <f>LEN(AV451)-LEN(SUBSTITUTE(AV451,"Y",""))</f>
        <v/>
      </c>
      <c r="W451" s="54">
        <f>IF(AR451=1,LEN(AW451)-LEN(SUBSTITUTE(AW451,"Y","")),"")</f>
        <v/>
      </c>
      <c r="X451" s="53">
        <f>5-(LEN(AV451)-LEN(SUBSTITUTE(AV451,"N","")))</f>
        <v/>
      </c>
      <c r="Y451" s="54">
        <f>IF(AR451=1,5-(LEN(AW451)-LEN(SUBSTITUTE(AW451,"N",""))),"")</f>
        <v/>
      </c>
      <c r="Z451" s="55">
        <f>(V451+5-X451)/5</f>
        <v/>
      </c>
      <c r="AA451" s="56">
        <f>IF(AR451=1,(W451+5-Y451)/5,"")</f>
        <v/>
      </c>
      <c r="AB451" s="57">
        <f>D451*V451/5</f>
        <v/>
      </c>
      <c r="AC451" s="58">
        <f>IF(AR451=1,D451*W451/5,"")</f>
        <v/>
      </c>
      <c r="AD451" s="57">
        <f>D451*X451/5</f>
        <v/>
      </c>
      <c r="AE451" s="58">
        <f>IF(AR451=1,D451*Y451/5,"")</f>
        <v/>
      </c>
      <c r="AF451" s="57">
        <f>D451*Z451</f>
        <v/>
      </c>
      <c r="AG451" s="58">
        <f>IF(AR451=1,D451*AA451,"")</f>
        <v/>
      </c>
      <c r="AH451" s="14" t="inlineStr">
        <is>
          <t>Y: L1 | N: none | X: none | U: L2, L3, L4, L5. See dataset-specific evidence note in MCDM_Grades and the complete rules in MCDM_Rubric.</t>
        </is>
      </c>
      <c r="AI451" s="27" t="n"/>
      <c r="AJ451" s="14" t="inlineStr">
        <is>
          <t>https://data.mendeley.com/datasets/z3nx8n396g/3</t>
        </is>
      </c>
      <c r="AK451" s="27" t="n"/>
      <c r="AL451" s="14" t="inlineStr">
        <is>
          <t>P: primary documentation (not evaluator-verified data quality)</t>
        </is>
      </c>
      <c r="AM451" s="27" t="n"/>
      <c r="AN451" s="14" t="inlineStr">
        <is>
          <t>Mendeley z3nx8n396g/3</t>
        </is>
      </c>
      <c r="AO451" s="27" t="n"/>
      <c r="AP451" s="14" t="inlineStr">
        <is>
          <t>2026-09-07</t>
        </is>
      </c>
      <c r="AQ451" s="27" t="n"/>
      <c r="AR451" s="14">
        <f>IF(AND(AS451=5,LEN(AW451)=5,LEN(SUBSTITUTE(SUBSTITUTE(SUBSTITUTE(SUBSTITUTE(AW451,"Y",""),"N",""),"U",""),"X",""))=0),1,0)</f>
        <v/>
      </c>
      <c r="AS451" s="14">
        <f>COUNTA(G451,J451,M451,P451,S451)</f>
        <v/>
      </c>
      <c r="AT451" s="14">
        <f>SUM(IF(OR(G451="Y",G451="N",G451="U",G451="X"),IF(G451=F451,1,0),0),IF(OR(J451="Y",J451="N",J451="U",J451="X"),IF(J451=I451,1,0),0),IF(OR(M451="Y",M451="N",M451="U",M451="X"),IF(M451=L451,1,0),0),IF(OR(P451="Y",P451="N",P451="U",P451="X"),IF(P451=O451,1,0),0),IF(OR(S451="Y",S451="N",S451="U",S451="X"),IF(S451=R451,1,0),0))</f>
        <v/>
      </c>
      <c r="AU451" s="14">
        <f>A451&amp;"|"&amp;LEFT(C451,1)</f>
        <v/>
      </c>
      <c r="AV451" s="14">
        <f>F451&amp;I451&amp;L451&amp;O451&amp;R451</f>
        <v/>
      </c>
      <c r="AW451" s="14">
        <f>G451&amp;J451&amp;M451&amp;P451&amp;S451</f>
        <v/>
      </c>
    </row>
    <row r="452" ht="70" customHeight="1">
      <c r="A452" s="14" t="inlineStr">
        <is>
          <t>DS-057</t>
        </is>
      </c>
      <c r="B452" s="14" t="inlineStr">
        <is>
          <t>BDRoad-Sense: Benchmark Dataset for Road Surface Detection and Safety Enhancement</t>
        </is>
      </c>
      <c r="C452" s="14" t="inlineStr">
        <is>
          <t>D Documentation</t>
        </is>
      </c>
      <c r="D452" s="14">
        <f>MCDM_Settings!$D$9</f>
        <v/>
      </c>
      <c r="E452" s="14" t="inlineStr">
        <is>
          <t>D1 Describe the files</t>
        </is>
      </c>
      <c r="F452" s="21" t="inlineStr">
        <is>
          <t>U</t>
        </is>
      </c>
      <c r="G452" s="23" t="n"/>
      <c r="H452" s="14" t="inlineStr">
        <is>
          <t>D2 Explain the source</t>
        </is>
      </c>
      <c r="I452" s="21" t="inlineStr">
        <is>
          <t>Y</t>
        </is>
      </c>
      <c r="J452" s="23" t="n"/>
      <c r="K452" s="14" t="inlineStr">
        <is>
          <t>D3 Track the version</t>
        </is>
      </c>
      <c r="L452" s="21" t="inlineStr">
        <is>
          <t>U</t>
        </is>
      </c>
      <c r="M452" s="23" t="n"/>
      <c r="N452" s="14" t="inlineStr">
        <is>
          <t>D4 State the limits</t>
        </is>
      </c>
      <c r="O452" s="21" t="inlineStr">
        <is>
          <t>U</t>
        </is>
      </c>
      <c r="P452" s="23" t="n"/>
      <c r="Q452" s="14" t="inlineStr">
        <is>
          <t>D5 Locate the details</t>
        </is>
      </c>
      <c r="R452" s="21" t="inlineStr">
        <is>
          <t>Y</t>
        </is>
      </c>
      <c r="S452" s="23" t="n"/>
      <c r="T452" s="14">
        <f>IF(Z452=0,IF(ISNUMBER(SEARCH("X",AV452)),"Unrated (0-5; X)","Unrated (0-5)"),IF(Z452=1,V452&amp;"/5",V452&amp;"-"&amp;X452&amp;"/5 (P"&amp;IF(ISNUMBER(SEARCH("X",AV452)),"; X","")&amp;")"))</f>
        <v/>
      </c>
      <c r="U452" s="26">
        <f>IF(AS452=0,"",IF(AR452=0,"Incomplete/invalid",IF(AA452=0,IF(ISNUMBER(SEARCH("X",AW452)),"Unrated (0-5; X)","Unrated (0-5)"),IF(AA452=1,W452&amp;"/5",W452&amp;"-"&amp;Y452&amp;"/5 (P"&amp;IF(ISNUMBER(SEARCH("X",AW452)),"; X","")&amp;")"))))</f>
        <v/>
      </c>
      <c r="V452" s="53">
        <f>LEN(AV452)-LEN(SUBSTITUTE(AV452,"Y",""))</f>
        <v/>
      </c>
      <c r="W452" s="54">
        <f>IF(AR452=1,LEN(AW452)-LEN(SUBSTITUTE(AW452,"Y","")),"")</f>
        <v/>
      </c>
      <c r="X452" s="53">
        <f>5-(LEN(AV452)-LEN(SUBSTITUTE(AV452,"N","")))</f>
        <v/>
      </c>
      <c r="Y452" s="54">
        <f>IF(AR452=1,5-(LEN(AW452)-LEN(SUBSTITUTE(AW452,"N",""))),"")</f>
        <v/>
      </c>
      <c r="Z452" s="55">
        <f>(V452+5-X452)/5</f>
        <v/>
      </c>
      <c r="AA452" s="56">
        <f>IF(AR452=1,(W452+5-Y452)/5,"")</f>
        <v/>
      </c>
      <c r="AB452" s="57">
        <f>D452*V452/5</f>
        <v/>
      </c>
      <c r="AC452" s="58">
        <f>IF(AR452=1,D452*W452/5,"")</f>
        <v/>
      </c>
      <c r="AD452" s="57">
        <f>D452*X452/5</f>
        <v/>
      </c>
      <c r="AE452" s="58">
        <f>IF(AR452=1,D452*Y452/5,"")</f>
        <v/>
      </c>
      <c r="AF452" s="57">
        <f>D452*Z452</f>
        <v/>
      </c>
      <c r="AG452" s="58">
        <f>IF(AR452=1,D452*AA452,"")</f>
        <v/>
      </c>
      <c r="AH452" s="14" t="inlineStr">
        <is>
          <t>Y: D2, D5 | N: none | X: none | U: D1, D3, D4. See dataset-specific evidence note in MCDM_Grades and the complete rules in MCDM_Rubric.</t>
        </is>
      </c>
      <c r="AI452" s="27" t="n"/>
      <c r="AJ452" s="14" t="inlineStr">
        <is>
          <t>https://data.mendeley.com/datasets/z3nx8n396g/3</t>
        </is>
      </c>
      <c r="AK452" s="27" t="n"/>
      <c r="AL452" s="14" t="inlineStr">
        <is>
          <t>P: primary documentation (not evaluator-verified data quality)</t>
        </is>
      </c>
      <c r="AM452" s="27" t="n"/>
      <c r="AN452" s="14" t="inlineStr">
        <is>
          <t>Mendeley z3nx8n396g/3</t>
        </is>
      </c>
      <c r="AO452" s="27" t="n"/>
      <c r="AP452" s="14" t="inlineStr">
        <is>
          <t>2026-09-07</t>
        </is>
      </c>
      <c r="AQ452" s="27" t="n"/>
      <c r="AR452" s="14">
        <f>IF(AND(AS452=5,LEN(AW452)=5,LEN(SUBSTITUTE(SUBSTITUTE(SUBSTITUTE(SUBSTITUTE(AW452,"Y",""),"N",""),"U",""),"X",""))=0),1,0)</f>
        <v/>
      </c>
      <c r="AS452" s="14">
        <f>COUNTA(G452,J452,M452,P452,S452)</f>
        <v/>
      </c>
      <c r="AT452" s="14">
        <f>SUM(IF(OR(G452="Y",G452="N",G452="U",G452="X"),IF(G452=F452,1,0),0),IF(OR(J452="Y",J452="N",J452="U",J452="X"),IF(J452=I452,1,0),0),IF(OR(M452="Y",M452="N",M452="U",M452="X"),IF(M452=L452,1,0),0),IF(OR(P452="Y",P452="N",P452="U",P452="X"),IF(P452=O452,1,0),0),IF(OR(S452="Y",S452="N",S452="U",S452="X"),IF(S452=R452,1,0),0))</f>
        <v/>
      </c>
      <c r="AU452" s="14">
        <f>A452&amp;"|"&amp;LEFT(C452,1)</f>
        <v/>
      </c>
      <c r="AV452" s="14">
        <f>F452&amp;I452&amp;L452&amp;O452&amp;R452</f>
        <v/>
      </c>
      <c r="AW452" s="14">
        <f>G452&amp;J452&amp;M452&amp;P452&amp;S452</f>
        <v/>
      </c>
    </row>
    <row r="453" ht="70" customHeight="1">
      <c r="A453" s="14" t="inlineStr">
        <is>
          <t>DS-057</t>
        </is>
      </c>
      <c r="B453" s="14" t="inlineStr">
        <is>
          <t>BDRoad-Sense: Benchmark Dataset for Road Surface Detection and Safety Enhancement</t>
        </is>
      </c>
      <c r="C453" s="14" t="inlineStr">
        <is>
          <t>C Sample Size</t>
        </is>
      </c>
      <c r="D453" s="14">
        <f>MCDM_Settings!$D$10</f>
        <v/>
      </c>
      <c r="E453" s="14" t="inlineStr">
        <is>
          <t>C1 Count originals</t>
        </is>
      </c>
      <c r="F453" s="21" t="inlineStr">
        <is>
          <t>Y</t>
        </is>
      </c>
      <c r="G453" s="23" t="n"/>
      <c r="H453" s="14" t="inlineStr">
        <is>
          <t>C2 Count each class</t>
        </is>
      </c>
      <c r="I453" s="21" t="inlineStr">
        <is>
          <t>U</t>
        </is>
      </c>
      <c r="J453" s="23" t="n"/>
      <c r="K453" s="14" t="inlineStr">
        <is>
          <t>C3 Count each group</t>
        </is>
      </c>
      <c r="L453" s="21" t="inlineStr">
        <is>
          <t>U</t>
        </is>
      </c>
      <c r="M453" s="23" t="n"/>
      <c r="N453" s="14" t="inlineStr">
        <is>
          <t>C4 Count each split</t>
        </is>
      </c>
      <c r="O453" s="21" t="inlineStr">
        <is>
          <t>U</t>
        </is>
      </c>
      <c r="P453" s="23" t="n"/>
      <c r="Q453" s="14" t="inlineStr">
        <is>
          <t>C5 Justify the size</t>
        </is>
      </c>
      <c r="R453" s="21" t="inlineStr">
        <is>
          <t>U</t>
        </is>
      </c>
      <c r="S453" s="23" t="n"/>
      <c r="T453" s="14">
        <f>IF(Z453=0,IF(ISNUMBER(SEARCH("X",AV453)),"Unrated (0-5; X)","Unrated (0-5)"),IF(Z453=1,V453&amp;"/5",V453&amp;"-"&amp;X453&amp;"/5 (P"&amp;IF(ISNUMBER(SEARCH("X",AV453)),"; X","")&amp;")"))</f>
        <v/>
      </c>
      <c r="U453" s="26">
        <f>IF(AS453=0,"",IF(AR453=0,"Incomplete/invalid",IF(AA453=0,IF(ISNUMBER(SEARCH("X",AW453)),"Unrated (0-5; X)","Unrated (0-5)"),IF(AA453=1,W453&amp;"/5",W453&amp;"-"&amp;Y453&amp;"/5 (P"&amp;IF(ISNUMBER(SEARCH("X",AW453)),"; X","")&amp;")"))))</f>
        <v/>
      </c>
      <c r="V453" s="53">
        <f>LEN(AV453)-LEN(SUBSTITUTE(AV453,"Y",""))</f>
        <v/>
      </c>
      <c r="W453" s="54">
        <f>IF(AR453=1,LEN(AW453)-LEN(SUBSTITUTE(AW453,"Y","")),"")</f>
        <v/>
      </c>
      <c r="X453" s="53">
        <f>5-(LEN(AV453)-LEN(SUBSTITUTE(AV453,"N","")))</f>
        <v/>
      </c>
      <c r="Y453" s="54">
        <f>IF(AR453=1,5-(LEN(AW453)-LEN(SUBSTITUTE(AW453,"N",""))),"")</f>
        <v/>
      </c>
      <c r="Z453" s="55">
        <f>(V453+5-X453)/5</f>
        <v/>
      </c>
      <c r="AA453" s="56">
        <f>IF(AR453=1,(W453+5-Y453)/5,"")</f>
        <v/>
      </c>
      <c r="AB453" s="57">
        <f>D453*V453/5</f>
        <v/>
      </c>
      <c r="AC453" s="58">
        <f>IF(AR453=1,D453*W453/5,"")</f>
        <v/>
      </c>
      <c r="AD453" s="57">
        <f>D453*X453/5</f>
        <v/>
      </c>
      <c r="AE453" s="58">
        <f>IF(AR453=1,D453*Y453/5,"")</f>
        <v/>
      </c>
      <c r="AF453" s="57">
        <f>D453*Z453</f>
        <v/>
      </c>
      <c r="AG453" s="58">
        <f>IF(AR453=1,D453*AA453,"")</f>
        <v/>
      </c>
      <c r="AH453" s="14" t="inlineStr">
        <is>
          <t>Y: C1 | N: none | X: none | U: C2, C3, C4, C5. See dataset-specific evidence note in MCDM_Grades and the complete rules in MCDM_Rubric.</t>
        </is>
      </c>
      <c r="AI453" s="27" t="n"/>
      <c r="AJ453" s="14" t="inlineStr">
        <is>
          <t>https://data.mendeley.com/datasets/z3nx8n396g/3</t>
        </is>
      </c>
      <c r="AK453" s="27" t="n"/>
      <c r="AL453" s="14" t="inlineStr">
        <is>
          <t>P: primary documentation (not evaluator-verified data quality)</t>
        </is>
      </c>
      <c r="AM453" s="27" t="n"/>
      <c r="AN453" s="14" t="inlineStr">
        <is>
          <t>Mendeley z3nx8n396g/3</t>
        </is>
      </c>
      <c r="AO453" s="27" t="n"/>
      <c r="AP453" s="14" t="inlineStr">
        <is>
          <t>2026-09-07</t>
        </is>
      </c>
      <c r="AQ453" s="27" t="n"/>
      <c r="AR453" s="14">
        <f>IF(AND(AS453=5,LEN(AW453)=5,LEN(SUBSTITUTE(SUBSTITUTE(SUBSTITUTE(SUBSTITUTE(AW453,"Y",""),"N",""),"U",""),"X",""))=0),1,0)</f>
        <v/>
      </c>
      <c r="AS453" s="14">
        <f>COUNTA(G453,J453,M453,P453,S453)</f>
        <v/>
      </c>
      <c r="AT453" s="14">
        <f>SUM(IF(OR(G453="Y",G453="N",G453="U",G453="X"),IF(G453=F453,1,0),0),IF(OR(J453="Y",J453="N",J453="U",J453="X"),IF(J453=I453,1,0),0),IF(OR(M453="Y",M453="N",M453="U",M453="X"),IF(M453=L453,1,0),0),IF(OR(P453="Y",P453="N",P453="U",P453="X"),IF(P453=O453,1,0),0),IF(OR(S453="Y",S453="N",S453="U",S453="X"),IF(S453=R453,1,0),0))</f>
        <v/>
      </c>
      <c r="AU453" s="14">
        <f>A453&amp;"|"&amp;LEFT(C453,1)</f>
        <v/>
      </c>
      <c r="AV453" s="14">
        <f>F453&amp;I453&amp;L453&amp;O453&amp;R453</f>
        <v/>
      </c>
      <c r="AW453" s="14">
        <f>G453&amp;J453&amp;M453&amp;P453&amp;S453</f>
        <v/>
      </c>
    </row>
    <row r="454" ht="70" customHeight="1">
      <c r="A454" s="14" t="inlineStr">
        <is>
          <t>DS-057</t>
        </is>
      </c>
      <c r="B454" s="14" t="inlineStr">
        <is>
          <t>BDRoad-Sense: Benchmark Dataset for Road Surface Detection and Safety Enhancement</t>
        </is>
      </c>
      <c r="C454" s="14" t="inlineStr">
        <is>
          <t>R Domain Fit</t>
        </is>
      </c>
      <c r="D454" s="14">
        <f>MCDM_Settings!$D$11</f>
        <v/>
      </c>
      <c r="E454" s="14" t="inlineStr">
        <is>
          <t>R1 Define the domain</t>
        </is>
      </c>
      <c r="F454" s="21" t="inlineStr">
        <is>
          <t>Y</t>
        </is>
      </c>
      <c r="G454" s="23" t="n"/>
      <c r="H454" s="14" t="inlineStr">
        <is>
          <t>R2 Describe coverage</t>
        </is>
      </c>
      <c r="I454" s="21" t="inlineStr">
        <is>
          <t>Y</t>
        </is>
      </c>
      <c r="J454" s="23" t="n"/>
      <c r="K454" s="14" t="inlineStr">
        <is>
          <t>R3 Compare the target</t>
        </is>
      </c>
      <c r="L454" s="21" t="inlineStr">
        <is>
          <t>U</t>
        </is>
      </c>
      <c r="M454" s="23" t="n"/>
      <c r="N454" s="14" t="inlineStr">
        <is>
          <t>R4 Check for bias</t>
        </is>
      </c>
      <c r="O454" s="21" t="inlineStr">
        <is>
          <t>Y</t>
        </is>
      </c>
      <c r="P454" s="23" t="n"/>
      <c r="Q454" s="14" t="inlineStr">
        <is>
          <t>R5 Test a new domain</t>
        </is>
      </c>
      <c r="R454" s="21" t="inlineStr">
        <is>
          <t>U</t>
        </is>
      </c>
      <c r="S454" s="23" t="n"/>
      <c r="T454" s="14">
        <f>IF(Z454=0,IF(ISNUMBER(SEARCH("X",AV454)),"Unrated (0-5; X)","Unrated (0-5)"),IF(Z454=1,V454&amp;"/5",V454&amp;"-"&amp;X454&amp;"/5 (P"&amp;IF(ISNUMBER(SEARCH("X",AV454)),"; X","")&amp;")"))</f>
        <v/>
      </c>
      <c r="U454" s="26">
        <f>IF(AS454=0,"",IF(AR454=0,"Incomplete/invalid",IF(AA454=0,IF(ISNUMBER(SEARCH("X",AW454)),"Unrated (0-5; X)","Unrated (0-5)"),IF(AA454=1,W454&amp;"/5",W454&amp;"-"&amp;Y454&amp;"/5 (P"&amp;IF(ISNUMBER(SEARCH("X",AW454)),"; X","")&amp;")"))))</f>
        <v/>
      </c>
      <c r="V454" s="53">
        <f>LEN(AV454)-LEN(SUBSTITUTE(AV454,"Y",""))</f>
        <v/>
      </c>
      <c r="W454" s="54">
        <f>IF(AR454=1,LEN(AW454)-LEN(SUBSTITUTE(AW454,"Y","")),"")</f>
        <v/>
      </c>
      <c r="X454" s="53">
        <f>5-(LEN(AV454)-LEN(SUBSTITUTE(AV454,"N","")))</f>
        <v/>
      </c>
      <c r="Y454" s="54">
        <f>IF(AR454=1,5-(LEN(AW454)-LEN(SUBSTITUTE(AW454,"N",""))),"")</f>
        <v/>
      </c>
      <c r="Z454" s="55">
        <f>(V454+5-X454)/5</f>
        <v/>
      </c>
      <c r="AA454" s="56">
        <f>IF(AR454=1,(W454+5-Y454)/5,"")</f>
        <v/>
      </c>
      <c r="AB454" s="57">
        <f>D454*V454/5</f>
        <v/>
      </c>
      <c r="AC454" s="58">
        <f>IF(AR454=1,D454*W454/5,"")</f>
        <v/>
      </c>
      <c r="AD454" s="57">
        <f>D454*X454/5</f>
        <v/>
      </c>
      <c r="AE454" s="58">
        <f>IF(AR454=1,D454*Y454/5,"")</f>
        <v/>
      </c>
      <c r="AF454" s="57">
        <f>D454*Z454</f>
        <v/>
      </c>
      <c r="AG454" s="58">
        <f>IF(AR454=1,D454*AA454,"")</f>
        <v/>
      </c>
      <c r="AH454" s="14" t="inlineStr">
        <is>
          <t>Y: R1, R2, R4 | N: none | X: none | U: R3, R5. See dataset-specific evidence note in MCDM_Grades and the complete rules in MCDM_Rubric.</t>
        </is>
      </c>
      <c r="AI454" s="27" t="n"/>
      <c r="AJ454" s="14" t="inlineStr">
        <is>
          <t>https://data.mendeley.com/datasets/z3nx8n396g/3</t>
        </is>
      </c>
      <c r="AK454" s="27" t="n"/>
      <c r="AL454" s="14" t="inlineStr">
        <is>
          <t>P: primary documentation (not evaluator-verified data quality)</t>
        </is>
      </c>
      <c r="AM454" s="27" t="n"/>
      <c r="AN454" s="14" t="inlineStr">
        <is>
          <t>Mendeley z3nx8n396g/3</t>
        </is>
      </c>
      <c r="AO454" s="27" t="n"/>
      <c r="AP454" s="14" t="inlineStr">
        <is>
          <t>2026-09-07</t>
        </is>
      </c>
      <c r="AQ454" s="27" t="n"/>
      <c r="AR454" s="14">
        <f>IF(AND(AS454=5,LEN(AW454)=5,LEN(SUBSTITUTE(SUBSTITUTE(SUBSTITUTE(SUBSTITUTE(AW454,"Y",""),"N",""),"U",""),"X",""))=0),1,0)</f>
        <v/>
      </c>
      <c r="AS454" s="14">
        <f>COUNTA(G454,J454,M454,P454,S454)</f>
        <v/>
      </c>
      <c r="AT454" s="14">
        <f>SUM(IF(OR(G454="Y",G454="N",G454="U",G454="X"),IF(G454=F454,1,0),0),IF(OR(J454="Y",J454="N",J454="U",J454="X"),IF(J454=I454,1,0),0),IF(OR(M454="Y",M454="N",M454="U",M454="X"),IF(M454=L454,1,0),0),IF(OR(P454="Y",P454="N",P454="U",P454="X"),IF(P454=O454,1,0),0),IF(OR(S454="Y",S454="N",S454="U",S454="X"),IF(S454=R454,1,0),0))</f>
        <v/>
      </c>
      <c r="AU454" s="14">
        <f>A454&amp;"|"&amp;LEFT(C454,1)</f>
        <v/>
      </c>
      <c r="AV454" s="14">
        <f>F454&amp;I454&amp;L454&amp;O454&amp;R454</f>
        <v/>
      </c>
      <c r="AW454" s="14">
        <f>G454&amp;J454&amp;M454&amp;P454&amp;S454</f>
        <v/>
      </c>
    </row>
    <row r="455" ht="70" customHeight="1">
      <c r="A455" s="14" t="inlineStr">
        <is>
          <t>DS-057</t>
        </is>
      </c>
      <c r="B455" s="14" t="inlineStr">
        <is>
          <t>BDRoad-Sense: Benchmark Dataset for Road Surface Detection and Safety Enhancement</t>
        </is>
      </c>
      <c r="C455" s="14" t="inlineStr">
        <is>
          <t>M Sensor Details</t>
        </is>
      </c>
      <c r="D455" s="14">
        <f>MCDM_Settings!$D$12</f>
        <v/>
      </c>
      <c r="E455" s="14" t="inlineStr">
        <is>
          <t>M1 Identify equipment</t>
        </is>
      </c>
      <c r="F455" s="21" t="inlineStr">
        <is>
          <t>Y</t>
        </is>
      </c>
      <c r="G455" s="23" t="n"/>
      <c r="H455" s="14" t="inlineStr">
        <is>
          <t>M2 Specify the scale</t>
        </is>
      </c>
      <c r="I455" s="21" t="inlineStr">
        <is>
          <t>U</t>
        </is>
      </c>
      <c r="J455" s="23" t="n"/>
      <c r="K455" s="14" t="inlineStr">
        <is>
          <t>M3 Locate the records</t>
        </is>
      </c>
      <c r="L455" s="21" t="inlineStr">
        <is>
          <t>U</t>
        </is>
      </c>
      <c r="M455" s="23" t="n"/>
      <c r="N455" s="14" t="inlineStr">
        <is>
          <t>M4 Report precision</t>
        </is>
      </c>
      <c r="O455" s="21" t="inlineStr">
        <is>
          <t>U</t>
        </is>
      </c>
      <c r="P455" s="23" t="n"/>
      <c r="Q455" s="14" t="inlineStr">
        <is>
          <t>M5 Explain processing</t>
        </is>
      </c>
      <c r="R455" s="21" t="inlineStr">
        <is>
          <t>Y</t>
        </is>
      </c>
      <c r="S455" s="23" t="n"/>
      <c r="T455" s="14">
        <f>IF(Z455=0,IF(ISNUMBER(SEARCH("X",AV455)),"Unrated (0-5; X)","Unrated (0-5)"),IF(Z455=1,V455&amp;"/5",V455&amp;"-"&amp;X455&amp;"/5 (P"&amp;IF(ISNUMBER(SEARCH("X",AV455)),"; X","")&amp;")"))</f>
        <v/>
      </c>
      <c r="U455" s="26">
        <f>IF(AS455=0,"",IF(AR455=0,"Incomplete/invalid",IF(AA455=0,IF(ISNUMBER(SEARCH("X",AW455)),"Unrated (0-5; X)","Unrated (0-5)"),IF(AA455=1,W455&amp;"/5",W455&amp;"-"&amp;Y455&amp;"/5 (P"&amp;IF(ISNUMBER(SEARCH("X",AW455)),"; X","")&amp;")"))))</f>
        <v/>
      </c>
      <c r="V455" s="53">
        <f>LEN(AV455)-LEN(SUBSTITUTE(AV455,"Y",""))</f>
        <v/>
      </c>
      <c r="W455" s="54">
        <f>IF(AR455=1,LEN(AW455)-LEN(SUBSTITUTE(AW455,"Y","")),"")</f>
        <v/>
      </c>
      <c r="X455" s="53">
        <f>5-(LEN(AV455)-LEN(SUBSTITUTE(AV455,"N","")))</f>
        <v/>
      </c>
      <c r="Y455" s="54">
        <f>IF(AR455=1,5-(LEN(AW455)-LEN(SUBSTITUTE(AW455,"N",""))),"")</f>
        <v/>
      </c>
      <c r="Z455" s="55">
        <f>(V455+5-X455)/5</f>
        <v/>
      </c>
      <c r="AA455" s="56">
        <f>IF(AR455=1,(W455+5-Y455)/5,"")</f>
        <v/>
      </c>
      <c r="AB455" s="57">
        <f>D455*V455/5</f>
        <v/>
      </c>
      <c r="AC455" s="58">
        <f>IF(AR455=1,D455*W455/5,"")</f>
        <v/>
      </c>
      <c r="AD455" s="57">
        <f>D455*X455/5</f>
        <v/>
      </c>
      <c r="AE455" s="58">
        <f>IF(AR455=1,D455*Y455/5,"")</f>
        <v/>
      </c>
      <c r="AF455" s="57">
        <f>D455*Z455</f>
        <v/>
      </c>
      <c r="AG455" s="58">
        <f>IF(AR455=1,D455*AA455,"")</f>
        <v/>
      </c>
      <c r="AH455" s="14" t="inlineStr">
        <is>
          <t>Y: M1, M5 | N: none | X: none | U: M2, M3, M4. See dataset-specific evidence note in MCDM_Grades and the complete rules in MCDM_Rubric.</t>
        </is>
      </c>
      <c r="AI455" s="27" t="n"/>
      <c r="AJ455" s="14" t="inlineStr">
        <is>
          <t>https://data.mendeley.com/datasets/z3nx8n396g/3</t>
        </is>
      </c>
      <c r="AK455" s="27" t="n"/>
      <c r="AL455" s="14" t="inlineStr">
        <is>
          <t>P: primary documentation (not evaluator-verified data quality)</t>
        </is>
      </c>
      <c r="AM455" s="27" t="n"/>
      <c r="AN455" s="14" t="inlineStr">
        <is>
          <t>Mendeley z3nx8n396g/3</t>
        </is>
      </c>
      <c r="AO455" s="27" t="n"/>
      <c r="AP455" s="14" t="inlineStr">
        <is>
          <t>2026-09-07</t>
        </is>
      </c>
      <c r="AQ455" s="27" t="n"/>
      <c r="AR455" s="14">
        <f>IF(AND(AS455=5,LEN(AW455)=5,LEN(SUBSTITUTE(SUBSTITUTE(SUBSTITUTE(SUBSTITUTE(AW455,"Y",""),"N",""),"U",""),"X",""))=0),1,0)</f>
        <v/>
      </c>
      <c r="AS455" s="14">
        <f>COUNTA(G455,J455,M455,P455,S455)</f>
        <v/>
      </c>
      <c r="AT455" s="14">
        <f>SUM(IF(OR(G455="Y",G455="N",G455="U",G455="X"),IF(G455=F455,1,0),0),IF(OR(J455="Y",J455="N",J455="U",J455="X"),IF(J455=I455,1,0),0),IF(OR(M455="Y",M455="N",M455="U",M455="X"),IF(M455=L455,1,0),0),IF(OR(P455="Y",P455="N",P455="U",P455="X"),IF(P455=O455,1,0),0),IF(OR(S455="Y",S455="N",S455="U",S455="X"),IF(S455=R455,1,0),0))</f>
        <v/>
      </c>
      <c r="AU455" s="14">
        <f>A455&amp;"|"&amp;LEFT(C455,1)</f>
        <v/>
      </c>
      <c r="AV455" s="14">
        <f>F455&amp;I455&amp;L455&amp;O455&amp;R455</f>
        <v/>
      </c>
      <c r="AW455" s="14">
        <f>G455&amp;J455&amp;M455&amp;P455&amp;S455</f>
        <v/>
      </c>
    </row>
    <row r="456" ht="70" customHeight="1">
      <c r="A456" s="14" t="inlineStr">
        <is>
          <t>DS-057</t>
        </is>
      </c>
      <c r="B456" s="14" t="inlineStr">
        <is>
          <t>BDRoad-Sense: Benchmark Dataset for Road Surface Detection and Safety Enhancement</t>
        </is>
      </c>
      <c r="C456" s="14" t="inlineStr">
        <is>
          <t>V Test Readiness</t>
        </is>
      </c>
      <c r="D456" s="14">
        <f>MCDM_Settings!$D$13</f>
        <v/>
      </c>
      <c r="E456" s="14" t="inlineStr">
        <is>
          <t>V1 Identify test data</t>
        </is>
      </c>
      <c r="F456" s="21" t="inlineStr">
        <is>
          <t>U</t>
        </is>
      </c>
      <c r="G456" s="23" t="n"/>
      <c r="H456" s="14" t="inlineStr">
        <is>
          <t>V2 Define the splits</t>
        </is>
      </c>
      <c r="I456" s="21" t="inlineStr">
        <is>
          <t>U</t>
        </is>
      </c>
      <c r="J456" s="23" t="n"/>
      <c r="K456" s="14" t="inlineStr">
        <is>
          <t>V3 Prevent leakage</t>
        </is>
      </c>
      <c r="L456" s="21" t="inlineStr">
        <is>
          <t>U</t>
        </is>
      </c>
      <c r="M456" s="23" t="n"/>
      <c r="N456" s="14" t="inlineStr">
        <is>
          <t>V4 Provide a baseline</t>
        </is>
      </c>
      <c r="O456" s="21" t="inlineStr">
        <is>
          <t>U</t>
        </is>
      </c>
      <c r="P456" s="23" t="n"/>
      <c r="Q456" s="14" t="inlineStr">
        <is>
          <t>V5 Report uncertainty</t>
        </is>
      </c>
      <c r="R456" s="21" t="inlineStr">
        <is>
          <t>U</t>
        </is>
      </c>
      <c r="S456" s="23" t="n"/>
      <c r="T456" s="14">
        <f>IF(Z456=0,IF(ISNUMBER(SEARCH("X",AV456)),"Unrated (0-5; X)","Unrated (0-5)"),IF(Z456=1,V456&amp;"/5",V456&amp;"-"&amp;X456&amp;"/5 (P"&amp;IF(ISNUMBER(SEARCH("X",AV456)),"; X","")&amp;")"))</f>
        <v/>
      </c>
      <c r="U456" s="26">
        <f>IF(AS456=0,"",IF(AR456=0,"Incomplete/invalid",IF(AA456=0,IF(ISNUMBER(SEARCH("X",AW456)),"Unrated (0-5; X)","Unrated (0-5)"),IF(AA456=1,W456&amp;"/5",W456&amp;"-"&amp;Y456&amp;"/5 (P"&amp;IF(ISNUMBER(SEARCH("X",AW456)),"; X","")&amp;")"))))</f>
        <v/>
      </c>
      <c r="V456" s="53">
        <f>LEN(AV456)-LEN(SUBSTITUTE(AV456,"Y",""))</f>
        <v/>
      </c>
      <c r="W456" s="54">
        <f>IF(AR456=1,LEN(AW456)-LEN(SUBSTITUTE(AW456,"Y","")),"")</f>
        <v/>
      </c>
      <c r="X456" s="53">
        <f>5-(LEN(AV456)-LEN(SUBSTITUTE(AV456,"N","")))</f>
        <v/>
      </c>
      <c r="Y456" s="54">
        <f>IF(AR456=1,5-(LEN(AW456)-LEN(SUBSTITUTE(AW456,"N",""))),"")</f>
        <v/>
      </c>
      <c r="Z456" s="55">
        <f>(V456+5-X456)/5</f>
        <v/>
      </c>
      <c r="AA456" s="56">
        <f>IF(AR456=1,(W456+5-Y456)/5,"")</f>
        <v/>
      </c>
      <c r="AB456" s="57">
        <f>D456*V456/5</f>
        <v/>
      </c>
      <c r="AC456" s="58">
        <f>IF(AR456=1,D456*W456/5,"")</f>
        <v/>
      </c>
      <c r="AD456" s="57">
        <f>D456*X456/5</f>
        <v/>
      </c>
      <c r="AE456" s="58">
        <f>IF(AR456=1,D456*Y456/5,"")</f>
        <v/>
      </c>
      <c r="AF456" s="57">
        <f>D456*Z456</f>
        <v/>
      </c>
      <c r="AG456" s="58">
        <f>IF(AR456=1,D456*AA456,"")</f>
        <v/>
      </c>
      <c r="AH456" s="14" t="inlineStr">
        <is>
          <t>Y: none | N: none | X: none | U: V1, V2, V3, V4, V5. See dataset-specific evidence note in MCDM_Grades and the complete rules in MCDM_Rubric.</t>
        </is>
      </c>
      <c r="AI456" s="27" t="n"/>
      <c r="AJ456" s="14" t="inlineStr">
        <is>
          <t>https://data.mendeley.com/datasets/z3nx8n396g/3</t>
        </is>
      </c>
      <c r="AK456" s="27" t="n"/>
      <c r="AL456" s="14" t="inlineStr">
        <is>
          <t>P: primary documentation (not evaluator-verified data quality)</t>
        </is>
      </c>
      <c r="AM456" s="27" t="n"/>
      <c r="AN456" s="14" t="inlineStr">
        <is>
          <t>Mendeley z3nx8n396g/3</t>
        </is>
      </c>
      <c r="AO456" s="27" t="n"/>
      <c r="AP456" s="14" t="inlineStr">
        <is>
          <t>2026-09-07</t>
        </is>
      </c>
      <c r="AQ456" s="27" t="n"/>
      <c r="AR456" s="14">
        <f>IF(AND(AS456=5,LEN(AW456)=5,LEN(SUBSTITUTE(SUBSTITUTE(SUBSTITUTE(SUBSTITUTE(AW456,"Y",""),"N",""),"U",""),"X",""))=0),1,0)</f>
        <v/>
      </c>
      <c r="AS456" s="14">
        <f>COUNTA(G456,J456,M456,P456,S456)</f>
        <v/>
      </c>
      <c r="AT456" s="14">
        <f>SUM(IF(OR(G456="Y",G456="N",G456="U",G456="X"),IF(G456=F456,1,0),0),IF(OR(J456="Y",J456="N",J456="U",J456="X"),IF(J456=I456,1,0),0),IF(OR(M456="Y",M456="N",M456="U",M456="X"),IF(M456=L456,1,0),0),IF(OR(P456="Y",P456="N",P456="U",P456="X"),IF(P456=O456,1,0),0),IF(OR(S456="Y",S456="N",S456="U",S456="X"),IF(S456=R456,1,0),0))</f>
        <v/>
      </c>
      <c r="AU456" s="14">
        <f>A456&amp;"|"&amp;LEFT(C456,1)</f>
        <v/>
      </c>
      <c r="AV456" s="14">
        <f>F456&amp;I456&amp;L456&amp;O456&amp;R456</f>
        <v/>
      </c>
      <c r="AW456" s="14">
        <f>G456&amp;J456&amp;M456&amp;P456&amp;S456</f>
        <v/>
      </c>
    </row>
    <row r="457" ht="70" customHeight="1">
      <c r="A457" s="14" t="inlineStr">
        <is>
          <t>DS-057</t>
        </is>
      </c>
      <c r="B457" s="14" t="inlineStr">
        <is>
          <t>BDRoad-Sense: Benchmark Dataset for Road Surface Detection and Safety Enhancement</t>
        </is>
      </c>
      <c r="C457" s="14" t="inlineStr">
        <is>
          <t>E Engineering Value</t>
        </is>
      </c>
      <c r="D457" s="14">
        <f>MCDM_Settings!$D$14</f>
        <v/>
      </c>
      <c r="E457" s="14" t="inlineStr">
        <is>
          <t>E1 Define the outcome</t>
        </is>
      </c>
      <c r="F457" s="21" t="inlineStr">
        <is>
          <t>U</t>
        </is>
      </c>
      <c r="G457" s="23" t="n"/>
      <c r="H457" s="14" t="inlineStr">
        <is>
          <t>E2 Provide measurements</t>
        </is>
      </c>
      <c r="I457" s="21" t="inlineStr">
        <is>
          <t>U</t>
        </is>
      </c>
      <c r="J457" s="23" t="n"/>
      <c r="K457" s="14" t="inlineStr">
        <is>
          <t>E3 Link the records</t>
        </is>
      </c>
      <c r="L457" s="21" t="inlineStr">
        <is>
          <t>U</t>
        </is>
      </c>
      <c r="M457" s="23" t="n"/>
      <c r="N457" s="14" t="inlineStr">
        <is>
          <t>E4 Map agency needs</t>
        </is>
      </c>
      <c r="O457" s="21" t="inlineStr">
        <is>
          <t>U</t>
        </is>
      </c>
      <c r="P457" s="23" t="n"/>
      <c r="Q457" s="14" t="inlineStr">
        <is>
          <t>E5 Validate the decision</t>
        </is>
      </c>
      <c r="R457" s="21" t="inlineStr">
        <is>
          <t>U</t>
        </is>
      </c>
      <c r="S457" s="23" t="n"/>
      <c r="T457" s="14">
        <f>IF(Z457=0,IF(ISNUMBER(SEARCH("X",AV457)),"Unrated (0-5; X)","Unrated (0-5)"),IF(Z457=1,V457&amp;"/5",V457&amp;"-"&amp;X457&amp;"/5 (P"&amp;IF(ISNUMBER(SEARCH("X",AV457)),"; X","")&amp;")"))</f>
        <v/>
      </c>
      <c r="U457" s="26">
        <f>IF(AS457=0,"",IF(AR457=0,"Incomplete/invalid",IF(AA457=0,IF(ISNUMBER(SEARCH("X",AW457)),"Unrated (0-5; X)","Unrated (0-5)"),IF(AA457=1,W457&amp;"/5",W457&amp;"-"&amp;Y457&amp;"/5 (P"&amp;IF(ISNUMBER(SEARCH("X",AW457)),"; X","")&amp;")"))))</f>
        <v/>
      </c>
      <c r="V457" s="53">
        <f>LEN(AV457)-LEN(SUBSTITUTE(AV457,"Y",""))</f>
        <v/>
      </c>
      <c r="W457" s="54">
        <f>IF(AR457=1,LEN(AW457)-LEN(SUBSTITUTE(AW457,"Y","")),"")</f>
        <v/>
      </c>
      <c r="X457" s="53">
        <f>5-(LEN(AV457)-LEN(SUBSTITUTE(AV457,"N","")))</f>
        <v/>
      </c>
      <c r="Y457" s="54">
        <f>IF(AR457=1,5-(LEN(AW457)-LEN(SUBSTITUTE(AW457,"N",""))),"")</f>
        <v/>
      </c>
      <c r="Z457" s="55">
        <f>(V457+5-X457)/5</f>
        <v/>
      </c>
      <c r="AA457" s="56">
        <f>IF(AR457=1,(W457+5-Y457)/5,"")</f>
        <v/>
      </c>
      <c r="AB457" s="57">
        <f>D457*V457/5</f>
        <v/>
      </c>
      <c r="AC457" s="58">
        <f>IF(AR457=1,D457*W457/5,"")</f>
        <v/>
      </c>
      <c r="AD457" s="57">
        <f>D457*X457/5</f>
        <v/>
      </c>
      <c r="AE457" s="58">
        <f>IF(AR457=1,D457*Y457/5,"")</f>
        <v/>
      </c>
      <c r="AF457" s="57">
        <f>D457*Z457</f>
        <v/>
      </c>
      <c r="AG457" s="58">
        <f>IF(AR457=1,D457*AA457,"")</f>
        <v/>
      </c>
      <c r="AH457" s="14" t="inlineStr">
        <is>
          <t>Y: none | N: none | X: none | U: E1, E2, E3, E4, E5. See dataset-specific evidence note in MCDM_Grades and the complete rules in MCDM_Rubric.</t>
        </is>
      </c>
      <c r="AI457" s="27" t="n"/>
      <c r="AJ457" s="14" t="inlineStr">
        <is>
          <t>https://data.mendeley.com/datasets/z3nx8n396g/3</t>
        </is>
      </c>
      <c r="AK457" s="27" t="n"/>
      <c r="AL457" s="14" t="inlineStr">
        <is>
          <t>P: primary documentation (not evaluator-verified data quality)</t>
        </is>
      </c>
      <c r="AM457" s="27" t="n"/>
      <c r="AN457" s="14" t="inlineStr">
        <is>
          <t>Mendeley z3nx8n396g/3</t>
        </is>
      </c>
      <c r="AO457" s="27" t="n"/>
      <c r="AP457" s="14" t="inlineStr">
        <is>
          <t>2026-09-07</t>
        </is>
      </c>
      <c r="AQ457" s="27" t="n"/>
      <c r="AR457" s="14">
        <f>IF(AND(AS457=5,LEN(AW457)=5,LEN(SUBSTITUTE(SUBSTITUTE(SUBSTITUTE(SUBSTITUTE(AW457,"Y",""),"N",""),"U",""),"X",""))=0),1,0)</f>
        <v/>
      </c>
      <c r="AS457" s="14">
        <f>COUNTA(G457,J457,M457,P457,S457)</f>
        <v/>
      </c>
      <c r="AT457" s="14">
        <f>SUM(IF(OR(G457="Y",G457="N",G457="U",G457="X"),IF(G457=F457,1,0),0),IF(OR(J457="Y",J457="N",J457="U",J457="X"),IF(J457=I457,1,0),0),IF(OR(M457="Y",M457="N",M457="U",M457="X"),IF(M457=L457,1,0),0),IF(OR(P457="Y",P457="N",P457="U",P457="X"),IF(P457=O457,1,0),0),IF(OR(S457="Y",S457="N",S457="U",S457="X"),IF(S457=R457,1,0),0))</f>
        <v/>
      </c>
      <c r="AU457" s="14">
        <f>A457&amp;"|"&amp;LEFT(C457,1)</f>
        <v/>
      </c>
      <c r="AV457" s="14">
        <f>F457&amp;I457&amp;L457&amp;O457&amp;R457</f>
        <v/>
      </c>
      <c r="AW457" s="14">
        <f>G457&amp;J457&amp;M457&amp;P457&amp;S457</f>
        <v/>
      </c>
    </row>
    <row r="458" ht="70" customHeight="1">
      <c r="A458" s="14" t="inlineStr">
        <is>
          <t>DS-058</t>
        </is>
      </c>
      <c r="B458" s="14" t="inlineStr">
        <is>
          <t>BDRS2025: Road Surface Image and Video Datasets from Bangladesh</t>
        </is>
      </c>
      <c r="C458" s="14" t="inlineStr">
        <is>
          <t>A Access</t>
        </is>
      </c>
      <c r="D458" s="14">
        <f>MCDM_Settings!$D$7</f>
        <v/>
      </c>
      <c r="E458" s="14" t="inlineStr">
        <is>
          <t>A1 Find the release</t>
        </is>
      </c>
      <c r="F458" s="21" t="inlineStr">
        <is>
          <t>Y</t>
        </is>
      </c>
      <c r="G458" s="23" t="n"/>
      <c r="H458" s="14" t="inlineStr">
        <is>
          <t>A2 Get the data</t>
        </is>
      </c>
      <c r="I458" s="21" t="inlineStr">
        <is>
          <t>Y</t>
        </is>
      </c>
      <c r="J458" s="23" t="n"/>
      <c r="K458" s="14" t="inlineStr">
        <is>
          <t>A3 Check the license</t>
        </is>
      </c>
      <c r="L458" s="21" t="inlineStr">
        <is>
          <t>Y</t>
        </is>
      </c>
      <c r="M458" s="23" t="n"/>
      <c r="N458" s="14" t="inlineStr">
        <is>
          <t>A4 Check other rights</t>
        </is>
      </c>
      <c r="O458" s="21" t="inlineStr">
        <is>
          <t>U</t>
        </is>
      </c>
      <c r="P458" s="23" t="n"/>
      <c r="Q458" s="14" t="inlineStr">
        <is>
          <t>A5 Open a sample</t>
        </is>
      </c>
      <c r="R458" s="21" t="inlineStr">
        <is>
          <t>U</t>
        </is>
      </c>
      <c r="S458" s="23" t="n"/>
      <c r="T458" s="14">
        <f>IF(Z458=0,IF(ISNUMBER(SEARCH("X",AV458)),"Unrated (0-5; X)","Unrated (0-5)"),IF(Z458=1,V458&amp;"/5",V458&amp;"-"&amp;X458&amp;"/5 (P"&amp;IF(ISNUMBER(SEARCH("X",AV458)),"; X","")&amp;")"))</f>
        <v/>
      </c>
      <c r="U458" s="26">
        <f>IF(AS458=0,"",IF(AR458=0,"Incomplete/invalid",IF(AA458=0,IF(ISNUMBER(SEARCH("X",AW458)),"Unrated (0-5; X)","Unrated (0-5)"),IF(AA458=1,W458&amp;"/5",W458&amp;"-"&amp;Y458&amp;"/5 (P"&amp;IF(ISNUMBER(SEARCH("X",AW458)),"; X","")&amp;")"))))</f>
        <v/>
      </c>
      <c r="V458" s="53">
        <f>LEN(AV458)-LEN(SUBSTITUTE(AV458,"Y",""))</f>
        <v/>
      </c>
      <c r="W458" s="54">
        <f>IF(AR458=1,LEN(AW458)-LEN(SUBSTITUTE(AW458,"Y","")),"")</f>
        <v/>
      </c>
      <c r="X458" s="53">
        <f>5-(LEN(AV458)-LEN(SUBSTITUTE(AV458,"N","")))</f>
        <v/>
      </c>
      <c r="Y458" s="54">
        <f>IF(AR458=1,5-(LEN(AW458)-LEN(SUBSTITUTE(AW458,"N",""))),"")</f>
        <v/>
      </c>
      <c r="Z458" s="55">
        <f>(V458+5-X458)/5</f>
        <v/>
      </c>
      <c r="AA458" s="56">
        <f>IF(AR458=1,(W458+5-Y458)/5,"")</f>
        <v/>
      </c>
      <c r="AB458" s="57">
        <f>D458*V458/5</f>
        <v/>
      </c>
      <c r="AC458" s="58">
        <f>IF(AR458=1,D458*W458/5,"")</f>
        <v/>
      </c>
      <c r="AD458" s="57">
        <f>D458*X458/5</f>
        <v/>
      </c>
      <c r="AE458" s="58">
        <f>IF(AR458=1,D458*Y458/5,"")</f>
        <v/>
      </c>
      <c r="AF458" s="57">
        <f>D458*Z458</f>
        <v/>
      </c>
      <c r="AG458" s="58">
        <f>IF(AR458=1,D458*AA458,"")</f>
        <v/>
      </c>
      <c r="AH458" s="14" t="inlineStr">
        <is>
          <t>Y: A1, A2, A3 | N: none | X: none | U: A4, A5. See dataset-specific evidence note in MCDM_Grades and the complete rules in MCDM_Rubric.</t>
        </is>
      </c>
      <c r="AI458" s="27" t="n"/>
      <c r="AJ458" s="14" t="inlineStr">
        <is>
          <t>https://data.mendeley.com/datasets/n6cvjnx3b6/1</t>
        </is>
      </c>
      <c r="AK458" s="27" t="n"/>
      <c r="AL458" s="14" t="inlineStr">
        <is>
          <t>P: primary documentation (not evaluator-verified data quality)</t>
        </is>
      </c>
      <c r="AM458" s="27" t="n"/>
      <c r="AN458" s="14" t="inlineStr">
        <is>
          <t>Mendeley n6cvjnx3b6/1</t>
        </is>
      </c>
      <c r="AO458" s="27" t="n"/>
      <c r="AP458" s="14" t="inlineStr">
        <is>
          <t>2026-09-07</t>
        </is>
      </c>
      <c r="AQ458" s="27" t="n"/>
      <c r="AR458" s="14">
        <f>IF(AND(AS458=5,LEN(AW458)=5,LEN(SUBSTITUTE(SUBSTITUTE(SUBSTITUTE(SUBSTITUTE(AW458,"Y",""),"N",""),"U",""),"X",""))=0),1,0)</f>
        <v/>
      </c>
      <c r="AS458" s="14">
        <f>COUNTA(G458,J458,M458,P458,S458)</f>
        <v/>
      </c>
      <c r="AT458" s="14">
        <f>SUM(IF(OR(G458="Y",G458="N",G458="U",G458="X"),IF(G458=F458,1,0),0),IF(OR(J458="Y",J458="N",J458="U",J458="X"),IF(J458=I458,1,0),0),IF(OR(M458="Y",M458="N",M458="U",M458="X"),IF(M458=L458,1,0),0),IF(OR(P458="Y",P458="N",P458="U",P458="X"),IF(P458=O458,1,0),0),IF(OR(S458="Y",S458="N",S458="U",S458="X"),IF(S458=R458,1,0),0))</f>
        <v/>
      </c>
      <c r="AU458" s="14">
        <f>A458&amp;"|"&amp;LEFT(C458,1)</f>
        <v/>
      </c>
      <c r="AV458" s="14">
        <f>F458&amp;I458&amp;L458&amp;O458&amp;R458</f>
        <v/>
      </c>
      <c r="AW458" s="14">
        <f>G458&amp;J458&amp;M458&amp;P458&amp;S458</f>
        <v/>
      </c>
    </row>
    <row r="459" ht="70" customHeight="1">
      <c r="A459" s="14" t="inlineStr">
        <is>
          <t>DS-058</t>
        </is>
      </c>
      <c r="B459" s="14" t="inlineStr">
        <is>
          <t>BDRS2025: Road Surface Image and Video Datasets from Bangladesh</t>
        </is>
      </c>
      <c r="C459" s="14" t="inlineStr">
        <is>
          <t>L Label Quality</t>
        </is>
      </c>
      <c r="D459" s="14">
        <f>MCDM_Settings!$D$8</f>
        <v/>
      </c>
      <c r="E459" s="14" t="inlineStr">
        <is>
          <t>L1 Define the targets</t>
        </is>
      </c>
      <c r="F459" s="21" t="inlineStr">
        <is>
          <t>Y</t>
        </is>
      </c>
      <c r="G459" s="23" t="n"/>
      <c r="H459" s="14" t="inlineStr">
        <is>
          <t>L2 Explain the rules</t>
        </is>
      </c>
      <c r="I459" s="21" t="inlineStr">
        <is>
          <t>U</t>
        </is>
      </c>
      <c r="J459" s="23" t="n"/>
      <c r="K459" s="14" t="inlineStr">
        <is>
          <t>L3 Identify the team</t>
        </is>
      </c>
      <c r="L459" s="21" t="inlineStr">
        <is>
          <t>U</t>
        </is>
      </c>
      <c r="M459" s="23" t="n"/>
      <c r="N459" s="14" t="inlineStr">
        <is>
          <t>L4 Review and correct</t>
        </is>
      </c>
      <c r="O459" s="21" t="inlineStr">
        <is>
          <t>U</t>
        </is>
      </c>
      <c r="P459" s="23" t="n"/>
      <c r="Q459" s="14" t="inlineStr">
        <is>
          <t>L5 Measure reliability</t>
        </is>
      </c>
      <c r="R459" s="21" t="inlineStr">
        <is>
          <t>U</t>
        </is>
      </c>
      <c r="S459" s="23" t="n"/>
      <c r="T459" s="14">
        <f>IF(Z459=0,IF(ISNUMBER(SEARCH("X",AV459)),"Unrated (0-5; X)","Unrated (0-5)"),IF(Z459=1,V459&amp;"/5",V459&amp;"-"&amp;X459&amp;"/5 (P"&amp;IF(ISNUMBER(SEARCH("X",AV459)),"; X","")&amp;")"))</f>
        <v/>
      </c>
      <c r="U459" s="26">
        <f>IF(AS459=0,"",IF(AR459=0,"Incomplete/invalid",IF(AA459=0,IF(ISNUMBER(SEARCH("X",AW459)),"Unrated (0-5; X)","Unrated (0-5)"),IF(AA459=1,W459&amp;"/5",W459&amp;"-"&amp;Y459&amp;"/5 (P"&amp;IF(ISNUMBER(SEARCH("X",AW459)),"; X","")&amp;")"))))</f>
        <v/>
      </c>
      <c r="V459" s="53">
        <f>LEN(AV459)-LEN(SUBSTITUTE(AV459,"Y",""))</f>
        <v/>
      </c>
      <c r="W459" s="54">
        <f>IF(AR459=1,LEN(AW459)-LEN(SUBSTITUTE(AW459,"Y","")),"")</f>
        <v/>
      </c>
      <c r="X459" s="53">
        <f>5-(LEN(AV459)-LEN(SUBSTITUTE(AV459,"N","")))</f>
        <v/>
      </c>
      <c r="Y459" s="54">
        <f>IF(AR459=1,5-(LEN(AW459)-LEN(SUBSTITUTE(AW459,"N",""))),"")</f>
        <v/>
      </c>
      <c r="Z459" s="55">
        <f>(V459+5-X459)/5</f>
        <v/>
      </c>
      <c r="AA459" s="56">
        <f>IF(AR459=1,(W459+5-Y459)/5,"")</f>
        <v/>
      </c>
      <c r="AB459" s="57">
        <f>D459*V459/5</f>
        <v/>
      </c>
      <c r="AC459" s="58">
        <f>IF(AR459=1,D459*W459/5,"")</f>
        <v/>
      </c>
      <c r="AD459" s="57">
        <f>D459*X459/5</f>
        <v/>
      </c>
      <c r="AE459" s="58">
        <f>IF(AR459=1,D459*Y459/5,"")</f>
        <v/>
      </c>
      <c r="AF459" s="57">
        <f>D459*Z459</f>
        <v/>
      </c>
      <c r="AG459" s="58">
        <f>IF(AR459=1,D459*AA459,"")</f>
        <v/>
      </c>
      <c r="AH459" s="14" t="inlineStr">
        <is>
          <t>Y: L1 | N: none | X: none | U: L2, L3, L4, L5. See dataset-specific evidence note in MCDM_Grades and the complete rules in MCDM_Rubric.</t>
        </is>
      </c>
      <c r="AI459" s="27" t="n"/>
      <c r="AJ459" s="14" t="inlineStr">
        <is>
          <t>https://data.mendeley.com/datasets/n6cvjnx3b6/1</t>
        </is>
      </c>
      <c r="AK459" s="27" t="n"/>
      <c r="AL459" s="14" t="inlineStr">
        <is>
          <t>P: primary documentation (not evaluator-verified data quality)</t>
        </is>
      </c>
      <c r="AM459" s="27" t="n"/>
      <c r="AN459" s="14" t="inlineStr">
        <is>
          <t>Mendeley n6cvjnx3b6/1</t>
        </is>
      </c>
      <c r="AO459" s="27" t="n"/>
      <c r="AP459" s="14" t="inlineStr">
        <is>
          <t>2026-09-07</t>
        </is>
      </c>
      <c r="AQ459" s="27" t="n"/>
      <c r="AR459" s="14">
        <f>IF(AND(AS459=5,LEN(AW459)=5,LEN(SUBSTITUTE(SUBSTITUTE(SUBSTITUTE(SUBSTITUTE(AW459,"Y",""),"N",""),"U",""),"X",""))=0),1,0)</f>
        <v/>
      </c>
      <c r="AS459" s="14">
        <f>COUNTA(G459,J459,M459,P459,S459)</f>
        <v/>
      </c>
      <c r="AT459" s="14">
        <f>SUM(IF(OR(G459="Y",G459="N",G459="U",G459="X"),IF(G459=F459,1,0),0),IF(OR(J459="Y",J459="N",J459="U",J459="X"),IF(J459=I459,1,0),0),IF(OR(M459="Y",M459="N",M459="U",M459="X"),IF(M459=L459,1,0),0),IF(OR(P459="Y",P459="N",P459="U",P459="X"),IF(P459=O459,1,0),0),IF(OR(S459="Y",S459="N",S459="U",S459="X"),IF(S459=R459,1,0),0))</f>
        <v/>
      </c>
      <c r="AU459" s="14">
        <f>A459&amp;"|"&amp;LEFT(C459,1)</f>
        <v/>
      </c>
      <c r="AV459" s="14">
        <f>F459&amp;I459&amp;L459&amp;O459&amp;R459</f>
        <v/>
      </c>
      <c r="AW459" s="14">
        <f>G459&amp;J459&amp;M459&amp;P459&amp;S459</f>
        <v/>
      </c>
    </row>
    <row r="460" ht="70" customHeight="1">
      <c r="A460" s="14" t="inlineStr">
        <is>
          <t>DS-058</t>
        </is>
      </c>
      <c r="B460" s="14" t="inlineStr">
        <is>
          <t>BDRS2025: Road Surface Image and Video Datasets from Bangladesh</t>
        </is>
      </c>
      <c r="C460" s="14" t="inlineStr">
        <is>
          <t>D Documentation</t>
        </is>
      </c>
      <c r="D460" s="14">
        <f>MCDM_Settings!$D$9</f>
        <v/>
      </c>
      <c r="E460" s="14" t="inlineStr">
        <is>
          <t>D1 Describe the files</t>
        </is>
      </c>
      <c r="F460" s="21" t="inlineStr">
        <is>
          <t>U</t>
        </is>
      </c>
      <c r="G460" s="23" t="n"/>
      <c r="H460" s="14" t="inlineStr">
        <is>
          <t>D2 Explain the source</t>
        </is>
      </c>
      <c r="I460" s="21" t="inlineStr">
        <is>
          <t>Y</t>
        </is>
      </c>
      <c r="J460" s="23" t="n"/>
      <c r="K460" s="14" t="inlineStr">
        <is>
          <t>D3 Track the version</t>
        </is>
      </c>
      <c r="L460" s="21" t="inlineStr">
        <is>
          <t>Y</t>
        </is>
      </c>
      <c r="M460" s="23" t="n"/>
      <c r="N460" s="14" t="inlineStr">
        <is>
          <t>D4 State the limits</t>
        </is>
      </c>
      <c r="O460" s="21" t="inlineStr">
        <is>
          <t>U</t>
        </is>
      </c>
      <c r="P460" s="23" t="n"/>
      <c r="Q460" s="14" t="inlineStr">
        <is>
          <t>D5 Locate the details</t>
        </is>
      </c>
      <c r="R460" s="21" t="inlineStr">
        <is>
          <t>Y</t>
        </is>
      </c>
      <c r="S460" s="23" t="n"/>
      <c r="T460" s="14">
        <f>IF(Z460=0,IF(ISNUMBER(SEARCH("X",AV460)),"Unrated (0-5; X)","Unrated (0-5)"),IF(Z460=1,V460&amp;"/5",V460&amp;"-"&amp;X460&amp;"/5 (P"&amp;IF(ISNUMBER(SEARCH("X",AV460)),"; X","")&amp;")"))</f>
        <v/>
      </c>
      <c r="U460" s="26">
        <f>IF(AS460=0,"",IF(AR460=0,"Incomplete/invalid",IF(AA460=0,IF(ISNUMBER(SEARCH("X",AW460)),"Unrated (0-5; X)","Unrated (0-5)"),IF(AA460=1,W460&amp;"/5",W460&amp;"-"&amp;Y460&amp;"/5 (P"&amp;IF(ISNUMBER(SEARCH("X",AW460)),"; X","")&amp;")"))))</f>
        <v/>
      </c>
      <c r="V460" s="53">
        <f>LEN(AV460)-LEN(SUBSTITUTE(AV460,"Y",""))</f>
        <v/>
      </c>
      <c r="W460" s="54">
        <f>IF(AR460=1,LEN(AW460)-LEN(SUBSTITUTE(AW460,"Y","")),"")</f>
        <v/>
      </c>
      <c r="X460" s="53">
        <f>5-(LEN(AV460)-LEN(SUBSTITUTE(AV460,"N","")))</f>
        <v/>
      </c>
      <c r="Y460" s="54">
        <f>IF(AR460=1,5-(LEN(AW460)-LEN(SUBSTITUTE(AW460,"N",""))),"")</f>
        <v/>
      </c>
      <c r="Z460" s="55">
        <f>(V460+5-X460)/5</f>
        <v/>
      </c>
      <c r="AA460" s="56">
        <f>IF(AR460=1,(W460+5-Y460)/5,"")</f>
        <v/>
      </c>
      <c r="AB460" s="57">
        <f>D460*V460/5</f>
        <v/>
      </c>
      <c r="AC460" s="58">
        <f>IF(AR460=1,D460*W460/5,"")</f>
        <v/>
      </c>
      <c r="AD460" s="57">
        <f>D460*X460/5</f>
        <v/>
      </c>
      <c r="AE460" s="58">
        <f>IF(AR460=1,D460*Y460/5,"")</f>
        <v/>
      </c>
      <c r="AF460" s="57">
        <f>D460*Z460</f>
        <v/>
      </c>
      <c r="AG460" s="58">
        <f>IF(AR460=1,D460*AA460,"")</f>
        <v/>
      </c>
      <c r="AH460" s="14" t="inlineStr">
        <is>
          <t>Y: D2, D3, D5 | N: none | X: none | U: D1, D4. See dataset-specific evidence note in MCDM_Grades and the complete rules in MCDM_Rubric.</t>
        </is>
      </c>
      <c r="AI460" s="27" t="n"/>
      <c r="AJ460" s="14" t="inlineStr">
        <is>
          <t>https://data.mendeley.com/datasets/n6cvjnx3b6/1</t>
        </is>
      </c>
      <c r="AK460" s="27" t="n"/>
      <c r="AL460" s="14" t="inlineStr">
        <is>
          <t>P: primary documentation (not evaluator-verified data quality)</t>
        </is>
      </c>
      <c r="AM460" s="27" t="n"/>
      <c r="AN460" s="14" t="inlineStr">
        <is>
          <t>Mendeley n6cvjnx3b6/1</t>
        </is>
      </c>
      <c r="AO460" s="27" t="n"/>
      <c r="AP460" s="14" t="inlineStr">
        <is>
          <t>2026-09-07</t>
        </is>
      </c>
      <c r="AQ460" s="27" t="n"/>
      <c r="AR460" s="14">
        <f>IF(AND(AS460=5,LEN(AW460)=5,LEN(SUBSTITUTE(SUBSTITUTE(SUBSTITUTE(SUBSTITUTE(AW460,"Y",""),"N",""),"U",""),"X",""))=0),1,0)</f>
        <v/>
      </c>
      <c r="AS460" s="14">
        <f>COUNTA(G460,J460,M460,P460,S460)</f>
        <v/>
      </c>
      <c r="AT460" s="14">
        <f>SUM(IF(OR(G460="Y",G460="N",G460="U",G460="X"),IF(G460=F460,1,0),0),IF(OR(J460="Y",J460="N",J460="U",J460="X"),IF(J460=I460,1,0),0),IF(OR(M460="Y",M460="N",M460="U",M460="X"),IF(M460=L460,1,0),0),IF(OR(P460="Y",P460="N",P460="U",P460="X"),IF(P460=O460,1,0),0),IF(OR(S460="Y",S460="N",S460="U",S460="X"),IF(S460=R460,1,0),0))</f>
        <v/>
      </c>
      <c r="AU460" s="14">
        <f>A460&amp;"|"&amp;LEFT(C460,1)</f>
        <v/>
      </c>
      <c r="AV460" s="14">
        <f>F460&amp;I460&amp;L460&amp;O460&amp;R460</f>
        <v/>
      </c>
      <c r="AW460" s="14">
        <f>G460&amp;J460&amp;M460&amp;P460&amp;S460</f>
        <v/>
      </c>
    </row>
    <row r="461" ht="70" customHeight="1">
      <c r="A461" s="14" t="inlineStr">
        <is>
          <t>DS-058</t>
        </is>
      </c>
      <c r="B461" s="14" t="inlineStr">
        <is>
          <t>BDRS2025: Road Surface Image and Video Datasets from Bangladesh</t>
        </is>
      </c>
      <c r="C461" s="14" t="inlineStr">
        <is>
          <t>C Sample Size</t>
        </is>
      </c>
      <c r="D461" s="14">
        <f>MCDM_Settings!$D$10</f>
        <v/>
      </c>
      <c r="E461" s="14" t="inlineStr">
        <is>
          <t>C1 Count originals</t>
        </is>
      </c>
      <c r="F461" s="21" t="inlineStr">
        <is>
          <t>U</t>
        </is>
      </c>
      <c r="G461" s="23" t="n"/>
      <c r="H461" s="14" t="inlineStr">
        <is>
          <t>C2 Count each class</t>
        </is>
      </c>
      <c r="I461" s="21" t="inlineStr">
        <is>
          <t>U</t>
        </is>
      </c>
      <c r="J461" s="23" t="n"/>
      <c r="K461" s="14" t="inlineStr">
        <is>
          <t>C3 Count each group</t>
        </is>
      </c>
      <c r="L461" s="21" t="inlineStr">
        <is>
          <t>U</t>
        </is>
      </c>
      <c r="M461" s="23" t="n"/>
      <c r="N461" s="14" t="inlineStr">
        <is>
          <t>C4 Count each split</t>
        </is>
      </c>
      <c r="O461" s="21" t="inlineStr">
        <is>
          <t>U</t>
        </is>
      </c>
      <c r="P461" s="23" t="n"/>
      <c r="Q461" s="14" t="inlineStr">
        <is>
          <t>C5 Justify the size</t>
        </is>
      </c>
      <c r="R461" s="21" t="inlineStr">
        <is>
          <t>U</t>
        </is>
      </c>
      <c r="S461" s="23" t="n"/>
      <c r="T461" s="14">
        <f>IF(Z461=0,IF(ISNUMBER(SEARCH("X",AV461)),"Unrated (0-5; X)","Unrated (0-5)"),IF(Z461=1,V461&amp;"/5",V461&amp;"-"&amp;X461&amp;"/5 (P"&amp;IF(ISNUMBER(SEARCH("X",AV461)),"; X","")&amp;")"))</f>
        <v/>
      </c>
      <c r="U461" s="26">
        <f>IF(AS461=0,"",IF(AR461=0,"Incomplete/invalid",IF(AA461=0,IF(ISNUMBER(SEARCH("X",AW461)),"Unrated (0-5; X)","Unrated (0-5)"),IF(AA461=1,W461&amp;"/5",W461&amp;"-"&amp;Y461&amp;"/5 (P"&amp;IF(ISNUMBER(SEARCH("X",AW461)),"; X","")&amp;")"))))</f>
        <v/>
      </c>
      <c r="V461" s="53">
        <f>LEN(AV461)-LEN(SUBSTITUTE(AV461,"Y",""))</f>
        <v/>
      </c>
      <c r="W461" s="54">
        <f>IF(AR461=1,LEN(AW461)-LEN(SUBSTITUTE(AW461,"Y","")),"")</f>
        <v/>
      </c>
      <c r="X461" s="53">
        <f>5-(LEN(AV461)-LEN(SUBSTITUTE(AV461,"N","")))</f>
        <v/>
      </c>
      <c r="Y461" s="54">
        <f>IF(AR461=1,5-(LEN(AW461)-LEN(SUBSTITUTE(AW461,"N",""))),"")</f>
        <v/>
      </c>
      <c r="Z461" s="55">
        <f>(V461+5-X461)/5</f>
        <v/>
      </c>
      <c r="AA461" s="56">
        <f>IF(AR461=1,(W461+5-Y461)/5,"")</f>
        <v/>
      </c>
      <c r="AB461" s="57">
        <f>D461*V461/5</f>
        <v/>
      </c>
      <c r="AC461" s="58">
        <f>IF(AR461=1,D461*W461/5,"")</f>
        <v/>
      </c>
      <c r="AD461" s="57">
        <f>D461*X461/5</f>
        <v/>
      </c>
      <c r="AE461" s="58">
        <f>IF(AR461=1,D461*Y461/5,"")</f>
        <v/>
      </c>
      <c r="AF461" s="57">
        <f>D461*Z461</f>
        <v/>
      </c>
      <c r="AG461" s="58">
        <f>IF(AR461=1,D461*AA461,"")</f>
        <v/>
      </c>
      <c r="AH461" s="14" t="inlineStr">
        <is>
          <t>Y: none | N: none | X: none | U: C1, C2, C3, C4, C5. See dataset-specific evidence note in MCDM_Grades and the complete rules in MCDM_Rubric.</t>
        </is>
      </c>
      <c r="AI461" s="27" t="n"/>
      <c r="AJ461" s="14" t="inlineStr">
        <is>
          <t>https://data.mendeley.com/datasets/n6cvjnx3b6/1</t>
        </is>
      </c>
      <c r="AK461" s="27" t="n"/>
      <c r="AL461" s="14" t="inlineStr">
        <is>
          <t>P: primary documentation (not evaluator-verified data quality)</t>
        </is>
      </c>
      <c r="AM461" s="27" t="n"/>
      <c r="AN461" s="14" t="inlineStr">
        <is>
          <t>Mendeley n6cvjnx3b6/1</t>
        </is>
      </c>
      <c r="AO461" s="27" t="n"/>
      <c r="AP461" s="14" t="inlineStr">
        <is>
          <t>2026-09-07</t>
        </is>
      </c>
      <c r="AQ461" s="27" t="n"/>
      <c r="AR461" s="14">
        <f>IF(AND(AS461=5,LEN(AW461)=5,LEN(SUBSTITUTE(SUBSTITUTE(SUBSTITUTE(SUBSTITUTE(AW461,"Y",""),"N",""),"U",""),"X",""))=0),1,0)</f>
        <v/>
      </c>
      <c r="AS461" s="14">
        <f>COUNTA(G461,J461,M461,P461,S461)</f>
        <v/>
      </c>
      <c r="AT461" s="14">
        <f>SUM(IF(OR(G461="Y",G461="N",G461="U",G461="X"),IF(G461=F461,1,0),0),IF(OR(J461="Y",J461="N",J461="U",J461="X"),IF(J461=I461,1,0),0),IF(OR(M461="Y",M461="N",M461="U",M461="X"),IF(M461=L461,1,0),0),IF(OR(P461="Y",P461="N",P461="U",P461="X"),IF(P461=O461,1,0),0),IF(OR(S461="Y",S461="N",S461="U",S461="X"),IF(S461=R461,1,0),0))</f>
        <v/>
      </c>
      <c r="AU461" s="14">
        <f>A461&amp;"|"&amp;LEFT(C461,1)</f>
        <v/>
      </c>
      <c r="AV461" s="14">
        <f>F461&amp;I461&amp;L461&amp;O461&amp;R461</f>
        <v/>
      </c>
      <c r="AW461" s="14">
        <f>G461&amp;J461&amp;M461&amp;P461&amp;S461</f>
        <v/>
      </c>
    </row>
    <row r="462" ht="70" customHeight="1">
      <c r="A462" s="14" t="inlineStr">
        <is>
          <t>DS-058</t>
        </is>
      </c>
      <c r="B462" s="14" t="inlineStr">
        <is>
          <t>BDRS2025: Road Surface Image and Video Datasets from Bangladesh</t>
        </is>
      </c>
      <c r="C462" s="14" t="inlineStr">
        <is>
          <t>R Domain Fit</t>
        </is>
      </c>
      <c r="D462" s="14">
        <f>MCDM_Settings!$D$11</f>
        <v/>
      </c>
      <c r="E462" s="14" t="inlineStr">
        <is>
          <t>R1 Define the domain</t>
        </is>
      </c>
      <c r="F462" s="21" t="inlineStr">
        <is>
          <t>Y</t>
        </is>
      </c>
      <c r="G462" s="23" t="n"/>
      <c r="H462" s="14" t="inlineStr">
        <is>
          <t>R2 Describe coverage</t>
        </is>
      </c>
      <c r="I462" s="21" t="inlineStr">
        <is>
          <t>Y</t>
        </is>
      </c>
      <c r="J462" s="23" t="n"/>
      <c r="K462" s="14" t="inlineStr">
        <is>
          <t>R3 Compare the target</t>
        </is>
      </c>
      <c r="L462" s="21" t="inlineStr">
        <is>
          <t>U</t>
        </is>
      </c>
      <c r="M462" s="23" t="n"/>
      <c r="N462" s="14" t="inlineStr">
        <is>
          <t>R4 Check for bias</t>
        </is>
      </c>
      <c r="O462" s="21" t="inlineStr">
        <is>
          <t>U</t>
        </is>
      </c>
      <c r="P462" s="23" t="n"/>
      <c r="Q462" s="14" t="inlineStr">
        <is>
          <t>R5 Test a new domain</t>
        </is>
      </c>
      <c r="R462" s="21" t="inlineStr">
        <is>
          <t>U</t>
        </is>
      </c>
      <c r="S462" s="23" t="n"/>
      <c r="T462" s="14">
        <f>IF(Z462=0,IF(ISNUMBER(SEARCH("X",AV462)),"Unrated (0-5; X)","Unrated (0-5)"),IF(Z462=1,V462&amp;"/5",V462&amp;"-"&amp;X462&amp;"/5 (P"&amp;IF(ISNUMBER(SEARCH("X",AV462)),"; X","")&amp;")"))</f>
        <v/>
      </c>
      <c r="U462" s="26">
        <f>IF(AS462=0,"",IF(AR462=0,"Incomplete/invalid",IF(AA462=0,IF(ISNUMBER(SEARCH("X",AW462)),"Unrated (0-5; X)","Unrated (0-5)"),IF(AA462=1,W462&amp;"/5",W462&amp;"-"&amp;Y462&amp;"/5 (P"&amp;IF(ISNUMBER(SEARCH("X",AW462)),"; X","")&amp;")"))))</f>
        <v/>
      </c>
      <c r="V462" s="53">
        <f>LEN(AV462)-LEN(SUBSTITUTE(AV462,"Y",""))</f>
        <v/>
      </c>
      <c r="W462" s="54">
        <f>IF(AR462=1,LEN(AW462)-LEN(SUBSTITUTE(AW462,"Y","")),"")</f>
        <v/>
      </c>
      <c r="X462" s="53">
        <f>5-(LEN(AV462)-LEN(SUBSTITUTE(AV462,"N","")))</f>
        <v/>
      </c>
      <c r="Y462" s="54">
        <f>IF(AR462=1,5-(LEN(AW462)-LEN(SUBSTITUTE(AW462,"N",""))),"")</f>
        <v/>
      </c>
      <c r="Z462" s="55">
        <f>(V462+5-X462)/5</f>
        <v/>
      </c>
      <c r="AA462" s="56">
        <f>IF(AR462=1,(W462+5-Y462)/5,"")</f>
        <v/>
      </c>
      <c r="AB462" s="57">
        <f>D462*V462/5</f>
        <v/>
      </c>
      <c r="AC462" s="58">
        <f>IF(AR462=1,D462*W462/5,"")</f>
        <v/>
      </c>
      <c r="AD462" s="57">
        <f>D462*X462/5</f>
        <v/>
      </c>
      <c r="AE462" s="58">
        <f>IF(AR462=1,D462*Y462/5,"")</f>
        <v/>
      </c>
      <c r="AF462" s="57">
        <f>D462*Z462</f>
        <v/>
      </c>
      <c r="AG462" s="58">
        <f>IF(AR462=1,D462*AA462,"")</f>
        <v/>
      </c>
      <c r="AH462" s="14" t="inlineStr">
        <is>
          <t>Y: R1, R2 | N: none | X: none | U: R3, R4, R5. See dataset-specific evidence note in MCDM_Grades and the complete rules in MCDM_Rubric.</t>
        </is>
      </c>
      <c r="AI462" s="27" t="n"/>
      <c r="AJ462" s="14" t="inlineStr">
        <is>
          <t>https://data.mendeley.com/datasets/n6cvjnx3b6/1</t>
        </is>
      </c>
      <c r="AK462" s="27" t="n"/>
      <c r="AL462" s="14" t="inlineStr">
        <is>
          <t>P: primary documentation (not evaluator-verified data quality)</t>
        </is>
      </c>
      <c r="AM462" s="27" t="n"/>
      <c r="AN462" s="14" t="inlineStr">
        <is>
          <t>Mendeley n6cvjnx3b6/1</t>
        </is>
      </c>
      <c r="AO462" s="27" t="n"/>
      <c r="AP462" s="14" t="inlineStr">
        <is>
          <t>2026-09-07</t>
        </is>
      </c>
      <c r="AQ462" s="27" t="n"/>
      <c r="AR462" s="14">
        <f>IF(AND(AS462=5,LEN(AW462)=5,LEN(SUBSTITUTE(SUBSTITUTE(SUBSTITUTE(SUBSTITUTE(AW462,"Y",""),"N",""),"U",""),"X",""))=0),1,0)</f>
        <v/>
      </c>
      <c r="AS462" s="14">
        <f>COUNTA(G462,J462,M462,P462,S462)</f>
        <v/>
      </c>
      <c r="AT462" s="14">
        <f>SUM(IF(OR(G462="Y",G462="N",G462="U",G462="X"),IF(G462=F462,1,0),0),IF(OR(J462="Y",J462="N",J462="U",J462="X"),IF(J462=I462,1,0),0),IF(OR(M462="Y",M462="N",M462="U",M462="X"),IF(M462=L462,1,0),0),IF(OR(P462="Y",P462="N",P462="U",P462="X"),IF(P462=O462,1,0),0),IF(OR(S462="Y",S462="N",S462="U",S462="X"),IF(S462=R462,1,0),0))</f>
        <v/>
      </c>
      <c r="AU462" s="14">
        <f>A462&amp;"|"&amp;LEFT(C462,1)</f>
        <v/>
      </c>
      <c r="AV462" s="14">
        <f>F462&amp;I462&amp;L462&amp;O462&amp;R462</f>
        <v/>
      </c>
      <c r="AW462" s="14">
        <f>G462&amp;J462&amp;M462&amp;P462&amp;S462</f>
        <v/>
      </c>
    </row>
    <row r="463" ht="70" customHeight="1">
      <c r="A463" s="14" t="inlineStr">
        <is>
          <t>DS-058</t>
        </is>
      </c>
      <c r="B463" s="14" t="inlineStr">
        <is>
          <t>BDRS2025: Road Surface Image and Video Datasets from Bangladesh</t>
        </is>
      </c>
      <c r="C463" s="14" t="inlineStr">
        <is>
          <t>M Sensor Details</t>
        </is>
      </c>
      <c r="D463" s="14">
        <f>MCDM_Settings!$D$12</f>
        <v/>
      </c>
      <c r="E463" s="14" t="inlineStr">
        <is>
          <t>M1 Identify equipment</t>
        </is>
      </c>
      <c r="F463" s="21" t="inlineStr">
        <is>
          <t>Y</t>
        </is>
      </c>
      <c r="G463" s="23" t="n"/>
      <c r="H463" s="14" t="inlineStr">
        <is>
          <t>M2 Specify the scale</t>
        </is>
      </c>
      <c r="I463" s="21" t="inlineStr">
        <is>
          <t>U</t>
        </is>
      </c>
      <c r="J463" s="23" t="n"/>
      <c r="K463" s="14" t="inlineStr">
        <is>
          <t>M3 Locate the records</t>
        </is>
      </c>
      <c r="L463" s="21" t="inlineStr">
        <is>
          <t>U</t>
        </is>
      </c>
      <c r="M463" s="23" t="n"/>
      <c r="N463" s="14" t="inlineStr">
        <is>
          <t>M4 Report precision</t>
        </is>
      </c>
      <c r="O463" s="21" t="inlineStr">
        <is>
          <t>U</t>
        </is>
      </c>
      <c r="P463" s="23" t="n"/>
      <c r="Q463" s="14" t="inlineStr">
        <is>
          <t>M5 Explain processing</t>
        </is>
      </c>
      <c r="R463" s="21" t="inlineStr">
        <is>
          <t>U</t>
        </is>
      </c>
      <c r="S463" s="23" t="n"/>
      <c r="T463" s="14">
        <f>IF(Z463=0,IF(ISNUMBER(SEARCH("X",AV463)),"Unrated (0-5; X)","Unrated (0-5)"),IF(Z463=1,V463&amp;"/5",V463&amp;"-"&amp;X463&amp;"/5 (P"&amp;IF(ISNUMBER(SEARCH("X",AV463)),"; X","")&amp;")"))</f>
        <v/>
      </c>
      <c r="U463" s="26">
        <f>IF(AS463=0,"",IF(AR463=0,"Incomplete/invalid",IF(AA463=0,IF(ISNUMBER(SEARCH("X",AW463)),"Unrated (0-5; X)","Unrated (0-5)"),IF(AA463=1,W463&amp;"/5",W463&amp;"-"&amp;Y463&amp;"/5 (P"&amp;IF(ISNUMBER(SEARCH("X",AW463)),"; X","")&amp;")"))))</f>
        <v/>
      </c>
      <c r="V463" s="53">
        <f>LEN(AV463)-LEN(SUBSTITUTE(AV463,"Y",""))</f>
        <v/>
      </c>
      <c r="W463" s="54">
        <f>IF(AR463=1,LEN(AW463)-LEN(SUBSTITUTE(AW463,"Y","")),"")</f>
        <v/>
      </c>
      <c r="X463" s="53">
        <f>5-(LEN(AV463)-LEN(SUBSTITUTE(AV463,"N","")))</f>
        <v/>
      </c>
      <c r="Y463" s="54">
        <f>IF(AR463=1,5-(LEN(AW463)-LEN(SUBSTITUTE(AW463,"N",""))),"")</f>
        <v/>
      </c>
      <c r="Z463" s="55">
        <f>(V463+5-X463)/5</f>
        <v/>
      </c>
      <c r="AA463" s="56">
        <f>IF(AR463=1,(W463+5-Y463)/5,"")</f>
        <v/>
      </c>
      <c r="AB463" s="57">
        <f>D463*V463/5</f>
        <v/>
      </c>
      <c r="AC463" s="58">
        <f>IF(AR463=1,D463*W463/5,"")</f>
        <v/>
      </c>
      <c r="AD463" s="57">
        <f>D463*X463/5</f>
        <v/>
      </c>
      <c r="AE463" s="58">
        <f>IF(AR463=1,D463*Y463/5,"")</f>
        <v/>
      </c>
      <c r="AF463" s="57">
        <f>D463*Z463</f>
        <v/>
      </c>
      <c r="AG463" s="58">
        <f>IF(AR463=1,D463*AA463,"")</f>
        <v/>
      </c>
      <c r="AH463" s="14" t="inlineStr">
        <is>
          <t>Y: M1 | N: none | X: none | U: M2, M3, M4, M5. See dataset-specific evidence note in MCDM_Grades and the complete rules in MCDM_Rubric.</t>
        </is>
      </c>
      <c r="AI463" s="27" t="n"/>
      <c r="AJ463" s="14" t="inlineStr">
        <is>
          <t>https://data.mendeley.com/datasets/n6cvjnx3b6/1</t>
        </is>
      </c>
      <c r="AK463" s="27" t="n"/>
      <c r="AL463" s="14" t="inlineStr">
        <is>
          <t>P: primary documentation (not evaluator-verified data quality)</t>
        </is>
      </c>
      <c r="AM463" s="27" t="n"/>
      <c r="AN463" s="14" t="inlineStr">
        <is>
          <t>Mendeley n6cvjnx3b6/1</t>
        </is>
      </c>
      <c r="AO463" s="27" t="n"/>
      <c r="AP463" s="14" t="inlineStr">
        <is>
          <t>2026-09-07</t>
        </is>
      </c>
      <c r="AQ463" s="27" t="n"/>
      <c r="AR463" s="14">
        <f>IF(AND(AS463=5,LEN(AW463)=5,LEN(SUBSTITUTE(SUBSTITUTE(SUBSTITUTE(SUBSTITUTE(AW463,"Y",""),"N",""),"U",""),"X",""))=0),1,0)</f>
        <v/>
      </c>
      <c r="AS463" s="14">
        <f>COUNTA(G463,J463,M463,P463,S463)</f>
        <v/>
      </c>
      <c r="AT463" s="14">
        <f>SUM(IF(OR(G463="Y",G463="N",G463="U",G463="X"),IF(G463=F463,1,0),0),IF(OR(J463="Y",J463="N",J463="U",J463="X"),IF(J463=I463,1,0),0),IF(OR(M463="Y",M463="N",M463="U",M463="X"),IF(M463=L463,1,0),0),IF(OR(P463="Y",P463="N",P463="U",P463="X"),IF(P463=O463,1,0),0),IF(OR(S463="Y",S463="N",S463="U",S463="X"),IF(S463=R463,1,0),0))</f>
        <v/>
      </c>
      <c r="AU463" s="14">
        <f>A463&amp;"|"&amp;LEFT(C463,1)</f>
        <v/>
      </c>
      <c r="AV463" s="14">
        <f>F463&amp;I463&amp;L463&amp;O463&amp;R463</f>
        <v/>
      </c>
      <c r="AW463" s="14">
        <f>G463&amp;J463&amp;M463&amp;P463&amp;S463</f>
        <v/>
      </c>
    </row>
    <row r="464" ht="70" customHeight="1">
      <c r="A464" s="14" t="inlineStr">
        <is>
          <t>DS-058</t>
        </is>
      </c>
      <c r="B464" s="14" t="inlineStr">
        <is>
          <t>BDRS2025: Road Surface Image and Video Datasets from Bangladesh</t>
        </is>
      </c>
      <c r="C464" s="14" t="inlineStr">
        <is>
          <t>V Test Readiness</t>
        </is>
      </c>
      <c r="D464" s="14">
        <f>MCDM_Settings!$D$13</f>
        <v/>
      </c>
      <c r="E464" s="14" t="inlineStr">
        <is>
          <t>V1 Identify test data</t>
        </is>
      </c>
      <c r="F464" s="21" t="inlineStr">
        <is>
          <t>U</t>
        </is>
      </c>
      <c r="G464" s="23" t="n"/>
      <c r="H464" s="14" t="inlineStr">
        <is>
          <t>V2 Define the splits</t>
        </is>
      </c>
      <c r="I464" s="21" t="inlineStr">
        <is>
          <t>U</t>
        </is>
      </c>
      <c r="J464" s="23" t="n"/>
      <c r="K464" s="14" t="inlineStr">
        <is>
          <t>V3 Prevent leakage</t>
        </is>
      </c>
      <c r="L464" s="21" t="inlineStr">
        <is>
          <t>U</t>
        </is>
      </c>
      <c r="M464" s="23" t="n"/>
      <c r="N464" s="14" t="inlineStr">
        <is>
          <t>V4 Provide a baseline</t>
        </is>
      </c>
      <c r="O464" s="21" t="inlineStr">
        <is>
          <t>U</t>
        </is>
      </c>
      <c r="P464" s="23" t="n"/>
      <c r="Q464" s="14" t="inlineStr">
        <is>
          <t>V5 Report uncertainty</t>
        </is>
      </c>
      <c r="R464" s="21" t="inlineStr">
        <is>
          <t>U</t>
        </is>
      </c>
      <c r="S464" s="23" t="n"/>
      <c r="T464" s="14">
        <f>IF(Z464=0,IF(ISNUMBER(SEARCH("X",AV464)),"Unrated (0-5; X)","Unrated (0-5)"),IF(Z464=1,V464&amp;"/5",V464&amp;"-"&amp;X464&amp;"/5 (P"&amp;IF(ISNUMBER(SEARCH("X",AV464)),"; X","")&amp;")"))</f>
        <v/>
      </c>
      <c r="U464" s="26">
        <f>IF(AS464=0,"",IF(AR464=0,"Incomplete/invalid",IF(AA464=0,IF(ISNUMBER(SEARCH("X",AW464)),"Unrated (0-5; X)","Unrated (0-5)"),IF(AA464=1,W464&amp;"/5",W464&amp;"-"&amp;Y464&amp;"/5 (P"&amp;IF(ISNUMBER(SEARCH("X",AW464)),"; X","")&amp;")"))))</f>
        <v/>
      </c>
      <c r="V464" s="53">
        <f>LEN(AV464)-LEN(SUBSTITUTE(AV464,"Y",""))</f>
        <v/>
      </c>
      <c r="W464" s="54">
        <f>IF(AR464=1,LEN(AW464)-LEN(SUBSTITUTE(AW464,"Y","")),"")</f>
        <v/>
      </c>
      <c r="X464" s="53">
        <f>5-(LEN(AV464)-LEN(SUBSTITUTE(AV464,"N","")))</f>
        <v/>
      </c>
      <c r="Y464" s="54">
        <f>IF(AR464=1,5-(LEN(AW464)-LEN(SUBSTITUTE(AW464,"N",""))),"")</f>
        <v/>
      </c>
      <c r="Z464" s="55">
        <f>(V464+5-X464)/5</f>
        <v/>
      </c>
      <c r="AA464" s="56">
        <f>IF(AR464=1,(W464+5-Y464)/5,"")</f>
        <v/>
      </c>
      <c r="AB464" s="57">
        <f>D464*V464/5</f>
        <v/>
      </c>
      <c r="AC464" s="58">
        <f>IF(AR464=1,D464*W464/5,"")</f>
        <v/>
      </c>
      <c r="AD464" s="57">
        <f>D464*X464/5</f>
        <v/>
      </c>
      <c r="AE464" s="58">
        <f>IF(AR464=1,D464*Y464/5,"")</f>
        <v/>
      </c>
      <c r="AF464" s="57">
        <f>D464*Z464</f>
        <v/>
      </c>
      <c r="AG464" s="58">
        <f>IF(AR464=1,D464*AA464,"")</f>
        <v/>
      </c>
      <c r="AH464" s="14" t="inlineStr">
        <is>
          <t>Y: none | N: none | X: none | U: V1, V2, V3, V4, V5. See dataset-specific evidence note in MCDM_Grades and the complete rules in MCDM_Rubric.</t>
        </is>
      </c>
      <c r="AI464" s="27" t="n"/>
      <c r="AJ464" s="14" t="inlineStr">
        <is>
          <t>https://data.mendeley.com/datasets/n6cvjnx3b6/1</t>
        </is>
      </c>
      <c r="AK464" s="27" t="n"/>
      <c r="AL464" s="14" t="inlineStr">
        <is>
          <t>P: primary documentation (not evaluator-verified data quality)</t>
        </is>
      </c>
      <c r="AM464" s="27" t="n"/>
      <c r="AN464" s="14" t="inlineStr">
        <is>
          <t>Mendeley n6cvjnx3b6/1</t>
        </is>
      </c>
      <c r="AO464" s="27" t="n"/>
      <c r="AP464" s="14" t="inlineStr">
        <is>
          <t>2026-09-07</t>
        </is>
      </c>
      <c r="AQ464" s="27" t="n"/>
      <c r="AR464" s="14">
        <f>IF(AND(AS464=5,LEN(AW464)=5,LEN(SUBSTITUTE(SUBSTITUTE(SUBSTITUTE(SUBSTITUTE(AW464,"Y",""),"N",""),"U",""),"X",""))=0),1,0)</f>
        <v/>
      </c>
      <c r="AS464" s="14">
        <f>COUNTA(G464,J464,M464,P464,S464)</f>
        <v/>
      </c>
      <c r="AT464" s="14">
        <f>SUM(IF(OR(G464="Y",G464="N",G464="U",G464="X"),IF(G464=F464,1,0),0),IF(OR(J464="Y",J464="N",J464="U",J464="X"),IF(J464=I464,1,0),0),IF(OR(M464="Y",M464="N",M464="U",M464="X"),IF(M464=L464,1,0),0),IF(OR(P464="Y",P464="N",P464="U",P464="X"),IF(P464=O464,1,0),0),IF(OR(S464="Y",S464="N",S464="U",S464="X"),IF(S464=R464,1,0),0))</f>
        <v/>
      </c>
      <c r="AU464" s="14">
        <f>A464&amp;"|"&amp;LEFT(C464,1)</f>
        <v/>
      </c>
      <c r="AV464" s="14">
        <f>F464&amp;I464&amp;L464&amp;O464&amp;R464</f>
        <v/>
      </c>
      <c r="AW464" s="14">
        <f>G464&amp;J464&amp;M464&amp;P464&amp;S464</f>
        <v/>
      </c>
    </row>
    <row r="465" ht="70" customHeight="1">
      <c r="A465" s="14" t="inlineStr">
        <is>
          <t>DS-058</t>
        </is>
      </c>
      <c r="B465" s="14" t="inlineStr">
        <is>
          <t>BDRS2025: Road Surface Image and Video Datasets from Bangladesh</t>
        </is>
      </c>
      <c r="C465" s="14" t="inlineStr">
        <is>
          <t>E Engineering Value</t>
        </is>
      </c>
      <c r="D465" s="14">
        <f>MCDM_Settings!$D$14</f>
        <v/>
      </c>
      <c r="E465" s="14" t="inlineStr">
        <is>
          <t>E1 Define the outcome</t>
        </is>
      </c>
      <c r="F465" s="21" t="inlineStr">
        <is>
          <t>U</t>
        </is>
      </c>
      <c r="G465" s="23" t="n"/>
      <c r="H465" s="14" t="inlineStr">
        <is>
          <t>E2 Provide measurements</t>
        </is>
      </c>
      <c r="I465" s="21" t="inlineStr">
        <is>
          <t>U</t>
        </is>
      </c>
      <c r="J465" s="23" t="n"/>
      <c r="K465" s="14" t="inlineStr">
        <is>
          <t>E3 Link the records</t>
        </is>
      </c>
      <c r="L465" s="21" t="inlineStr">
        <is>
          <t>U</t>
        </is>
      </c>
      <c r="M465" s="23" t="n"/>
      <c r="N465" s="14" t="inlineStr">
        <is>
          <t>E4 Map agency needs</t>
        </is>
      </c>
      <c r="O465" s="21" t="inlineStr">
        <is>
          <t>U</t>
        </is>
      </c>
      <c r="P465" s="23" t="n"/>
      <c r="Q465" s="14" t="inlineStr">
        <is>
          <t>E5 Validate the decision</t>
        </is>
      </c>
      <c r="R465" s="21" t="inlineStr">
        <is>
          <t>U</t>
        </is>
      </c>
      <c r="S465" s="23" t="n"/>
      <c r="T465" s="14">
        <f>IF(Z465=0,IF(ISNUMBER(SEARCH("X",AV465)),"Unrated (0-5; X)","Unrated (0-5)"),IF(Z465=1,V465&amp;"/5",V465&amp;"-"&amp;X465&amp;"/5 (P"&amp;IF(ISNUMBER(SEARCH("X",AV465)),"; X","")&amp;")"))</f>
        <v/>
      </c>
      <c r="U465" s="26">
        <f>IF(AS465=0,"",IF(AR465=0,"Incomplete/invalid",IF(AA465=0,IF(ISNUMBER(SEARCH("X",AW465)),"Unrated (0-5; X)","Unrated (0-5)"),IF(AA465=1,W465&amp;"/5",W465&amp;"-"&amp;Y465&amp;"/5 (P"&amp;IF(ISNUMBER(SEARCH("X",AW465)),"; X","")&amp;")"))))</f>
        <v/>
      </c>
      <c r="V465" s="53">
        <f>LEN(AV465)-LEN(SUBSTITUTE(AV465,"Y",""))</f>
        <v/>
      </c>
      <c r="W465" s="54">
        <f>IF(AR465=1,LEN(AW465)-LEN(SUBSTITUTE(AW465,"Y","")),"")</f>
        <v/>
      </c>
      <c r="X465" s="53">
        <f>5-(LEN(AV465)-LEN(SUBSTITUTE(AV465,"N","")))</f>
        <v/>
      </c>
      <c r="Y465" s="54">
        <f>IF(AR465=1,5-(LEN(AW465)-LEN(SUBSTITUTE(AW465,"N",""))),"")</f>
        <v/>
      </c>
      <c r="Z465" s="55">
        <f>(V465+5-X465)/5</f>
        <v/>
      </c>
      <c r="AA465" s="56">
        <f>IF(AR465=1,(W465+5-Y465)/5,"")</f>
        <v/>
      </c>
      <c r="AB465" s="57">
        <f>D465*V465/5</f>
        <v/>
      </c>
      <c r="AC465" s="58">
        <f>IF(AR465=1,D465*W465/5,"")</f>
        <v/>
      </c>
      <c r="AD465" s="57">
        <f>D465*X465/5</f>
        <v/>
      </c>
      <c r="AE465" s="58">
        <f>IF(AR465=1,D465*Y465/5,"")</f>
        <v/>
      </c>
      <c r="AF465" s="57">
        <f>D465*Z465</f>
        <v/>
      </c>
      <c r="AG465" s="58">
        <f>IF(AR465=1,D465*AA465,"")</f>
        <v/>
      </c>
      <c r="AH465" s="14" t="inlineStr">
        <is>
          <t>Y: none | N: none | X: none | U: E1, E2, E3, E4, E5. See dataset-specific evidence note in MCDM_Grades and the complete rules in MCDM_Rubric.</t>
        </is>
      </c>
      <c r="AI465" s="27" t="n"/>
      <c r="AJ465" s="14" t="inlineStr">
        <is>
          <t>https://data.mendeley.com/datasets/n6cvjnx3b6/1</t>
        </is>
      </c>
      <c r="AK465" s="27" t="n"/>
      <c r="AL465" s="14" t="inlineStr">
        <is>
          <t>P: primary documentation (not evaluator-verified data quality)</t>
        </is>
      </c>
      <c r="AM465" s="27" t="n"/>
      <c r="AN465" s="14" t="inlineStr">
        <is>
          <t>Mendeley n6cvjnx3b6/1</t>
        </is>
      </c>
      <c r="AO465" s="27" t="n"/>
      <c r="AP465" s="14" t="inlineStr">
        <is>
          <t>2026-09-07</t>
        </is>
      </c>
      <c r="AQ465" s="27" t="n"/>
      <c r="AR465" s="14">
        <f>IF(AND(AS465=5,LEN(AW465)=5,LEN(SUBSTITUTE(SUBSTITUTE(SUBSTITUTE(SUBSTITUTE(AW465,"Y",""),"N",""),"U",""),"X",""))=0),1,0)</f>
        <v/>
      </c>
      <c r="AS465" s="14">
        <f>COUNTA(G465,J465,M465,P465,S465)</f>
        <v/>
      </c>
      <c r="AT465" s="14">
        <f>SUM(IF(OR(G465="Y",G465="N",G465="U",G465="X"),IF(G465=F465,1,0),0),IF(OR(J465="Y",J465="N",J465="U",J465="X"),IF(J465=I465,1,0),0),IF(OR(M465="Y",M465="N",M465="U",M465="X"),IF(M465=L465,1,0),0),IF(OR(P465="Y",P465="N",P465="U",P465="X"),IF(P465=O465,1,0),0),IF(OR(S465="Y",S465="N",S465="U",S465="X"),IF(S465=R465,1,0),0))</f>
        <v/>
      </c>
      <c r="AU465" s="14">
        <f>A465&amp;"|"&amp;LEFT(C465,1)</f>
        <v/>
      </c>
      <c r="AV465" s="14">
        <f>F465&amp;I465&amp;L465&amp;O465&amp;R465</f>
        <v/>
      </c>
      <c r="AW465" s="14">
        <f>G465&amp;J465&amp;M465&amp;P465&amp;S465</f>
        <v/>
      </c>
    </row>
    <row r="466" ht="70" customHeight="1">
      <c r="A466" s="14" t="inlineStr">
        <is>
          <t>DS-059</t>
        </is>
      </c>
      <c r="B466" s="14" t="inlineStr">
        <is>
          <t>CoCG Road Condition - Detection Dataset (CoCGRCDD)</t>
        </is>
      </c>
      <c r="C466" s="14" t="inlineStr">
        <is>
          <t>A Access</t>
        </is>
      </c>
      <c r="D466" s="14">
        <f>MCDM_Settings!$D$7</f>
        <v/>
      </c>
      <c r="E466" s="14" t="inlineStr">
        <is>
          <t>A1 Find the release</t>
        </is>
      </c>
      <c r="F466" s="21" t="inlineStr">
        <is>
          <t>Y</t>
        </is>
      </c>
      <c r="G466" s="23" t="n"/>
      <c r="H466" s="14" t="inlineStr">
        <is>
          <t>A2 Get the data</t>
        </is>
      </c>
      <c r="I466" s="21" t="inlineStr">
        <is>
          <t>Y</t>
        </is>
      </c>
      <c r="J466" s="23" t="n"/>
      <c r="K466" s="14" t="inlineStr">
        <is>
          <t>A3 Check the license</t>
        </is>
      </c>
      <c r="L466" s="21" t="inlineStr">
        <is>
          <t>Y</t>
        </is>
      </c>
      <c r="M466" s="23" t="n"/>
      <c r="N466" s="14" t="inlineStr">
        <is>
          <t>A4 Check other rights</t>
        </is>
      </c>
      <c r="O466" s="21" t="inlineStr">
        <is>
          <t>U</t>
        </is>
      </c>
      <c r="P466" s="23" t="n"/>
      <c r="Q466" s="14" t="inlineStr">
        <is>
          <t>A5 Open a sample</t>
        </is>
      </c>
      <c r="R466" s="21" t="inlineStr">
        <is>
          <t>U</t>
        </is>
      </c>
      <c r="S466" s="23" t="n"/>
      <c r="T466" s="14">
        <f>IF(Z466=0,IF(ISNUMBER(SEARCH("X",AV466)),"Unrated (0-5; X)","Unrated (0-5)"),IF(Z466=1,V466&amp;"/5",V466&amp;"-"&amp;X466&amp;"/5 (P"&amp;IF(ISNUMBER(SEARCH("X",AV466)),"; X","")&amp;")"))</f>
        <v/>
      </c>
      <c r="U466" s="26">
        <f>IF(AS466=0,"",IF(AR466=0,"Incomplete/invalid",IF(AA466=0,IF(ISNUMBER(SEARCH("X",AW466)),"Unrated (0-5; X)","Unrated (0-5)"),IF(AA466=1,W466&amp;"/5",W466&amp;"-"&amp;Y466&amp;"/5 (P"&amp;IF(ISNUMBER(SEARCH("X",AW466)),"; X","")&amp;")"))))</f>
        <v/>
      </c>
      <c r="V466" s="53">
        <f>LEN(AV466)-LEN(SUBSTITUTE(AV466,"Y",""))</f>
        <v/>
      </c>
      <c r="W466" s="54">
        <f>IF(AR466=1,LEN(AW466)-LEN(SUBSTITUTE(AW466,"Y","")),"")</f>
        <v/>
      </c>
      <c r="X466" s="53">
        <f>5-(LEN(AV466)-LEN(SUBSTITUTE(AV466,"N","")))</f>
        <v/>
      </c>
      <c r="Y466" s="54">
        <f>IF(AR466=1,5-(LEN(AW466)-LEN(SUBSTITUTE(AW466,"N",""))),"")</f>
        <v/>
      </c>
      <c r="Z466" s="55">
        <f>(V466+5-X466)/5</f>
        <v/>
      </c>
      <c r="AA466" s="56">
        <f>IF(AR466=1,(W466+5-Y466)/5,"")</f>
        <v/>
      </c>
      <c r="AB466" s="57">
        <f>D466*V466/5</f>
        <v/>
      </c>
      <c r="AC466" s="58">
        <f>IF(AR466=1,D466*W466/5,"")</f>
        <v/>
      </c>
      <c r="AD466" s="57">
        <f>D466*X466/5</f>
        <v/>
      </c>
      <c r="AE466" s="58">
        <f>IF(AR466=1,D466*Y466/5,"")</f>
        <v/>
      </c>
      <c r="AF466" s="57">
        <f>D466*Z466</f>
        <v/>
      </c>
      <c r="AG466" s="58">
        <f>IF(AR466=1,D466*AA466,"")</f>
        <v/>
      </c>
      <c r="AH466" s="14" t="inlineStr">
        <is>
          <t>Y: A1, A2, A3 | N: none | X: none | U: A4, A5. See dataset-specific evidence note in MCDM_Grades and the complete rules in MCDM_Rubric.</t>
        </is>
      </c>
      <c r="AI466" s="27" t="n"/>
      <c r="AJ466" s="14" t="inlineStr">
        <is>
          <t>https://data.mendeley.com/datasets/snyyfknw56/1</t>
        </is>
      </c>
      <c r="AK466" s="27" t="n"/>
      <c r="AL466" s="14" t="inlineStr">
        <is>
          <t>P: primary documentation (not evaluator-verified data quality)</t>
        </is>
      </c>
      <c r="AM466" s="27" t="n"/>
      <c r="AN466" s="14" t="inlineStr">
        <is>
          <t>Mendeley snyyfknw56/1</t>
        </is>
      </c>
      <c r="AO466" s="27" t="n"/>
      <c r="AP466" s="14" t="inlineStr">
        <is>
          <t>2026-09-07</t>
        </is>
      </c>
      <c r="AQ466" s="27" t="n"/>
      <c r="AR466" s="14">
        <f>IF(AND(AS466=5,LEN(AW466)=5,LEN(SUBSTITUTE(SUBSTITUTE(SUBSTITUTE(SUBSTITUTE(AW466,"Y",""),"N",""),"U",""),"X",""))=0),1,0)</f>
        <v/>
      </c>
      <c r="AS466" s="14">
        <f>COUNTA(G466,J466,M466,P466,S466)</f>
        <v/>
      </c>
      <c r="AT466" s="14">
        <f>SUM(IF(OR(G466="Y",G466="N",G466="U",G466="X"),IF(G466=F466,1,0),0),IF(OR(J466="Y",J466="N",J466="U",J466="X"),IF(J466=I466,1,0),0),IF(OR(M466="Y",M466="N",M466="U",M466="X"),IF(M466=L466,1,0),0),IF(OR(P466="Y",P466="N",P466="U",P466="X"),IF(P466=O466,1,0),0),IF(OR(S466="Y",S466="N",S466="U",S466="X"),IF(S466=R466,1,0),0))</f>
        <v/>
      </c>
      <c r="AU466" s="14">
        <f>A466&amp;"|"&amp;LEFT(C466,1)</f>
        <v/>
      </c>
      <c r="AV466" s="14">
        <f>F466&amp;I466&amp;L466&amp;O466&amp;R466</f>
        <v/>
      </c>
      <c r="AW466" s="14">
        <f>G466&amp;J466&amp;M466&amp;P466&amp;S466</f>
        <v/>
      </c>
    </row>
    <row r="467" ht="70" customHeight="1">
      <c r="A467" s="14" t="inlineStr">
        <is>
          <t>DS-059</t>
        </is>
      </c>
      <c r="B467" s="14" t="inlineStr">
        <is>
          <t>CoCG Road Condition - Detection Dataset (CoCGRCDD)</t>
        </is>
      </c>
      <c r="C467" s="14" t="inlineStr">
        <is>
          <t>L Label Quality</t>
        </is>
      </c>
      <c r="D467" s="14">
        <f>MCDM_Settings!$D$8</f>
        <v/>
      </c>
      <c r="E467" s="14" t="inlineStr">
        <is>
          <t>L1 Define the targets</t>
        </is>
      </c>
      <c r="F467" s="21" t="inlineStr">
        <is>
          <t>Y</t>
        </is>
      </c>
      <c r="G467" s="23" t="n"/>
      <c r="H467" s="14" t="inlineStr">
        <is>
          <t>L2 Explain the rules</t>
        </is>
      </c>
      <c r="I467" s="21" t="inlineStr">
        <is>
          <t>U</t>
        </is>
      </c>
      <c r="J467" s="23" t="n"/>
      <c r="K467" s="14" t="inlineStr">
        <is>
          <t>L3 Identify the team</t>
        </is>
      </c>
      <c r="L467" s="21" t="inlineStr">
        <is>
          <t>U</t>
        </is>
      </c>
      <c r="M467" s="23" t="n"/>
      <c r="N467" s="14" t="inlineStr">
        <is>
          <t>L4 Review and correct</t>
        </is>
      </c>
      <c r="O467" s="21" t="inlineStr">
        <is>
          <t>U</t>
        </is>
      </c>
      <c r="P467" s="23" t="n"/>
      <c r="Q467" s="14" t="inlineStr">
        <is>
          <t>L5 Measure reliability</t>
        </is>
      </c>
      <c r="R467" s="21" t="inlineStr">
        <is>
          <t>U</t>
        </is>
      </c>
      <c r="S467" s="23" t="n"/>
      <c r="T467" s="14">
        <f>IF(Z467=0,IF(ISNUMBER(SEARCH("X",AV467)),"Unrated (0-5; X)","Unrated (0-5)"),IF(Z467=1,V467&amp;"/5",V467&amp;"-"&amp;X467&amp;"/5 (P"&amp;IF(ISNUMBER(SEARCH("X",AV467)),"; X","")&amp;")"))</f>
        <v/>
      </c>
      <c r="U467" s="26">
        <f>IF(AS467=0,"",IF(AR467=0,"Incomplete/invalid",IF(AA467=0,IF(ISNUMBER(SEARCH("X",AW467)),"Unrated (0-5; X)","Unrated (0-5)"),IF(AA467=1,W467&amp;"/5",W467&amp;"-"&amp;Y467&amp;"/5 (P"&amp;IF(ISNUMBER(SEARCH("X",AW467)),"; X","")&amp;")"))))</f>
        <v/>
      </c>
      <c r="V467" s="53">
        <f>LEN(AV467)-LEN(SUBSTITUTE(AV467,"Y",""))</f>
        <v/>
      </c>
      <c r="W467" s="54">
        <f>IF(AR467=1,LEN(AW467)-LEN(SUBSTITUTE(AW467,"Y","")),"")</f>
        <v/>
      </c>
      <c r="X467" s="53">
        <f>5-(LEN(AV467)-LEN(SUBSTITUTE(AV467,"N","")))</f>
        <v/>
      </c>
      <c r="Y467" s="54">
        <f>IF(AR467=1,5-(LEN(AW467)-LEN(SUBSTITUTE(AW467,"N",""))),"")</f>
        <v/>
      </c>
      <c r="Z467" s="55">
        <f>(V467+5-X467)/5</f>
        <v/>
      </c>
      <c r="AA467" s="56">
        <f>IF(AR467=1,(W467+5-Y467)/5,"")</f>
        <v/>
      </c>
      <c r="AB467" s="57">
        <f>D467*V467/5</f>
        <v/>
      </c>
      <c r="AC467" s="58">
        <f>IF(AR467=1,D467*W467/5,"")</f>
        <v/>
      </c>
      <c r="AD467" s="57">
        <f>D467*X467/5</f>
        <v/>
      </c>
      <c r="AE467" s="58">
        <f>IF(AR467=1,D467*Y467/5,"")</f>
        <v/>
      </c>
      <c r="AF467" s="57">
        <f>D467*Z467</f>
        <v/>
      </c>
      <c r="AG467" s="58">
        <f>IF(AR467=1,D467*AA467,"")</f>
        <v/>
      </c>
      <c r="AH467" s="14" t="inlineStr">
        <is>
          <t>Y: L1 | N: none | X: none | U: L2, L3, L4, L5. See dataset-specific evidence note in MCDM_Grades and the complete rules in MCDM_Rubric.</t>
        </is>
      </c>
      <c r="AI467" s="27" t="n"/>
      <c r="AJ467" s="14" t="inlineStr">
        <is>
          <t>https://data.mendeley.com/datasets/snyyfknw56/1</t>
        </is>
      </c>
      <c r="AK467" s="27" t="n"/>
      <c r="AL467" s="14" t="inlineStr">
        <is>
          <t>P: primary documentation (not evaluator-verified data quality)</t>
        </is>
      </c>
      <c r="AM467" s="27" t="n"/>
      <c r="AN467" s="14" t="inlineStr">
        <is>
          <t>Mendeley snyyfknw56/1</t>
        </is>
      </c>
      <c r="AO467" s="27" t="n"/>
      <c r="AP467" s="14" t="inlineStr">
        <is>
          <t>2026-09-07</t>
        </is>
      </c>
      <c r="AQ467" s="27" t="n"/>
      <c r="AR467" s="14">
        <f>IF(AND(AS467=5,LEN(AW467)=5,LEN(SUBSTITUTE(SUBSTITUTE(SUBSTITUTE(SUBSTITUTE(AW467,"Y",""),"N",""),"U",""),"X",""))=0),1,0)</f>
        <v/>
      </c>
      <c r="AS467" s="14">
        <f>COUNTA(G467,J467,M467,P467,S467)</f>
        <v/>
      </c>
      <c r="AT467" s="14">
        <f>SUM(IF(OR(G467="Y",G467="N",G467="U",G467="X"),IF(G467=F467,1,0),0),IF(OR(J467="Y",J467="N",J467="U",J467="X"),IF(J467=I467,1,0),0),IF(OR(M467="Y",M467="N",M467="U",M467="X"),IF(M467=L467,1,0),0),IF(OR(P467="Y",P467="N",P467="U",P467="X"),IF(P467=O467,1,0),0),IF(OR(S467="Y",S467="N",S467="U",S467="X"),IF(S467=R467,1,0),0))</f>
        <v/>
      </c>
      <c r="AU467" s="14">
        <f>A467&amp;"|"&amp;LEFT(C467,1)</f>
        <v/>
      </c>
      <c r="AV467" s="14">
        <f>F467&amp;I467&amp;L467&amp;O467&amp;R467</f>
        <v/>
      </c>
      <c r="AW467" s="14">
        <f>G467&amp;J467&amp;M467&amp;P467&amp;S467</f>
        <v/>
      </c>
    </row>
    <row r="468" ht="70" customHeight="1">
      <c r="A468" s="14" t="inlineStr">
        <is>
          <t>DS-059</t>
        </is>
      </c>
      <c r="B468" s="14" t="inlineStr">
        <is>
          <t>CoCG Road Condition - Detection Dataset (CoCGRCDD)</t>
        </is>
      </c>
      <c r="C468" s="14" t="inlineStr">
        <is>
          <t>D Documentation</t>
        </is>
      </c>
      <c r="D468" s="14">
        <f>MCDM_Settings!$D$9</f>
        <v/>
      </c>
      <c r="E468" s="14" t="inlineStr">
        <is>
          <t>D1 Describe the files</t>
        </is>
      </c>
      <c r="F468" s="21" t="inlineStr">
        <is>
          <t>U</t>
        </is>
      </c>
      <c r="G468" s="23" t="n"/>
      <c r="H468" s="14" t="inlineStr">
        <is>
          <t>D2 Explain the source</t>
        </is>
      </c>
      <c r="I468" s="21" t="inlineStr">
        <is>
          <t>Y</t>
        </is>
      </c>
      <c r="J468" s="23" t="n"/>
      <c r="K468" s="14" t="inlineStr">
        <is>
          <t>D3 Track the version</t>
        </is>
      </c>
      <c r="L468" s="21" t="inlineStr">
        <is>
          <t>Y</t>
        </is>
      </c>
      <c r="M468" s="23" t="n"/>
      <c r="N468" s="14" t="inlineStr">
        <is>
          <t>D4 State the limits</t>
        </is>
      </c>
      <c r="O468" s="21" t="inlineStr">
        <is>
          <t>U</t>
        </is>
      </c>
      <c r="P468" s="23" t="n"/>
      <c r="Q468" s="14" t="inlineStr">
        <is>
          <t>D5 Locate the details</t>
        </is>
      </c>
      <c r="R468" s="21" t="inlineStr">
        <is>
          <t>Y</t>
        </is>
      </c>
      <c r="S468" s="23" t="n"/>
      <c r="T468" s="14">
        <f>IF(Z468=0,IF(ISNUMBER(SEARCH("X",AV468)),"Unrated (0-5; X)","Unrated (0-5)"),IF(Z468=1,V468&amp;"/5",V468&amp;"-"&amp;X468&amp;"/5 (P"&amp;IF(ISNUMBER(SEARCH("X",AV468)),"; X","")&amp;")"))</f>
        <v/>
      </c>
      <c r="U468" s="26">
        <f>IF(AS468=0,"",IF(AR468=0,"Incomplete/invalid",IF(AA468=0,IF(ISNUMBER(SEARCH("X",AW468)),"Unrated (0-5; X)","Unrated (0-5)"),IF(AA468=1,W468&amp;"/5",W468&amp;"-"&amp;Y468&amp;"/5 (P"&amp;IF(ISNUMBER(SEARCH("X",AW468)),"; X","")&amp;")"))))</f>
        <v/>
      </c>
      <c r="V468" s="53">
        <f>LEN(AV468)-LEN(SUBSTITUTE(AV468,"Y",""))</f>
        <v/>
      </c>
      <c r="W468" s="54">
        <f>IF(AR468=1,LEN(AW468)-LEN(SUBSTITUTE(AW468,"Y","")),"")</f>
        <v/>
      </c>
      <c r="X468" s="53">
        <f>5-(LEN(AV468)-LEN(SUBSTITUTE(AV468,"N","")))</f>
        <v/>
      </c>
      <c r="Y468" s="54">
        <f>IF(AR468=1,5-(LEN(AW468)-LEN(SUBSTITUTE(AW468,"N",""))),"")</f>
        <v/>
      </c>
      <c r="Z468" s="55">
        <f>(V468+5-X468)/5</f>
        <v/>
      </c>
      <c r="AA468" s="56">
        <f>IF(AR468=1,(W468+5-Y468)/5,"")</f>
        <v/>
      </c>
      <c r="AB468" s="57">
        <f>D468*V468/5</f>
        <v/>
      </c>
      <c r="AC468" s="58">
        <f>IF(AR468=1,D468*W468/5,"")</f>
        <v/>
      </c>
      <c r="AD468" s="57">
        <f>D468*X468/5</f>
        <v/>
      </c>
      <c r="AE468" s="58">
        <f>IF(AR468=1,D468*Y468/5,"")</f>
        <v/>
      </c>
      <c r="AF468" s="57">
        <f>D468*Z468</f>
        <v/>
      </c>
      <c r="AG468" s="58">
        <f>IF(AR468=1,D468*AA468,"")</f>
        <v/>
      </c>
      <c r="AH468" s="14" t="inlineStr">
        <is>
          <t>Y: D2, D3, D5 | N: none | X: none | U: D1, D4. See dataset-specific evidence note in MCDM_Grades and the complete rules in MCDM_Rubric.</t>
        </is>
      </c>
      <c r="AI468" s="27" t="n"/>
      <c r="AJ468" s="14" t="inlineStr">
        <is>
          <t>https://data.mendeley.com/datasets/snyyfknw56/1</t>
        </is>
      </c>
      <c r="AK468" s="27" t="n"/>
      <c r="AL468" s="14" t="inlineStr">
        <is>
          <t>P: primary documentation (not evaluator-verified data quality)</t>
        </is>
      </c>
      <c r="AM468" s="27" t="n"/>
      <c r="AN468" s="14" t="inlineStr">
        <is>
          <t>Mendeley snyyfknw56/1</t>
        </is>
      </c>
      <c r="AO468" s="27" t="n"/>
      <c r="AP468" s="14" t="inlineStr">
        <is>
          <t>2026-09-07</t>
        </is>
      </c>
      <c r="AQ468" s="27" t="n"/>
      <c r="AR468" s="14">
        <f>IF(AND(AS468=5,LEN(AW468)=5,LEN(SUBSTITUTE(SUBSTITUTE(SUBSTITUTE(SUBSTITUTE(AW468,"Y",""),"N",""),"U",""),"X",""))=0),1,0)</f>
        <v/>
      </c>
      <c r="AS468" s="14">
        <f>COUNTA(G468,J468,M468,P468,S468)</f>
        <v/>
      </c>
      <c r="AT468" s="14">
        <f>SUM(IF(OR(G468="Y",G468="N",G468="U",G468="X"),IF(G468=F468,1,0),0),IF(OR(J468="Y",J468="N",J468="U",J468="X"),IF(J468=I468,1,0),0),IF(OR(M468="Y",M468="N",M468="U",M468="X"),IF(M468=L468,1,0),0),IF(OR(P468="Y",P468="N",P468="U",P468="X"),IF(P468=O468,1,0),0),IF(OR(S468="Y",S468="N",S468="U",S468="X"),IF(S468=R468,1,0),0))</f>
        <v/>
      </c>
      <c r="AU468" s="14">
        <f>A468&amp;"|"&amp;LEFT(C468,1)</f>
        <v/>
      </c>
      <c r="AV468" s="14">
        <f>F468&amp;I468&amp;L468&amp;O468&amp;R468</f>
        <v/>
      </c>
      <c r="AW468" s="14">
        <f>G468&amp;J468&amp;M468&amp;P468&amp;S468</f>
        <v/>
      </c>
    </row>
    <row r="469" ht="70" customHeight="1">
      <c r="A469" s="14" t="inlineStr">
        <is>
          <t>DS-059</t>
        </is>
      </c>
      <c r="B469" s="14" t="inlineStr">
        <is>
          <t>CoCG Road Condition - Detection Dataset (CoCGRCDD)</t>
        </is>
      </c>
      <c r="C469" s="14" t="inlineStr">
        <is>
          <t>C Sample Size</t>
        </is>
      </c>
      <c r="D469" s="14">
        <f>MCDM_Settings!$D$10</f>
        <v/>
      </c>
      <c r="E469" s="14" t="inlineStr">
        <is>
          <t>C1 Count originals</t>
        </is>
      </c>
      <c r="F469" s="21" t="inlineStr">
        <is>
          <t>U</t>
        </is>
      </c>
      <c r="G469" s="23" t="n"/>
      <c r="H469" s="14" t="inlineStr">
        <is>
          <t>C2 Count each class</t>
        </is>
      </c>
      <c r="I469" s="21" t="inlineStr">
        <is>
          <t>U</t>
        </is>
      </c>
      <c r="J469" s="23" t="n"/>
      <c r="K469" s="14" t="inlineStr">
        <is>
          <t>C3 Count each group</t>
        </is>
      </c>
      <c r="L469" s="21" t="inlineStr">
        <is>
          <t>U</t>
        </is>
      </c>
      <c r="M469" s="23" t="n"/>
      <c r="N469" s="14" t="inlineStr">
        <is>
          <t>C4 Count each split</t>
        </is>
      </c>
      <c r="O469" s="21" t="inlineStr">
        <is>
          <t>U</t>
        </is>
      </c>
      <c r="P469" s="23" t="n"/>
      <c r="Q469" s="14" t="inlineStr">
        <is>
          <t>C5 Justify the size</t>
        </is>
      </c>
      <c r="R469" s="21" t="inlineStr">
        <is>
          <t>U</t>
        </is>
      </c>
      <c r="S469" s="23" t="n"/>
      <c r="T469" s="14">
        <f>IF(Z469=0,IF(ISNUMBER(SEARCH("X",AV469)),"Unrated (0-5; X)","Unrated (0-5)"),IF(Z469=1,V469&amp;"/5",V469&amp;"-"&amp;X469&amp;"/5 (P"&amp;IF(ISNUMBER(SEARCH("X",AV469)),"; X","")&amp;")"))</f>
        <v/>
      </c>
      <c r="U469" s="26">
        <f>IF(AS469=0,"",IF(AR469=0,"Incomplete/invalid",IF(AA469=0,IF(ISNUMBER(SEARCH("X",AW469)),"Unrated (0-5; X)","Unrated (0-5)"),IF(AA469=1,W469&amp;"/5",W469&amp;"-"&amp;Y469&amp;"/5 (P"&amp;IF(ISNUMBER(SEARCH("X",AW469)),"; X","")&amp;")"))))</f>
        <v/>
      </c>
      <c r="V469" s="53">
        <f>LEN(AV469)-LEN(SUBSTITUTE(AV469,"Y",""))</f>
        <v/>
      </c>
      <c r="W469" s="54">
        <f>IF(AR469=1,LEN(AW469)-LEN(SUBSTITUTE(AW469,"Y","")),"")</f>
        <v/>
      </c>
      <c r="X469" s="53">
        <f>5-(LEN(AV469)-LEN(SUBSTITUTE(AV469,"N","")))</f>
        <v/>
      </c>
      <c r="Y469" s="54">
        <f>IF(AR469=1,5-(LEN(AW469)-LEN(SUBSTITUTE(AW469,"N",""))),"")</f>
        <v/>
      </c>
      <c r="Z469" s="55">
        <f>(V469+5-X469)/5</f>
        <v/>
      </c>
      <c r="AA469" s="56">
        <f>IF(AR469=1,(W469+5-Y469)/5,"")</f>
        <v/>
      </c>
      <c r="AB469" s="57">
        <f>D469*V469/5</f>
        <v/>
      </c>
      <c r="AC469" s="58">
        <f>IF(AR469=1,D469*W469/5,"")</f>
        <v/>
      </c>
      <c r="AD469" s="57">
        <f>D469*X469/5</f>
        <v/>
      </c>
      <c r="AE469" s="58">
        <f>IF(AR469=1,D469*Y469/5,"")</f>
        <v/>
      </c>
      <c r="AF469" s="57">
        <f>D469*Z469</f>
        <v/>
      </c>
      <c r="AG469" s="58">
        <f>IF(AR469=1,D469*AA469,"")</f>
        <v/>
      </c>
      <c r="AH469" s="14" t="inlineStr">
        <is>
          <t>Y: none | N: none | X: none | U: C1, C2, C3, C4, C5. See dataset-specific evidence note in MCDM_Grades and the complete rules in MCDM_Rubric.</t>
        </is>
      </c>
      <c r="AI469" s="27" t="n"/>
      <c r="AJ469" s="14" t="inlineStr">
        <is>
          <t>https://data.mendeley.com/datasets/snyyfknw56/1</t>
        </is>
      </c>
      <c r="AK469" s="27" t="n"/>
      <c r="AL469" s="14" t="inlineStr">
        <is>
          <t>P: primary documentation (not evaluator-verified data quality)</t>
        </is>
      </c>
      <c r="AM469" s="27" t="n"/>
      <c r="AN469" s="14" t="inlineStr">
        <is>
          <t>Mendeley snyyfknw56/1</t>
        </is>
      </c>
      <c r="AO469" s="27" t="n"/>
      <c r="AP469" s="14" t="inlineStr">
        <is>
          <t>2026-09-07</t>
        </is>
      </c>
      <c r="AQ469" s="27" t="n"/>
      <c r="AR469" s="14">
        <f>IF(AND(AS469=5,LEN(AW469)=5,LEN(SUBSTITUTE(SUBSTITUTE(SUBSTITUTE(SUBSTITUTE(AW469,"Y",""),"N",""),"U",""),"X",""))=0),1,0)</f>
        <v/>
      </c>
      <c r="AS469" s="14">
        <f>COUNTA(G469,J469,M469,P469,S469)</f>
        <v/>
      </c>
      <c r="AT469" s="14">
        <f>SUM(IF(OR(G469="Y",G469="N",G469="U",G469="X"),IF(G469=F469,1,0),0),IF(OR(J469="Y",J469="N",J469="U",J469="X"),IF(J469=I469,1,0),0),IF(OR(M469="Y",M469="N",M469="U",M469="X"),IF(M469=L469,1,0),0),IF(OR(P469="Y",P469="N",P469="U",P469="X"),IF(P469=O469,1,0),0),IF(OR(S469="Y",S469="N",S469="U",S469="X"),IF(S469=R469,1,0),0))</f>
        <v/>
      </c>
      <c r="AU469" s="14">
        <f>A469&amp;"|"&amp;LEFT(C469,1)</f>
        <v/>
      </c>
      <c r="AV469" s="14">
        <f>F469&amp;I469&amp;L469&amp;O469&amp;R469</f>
        <v/>
      </c>
      <c r="AW469" s="14">
        <f>G469&amp;J469&amp;M469&amp;P469&amp;S469</f>
        <v/>
      </c>
    </row>
    <row r="470" ht="70" customHeight="1">
      <c r="A470" s="14" t="inlineStr">
        <is>
          <t>DS-059</t>
        </is>
      </c>
      <c r="B470" s="14" t="inlineStr">
        <is>
          <t>CoCG Road Condition - Detection Dataset (CoCGRCDD)</t>
        </is>
      </c>
      <c r="C470" s="14" t="inlineStr">
        <is>
          <t>R Domain Fit</t>
        </is>
      </c>
      <c r="D470" s="14">
        <f>MCDM_Settings!$D$11</f>
        <v/>
      </c>
      <c r="E470" s="14" t="inlineStr">
        <is>
          <t>R1 Define the domain</t>
        </is>
      </c>
      <c r="F470" s="21" t="inlineStr">
        <is>
          <t>Y</t>
        </is>
      </c>
      <c r="G470" s="23" t="n"/>
      <c r="H470" s="14" t="inlineStr">
        <is>
          <t>R2 Describe coverage</t>
        </is>
      </c>
      <c r="I470" s="21" t="inlineStr">
        <is>
          <t>U</t>
        </is>
      </c>
      <c r="J470" s="23" t="n"/>
      <c r="K470" s="14" t="inlineStr">
        <is>
          <t>R3 Compare the target</t>
        </is>
      </c>
      <c r="L470" s="21" t="inlineStr">
        <is>
          <t>U</t>
        </is>
      </c>
      <c r="M470" s="23" t="n"/>
      <c r="N470" s="14" t="inlineStr">
        <is>
          <t>R4 Check for bias</t>
        </is>
      </c>
      <c r="O470" s="21" t="inlineStr">
        <is>
          <t>U</t>
        </is>
      </c>
      <c r="P470" s="23" t="n"/>
      <c r="Q470" s="14" t="inlineStr">
        <is>
          <t>R5 Test a new domain</t>
        </is>
      </c>
      <c r="R470" s="21" t="inlineStr">
        <is>
          <t>U</t>
        </is>
      </c>
      <c r="S470" s="23" t="n"/>
      <c r="T470" s="14">
        <f>IF(Z470=0,IF(ISNUMBER(SEARCH("X",AV470)),"Unrated (0-5; X)","Unrated (0-5)"),IF(Z470=1,V470&amp;"/5",V470&amp;"-"&amp;X470&amp;"/5 (P"&amp;IF(ISNUMBER(SEARCH("X",AV470)),"; X","")&amp;")"))</f>
        <v/>
      </c>
      <c r="U470" s="26">
        <f>IF(AS470=0,"",IF(AR470=0,"Incomplete/invalid",IF(AA470=0,IF(ISNUMBER(SEARCH("X",AW470)),"Unrated (0-5; X)","Unrated (0-5)"),IF(AA470=1,W470&amp;"/5",W470&amp;"-"&amp;Y470&amp;"/5 (P"&amp;IF(ISNUMBER(SEARCH("X",AW470)),"; X","")&amp;")"))))</f>
        <v/>
      </c>
      <c r="V470" s="53">
        <f>LEN(AV470)-LEN(SUBSTITUTE(AV470,"Y",""))</f>
        <v/>
      </c>
      <c r="W470" s="54">
        <f>IF(AR470=1,LEN(AW470)-LEN(SUBSTITUTE(AW470,"Y","")),"")</f>
        <v/>
      </c>
      <c r="X470" s="53">
        <f>5-(LEN(AV470)-LEN(SUBSTITUTE(AV470,"N","")))</f>
        <v/>
      </c>
      <c r="Y470" s="54">
        <f>IF(AR470=1,5-(LEN(AW470)-LEN(SUBSTITUTE(AW470,"N",""))),"")</f>
        <v/>
      </c>
      <c r="Z470" s="55">
        <f>(V470+5-X470)/5</f>
        <v/>
      </c>
      <c r="AA470" s="56">
        <f>IF(AR470=1,(W470+5-Y470)/5,"")</f>
        <v/>
      </c>
      <c r="AB470" s="57">
        <f>D470*V470/5</f>
        <v/>
      </c>
      <c r="AC470" s="58">
        <f>IF(AR470=1,D470*W470/5,"")</f>
        <v/>
      </c>
      <c r="AD470" s="57">
        <f>D470*X470/5</f>
        <v/>
      </c>
      <c r="AE470" s="58">
        <f>IF(AR470=1,D470*Y470/5,"")</f>
        <v/>
      </c>
      <c r="AF470" s="57">
        <f>D470*Z470</f>
        <v/>
      </c>
      <c r="AG470" s="58">
        <f>IF(AR470=1,D470*AA470,"")</f>
        <v/>
      </c>
      <c r="AH470" s="14" t="inlineStr">
        <is>
          <t>Y: R1 | N: none | X: none | U: R2, R3, R4, R5. See dataset-specific evidence note in MCDM_Grades and the complete rules in MCDM_Rubric.</t>
        </is>
      </c>
      <c r="AI470" s="27" t="n"/>
      <c r="AJ470" s="14" t="inlineStr">
        <is>
          <t>https://data.mendeley.com/datasets/snyyfknw56/1</t>
        </is>
      </c>
      <c r="AK470" s="27" t="n"/>
      <c r="AL470" s="14" t="inlineStr">
        <is>
          <t>P: primary documentation (not evaluator-verified data quality)</t>
        </is>
      </c>
      <c r="AM470" s="27" t="n"/>
      <c r="AN470" s="14" t="inlineStr">
        <is>
          <t>Mendeley snyyfknw56/1</t>
        </is>
      </c>
      <c r="AO470" s="27" t="n"/>
      <c r="AP470" s="14" t="inlineStr">
        <is>
          <t>2026-09-07</t>
        </is>
      </c>
      <c r="AQ470" s="27" t="n"/>
      <c r="AR470" s="14">
        <f>IF(AND(AS470=5,LEN(AW470)=5,LEN(SUBSTITUTE(SUBSTITUTE(SUBSTITUTE(SUBSTITUTE(AW470,"Y",""),"N",""),"U",""),"X",""))=0),1,0)</f>
        <v/>
      </c>
      <c r="AS470" s="14">
        <f>COUNTA(G470,J470,M470,P470,S470)</f>
        <v/>
      </c>
      <c r="AT470" s="14">
        <f>SUM(IF(OR(G470="Y",G470="N",G470="U",G470="X"),IF(G470=F470,1,0),0),IF(OR(J470="Y",J470="N",J470="U",J470="X"),IF(J470=I470,1,0),0),IF(OR(M470="Y",M470="N",M470="U",M470="X"),IF(M470=L470,1,0),0),IF(OR(P470="Y",P470="N",P470="U",P470="X"),IF(P470=O470,1,0),0),IF(OR(S470="Y",S470="N",S470="U",S470="X"),IF(S470=R470,1,0),0))</f>
        <v/>
      </c>
      <c r="AU470" s="14">
        <f>A470&amp;"|"&amp;LEFT(C470,1)</f>
        <v/>
      </c>
      <c r="AV470" s="14">
        <f>F470&amp;I470&amp;L470&amp;O470&amp;R470</f>
        <v/>
      </c>
      <c r="AW470" s="14">
        <f>G470&amp;J470&amp;M470&amp;P470&amp;S470</f>
        <v/>
      </c>
    </row>
    <row r="471" ht="70" customHeight="1">
      <c r="A471" s="14" t="inlineStr">
        <is>
          <t>DS-059</t>
        </is>
      </c>
      <c r="B471" s="14" t="inlineStr">
        <is>
          <t>CoCG Road Condition - Detection Dataset (CoCGRCDD)</t>
        </is>
      </c>
      <c r="C471" s="14" t="inlineStr">
        <is>
          <t>M Sensor Details</t>
        </is>
      </c>
      <c r="D471" s="14">
        <f>MCDM_Settings!$D$12</f>
        <v/>
      </c>
      <c r="E471" s="14" t="inlineStr">
        <is>
          <t>M1 Identify equipment</t>
        </is>
      </c>
      <c r="F471" s="21" t="inlineStr">
        <is>
          <t>Y</t>
        </is>
      </c>
      <c r="G471" s="23" t="n"/>
      <c r="H471" s="14" t="inlineStr">
        <is>
          <t>M2 Specify the scale</t>
        </is>
      </c>
      <c r="I471" s="21" t="inlineStr">
        <is>
          <t>U</t>
        </is>
      </c>
      <c r="J471" s="23" t="n"/>
      <c r="K471" s="14" t="inlineStr">
        <is>
          <t>M3 Locate the records</t>
        </is>
      </c>
      <c r="L471" s="21" t="inlineStr">
        <is>
          <t>U</t>
        </is>
      </c>
      <c r="M471" s="23" t="n"/>
      <c r="N471" s="14" t="inlineStr">
        <is>
          <t>M4 Report precision</t>
        </is>
      </c>
      <c r="O471" s="21" t="inlineStr">
        <is>
          <t>U</t>
        </is>
      </c>
      <c r="P471" s="23" t="n"/>
      <c r="Q471" s="14" t="inlineStr">
        <is>
          <t>M5 Explain processing</t>
        </is>
      </c>
      <c r="R471" s="21" t="inlineStr">
        <is>
          <t>U</t>
        </is>
      </c>
      <c r="S471" s="23" t="n"/>
      <c r="T471" s="14">
        <f>IF(Z471=0,IF(ISNUMBER(SEARCH("X",AV471)),"Unrated (0-5; X)","Unrated (0-5)"),IF(Z471=1,V471&amp;"/5",V471&amp;"-"&amp;X471&amp;"/5 (P"&amp;IF(ISNUMBER(SEARCH("X",AV471)),"; X","")&amp;")"))</f>
        <v/>
      </c>
      <c r="U471" s="26">
        <f>IF(AS471=0,"",IF(AR471=0,"Incomplete/invalid",IF(AA471=0,IF(ISNUMBER(SEARCH("X",AW471)),"Unrated (0-5; X)","Unrated (0-5)"),IF(AA471=1,W471&amp;"/5",W471&amp;"-"&amp;Y471&amp;"/5 (P"&amp;IF(ISNUMBER(SEARCH("X",AW471)),"; X","")&amp;")"))))</f>
        <v/>
      </c>
      <c r="V471" s="53">
        <f>LEN(AV471)-LEN(SUBSTITUTE(AV471,"Y",""))</f>
        <v/>
      </c>
      <c r="W471" s="54">
        <f>IF(AR471=1,LEN(AW471)-LEN(SUBSTITUTE(AW471,"Y","")),"")</f>
        <v/>
      </c>
      <c r="X471" s="53">
        <f>5-(LEN(AV471)-LEN(SUBSTITUTE(AV471,"N","")))</f>
        <v/>
      </c>
      <c r="Y471" s="54">
        <f>IF(AR471=1,5-(LEN(AW471)-LEN(SUBSTITUTE(AW471,"N",""))),"")</f>
        <v/>
      </c>
      <c r="Z471" s="55">
        <f>(V471+5-X471)/5</f>
        <v/>
      </c>
      <c r="AA471" s="56">
        <f>IF(AR471=1,(W471+5-Y471)/5,"")</f>
        <v/>
      </c>
      <c r="AB471" s="57">
        <f>D471*V471/5</f>
        <v/>
      </c>
      <c r="AC471" s="58">
        <f>IF(AR471=1,D471*W471/5,"")</f>
        <v/>
      </c>
      <c r="AD471" s="57">
        <f>D471*X471/5</f>
        <v/>
      </c>
      <c r="AE471" s="58">
        <f>IF(AR471=1,D471*Y471/5,"")</f>
        <v/>
      </c>
      <c r="AF471" s="57">
        <f>D471*Z471</f>
        <v/>
      </c>
      <c r="AG471" s="58">
        <f>IF(AR471=1,D471*AA471,"")</f>
        <v/>
      </c>
      <c r="AH471" s="14" t="inlineStr">
        <is>
          <t>Y: M1 | N: none | X: none | U: M2, M3, M4, M5. See dataset-specific evidence note in MCDM_Grades and the complete rules in MCDM_Rubric.</t>
        </is>
      </c>
      <c r="AI471" s="27" t="n"/>
      <c r="AJ471" s="14" t="inlineStr">
        <is>
          <t>https://data.mendeley.com/datasets/snyyfknw56/1</t>
        </is>
      </c>
      <c r="AK471" s="27" t="n"/>
      <c r="AL471" s="14" t="inlineStr">
        <is>
          <t>P: primary documentation (not evaluator-verified data quality)</t>
        </is>
      </c>
      <c r="AM471" s="27" t="n"/>
      <c r="AN471" s="14" t="inlineStr">
        <is>
          <t>Mendeley snyyfknw56/1</t>
        </is>
      </c>
      <c r="AO471" s="27" t="n"/>
      <c r="AP471" s="14" t="inlineStr">
        <is>
          <t>2026-09-07</t>
        </is>
      </c>
      <c r="AQ471" s="27" t="n"/>
      <c r="AR471" s="14">
        <f>IF(AND(AS471=5,LEN(AW471)=5,LEN(SUBSTITUTE(SUBSTITUTE(SUBSTITUTE(SUBSTITUTE(AW471,"Y",""),"N",""),"U",""),"X",""))=0),1,0)</f>
        <v/>
      </c>
      <c r="AS471" s="14">
        <f>COUNTA(G471,J471,M471,P471,S471)</f>
        <v/>
      </c>
      <c r="AT471" s="14">
        <f>SUM(IF(OR(G471="Y",G471="N",G471="U",G471="X"),IF(G471=F471,1,0),0),IF(OR(J471="Y",J471="N",J471="U",J471="X"),IF(J471=I471,1,0),0),IF(OR(M471="Y",M471="N",M471="U",M471="X"),IF(M471=L471,1,0),0),IF(OR(P471="Y",P471="N",P471="U",P471="X"),IF(P471=O471,1,0),0),IF(OR(S471="Y",S471="N",S471="U",S471="X"),IF(S471=R471,1,0),0))</f>
        <v/>
      </c>
      <c r="AU471" s="14">
        <f>A471&amp;"|"&amp;LEFT(C471,1)</f>
        <v/>
      </c>
      <c r="AV471" s="14">
        <f>F471&amp;I471&amp;L471&amp;O471&amp;R471</f>
        <v/>
      </c>
      <c r="AW471" s="14">
        <f>G471&amp;J471&amp;M471&amp;P471&amp;S471</f>
        <v/>
      </c>
    </row>
    <row r="472" ht="70" customHeight="1">
      <c r="A472" s="14" t="inlineStr">
        <is>
          <t>DS-059</t>
        </is>
      </c>
      <c r="B472" s="14" t="inlineStr">
        <is>
          <t>CoCG Road Condition - Detection Dataset (CoCGRCDD)</t>
        </is>
      </c>
      <c r="C472" s="14" t="inlineStr">
        <is>
          <t>V Test Readiness</t>
        </is>
      </c>
      <c r="D472" s="14">
        <f>MCDM_Settings!$D$13</f>
        <v/>
      </c>
      <c r="E472" s="14" t="inlineStr">
        <is>
          <t>V1 Identify test data</t>
        </is>
      </c>
      <c r="F472" s="21" t="inlineStr">
        <is>
          <t>U</t>
        </is>
      </c>
      <c r="G472" s="23" t="n"/>
      <c r="H472" s="14" t="inlineStr">
        <is>
          <t>V2 Define the splits</t>
        </is>
      </c>
      <c r="I472" s="21" t="inlineStr">
        <is>
          <t>U</t>
        </is>
      </c>
      <c r="J472" s="23" t="n"/>
      <c r="K472" s="14" t="inlineStr">
        <is>
          <t>V3 Prevent leakage</t>
        </is>
      </c>
      <c r="L472" s="21" t="inlineStr">
        <is>
          <t>U</t>
        </is>
      </c>
      <c r="M472" s="23" t="n"/>
      <c r="N472" s="14" t="inlineStr">
        <is>
          <t>V4 Provide a baseline</t>
        </is>
      </c>
      <c r="O472" s="21" t="inlineStr">
        <is>
          <t>U</t>
        </is>
      </c>
      <c r="P472" s="23" t="n"/>
      <c r="Q472" s="14" t="inlineStr">
        <is>
          <t>V5 Report uncertainty</t>
        </is>
      </c>
      <c r="R472" s="21" t="inlineStr">
        <is>
          <t>U</t>
        </is>
      </c>
      <c r="S472" s="23" t="n"/>
      <c r="T472" s="14">
        <f>IF(Z472=0,IF(ISNUMBER(SEARCH("X",AV472)),"Unrated (0-5; X)","Unrated (0-5)"),IF(Z472=1,V472&amp;"/5",V472&amp;"-"&amp;X472&amp;"/5 (P"&amp;IF(ISNUMBER(SEARCH("X",AV472)),"; X","")&amp;")"))</f>
        <v/>
      </c>
      <c r="U472" s="26">
        <f>IF(AS472=0,"",IF(AR472=0,"Incomplete/invalid",IF(AA472=0,IF(ISNUMBER(SEARCH("X",AW472)),"Unrated (0-5; X)","Unrated (0-5)"),IF(AA472=1,W472&amp;"/5",W472&amp;"-"&amp;Y472&amp;"/5 (P"&amp;IF(ISNUMBER(SEARCH("X",AW472)),"; X","")&amp;")"))))</f>
        <v/>
      </c>
      <c r="V472" s="53">
        <f>LEN(AV472)-LEN(SUBSTITUTE(AV472,"Y",""))</f>
        <v/>
      </c>
      <c r="W472" s="54">
        <f>IF(AR472=1,LEN(AW472)-LEN(SUBSTITUTE(AW472,"Y","")),"")</f>
        <v/>
      </c>
      <c r="X472" s="53">
        <f>5-(LEN(AV472)-LEN(SUBSTITUTE(AV472,"N","")))</f>
        <v/>
      </c>
      <c r="Y472" s="54">
        <f>IF(AR472=1,5-(LEN(AW472)-LEN(SUBSTITUTE(AW472,"N",""))),"")</f>
        <v/>
      </c>
      <c r="Z472" s="55">
        <f>(V472+5-X472)/5</f>
        <v/>
      </c>
      <c r="AA472" s="56">
        <f>IF(AR472=1,(W472+5-Y472)/5,"")</f>
        <v/>
      </c>
      <c r="AB472" s="57">
        <f>D472*V472/5</f>
        <v/>
      </c>
      <c r="AC472" s="58">
        <f>IF(AR472=1,D472*W472/5,"")</f>
        <v/>
      </c>
      <c r="AD472" s="57">
        <f>D472*X472/5</f>
        <v/>
      </c>
      <c r="AE472" s="58">
        <f>IF(AR472=1,D472*Y472/5,"")</f>
        <v/>
      </c>
      <c r="AF472" s="57">
        <f>D472*Z472</f>
        <v/>
      </c>
      <c r="AG472" s="58">
        <f>IF(AR472=1,D472*AA472,"")</f>
        <v/>
      </c>
      <c r="AH472" s="14" t="inlineStr">
        <is>
          <t>Y: none | N: none | X: none | U: V1, V2, V3, V4, V5. See dataset-specific evidence note in MCDM_Grades and the complete rules in MCDM_Rubric.</t>
        </is>
      </c>
      <c r="AI472" s="27" t="n"/>
      <c r="AJ472" s="14" t="inlineStr">
        <is>
          <t>https://data.mendeley.com/datasets/snyyfknw56/1</t>
        </is>
      </c>
      <c r="AK472" s="27" t="n"/>
      <c r="AL472" s="14" t="inlineStr">
        <is>
          <t>P: primary documentation (not evaluator-verified data quality)</t>
        </is>
      </c>
      <c r="AM472" s="27" t="n"/>
      <c r="AN472" s="14" t="inlineStr">
        <is>
          <t>Mendeley snyyfknw56/1</t>
        </is>
      </c>
      <c r="AO472" s="27" t="n"/>
      <c r="AP472" s="14" t="inlineStr">
        <is>
          <t>2026-09-07</t>
        </is>
      </c>
      <c r="AQ472" s="27" t="n"/>
      <c r="AR472" s="14">
        <f>IF(AND(AS472=5,LEN(AW472)=5,LEN(SUBSTITUTE(SUBSTITUTE(SUBSTITUTE(SUBSTITUTE(AW472,"Y",""),"N",""),"U",""),"X",""))=0),1,0)</f>
        <v/>
      </c>
      <c r="AS472" s="14">
        <f>COUNTA(G472,J472,M472,P472,S472)</f>
        <v/>
      </c>
      <c r="AT472" s="14">
        <f>SUM(IF(OR(G472="Y",G472="N",G472="U",G472="X"),IF(G472=F472,1,0),0),IF(OR(J472="Y",J472="N",J472="U",J472="X"),IF(J472=I472,1,0),0),IF(OR(M472="Y",M472="N",M472="U",M472="X"),IF(M472=L472,1,0),0),IF(OR(P472="Y",P472="N",P472="U",P472="X"),IF(P472=O472,1,0),0),IF(OR(S472="Y",S472="N",S472="U",S472="X"),IF(S472=R472,1,0),0))</f>
        <v/>
      </c>
      <c r="AU472" s="14">
        <f>A472&amp;"|"&amp;LEFT(C472,1)</f>
        <v/>
      </c>
      <c r="AV472" s="14">
        <f>F472&amp;I472&amp;L472&amp;O472&amp;R472</f>
        <v/>
      </c>
      <c r="AW472" s="14">
        <f>G472&amp;J472&amp;M472&amp;P472&amp;S472</f>
        <v/>
      </c>
    </row>
    <row r="473" ht="70" customHeight="1">
      <c r="A473" s="14" t="inlineStr">
        <is>
          <t>DS-059</t>
        </is>
      </c>
      <c r="B473" s="14" t="inlineStr">
        <is>
          <t>CoCG Road Condition - Detection Dataset (CoCGRCDD)</t>
        </is>
      </c>
      <c r="C473" s="14" t="inlineStr">
        <is>
          <t>E Engineering Value</t>
        </is>
      </c>
      <c r="D473" s="14">
        <f>MCDM_Settings!$D$14</f>
        <v/>
      </c>
      <c r="E473" s="14" t="inlineStr">
        <is>
          <t>E1 Define the outcome</t>
        </is>
      </c>
      <c r="F473" s="21" t="inlineStr">
        <is>
          <t>U</t>
        </is>
      </c>
      <c r="G473" s="23" t="n"/>
      <c r="H473" s="14" t="inlineStr">
        <is>
          <t>E2 Provide measurements</t>
        </is>
      </c>
      <c r="I473" s="21" t="inlineStr">
        <is>
          <t>U</t>
        </is>
      </c>
      <c r="J473" s="23" t="n"/>
      <c r="K473" s="14" t="inlineStr">
        <is>
          <t>E3 Link the records</t>
        </is>
      </c>
      <c r="L473" s="21" t="inlineStr">
        <is>
          <t>U</t>
        </is>
      </c>
      <c r="M473" s="23" t="n"/>
      <c r="N473" s="14" t="inlineStr">
        <is>
          <t>E4 Map agency needs</t>
        </is>
      </c>
      <c r="O473" s="21" t="inlineStr">
        <is>
          <t>U</t>
        </is>
      </c>
      <c r="P473" s="23" t="n"/>
      <c r="Q473" s="14" t="inlineStr">
        <is>
          <t>E5 Validate the decision</t>
        </is>
      </c>
      <c r="R473" s="21" t="inlineStr">
        <is>
          <t>U</t>
        </is>
      </c>
      <c r="S473" s="23" t="n"/>
      <c r="T473" s="14">
        <f>IF(Z473=0,IF(ISNUMBER(SEARCH("X",AV473)),"Unrated (0-5; X)","Unrated (0-5)"),IF(Z473=1,V473&amp;"/5",V473&amp;"-"&amp;X473&amp;"/5 (P"&amp;IF(ISNUMBER(SEARCH("X",AV473)),"; X","")&amp;")"))</f>
        <v/>
      </c>
      <c r="U473" s="26">
        <f>IF(AS473=0,"",IF(AR473=0,"Incomplete/invalid",IF(AA473=0,IF(ISNUMBER(SEARCH("X",AW473)),"Unrated (0-5; X)","Unrated (0-5)"),IF(AA473=1,W473&amp;"/5",W473&amp;"-"&amp;Y473&amp;"/5 (P"&amp;IF(ISNUMBER(SEARCH("X",AW473)),"; X","")&amp;")"))))</f>
        <v/>
      </c>
      <c r="V473" s="53">
        <f>LEN(AV473)-LEN(SUBSTITUTE(AV473,"Y",""))</f>
        <v/>
      </c>
      <c r="W473" s="54">
        <f>IF(AR473=1,LEN(AW473)-LEN(SUBSTITUTE(AW473,"Y","")),"")</f>
        <v/>
      </c>
      <c r="X473" s="53">
        <f>5-(LEN(AV473)-LEN(SUBSTITUTE(AV473,"N","")))</f>
        <v/>
      </c>
      <c r="Y473" s="54">
        <f>IF(AR473=1,5-(LEN(AW473)-LEN(SUBSTITUTE(AW473,"N",""))),"")</f>
        <v/>
      </c>
      <c r="Z473" s="55">
        <f>(V473+5-X473)/5</f>
        <v/>
      </c>
      <c r="AA473" s="56">
        <f>IF(AR473=1,(W473+5-Y473)/5,"")</f>
        <v/>
      </c>
      <c r="AB473" s="57">
        <f>D473*V473/5</f>
        <v/>
      </c>
      <c r="AC473" s="58">
        <f>IF(AR473=1,D473*W473/5,"")</f>
        <v/>
      </c>
      <c r="AD473" s="57">
        <f>D473*X473/5</f>
        <v/>
      </c>
      <c r="AE473" s="58">
        <f>IF(AR473=1,D473*Y473/5,"")</f>
        <v/>
      </c>
      <c r="AF473" s="57">
        <f>D473*Z473</f>
        <v/>
      </c>
      <c r="AG473" s="58">
        <f>IF(AR473=1,D473*AA473,"")</f>
        <v/>
      </c>
      <c r="AH473" s="14" t="inlineStr">
        <is>
          <t>Y: none | N: none | X: none | U: E1, E2, E3, E4, E5. See dataset-specific evidence note in MCDM_Grades and the complete rules in MCDM_Rubric.</t>
        </is>
      </c>
      <c r="AI473" s="27" t="n"/>
      <c r="AJ473" s="14" t="inlineStr">
        <is>
          <t>https://data.mendeley.com/datasets/snyyfknw56/1</t>
        </is>
      </c>
      <c r="AK473" s="27" t="n"/>
      <c r="AL473" s="14" t="inlineStr">
        <is>
          <t>P: primary documentation (not evaluator-verified data quality)</t>
        </is>
      </c>
      <c r="AM473" s="27" t="n"/>
      <c r="AN473" s="14" t="inlineStr">
        <is>
          <t>Mendeley snyyfknw56/1</t>
        </is>
      </c>
      <c r="AO473" s="27" t="n"/>
      <c r="AP473" s="14" t="inlineStr">
        <is>
          <t>2026-09-07</t>
        </is>
      </c>
      <c r="AQ473" s="27" t="n"/>
      <c r="AR473" s="14">
        <f>IF(AND(AS473=5,LEN(AW473)=5,LEN(SUBSTITUTE(SUBSTITUTE(SUBSTITUTE(SUBSTITUTE(AW473,"Y",""),"N",""),"U",""),"X",""))=0),1,0)</f>
        <v/>
      </c>
      <c r="AS473" s="14">
        <f>COUNTA(G473,J473,M473,P473,S473)</f>
        <v/>
      </c>
      <c r="AT473" s="14">
        <f>SUM(IF(OR(G473="Y",G473="N",G473="U",G473="X"),IF(G473=F473,1,0),0),IF(OR(J473="Y",J473="N",J473="U",J473="X"),IF(J473=I473,1,0),0),IF(OR(M473="Y",M473="N",M473="U",M473="X"),IF(M473=L473,1,0),0),IF(OR(P473="Y",P473="N",P473="U",P473="X"),IF(P473=O473,1,0),0),IF(OR(S473="Y",S473="N",S473="U",S473="X"),IF(S473=R473,1,0),0))</f>
        <v/>
      </c>
      <c r="AU473" s="14">
        <f>A473&amp;"|"&amp;LEFT(C473,1)</f>
        <v/>
      </c>
      <c r="AV473" s="14">
        <f>F473&amp;I473&amp;L473&amp;O473&amp;R473</f>
        <v/>
      </c>
      <c r="AW473" s="14">
        <f>G473&amp;J473&amp;M473&amp;P473&amp;S473</f>
        <v/>
      </c>
    </row>
    <row r="474" ht="70" customHeight="1">
      <c r="A474" s="14" t="inlineStr">
        <is>
          <t>DS-060</t>
        </is>
      </c>
      <c r="B474" s="14" t="inlineStr">
        <is>
          <t>CoCG Road Condition - Oriented Bounding Boxes (CoCGRCOBB)</t>
        </is>
      </c>
      <c r="C474" s="14" t="inlineStr">
        <is>
          <t>A Access</t>
        </is>
      </c>
      <c r="D474" s="14">
        <f>MCDM_Settings!$D$7</f>
        <v/>
      </c>
      <c r="E474" s="14" t="inlineStr">
        <is>
          <t>A1 Find the release</t>
        </is>
      </c>
      <c r="F474" s="21" t="inlineStr">
        <is>
          <t>Y</t>
        </is>
      </c>
      <c r="G474" s="23" t="n"/>
      <c r="H474" s="14" t="inlineStr">
        <is>
          <t>A2 Get the data</t>
        </is>
      </c>
      <c r="I474" s="21" t="inlineStr">
        <is>
          <t>Y</t>
        </is>
      </c>
      <c r="J474" s="23" t="n"/>
      <c r="K474" s="14" t="inlineStr">
        <is>
          <t>A3 Check the license</t>
        </is>
      </c>
      <c r="L474" s="21" t="inlineStr">
        <is>
          <t>Y</t>
        </is>
      </c>
      <c r="M474" s="23" t="n"/>
      <c r="N474" s="14" t="inlineStr">
        <is>
          <t>A4 Check other rights</t>
        </is>
      </c>
      <c r="O474" s="21" t="inlineStr">
        <is>
          <t>U</t>
        </is>
      </c>
      <c r="P474" s="23" t="n"/>
      <c r="Q474" s="14" t="inlineStr">
        <is>
          <t>A5 Open a sample</t>
        </is>
      </c>
      <c r="R474" s="21" t="inlineStr">
        <is>
          <t>U</t>
        </is>
      </c>
      <c r="S474" s="23" t="n"/>
      <c r="T474" s="14">
        <f>IF(Z474=0,IF(ISNUMBER(SEARCH("X",AV474)),"Unrated (0-5; X)","Unrated (0-5)"),IF(Z474=1,V474&amp;"/5",V474&amp;"-"&amp;X474&amp;"/5 (P"&amp;IF(ISNUMBER(SEARCH("X",AV474)),"; X","")&amp;")"))</f>
        <v/>
      </c>
      <c r="U474" s="26">
        <f>IF(AS474=0,"",IF(AR474=0,"Incomplete/invalid",IF(AA474=0,IF(ISNUMBER(SEARCH("X",AW474)),"Unrated (0-5; X)","Unrated (0-5)"),IF(AA474=1,W474&amp;"/5",W474&amp;"-"&amp;Y474&amp;"/5 (P"&amp;IF(ISNUMBER(SEARCH("X",AW474)),"; X","")&amp;")"))))</f>
        <v/>
      </c>
      <c r="V474" s="53">
        <f>LEN(AV474)-LEN(SUBSTITUTE(AV474,"Y",""))</f>
        <v/>
      </c>
      <c r="W474" s="54">
        <f>IF(AR474=1,LEN(AW474)-LEN(SUBSTITUTE(AW474,"Y","")),"")</f>
        <v/>
      </c>
      <c r="X474" s="53">
        <f>5-(LEN(AV474)-LEN(SUBSTITUTE(AV474,"N","")))</f>
        <v/>
      </c>
      <c r="Y474" s="54">
        <f>IF(AR474=1,5-(LEN(AW474)-LEN(SUBSTITUTE(AW474,"N",""))),"")</f>
        <v/>
      </c>
      <c r="Z474" s="55">
        <f>(V474+5-X474)/5</f>
        <v/>
      </c>
      <c r="AA474" s="56">
        <f>IF(AR474=1,(W474+5-Y474)/5,"")</f>
        <v/>
      </c>
      <c r="AB474" s="57">
        <f>D474*V474/5</f>
        <v/>
      </c>
      <c r="AC474" s="58">
        <f>IF(AR474=1,D474*W474/5,"")</f>
        <v/>
      </c>
      <c r="AD474" s="57">
        <f>D474*X474/5</f>
        <v/>
      </c>
      <c r="AE474" s="58">
        <f>IF(AR474=1,D474*Y474/5,"")</f>
        <v/>
      </c>
      <c r="AF474" s="57">
        <f>D474*Z474</f>
        <v/>
      </c>
      <c r="AG474" s="58">
        <f>IF(AR474=1,D474*AA474,"")</f>
        <v/>
      </c>
      <c r="AH474" s="14" t="inlineStr">
        <is>
          <t>Y: A1, A2, A3 | N: none | X: none | U: A4, A5. See dataset-specific evidence note in MCDM_Grades and the complete rules in MCDM_Rubric.</t>
        </is>
      </c>
      <c r="AI474" s="27" t="n"/>
      <c r="AJ474" s="14" t="inlineStr">
        <is>
          <t>https://data.mendeley.com/datasets/2dfyh84pdf/1</t>
        </is>
      </c>
      <c r="AK474" s="27" t="n"/>
      <c r="AL474" s="14" t="inlineStr">
        <is>
          <t>P: primary documentation (not evaluator-verified data quality)</t>
        </is>
      </c>
      <c r="AM474" s="27" t="n"/>
      <c r="AN474" s="14" t="inlineStr">
        <is>
          <t>Mendeley 2dfyh84pdf/1</t>
        </is>
      </c>
      <c r="AO474" s="27" t="n"/>
      <c r="AP474" s="14" t="inlineStr">
        <is>
          <t>2026-09-07</t>
        </is>
      </c>
      <c r="AQ474" s="27" t="n"/>
      <c r="AR474" s="14">
        <f>IF(AND(AS474=5,LEN(AW474)=5,LEN(SUBSTITUTE(SUBSTITUTE(SUBSTITUTE(SUBSTITUTE(AW474,"Y",""),"N",""),"U",""),"X",""))=0),1,0)</f>
        <v/>
      </c>
      <c r="AS474" s="14">
        <f>COUNTA(G474,J474,M474,P474,S474)</f>
        <v/>
      </c>
      <c r="AT474" s="14">
        <f>SUM(IF(OR(G474="Y",G474="N",G474="U",G474="X"),IF(G474=F474,1,0),0),IF(OR(J474="Y",J474="N",J474="U",J474="X"),IF(J474=I474,1,0),0),IF(OR(M474="Y",M474="N",M474="U",M474="X"),IF(M474=L474,1,0),0),IF(OR(P474="Y",P474="N",P474="U",P474="X"),IF(P474=O474,1,0),0),IF(OR(S474="Y",S474="N",S474="U",S474="X"),IF(S474=R474,1,0),0))</f>
        <v/>
      </c>
      <c r="AU474" s="14">
        <f>A474&amp;"|"&amp;LEFT(C474,1)</f>
        <v/>
      </c>
      <c r="AV474" s="14">
        <f>F474&amp;I474&amp;L474&amp;O474&amp;R474</f>
        <v/>
      </c>
      <c r="AW474" s="14">
        <f>G474&amp;J474&amp;M474&amp;P474&amp;S474</f>
        <v/>
      </c>
    </row>
    <row r="475" ht="70" customHeight="1">
      <c r="A475" s="14" t="inlineStr">
        <is>
          <t>DS-060</t>
        </is>
      </c>
      <c r="B475" s="14" t="inlineStr">
        <is>
          <t>CoCG Road Condition - Oriented Bounding Boxes (CoCGRCOBB)</t>
        </is>
      </c>
      <c r="C475" s="14" t="inlineStr">
        <is>
          <t>L Label Quality</t>
        </is>
      </c>
      <c r="D475" s="14">
        <f>MCDM_Settings!$D$8</f>
        <v/>
      </c>
      <c r="E475" s="14" t="inlineStr">
        <is>
          <t>L1 Define the targets</t>
        </is>
      </c>
      <c r="F475" s="21" t="inlineStr">
        <is>
          <t>Y</t>
        </is>
      </c>
      <c r="G475" s="23" t="n"/>
      <c r="H475" s="14" t="inlineStr">
        <is>
          <t>L2 Explain the rules</t>
        </is>
      </c>
      <c r="I475" s="21" t="inlineStr">
        <is>
          <t>U</t>
        </is>
      </c>
      <c r="J475" s="23" t="n"/>
      <c r="K475" s="14" t="inlineStr">
        <is>
          <t>L3 Identify the team</t>
        </is>
      </c>
      <c r="L475" s="21" t="inlineStr">
        <is>
          <t>U</t>
        </is>
      </c>
      <c r="M475" s="23" t="n"/>
      <c r="N475" s="14" t="inlineStr">
        <is>
          <t>L4 Review and correct</t>
        </is>
      </c>
      <c r="O475" s="21" t="inlineStr">
        <is>
          <t>U</t>
        </is>
      </c>
      <c r="P475" s="23" t="n"/>
      <c r="Q475" s="14" t="inlineStr">
        <is>
          <t>L5 Measure reliability</t>
        </is>
      </c>
      <c r="R475" s="21" t="inlineStr">
        <is>
          <t>U</t>
        </is>
      </c>
      <c r="S475" s="23" t="n"/>
      <c r="T475" s="14">
        <f>IF(Z475=0,IF(ISNUMBER(SEARCH("X",AV475)),"Unrated (0-5; X)","Unrated (0-5)"),IF(Z475=1,V475&amp;"/5",V475&amp;"-"&amp;X475&amp;"/5 (P"&amp;IF(ISNUMBER(SEARCH("X",AV475)),"; X","")&amp;")"))</f>
        <v/>
      </c>
      <c r="U475" s="26">
        <f>IF(AS475=0,"",IF(AR475=0,"Incomplete/invalid",IF(AA475=0,IF(ISNUMBER(SEARCH("X",AW475)),"Unrated (0-5; X)","Unrated (0-5)"),IF(AA475=1,W475&amp;"/5",W475&amp;"-"&amp;Y475&amp;"/5 (P"&amp;IF(ISNUMBER(SEARCH("X",AW475)),"; X","")&amp;")"))))</f>
        <v/>
      </c>
      <c r="V475" s="53">
        <f>LEN(AV475)-LEN(SUBSTITUTE(AV475,"Y",""))</f>
        <v/>
      </c>
      <c r="W475" s="54">
        <f>IF(AR475=1,LEN(AW475)-LEN(SUBSTITUTE(AW475,"Y","")),"")</f>
        <v/>
      </c>
      <c r="X475" s="53">
        <f>5-(LEN(AV475)-LEN(SUBSTITUTE(AV475,"N","")))</f>
        <v/>
      </c>
      <c r="Y475" s="54">
        <f>IF(AR475=1,5-(LEN(AW475)-LEN(SUBSTITUTE(AW475,"N",""))),"")</f>
        <v/>
      </c>
      <c r="Z475" s="55">
        <f>(V475+5-X475)/5</f>
        <v/>
      </c>
      <c r="AA475" s="56">
        <f>IF(AR475=1,(W475+5-Y475)/5,"")</f>
        <v/>
      </c>
      <c r="AB475" s="57">
        <f>D475*V475/5</f>
        <v/>
      </c>
      <c r="AC475" s="58">
        <f>IF(AR475=1,D475*W475/5,"")</f>
        <v/>
      </c>
      <c r="AD475" s="57">
        <f>D475*X475/5</f>
        <v/>
      </c>
      <c r="AE475" s="58">
        <f>IF(AR475=1,D475*Y475/5,"")</f>
        <v/>
      </c>
      <c r="AF475" s="57">
        <f>D475*Z475</f>
        <v/>
      </c>
      <c r="AG475" s="58">
        <f>IF(AR475=1,D475*AA475,"")</f>
        <v/>
      </c>
      <c r="AH475" s="14" t="inlineStr">
        <is>
          <t>Y: L1 | N: none | X: none | U: L2, L3, L4, L5. See dataset-specific evidence note in MCDM_Grades and the complete rules in MCDM_Rubric.</t>
        </is>
      </c>
      <c r="AI475" s="27" t="n"/>
      <c r="AJ475" s="14" t="inlineStr">
        <is>
          <t>https://data.mendeley.com/datasets/2dfyh84pdf/1</t>
        </is>
      </c>
      <c r="AK475" s="27" t="n"/>
      <c r="AL475" s="14" t="inlineStr">
        <is>
          <t>P: primary documentation (not evaluator-verified data quality)</t>
        </is>
      </c>
      <c r="AM475" s="27" t="n"/>
      <c r="AN475" s="14" t="inlineStr">
        <is>
          <t>Mendeley 2dfyh84pdf/1</t>
        </is>
      </c>
      <c r="AO475" s="27" t="n"/>
      <c r="AP475" s="14" t="inlineStr">
        <is>
          <t>2026-09-07</t>
        </is>
      </c>
      <c r="AQ475" s="27" t="n"/>
      <c r="AR475" s="14">
        <f>IF(AND(AS475=5,LEN(AW475)=5,LEN(SUBSTITUTE(SUBSTITUTE(SUBSTITUTE(SUBSTITUTE(AW475,"Y",""),"N",""),"U",""),"X",""))=0),1,0)</f>
        <v/>
      </c>
      <c r="AS475" s="14">
        <f>COUNTA(G475,J475,M475,P475,S475)</f>
        <v/>
      </c>
      <c r="AT475" s="14">
        <f>SUM(IF(OR(G475="Y",G475="N",G475="U",G475="X"),IF(G475=F475,1,0),0),IF(OR(J475="Y",J475="N",J475="U",J475="X"),IF(J475=I475,1,0),0),IF(OR(M475="Y",M475="N",M475="U",M475="X"),IF(M475=L475,1,0),0),IF(OR(P475="Y",P475="N",P475="U",P475="X"),IF(P475=O475,1,0),0),IF(OR(S475="Y",S475="N",S475="U",S475="X"),IF(S475=R475,1,0),0))</f>
        <v/>
      </c>
      <c r="AU475" s="14">
        <f>A475&amp;"|"&amp;LEFT(C475,1)</f>
        <v/>
      </c>
      <c r="AV475" s="14">
        <f>F475&amp;I475&amp;L475&amp;O475&amp;R475</f>
        <v/>
      </c>
      <c r="AW475" s="14">
        <f>G475&amp;J475&amp;M475&amp;P475&amp;S475</f>
        <v/>
      </c>
    </row>
    <row r="476" ht="70" customHeight="1">
      <c r="A476" s="14" t="inlineStr">
        <is>
          <t>DS-060</t>
        </is>
      </c>
      <c r="B476" s="14" t="inlineStr">
        <is>
          <t>CoCG Road Condition - Oriented Bounding Boxes (CoCGRCOBB)</t>
        </is>
      </c>
      <c r="C476" s="14" t="inlineStr">
        <is>
          <t>D Documentation</t>
        </is>
      </c>
      <c r="D476" s="14">
        <f>MCDM_Settings!$D$9</f>
        <v/>
      </c>
      <c r="E476" s="14" t="inlineStr">
        <is>
          <t>D1 Describe the files</t>
        </is>
      </c>
      <c r="F476" s="21" t="inlineStr">
        <is>
          <t>U</t>
        </is>
      </c>
      <c r="G476" s="23" t="n"/>
      <c r="H476" s="14" t="inlineStr">
        <is>
          <t>D2 Explain the source</t>
        </is>
      </c>
      <c r="I476" s="21" t="inlineStr">
        <is>
          <t>Y</t>
        </is>
      </c>
      <c r="J476" s="23" t="n"/>
      <c r="K476" s="14" t="inlineStr">
        <is>
          <t>D3 Track the version</t>
        </is>
      </c>
      <c r="L476" s="21" t="inlineStr">
        <is>
          <t>Y</t>
        </is>
      </c>
      <c r="M476" s="23" t="n"/>
      <c r="N476" s="14" t="inlineStr">
        <is>
          <t>D4 State the limits</t>
        </is>
      </c>
      <c r="O476" s="21" t="inlineStr">
        <is>
          <t>U</t>
        </is>
      </c>
      <c r="P476" s="23" t="n"/>
      <c r="Q476" s="14" t="inlineStr">
        <is>
          <t>D5 Locate the details</t>
        </is>
      </c>
      <c r="R476" s="21" t="inlineStr">
        <is>
          <t>Y</t>
        </is>
      </c>
      <c r="S476" s="23" t="n"/>
      <c r="T476" s="14">
        <f>IF(Z476=0,IF(ISNUMBER(SEARCH("X",AV476)),"Unrated (0-5; X)","Unrated (0-5)"),IF(Z476=1,V476&amp;"/5",V476&amp;"-"&amp;X476&amp;"/5 (P"&amp;IF(ISNUMBER(SEARCH("X",AV476)),"; X","")&amp;")"))</f>
        <v/>
      </c>
      <c r="U476" s="26">
        <f>IF(AS476=0,"",IF(AR476=0,"Incomplete/invalid",IF(AA476=0,IF(ISNUMBER(SEARCH("X",AW476)),"Unrated (0-5; X)","Unrated (0-5)"),IF(AA476=1,W476&amp;"/5",W476&amp;"-"&amp;Y476&amp;"/5 (P"&amp;IF(ISNUMBER(SEARCH("X",AW476)),"; X","")&amp;")"))))</f>
        <v/>
      </c>
      <c r="V476" s="53">
        <f>LEN(AV476)-LEN(SUBSTITUTE(AV476,"Y",""))</f>
        <v/>
      </c>
      <c r="W476" s="54">
        <f>IF(AR476=1,LEN(AW476)-LEN(SUBSTITUTE(AW476,"Y","")),"")</f>
        <v/>
      </c>
      <c r="X476" s="53">
        <f>5-(LEN(AV476)-LEN(SUBSTITUTE(AV476,"N","")))</f>
        <v/>
      </c>
      <c r="Y476" s="54">
        <f>IF(AR476=1,5-(LEN(AW476)-LEN(SUBSTITUTE(AW476,"N",""))),"")</f>
        <v/>
      </c>
      <c r="Z476" s="55">
        <f>(V476+5-X476)/5</f>
        <v/>
      </c>
      <c r="AA476" s="56">
        <f>IF(AR476=1,(W476+5-Y476)/5,"")</f>
        <v/>
      </c>
      <c r="AB476" s="57">
        <f>D476*V476/5</f>
        <v/>
      </c>
      <c r="AC476" s="58">
        <f>IF(AR476=1,D476*W476/5,"")</f>
        <v/>
      </c>
      <c r="AD476" s="57">
        <f>D476*X476/5</f>
        <v/>
      </c>
      <c r="AE476" s="58">
        <f>IF(AR476=1,D476*Y476/5,"")</f>
        <v/>
      </c>
      <c r="AF476" s="57">
        <f>D476*Z476</f>
        <v/>
      </c>
      <c r="AG476" s="58">
        <f>IF(AR476=1,D476*AA476,"")</f>
        <v/>
      </c>
      <c r="AH476" s="14" t="inlineStr">
        <is>
          <t>Y: D2, D3, D5 | N: none | X: none | U: D1, D4. See dataset-specific evidence note in MCDM_Grades and the complete rules in MCDM_Rubric.</t>
        </is>
      </c>
      <c r="AI476" s="27" t="n"/>
      <c r="AJ476" s="14" t="inlineStr">
        <is>
          <t>https://data.mendeley.com/datasets/2dfyh84pdf/1</t>
        </is>
      </c>
      <c r="AK476" s="27" t="n"/>
      <c r="AL476" s="14" t="inlineStr">
        <is>
          <t>P: primary documentation (not evaluator-verified data quality)</t>
        </is>
      </c>
      <c r="AM476" s="27" t="n"/>
      <c r="AN476" s="14" t="inlineStr">
        <is>
          <t>Mendeley 2dfyh84pdf/1</t>
        </is>
      </c>
      <c r="AO476" s="27" t="n"/>
      <c r="AP476" s="14" t="inlineStr">
        <is>
          <t>2026-09-07</t>
        </is>
      </c>
      <c r="AQ476" s="27" t="n"/>
      <c r="AR476" s="14">
        <f>IF(AND(AS476=5,LEN(AW476)=5,LEN(SUBSTITUTE(SUBSTITUTE(SUBSTITUTE(SUBSTITUTE(AW476,"Y",""),"N",""),"U",""),"X",""))=0),1,0)</f>
        <v/>
      </c>
      <c r="AS476" s="14">
        <f>COUNTA(G476,J476,M476,P476,S476)</f>
        <v/>
      </c>
      <c r="AT476" s="14">
        <f>SUM(IF(OR(G476="Y",G476="N",G476="U",G476="X"),IF(G476=F476,1,0),0),IF(OR(J476="Y",J476="N",J476="U",J476="X"),IF(J476=I476,1,0),0),IF(OR(M476="Y",M476="N",M476="U",M476="X"),IF(M476=L476,1,0),0),IF(OR(P476="Y",P476="N",P476="U",P476="X"),IF(P476=O476,1,0),0),IF(OR(S476="Y",S476="N",S476="U",S476="X"),IF(S476=R476,1,0),0))</f>
        <v/>
      </c>
      <c r="AU476" s="14">
        <f>A476&amp;"|"&amp;LEFT(C476,1)</f>
        <v/>
      </c>
      <c r="AV476" s="14">
        <f>F476&amp;I476&amp;L476&amp;O476&amp;R476</f>
        <v/>
      </c>
      <c r="AW476" s="14">
        <f>G476&amp;J476&amp;M476&amp;P476&amp;S476</f>
        <v/>
      </c>
    </row>
    <row r="477" ht="70" customHeight="1">
      <c r="A477" s="14" t="inlineStr">
        <is>
          <t>DS-060</t>
        </is>
      </c>
      <c r="B477" s="14" t="inlineStr">
        <is>
          <t>CoCG Road Condition - Oriented Bounding Boxes (CoCGRCOBB)</t>
        </is>
      </c>
      <c r="C477" s="14" t="inlineStr">
        <is>
          <t>C Sample Size</t>
        </is>
      </c>
      <c r="D477" s="14">
        <f>MCDM_Settings!$D$10</f>
        <v/>
      </c>
      <c r="E477" s="14" t="inlineStr">
        <is>
          <t>C1 Count originals</t>
        </is>
      </c>
      <c r="F477" s="21" t="inlineStr">
        <is>
          <t>U</t>
        </is>
      </c>
      <c r="G477" s="23" t="n"/>
      <c r="H477" s="14" t="inlineStr">
        <is>
          <t>C2 Count each class</t>
        </is>
      </c>
      <c r="I477" s="21" t="inlineStr">
        <is>
          <t>U</t>
        </is>
      </c>
      <c r="J477" s="23" t="n"/>
      <c r="K477" s="14" t="inlineStr">
        <is>
          <t>C3 Count each group</t>
        </is>
      </c>
      <c r="L477" s="21" t="inlineStr">
        <is>
          <t>U</t>
        </is>
      </c>
      <c r="M477" s="23" t="n"/>
      <c r="N477" s="14" t="inlineStr">
        <is>
          <t>C4 Count each split</t>
        </is>
      </c>
      <c r="O477" s="21" t="inlineStr">
        <is>
          <t>U</t>
        </is>
      </c>
      <c r="P477" s="23" t="n"/>
      <c r="Q477" s="14" t="inlineStr">
        <is>
          <t>C5 Justify the size</t>
        </is>
      </c>
      <c r="R477" s="21" t="inlineStr">
        <is>
          <t>U</t>
        </is>
      </c>
      <c r="S477" s="23" t="n"/>
      <c r="T477" s="14">
        <f>IF(Z477=0,IF(ISNUMBER(SEARCH("X",AV477)),"Unrated (0-5; X)","Unrated (0-5)"),IF(Z477=1,V477&amp;"/5",V477&amp;"-"&amp;X477&amp;"/5 (P"&amp;IF(ISNUMBER(SEARCH("X",AV477)),"; X","")&amp;")"))</f>
        <v/>
      </c>
      <c r="U477" s="26">
        <f>IF(AS477=0,"",IF(AR477=0,"Incomplete/invalid",IF(AA477=0,IF(ISNUMBER(SEARCH("X",AW477)),"Unrated (0-5; X)","Unrated (0-5)"),IF(AA477=1,W477&amp;"/5",W477&amp;"-"&amp;Y477&amp;"/5 (P"&amp;IF(ISNUMBER(SEARCH("X",AW477)),"; X","")&amp;")"))))</f>
        <v/>
      </c>
      <c r="V477" s="53">
        <f>LEN(AV477)-LEN(SUBSTITUTE(AV477,"Y",""))</f>
        <v/>
      </c>
      <c r="W477" s="54">
        <f>IF(AR477=1,LEN(AW477)-LEN(SUBSTITUTE(AW477,"Y","")),"")</f>
        <v/>
      </c>
      <c r="X477" s="53">
        <f>5-(LEN(AV477)-LEN(SUBSTITUTE(AV477,"N","")))</f>
        <v/>
      </c>
      <c r="Y477" s="54">
        <f>IF(AR477=1,5-(LEN(AW477)-LEN(SUBSTITUTE(AW477,"N",""))),"")</f>
        <v/>
      </c>
      <c r="Z477" s="55">
        <f>(V477+5-X477)/5</f>
        <v/>
      </c>
      <c r="AA477" s="56">
        <f>IF(AR477=1,(W477+5-Y477)/5,"")</f>
        <v/>
      </c>
      <c r="AB477" s="57">
        <f>D477*V477/5</f>
        <v/>
      </c>
      <c r="AC477" s="58">
        <f>IF(AR477=1,D477*W477/5,"")</f>
        <v/>
      </c>
      <c r="AD477" s="57">
        <f>D477*X477/5</f>
        <v/>
      </c>
      <c r="AE477" s="58">
        <f>IF(AR477=1,D477*Y477/5,"")</f>
        <v/>
      </c>
      <c r="AF477" s="57">
        <f>D477*Z477</f>
        <v/>
      </c>
      <c r="AG477" s="58">
        <f>IF(AR477=1,D477*AA477,"")</f>
        <v/>
      </c>
      <c r="AH477" s="14" t="inlineStr">
        <is>
          <t>Y: none | N: none | X: none | U: C1, C2, C3, C4, C5. See dataset-specific evidence note in MCDM_Grades and the complete rules in MCDM_Rubric.</t>
        </is>
      </c>
      <c r="AI477" s="27" t="n"/>
      <c r="AJ477" s="14" t="inlineStr">
        <is>
          <t>https://data.mendeley.com/datasets/2dfyh84pdf/1</t>
        </is>
      </c>
      <c r="AK477" s="27" t="n"/>
      <c r="AL477" s="14" t="inlineStr">
        <is>
          <t>P: primary documentation (not evaluator-verified data quality)</t>
        </is>
      </c>
      <c r="AM477" s="27" t="n"/>
      <c r="AN477" s="14" t="inlineStr">
        <is>
          <t>Mendeley 2dfyh84pdf/1</t>
        </is>
      </c>
      <c r="AO477" s="27" t="n"/>
      <c r="AP477" s="14" t="inlineStr">
        <is>
          <t>2026-09-07</t>
        </is>
      </c>
      <c r="AQ477" s="27" t="n"/>
      <c r="AR477" s="14">
        <f>IF(AND(AS477=5,LEN(AW477)=5,LEN(SUBSTITUTE(SUBSTITUTE(SUBSTITUTE(SUBSTITUTE(AW477,"Y",""),"N",""),"U",""),"X",""))=0),1,0)</f>
        <v/>
      </c>
      <c r="AS477" s="14">
        <f>COUNTA(G477,J477,M477,P477,S477)</f>
        <v/>
      </c>
      <c r="AT477" s="14">
        <f>SUM(IF(OR(G477="Y",G477="N",G477="U",G477="X"),IF(G477=F477,1,0),0),IF(OR(J477="Y",J477="N",J477="U",J477="X"),IF(J477=I477,1,0),0),IF(OR(M477="Y",M477="N",M477="U",M477="X"),IF(M477=L477,1,0),0),IF(OR(P477="Y",P477="N",P477="U",P477="X"),IF(P477=O477,1,0),0),IF(OR(S477="Y",S477="N",S477="U",S477="X"),IF(S477=R477,1,0),0))</f>
        <v/>
      </c>
      <c r="AU477" s="14">
        <f>A477&amp;"|"&amp;LEFT(C477,1)</f>
        <v/>
      </c>
      <c r="AV477" s="14">
        <f>F477&amp;I477&amp;L477&amp;O477&amp;R477</f>
        <v/>
      </c>
      <c r="AW477" s="14">
        <f>G477&amp;J477&amp;M477&amp;P477&amp;S477</f>
        <v/>
      </c>
    </row>
    <row r="478" ht="70" customHeight="1">
      <c r="A478" s="14" t="inlineStr">
        <is>
          <t>DS-060</t>
        </is>
      </c>
      <c r="B478" s="14" t="inlineStr">
        <is>
          <t>CoCG Road Condition - Oriented Bounding Boxes (CoCGRCOBB)</t>
        </is>
      </c>
      <c r="C478" s="14" t="inlineStr">
        <is>
          <t>R Domain Fit</t>
        </is>
      </c>
      <c r="D478" s="14">
        <f>MCDM_Settings!$D$11</f>
        <v/>
      </c>
      <c r="E478" s="14" t="inlineStr">
        <is>
          <t>R1 Define the domain</t>
        </is>
      </c>
      <c r="F478" s="21" t="inlineStr">
        <is>
          <t>Y</t>
        </is>
      </c>
      <c r="G478" s="23" t="n"/>
      <c r="H478" s="14" t="inlineStr">
        <is>
          <t>R2 Describe coverage</t>
        </is>
      </c>
      <c r="I478" s="21" t="inlineStr">
        <is>
          <t>U</t>
        </is>
      </c>
      <c r="J478" s="23" t="n"/>
      <c r="K478" s="14" t="inlineStr">
        <is>
          <t>R3 Compare the target</t>
        </is>
      </c>
      <c r="L478" s="21" t="inlineStr">
        <is>
          <t>U</t>
        </is>
      </c>
      <c r="M478" s="23" t="n"/>
      <c r="N478" s="14" t="inlineStr">
        <is>
          <t>R4 Check for bias</t>
        </is>
      </c>
      <c r="O478" s="21" t="inlineStr">
        <is>
          <t>U</t>
        </is>
      </c>
      <c r="P478" s="23" t="n"/>
      <c r="Q478" s="14" t="inlineStr">
        <is>
          <t>R5 Test a new domain</t>
        </is>
      </c>
      <c r="R478" s="21" t="inlineStr">
        <is>
          <t>U</t>
        </is>
      </c>
      <c r="S478" s="23" t="n"/>
      <c r="T478" s="14">
        <f>IF(Z478=0,IF(ISNUMBER(SEARCH("X",AV478)),"Unrated (0-5; X)","Unrated (0-5)"),IF(Z478=1,V478&amp;"/5",V478&amp;"-"&amp;X478&amp;"/5 (P"&amp;IF(ISNUMBER(SEARCH("X",AV478)),"; X","")&amp;")"))</f>
        <v/>
      </c>
      <c r="U478" s="26">
        <f>IF(AS478=0,"",IF(AR478=0,"Incomplete/invalid",IF(AA478=0,IF(ISNUMBER(SEARCH("X",AW478)),"Unrated (0-5; X)","Unrated (0-5)"),IF(AA478=1,W478&amp;"/5",W478&amp;"-"&amp;Y478&amp;"/5 (P"&amp;IF(ISNUMBER(SEARCH("X",AW478)),"; X","")&amp;")"))))</f>
        <v/>
      </c>
      <c r="V478" s="53">
        <f>LEN(AV478)-LEN(SUBSTITUTE(AV478,"Y",""))</f>
        <v/>
      </c>
      <c r="W478" s="54">
        <f>IF(AR478=1,LEN(AW478)-LEN(SUBSTITUTE(AW478,"Y","")),"")</f>
        <v/>
      </c>
      <c r="X478" s="53">
        <f>5-(LEN(AV478)-LEN(SUBSTITUTE(AV478,"N","")))</f>
        <v/>
      </c>
      <c r="Y478" s="54">
        <f>IF(AR478=1,5-(LEN(AW478)-LEN(SUBSTITUTE(AW478,"N",""))),"")</f>
        <v/>
      </c>
      <c r="Z478" s="55">
        <f>(V478+5-X478)/5</f>
        <v/>
      </c>
      <c r="AA478" s="56">
        <f>IF(AR478=1,(W478+5-Y478)/5,"")</f>
        <v/>
      </c>
      <c r="AB478" s="57">
        <f>D478*V478/5</f>
        <v/>
      </c>
      <c r="AC478" s="58">
        <f>IF(AR478=1,D478*W478/5,"")</f>
        <v/>
      </c>
      <c r="AD478" s="57">
        <f>D478*X478/5</f>
        <v/>
      </c>
      <c r="AE478" s="58">
        <f>IF(AR478=1,D478*Y478/5,"")</f>
        <v/>
      </c>
      <c r="AF478" s="57">
        <f>D478*Z478</f>
        <v/>
      </c>
      <c r="AG478" s="58">
        <f>IF(AR478=1,D478*AA478,"")</f>
        <v/>
      </c>
      <c r="AH478" s="14" t="inlineStr">
        <is>
          <t>Y: R1 | N: none | X: none | U: R2, R3, R4, R5. See dataset-specific evidence note in MCDM_Grades and the complete rules in MCDM_Rubric.</t>
        </is>
      </c>
      <c r="AI478" s="27" t="n"/>
      <c r="AJ478" s="14" t="inlineStr">
        <is>
          <t>https://data.mendeley.com/datasets/2dfyh84pdf/1</t>
        </is>
      </c>
      <c r="AK478" s="27" t="n"/>
      <c r="AL478" s="14" t="inlineStr">
        <is>
          <t>P: primary documentation (not evaluator-verified data quality)</t>
        </is>
      </c>
      <c r="AM478" s="27" t="n"/>
      <c r="AN478" s="14" t="inlineStr">
        <is>
          <t>Mendeley 2dfyh84pdf/1</t>
        </is>
      </c>
      <c r="AO478" s="27" t="n"/>
      <c r="AP478" s="14" t="inlineStr">
        <is>
          <t>2026-09-07</t>
        </is>
      </c>
      <c r="AQ478" s="27" t="n"/>
      <c r="AR478" s="14">
        <f>IF(AND(AS478=5,LEN(AW478)=5,LEN(SUBSTITUTE(SUBSTITUTE(SUBSTITUTE(SUBSTITUTE(AW478,"Y",""),"N",""),"U",""),"X",""))=0),1,0)</f>
        <v/>
      </c>
      <c r="AS478" s="14">
        <f>COUNTA(G478,J478,M478,P478,S478)</f>
        <v/>
      </c>
      <c r="AT478" s="14">
        <f>SUM(IF(OR(G478="Y",G478="N",G478="U",G478="X"),IF(G478=F478,1,0),0),IF(OR(J478="Y",J478="N",J478="U",J478="X"),IF(J478=I478,1,0),0),IF(OR(M478="Y",M478="N",M478="U",M478="X"),IF(M478=L478,1,0),0),IF(OR(P478="Y",P478="N",P478="U",P478="X"),IF(P478=O478,1,0),0),IF(OR(S478="Y",S478="N",S478="U",S478="X"),IF(S478=R478,1,0),0))</f>
        <v/>
      </c>
      <c r="AU478" s="14">
        <f>A478&amp;"|"&amp;LEFT(C478,1)</f>
        <v/>
      </c>
      <c r="AV478" s="14">
        <f>F478&amp;I478&amp;L478&amp;O478&amp;R478</f>
        <v/>
      </c>
      <c r="AW478" s="14">
        <f>G478&amp;J478&amp;M478&amp;P478&amp;S478</f>
        <v/>
      </c>
    </row>
    <row r="479" ht="70" customHeight="1">
      <c r="A479" s="14" t="inlineStr">
        <is>
          <t>DS-060</t>
        </is>
      </c>
      <c r="B479" s="14" t="inlineStr">
        <is>
          <t>CoCG Road Condition - Oriented Bounding Boxes (CoCGRCOBB)</t>
        </is>
      </c>
      <c r="C479" s="14" t="inlineStr">
        <is>
          <t>M Sensor Details</t>
        </is>
      </c>
      <c r="D479" s="14">
        <f>MCDM_Settings!$D$12</f>
        <v/>
      </c>
      <c r="E479" s="14" t="inlineStr">
        <is>
          <t>M1 Identify equipment</t>
        </is>
      </c>
      <c r="F479" s="21" t="inlineStr">
        <is>
          <t>Y</t>
        </is>
      </c>
      <c r="G479" s="23" t="n"/>
      <c r="H479" s="14" t="inlineStr">
        <is>
          <t>M2 Specify the scale</t>
        </is>
      </c>
      <c r="I479" s="21" t="inlineStr">
        <is>
          <t>U</t>
        </is>
      </c>
      <c r="J479" s="23" t="n"/>
      <c r="K479" s="14" t="inlineStr">
        <is>
          <t>M3 Locate the records</t>
        </is>
      </c>
      <c r="L479" s="21" t="inlineStr">
        <is>
          <t>U</t>
        </is>
      </c>
      <c r="M479" s="23" t="n"/>
      <c r="N479" s="14" t="inlineStr">
        <is>
          <t>M4 Report precision</t>
        </is>
      </c>
      <c r="O479" s="21" t="inlineStr">
        <is>
          <t>U</t>
        </is>
      </c>
      <c r="P479" s="23" t="n"/>
      <c r="Q479" s="14" t="inlineStr">
        <is>
          <t>M5 Explain processing</t>
        </is>
      </c>
      <c r="R479" s="21" t="inlineStr">
        <is>
          <t>U</t>
        </is>
      </c>
      <c r="S479" s="23" t="n"/>
      <c r="T479" s="14">
        <f>IF(Z479=0,IF(ISNUMBER(SEARCH("X",AV479)),"Unrated (0-5; X)","Unrated (0-5)"),IF(Z479=1,V479&amp;"/5",V479&amp;"-"&amp;X479&amp;"/5 (P"&amp;IF(ISNUMBER(SEARCH("X",AV479)),"; X","")&amp;")"))</f>
        <v/>
      </c>
      <c r="U479" s="26">
        <f>IF(AS479=0,"",IF(AR479=0,"Incomplete/invalid",IF(AA479=0,IF(ISNUMBER(SEARCH("X",AW479)),"Unrated (0-5; X)","Unrated (0-5)"),IF(AA479=1,W479&amp;"/5",W479&amp;"-"&amp;Y479&amp;"/5 (P"&amp;IF(ISNUMBER(SEARCH("X",AW479)),"; X","")&amp;")"))))</f>
        <v/>
      </c>
      <c r="V479" s="53">
        <f>LEN(AV479)-LEN(SUBSTITUTE(AV479,"Y",""))</f>
        <v/>
      </c>
      <c r="W479" s="54">
        <f>IF(AR479=1,LEN(AW479)-LEN(SUBSTITUTE(AW479,"Y","")),"")</f>
        <v/>
      </c>
      <c r="X479" s="53">
        <f>5-(LEN(AV479)-LEN(SUBSTITUTE(AV479,"N","")))</f>
        <v/>
      </c>
      <c r="Y479" s="54">
        <f>IF(AR479=1,5-(LEN(AW479)-LEN(SUBSTITUTE(AW479,"N",""))),"")</f>
        <v/>
      </c>
      <c r="Z479" s="55">
        <f>(V479+5-X479)/5</f>
        <v/>
      </c>
      <c r="AA479" s="56">
        <f>IF(AR479=1,(W479+5-Y479)/5,"")</f>
        <v/>
      </c>
      <c r="AB479" s="57">
        <f>D479*V479/5</f>
        <v/>
      </c>
      <c r="AC479" s="58">
        <f>IF(AR479=1,D479*W479/5,"")</f>
        <v/>
      </c>
      <c r="AD479" s="57">
        <f>D479*X479/5</f>
        <v/>
      </c>
      <c r="AE479" s="58">
        <f>IF(AR479=1,D479*Y479/5,"")</f>
        <v/>
      </c>
      <c r="AF479" s="57">
        <f>D479*Z479</f>
        <v/>
      </c>
      <c r="AG479" s="58">
        <f>IF(AR479=1,D479*AA479,"")</f>
        <v/>
      </c>
      <c r="AH479" s="14" t="inlineStr">
        <is>
          <t>Y: M1 | N: none | X: none | U: M2, M3, M4, M5. See dataset-specific evidence note in MCDM_Grades and the complete rules in MCDM_Rubric.</t>
        </is>
      </c>
      <c r="AI479" s="27" t="n"/>
      <c r="AJ479" s="14" t="inlineStr">
        <is>
          <t>https://data.mendeley.com/datasets/2dfyh84pdf/1</t>
        </is>
      </c>
      <c r="AK479" s="27" t="n"/>
      <c r="AL479" s="14" t="inlineStr">
        <is>
          <t>P: primary documentation (not evaluator-verified data quality)</t>
        </is>
      </c>
      <c r="AM479" s="27" t="n"/>
      <c r="AN479" s="14" t="inlineStr">
        <is>
          <t>Mendeley 2dfyh84pdf/1</t>
        </is>
      </c>
      <c r="AO479" s="27" t="n"/>
      <c r="AP479" s="14" t="inlineStr">
        <is>
          <t>2026-09-07</t>
        </is>
      </c>
      <c r="AQ479" s="27" t="n"/>
      <c r="AR479" s="14">
        <f>IF(AND(AS479=5,LEN(AW479)=5,LEN(SUBSTITUTE(SUBSTITUTE(SUBSTITUTE(SUBSTITUTE(AW479,"Y",""),"N",""),"U",""),"X",""))=0),1,0)</f>
        <v/>
      </c>
      <c r="AS479" s="14">
        <f>COUNTA(G479,J479,M479,P479,S479)</f>
        <v/>
      </c>
      <c r="AT479" s="14">
        <f>SUM(IF(OR(G479="Y",G479="N",G479="U",G479="X"),IF(G479=F479,1,0),0),IF(OR(J479="Y",J479="N",J479="U",J479="X"),IF(J479=I479,1,0),0),IF(OR(M479="Y",M479="N",M479="U",M479="X"),IF(M479=L479,1,0),0),IF(OR(P479="Y",P479="N",P479="U",P479="X"),IF(P479=O479,1,0),0),IF(OR(S479="Y",S479="N",S479="U",S479="X"),IF(S479=R479,1,0),0))</f>
        <v/>
      </c>
      <c r="AU479" s="14">
        <f>A479&amp;"|"&amp;LEFT(C479,1)</f>
        <v/>
      </c>
      <c r="AV479" s="14">
        <f>F479&amp;I479&amp;L479&amp;O479&amp;R479</f>
        <v/>
      </c>
      <c r="AW479" s="14">
        <f>G479&amp;J479&amp;M479&amp;P479&amp;S479</f>
        <v/>
      </c>
    </row>
    <row r="480" ht="70" customHeight="1">
      <c r="A480" s="14" t="inlineStr">
        <is>
          <t>DS-060</t>
        </is>
      </c>
      <c r="B480" s="14" t="inlineStr">
        <is>
          <t>CoCG Road Condition - Oriented Bounding Boxes (CoCGRCOBB)</t>
        </is>
      </c>
      <c r="C480" s="14" t="inlineStr">
        <is>
          <t>V Test Readiness</t>
        </is>
      </c>
      <c r="D480" s="14">
        <f>MCDM_Settings!$D$13</f>
        <v/>
      </c>
      <c r="E480" s="14" t="inlineStr">
        <is>
          <t>V1 Identify test data</t>
        </is>
      </c>
      <c r="F480" s="21" t="inlineStr">
        <is>
          <t>U</t>
        </is>
      </c>
      <c r="G480" s="23" t="n"/>
      <c r="H480" s="14" t="inlineStr">
        <is>
          <t>V2 Define the splits</t>
        </is>
      </c>
      <c r="I480" s="21" t="inlineStr">
        <is>
          <t>U</t>
        </is>
      </c>
      <c r="J480" s="23" t="n"/>
      <c r="K480" s="14" t="inlineStr">
        <is>
          <t>V3 Prevent leakage</t>
        </is>
      </c>
      <c r="L480" s="21" t="inlineStr">
        <is>
          <t>U</t>
        </is>
      </c>
      <c r="M480" s="23" t="n"/>
      <c r="N480" s="14" t="inlineStr">
        <is>
          <t>V4 Provide a baseline</t>
        </is>
      </c>
      <c r="O480" s="21" t="inlineStr">
        <is>
          <t>U</t>
        </is>
      </c>
      <c r="P480" s="23" t="n"/>
      <c r="Q480" s="14" t="inlineStr">
        <is>
          <t>V5 Report uncertainty</t>
        </is>
      </c>
      <c r="R480" s="21" t="inlineStr">
        <is>
          <t>U</t>
        </is>
      </c>
      <c r="S480" s="23" t="n"/>
      <c r="T480" s="14">
        <f>IF(Z480=0,IF(ISNUMBER(SEARCH("X",AV480)),"Unrated (0-5; X)","Unrated (0-5)"),IF(Z480=1,V480&amp;"/5",V480&amp;"-"&amp;X480&amp;"/5 (P"&amp;IF(ISNUMBER(SEARCH("X",AV480)),"; X","")&amp;")"))</f>
        <v/>
      </c>
      <c r="U480" s="26">
        <f>IF(AS480=0,"",IF(AR480=0,"Incomplete/invalid",IF(AA480=0,IF(ISNUMBER(SEARCH("X",AW480)),"Unrated (0-5; X)","Unrated (0-5)"),IF(AA480=1,W480&amp;"/5",W480&amp;"-"&amp;Y480&amp;"/5 (P"&amp;IF(ISNUMBER(SEARCH("X",AW480)),"; X","")&amp;")"))))</f>
        <v/>
      </c>
      <c r="V480" s="53">
        <f>LEN(AV480)-LEN(SUBSTITUTE(AV480,"Y",""))</f>
        <v/>
      </c>
      <c r="W480" s="54">
        <f>IF(AR480=1,LEN(AW480)-LEN(SUBSTITUTE(AW480,"Y","")),"")</f>
        <v/>
      </c>
      <c r="X480" s="53">
        <f>5-(LEN(AV480)-LEN(SUBSTITUTE(AV480,"N","")))</f>
        <v/>
      </c>
      <c r="Y480" s="54">
        <f>IF(AR480=1,5-(LEN(AW480)-LEN(SUBSTITUTE(AW480,"N",""))),"")</f>
        <v/>
      </c>
      <c r="Z480" s="55">
        <f>(V480+5-X480)/5</f>
        <v/>
      </c>
      <c r="AA480" s="56">
        <f>IF(AR480=1,(W480+5-Y480)/5,"")</f>
        <v/>
      </c>
      <c r="AB480" s="57">
        <f>D480*V480/5</f>
        <v/>
      </c>
      <c r="AC480" s="58">
        <f>IF(AR480=1,D480*W480/5,"")</f>
        <v/>
      </c>
      <c r="AD480" s="57">
        <f>D480*X480/5</f>
        <v/>
      </c>
      <c r="AE480" s="58">
        <f>IF(AR480=1,D480*Y480/5,"")</f>
        <v/>
      </c>
      <c r="AF480" s="57">
        <f>D480*Z480</f>
        <v/>
      </c>
      <c r="AG480" s="58">
        <f>IF(AR480=1,D480*AA480,"")</f>
        <v/>
      </c>
      <c r="AH480" s="14" t="inlineStr">
        <is>
          <t>Y: none | N: none | X: none | U: V1, V2, V3, V4, V5. See dataset-specific evidence note in MCDM_Grades and the complete rules in MCDM_Rubric.</t>
        </is>
      </c>
      <c r="AI480" s="27" t="n"/>
      <c r="AJ480" s="14" t="inlineStr">
        <is>
          <t>https://data.mendeley.com/datasets/2dfyh84pdf/1</t>
        </is>
      </c>
      <c r="AK480" s="27" t="n"/>
      <c r="AL480" s="14" t="inlineStr">
        <is>
          <t>P: primary documentation (not evaluator-verified data quality)</t>
        </is>
      </c>
      <c r="AM480" s="27" t="n"/>
      <c r="AN480" s="14" t="inlineStr">
        <is>
          <t>Mendeley 2dfyh84pdf/1</t>
        </is>
      </c>
      <c r="AO480" s="27" t="n"/>
      <c r="AP480" s="14" t="inlineStr">
        <is>
          <t>2026-09-07</t>
        </is>
      </c>
      <c r="AQ480" s="27" t="n"/>
      <c r="AR480" s="14">
        <f>IF(AND(AS480=5,LEN(AW480)=5,LEN(SUBSTITUTE(SUBSTITUTE(SUBSTITUTE(SUBSTITUTE(AW480,"Y",""),"N",""),"U",""),"X",""))=0),1,0)</f>
        <v/>
      </c>
      <c r="AS480" s="14">
        <f>COUNTA(G480,J480,M480,P480,S480)</f>
        <v/>
      </c>
      <c r="AT480" s="14">
        <f>SUM(IF(OR(G480="Y",G480="N",G480="U",G480="X"),IF(G480=F480,1,0),0),IF(OR(J480="Y",J480="N",J480="U",J480="X"),IF(J480=I480,1,0),0),IF(OR(M480="Y",M480="N",M480="U",M480="X"),IF(M480=L480,1,0),0),IF(OR(P480="Y",P480="N",P480="U",P480="X"),IF(P480=O480,1,0),0),IF(OR(S480="Y",S480="N",S480="U",S480="X"),IF(S480=R480,1,0),0))</f>
        <v/>
      </c>
      <c r="AU480" s="14">
        <f>A480&amp;"|"&amp;LEFT(C480,1)</f>
        <v/>
      </c>
      <c r="AV480" s="14">
        <f>F480&amp;I480&amp;L480&amp;O480&amp;R480</f>
        <v/>
      </c>
      <c r="AW480" s="14">
        <f>G480&amp;J480&amp;M480&amp;P480&amp;S480</f>
        <v/>
      </c>
    </row>
    <row r="481" ht="70" customHeight="1">
      <c r="A481" s="14" t="inlineStr">
        <is>
          <t>DS-060</t>
        </is>
      </c>
      <c r="B481" s="14" t="inlineStr">
        <is>
          <t>CoCG Road Condition - Oriented Bounding Boxes (CoCGRCOBB)</t>
        </is>
      </c>
      <c r="C481" s="14" t="inlineStr">
        <is>
          <t>E Engineering Value</t>
        </is>
      </c>
      <c r="D481" s="14">
        <f>MCDM_Settings!$D$14</f>
        <v/>
      </c>
      <c r="E481" s="14" t="inlineStr">
        <is>
          <t>E1 Define the outcome</t>
        </is>
      </c>
      <c r="F481" s="21" t="inlineStr">
        <is>
          <t>U</t>
        </is>
      </c>
      <c r="G481" s="23" t="n"/>
      <c r="H481" s="14" t="inlineStr">
        <is>
          <t>E2 Provide measurements</t>
        </is>
      </c>
      <c r="I481" s="21" t="inlineStr">
        <is>
          <t>U</t>
        </is>
      </c>
      <c r="J481" s="23" t="n"/>
      <c r="K481" s="14" t="inlineStr">
        <is>
          <t>E3 Link the records</t>
        </is>
      </c>
      <c r="L481" s="21" t="inlineStr">
        <is>
          <t>U</t>
        </is>
      </c>
      <c r="M481" s="23" t="n"/>
      <c r="N481" s="14" t="inlineStr">
        <is>
          <t>E4 Map agency needs</t>
        </is>
      </c>
      <c r="O481" s="21" t="inlineStr">
        <is>
          <t>U</t>
        </is>
      </c>
      <c r="P481" s="23" t="n"/>
      <c r="Q481" s="14" t="inlineStr">
        <is>
          <t>E5 Validate the decision</t>
        </is>
      </c>
      <c r="R481" s="21" t="inlineStr">
        <is>
          <t>U</t>
        </is>
      </c>
      <c r="S481" s="23" t="n"/>
      <c r="T481" s="14">
        <f>IF(Z481=0,IF(ISNUMBER(SEARCH("X",AV481)),"Unrated (0-5; X)","Unrated (0-5)"),IF(Z481=1,V481&amp;"/5",V481&amp;"-"&amp;X481&amp;"/5 (P"&amp;IF(ISNUMBER(SEARCH("X",AV481)),"; X","")&amp;")"))</f>
        <v/>
      </c>
      <c r="U481" s="26">
        <f>IF(AS481=0,"",IF(AR481=0,"Incomplete/invalid",IF(AA481=0,IF(ISNUMBER(SEARCH("X",AW481)),"Unrated (0-5; X)","Unrated (0-5)"),IF(AA481=1,W481&amp;"/5",W481&amp;"-"&amp;Y481&amp;"/5 (P"&amp;IF(ISNUMBER(SEARCH("X",AW481)),"; X","")&amp;")"))))</f>
        <v/>
      </c>
      <c r="V481" s="53">
        <f>LEN(AV481)-LEN(SUBSTITUTE(AV481,"Y",""))</f>
        <v/>
      </c>
      <c r="W481" s="54">
        <f>IF(AR481=1,LEN(AW481)-LEN(SUBSTITUTE(AW481,"Y","")),"")</f>
        <v/>
      </c>
      <c r="X481" s="53">
        <f>5-(LEN(AV481)-LEN(SUBSTITUTE(AV481,"N","")))</f>
        <v/>
      </c>
      <c r="Y481" s="54">
        <f>IF(AR481=1,5-(LEN(AW481)-LEN(SUBSTITUTE(AW481,"N",""))),"")</f>
        <v/>
      </c>
      <c r="Z481" s="55">
        <f>(V481+5-X481)/5</f>
        <v/>
      </c>
      <c r="AA481" s="56">
        <f>IF(AR481=1,(W481+5-Y481)/5,"")</f>
        <v/>
      </c>
      <c r="AB481" s="57">
        <f>D481*V481/5</f>
        <v/>
      </c>
      <c r="AC481" s="58">
        <f>IF(AR481=1,D481*W481/5,"")</f>
        <v/>
      </c>
      <c r="AD481" s="57">
        <f>D481*X481/5</f>
        <v/>
      </c>
      <c r="AE481" s="58">
        <f>IF(AR481=1,D481*Y481/5,"")</f>
        <v/>
      </c>
      <c r="AF481" s="57">
        <f>D481*Z481</f>
        <v/>
      </c>
      <c r="AG481" s="58">
        <f>IF(AR481=1,D481*AA481,"")</f>
        <v/>
      </c>
      <c r="AH481" s="14" t="inlineStr">
        <is>
          <t>Y: none | N: none | X: none | U: E1, E2, E3, E4, E5. See dataset-specific evidence note in MCDM_Grades and the complete rules in MCDM_Rubric.</t>
        </is>
      </c>
      <c r="AI481" s="27" t="n"/>
      <c r="AJ481" s="14" t="inlineStr">
        <is>
          <t>https://data.mendeley.com/datasets/2dfyh84pdf/1</t>
        </is>
      </c>
      <c r="AK481" s="27" t="n"/>
      <c r="AL481" s="14" t="inlineStr">
        <is>
          <t>P: primary documentation (not evaluator-verified data quality)</t>
        </is>
      </c>
      <c r="AM481" s="27" t="n"/>
      <c r="AN481" s="14" t="inlineStr">
        <is>
          <t>Mendeley 2dfyh84pdf/1</t>
        </is>
      </c>
      <c r="AO481" s="27" t="n"/>
      <c r="AP481" s="14" t="inlineStr">
        <is>
          <t>2026-09-07</t>
        </is>
      </c>
      <c r="AQ481" s="27" t="n"/>
      <c r="AR481" s="14">
        <f>IF(AND(AS481=5,LEN(AW481)=5,LEN(SUBSTITUTE(SUBSTITUTE(SUBSTITUTE(SUBSTITUTE(AW481,"Y",""),"N",""),"U",""),"X",""))=0),1,0)</f>
        <v/>
      </c>
      <c r="AS481" s="14">
        <f>COUNTA(G481,J481,M481,P481,S481)</f>
        <v/>
      </c>
      <c r="AT481" s="14">
        <f>SUM(IF(OR(G481="Y",G481="N",G481="U",G481="X"),IF(G481=F481,1,0),0),IF(OR(J481="Y",J481="N",J481="U",J481="X"),IF(J481=I481,1,0),0),IF(OR(M481="Y",M481="N",M481="U",M481="X"),IF(M481=L481,1,0),0),IF(OR(P481="Y",P481="N",P481="U",P481="X"),IF(P481=O481,1,0),0),IF(OR(S481="Y",S481="N",S481="U",S481="X"),IF(S481=R481,1,0),0))</f>
        <v/>
      </c>
      <c r="AU481" s="14">
        <f>A481&amp;"|"&amp;LEFT(C481,1)</f>
        <v/>
      </c>
      <c r="AV481" s="14">
        <f>F481&amp;I481&amp;L481&amp;O481&amp;R481</f>
        <v/>
      </c>
      <c r="AW481" s="14">
        <f>G481&amp;J481&amp;M481&amp;P481&amp;S481</f>
        <v/>
      </c>
    </row>
    <row r="482" ht="70" customHeight="1">
      <c r="A482" s="14" t="inlineStr">
        <is>
          <t>DS-061</t>
        </is>
      </c>
      <c r="B482" s="14" t="inlineStr">
        <is>
          <t>Concrete &amp; Pavement Crack Dataset (Omoebamije)</t>
        </is>
      </c>
      <c r="C482" s="14" t="inlineStr">
        <is>
          <t>A Access</t>
        </is>
      </c>
      <c r="D482" s="14">
        <f>MCDM_Settings!$D$7</f>
        <v/>
      </c>
      <c r="E482" s="14" t="inlineStr">
        <is>
          <t>A1 Find the release</t>
        </is>
      </c>
      <c r="F482" s="21" t="inlineStr">
        <is>
          <t>Y</t>
        </is>
      </c>
      <c r="G482" s="23" t="n"/>
      <c r="H482" s="14" t="inlineStr">
        <is>
          <t>A2 Get the data</t>
        </is>
      </c>
      <c r="I482" s="21" t="inlineStr">
        <is>
          <t>Y</t>
        </is>
      </c>
      <c r="J482" s="23" t="n"/>
      <c r="K482" s="14" t="inlineStr">
        <is>
          <t>A3 Check the license</t>
        </is>
      </c>
      <c r="L482" s="21" t="inlineStr">
        <is>
          <t>X</t>
        </is>
      </c>
      <c r="M482" s="23" t="n"/>
      <c r="N482" s="14" t="inlineStr">
        <is>
          <t>A4 Check other rights</t>
        </is>
      </c>
      <c r="O482" s="21" t="inlineStr">
        <is>
          <t>U</t>
        </is>
      </c>
      <c r="P482" s="23" t="n"/>
      <c r="Q482" s="14" t="inlineStr">
        <is>
          <t>A5 Open a sample</t>
        </is>
      </c>
      <c r="R482" s="21" t="inlineStr">
        <is>
          <t>U</t>
        </is>
      </c>
      <c r="S482" s="23" t="n"/>
      <c r="T482" s="14">
        <f>IF(Z482=0,IF(ISNUMBER(SEARCH("X",AV482)),"Unrated (0-5; X)","Unrated (0-5)"),IF(Z482=1,V482&amp;"/5",V482&amp;"-"&amp;X482&amp;"/5 (P"&amp;IF(ISNUMBER(SEARCH("X",AV482)),"; X","")&amp;")"))</f>
        <v/>
      </c>
      <c r="U482" s="26">
        <f>IF(AS482=0,"",IF(AR482=0,"Incomplete/invalid",IF(AA482=0,IF(ISNUMBER(SEARCH("X",AW482)),"Unrated (0-5; X)","Unrated (0-5)"),IF(AA482=1,W482&amp;"/5",W482&amp;"-"&amp;Y482&amp;"/5 (P"&amp;IF(ISNUMBER(SEARCH("X",AW482)),"; X","")&amp;")"))))</f>
        <v/>
      </c>
      <c r="V482" s="53">
        <f>LEN(AV482)-LEN(SUBSTITUTE(AV482,"Y",""))</f>
        <v/>
      </c>
      <c r="W482" s="54">
        <f>IF(AR482=1,LEN(AW482)-LEN(SUBSTITUTE(AW482,"Y","")),"")</f>
        <v/>
      </c>
      <c r="X482" s="53">
        <f>5-(LEN(AV482)-LEN(SUBSTITUTE(AV482,"N","")))</f>
        <v/>
      </c>
      <c r="Y482" s="54">
        <f>IF(AR482=1,5-(LEN(AW482)-LEN(SUBSTITUTE(AW482,"N",""))),"")</f>
        <v/>
      </c>
      <c r="Z482" s="55">
        <f>(V482+5-X482)/5</f>
        <v/>
      </c>
      <c r="AA482" s="56">
        <f>IF(AR482=1,(W482+5-Y482)/5,"")</f>
        <v/>
      </c>
      <c r="AB482" s="57">
        <f>D482*V482/5</f>
        <v/>
      </c>
      <c r="AC482" s="58">
        <f>IF(AR482=1,D482*W482/5,"")</f>
        <v/>
      </c>
      <c r="AD482" s="57">
        <f>D482*X482/5</f>
        <v/>
      </c>
      <c r="AE482" s="58">
        <f>IF(AR482=1,D482*Y482/5,"")</f>
        <v/>
      </c>
      <c r="AF482" s="57">
        <f>D482*Z482</f>
        <v/>
      </c>
      <c r="AG482" s="58">
        <f>IF(AR482=1,D482*AA482,"")</f>
        <v/>
      </c>
      <c r="AH482" s="14" t="inlineStr">
        <is>
          <t>Y: A1, A2 | N: none | X: A3 | U: A4, A5. See dataset-specific evidence note in MCDM_Grades and the complete rules in MCDM_Rubric.</t>
        </is>
      </c>
      <c r="AI482" s="27" t="n"/>
      <c r="AJ482" s="14" t="inlineStr">
        <is>
          <t>https://data.mendeley.com/datasets/429vzbgmbx/1</t>
        </is>
      </c>
      <c r="AK482" s="27" t="n"/>
      <c r="AL482" s="14" t="inlineStr">
        <is>
          <t>P: primary documentation (not evaluator-verified data quality)</t>
        </is>
      </c>
      <c r="AM482" s="27" t="n"/>
      <c r="AN482" s="14" t="inlineStr">
        <is>
          <t>Mendeley 429vzbgmbx/1</t>
        </is>
      </c>
      <c r="AO482" s="27" t="n"/>
      <c r="AP482" s="14" t="inlineStr">
        <is>
          <t>2026-09-07</t>
        </is>
      </c>
      <c r="AQ482" s="27" t="n"/>
      <c r="AR482" s="14">
        <f>IF(AND(AS482=5,LEN(AW482)=5,LEN(SUBSTITUTE(SUBSTITUTE(SUBSTITUTE(SUBSTITUTE(AW482,"Y",""),"N",""),"U",""),"X",""))=0),1,0)</f>
        <v/>
      </c>
      <c r="AS482" s="14">
        <f>COUNTA(G482,J482,M482,P482,S482)</f>
        <v/>
      </c>
      <c r="AT482" s="14">
        <f>SUM(IF(OR(G482="Y",G482="N",G482="U",G482="X"),IF(G482=F482,1,0),0),IF(OR(J482="Y",J482="N",J482="U",J482="X"),IF(J482=I482,1,0),0),IF(OR(M482="Y",M482="N",M482="U",M482="X"),IF(M482=L482,1,0),0),IF(OR(P482="Y",P482="N",P482="U",P482="X"),IF(P482=O482,1,0),0),IF(OR(S482="Y",S482="N",S482="U",S482="X"),IF(S482=R482,1,0),0))</f>
        <v/>
      </c>
      <c r="AU482" s="14">
        <f>A482&amp;"|"&amp;LEFT(C482,1)</f>
        <v/>
      </c>
      <c r="AV482" s="14">
        <f>F482&amp;I482&amp;L482&amp;O482&amp;R482</f>
        <v/>
      </c>
      <c r="AW482" s="14">
        <f>G482&amp;J482&amp;M482&amp;P482&amp;S482</f>
        <v/>
      </c>
    </row>
    <row r="483" ht="70" customHeight="1">
      <c r="A483" s="14" t="inlineStr">
        <is>
          <t>DS-061</t>
        </is>
      </c>
      <c r="B483" s="14" t="inlineStr">
        <is>
          <t>Concrete &amp; Pavement Crack Dataset (Omoebamije)</t>
        </is>
      </c>
      <c r="C483" s="14" t="inlineStr">
        <is>
          <t>L Label Quality</t>
        </is>
      </c>
      <c r="D483" s="14">
        <f>MCDM_Settings!$D$8</f>
        <v/>
      </c>
      <c r="E483" s="14" t="inlineStr">
        <is>
          <t>L1 Define the targets</t>
        </is>
      </c>
      <c r="F483" s="21" t="inlineStr">
        <is>
          <t>Y</t>
        </is>
      </c>
      <c r="G483" s="23" t="n"/>
      <c r="H483" s="14" t="inlineStr">
        <is>
          <t>L2 Explain the rules</t>
        </is>
      </c>
      <c r="I483" s="21" t="inlineStr">
        <is>
          <t>U</t>
        </is>
      </c>
      <c r="J483" s="23" t="n"/>
      <c r="K483" s="14" t="inlineStr">
        <is>
          <t>L3 Identify the team</t>
        </is>
      </c>
      <c r="L483" s="21" t="inlineStr">
        <is>
          <t>U</t>
        </is>
      </c>
      <c r="M483" s="23" t="n"/>
      <c r="N483" s="14" t="inlineStr">
        <is>
          <t>L4 Review and correct</t>
        </is>
      </c>
      <c r="O483" s="21" t="inlineStr">
        <is>
          <t>U</t>
        </is>
      </c>
      <c r="P483" s="23" t="n"/>
      <c r="Q483" s="14" t="inlineStr">
        <is>
          <t>L5 Measure reliability</t>
        </is>
      </c>
      <c r="R483" s="21" t="inlineStr">
        <is>
          <t>U</t>
        </is>
      </c>
      <c r="S483" s="23" t="n"/>
      <c r="T483" s="14">
        <f>IF(Z483=0,IF(ISNUMBER(SEARCH("X",AV483)),"Unrated (0-5; X)","Unrated (0-5)"),IF(Z483=1,V483&amp;"/5",V483&amp;"-"&amp;X483&amp;"/5 (P"&amp;IF(ISNUMBER(SEARCH("X",AV483)),"; X","")&amp;")"))</f>
        <v/>
      </c>
      <c r="U483" s="26">
        <f>IF(AS483=0,"",IF(AR483=0,"Incomplete/invalid",IF(AA483=0,IF(ISNUMBER(SEARCH("X",AW483)),"Unrated (0-5; X)","Unrated (0-5)"),IF(AA483=1,W483&amp;"/5",W483&amp;"-"&amp;Y483&amp;"/5 (P"&amp;IF(ISNUMBER(SEARCH("X",AW483)),"; X","")&amp;")"))))</f>
        <v/>
      </c>
      <c r="V483" s="53">
        <f>LEN(AV483)-LEN(SUBSTITUTE(AV483,"Y",""))</f>
        <v/>
      </c>
      <c r="W483" s="54">
        <f>IF(AR483=1,LEN(AW483)-LEN(SUBSTITUTE(AW483,"Y","")),"")</f>
        <v/>
      </c>
      <c r="X483" s="53">
        <f>5-(LEN(AV483)-LEN(SUBSTITUTE(AV483,"N","")))</f>
        <v/>
      </c>
      <c r="Y483" s="54">
        <f>IF(AR483=1,5-(LEN(AW483)-LEN(SUBSTITUTE(AW483,"N",""))),"")</f>
        <v/>
      </c>
      <c r="Z483" s="55">
        <f>(V483+5-X483)/5</f>
        <v/>
      </c>
      <c r="AA483" s="56">
        <f>IF(AR483=1,(W483+5-Y483)/5,"")</f>
        <v/>
      </c>
      <c r="AB483" s="57">
        <f>D483*V483/5</f>
        <v/>
      </c>
      <c r="AC483" s="58">
        <f>IF(AR483=1,D483*W483/5,"")</f>
        <v/>
      </c>
      <c r="AD483" s="57">
        <f>D483*X483/5</f>
        <v/>
      </c>
      <c r="AE483" s="58">
        <f>IF(AR483=1,D483*Y483/5,"")</f>
        <v/>
      </c>
      <c r="AF483" s="57">
        <f>D483*Z483</f>
        <v/>
      </c>
      <c r="AG483" s="58">
        <f>IF(AR483=1,D483*AA483,"")</f>
        <v/>
      </c>
      <c r="AH483" s="14" t="inlineStr">
        <is>
          <t>Y: L1 | N: none | X: none | U: L2, L3, L4, L5. See dataset-specific evidence note in MCDM_Grades and the complete rules in MCDM_Rubric.</t>
        </is>
      </c>
      <c r="AI483" s="27" t="n"/>
      <c r="AJ483" s="14" t="inlineStr">
        <is>
          <t>https://data.mendeley.com/datasets/429vzbgmbx/1</t>
        </is>
      </c>
      <c r="AK483" s="27" t="n"/>
      <c r="AL483" s="14" t="inlineStr">
        <is>
          <t>P: primary documentation (not evaluator-verified data quality)</t>
        </is>
      </c>
      <c r="AM483" s="27" t="n"/>
      <c r="AN483" s="14" t="inlineStr">
        <is>
          <t>Mendeley 429vzbgmbx/1</t>
        </is>
      </c>
      <c r="AO483" s="27" t="n"/>
      <c r="AP483" s="14" t="inlineStr">
        <is>
          <t>2026-09-07</t>
        </is>
      </c>
      <c r="AQ483" s="27" t="n"/>
      <c r="AR483" s="14">
        <f>IF(AND(AS483=5,LEN(AW483)=5,LEN(SUBSTITUTE(SUBSTITUTE(SUBSTITUTE(SUBSTITUTE(AW483,"Y",""),"N",""),"U",""),"X",""))=0),1,0)</f>
        <v/>
      </c>
      <c r="AS483" s="14">
        <f>COUNTA(G483,J483,M483,P483,S483)</f>
        <v/>
      </c>
      <c r="AT483" s="14">
        <f>SUM(IF(OR(G483="Y",G483="N",G483="U",G483="X"),IF(G483=F483,1,0),0),IF(OR(J483="Y",J483="N",J483="U",J483="X"),IF(J483=I483,1,0),0),IF(OR(M483="Y",M483="N",M483="U",M483="X"),IF(M483=L483,1,0),0),IF(OR(P483="Y",P483="N",P483="U",P483="X"),IF(P483=O483,1,0),0),IF(OR(S483="Y",S483="N",S483="U",S483="X"),IF(S483=R483,1,0),0))</f>
        <v/>
      </c>
      <c r="AU483" s="14">
        <f>A483&amp;"|"&amp;LEFT(C483,1)</f>
        <v/>
      </c>
      <c r="AV483" s="14">
        <f>F483&amp;I483&amp;L483&amp;O483&amp;R483</f>
        <v/>
      </c>
      <c r="AW483" s="14">
        <f>G483&amp;J483&amp;M483&amp;P483&amp;S483</f>
        <v/>
      </c>
    </row>
    <row r="484" ht="70" customHeight="1">
      <c r="A484" s="14" t="inlineStr">
        <is>
          <t>DS-061</t>
        </is>
      </c>
      <c r="B484" s="14" t="inlineStr">
        <is>
          <t>Concrete &amp; Pavement Crack Dataset (Omoebamije)</t>
        </is>
      </c>
      <c r="C484" s="14" t="inlineStr">
        <is>
          <t>D Documentation</t>
        </is>
      </c>
      <c r="D484" s="14">
        <f>MCDM_Settings!$D$9</f>
        <v/>
      </c>
      <c r="E484" s="14" t="inlineStr">
        <is>
          <t>D1 Describe the files</t>
        </is>
      </c>
      <c r="F484" s="21" t="inlineStr">
        <is>
          <t>U</t>
        </is>
      </c>
      <c r="G484" s="23" t="n"/>
      <c r="H484" s="14" t="inlineStr">
        <is>
          <t>D2 Explain the source</t>
        </is>
      </c>
      <c r="I484" s="21" t="inlineStr">
        <is>
          <t>Y</t>
        </is>
      </c>
      <c r="J484" s="23" t="n"/>
      <c r="K484" s="14" t="inlineStr">
        <is>
          <t>D3 Track the version</t>
        </is>
      </c>
      <c r="L484" s="21" t="inlineStr">
        <is>
          <t>Y</t>
        </is>
      </c>
      <c r="M484" s="23" t="n"/>
      <c r="N484" s="14" t="inlineStr">
        <is>
          <t>D4 State the limits</t>
        </is>
      </c>
      <c r="O484" s="21" t="inlineStr">
        <is>
          <t>U</t>
        </is>
      </c>
      <c r="P484" s="23" t="n"/>
      <c r="Q484" s="14" t="inlineStr">
        <is>
          <t>D5 Locate the details</t>
        </is>
      </c>
      <c r="R484" s="21" t="inlineStr">
        <is>
          <t>Y</t>
        </is>
      </c>
      <c r="S484" s="23" t="n"/>
      <c r="T484" s="14">
        <f>IF(Z484=0,IF(ISNUMBER(SEARCH("X",AV484)),"Unrated (0-5; X)","Unrated (0-5)"),IF(Z484=1,V484&amp;"/5",V484&amp;"-"&amp;X484&amp;"/5 (P"&amp;IF(ISNUMBER(SEARCH("X",AV484)),"; X","")&amp;")"))</f>
        <v/>
      </c>
      <c r="U484" s="26">
        <f>IF(AS484=0,"",IF(AR484=0,"Incomplete/invalid",IF(AA484=0,IF(ISNUMBER(SEARCH("X",AW484)),"Unrated (0-5; X)","Unrated (0-5)"),IF(AA484=1,W484&amp;"/5",W484&amp;"-"&amp;Y484&amp;"/5 (P"&amp;IF(ISNUMBER(SEARCH("X",AW484)),"; X","")&amp;")"))))</f>
        <v/>
      </c>
      <c r="V484" s="53">
        <f>LEN(AV484)-LEN(SUBSTITUTE(AV484,"Y",""))</f>
        <v/>
      </c>
      <c r="W484" s="54">
        <f>IF(AR484=1,LEN(AW484)-LEN(SUBSTITUTE(AW484,"Y","")),"")</f>
        <v/>
      </c>
      <c r="X484" s="53">
        <f>5-(LEN(AV484)-LEN(SUBSTITUTE(AV484,"N","")))</f>
        <v/>
      </c>
      <c r="Y484" s="54">
        <f>IF(AR484=1,5-(LEN(AW484)-LEN(SUBSTITUTE(AW484,"N",""))),"")</f>
        <v/>
      </c>
      <c r="Z484" s="55">
        <f>(V484+5-X484)/5</f>
        <v/>
      </c>
      <c r="AA484" s="56">
        <f>IF(AR484=1,(W484+5-Y484)/5,"")</f>
        <v/>
      </c>
      <c r="AB484" s="57">
        <f>D484*V484/5</f>
        <v/>
      </c>
      <c r="AC484" s="58">
        <f>IF(AR484=1,D484*W484/5,"")</f>
        <v/>
      </c>
      <c r="AD484" s="57">
        <f>D484*X484/5</f>
        <v/>
      </c>
      <c r="AE484" s="58">
        <f>IF(AR484=1,D484*Y484/5,"")</f>
        <v/>
      </c>
      <c r="AF484" s="57">
        <f>D484*Z484</f>
        <v/>
      </c>
      <c r="AG484" s="58">
        <f>IF(AR484=1,D484*AA484,"")</f>
        <v/>
      </c>
      <c r="AH484" s="14" t="inlineStr">
        <is>
          <t>Y: D2, D3, D5 | N: none | X: none | U: D1, D4. See dataset-specific evidence note in MCDM_Grades and the complete rules in MCDM_Rubric.</t>
        </is>
      </c>
      <c r="AI484" s="27" t="n"/>
      <c r="AJ484" s="14" t="inlineStr">
        <is>
          <t>https://data.mendeley.com/datasets/429vzbgmbx/1</t>
        </is>
      </c>
      <c r="AK484" s="27" t="n"/>
      <c r="AL484" s="14" t="inlineStr">
        <is>
          <t>P: primary documentation (not evaluator-verified data quality)</t>
        </is>
      </c>
      <c r="AM484" s="27" t="n"/>
      <c r="AN484" s="14" t="inlineStr">
        <is>
          <t>Mendeley 429vzbgmbx/1</t>
        </is>
      </c>
      <c r="AO484" s="27" t="n"/>
      <c r="AP484" s="14" t="inlineStr">
        <is>
          <t>2026-09-07</t>
        </is>
      </c>
      <c r="AQ484" s="27" t="n"/>
      <c r="AR484" s="14">
        <f>IF(AND(AS484=5,LEN(AW484)=5,LEN(SUBSTITUTE(SUBSTITUTE(SUBSTITUTE(SUBSTITUTE(AW484,"Y",""),"N",""),"U",""),"X",""))=0),1,0)</f>
        <v/>
      </c>
      <c r="AS484" s="14">
        <f>COUNTA(G484,J484,M484,P484,S484)</f>
        <v/>
      </c>
      <c r="AT484" s="14">
        <f>SUM(IF(OR(G484="Y",G484="N",G484="U",G484="X"),IF(G484=F484,1,0),0),IF(OR(J484="Y",J484="N",J484="U",J484="X"),IF(J484=I484,1,0),0),IF(OR(M484="Y",M484="N",M484="U",M484="X"),IF(M484=L484,1,0),0),IF(OR(P484="Y",P484="N",P484="U",P484="X"),IF(P484=O484,1,0),0),IF(OR(S484="Y",S484="N",S484="U",S484="X"),IF(S484=R484,1,0),0))</f>
        <v/>
      </c>
      <c r="AU484" s="14">
        <f>A484&amp;"|"&amp;LEFT(C484,1)</f>
        <v/>
      </c>
      <c r="AV484" s="14">
        <f>F484&amp;I484&amp;L484&amp;O484&amp;R484</f>
        <v/>
      </c>
      <c r="AW484" s="14">
        <f>G484&amp;J484&amp;M484&amp;P484&amp;S484</f>
        <v/>
      </c>
    </row>
    <row r="485" ht="70" customHeight="1">
      <c r="A485" s="14" t="inlineStr">
        <is>
          <t>DS-061</t>
        </is>
      </c>
      <c r="B485" s="14" t="inlineStr">
        <is>
          <t>Concrete &amp; Pavement Crack Dataset (Omoebamije)</t>
        </is>
      </c>
      <c r="C485" s="14" t="inlineStr">
        <is>
          <t>C Sample Size</t>
        </is>
      </c>
      <c r="D485" s="14">
        <f>MCDM_Settings!$D$10</f>
        <v/>
      </c>
      <c r="E485" s="14" t="inlineStr">
        <is>
          <t>C1 Count originals</t>
        </is>
      </c>
      <c r="F485" s="21" t="inlineStr">
        <is>
          <t>U</t>
        </is>
      </c>
      <c r="G485" s="23" t="n"/>
      <c r="H485" s="14" t="inlineStr">
        <is>
          <t>C2 Count each class</t>
        </is>
      </c>
      <c r="I485" s="21" t="inlineStr">
        <is>
          <t>U</t>
        </is>
      </c>
      <c r="J485" s="23" t="n"/>
      <c r="K485" s="14" t="inlineStr">
        <is>
          <t>C3 Count each group</t>
        </is>
      </c>
      <c r="L485" s="21" t="inlineStr">
        <is>
          <t>U</t>
        </is>
      </c>
      <c r="M485" s="23" t="n"/>
      <c r="N485" s="14" t="inlineStr">
        <is>
          <t>C4 Count each split</t>
        </is>
      </c>
      <c r="O485" s="21" t="inlineStr">
        <is>
          <t>U</t>
        </is>
      </c>
      <c r="P485" s="23" t="n"/>
      <c r="Q485" s="14" t="inlineStr">
        <is>
          <t>C5 Justify the size</t>
        </is>
      </c>
      <c r="R485" s="21" t="inlineStr">
        <is>
          <t>U</t>
        </is>
      </c>
      <c r="S485" s="23" t="n"/>
      <c r="T485" s="14">
        <f>IF(Z485=0,IF(ISNUMBER(SEARCH("X",AV485)),"Unrated (0-5; X)","Unrated (0-5)"),IF(Z485=1,V485&amp;"/5",V485&amp;"-"&amp;X485&amp;"/5 (P"&amp;IF(ISNUMBER(SEARCH("X",AV485)),"; X","")&amp;")"))</f>
        <v/>
      </c>
      <c r="U485" s="26">
        <f>IF(AS485=0,"",IF(AR485=0,"Incomplete/invalid",IF(AA485=0,IF(ISNUMBER(SEARCH("X",AW485)),"Unrated (0-5; X)","Unrated (0-5)"),IF(AA485=1,W485&amp;"/5",W485&amp;"-"&amp;Y485&amp;"/5 (P"&amp;IF(ISNUMBER(SEARCH("X",AW485)),"; X","")&amp;")"))))</f>
        <v/>
      </c>
      <c r="V485" s="53">
        <f>LEN(AV485)-LEN(SUBSTITUTE(AV485,"Y",""))</f>
        <v/>
      </c>
      <c r="W485" s="54">
        <f>IF(AR485=1,LEN(AW485)-LEN(SUBSTITUTE(AW485,"Y","")),"")</f>
        <v/>
      </c>
      <c r="X485" s="53">
        <f>5-(LEN(AV485)-LEN(SUBSTITUTE(AV485,"N","")))</f>
        <v/>
      </c>
      <c r="Y485" s="54">
        <f>IF(AR485=1,5-(LEN(AW485)-LEN(SUBSTITUTE(AW485,"N",""))),"")</f>
        <v/>
      </c>
      <c r="Z485" s="55">
        <f>(V485+5-X485)/5</f>
        <v/>
      </c>
      <c r="AA485" s="56">
        <f>IF(AR485=1,(W485+5-Y485)/5,"")</f>
        <v/>
      </c>
      <c r="AB485" s="57">
        <f>D485*V485/5</f>
        <v/>
      </c>
      <c r="AC485" s="58">
        <f>IF(AR485=1,D485*W485/5,"")</f>
        <v/>
      </c>
      <c r="AD485" s="57">
        <f>D485*X485/5</f>
        <v/>
      </c>
      <c r="AE485" s="58">
        <f>IF(AR485=1,D485*Y485/5,"")</f>
        <v/>
      </c>
      <c r="AF485" s="57">
        <f>D485*Z485</f>
        <v/>
      </c>
      <c r="AG485" s="58">
        <f>IF(AR485=1,D485*AA485,"")</f>
        <v/>
      </c>
      <c r="AH485" s="14" t="inlineStr">
        <is>
          <t>Y: none | N: none | X: none | U: C1, C2, C3, C4, C5. See dataset-specific evidence note in MCDM_Grades and the complete rules in MCDM_Rubric.</t>
        </is>
      </c>
      <c r="AI485" s="27" t="n"/>
      <c r="AJ485" s="14" t="inlineStr">
        <is>
          <t>https://data.mendeley.com/datasets/429vzbgmbx/1</t>
        </is>
      </c>
      <c r="AK485" s="27" t="n"/>
      <c r="AL485" s="14" t="inlineStr">
        <is>
          <t>P: primary documentation (not evaluator-verified data quality)</t>
        </is>
      </c>
      <c r="AM485" s="27" t="n"/>
      <c r="AN485" s="14" t="inlineStr">
        <is>
          <t>Mendeley 429vzbgmbx/1</t>
        </is>
      </c>
      <c r="AO485" s="27" t="n"/>
      <c r="AP485" s="14" t="inlineStr">
        <is>
          <t>2026-09-07</t>
        </is>
      </c>
      <c r="AQ485" s="27" t="n"/>
      <c r="AR485" s="14">
        <f>IF(AND(AS485=5,LEN(AW485)=5,LEN(SUBSTITUTE(SUBSTITUTE(SUBSTITUTE(SUBSTITUTE(AW485,"Y",""),"N",""),"U",""),"X",""))=0),1,0)</f>
        <v/>
      </c>
      <c r="AS485" s="14">
        <f>COUNTA(G485,J485,M485,P485,S485)</f>
        <v/>
      </c>
      <c r="AT485" s="14">
        <f>SUM(IF(OR(G485="Y",G485="N",G485="U",G485="X"),IF(G485=F485,1,0),0),IF(OR(J485="Y",J485="N",J485="U",J485="X"),IF(J485=I485,1,0),0),IF(OR(M485="Y",M485="N",M485="U",M485="X"),IF(M485=L485,1,0),0),IF(OR(P485="Y",P485="N",P485="U",P485="X"),IF(P485=O485,1,0),0),IF(OR(S485="Y",S485="N",S485="U",S485="X"),IF(S485=R485,1,0),0))</f>
        <v/>
      </c>
      <c r="AU485" s="14">
        <f>A485&amp;"|"&amp;LEFT(C485,1)</f>
        <v/>
      </c>
      <c r="AV485" s="14">
        <f>F485&amp;I485&amp;L485&amp;O485&amp;R485</f>
        <v/>
      </c>
      <c r="AW485" s="14">
        <f>G485&amp;J485&amp;M485&amp;P485&amp;S485</f>
        <v/>
      </c>
    </row>
    <row r="486" ht="70" customHeight="1">
      <c r="A486" s="14" t="inlineStr">
        <is>
          <t>DS-061</t>
        </is>
      </c>
      <c r="B486" s="14" t="inlineStr">
        <is>
          <t>Concrete &amp; Pavement Crack Dataset (Omoebamije)</t>
        </is>
      </c>
      <c r="C486" s="14" t="inlineStr">
        <is>
          <t>R Domain Fit</t>
        </is>
      </c>
      <c r="D486" s="14">
        <f>MCDM_Settings!$D$11</f>
        <v/>
      </c>
      <c r="E486" s="14" t="inlineStr">
        <is>
          <t>R1 Define the domain</t>
        </is>
      </c>
      <c r="F486" s="21" t="inlineStr">
        <is>
          <t>Y</t>
        </is>
      </c>
      <c r="G486" s="23" t="n"/>
      <c r="H486" s="14" t="inlineStr">
        <is>
          <t>R2 Describe coverage</t>
        </is>
      </c>
      <c r="I486" s="21" t="inlineStr">
        <is>
          <t>U</t>
        </is>
      </c>
      <c r="J486" s="23" t="n"/>
      <c r="K486" s="14" t="inlineStr">
        <is>
          <t>R3 Compare the target</t>
        </is>
      </c>
      <c r="L486" s="21" t="inlineStr">
        <is>
          <t>U</t>
        </is>
      </c>
      <c r="M486" s="23" t="n"/>
      <c r="N486" s="14" t="inlineStr">
        <is>
          <t>R4 Check for bias</t>
        </is>
      </c>
      <c r="O486" s="21" t="inlineStr">
        <is>
          <t>U</t>
        </is>
      </c>
      <c r="P486" s="23" t="n"/>
      <c r="Q486" s="14" t="inlineStr">
        <is>
          <t>R5 Test a new domain</t>
        </is>
      </c>
      <c r="R486" s="21" t="inlineStr">
        <is>
          <t>U</t>
        </is>
      </c>
      <c r="S486" s="23" t="n"/>
      <c r="T486" s="14">
        <f>IF(Z486=0,IF(ISNUMBER(SEARCH("X",AV486)),"Unrated (0-5; X)","Unrated (0-5)"),IF(Z486=1,V486&amp;"/5",V486&amp;"-"&amp;X486&amp;"/5 (P"&amp;IF(ISNUMBER(SEARCH("X",AV486)),"; X","")&amp;")"))</f>
        <v/>
      </c>
      <c r="U486" s="26">
        <f>IF(AS486=0,"",IF(AR486=0,"Incomplete/invalid",IF(AA486=0,IF(ISNUMBER(SEARCH("X",AW486)),"Unrated (0-5; X)","Unrated (0-5)"),IF(AA486=1,W486&amp;"/5",W486&amp;"-"&amp;Y486&amp;"/5 (P"&amp;IF(ISNUMBER(SEARCH("X",AW486)),"; X","")&amp;")"))))</f>
        <v/>
      </c>
      <c r="V486" s="53">
        <f>LEN(AV486)-LEN(SUBSTITUTE(AV486,"Y",""))</f>
        <v/>
      </c>
      <c r="W486" s="54">
        <f>IF(AR486=1,LEN(AW486)-LEN(SUBSTITUTE(AW486,"Y","")),"")</f>
        <v/>
      </c>
      <c r="X486" s="53">
        <f>5-(LEN(AV486)-LEN(SUBSTITUTE(AV486,"N","")))</f>
        <v/>
      </c>
      <c r="Y486" s="54">
        <f>IF(AR486=1,5-(LEN(AW486)-LEN(SUBSTITUTE(AW486,"N",""))),"")</f>
        <v/>
      </c>
      <c r="Z486" s="55">
        <f>(V486+5-X486)/5</f>
        <v/>
      </c>
      <c r="AA486" s="56">
        <f>IF(AR486=1,(W486+5-Y486)/5,"")</f>
        <v/>
      </c>
      <c r="AB486" s="57">
        <f>D486*V486/5</f>
        <v/>
      </c>
      <c r="AC486" s="58">
        <f>IF(AR486=1,D486*W486/5,"")</f>
        <v/>
      </c>
      <c r="AD486" s="57">
        <f>D486*X486/5</f>
        <v/>
      </c>
      <c r="AE486" s="58">
        <f>IF(AR486=1,D486*Y486/5,"")</f>
        <v/>
      </c>
      <c r="AF486" s="57">
        <f>D486*Z486</f>
        <v/>
      </c>
      <c r="AG486" s="58">
        <f>IF(AR486=1,D486*AA486,"")</f>
        <v/>
      </c>
      <c r="AH486" s="14" t="inlineStr">
        <is>
          <t>Y: R1 | N: none | X: none | U: R2, R3, R4, R5. See dataset-specific evidence note in MCDM_Grades and the complete rules in MCDM_Rubric.</t>
        </is>
      </c>
      <c r="AI486" s="27" t="n"/>
      <c r="AJ486" s="14" t="inlineStr">
        <is>
          <t>https://data.mendeley.com/datasets/429vzbgmbx/1</t>
        </is>
      </c>
      <c r="AK486" s="27" t="n"/>
      <c r="AL486" s="14" t="inlineStr">
        <is>
          <t>P: primary documentation (not evaluator-verified data quality)</t>
        </is>
      </c>
      <c r="AM486" s="27" t="n"/>
      <c r="AN486" s="14" t="inlineStr">
        <is>
          <t>Mendeley 429vzbgmbx/1</t>
        </is>
      </c>
      <c r="AO486" s="27" t="n"/>
      <c r="AP486" s="14" t="inlineStr">
        <is>
          <t>2026-09-07</t>
        </is>
      </c>
      <c r="AQ486" s="27" t="n"/>
      <c r="AR486" s="14">
        <f>IF(AND(AS486=5,LEN(AW486)=5,LEN(SUBSTITUTE(SUBSTITUTE(SUBSTITUTE(SUBSTITUTE(AW486,"Y",""),"N",""),"U",""),"X",""))=0),1,0)</f>
        <v/>
      </c>
      <c r="AS486" s="14">
        <f>COUNTA(G486,J486,M486,P486,S486)</f>
        <v/>
      </c>
      <c r="AT486" s="14">
        <f>SUM(IF(OR(G486="Y",G486="N",G486="U",G486="X"),IF(G486=F486,1,0),0),IF(OR(J486="Y",J486="N",J486="U",J486="X"),IF(J486=I486,1,0),0),IF(OR(M486="Y",M486="N",M486="U",M486="X"),IF(M486=L486,1,0),0),IF(OR(P486="Y",P486="N",P486="U",P486="X"),IF(P486=O486,1,0),0),IF(OR(S486="Y",S486="N",S486="U",S486="X"),IF(S486=R486,1,0),0))</f>
        <v/>
      </c>
      <c r="AU486" s="14">
        <f>A486&amp;"|"&amp;LEFT(C486,1)</f>
        <v/>
      </c>
      <c r="AV486" s="14">
        <f>F486&amp;I486&amp;L486&amp;O486&amp;R486</f>
        <v/>
      </c>
      <c r="AW486" s="14">
        <f>G486&amp;J486&amp;M486&amp;P486&amp;S486</f>
        <v/>
      </c>
    </row>
    <row r="487" ht="70" customHeight="1">
      <c r="A487" s="14" t="inlineStr">
        <is>
          <t>DS-061</t>
        </is>
      </c>
      <c r="B487" s="14" t="inlineStr">
        <is>
          <t>Concrete &amp; Pavement Crack Dataset (Omoebamije)</t>
        </is>
      </c>
      <c r="C487" s="14" t="inlineStr">
        <is>
          <t>M Sensor Details</t>
        </is>
      </c>
      <c r="D487" s="14">
        <f>MCDM_Settings!$D$12</f>
        <v/>
      </c>
      <c r="E487" s="14" t="inlineStr">
        <is>
          <t>M1 Identify equipment</t>
        </is>
      </c>
      <c r="F487" s="21" t="inlineStr">
        <is>
          <t>Y</t>
        </is>
      </c>
      <c r="G487" s="23" t="n"/>
      <c r="H487" s="14" t="inlineStr">
        <is>
          <t>M2 Specify the scale</t>
        </is>
      </c>
      <c r="I487" s="21" t="inlineStr">
        <is>
          <t>U</t>
        </is>
      </c>
      <c r="J487" s="23" t="n"/>
      <c r="K487" s="14" t="inlineStr">
        <is>
          <t>M3 Locate the records</t>
        </is>
      </c>
      <c r="L487" s="21" t="inlineStr">
        <is>
          <t>U</t>
        </is>
      </c>
      <c r="M487" s="23" t="n"/>
      <c r="N487" s="14" t="inlineStr">
        <is>
          <t>M4 Report precision</t>
        </is>
      </c>
      <c r="O487" s="21" t="inlineStr">
        <is>
          <t>U</t>
        </is>
      </c>
      <c r="P487" s="23" t="n"/>
      <c r="Q487" s="14" t="inlineStr">
        <is>
          <t>M5 Explain processing</t>
        </is>
      </c>
      <c r="R487" s="21" t="inlineStr">
        <is>
          <t>Y</t>
        </is>
      </c>
      <c r="S487" s="23" t="n"/>
      <c r="T487" s="14">
        <f>IF(Z487=0,IF(ISNUMBER(SEARCH("X",AV487)),"Unrated (0-5; X)","Unrated (0-5)"),IF(Z487=1,V487&amp;"/5",V487&amp;"-"&amp;X487&amp;"/5 (P"&amp;IF(ISNUMBER(SEARCH("X",AV487)),"; X","")&amp;")"))</f>
        <v/>
      </c>
      <c r="U487" s="26">
        <f>IF(AS487=0,"",IF(AR487=0,"Incomplete/invalid",IF(AA487=0,IF(ISNUMBER(SEARCH("X",AW487)),"Unrated (0-5; X)","Unrated (0-5)"),IF(AA487=1,W487&amp;"/5",W487&amp;"-"&amp;Y487&amp;"/5 (P"&amp;IF(ISNUMBER(SEARCH("X",AW487)),"; X","")&amp;")"))))</f>
        <v/>
      </c>
      <c r="V487" s="53">
        <f>LEN(AV487)-LEN(SUBSTITUTE(AV487,"Y",""))</f>
        <v/>
      </c>
      <c r="W487" s="54">
        <f>IF(AR487=1,LEN(AW487)-LEN(SUBSTITUTE(AW487,"Y","")),"")</f>
        <v/>
      </c>
      <c r="X487" s="53">
        <f>5-(LEN(AV487)-LEN(SUBSTITUTE(AV487,"N","")))</f>
        <v/>
      </c>
      <c r="Y487" s="54">
        <f>IF(AR487=1,5-(LEN(AW487)-LEN(SUBSTITUTE(AW487,"N",""))),"")</f>
        <v/>
      </c>
      <c r="Z487" s="55">
        <f>(V487+5-X487)/5</f>
        <v/>
      </c>
      <c r="AA487" s="56">
        <f>IF(AR487=1,(W487+5-Y487)/5,"")</f>
        <v/>
      </c>
      <c r="AB487" s="57">
        <f>D487*V487/5</f>
        <v/>
      </c>
      <c r="AC487" s="58">
        <f>IF(AR487=1,D487*W487/5,"")</f>
        <v/>
      </c>
      <c r="AD487" s="57">
        <f>D487*X487/5</f>
        <v/>
      </c>
      <c r="AE487" s="58">
        <f>IF(AR487=1,D487*Y487/5,"")</f>
        <v/>
      </c>
      <c r="AF487" s="57">
        <f>D487*Z487</f>
        <v/>
      </c>
      <c r="AG487" s="58">
        <f>IF(AR487=1,D487*AA487,"")</f>
        <v/>
      </c>
      <c r="AH487" s="14" t="inlineStr">
        <is>
          <t>Y: M1, M5 | N: none | X: none | U: M2, M3, M4. See dataset-specific evidence note in MCDM_Grades and the complete rules in MCDM_Rubric.</t>
        </is>
      </c>
      <c r="AI487" s="27" t="n"/>
      <c r="AJ487" s="14" t="inlineStr">
        <is>
          <t>https://data.mendeley.com/datasets/429vzbgmbx/1</t>
        </is>
      </c>
      <c r="AK487" s="27" t="n"/>
      <c r="AL487" s="14" t="inlineStr">
        <is>
          <t>P: primary documentation (not evaluator-verified data quality)</t>
        </is>
      </c>
      <c r="AM487" s="27" t="n"/>
      <c r="AN487" s="14" t="inlineStr">
        <is>
          <t>Mendeley 429vzbgmbx/1</t>
        </is>
      </c>
      <c r="AO487" s="27" t="n"/>
      <c r="AP487" s="14" t="inlineStr">
        <is>
          <t>2026-09-07</t>
        </is>
      </c>
      <c r="AQ487" s="27" t="n"/>
      <c r="AR487" s="14">
        <f>IF(AND(AS487=5,LEN(AW487)=5,LEN(SUBSTITUTE(SUBSTITUTE(SUBSTITUTE(SUBSTITUTE(AW487,"Y",""),"N",""),"U",""),"X",""))=0),1,0)</f>
        <v/>
      </c>
      <c r="AS487" s="14">
        <f>COUNTA(G487,J487,M487,P487,S487)</f>
        <v/>
      </c>
      <c r="AT487" s="14">
        <f>SUM(IF(OR(G487="Y",G487="N",G487="U",G487="X"),IF(G487=F487,1,0),0),IF(OR(J487="Y",J487="N",J487="U",J487="X"),IF(J487=I487,1,0),0),IF(OR(M487="Y",M487="N",M487="U",M487="X"),IF(M487=L487,1,0),0),IF(OR(P487="Y",P487="N",P487="U",P487="X"),IF(P487=O487,1,0),0),IF(OR(S487="Y",S487="N",S487="U",S487="X"),IF(S487=R487,1,0),0))</f>
        <v/>
      </c>
      <c r="AU487" s="14">
        <f>A487&amp;"|"&amp;LEFT(C487,1)</f>
        <v/>
      </c>
      <c r="AV487" s="14">
        <f>F487&amp;I487&amp;L487&amp;O487&amp;R487</f>
        <v/>
      </c>
      <c r="AW487" s="14">
        <f>G487&amp;J487&amp;M487&amp;P487&amp;S487</f>
        <v/>
      </c>
    </row>
    <row r="488" ht="70" customHeight="1">
      <c r="A488" s="14" t="inlineStr">
        <is>
          <t>DS-061</t>
        </is>
      </c>
      <c r="B488" s="14" t="inlineStr">
        <is>
          <t>Concrete &amp; Pavement Crack Dataset (Omoebamije)</t>
        </is>
      </c>
      <c r="C488" s="14" t="inlineStr">
        <is>
          <t>V Test Readiness</t>
        </is>
      </c>
      <c r="D488" s="14">
        <f>MCDM_Settings!$D$13</f>
        <v/>
      </c>
      <c r="E488" s="14" t="inlineStr">
        <is>
          <t>V1 Identify test data</t>
        </is>
      </c>
      <c r="F488" s="21" t="inlineStr">
        <is>
          <t>U</t>
        </is>
      </c>
      <c r="G488" s="23" t="n"/>
      <c r="H488" s="14" t="inlineStr">
        <is>
          <t>V2 Define the splits</t>
        </is>
      </c>
      <c r="I488" s="21" t="inlineStr">
        <is>
          <t>U</t>
        </is>
      </c>
      <c r="J488" s="23" t="n"/>
      <c r="K488" s="14" t="inlineStr">
        <is>
          <t>V3 Prevent leakage</t>
        </is>
      </c>
      <c r="L488" s="21" t="inlineStr">
        <is>
          <t>U</t>
        </is>
      </c>
      <c r="M488" s="23" t="n"/>
      <c r="N488" s="14" t="inlineStr">
        <is>
          <t>V4 Provide a baseline</t>
        </is>
      </c>
      <c r="O488" s="21" t="inlineStr">
        <is>
          <t>U</t>
        </is>
      </c>
      <c r="P488" s="23" t="n"/>
      <c r="Q488" s="14" t="inlineStr">
        <is>
          <t>V5 Report uncertainty</t>
        </is>
      </c>
      <c r="R488" s="21" t="inlineStr">
        <is>
          <t>U</t>
        </is>
      </c>
      <c r="S488" s="23" t="n"/>
      <c r="T488" s="14">
        <f>IF(Z488=0,IF(ISNUMBER(SEARCH("X",AV488)),"Unrated (0-5; X)","Unrated (0-5)"),IF(Z488=1,V488&amp;"/5",V488&amp;"-"&amp;X488&amp;"/5 (P"&amp;IF(ISNUMBER(SEARCH("X",AV488)),"; X","")&amp;")"))</f>
        <v/>
      </c>
      <c r="U488" s="26">
        <f>IF(AS488=0,"",IF(AR488=0,"Incomplete/invalid",IF(AA488=0,IF(ISNUMBER(SEARCH("X",AW488)),"Unrated (0-5; X)","Unrated (0-5)"),IF(AA488=1,W488&amp;"/5",W488&amp;"-"&amp;Y488&amp;"/5 (P"&amp;IF(ISNUMBER(SEARCH("X",AW488)),"; X","")&amp;")"))))</f>
        <v/>
      </c>
      <c r="V488" s="53">
        <f>LEN(AV488)-LEN(SUBSTITUTE(AV488,"Y",""))</f>
        <v/>
      </c>
      <c r="W488" s="54">
        <f>IF(AR488=1,LEN(AW488)-LEN(SUBSTITUTE(AW488,"Y","")),"")</f>
        <v/>
      </c>
      <c r="X488" s="53">
        <f>5-(LEN(AV488)-LEN(SUBSTITUTE(AV488,"N","")))</f>
        <v/>
      </c>
      <c r="Y488" s="54">
        <f>IF(AR488=1,5-(LEN(AW488)-LEN(SUBSTITUTE(AW488,"N",""))),"")</f>
        <v/>
      </c>
      <c r="Z488" s="55">
        <f>(V488+5-X488)/5</f>
        <v/>
      </c>
      <c r="AA488" s="56">
        <f>IF(AR488=1,(W488+5-Y488)/5,"")</f>
        <v/>
      </c>
      <c r="AB488" s="57">
        <f>D488*V488/5</f>
        <v/>
      </c>
      <c r="AC488" s="58">
        <f>IF(AR488=1,D488*W488/5,"")</f>
        <v/>
      </c>
      <c r="AD488" s="57">
        <f>D488*X488/5</f>
        <v/>
      </c>
      <c r="AE488" s="58">
        <f>IF(AR488=1,D488*Y488/5,"")</f>
        <v/>
      </c>
      <c r="AF488" s="57">
        <f>D488*Z488</f>
        <v/>
      </c>
      <c r="AG488" s="58">
        <f>IF(AR488=1,D488*AA488,"")</f>
        <v/>
      </c>
      <c r="AH488" s="14" t="inlineStr">
        <is>
          <t>Y: none | N: none | X: none | U: V1, V2, V3, V4, V5. See dataset-specific evidence note in MCDM_Grades and the complete rules in MCDM_Rubric.</t>
        </is>
      </c>
      <c r="AI488" s="27" t="n"/>
      <c r="AJ488" s="14" t="inlineStr">
        <is>
          <t>https://data.mendeley.com/datasets/429vzbgmbx/1</t>
        </is>
      </c>
      <c r="AK488" s="27" t="n"/>
      <c r="AL488" s="14" t="inlineStr">
        <is>
          <t>P: primary documentation (not evaluator-verified data quality)</t>
        </is>
      </c>
      <c r="AM488" s="27" t="n"/>
      <c r="AN488" s="14" t="inlineStr">
        <is>
          <t>Mendeley 429vzbgmbx/1</t>
        </is>
      </c>
      <c r="AO488" s="27" t="n"/>
      <c r="AP488" s="14" t="inlineStr">
        <is>
          <t>2026-09-07</t>
        </is>
      </c>
      <c r="AQ488" s="27" t="n"/>
      <c r="AR488" s="14">
        <f>IF(AND(AS488=5,LEN(AW488)=5,LEN(SUBSTITUTE(SUBSTITUTE(SUBSTITUTE(SUBSTITUTE(AW488,"Y",""),"N",""),"U",""),"X",""))=0),1,0)</f>
        <v/>
      </c>
      <c r="AS488" s="14">
        <f>COUNTA(G488,J488,M488,P488,S488)</f>
        <v/>
      </c>
      <c r="AT488" s="14">
        <f>SUM(IF(OR(G488="Y",G488="N",G488="U",G488="X"),IF(G488=F488,1,0),0),IF(OR(J488="Y",J488="N",J488="U",J488="X"),IF(J488=I488,1,0),0),IF(OR(M488="Y",M488="N",M488="U",M488="X"),IF(M488=L488,1,0),0),IF(OR(P488="Y",P488="N",P488="U",P488="X"),IF(P488=O488,1,0),0),IF(OR(S488="Y",S488="N",S488="U",S488="X"),IF(S488=R488,1,0),0))</f>
        <v/>
      </c>
      <c r="AU488" s="14">
        <f>A488&amp;"|"&amp;LEFT(C488,1)</f>
        <v/>
      </c>
      <c r="AV488" s="14">
        <f>F488&amp;I488&amp;L488&amp;O488&amp;R488</f>
        <v/>
      </c>
      <c r="AW488" s="14">
        <f>G488&amp;J488&amp;M488&amp;P488&amp;S488</f>
        <v/>
      </c>
    </row>
    <row r="489" ht="70" customHeight="1">
      <c r="A489" s="14" t="inlineStr">
        <is>
          <t>DS-061</t>
        </is>
      </c>
      <c r="B489" s="14" t="inlineStr">
        <is>
          <t>Concrete &amp; Pavement Crack Dataset (Omoebamije)</t>
        </is>
      </c>
      <c r="C489" s="14" t="inlineStr">
        <is>
          <t>E Engineering Value</t>
        </is>
      </c>
      <c r="D489" s="14">
        <f>MCDM_Settings!$D$14</f>
        <v/>
      </c>
      <c r="E489" s="14" t="inlineStr">
        <is>
          <t>E1 Define the outcome</t>
        </is>
      </c>
      <c r="F489" s="21" t="inlineStr">
        <is>
          <t>U</t>
        </is>
      </c>
      <c r="G489" s="23" t="n"/>
      <c r="H489" s="14" t="inlineStr">
        <is>
          <t>E2 Provide measurements</t>
        </is>
      </c>
      <c r="I489" s="21" t="inlineStr">
        <is>
          <t>U</t>
        </is>
      </c>
      <c r="J489" s="23" t="n"/>
      <c r="K489" s="14" t="inlineStr">
        <is>
          <t>E3 Link the records</t>
        </is>
      </c>
      <c r="L489" s="21" t="inlineStr">
        <is>
          <t>U</t>
        </is>
      </c>
      <c r="M489" s="23" t="n"/>
      <c r="N489" s="14" t="inlineStr">
        <is>
          <t>E4 Map agency needs</t>
        </is>
      </c>
      <c r="O489" s="21" t="inlineStr">
        <is>
          <t>U</t>
        </is>
      </c>
      <c r="P489" s="23" t="n"/>
      <c r="Q489" s="14" t="inlineStr">
        <is>
          <t>E5 Validate the decision</t>
        </is>
      </c>
      <c r="R489" s="21" t="inlineStr">
        <is>
          <t>U</t>
        </is>
      </c>
      <c r="S489" s="23" t="n"/>
      <c r="T489" s="14">
        <f>IF(Z489=0,IF(ISNUMBER(SEARCH("X",AV489)),"Unrated (0-5; X)","Unrated (0-5)"),IF(Z489=1,V489&amp;"/5",V489&amp;"-"&amp;X489&amp;"/5 (P"&amp;IF(ISNUMBER(SEARCH("X",AV489)),"; X","")&amp;")"))</f>
        <v/>
      </c>
      <c r="U489" s="26">
        <f>IF(AS489=0,"",IF(AR489=0,"Incomplete/invalid",IF(AA489=0,IF(ISNUMBER(SEARCH("X",AW489)),"Unrated (0-5; X)","Unrated (0-5)"),IF(AA489=1,W489&amp;"/5",W489&amp;"-"&amp;Y489&amp;"/5 (P"&amp;IF(ISNUMBER(SEARCH("X",AW489)),"; X","")&amp;")"))))</f>
        <v/>
      </c>
      <c r="V489" s="53">
        <f>LEN(AV489)-LEN(SUBSTITUTE(AV489,"Y",""))</f>
        <v/>
      </c>
      <c r="W489" s="54">
        <f>IF(AR489=1,LEN(AW489)-LEN(SUBSTITUTE(AW489,"Y","")),"")</f>
        <v/>
      </c>
      <c r="X489" s="53">
        <f>5-(LEN(AV489)-LEN(SUBSTITUTE(AV489,"N","")))</f>
        <v/>
      </c>
      <c r="Y489" s="54">
        <f>IF(AR489=1,5-(LEN(AW489)-LEN(SUBSTITUTE(AW489,"N",""))),"")</f>
        <v/>
      </c>
      <c r="Z489" s="55">
        <f>(V489+5-X489)/5</f>
        <v/>
      </c>
      <c r="AA489" s="56">
        <f>IF(AR489=1,(W489+5-Y489)/5,"")</f>
        <v/>
      </c>
      <c r="AB489" s="57">
        <f>D489*V489/5</f>
        <v/>
      </c>
      <c r="AC489" s="58">
        <f>IF(AR489=1,D489*W489/5,"")</f>
        <v/>
      </c>
      <c r="AD489" s="57">
        <f>D489*X489/5</f>
        <v/>
      </c>
      <c r="AE489" s="58">
        <f>IF(AR489=1,D489*Y489/5,"")</f>
        <v/>
      </c>
      <c r="AF489" s="57">
        <f>D489*Z489</f>
        <v/>
      </c>
      <c r="AG489" s="58">
        <f>IF(AR489=1,D489*AA489,"")</f>
        <v/>
      </c>
      <c r="AH489" s="14" t="inlineStr">
        <is>
          <t>Y: none | N: none | X: none | U: E1, E2, E3, E4, E5. See dataset-specific evidence note in MCDM_Grades and the complete rules in MCDM_Rubric.</t>
        </is>
      </c>
      <c r="AI489" s="27" t="n"/>
      <c r="AJ489" s="14" t="inlineStr">
        <is>
          <t>https://data.mendeley.com/datasets/429vzbgmbx/1</t>
        </is>
      </c>
      <c r="AK489" s="27" t="n"/>
      <c r="AL489" s="14" t="inlineStr">
        <is>
          <t>P: primary documentation (not evaluator-verified data quality)</t>
        </is>
      </c>
      <c r="AM489" s="27" t="n"/>
      <c r="AN489" s="14" t="inlineStr">
        <is>
          <t>Mendeley 429vzbgmbx/1</t>
        </is>
      </c>
      <c r="AO489" s="27" t="n"/>
      <c r="AP489" s="14" t="inlineStr">
        <is>
          <t>2026-09-07</t>
        </is>
      </c>
      <c r="AQ489" s="27" t="n"/>
      <c r="AR489" s="14">
        <f>IF(AND(AS489=5,LEN(AW489)=5,LEN(SUBSTITUTE(SUBSTITUTE(SUBSTITUTE(SUBSTITUTE(AW489,"Y",""),"N",""),"U",""),"X",""))=0),1,0)</f>
        <v/>
      </c>
      <c r="AS489" s="14">
        <f>COUNTA(G489,J489,M489,P489,S489)</f>
        <v/>
      </c>
      <c r="AT489" s="14">
        <f>SUM(IF(OR(G489="Y",G489="N",G489="U",G489="X"),IF(G489=F489,1,0),0),IF(OR(J489="Y",J489="N",J489="U",J489="X"),IF(J489=I489,1,0),0),IF(OR(M489="Y",M489="N",M489="U",M489="X"),IF(M489=L489,1,0),0),IF(OR(P489="Y",P489="N",P489="U",P489="X"),IF(P489=O489,1,0),0),IF(OR(S489="Y",S489="N",S489="U",S489="X"),IF(S489=R489,1,0),0))</f>
        <v/>
      </c>
      <c r="AU489" s="14">
        <f>A489&amp;"|"&amp;LEFT(C489,1)</f>
        <v/>
      </c>
      <c r="AV489" s="14">
        <f>F489&amp;I489&amp;L489&amp;O489&amp;R489</f>
        <v/>
      </c>
      <c r="AW489" s="14">
        <f>G489&amp;J489&amp;M489&amp;P489&amp;S489</f>
        <v/>
      </c>
    </row>
    <row r="490" ht="70" customHeight="1">
      <c r="A490" s="14" t="inlineStr">
        <is>
          <t>DS-062</t>
        </is>
      </c>
      <c r="B490" s="14" t="inlineStr">
        <is>
          <t>CRACK500 with Noisy Annotation Masks</t>
        </is>
      </c>
      <c r="C490" s="14" t="inlineStr">
        <is>
          <t>A Access</t>
        </is>
      </c>
      <c r="D490" s="14">
        <f>MCDM_Settings!$D$7</f>
        <v/>
      </c>
      <c r="E490" s="14" t="inlineStr">
        <is>
          <t>A1 Find the release</t>
        </is>
      </c>
      <c r="F490" s="21" t="inlineStr">
        <is>
          <t>Y</t>
        </is>
      </c>
      <c r="G490" s="23" t="n"/>
      <c r="H490" s="14" t="inlineStr">
        <is>
          <t>A2 Get the data</t>
        </is>
      </c>
      <c r="I490" s="21" t="inlineStr">
        <is>
          <t>Y</t>
        </is>
      </c>
      <c r="J490" s="23" t="n"/>
      <c r="K490" s="14" t="inlineStr">
        <is>
          <t>A3 Check the license</t>
        </is>
      </c>
      <c r="L490" s="21" t="inlineStr">
        <is>
          <t>U</t>
        </is>
      </c>
      <c r="M490" s="23" t="n"/>
      <c r="N490" s="14" t="inlineStr">
        <is>
          <t>A4 Check other rights</t>
        </is>
      </c>
      <c r="O490" s="21" t="inlineStr">
        <is>
          <t>U</t>
        </is>
      </c>
      <c r="P490" s="23" t="n"/>
      <c r="Q490" s="14" t="inlineStr">
        <is>
          <t>A5 Open a sample</t>
        </is>
      </c>
      <c r="R490" s="21" t="inlineStr">
        <is>
          <t>U</t>
        </is>
      </c>
      <c r="S490" s="23" t="n"/>
      <c r="T490" s="14">
        <f>IF(Z490=0,IF(ISNUMBER(SEARCH("X",AV490)),"Unrated (0-5; X)","Unrated (0-5)"),IF(Z490=1,V490&amp;"/5",V490&amp;"-"&amp;X490&amp;"/5 (P"&amp;IF(ISNUMBER(SEARCH("X",AV490)),"; X","")&amp;")"))</f>
        <v/>
      </c>
      <c r="U490" s="26">
        <f>IF(AS490=0,"",IF(AR490=0,"Incomplete/invalid",IF(AA490=0,IF(ISNUMBER(SEARCH("X",AW490)),"Unrated (0-5; X)","Unrated (0-5)"),IF(AA490=1,W490&amp;"/5",W490&amp;"-"&amp;Y490&amp;"/5 (P"&amp;IF(ISNUMBER(SEARCH("X",AW490)),"; X","")&amp;")"))))</f>
        <v/>
      </c>
      <c r="V490" s="53">
        <f>LEN(AV490)-LEN(SUBSTITUTE(AV490,"Y",""))</f>
        <v/>
      </c>
      <c r="W490" s="54">
        <f>IF(AR490=1,LEN(AW490)-LEN(SUBSTITUTE(AW490,"Y","")),"")</f>
        <v/>
      </c>
      <c r="X490" s="53">
        <f>5-(LEN(AV490)-LEN(SUBSTITUTE(AV490,"N","")))</f>
        <v/>
      </c>
      <c r="Y490" s="54">
        <f>IF(AR490=1,5-(LEN(AW490)-LEN(SUBSTITUTE(AW490,"N",""))),"")</f>
        <v/>
      </c>
      <c r="Z490" s="55">
        <f>(V490+5-X490)/5</f>
        <v/>
      </c>
      <c r="AA490" s="56">
        <f>IF(AR490=1,(W490+5-Y490)/5,"")</f>
        <v/>
      </c>
      <c r="AB490" s="57">
        <f>D490*V490/5</f>
        <v/>
      </c>
      <c r="AC490" s="58">
        <f>IF(AR490=1,D490*W490/5,"")</f>
        <v/>
      </c>
      <c r="AD490" s="57">
        <f>D490*X490/5</f>
        <v/>
      </c>
      <c r="AE490" s="58">
        <f>IF(AR490=1,D490*Y490/5,"")</f>
        <v/>
      </c>
      <c r="AF490" s="57">
        <f>D490*Z490</f>
        <v/>
      </c>
      <c r="AG490" s="58">
        <f>IF(AR490=1,D490*AA490,"")</f>
        <v/>
      </c>
      <c r="AH490" s="14" t="inlineStr">
        <is>
          <t>Y: A1, A2 | N: none | X: none | U: A3, A4, A5. See dataset-specific evidence note in MCDM_Grades and the complete rules in MCDM_Rubric.</t>
        </is>
      </c>
      <c r="AI490" s="27" t="n"/>
      <c r="AJ490" s="14" t="inlineStr">
        <is>
          <t>https://data.mendeley.com/datasets/wddt4gbttd/1</t>
        </is>
      </c>
      <c r="AK490" s="27" t="n"/>
      <c r="AL490" s="14" t="inlineStr">
        <is>
          <t>P: primary documentation (not evaluator-verified data quality)</t>
        </is>
      </c>
      <c r="AM490" s="27" t="n"/>
      <c r="AN490" s="14" t="inlineStr">
        <is>
          <t>Mendeley wddt4gbttd/1</t>
        </is>
      </c>
      <c r="AO490" s="27" t="n"/>
      <c r="AP490" s="14" t="inlineStr">
        <is>
          <t>2026-09-07</t>
        </is>
      </c>
      <c r="AQ490" s="27" t="n"/>
      <c r="AR490" s="14">
        <f>IF(AND(AS490=5,LEN(AW490)=5,LEN(SUBSTITUTE(SUBSTITUTE(SUBSTITUTE(SUBSTITUTE(AW490,"Y",""),"N",""),"U",""),"X",""))=0),1,0)</f>
        <v/>
      </c>
      <c r="AS490" s="14">
        <f>COUNTA(G490,J490,M490,P490,S490)</f>
        <v/>
      </c>
      <c r="AT490" s="14">
        <f>SUM(IF(OR(G490="Y",G490="N",G490="U",G490="X"),IF(G490=F490,1,0),0),IF(OR(J490="Y",J490="N",J490="U",J490="X"),IF(J490=I490,1,0),0),IF(OR(M490="Y",M490="N",M490="U",M490="X"),IF(M490=L490,1,0),0),IF(OR(P490="Y",P490="N",P490="U",P490="X"),IF(P490=O490,1,0),0),IF(OR(S490="Y",S490="N",S490="U",S490="X"),IF(S490=R490,1,0),0))</f>
        <v/>
      </c>
      <c r="AU490" s="14">
        <f>A490&amp;"|"&amp;LEFT(C490,1)</f>
        <v/>
      </c>
      <c r="AV490" s="14">
        <f>F490&amp;I490&amp;L490&amp;O490&amp;R490</f>
        <v/>
      </c>
      <c r="AW490" s="14">
        <f>G490&amp;J490&amp;M490&amp;P490&amp;S490</f>
        <v/>
      </c>
    </row>
    <row r="491" ht="70" customHeight="1">
      <c r="A491" s="14" t="inlineStr">
        <is>
          <t>DS-062</t>
        </is>
      </c>
      <c r="B491" s="14" t="inlineStr">
        <is>
          <t>CRACK500 with Noisy Annotation Masks</t>
        </is>
      </c>
      <c r="C491" s="14" t="inlineStr">
        <is>
          <t>L Label Quality</t>
        </is>
      </c>
      <c r="D491" s="14">
        <f>MCDM_Settings!$D$8</f>
        <v/>
      </c>
      <c r="E491" s="14" t="inlineStr">
        <is>
          <t>L1 Define the targets</t>
        </is>
      </c>
      <c r="F491" s="21" t="inlineStr">
        <is>
          <t>Y</t>
        </is>
      </c>
      <c r="G491" s="23" t="n"/>
      <c r="H491" s="14" t="inlineStr">
        <is>
          <t>L2 Explain the rules</t>
        </is>
      </c>
      <c r="I491" s="21" t="inlineStr">
        <is>
          <t>U</t>
        </is>
      </c>
      <c r="J491" s="23" t="n"/>
      <c r="K491" s="14" t="inlineStr">
        <is>
          <t>L3 Identify the team</t>
        </is>
      </c>
      <c r="L491" s="21" t="inlineStr">
        <is>
          <t>U</t>
        </is>
      </c>
      <c r="M491" s="23" t="n"/>
      <c r="N491" s="14" t="inlineStr">
        <is>
          <t>L4 Review and correct</t>
        </is>
      </c>
      <c r="O491" s="21" t="inlineStr">
        <is>
          <t>U</t>
        </is>
      </c>
      <c r="P491" s="23" t="n"/>
      <c r="Q491" s="14" t="inlineStr">
        <is>
          <t>L5 Measure reliability</t>
        </is>
      </c>
      <c r="R491" s="21" t="inlineStr">
        <is>
          <t>U</t>
        </is>
      </c>
      <c r="S491" s="23" t="n"/>
      <c r="T491" s="14">
        <f>IF(Z491=0,IF(ISNUMBER(SEARCH("X",AV491)),"Unrated (0-5; X)","Unrated (0-5)"),IF(Z491=1,V491&amp;"/5",V491&amp;"-"&amp;X491&amp;"/5 (P"&amp;IF(ISNUMBER(SEARCH("X",AV491)),"; X","")&amp;")"))</f>
        <v/>
      </c>
      <c r="U491" s="26">
        <f>IF(AS491=0,"",IF(AR491=0,"Incomplete/invalid",IF(AA491=0,IF(ISNUMBER(SEARCH("X",AW491)),"Unrated (0-5; X)","Unrated (0-5)"),IF(AA491=1,W491&amp;"/5",W491&amp;"-"&amp;Y491&amp;"/5 (P"&amp;IF(ISNUMBER(SEARCH("X",AW491)),"; X","")&amp;")"))))</f>
        <v/>
      </c>
      <c r="V491" s="53">
        <f>LEN(AV491)-LEN(SUBSTITUTE(AV491,"Y",""))</f>
        <v/>
      </c>
      <c r="W491" s="54">
        <f>IF(AR491=1,LEN(AW491)-LEN(SUBSTITUTE(AW491,"Y","")),"")</f>
        <v/>
      </c>
      <c r="X491" s="53">
        <f>5-(LEN(AV491)-LEN(SUBSTITUTE(AV491,"N","")))</f>
        <v/>
      </c>
      <c r="Y491" s="54">
        <f>IF(AR491=1,5-(LEN(AW491)-LEN(SUBSTITUTE(AW491,"N",""))),"")</f>
        <v/>
      </c>
      <c r="Z491" s="55">
        <f>(V491+5-X491)/5</f>
        <v/>
      </c>
      <c r="AA491" s="56">
        <f>IF(AR491=1,(W491+5-Y491)/5,"")</f>
        <v/>
      </c>
      <c r="AB491" s="57">
        <f>D491*V491/5</f>
        <v/>
      </c>
      <c r="AC491" s="58">
        <f>IF(AR491=1,D491*W491/5,"")</f>
        <v/>
      </c>
      <c r="AD491" s="57">
        <f>D491*X491/5</f>
        <v/>
      </c>
      <c r="AE491" s="58">
        <f>IF(AR491=1,D491*Y491/5,"")</f>
        <v/>
      </c>
      <c r="AF491" s="57">
        <f>D491*Z491</f>
        <v/>
      </c>
      <c r="AG491" s="58">
        <f>IF(AR491=1,D491*AA491,"")</f>
        <v/>
      </c>
      <c r="AH491" s="14" t="inlineStr">
        <is>
          <t>Y: L1 | N: none | X: none | U: L2, L3, L4, L5. See dataset-specific evidence note in MCDM_Grades and the complete rules in MCDM_Rubric.</t>
        </is>
      </c>
      <c r="AI491" s="27" t="n"/>
      <c r="AJ491" s="14" t="inlineStr">
        <is>
          <t>https://data.mendeley.com/datasets/wddt4gbttd/1</t>
        </is>
      </c>
      <c r="AK491" s="27" t="n"/>
      <c r="AL491" s="14" t="inlineStr">
        <is>
          <t>P: primary documentation (not evaluator-verified data quality)</t>
        </is>
      </c>
      <c r="AM491" s="27" t="n"/>
      <c r="AN491" s="14" t="inlineStr">
        <is>
          <t>Mendeley wddt4gbttd/1</t>
        </is>
      </c>
      <c r="AO491" s="27" t="n"/>
      <c r="AP491" s="14" t="inlineStr">
        <is>
          <t>2026-09-07</t>
        </is>
      </c>
      <c r="AQ491" s="27" t="n"/>
      <c r="AR491" s="14">
        <f>IF(AND(AS491=5,LEN(AW491)=5,LEN(SUBSTITUTE(SUBSTITUTE(SUBSTITUTE(SUBSTITUTE(AW491,"Y",""),"N",""),"U",""),"X",""))=0),1,0)</f>
        <v/>
      </c>
      <c r="AS491" s="14">
        <f>COUNTA(G491,J491,M491,P491,S491)</f>
        <v/>
      </c>
      <c r="AT491" s="14">
        <f>SUM(IF(OR(G491="Y",G491="N",G491="U",G491="X"),IF(G491=F491,1,0),0),IF(OR(J491="Y",J491="N",J491="U",J491="X"),IF(J491=I491,1,0),0),IF(OR(M491="Y",M491="N",M491="U",M491="X"),IF(M491=L491,1,0),0),IF(OR(P491="Y",P491="N",P491="U",P491="X"),IF(P491=O491,1,0),0),IF(OR(S491="Y",S491="N",S491="U",S491="X"),IF(S491=R491,1,0),0))</f>
        <v/>
      </c>
      <c r="AU491" s="14">
        <f>A491&amp;"|"&amp;LEFT(C491,1)</f>
        <v/>
      </c>
      <c r="AV491" s="14">
        <f>F491&amp;I491&amp;L491&amp;O491&amp;R491</f>
        <v/>
      </c>
      <c r="AW491" s="14">
        <f>G491&amp;J491&amp;M491&amp;P491&amp;S491</f>
        <v/>
      </c>
    </row>
    <row r="492" ht="70" customHeight="1">
      <c r="A492" s="14" t="inlineStr">
        <is>
          <t>DS-062</t>
        </is>
      </c>
      <c r="B492" s="14" t="inlineStr">
        <is>
          <t>CRACK500 with Noisy Annotation Masks</t>
        </is>
      </c>
      <c r="C492" s="14" t="inlineStr">
        <is>
          <t>D Documentation</t>
        </is>
      </c>
      <c r="D492" s="14">
        <f>MCDM_Settings!$D$9</f>
        <v/>
      </c>
      <c r="E492" s="14" t="inlineStr">
        <is>
          <t>D1 Describe the files</t>
        </is>
      </c>
      <c r="F492" s="21" t="inlineStr">
        <is>
          <t>U</t>
        </is>
      </c>
      <c r="G492" s="23" t="n"/>
      <c r="H492" s="14" t="inlineStr">
        <is>
          <t>D2 Explain the source</t>
        </is>
      </c>
      <c r="I492" s="21" t="inlineStr">
        <is>
          <t>Y</t>
        </is>
      </c>
      <c r="J492" s="23" t="n"/>
      <c r="K492" s="14" t="inlineStr">
        <is>
          <t>D3 Track the version</t>
        </is>
      </c>
      <c r="L492" s="21" t="inlineStr">
        <is>
          <t>Y</t>
        </is>
      </c>
      <c r="M492" s="23" t="n"/>
      <c r="N492" s="14" t="inlineStr">
        <is>
          <t>D4 State the limits</t>
        </is>
      </c>
      <c r="O492" s="21" t="inlineStr">
        <is>
          <t>Y</t>
        </is>
      </c>
      <c r="P492" s="23" t="n"/>
      <c r="Q492" s="14" t="inlineStr">
        <is>
          <t>D5 Locate the details</t>
        </is>
      </c>
      <c r="R492" s="21" t="inlineStr">
        <is>
          <t>Y</t>
        </is>
      </c>
      <c r="S492" s="23" t="n"/>
      <c r="T492" s="14">
        <f>IF(Z492=0,IF(ISNUMBER(SEARCH("X",AV492)),"Unrated (0-5; X)","Unrated (0-5)"),IF(Z492=1,V492&amp;"/5",V492&amp;"-"&amp;X492&amp;"/5 (P"&amp;IF(ISNUMBER(SEARCH("X",AV492)),"; X","")&amp;")"))</f>
        <v/>
      </c>
      <c r="U492" s="26">
        <f>IF(AS492=0,"",IF(AR492=0,"Incomplete/invalid",IF(AA492=0,IF(ISNUMBER(SEARCH("X",AW492)),"Unrated (0-5; X)","Unrated (0-5)"),IF(AA492=1,W492&amp;"/5",W492&amp;"-"&amp;Y492&amp;"/5 (P"&amp;IF(ISNUMBER(SEARCH("X",AW492)),"; X","")&amp;")"))))</f>
        <v/>
      </c>
      <c r="V492" s="53">
        <f>LEN(AV492)-LEN(SUBSTITUTE(AV492,"Y",""))</f>
        <v/>
      </c>
      <c r="W492" s="54">
        <f>IF(AR492=1,LEN(AW492)-LEN(SUBSTITUTE(AW492,"Y","")),"")</f>
        <v/>
      </c>
      <c r="X492" s="53">
        <f>5-(LEN(AV492)-LEN(SUBSTITUTE(AV492,"N","")))</f>
        <v/>
      </c>
      <c r="Y492" s="54">
        <f>IF(AR492=1,5-(LEN(AW492)-LEN(SUBSTITUTE(AW492,"N",""))),"")</f>
        <v/>
      </c>
      <c r="Z492" s="55">
        <f>(V492+5-X492)/5</f>
        <v/>
      </c>
      <c r="AA492" s="56">
        <f>IF(AR492=1,(W492+5-Y492)/5,"")</f>
        <v/>
      </c>
      <c r="AB492" s="57">
        <f>D492*V492/5</f>
        <v/>
      </c>
      <c r="AC492" s="58">
        <f>IF(AR492=1,D492*W492/5,"")</f>
        <v/>
      </c>
      <c r="AD492" s="57">
        <f>D492*X492/5</f>
        <v/>
      </c>
      <c r="AE492" s="58">
        <f>IF(AR492=1,D492*Y492/5,"")</f>
        <v/>
      </c>
      <c r="AF492" s="57">
        <f>D492*Z492</f>
        <v/>
      </c>
      <c r="AG492" s="58">
        <f>IF(AR492=1,D492*AA492,"")</f>
        <v/>
      </c>
      <c r="AH492" s="14" t="inlineStr">
        <is>
          <t>Y: D2, D3, D4, D5 | N: none | X: none | U: D1. See dataset-specific evidence note in MCDM_Grades and the complete rules in MCDM_Rubric.</t>
        </is>
      </c>
      <c r="AI492" s="27" t="n"/>
      <c r="AJ492" s="14" t="inlineStr">
        <is>
          <t>https://data.mendeley.com/datasets/wddt4gbttd/1</t>
        </is>
      </c>
      <c r="AK492" s="27" t="n"/>
      <c r="AL492" s="14" t="inlineStr">
        <is>
          <t>P: primary documentation (not evaluator-verified data quality)</t>
        </is>
      </c>
      <c r="AM492" s="27" t="n"/>
      <c r="AN492" s="14" t="inlineStr">
        <is>
          <t>Mendeley wddt4gbttd/1</t>
        </is>
      </c>
      <c r="AO492" s="27" t="n"/>
      <c r="AP492" s="14" t="inlineStr">
        <is>
          <t>2026-09-07</t>
        </is>
      </c>
      <c r="AQ492" s="27" t="n"/>
      <c r="AR492" s="14">
        <f>IF(AND(AS492=5,LEN(AW492)=5,LEN(SUBSTITUTE(SUBSTITUTE(SUBSTITUTE(SUBSTITUTE(AW492,"Y",""),"N",""),"U",""),"X",""))=0),1,0)</f>
        <v/>
      </c>
      <c r="AS492" s="14">
        <f>COUNTA(G492,J492,M492,P492,S492)</f>
        <v/>
      </c>
      <c r="AT492" s="14">
        <f>SUM(IF(OR(G492="Y",G492="N",G492="U",G492="X"),IF(G492=F492,1,0),0),IF(OR(J492="Y",J492="N",J492="U",J492="X"),IF(J492=I492,1,0),0),IF(OR(M492="Y",M492="N",M492="U",M492="X"),IF(M492=L492,1,0),0),IF(OR(P492="Y",P492="N",P492="U",P492="X"),IF(P492=O492,1,0),0),IF(OR(S492="Y",S492="N",S492="U",S492="X"),IF(S492=R492,1,0),0))</f>
        <v/>
      </c>
      <c r="AU492" s="14">
        <f>A492&amp;"|"&amp;LEFT(C492,1)</f>
        <v/>
      </c>
      <c r="AV492" s="14">
        <f>F492&amp;I492&amp;L492&amp;O492&amp;R492</f>
        <v/>
      </c>
      <c r="AW492" s="14">
        <f>G492&amp;J492&amp;M492&amp;P492&amp;S492</f>
        <v/>
      </c>
    </row>
    <row r="493" ht="70" customHeight="1">
      <c r="A493" s="14" t="inlineStr">
        <is>
          <t>DS-062</t>
        </is>
      </c>
      <c r="B493" s="14" t="inlineStr">
        <is>
          <t>CRACK500 with Noisy Annotation Masks</t>
        </is>
      </c>
      <c r="C493" s="14" t="inlineStr">
        <is>
          <t>C Sample Size</t>
        </is>
      </c>
      <c r="D493" s="14">
        <f>MCDM_Settings!$D$10</f>
        <v/>
      </c>
      <c r="E493" s="14" t="inlineStr">
        <is>
          <t>C1 Count originals</t>
        </is>
      </c>
      <c r="F493" s="21" t="inlineStr">
        <is>
          <t>U</t>
        </is>
      </c>
      <c r="G493" s="23" t="n"/>
      <c r="H493" s="14" t="inlineStr">
        <is>
          <t>C2 Count each class</t>
        </is>
      </c>
      <c r="I493" s="21" t="inlineStr">
        <is>
          <t>U</t>
        </is>
      </c>
      <c r="J493" s="23" t="n"/>
      <c r="K493" s="14" t="inlineStr">
        <is>
          <t>C3 Count each group</t>
        </is>
      </c>
      <c r="L493" s="21" t="inlineStr">
        <is>
          <t>U</t>
        </is>
      </c>
      <c r="M493" s="23" t="n"/>
      <c r="N493" s="14" t="inlineStr">
        <is>
          <t>C4 Count each split</t>
        </is>
      </c>
      <c r="O493" s="21" t="inlineStr">
        <is>
          <t>U</t>
        </is>
      </c>
      <c r="P493" s="23" t="n"/>
      <c r="Q493" s="14" t="inlineStr">
        <is>
          <t>C5 Justify the size</t>
        </is>
      </c>
      <c r="R493" s="21" t="inlineStr">
        <is>
          <t>U</t>
        </is>
      </c>
      <c r="S493" s="23" t="n"/>
      <c r="T493" s="14">
        <f>IF(Z493=0,IF(ISNUMBER(SEARCH("X",AV493)),"Unrated (0-5; X)","Unrated (0-5)"),IF(Z493=1,V493&amp;"/5",V493&amp;"-"&amp;X493&amp;"/5 (P"&amp;IF(ISNUMBER(SEARCH("X",AV493)),"; X","")&amp;")"))</f>
        <v/>
      </c>
      <c r="U493" s="26">
        <f>IF(AS493=0,"",IF(AR493=0,"Incomplete/invalid",IF(AA493=0,IF(ISNUMBER(SEARCH("X",AW493)),"Unrated (0-5; X)","Unrated (0-5)"),IF(AA493=1,W493&amp;"/5",W493&amp;"-"&amp;Y493&amp;"/5 (P"&amp;IF(ISNUMBER(SEARCH("X",AW493)),"; X","")&amp;")"))))</f>
        <v/>
      </c>
      <c r="V493" s="53">
        <f>LEN(AV493)-LEN(SUBSTITUTE(AV493,"Y",""))</f>
        <v/>
      </c>
      <c r="W493" s="54">
        <f>IF(AR493=1,LEN(AW493)-LEN(SUBSTITUTE(AW493,"Y","")),"")</f>
        <v/>
      </c>
      <c r="X493" s="53">
        <f>5-(LEN(AV493)-LEN(SUBSTITUTE(AV493,"N","")))</f>
        <v/>
      </c>
      <c r="Y493" s="54">
        <f>IF(AR493=1,5-(LEN(AW493)-LEN(SUBSTITUTE(AW493,"N",""))),"")</f>
        <v/>
      </c>
      <c r="Z493" s="55">
        <f>(V493+5-X493)/5</f>
        <v/>
      </c>
      <c r="AA493" s="56">
        <f>IF(AR493=1,(W493+5-Y493)/5,"")</f>
        <v/>
      </c>
      <c r="AB493" s="57">
        <f>D493*V493/5</f>
        <v/>
      </c>
      <c r="AC493" s="58">
        <f>IF(AR493=1,D493*W493/5,"")</f>
        <v/>
      </c>
      <c r="AD493" s="57">
        <f>D493*X493/5</f>
        <v/>
      </c>
      <c r="AE493" s="58">
        <f>IF(AR493=1,D493*Y493/5,"")</f>
        <v/>
      </c>
      <c r="AF493" s="57">
        <f>D493*Z493</f>
        <v/>
      </c>
      <c r="AG493" s="58">
        <f>IF(AR493=1,D493*AA493,"")</f>
        <v/>
      </c>
      <c r="AH493" s="14" t="inlineStr">
        <is>
          <t>Y: none | N: none | X: none | U: C1, C2, C3, C4, C5. See dataset-specific evidence note in MCDM_Grades and the complete rules in MCDM_Rubric.</t>
        </is>
      </c>
      <c r="AI493" s="27" t="n"/>
      <c r="AJ493" s="14" t="inlineStr">
        <is>
          <t>https://data.mendeley.com/datasets/wddt4gbttd/1</t>
        </is>
      </c>
      <c r="AK493" s="27" t="n"/>
      <c r="AL493" s="14" t="inlineStr">
        <is>
          <t>P: primary documentation (not evaluator-verified data quality)</t>
        </is>
      </c>
      <c r="AM493" s="27" t="n"/>
      <c r="AN493" s="14" t="inlineStr">
        <is>
          <t>Mendeley wddt4gbttd/1</t>
        </is>
      </c>
      <c r="AO493" s="27" t="n"/>
      <c r="AP493" s="14" t="inlineStr">
        <is>
          <t>2026-09-07</t>
        </is>
      </c>
      <c r="AQ493" s="27" t="n"/>
      <c r="AR493" s="14">
        <f>IF(AND(AS493=5,LEN(AW493)=5,LEN(SUBSTITUTE(SUBSTITUTE(SUBSTITUTE(SUBSTITUTE(AW493,"Y",""),"N",""),"U",""),"X",""))=0),1,0)</f>
        <v/>
      </c>
      <c r="AS493" s="14">
        <f>COUNTA(G493,J493,M493,P493,S493)</f>
        <v/>
      </c>
      <c r="AT493" s="14">
        <f>SUM(IF(OR(G493="Y",G493="N",G493="U",G493="X"),IF(G493=F493,1,0),0),IF(OR(J493="Y",J493="N",J493="U",J493="X"),IF(J493=I493,1,0),0),IF(OR(M493="Y",M493="N",M493="U",M493="X"),IF(M493=L493,1,0),0),IF(OR(P493="Y",P493="N",P493="U",P493="X"),IF(P493=O493,1,0),0),IF(OR(S493="Y",S493="N",S493="U",S493="X"),IF(S493=R493,1,0),0))</f>
        <v/>
      </c>
      <c r="AU493" s="14">
        <f>A493&amp;"|"&amp;LEFT(C493,1)</f>
        <v/>
      </c>
      <c r="AV493" s="14">
        <f>F493&amp;I493&amp;L493&amp;O493&amp;R493</f>
        <v/>
      </c>
      <c r="AW493" s="14">
        <f>G493&amp;J493&amp;M493&amp;P493&amp;S493</f>
        <v/>
      </c>
    </row>
    <row r="494" ht="70" customHeight="1">
      <c r="A494" s="14" t="inlineStr">
        <is>
          <t>DS-062</t>
        </is>
      </c>
      <c r="B494" s="14" t="inlineStr">
        <is>
          <t>CRACK500 with Noisy Annotation Masks</t>
        </is>
      </c>
      <c r="C494" s="14" t="inlineStr">
        <is>
          <t>R Domain Fit</t>
        </is>
      </c>
      <c r="D494" s="14">
        <f>MCDM_Settings!$D$11</f>
        <v/>
      </c>
      <c r="E494" s="14" t="inlineStr">
        <is>
          <t>R1 Define the domain</t>
        </is>
      </c>
      <c r="F494" s="21" t="inlineStr">
        <is>
          <t>U</t>
        </is>
      </c>
      <c r="G494" s="23" t="n"/>
      <c r="H494" s="14" t="inlineStr">
        <is>
          <t>R2 Describe coverage</t>
        </is>
      </c>
      <c r="I494" s="21" t="inlineStr">
        <is>
          <t>U</t>
        </is>
      </c>
      <c r="J494" s="23" t="n"/>
      <c r="K494" s="14" t="inlineStr">
        <is>
          <t>R3 Compare the target</t>
        </is>
      </c>
      <c r="L494" s="21" t="inlineStr">
        <is>
          <t>U</t>
        </is>
      </c>
      <c r="M494" s="23" t="n"/>
      <c r="N494" s="14" t="inlineStr">
        <is>
          <t>R4 Check for bias</t>
        </is>
      </c>
      <c r="O494" s="21" t="inlineStr">
        <is>
          <t>U</t>
        </is>
      </c>
      <c r="P494" s="23" t="n"/>
      <c r="Q494" s="14" t="inlineStr">
        <is>
          <t>R5 Test a new domain</t>
        </is>
      </c>
      <c r="R494" s="21" t="inlineStr">
        <is>
          <t>U</t>
        </is>
      </c>
      <c r="S494" s="23" t="n"/>
      <c r="T494" s="14">
        <f>IF(Z494=0,IF(ISNUMBER(SEARCH("X",AV494)),"Unrated (0-5; X)","Unrated (0-5)"),IF(Z494=1,V494&amp;"/5",V494&amp;"-"&amp;X494&amp;"/5 (P"&amp;IF(ISNUMBER(SEARCH("X",AV494)),"; X","")&amp;")"))</f>
        <v/>
      </c>
      <c r="U494" s="26">
        <f>IF(AS494=0,"",IF(AR494=0,"Incomplete/invalid",IF(AA494=0,IF(ISNUMBER(SEARCH("X",AW494)),"Unrated (0-5; X)","Unrated (0-5)"),IF(AA494=1,W494&amp;"/5",W494&amp;"-"&amp;Y494&amp;"/5 (P"&amp;IF(ISNUMBER(SEARCH("X",AW494)),"; X","")&amp;")"))))</f>
        <v/>
      </c>
      <c r="V494" s="53">
        <f>LEN(AV494)-LEN(SUBSTITUTE(AV494,"Y",""))</f>
        <v/>
      </c>
      <c r="W494" s="54">
        <f>IF(AR494=1,LEN(AW494)-LEN(SUBSTITUTE(AW494,"Y","")),"")</f>
        <v/>
      </c>
      <c r="X494" s="53">
        <f>5-(LEN(AV494)-LEN(SUBSTITUTE(AV494,"N","")))</f>
        <v/>
      </c>
      <c r="Y494" s="54">
        <f>IF(AR494=1,5-(LEN(AW494)-LEN(SUBSTITUTE(AW494,"N",""))),"")</f>
        <v/>
      </c>
      <c r="Z494" s="55">
        <f>(V494+5-X494)/5</f>
        <v/>
      </c>
      <c r="AA494" s="56">
        <f>IF(AR494=1,(W494+5-Y494)/5,"")</f>
        <v/>
      </c>
      <c r="AB494" s="57">
        <f>D494*V494/5</f>
        <v/>
      </c>
      <c r="AC494" s="58">
        <f>IF(AR494=1,D494*W494/5,"")</f>
        <v/>
      </c>
      <c r="AD494" s="57">
        <f>D494*X494/5</f>
        <v/>
      </c>
      <c r="AE494" s="58">
        <f>IF(AR494=1,D494*Y494/5,"")</f>
        <v/>
      </c>
      <c r="AF494" s="57">
        <f>D494*Z494</f>
        <v/>
      </c>
      <c r="AG494" s="58">
        <f>IF(AR494=1,D494*AA494,"")</f>
        <v/>
      </c>
      <c r="AH494" s="14" t="inlineStr">
        <is>
          <t>Y: none | N: none | X: none | U: R1, R2, R3, R4, R5. See dataset-specific evidence note in MCDM_Grades and the complete rules in MCDM_Rubric.</t>
        </is>
      </c>
      <c r="AI494" s="27" t="n"/>
      <c r="AJ494" s="14" t="inlineStr">
        <is>
          <t>https://data.mendeley.com/datasets/wddt4gbttd/1</t>
        </is>
      </c>
      <c r="AK494" s="27" t="n"/>
      <c r="AL494" s="14" t="inlineStr">
        <is>
          <t>P: primary documentation (not evaluator-verified data quality)</t>
        </is>
      </c>
      <c r="AM494" s="27" t="n"/>
      <c r="AN494" s="14" t="inlineStr">
        <is>
          <t>Mendeley wddt4gbttd/1</t>
        </is>
      </c>
      <c r="AO494" s="27" t="n"/>
      <c r="AP494" s="14" t="inlineStr">
        <is>
          <t>2026-09-07</t>
        </is>
      </c>
      <c r="AQ494" s="27" t="n"/>
      <c r="AR494" s="14">
        <f>IF(AND(AS494=5,LEN(AW494)=5,LEN(SUBSTITUTE(SUBSTITUTE(SUBSTITUTE(SUBSTITUTE(AW494,"Y",""),"N",""),"U",""),"X",""))=0),1,0)</f>
        <v/>
      </c>
      <c r="AS494" s="14">
        <f>COUNTA(G494,J494,M494,P494,S494)</f>
        <v/>
      </c>
      <c r="AT494" s="14">
        <f>SUM(IF(OR(G494="Y",G494="N",G494="U",G494="X"),IF(G494=F494,1,0),0),IF(OR(J494="Y",J494="N",J494="U",J494="X"),IF(J494=I494,1,0),0),IF(OR(M494="Y",M494="N",M494="U",M494="X"),IF(M494=L494,1,0),0),IF(OR(P494="Y",P494="N",P494="U",P494="X"),IF(P494=O494,1,0),0),IF(OR(S494="Y",S494="N",S494="U",S494="X"),IF(S494=R494,1,0),0))</f>
        <v/>
      </c>
      <c r="AU494" s="14">
        <f>A494&amp;"|"&amp;LEFT(C494,1)</f>
        <v/>
      </c>
      <c r="AV494" s="14">
        <f>F494&amp;I494&amp;L494&amp;O494&amp;R494</f>
        <v/>
      </c>
      <c r="AW494" s="14">
        <f>G494&amp;J494&amp;M494&amp;P494&amp;S494</f>
        <v/>
      </c>
    </row>
    <row r="495" ht="70" customHeight="1">
      <c r="A495" s="14" t="inlineStr">
        <is>
          <t>DS-062</t>
        </is>
      </c>
      <c r="B495" s="14" t="inlineStr">
        <is>
          <t>CRACK500 with Noisy Annotation Masks</t>
        </is>
      </c>
      <c r="C495" s="14" t="inlineStr">
        <is>
          <t>M Sensor Details</t>
        </is>
      </c>
      <c r="D495" s="14">
        <f>MCDM_Settings!$D$12</f>
        <v/>
      </c>
      <c r="E495" s="14" t="inlineStr">
        <is>
          <t>M1 Identify equipment</t>
        </is>
      </c>
      <c r="F495" s="21" t="inlineStr">
        <is>
          <t>U</t>
        </is>
      </c>
      <c r="G495" s="23" t="n"/>
      <c r="H495" s="14" t="inlineStr">
        <is>
          <t>M2 Specify the scale</t>
        </is>
      </c>
      <c r="I495" s="21" t="inlineStr">
        <is>
          <t>U</t>
        </is>
      </c>
      <c r="J495" s="23" t="n"/>
      <c r="K495" s="14" t="inlineStr">
        <is>
          <t>M3 Locate the records</t>
        </is>
      </c>
      <c r="L495" s="21" t="inlineStr">
        <is>
          <t>U</t>
        </is>
      </c>
      <c r="M495" s="23" t="n"/>
      <c r="N495" s="14" t="inlineStr">
        <is>
          <t>M4 Report precision</t>
        </is>
      </c>
      <c r="O495" s="21" t="inlineStr">
        <is>
          <t>U</t>
        </is>
      </c>
      <c r="P495" s="23" t="n"/>
      <c r="Q495" s="14" t="inlineStr">
        <is>
          <t>M5 Explain processing</t>
        </is>
      </c>
      <c r="R495" s="21" t="inlineStr">
        <is>
          <t>Y</t>
        </is>
      </c>
      <c r="S495" s="23" t="n"/>
      <c r="T495" s="14">
        <f>IF(Z495=0,IF(ISNUMBER(SEARCH("X",AV495)),"Unrated (0-5; X)","Unrated (0-5)"),IF(Z495=1,V495&amp;"/5",V495&amp;"-"&amp;X495&amp;"/5 (P"&amp;IF(ISNUMBER(SEARCH("X",AV495)),"; X","")&amp;")"))</f>
        <v/>
      </c>
      <c r="U495" s="26">
        <f>IF(AS495=0,"",IF(AR495=0,"Incomplete/invalid",IF(AA495=0,IF(ISNUMBER(SEARCH("X",AW495)),"Unrated (0-5; X)","Unrated (0-5)"),IF(AA495=1,W495&amp;"/5",W495&amp;"-"&amp;Y495&amp;"/5 (P"&amp;IF(ISNUMBER(SEARCH("X",AW495)),"; X","")&amp;")"))))</f>
        <v/>
      </c>
      <c r="V495" s="53">
        <f>LEN(AV495)-LEN(SUBSTITUTE(AV495,"Y",""))</f>
        <v/>
      </c>
      <c r="W495" s="54">
        <f>IF(AR495=1,LEN(AW495)-LEN(SUBSTITUTE(AW495,"Y","")),"")</f>
        <v/>
      </c>
      <c r="X495" s="53">
        <f>5-(LEN(AV495)-LEN(SUBSTITUTE(AV495,"N","")))</f>
        <v/>
      </c>
      <c r="Y495" s="54">
        <f>IF(AR495=1,5-(LEN(AW495)-LEN(SUBSTITUTE(AW495,"N",""))),"")</f>
        <v/>
      </c>
      <c r="Z495" s="55">
        <f>(V495+5-X495)/5</f>
        <v/>
      </c>
      <c r="AA495" s="56">
        <f>IF(AR495=1,(W495+5-Y495)/5,"")</f>
        <v/>
      </c>
      <c r="AB495" s="57">
        <f>D495*V495/5</f>
        <v/>
      </c>
      <c r="AC495" s="58">
        <f>IF(AR495=1,D495*W495/5,"")</f>
        <v/>
      </c>
      <c r="AD495" s="57">
        <f>D495*X495/5</f>
        <v/>
      </c>
      <c r="AE495" s="58">
        <f>IF(AR495=1,D495*Y495/5,"")</f>
        <v/>
      </c>
      <c r="AF495" s="57">
        <f>D495*Z495</f>
        <v/>
      </c>
      <c r="AG495" s="58">
        <f>IF(AR495=1,D495*AA495,"")</f>
        <v/>
      </c>
      <c r="AH495" s="14" t="inlineStr">
        <is>
          <t>Y: M5 | N: none | X: none | U: M1, M2, M3, M4. See dataset-specific evidence note in MCDM_Grades and the complete rules in MCDM_Rubric.</t>
        </is>
      </c>
      <c r="AI495" s="27" t="n"/>
      <c r="AJ495" s="14" t="inlineStr">
        <is>
          <t>https://data.mendeley.com/datasets/wddt4gbttd/1</t>
        </is>
      </c>
      <c r="AK495" s="27" t="n"/>
      <c r="AL495" s="14" t="inlineStr">
        <is>
          <t>P: primary documentation (not evaluator-verified data quality)</t>
        </is>
      </c>
      <c r="AM495" s="27" t="n"/>
      <c r="AN495" s="14" t="inlineStr">
        <is>
          <t>Mendeley wddt4gbttd/1</t>
        </is>
      </c>
      <c r="AO495" s="27" t="n"/>
      <c r="AP495" s="14" t="inlineStr">
        <is>
          <t>2026-09-07</t>
        </is>
      </c>
      <c r="AQ495" s="27" t="n"/>
      <c r="AR495" s="14">
        <f>IF(AND(AS495=5,LEN(AW495)=5,LEN(SUBSTITUTE(SUBSTITUTE(SUBSTITUTE(SUBSTITUTE(AW495,"Y",""),"N",""),"U",""),"X",""))=0),1,0)</f>
        <v/>
      </c>
      <c r="AS495" s="14">
        <f>COUNTA(G495,J495,M495,P495,S495)</f>
        <v/>
      </c>
      <c r="AT495" s="14">
        <f>SUM(IF(OR(G495="Y",G495="N",G495="U",G495="X"),IF(G495=F495,1,0),0),IF(OR(J495="Y",J495="N",J495="U",J495="X"),IF(J495=I495,1,0),0),IF(OR(M495="Y",M495="N",M495="U",M495="X"),IF(M495=L495,1,0),0),IF(OR(P495="Y",P495="N",P495="U",P495="X"),IF(P495=O495,1,0),0),IF(OR(S495="Y",S495="N",S495="U",S495="X"),IF(S495=R495,1,0),0))</f>
        <v/>
      </c>
      <c r="AU495" s="14">
        <f>A495&amp;"|"&amp;LEFT(C495,1)</f>
        <v/>
      </c>
      <c r="AV495" s="14">
        <f>F495&amp;I495&amp;L495&amp;O495&amp;R495</f>
        <v/>
      </c>
      <c r="AW495" s="14">
        <f>G495&amp;J495&amp;M495&amp;P495&amp;S495</f>
        <v/>
      </c>
    </row>
    <row r="496" ht="70" customHeight="1">
      <c r="A496" s="14" t="inlineStr">
        <is>
          <t>DS-062</t>
        </is>
      </c>
      <c r="B496" s="14" t="inlineStr">
        <is>
          <t>CRACK500 with Noisy Annotation Masks</t>
        </is>
      </c>
      <c r="C496" s="14" t="inlineStr">
        <is>
          <t>V Test Readiness</t>
        </is>
      </c>
      <c r="D496" s="14">
        <f>MCDM_Settings!$D$13</f>
        <v/>
      </c>
      <c r="E496" s="14" t="inlineStr">
        <is>
          <t>V1 Identify test data</t>
        </is>
      </c>
      <c r="F496" s="21" t="inlineStr">
        <is>
          <t>U</t>
        </is>
      </c>
      <c r="G496" s="23" t="n"/>
      <c r="H496" s="14" t="inlineStr">
        <is>
          <t>V2 Define the splits</t>
        </is>
      </c>
      <c r="I496" s="21" t="inlineStr">
        <is>
          <t>U</t>
        </is>
      </c>
      <c r="J496" s="23" t="n"/>
      <c r="K496" s="14" t="inlineStr">
        <is>
          <t>V3 Prevent leakage</t>
        </is>
      </c>
      <c r="L496" s="21" t="inlineStr">
        <is>
          <t>U</t>
        </is>
      </c>
      <c r="M496" s="23" t="n"/>
      <c r="N496" s="14" t="inlineStr">
        <is>
          <t>V4 Provide a baseline</t>
        </is>
      </c>
      <c r="O496" s="21" t="inlineStr">
        <is>
          <t>U</t>
        </is>
      </c>
      <c r="P496" s="23" t="n"/>
      <c r="Q496" s="14" t="inlineStr">
        <is>
          <t>V5 Report uncertainty</t>
        </is>
      </c>
      <c r="R496" s="21" t="inlineStr">
        <is>
          <t>U</t>
        </is>
      </c>
      <c r="S496" s="23" t="n"/>
      <c r="T496" s="14">
        <f>IF(Z496=0,IF(ISNUMBER(SEARCH("X",AV496)),"Unrated (0-5; X)","Unrated (0-5)"),IF(Z496=1,V496&amp;"/5",V496&amp;"-"&amp;X496&amp;"/5 (P"&amp;IF(ISNUMBER(SEARCH("X",AV496)),"; X","")&amp;")"))</f>
        <v/>
      </c>
      <c r="U496" s="26">
        <f>IF(AS496=0,"",IF(AR496=0,"Incomplete/invalid",IF(AA496=0,IF(ISNUMBER(SEARCH("X",AW496)),"Unrated (0-5; X)","Unrated (0-5)"),IF(AA496=1,W496&amp;"/5",W496&amp;"-"&amp;Y496&amp;"/5 (P"&amp;IF(ISNUMBER(SEARCH("X",AW496)),"; X","")&amp;")"))))</f>
        <v/>
      </c>
      <c r="V496" s="53">
        <f>LEN(AV496)-LEN(SUBSTITUTE(AV496,"Y",""))</f>
        <v/>
      </c>
      <c r="W496" s="54">
        <f>IF(AR496=1,LEN(AW496)-LEN(SUBSTITUTE(AW496,"Y","")),"")</f>
        <v/>
      </c>
      <c r="X496" s="53">
        <f>5-(LEN(AV496)-LEN(SUBSTITUTE(AV496,"N","")))</f>
        <v/>
      </c>
      <c r="Y496" s="54">
        <f>IF(AR496=1,5-(LEN(AW496)-LEN(SUBSTITUTE(AW496,"N",""))),"")</f>
        <v/>
      </c>
      <c r="Z496" s="55">
        <f>(V496+5-X496)/5</f>
        <v/>
      </c>
      <c r="AA496" s="56">
        <f>IF(AR496=1,(W496+5-Y496)/5,"")</f>
        <v/>
      </c>
      <c r="AB496" s="57">
        <f>D496*V496/5</f>
        <v/>
      </c>
      <c r="AC496" s="58">
        <f>IF(AR496=1,D496*W496/5,"")</f>
        <v/>
      </c>
      <c r="AD496" s="57">
        <f>D496*X496/5</f>
        <v/>
      </c>
      <c r="AE496" s="58">
        <f>IF(AR496=1,D496*Y496/5,"")</f>
        <v/>
      </c>
      <c r="AF496" s="57">
        <f>D496*Z496</f>
        <v/>
      </c>
      <c r="AG496" s="58">
        <f>IF(AR496=1,D496*AA496,"")</f>
        <v/>
      </c>
      <c r="AH496" s="14" t="inlineStr">
        <is>
          <t>Y: none | N: none | X: none | U: V1, V2, V3, V4, V5. See dataset-specific evidence note in MCDM_Grades and the complete rules in MCDM_Rubric.</t>
        </is>
      </c>
      <c r="AI496" s="27" t="n"/>
      <c r="AJ496" s="14" t="inlineStr">
        <is>
          <t>https://data.mendeley.com/datasets/wddt4gbttd/1</t>
        </is>
      </c>
      <c r="AK496" s="27" t="n"/>
      <c r="AL496" s="14" t="inlineStr">
        <is>
          <t>P: primary documentation (not evaluator-verified data quality)</t>
        </is>
      </c>
      <c r="AM496" s="27" t="n"/>
      <c r="AN496" s="14" t="inlineStr">
        <is>
          <t>Mendeley wddt4gbttd/1</t>
        </is>
      </c>
      <c r="AO496" s="27" t="n"/>
      <c r="AP496" s="14" t="inlineStr">
        <is>
          <t>2026-09-07</t>
        </is>
      </c>
      <c r="AQ496" s="27" t="n"/>
      <c r="AR496" s="14">
        <f>IF(AND(AS496=5,LEN(AW496)=5,LEN(SUBSTITUTE(SUBSTITUTE(SUBSTITUTE(SUBSTITUTE(AW496,"Y",""),"N",""),"U",""),"X",""))=0),1,0)</f>
        <v/>
      </c>
      <c r="AS496" s="14">
        <f>COUNTA(G496,J496,M496,P496,S496)</f>
        <v/>
      </c>
      <c r="AT496" s="14">
        <f>SUM(IF(OR(G496="Y",G496="N",G496="U",G496="X"),IF(G496=F496,1,0),0),IF(OR(J496="Y",J496="N",J496="U",J496="X"),IF(J496=I496,1,0),0),IF(OR(M496="Y",M496="N",M496="U",M496="X"),IF(M496=L496,1,0),0),IF(OR(P496="Y",P496="N",P496="U",P496="X"),IF(P496=O496,1,0),0),IF(OR(S496="Y",S496="N",S496="U",S496="X"),IF(S496=R496,1,0),0))</f>
        <v/>
      </c>
      <c r="AU496" s="14">
        <f>A496&amp;"|"&amp;LEFT(C496,1)</f>
        <v/>
      </c>
      <c r="AV496" s="14">
        <f>F496&amp;I496&amp;L496&amp;O496&amp;R496</f>
        <v/>
      </c>
      <c r="AW496" s="14">
        <f>G496&amp;J496&amp;M496&amp;P496&amp;S496</f>
        <v/>
      </c>
    </row>
    <row r="497" ht="70" customHeight="1">
      <c r="A497" s="14" t="inlineStr">
        <is>
          <t>DS-062</t>
        </is>
      </c>
      <c r="B497" s="14" t="inlineStr">
        <is>
          <t>CRACK500 with Noisy Annotation Masks</t>
        </is>
      </c>
      <c r="C497" s="14" t="inlineStr">
        <is>
          <t>E Engineering Value</t>
        </is>
      </c>
      <c r="D497" s="14">
        <f>MCDM_Settings!$D$14</f>
        <v/>
      </c>
      <c r="E497" s="14" t="inlineStr">
        <is>
          <t>E1 Define the outcome</t>
        </is>
      </c>
      <c r="F497" s="21" t="inlineStr">
        <is>
          <t>U</t>
        </is>
      </c>
      <c r="G497" s="23" t="n"/>
      <c r="H497" s="14" t="inlineStr">
        <is>
          <t>E2 Provide measurements</t>
        </is>
      </c>
      <c r="I497" s="21" t="inlineStr">
        <is>
          <t>U</t>
        </is>
      </c>
      <c r="J497" s="23" t="n"/>
      <c r="K497" s="14" t="inlineStr">
        <is>
          <t>E3 Link the records</t>
        </is>
      </c>
      <c r="L497" s="21" t="inlineStr">
        <is>
          <t>U</t>
        </is>
      </c>
      <c r="M497" s="23" t="n"/>
      <c r="N497" s="14" t="inlineStr">
        <is>
          <t>E4 Map agency needs</t>
        </is>
      </c>
      <c r="O497" s="21" t="inlineStr">
        <is>
          <t>U</t>
        </is>
      </c>
      <c r="P497" s="23" t="n"/>
      <c r="Q497" s="14" t="inlineStr">
        <is>
          <t>E5 Validate the decision</t>
        </is>
      </c>
      <c r="R497" s="21" t="inlineStr">
        <is>
          <t>U</t>
        </is>
      </c>
      <c r="S497" s="23" t="n"/>
      <c r="T497" s="14">
        <f>IF(Z497=0,IF(ISNUMBER(SEARCH("X",AV497)),"Unrated (0-5; X)","Unrated (0-5)"),IF(Z497=1,V497&amp;"/5",V497&amp;"-"&amp;X497&amp;"/5 (P"&amp;IF(ISNUMBER(SEARCH("X",AV497)),"; X","")&amp;")"))</f>
        <v/>
      </c>
      <c r="U497" s="26">
        <f>IF(AS497=0,"",IF(AR497=0,"Incomplete/invalid",IF(AA497=0,IF(ISNUMBER(SEARCH("X",AW497)),"Unrated (0-5; X)","Unrated (0-5)"),IF(AA497=1,W497&amp;"/5",W497&amp;"-"&amp;Y497&amp;"/5 (P"&amp;IF(ISNUMBER(SEARCH("X",AW497)),"; X","")&amp;")"))))</f>
        <v/>
      </c>
      <c r="V497" s="53">
        <f>LEN(AV497)-LEN(SUBSTITUTE(AV497,"Y",""))</f>
        <v/>
      </c>
      <c r="W497" s="54">
        <f>IF(AR497=1,LEN(AW497)-LEN(SUBSTITUTE(AW497,"Y","")),"")</f>
        <v/>
      </c>
      <c r="X497" s="53">
        <f>5-(LEN(AV497)-LEN(SUBSTITUTE(AV497,"N","")))</f>
        <v/>
      </c>
      <c r="Y497" s="54">
        <f>IF(AR497=1,5-(LEN(AW497)-LEN(SUBSTITUTE(AW497,"N",""))),"")</f>
        <v/>
      </c>
      <c r="Z497" s="55">
        <f>(V497+5-X497)/5</f>
        <v/>
      </c>
      <c r="AA497" s="56">
        <f>IF(AR497=1,(W497+5-Y497)/5,"")</f>
        <v/>
      </c>
      <c r="AB497" s="57">
        <f>D497*V497/5</f>
        <v/>
      </c>
      <c r="AC497" s="58">
        <f>IF(AR497=1,D497*W497/5,"")</f>
        <v/>
      </c>
      <c r="AD497" s="57">
        <f>D497*X497/5</f>
        <v/>
      </c>
      <c r="AE497" s="58">
        <f>IF(AR497=1,D497*Y497/5,"")</f>
        <v/>
      </c>
      <c r="AF497" s="57">
        <f>D497*Z497</f>
        <v/>
      </c>
      <c r="AG497" s="58">
        <f>IF(AR497=1,D497*AA497,"")</f>
        <v/>
      </c>
      <c r="AH497" s="14" t="inlineStr">
        <is>
          <t>Y: none | N: none | X: none | U: E1, E2, E3, E4, E5. See dataset-specific evidence note in MCDM_Grades and the complete rules in MCDM_Rubric.</t>
        </is>
      </c>
      <c r="AI497" s="27" t="n"/>
      <c r="AJ497" s="14" t="inlineStr">
        <is>
          <t>https://data.mendeley.com/datasets/wddt4gbttd/1</t>
        </is>
      </c>
      <c r="AK497" s="27" t="n"/>
      <c r="AL497" s="14" t="inlineStr">
        <is>
          <t>P: primary documentation (not evaluator-verified data quality)</t>
        </is>
      </c>
      <c r="AM497" s="27" t="n"/>
      <c r="AN497" s="14" t="inlineStr">
        <is>
          <t>Mendeley wddt4gbttd/1</t>
        </is>
      </c>
      <c r="AO497" s="27" t="n"/>
      <c r="AP497" s="14" t="inlineStr">
        <is>
          <t>2026-09-07</t>
        </is>
      </c>
      <c r="AQ497" s="27" t="n"/>
      <c r="AR497" s="14">
        <f>IF(AND(AS497=5,LEN(AW497)=5,LEN(SUBSTITUTE(SUBSTITUTE(SUBSTITUTE(SUBSTITUTE(AW497,"Y",""),"N",""),"U",""),"X",""))=0),1,0)</f>
        <v/>
      </c>
      <c r="AS497" s="14">
        <f>COUNTA(G497,J497,M497,P497,S497)</f>
        <v/>
      </c>
      <c r="AT497" s="14">
        <f>SUM(IF(OR(G497="Y",G497="N",G497="U",G497="X"),IF(G497=F497,1,0),0),IF(OR(J497="Y",J497="N",J497="U",J497="X"),IF(J497=I497,1,0),0),IF(OR(M497="Y",M497="N",M497="U",M497="X"),IF(M497=L497,1,0),0),IF(OR(P497="Y",P497="N",P497="U",P497="X"),IF(P497=O497,1,0),0),IF(OR(S497="Y",S497="N",S497="U",S497="X"),IF(S497=R497,1,0),0))</f>
        <v/>
      </c>
      <c r="AU497" s="14">
        <f>A497&amp;"|"&amp;LEFT(C497,1)</f>
        <v/>
      </c>
      <c r="AV497" s="14">
        <f>F497&amp;I497&amp;L497&amp;O497&amp;R497</f>
        <v/>
      </c>
      <c r="AW497" s="14">
        <f>G497&amp;J497&amp;M497&amp;P497&amp;S497</f>
        <v/>
      </c>
    </row>
    <row r="498" ht="70" customHeight="1">
      <c r="A498" s="14" t="inlineStr">
        <is>
          <t>DS-063</t>
        </is>
      </c>
      <c r="B498" s="14" t="inlineStr">
        <is>
          <t>CrackAirport: A Dataset for Segmentation of Cracks in Airport Pavements</t>
        </is>
      </c>
      <c r="C498" s="14" t="inlineStr">
        <is>
          <t>A Access</t>
        </is>
      </c>
      <c r="D498" s="14">
        <f>MCDM_Settings!$D$7</f>
        <v/>
      </c>
      <c r="E498" s="14" t="inlineStr">
        <is>
          <t>A1 Find the release</t>
        </is>
      </c>
      <c r="F498" s="21" t="inlineStr">
        <is>
          <t>Y</t>
        </is>
      </c>
      <c r="G498" s="23" t="n"/>
      <c r="H498" s="14" t="inlineStr">
        <is>
          <t>A2 Get the data</t>
        </is>
      </c>
      <c r="I498" s="21" t="inlineStr">
        <is>
          <t>Y</t>
        </is>
      </c>
      <c r="J498" s="23" t="n"/>
      <c r="K498" s="14" t="inlineStr">
        <is>
          <t>A3 Check the license</t>
        </is>
      </c>
      <c r="L498" s="21" t="inlineStr">
        <is>
          <t>Y</t>
        </is>
      </c>
      <c r="M498" s="23" t="n"/>
      <c r="N498" s="14" t="inlineStr">
        <is>
          <t>A4 Check other rights</t>
        </is>
      </c>
      <c r="O498" s="21" t="inlineStr">
        <is>
          <t>U</t>
        </is>
      </c>
      <c r="P498" s="23" t="n"/>
      <c r="Q498" s="14" t="inlineStr">
        <is>
          <t>A5 Open a sample</t>
        </is>
      </c>
      <c r="R498" s="21" t="inlineStr">
        <is>
          <t>U</t>
        </is>
      </c>
      <c r="S498" s="23" t="n"/>
      <c r="T498" s="14">
        <f>IF(Z498=0,IF(ISNUMBER(SEARCH("X",AV498)),"Unrated (0-5; X)","Unrated (0-5)"),IF(Z498=1,V498&amp;"/5",V498&amp;"-"&amp;X498&amp;"/5 (P"&amp;IF(ISNUMBER(SEARCH("X",AV498)),"; X","")&amp;")"))</f>
        <v/>
      </c>
      <c r="U498" s="26">
        <f>IF(AS498=0,"",IF(AR498=0,"Incomplete/invalid",IF(AA498=0,IF(ISNUMBER(SEARCH("X",AW498)),"Unrated (0-5; X)","Unrated (0-5)"),IF(AA498=1,W498&amp;"/5",W498&amp;"-"&amp;Y498&amp;"/5 (P"&amp;IF(ISNUMBER(SEARCH("X",AW498)),"; X","")&amp;")"))))</f>
        <v/>
      </c>
      <c r="V498" s="53">
        <f>LEN(AV498)-LEN(SUBSTITUTE(AV498,"Y",""))</f>
        <v/>
      </c>
      <c r="W498" s="54">
        <f>IF(AR498=1,LEN(AW498)-LEN(SUBSTITUTE(AW498,"Y","")),"")</f>
        <v/>
      </c>
      <c r="X498" s="53">
        <f>5-(LEN(AV498)-LEN(SUBSTITUTE(AV498,"N","")))</f>
        <v/>
      </c>
      <c r="Y498" s="54">
        <f>IF(AR498=1,5-(LEN(AW498)-LEN(SUBSTITUTE(AW498,"N",""))),"")</f>
        <v/>
      </c>
      <c r="Z498" s="55">
        <f>(V498+5-X498)/5</f>
        <v/>
      </c>
      <c r="AA498" s="56">
        <f>IF(AR498=1,(W498+5-Y498)/5,"")</f>
        <v/>
      </c>
      <c r="AB498" s="57">
        <f>D498*V498/5</f>
        <v/>
      </c>
      <c r="AC498" s="58">
        <f>IF(AR498=1,D498*W498/5,"")</f>
        <v/>
      </c>
      <c r="AD498" s="57">
        <f>D498*X498/5</f>
        <v/>
      </c>
      <c r="AE498" s="58">
        <f>IF(AR498=1,D498*Y498/5,"")</f>
        <v/>
      </c>
      <c r="AF498" s="57">
        <f>D498*Z498</f>
        <v/>
      </c>
      <c r="AG498" s="58">
        <f>IF(AR498=1,D498*AA498,"")</f>
        <v/>
      </c>
      <c r="AH498" s="14" t="inlineStr">
        <is>
          <t>Y: A1, A2, A3 | N: none | X: none | U: A4, A5. See dataset-specific evidence note in MCDM_Grades and the complete rules in MCDM_Rubric.</t>
        </is>
      </c>
      <c r="AI498" s="27" t="n"/>
      <c r="AJ498" s="14" t="inlineStr">
        <is>
          <t>https://data.mendeley.com/datasets/3v5r2fxf89/1</t>
        </is>
      </c>
      <c r="AK498" s="27" t="n"/>
      <c r="AL498" s="14" t="inlineStr">
        <is>
          <t>P: primary documentation (not evaluator-verified data quality)</t>
        </is>
      </c>
      <c r="AM498" s="27" t="n"/>
      <c r="AN498" s="14" t="inlineStr">
        <is>
          <t>Mendeley 3v5r2fxf89/1</t>
        </is>
      </c>
      <c r="AO498" s="27" t="n"/>
      <c r="AP498" s="14" t="inlineStr">
        <is>
          <t>2026-09-07</t>
        </is>
      </c>
      <c r="AQ498" s="27" t="n"/>
      <c r="AR498" s="14">
        <f>IF(AND(AS498=5,LEN(AW498)=5,LEN(SUBSTITUTE(SUBSTITUTE(SUBSTITUTE(SUBSTITUTE(AW498,"Y",""),"N",""),"U",""),"X",""))=0),1,0)</f>
        <v/>
      </c>
      <c r="AS498" s="14">
        <f>COUNTA(G498,J498,M498,P498,S498)</f>
        <v/>
      </c>
      <c r="AT498" s="14">
        <f>SUM(IF(OR(G498="Y",G498="N",G498="U",G498="X"),IF(G498=F498,1,0),0),IF(OR(J498="Y",J498="N",J498="U",J498="X"),IF(J498=I498,1,0),0),IF(OR(M498="Y",M498="N",M498="U",M498="X"),IF(M498=L498,1,0),0),IF(OR(P498="Y",P498="N",P498="U",P498="X"),IF(P498=O498,1,0),0),IF(OR(S498="Y",S498="N",S498="U",S498="X"),IF(S498=R498,1,0),0))</f>
        <v/>
      </c>
      <c r="AU498" s="14">
        <f>A498&amp;"|"&amp;LEFT(C498,1)</f>
        <v/>
      </c>
      <c r="AV498" s="14">
        <f>F498&amp;I498&amp;L498&amp;O498&amp;R498</f>
        <v/>
      </c>
      <c r="AW498" s="14">
        <f>G498&amp;J498&amp;M498&amp;P498&amp;S498</f>
        <v/>
      </c>
    </row>
    <row r="499" ht="70" customHeight="1">
      <c r="A499" s="14" t="inlineStr">
        <is>
          <t>DS-063</t>
        </is>
      </c>
      <c r="B499" s="14" t="inlineStr">
        <is>
          <t>CrackAirport: A Dataset for Segmentation of Cracks in Airport Pavements</t>
        </is>
      </c>
      <c r="C499" s="14" t="inlineStr">
        <is>
          <t>L Label Quality</t>
        </is>
      </c>
      <c r="D499" s="14">
        <f>MCDM_Settings!$D$8</f>
        <v/>
      </c>
      <c r="E499" s="14" t="inlineStr">
        <is>
          <t>L1 Define the targets</t>
        </is>
      </c>
      <c r="F499" s="21" t="inlineStr">
        <is>
          <t>Y</t>
        </is>
      </c>
      <c r="G499" s="23" t="n"/>
      <c r="H499" s="14" t="inlineStr">
        <is>
          <t>L2 Explain the rules</t>
        </is>
      </c>
      <c r="I499" s="21" t="inlineStr">
        <is>
          <t>U</t>
        </is>
      </c>
      <c r="J499" s="23" t="n"/>
      <c r="K499" s="14" t="inlineStr">
        <is>
          <t>L3 Identify the team</t>
        </is>
      </c>
      <c r="L499" s="21" t="inlineStr">
        <is>
          <t>U</t>
        </is>
      </c>
      <c r="M499" s="23" t="n"/>
      <c r="N499" s="14" t="inlineStr">
        <is>
          <t>L4 Review and correct</t>
        </is>
      </c>
      <c r="O499" s="21" t="inlineStr">
        <is>
          <t>U</t>
        </is>
      </c>
      <c r="P499" s="23" t="n"/>
      <c r="Q499" s="14" t="inlineStr">
        <is>
          <t>L5 Measure reliability</t>
        </is>
      </c>
      <c r="R499" s="21" t="inlineStr">
        <is>
          <t>U</t>
        </is>
      </c>
      <c r="S499" s="23" t="n"/>
      <c r="T499" s="14">
        <f>IF(Z499=0,IF(ISNUMBER(SEARCH("X",AV499)),"Unrated (0-5; X)","Unrated (0-5)"),IF(Z499=1,V499&amp;"/5",V499&amp;"-"&amp;X499&amp;"/5 (P"&amp;IF(ISNUMBER(SEARCH("X",AV499)),"; X","")&amp;")"))</f>
        <v/>
      </c>
      <c r="U499" s="26">
        <f>IF(AS499=0,"",IF(AR499=0,"Incomplete/invalid",IF(AA499=0,IF(ISNUMBER(SEARCH("X",AW499)),"Unrated (0-5; X)","Unrated (0-5)"),IF(AA499=1,W499&amp;"/5",W499&amp;"-"&amp;Y499&amp;"/5 (P"&amp;IF(ISNUMBER(SEARCH("X",AW499)),"; X","")&amp;")"))))</f>
        <v/>
      </c>
      <c r="V499" s="53">
        <f>LEN(AV499)-LEN(SUBSTITUTE(AV499,"Y",""))</f>
        <v/>
      </c>
      <c r="W499" s="54">
        <f>IF(AR499=1,LEN(AW499)-LEN(SUBSTITUTE(AW499,"Y","")),"")</f>
        <v/>
      </c>
      <c r="X499" s="53">
        <f>5-(LEN(AV499)-LEN(SUBSTITUTE(AV499,"N","")))</f>
        <v/>
      </c>
      <c r="Y499" s="54">
        <f>IF(AR499=1,5-(LEN(AW499)-LEN(SUBSTITUTE(AW499,"N",""))),"")</f>
        <v/>
      </c>
      <c r="Z499" s="55">
        <f>(V499+5-X499)/5</f>
        <v/>
      </c>
      <c r="AA499" s="56">
        <f>IF(AR499=1,(W499+5-Y499)/5,"")</f>
        <v/>
      </c>
      <c r="AB499" s="57">
        <f>D499*V499/5</f>
        <v/>
      </c>
      <c r="AC499" s="58">
        <f>IF(AR499=1,D499*W499/5,"")</f>
        <v/>
      </c>
      <c r="AD499" s="57">
        <f>D499*X499/5</f>
        <v/>
      </c>
      <c r="AE499" s="58">
        <f>IF(AR499=1,D499*Y499/5,"")</f>
        <v/>
      </c>
      <c r="AF499" s="57">
        <f>D499*Z499</f>
        <v/>
      </c>
      <c r="AG499" s="58">
        <f>IF(AR499=1,D499*AA499,"")</f>
        <v/>
      </c>
      <c r="AH499" s="14" t="inlineStr">
        <is>
          <t>Y: L1 | N: none | X: none | U: L2, L3, L4, L5. See dataset-specific evidence note in MCDM_Grades and the complete rules in MCDM_Rubric.</t>
        </is>
      </c>
      <c r="AI499" s="27" t="n"/>
      <c r="AJ499" s="14" t="inlineStr">
        <is>
          <t>https://data.mendeley.com/datasets/3v5r2fxf89/1</t>
        </is>
      </c>
      <c r="AK499" s="27" t="n"/>
      <c r="AL499" s="14" t="inlineStr">
        <is>
          <t>P: primary documentation (not evaluator-verified data quality)</t>
        </is>
      </c>
      <c r="AM499" s="27" t="n"/>
      <c r="AN499" s="14" t="inlineStr">
        <is>
          <t>Mendeley 3v5r2fxf89/1</t>
        </is>
      </c>
      <c r="AO499" s="27" t="n"/>
      <c r="AP499" s="14" t="inlineStr">
        <is>
          <t>2026-09-07</t>
        </is>
      </c>
      <c r="AQ499" s="27" t="n"/>
      <c r="AR499" s="14">
        <f>IF(AND(AS499=5,LEN(AW499)=5,LEN(SUBSTITUTE(SUBSTITUTE(SUBSTITUTE(SUBSTITUTE(AW499,"Y",""),"N",""),"U",""),"X",""))=0),1,0)</f>
        <v/>
      </c>
      <c r="AS499" s="14">
        <f>COUNTA(G499,J499,M499,P499,S499)</f>
        <v/>
      </c>
      <c r="AT499" s="14">
        <f>SUM(IF(OR(G499="Y",G499="N",G499="U",G499="X"),IF(G499=F499,1,0),0),IF(OR(J499="Y",J499="N",J499="U",J499="X"),IF(J499=I499,1,0),0),IF(OR(M499="Y",M499="N",M499="U",M499="X"),IF(M499=L499,1,0),0),IF(OR(P499="Y",P499="N",P499="U",P499="X"),IF(P499=O499,1,0),0),IF(OR(S499="Y",S499="N",S499="U",S499="X"),IF(S499=R499,1,0),0))</f>
        <v/>
      </c>
      <c r="AU499" s="14">
        <f>A499&amp;"|"&amp;LEFT(C499,1)</f>
        <v/>
      </c>
      <c r="AV499" s="14">
        <f>F499&amp;I499&amp;L499&amp;O499&amp;R499</f>
        <v/>
      </c>
      <c r="AW499" s="14">
        <f>G499&amp;J499&amp;M499&amp;P499&amp;S499</f>
        <v/>
      </c>
    </row>
    <row r="500" ht="70" customHeight="1">
      <c r="A500" s="14" t="inlineStr">
        <is>
          <t>DS-063</t>
        </is>
      </c>
      <c r="B500" s="14" t="inlineStr">
        <is>
          <t>CrackAirport: A Dataset for Segmentation of Cracks in Airport Pavements</t>
        </is>
      </c>
      <c r="C500" s="14" t="inlineStr">
        <is>
          <t>D Documentation</t>
        </is>
      </c>
      <c r="D500" s="14">
        <f>MCDM_Settings!$D$9</f>
        <v/>
      </c>
      <c r="E500" s="14" t="inlineStr">
        <is>
          <t>D1 Describe the files</t>
        </is>
      </c>
      <c r="F500" s="21" t="inlineStr">
        <is>
          <t>U</t>
        </is>
      </c>
      <c r="G500" s="23" t="n"/>
      <c r="H500" s="14" t="inlineStr">
        <is>
          <t>D2 Explain the source</t>
        </is>
      </c>
      <c r="I500" s="21" t="inlineStr">
        <is>
          <t>Y</t>
        </is>
      </c>
      <c r="J500" s="23" t="n"/>
      <c r="K500" s="14" t="inlineStr">
        <is>
          <t>D3 Track the version</t>
        </is>
      </c>
      <c r="L500" s="21" t="inlineStr">
        <is>
          <t>Y</t>
        </is>
      </c>
      <c r="M500" s="23" t="n"/>
      <c r="N500" s="14" t="inlineStr">
        <is>
          <t>D4 State the limits</t>
        </is>
      </c>
      <c r="O500" s="21" t="inlineStr">
        <is>
          <t>U</t>
        </is>
      </c>
      <c r="P500" s="23" t="n"/>
      <c r="Q500" s="14" t="inlineStr">
        <is>
          <t>D5 Locate the details</t>
        </is>
      </c>
      <c r="R500" s="21" t="inlineStr">
        <is>
          <t>Y</t>
        </is>
      </c>
      <c r="S500" s="23" t="n"/>
      <c r="T500" s="14">
        <f>IF(Z500=0,IF(ISNUMBER(SEARCH("X",AV500)),"Unrated (0-5; X)","Unrated (0-5)"),IF(Z500=1,V500&amp;"/5",V500&amp;"-"&amp;X500&amp;"/5 (P"&amp;IF(ISNUMBER(SEARCH("X",AV500)),"; X","")&amp;")"))</f>
        <v/>
      </c>
      <c r="U500" s="26">
        <f>IF(AS500=0,"",IF(AR500=0,"Incomplete/invalid",IF(AA500=0,IF(ISNUMBER(SEARCH("X",AW500)),"Unrated (0-5; X)","Unrated (0-5)"),IF(AA500=1,W500&amp;"/5",W500&amp;"-"&amp;Y500&amp;"/5 (P"&amp;IF(ISNUMBER(SEARCH("X",AW500)),"; X","")&amp;")"))))</f>
        <v/>
      </c>
      <c r="V500" s="53">
        <f>LEN(AV500)-LEN(SUBSTITUTE(AV500,"Y",""))</f>
        <v/>
      </c>
      <c r="W500" s="54">
        <f>IF(AR500=1,LEN(AW500)-LEN(SUBSTITUTE(AW500,"Y","")),"")</f>
        <v/>
      </c>
      <c r="X500" s="53">
        <f>5-(LEN(AV500)-LEN(SUBSTITUTE(AV500,"N","")))</f>
        <v/>
      </c>
      <c r="Y500" s="54">
        <f>IF(AR500=1,5-(LEN(AW500)-LEN(SUBSTITUTE(AW500,"N",""))),"")</f>
        <v/>
      </c>
      <c r="Z500" s="55">
        <f>(V500+5-X500)/5</f>
        <v/>
      </c>
      <c r="AA500" s="56">
        <f>IF(AR500=1,(W500+5-Y500)/5,"")</f>
        <v/>
      </c>
      <c r="AB500" s="57">
        <f>D500*V500/5</f>
        <v/>
      </c>
      <c r="AC500" s="58">
        <f>IF(AR500=1,D500*W500/5,"")</f>
        <v/>
      </c>
      <c r="AD500" s="57">
        <f>D500*X500/5</f>
        <v/>
      </c>
      <c r="AE500" s="58">
        <f>IF(AR500=1,D500*Y500/5,"")</f>
        <v/>
      </c>
      <c r="AF500" s="57">
        <f>D500*Z500</f>
        <v/>
      </c>
      <c r="AG500" s="58">
        <f>IF(AR500=1,D500*AA500,"")</f>
        <v/>
      </c>
      <c r="AH500" s="14" t="inlineStr">
        <is>
          <t>Y: D2, D3, D5 | N: none | X: none | U: D1, D4. See dataset-specific evidence note in MCDM_Grades and the complete rules in MCDM_Rubric.</t>
        </is>
      </c>
      <c r="AI500" s="27" t="n"/>
      <c r="AJ500" s="14" t="inlineStr">
        <is>
          <t>https://data.mendeley.com/datasets/3v5r2fxf89/1</t>
        </is>
      </c>
      <c r="AK500" s="27" t="n"/>
      <c r="AL500" s="14" t="inlineStr">
        <is>
          <t>P: primary documentation (not evaluator-verified data quality)</t>
        </is>
      </c>
      <c r="AM500" s="27" t="n"/>
      <c r="AN500" s="14" t="inlineStr">
        <is>
          <t>Mendeley 3v5r2fxf89/1</t>
        </is>
      </c>
      <c r="AO500" s="27" t="n"/>
      <c r="AP500" s="14" t="inlineStr">
        <is>
          <t>2026-09-07</t>
        </is>
      </c>
      <c r="AQ500" s="27" t="n"/>
      <c r="AR500" s="14">
        <f>IF(AND(AS500=5,LEN(AW500)=5,LEN(SUBSTITUTE(SUBSTITUTE(SUBSTITUTE(SUBSTITUTE(AW500,"Y",""),"N",""),"U",""),"X",""))=0),1,0)</f>
        <v/>
      </c>
      <c r="AS500" s="14">
        <f>COUNTA(G500,J500,M500,P500,S500)</f>
        <v/>
      </c>
      <c r="AT500" s="14">
        <f>SUM(IF(OR(G500="Y",G500="N",G500="U",G500="X"),IF(G500=F500,1,0),0),IF(OR(J500="Y",J500="N",J500="U",J500="X"),IF(J500=I500,1,0),0),IF(OR(M500="Y",M500="N",M500="U",M500="X"),IF(M500=L500,1,0),0),IF(OR(P500="Y",P500="N",P500="U",P500="X"),IF(P500=O500,1,0),0),IF(OR(S500="Y",S500="N",S500="U",S500="X"),IF(S500=R500,1,0),0))</f>
        <v/>
      </c>
      <c r="AU500" s="14">
        <f>A500&amp;"|"&amp;LEFT(C500,1)</f>
        <v/>
      </c>
      <c r="AV500" s="14">
        <f>F500&amp;I500&amp;L500&amp;O500&amp;R500</f>
        <v/>
      </c>
      <c r="AW500" s="14">
        <f>G500&amp;J500&amp;M500&amp;P500&amp;S500</f>
        <v/>
      </c>
    </row>
    <row r="501" ht="70" customHeight="1">
      <c r="A501" s="14" t="inlineStr">
        <is>
          <t>DS-063</t>
        </is>
      </c>
      <c r="B501" s="14" t="inlineStr">
        <is>
          <t>CrackAirport: A Dataset for Segmentation of Cracks in Airport Pavements</t>
        </is>
      </c>
      <c r="C501" s="14" t="inlineStr">
        <is>
          <t>C Sample Size</t>
        </is>
      </c>
      <c r="D501" s="14">
        <f>MCDM_Settings!$D$10</f>
        <v/>
      </c>
      <c r="E501" s="14" t="inlineStr">
        <is>
          <t>C1 Count originals</t>
        </is>
      </c>
      <c r="F501" s="21" t="inlineStr">
        <is>
          <t>U</t>
        </is>
      </c>
      <c r="G501" s="23" t="n"/>
      <c r="H501" s="14" t="inlineStr">
        <is>
          <t>C2 Count each class</t>
        </is>
      </c>
      <c r="I501" s="21" t="inlineStr">
        <is>
          <t>U</t>
        </is>
      </c>
      <c r="J501" s="23" t="n"/>
      <c r="K501" s="14" t="inlineStr">
        <is>
          <t>C3 Count each group</t>
        </is>
      </c>
      <c r="L501" s="21" t="inlineStr">
        <is>
          <t>U</t>
        </is>
      </c>
      <c r="M501" s="23" t="n"/>
      <c r="N501" s="14" t="inlineStr">
        <is>
          <t>C4 Count each split</t>
        </is>
      </c>
      <c r="O501" s="21" t="inlineStr">
        <is>
          <t>U</t>
        </is>
      </c>
      <c r="P501" s="23" t="n"/>
      <c r="Q501" s="14" t="inlineStr">
        <is>
          <t>C5 Justify the size</t>
        </is>
      </c>
      <c r="R501" s="21" t="inlineStr">
        <is>
          <t>U</t>
        </is>
      </c>
      <c r="S501" s="23" t="n"/>
      <c r="T501" s="14">
        <f>IF(Z501=0,IF(ISNUMBER(SEARCH("X",AV501)),"Unrated (0-5; X)","Unrated (0-5)"),IF(Z501=1,V501&amp;"/5",V501&amp;"-"&amp;X501&amp;"/5 (P"&amp;IF(ISNUMBER(SEARCH("X",AV501)),"; X","")&amp;")"))</f>
        <v/>
      </c>
      <c r="U501" s="26">
        <f>IF(AS501=0,"",IF(AR501=0,"Incomplete/invalid",IF(AA501=0,IF(ISNUMBER(SEARCH("X",AW501)),"Unrated (0-5; X)","Unrated (0-5)"),IF(AA501=1,W501&amp;"/5",W501&amp;"-"&amp;Y501&amp;"/5 (P"&amp;IF(ISNUMBER(SEARCH("X",AW501)),"; X","")&amp;")"))))</f>
        <v/>
      </c>
      <c r="V501" s="53">
        <f>LEN(AV501)-LEN(SUBSTITUTE(AV501,"Y",""))</f>
        <v/>
      </c>
      <c r="W501" s="54">
        <f>IF(AR501=1,LEN(AW501)-LEN(SUBSTITUTE(AW501,"Y","")),"")</f>
        <v/>
      </c>
      <c r="X501" s="53">
        <f>5-(LEN(AV501)-LEN(SUBSTITUTE(AV501,"N","")))</f>
        <v/>
      </c>
      <c r="Y501" s="54">
        <f>IF(AR501=1,5-(LEN(AW501)-LEN(SUBSTITUTE(AW501,"N",""))),"")</f>
        <v/>
      </c>
      <c r="Z501" s="55">
        <f>(V501+5-X501)/5</f>
        <v/>
      </c>
      <c r="AA501" s="56">
        <f>IF(AR501=1,(W501+5-Y501)/5,"")</f>
        <v/>
      </c>
      <c r="AB501" s="57">
        <f>D501*V501/5</f>
        <v/>
      </c>
      <c r="AC501" s="58">
        <f>IF(AR501=1,D501*W501/5,"")</f>
        <v/>
      </c>
      <c r="AD501" s="57">
        <f>D501*X501/5</f>
        <v/>
      </c>
      <c r="AE501" s="58">
        <f>IF(AR501=1,D501*Y501/5,"")</f>
        <v/>
      </c>
      <c r="AF501" s="57">
        <f>D501*Z501</f>
        <v/>
      </c>
      <c r="AG501" s="58">
        <f>IF(AR501=1,D501*AA501,"")</f>
        <v/>
      </c>
      <c r="AH501" s="14" t="inlineStr">
        <is>
          <t>Y: none | N: none | X: none | U: C1, C2, C3, C4, C5. See dataset-specific evidence note in MCDM_Grades and the complete rules in MCDM_Rubric.</t>
        </is>
      </c>
      <c r="AI501" s="27" t="n"/>
      <c r="AJ501" s="14" t="inlineStr">
        <is>
          <t>https://data.mendeley.com/datasets/3v5r2fxf89/1</t>
        </is>
      </c>
      <c r="AK501" s="27" t="n"/>
      <c r="AL501" s="14" t="inlineStr">
        <is>
          <t>P: primary documentation (not evaluator-verified data quality)</t>
        </is>
      </c>
      <c r="AM501" s="27" t="n"/>
      <c r="AN501" s="14" t="inlineStr">
        <is>
          <t>Mendeley 3v5r2fxf89/1</t>
        </is>
      </c>
      <c r="AO501" s="27" t="n"/>
      <c r="AP501" s="14" t="inlineStr">
        <is>
          <t>2026-09-07</t>
        </is>
      </c>
      <c r="AQ501" s="27" t="n"/>
      <c r="AR501" s="14">
        <f>IF(AND(AS501=5,LEN(AW501)=5,LEN(SUBSTITUTE(SUBSTITUTE(SUBSTITUTE(SUBSTITUTE(AW501,"Y",""),"N",""),"U",""),"X",""))=0),1,0)</f>
        <v/>
      </c>
      <c r="AS501" s="14">
        <f>COUNTA(G501,J501,M501,P501,S501)</f>
        <v/>
      </c>
      <c r="AT501" s="14">
        <f>SUM(IF(OR(G501="Y",G501="N",G501="U",G501="X"),IF(G501=F501,1,0),0),IF(OR(J501="Y",J501="N",J501="U",J501="X"),IF(J501=I501,1,0),0),IF(OR(M501="Y",M501="N",M501="U",M501="X"),IF(M501=L501,1,0),0),IF(OR(P501="Y",P501="N",P501="U",P501="X"),IF(P501=O501,1,0),0),IF(OR(S501="Y",S501="N",S501="U",S501="X"),IF(S501=R501,1,0),0))</f>
        <v/>
      </c>
      <c r="AU501" s="14">
        <f>A501&amp;"|"&amp;LEFT(C501,1)</f>
        <v/>
      </c>
      <c r="AV501" s="14">
        <f>F501&amp;I501&amp;L501&amp;O501&amp;R501</f>
        <v/>
      </c>
      <c r="AW501" s="14">
        <f>G501&amp;J501&amp;M501&amp;P501&amp;S501</f>
        <v/>
      </c>
    </row>
    <row r="502" ht="70" customHeight="1">
      <c r="A502" s="14" t="inlineStr">
        <is>
          <t>DS-063</t>
        </is>
      </c>
      <c r="B502" s="14" t="inlineStr">
        <is>
          <t>CrackAirport: A Dataset for Segmentation of Cracks in Airport Pavements</t>
        </is>
      </c>
      <c r="C502" s="14" t="inlineStr">
        <is>
          <t>R Domain Fit</t>
        </is>
      </c>
      <c r="D502" s="14">
        <f>MCDM_Settings!$D$11</f>
        <v/>
      </c>
      <c r="E502" s="14" t="inlineStr">
        <is>
          <t>R1 Define the domain</t>
        </is>
      </c>
      <c r="F502" s="21" t="inlineStr">
        <is>
          <t>Y</t>
        </is>
      </c>
      <c r="G502" s="23" t="n"/>
      <c r="H502" s="14" t="inlineStr">
        <is>
          <t>R2 Describe coverage</t>
        </is>
      </c>
      <c r="I502" s="21" t="inlineStr">
        <is>
          <t>Y</t>
        </is>
      </c>
      <c r="J502" s="23" t="n"/>
      <c r="K502" s="14" t="inlineStr">
        <is>
          <t>R3 Compare the target</t>
        </is>
      </c>
      <c r="L502" s="21" t="inlineStr">
        <is>
          <t>U</t>
        </is>
      </c>
      <c r="M502" s="23" t="n"/>
      <c r="N502" s="14" t="inlineStr">
        <is>
          <t>R4 Check for bias</t>
        </is>
      </c>
      <c r="O502" s="21" t="inlineStr">
        <is>
          <t>Y</t>
        </is>
      </c>
      <c r="P502" s="23" t="n"/>
      <c r="Q502" s="14" t="inlineStr">
        <is>
          <t>R5 Test a new domain</t>
        </is>
      </c>
      <c r="R502" s="21" t="inlineStr">
        <is>
          <t>U</t>
        </is>
      </c>
      <c r="S502" s="23" t="n"/>
      <c r="T502" s="14">
        <f>IF(Z502=0,IF(ISNUMBER(SEARCH("X",AV502)),"Unrated (0-5; X)","Unrated (0-5)"),IF(Z502=1,V502&amp;"/5",V502&amp;"-"&amp;X502&amp;"/5 (P"&amp;IF(ISNUMBER(SEARCH("X",AV502)),"; X","")&amp;")"))</f>
        <v/>
      </c>
      <c r="U502" s="26">
        <f>IF(AS502=0,"",IF(AR502=0,"Incomplete/invalid",IF(AA502=0,IF(ISNUMBER(SEARCH("X",AW502)),"Unrated (0-5; X)","Unrated (0-5)"),IF(AA502=1,W502&amp;"/5",W502&amp;"-"&amp;Y502&amp;"/5 (P"&amp;IF(ISNUMBER(SEARCH("X",AW502)),"; X","")&amp;")"))))</f>
        <v/>
      </c>
      <c r="V502" s="53">
        <f>LEN(AV502)-LEN(SUBSTITUTE(AV502,"Y",""))</f>
        <v/>
      </c>
      <c r="W502" s="54">
        <f>IF(AR502=1,LEN(AW502)-LEN(SUBSTITUTE(AW502,"Y","")),"")</f>
        <v/>
      </c>
      <c r="X502" s="53">
        <f>5-(LEN(AV502)-LEN(SUBSTITUTE(AV502,"N","")))</f>
        <v/>
      </c>
      <c r="Y502" s="54">
        <f>IF(AR502=1,5-(LEN(AW502)-LEN(SUBSTITUTE(AW502,"N",""))),"")</f>
        <v/>
      </c>
      <c r="Z502" s="55">
        <f>(V502+5-X502)/5</f>
        <v/>
      </c>
      <c r="AA502" s="56">
        <f>IF(AR502=1,(W502+5-Y502)/5,"")</f>
        <v/>
      </c>
      <c r="AB502" s="57">
        <f>D502*V502/5</f>
        <v/>
      </c>
      <c r="AC502" s="58">
        <f>IF(AR502=1,D502*W502/5,"")</f>
        <v/>
      </c>
      <c r="AD502" s="57">
        <f>D502*X502/5</f>
        <v/>
      </c>
      <c r="AE502" s="58">
        <f>IF(AR502=1,D502*Y502/5,"")</f>
        <v/>
      </c>
      <c r="AF502" s="57">
        <f>D502*Z502</f>
        <v/>
      </c>
      <c r="AG502" s="58">
        <f>IF(AR502=1,D502*AA502,"")</f>
        <v/>
      </c>
      <c r="AH502" s="14" t="inlineStr">
        <is>
          <t>Y: R1, R2, R4 | N: none | X: none | U: R3, R5. See dataset-specific evidence note in MCDM_Grades and the complete rules in MCDM_Rubric.</t>
        </is>
      </c>
      <c r="AI502" s="27" t="n"/>
      <c r="AJ502" s="14" t="inlineStr">
        <is>
          <t>https://data.mendeley.com/datasets/3v5r2fxf89/1</t>
        </is>
      </c>
      <c r="AK502" s="27" t="n"/>
      <c r="AL502" s="14" t="inlineStr">
        <is>
          <t>P: primary documentation (not evaluator-verified data quality)</t>
        </is>
      </c>
      <c r="AM502" s="27" t="n"/>
      <c r="AN502" s="14" t="inlineStr">
        <is>
          <t>Mendeley 3v5r2fxf89/1</t>
        </is>
      </c>
      <c r="AO502" s="27" t="n"/>
      <c r="AP502" s="14" t="inlineStr">
        <is>
          <t>2026-09-07</t>
        </is>
      </c>
      <c r="AQ502" s="27" t="n"/>
      <c r="AR502" s="14">
        <f>IF(AND(AS502=5,LEN(AW502)=5,LEN(SUBSTITUTE(SUBSTITUTE(SUBSTITUTE(SUBSTITUTE(AW502,"Y",""),"N",""),"U",""),"X",""))=0),1,0)</f>
        <v/>
      </c>
      <c r="AS502" s="14">
        <f>COUNTA(G502,J502,M502,P502,S502)</f>
        <v/>
      </c>
      <c r="AT502" s="14">
        <f>SUM(IF(OR(G502="Y",G502="N",G502="U",G502="X"),IF(G502=F502,1,0),0),IF(OR(J502="Y",J502="N",J502="U",J502="X"),IF(J502=I502,1,0),0),IF(OR(M502="Y",M502="N",M502="U",M502="X"),IF(M502=L502,1,0),0),IF(OR(P502="Y",P502="N",P502="U",P502="X"),IF(P502=O502,1,0),0),IF(OR(S502="Y",S502="N",S502="U",S502="X"),IF(S502=R502,1,0),0))</f>
        <v/>
      </c>
      <c r="AU502" s="14">
        <f>A502&amp;"|"&amp;LEFT(C502,1)</f>
        <v/>
      </c>
      <c r="AV502" s="14">
        <f>F502&amp;I502&amp;L502&amp;O502&amp;R502</f>
        <v/>
      </c>
      <c r="AW502" s="14">
        <f>G502&amp;J502&amp;M502&amp;P502&amp;S502</f>
        <v/>
      </c>
    </row>
    <row r="503" ht="70" customHeight="1">
      <c r="A503" s="14" t="inlineStr">
        <is>
          <t>DS-063</t>
        </is>
      </c>
      <c r="B503" s="14" t="inlineStr">
        <is>
          <t>CrackAirport: A Dataset for Segmentation of Cracks in Airport Pavements</t>
        </is>
      </c>
      <c r="C503" s="14" t="inlineStr">
        <is>
          <t>M Sensor Details</t>
        </is>
      </c>
      <c r="D503" s="14">
        <f>MCDM_Settings!$D$12</f>
        <v/>
      </c>
      <c r="E503" s="14" t="inlineStr">
        <is>
          <t>M1 Identify equipment</t>
        </is>
      </c>
      <c r="F503" s="21" t="inlineStr">
        <is>
          <t>Y</t>
        </is>
      </c>
      <c r="G503" s="23" t="n"/>
      <c r="H503" s="14" t="inlineStr">
        <is>
          <t>M2 Specify the scale</t>
        </is>
      </c>
      <c r="I503" s="21" t="inlineStr">
        <is>
          <t>U</t>
        </is>
      </c>
      <c r="J503" s="23" t="n"/>
      <c r="K503" s="14" t="inlineStr">
        <is>
          <t>M3 Locate the records</t>
        </is>
      </c>
      <c r="L503" s="21" t="inlineStr">
        <is>
          <t>U</t>
        </is>
      </c>
      <c r="M503" s="23" t="n"/>
      <c r="N503" s="14" t="inlineStr">
        <is>
          <t>M4 Report precision</t>
        </is>
      </c>
      <c r="O503" s="21" t="inlineStr">
        <is>
          <t>U</t>
        </is>
      </c>
      <c r="P503" s="23" t="n"/>
      <c r="Q503" s="14" t="inlineStr">
        <is>
          <t>M5 Explain processing</t>
        </is>
      </c>
      <c r="R503" s="21" t="inlineStr">
        <is>
          <t>Y</t>
        </is>
      </c>
      <c r="S503" s="23" t="n"/>
      <c r="T503" s="14">
        <f>IF(Z503=0,IF(ISNUMBER(SEARCH("X",AV503)),"Unrated (0-5; X)","Unrated (0-5)"),IF(Z503=1,V503&amp;"/5",V503&amp;"-"&amp;X503&amp;"/5 (P"&amp;IF(ISNUMBER(SEARCH("X",AV503)),"; X","")&amp;")"))</f>
        <v/>
      </c>
      <c r="U503" s="26">
        <f>IF(AS503=0,"",IF(AR503=0,"Incomplete/invalid",IF(AA503=0,IF(ISNUMBER(SEARCH("X",AW503)),"Unrated (0-5; X)","Unrated (0-5)"),IF(AA503=1,W503&amp;"/5",W503&amp;"-"&amp;Y503&amp;"/5 (P"&amp;IF(ISNUMBER(SEARCH("X",AW503)),"; X","")&amp;")"))))</f>
        <v/>
      </c>
      <c r="V503" s="53">
        <f>LEN(AV503)-LEN(SUBSTITUTE(AV503,"Y",""))</f>
        <v/>
      </c>
      <c r="W503" s="54">
        <f>IF(AR503=1,LEN(AW503)-LEN(SUBSTITUTE(AW503,"Y","")),"")</f>
        <v/>
      </c>
      <c r="X503" s="53">
        <f>5-(LEN(AV503)-LEN(SUBSTITUTE(AV503,"N","")))</f>
        <v/>
      </c>
      <c r="Y503" s="54">
        <f>IF(AR503=1,5-(LEN(AW503)-LEN(SUBSTITUTE(AW503,"N",""))),"")</f>
        <v/>
      </c>
      <c r="Z503" s="55">
        <f>(V503+5-X503)/5</f>
        <v/>
      </c>
      <c r="AA503" s="56">
        <f>IF(AR503=1,(W503+5-Y503)/5,"")</f>
        <v/>
      </c>
      <c r="AB503" s="57">
        <f>D503*V503/5</f>
        <v/>
      </c>
      <c r="AC503" s="58">
        <f>IF(AR503=1,D503*W503/5,"")</f>
        <v/>
      </c>
      <c r="AD503" s="57">
        <f>D503*X503/5</f>
        <v/>
      </c>
      <c r="AE503" s="58">
        <f>IF(AR503=1,D503*Y503/5,"")</f>
        <v/>
      </c>
      <c r="AF503" s="57">
        <f>D503*Z503</f>
        <v/>
      </c>
      <c r="AG503" s="58">
        <f>IF(AR503=1,D503*AA503,"")</f>
        <v/>
      </c>
      <c r="AH503" s="14" t="inlineStr">
        <is>
          <t>Y: M1, M5 | N: none | X: none | U: M2, M3, M4. See dataset-specific evidence note in MCDM_Grades and the complete rules in MCDM_Rubric.</t>
        </is>
      </c>
      <c r="AI503" s="27" t="n"/>
      <c r="AJ503" s="14" t="inlineStr">
        <is>
          <t>https://data.mendeley.com/datasets/3v5r2fxf89/1</t>
        </is>
      </c>
      <c r="AK503" s="27" t="n"/>
      <c r="AL503" s="14" t="inlineStr">
        <is>
          <t>P: primary documentation (not evaluator-verified data quality)</t>
        </is>
      </c>
      <c r="AM503" s="27" t="n"/>
      <c r="AN503" s="14" t="inlineStr">
        <is>
          <t>Mendeley 3v5r2fxf89/1</t>
        </is>
      </c>
      <c r="AO503" s="27" t="n"/>
      <c r="AP503" s="14" t="inlineStr">
        <is>
          <t>2026-09-07</t>
        </is>
      </c>
      <c r="AQ503" s="27" t="n"/>
      <c r="AR503" s="14">
        <f>IF(AND(AS503=5,LEN(AW503)=5,LEN(SUBSTITUTE(SUBSTITUTE(SUBSTITUTE(SUBSTITUTE(AW503,"Y",""),"N",""),"U",""),"X",""))=0),1,0)</f>
        <v/>
      </c>
      <c r="AS503" s="14">
        <f>COUNTA(G503,J503,M503,P503,S503)</f>
        <v/>
      </c>
      <c r="AT503" s="14">
        <f>SUM(IF(OR(G503="Y",G503="N",G503="U",G503="X"),IF(G503=F503,1,0),0),IF(OR(J503="Y",J503="N",J503="U",J503="X"),IF(J503=I503,1,0),0),IF(OR(M503="Y",M503="N",M503="U",M503="X"),IF(M503=L503,1,0),0),IF(OR(P503="Y",P503="N",P503="U",P503="X"),IF(P503=O503,1,0),0),IF(OR(S503="Y",S503="N",S503="U",S503="X"),IF(S503=R503,1,0),0))</f>
        <v/>
      </c>
      <c r="AU503" s="14">
        <f>A503&amp;"|"&amp;LEFT(C503,1)</f>
        <v/>
      </c>
      <c r="AV503" s="14">
        <f>F503&amp;I503&amp;L503&amp;O503&amp;R503</f>
        <v/>
      </c>
      <c r="AW503" s="14">
        <f>G503&amp;J503&amp;M503&amp;P503&amp;S503</f>
        <v/>
      </c>
    </row>
    <row r="504" ht="70" customHeight="1">
      <c r="A504" s="14" t="inlineStr">
        <is>
          <t>DS-063</t>
        </is>
      </c>
      <c r="B504" s="14" t="inlineStr">
        <is>
          <t>CrackAirport: A Dataset for Segmentation of Cracks in Airport Pavements</t>
        </is>
      </c>
      <c r="C504" s="14" t="inlineStr">
        <is>
          <t>V Test Readiness</t>
        </is>
      </c>
      <c r="D504" s="14">
        <f>MCDM_Settings!$D$13</f>
        <v/>
      </c>
      <c r="E504" s="14" t="inlineStr">
        <is>
          <t>V1 Identify test data</t>
        </is>
      </c>
      <c r="F504" s="21" t="inlineStr">
        <is>
          <t>U</t>
        </is>
      </c>
      <c r="G504" s="23" t="n"/>
      <c r="H504" s="14" t="inlineStr">
        <is>
          <t>V2 Define the splits</t>
        </is>
      </c>
      <c r="I504" s="21" t="inlineStr">
        <is>
          <t>U</t>
        </is>
      </c>
      <c r="J504" s="23" t="n"/>
      <c r="K504" s="14" t="inlineStr">
        <is>
          <t>V3 Prevent leakage</t>
        </is>
      </c>
      <c r="L504" s="21" t="inlineStr">
        <is>
          <t>U</t>
        </is>
      </c>
      <c r="M504" s="23" t="n"/>
      <c r="N504" s="14" t="inlineStr">
        <is>
          <t>V4 Provide a baseline</t>
        </is>
      </c>
      <c r="O504" s="21" t="inlineStr">
        <is>
          <t>U</t>
        </is>
      </c>
      <c r="P504" s="23" t="n"/>
      <c r="Q504" s="14" t="inlineStr">
        <is>
          <t>V5 Report uncertainty</t>
        </is>
      </c>
      <c r="R504" s="21" t="inlineStr">
        <is>
          <t>U</t>
        </is>
      </c>
      <c r="S504" s="23" t="n"/>
      <c r="T504" s="14">
        <f>IF(Z504=0,IF(ISNUMBER(SEARCH("X",AV504)),"Unrated (0-5; X)","Unrated (0-5)"),IF(Z504=1,V504&amp;"/5",V504&amp;"-"&amp;X504&amp;"/5 (P"&amp;IF(ISNUMBER(SEARCH("X",AV504)),"; X","")&amp;")"))</f>
        <v/>
      </c>
      <c r="U504" s="26">
        <f>IF(AS504=0,"",IF(AR504=0,"Incomplete/invalid",IF(AA504=0,IF(ISNUMBER(SEARCH("X",AW504)),"Unrated (0-5; X)","Unrated (0-5)"),IF(AA504=1,W504&amp;"/5",W504&amp;"-"&amp;Y504&amp;"/5 (P"&amp;IF(ISNUMBER(SEARCH("X",AW504)),"; X","")&amp;")"))))</f>
        <v/>
      </c>
      <c r="V504" s="53">
        <f>LEN(AV504)-LEN(SUBSTITUTE(AV504,"Y",""))</f>
        <v/>
      </c>
      <c r="W504" s="54">
        <f>IF(AR504=1,LEN(AW504)-LEN(SUBSTITUTE(AW504,"Y","")),"")</f>
        <v/>
      </c>
      <c r="X504" s="53">
        <f>5-(LEN(AV504)-LEN(SUBSTITUTE(AV504,"N","")))</f>
        <v/>
      </c>
      <c r="Y504" s="54">
        <f>IF(AR504=1,5-(LEN(AW504)-LEN(SUBSTITUTE(AW504,"N",""))),"")</f>
        <v/>
      </c>
      <c r="Z504" s="55">
        <f>(V504+5-X504)/5</f>
        <v/>
      </c>
      <c r="AA504" s="56">
        <f>IF(AR504=1,(W504+5-Y504)/5,"")</f>
        <v/>
      </c>
      <c r="AB504" s="57">
        <f>D504*V504/5</f>
        <v/>
      </c>
      <c r="AC504" s="58">
        <f>IF(AR504=1,D504*W504/5,"")</f>
        <v/>
      </c>
      <c r="AD504" s="57">
        <f>D504*X504/5</f>
        <v/>
      </c>
      <c r="AE504" s="58">
        <f>IF(AR504=1,D504*Y504/5,"")</f>
        <v/>
      </c>
      <c r="AF504" s="57">
        <f>D504*Z504</f>
        <v/>
      </c>
      <c r="AG504" s="58">
        <f>IF(AR504=1,D504*AA504,"")</f>
        <v/>
      </c>
      <c r="AH504" s="14" t="inlineStr">
        <is>
          <t>Y: none | N: none | X: none | U: V1, V2, V3, V4, V5. See dataset-specific evidence note in MCDM_Grades and the complete rules in MCDM_Rubric.</t>
        </is>
      </c>
      <c r="AI504" s="27" t="n"/>
      <c r="AJ504" s="14" t="inlineStr">
        <is>
          <t>https://data.mendeley.com/datasets/3v5r2fxf89/1</t>
        </is>
      </c>
      <c r="AK504" s="27" t="n"/>
      <c r="AL504" s="14" t="inlineStr">
        <is>
          <t>P: primary documentation (not evaluator-verified data quality)</t>
        </is>
      </c>
      <c r="AM504" s="27" t="n"/>
      <c r="AN504" s="14" t="inlineStr">
        <is>
          <t>Mendeley 3v5r2fxf89/1</t>
        </is>
      </c>
      <c r="AO504" s="27" t="n"/>
      <c r="AP504" s="14" t="inlineStr">
        <is>
          <t>2026-09-07</t>
        </is>
      </c>
      <c r="AQ504" s="27" t="n"/>
      <c r="AR504" s="14">
        <f>IF(AND(AS504=5,LEN(AW504)=5,LEN(SUBSTITUTE(SUBSTITUTE(SUBSTITUTE(SUBSTITUTE(AW504,"Y",""),"N",""),"U",""),"X",""))=0),1,0)</f>
        <v/>
      </c>
      <c r="AS504" s="14">
        <f>COUNTA(G504,J504,M504,P504,S504)</f>
        <v/>
      </c>
      <c r="AT504" s="14">
        <f>SUM(IF(OR(G504="Y",G504="N",G504="U",G504="X"),IF(G504=F504,1,0),0),IF(OR(J504="Y",J504="N",J504="U",J504="X"),IF(J504=I504,1,0),0),IF(OR(M504="Y",M504="N",M504="U",M504="X"),IF(M504=L504,1,0),0),IF(OR(P504="Y",P504="N",P504="U",P504="X"),IF(P504=O504,1,0),0),IF(OR(S504="Y",S504="N",S504="U",S504="X"),IF(S504=R504,1,0),0))</f>
        <v/>
      </c>
      <c r="AU504" s="14">
        <f>A504&amp;"|"&amp;LEFT(C504,1)</f>
        <v/>
      </c>
      <c r="AV504" s="14">
        <f>F504&amp;I504&amp;L504&amp;O504&amp;R504</f>
        <v/>
      </c>
      <c r="AW504" s="14">
        <f>G504&amp;J504&amp;M504&amp;P504&amp;S504</f>
        <v/>
      </c>
    </row>
    <row r="505" ht="70" customHeight="1">
      <c r="A505" s="14" t="inlineStr">
        <is>
          <t>DS-063</t>
        </is>
      </c>
      <c r="B505" s="14" t="inlineStr">
        <is>
          <t>CrackAirport: A Dataset for Segmentation of Cracks in Airport Pavements</t>
        </is>
      </c>
      <c r="C505" s="14" t="inlineStr">
        <is>
          <t>E Engineering Value</t>
        </is>
      </c>
      <c r="D505" s="14">
        <f>MCDM_Settings!$D$14</f>
        <v/>
      </c>
      <c r="E505" s="14" t="inlineStr">
        <is>
          <t>E1 Define the outcome</t>
        </is>
      </c>
      <c r="F505" s="21" t="inlineStr">
        <is>
          <t>U</t>
        </is>
      </c>
      <c r="G505" s="23" t="n"/>
      <c r="H505" s="14" t="inlineStr">
        <is>
          <t>E2 Provide measurements</t>
        </is>
      </c>
      <c r="I505" s="21" t="inlineStr">
        <is>
          <t>U</t>
        </is>
      </c>
      <c r="J505" s="23" t="n"/>
      <c r="K505" s="14" t="inlineStr">
        <is>
          <t>E3 Link the records</t>
        </is>
      </c>
      <c r="L505" s="21" t="inlineStr">
        <is>
          <t>U</t>
        </is>
      </c>
      <c r="M505" s="23" t="n"/>
      <c r="N505" s="14" t="inlineStr">
        <is>
          <t>E4 Map agency needs</t>
        </is>
      </c>
      <c r="O505" s="21" t="inlineStr">
        <is>
          <t>U</t>
        </is>
      </c>
      <c r="P505" s="23" t="n"/>
      <c r="Q505" s="14" t="inlineStr">
        <is>
          <t>E5 Validate the decision</t>
        </is>
      </c>
      <c r="R505" s="21" t="inlineStr">
        <is>
          <t>U</t>
        </is>
      </c>
      <c r="S505" s="23" t="n"/>
      <c r="T505" s="14">
        <f>IF(Z505=0,IF(ISNUMBER(SEARCH("X",AV505)),"Unrated (0-5; X)","Unrated (0-5)"),IF(Z505=1,V505&amp;"/5",V505&amp;"-"&amp;X505&amp;"/5 (P"&amp;IF(ISNUMBER(SEARCH("X",AV505)),"; X","")&amp;")"))</f>
        <v/>
      </c>
      <c r="U505" s="26">
        <f>IF(AS505=0,"",IF(AR505=0,"Incomplete/invalid",IF(AA505=0,IF(ISNUMBER(SEARCH("X",AW505)),"Unrated (0-5; X)","Unrated (0-5)"),IF(AA505=1,W505&amp;"/5",W505&amp;"-"&amp;Y505&amp;"/5 (P"&amp;IF(ISNUMBER(SEARCH("X",AW505)),"; X","")&amp;")"))))</f>
        <v/>
      </c>
      <c r="V505" s="53">
        <f>LEN(AV505)-LEN(SUBSTITUTE(AV505,"Y",""))</f>
        <v/>
      </c>
      <c r="W505" s="54">
        <f>IF(AR505=1,LEN(AW505)-LEN(SUBSTITUTE(AW505,"Y","")),"")</f>
        <v/>
      </c>
      <c r="X505" s="53">
        <f>5-(LEN(AV505)-LEN(SUBSTITUTE(AV505,"N","")))</f>
        <v/>
      </c>
      <c r="Y505" s="54">
        <f>IF(AR505=1,5-(LEN(AW505)-LEN(SUBSTITUTE(AW505,"N",""))),"")</f>
        <v/>
      </c>
      <c r="Z505" s="55">
        <f>(V505+5-X505)/5</f>
        <v/>
      </c>
      <c r="AA505" s="56">
        <f>IF(AR505=1,(W505+5-Y505)/5,"")</f>
        <v/>
      </c>
      <c r="AB505" s="57">
        <f>D505*V505/5</f>
        <v/>
      </c>
      <c r="AC505" s="58">
        <f>IF(AR505=1,D505*W505/5,"")</f>
        <v/>
      </c>
      <c r="AD505" s="57">
        <f>D505*X505/5</f>
        <v/>
      </c>
      <c r="AE505" s="58">
        <f>IF(AR505=1,D505*Y505/5,"")</f>
        <v/>
      </c>
      <c r="AF505" s="57">
        <f>D505*Z505</f>
        <v/>
      </c>
      <c r="AG505" s="58">
        <f>IF(AR505=1,D505*AA505,"")</f>
        <v/>
      </c>
      <c r="AH505" s="14" t="inlineStr">
        <is>
          <t>Y: none | N: none | X: none | U: E1, E2, E3, E4, E5. See dataset-specific evidence note in MCDM_Grades and the complete rules in MCDM_Rubric.</t>
        </is>
      </c>
      <c r="AI505" s="27" t="n"/>
      <c r="AJ505" s="14" t="inlineStr">
        <is>
          <t>https://data.mendeley.com/datasets/3v5r2fxf89/1</t>
        </is>
      </c>
      <c r="AK505" s="27" t="n"/>
      <c r="AL505" s="14" t="inlineStr">
        <is>
          <t>P: primary documentation (not evaluator-verified data quality)</t>
        </is>
      </c>
      <c r="AM505" s="27" t="n"/>
      <c r="AN505" s="14" t="inlineStr">
        <is>
          <t>Mendeley 3v5r2fxf89/1</t>
        </is>
      </c>
      <c r="AO505" s="27" t="n"/>
      <c r="AP505" s="14" t="inlineStr">
        <is>
          <t>2026-09-07</t>
        </is>
      </c>
      <c r="AQ505" s="27" t="n"/>
      <c r="AR505" s="14">
        <f>IF(AND(AS505=5,LEN(AW505)=5,LEN(SUBSTITUTE(SUBSTITUTE(SUBSTITUTE(SUBSTITUTE(AW505,"Y",""),"N",""),"U",""),"X",""))=0),1,0)</f>
        <v/>
      </c>
      <c r="AS505" s="14">
        <f>COUNTA(G505,J505,M505,P505,S505)</f>
        <v/>
      </c>
      <c r="AT505" s="14">
        <f>SUM(IF(OR(G505="Y",G505="N",G505="U",G505="X"),IF(G505=F505,1,0),0),IF(OR(J505="Y",J505="N",J505="U",J505="X"),IF(J505=I505,1,0),0),IF(OR(M505="Y",M505="N",M505="U",M505="X"),IF(M505=L505,1,0),0),IF(OR(P505="Y",P505="N",P505="U",P505="X"),IF(P505=O505,1,0),0),IF(OR(S505="Y",S505="N",S505="U",S505="X"),IF(S505=R505,1,0),0))</f>
        <v/>
      </c>
      <c r="AU505" s="14">
        <f>A505&amp;"|"&amp;LEFT(C505,1)</f>
        <v/>
      </c>
      <c r="AV505" s="14">
        <f>F505&amp;I505&amp;L505&amp;O505&amp;R505</f>
        <v/>
      </c>
      <c r="AW505" s="14">
        <f>G505&amp;J505&amp;M505&amp;P505&amp;S505</f>
        <v/>
      </c>
    </row>
    <row r="506" ht="70" customHeight="1">
      <c r="A506" s="14" t="inlineStr">
        <is>
          <t>DS-064</t>
        </is>
      </c>
      <c r="B506" s="14" t="inlineStr">
        <is>
          <t>Dataset for Drone-based Inspection of Road Pavement Structures for Cracks</t>
        </is>
      </c>
      <c r="C506" s="14" t="inlineStr">
        <is>
          <t>A Access</t>
        </is>
      </c>
      <c r="D506" s="14">
        <f>MCDM_Settings!$D$7</f>
        <v/>
      </c>
      <c r="E506" s="14" t="inlineStr">
        <is>
          <t>A1 Find the release</t>
        </is>
      </c>
      <c r="F506" s="21" t="inlineStr">
        <is>
          <t>Y</t>
        </is>
      </c>
      <c r="G506" s="23" t="n"/>
      <c r="H506" s="14" t="inlineStr">
        <is>
          <t>A2 Get the data</t>
        </is>
      </c>
      <c r="I506" s="21" t="inlineStr">
        <is>
          <t>Y</t>
        </is>
      </c>
      <c r="J506" s="23" t="n"/>
      <c r="K506" s="14" t="inlineStr">
        <is>
          <t>A3 Check the license</t>
        </is>
      </c>
      <c r="L506" s="21" t="inlineStr">
        <is>
          <t>Y</t>
        </is>
      </c>
      <c r="M506" s="23" t="n"/>
      <c r="N506" s="14" t="inlineStr">
        <is>
          <t>A4 Check other rights</t>
        </is>
      </c>
      <c r="O506" s="21" t="inlineStr">
        <is>
          <t>U</t>
        </is>
      </c>
      <c r="P506" s="23" t="n"/>
      <c r="Q506" s="14" t="inlineStr">
        <is>
          <t>A5 Open a sample</t>
        </is>
      </c>
      <c r="R506" s="21" t="inlineStr">
        <is>
          <t>U</t>
        </is>
      </c>
      <c r="S506" s="23" t="n"/>
      <c r="T506" s="14">
        <f>IF(Z506=0,IF(ISNUMBER(SEARCH("X",AV506)),"Unrated (0-5; X)","Unrated (0-5)"),IF(Z506=1,V506&amp;"/5",V506&amp;"-"&amp;X506&amp;"/5 (P"&amp;IF(ISNUMBER(SEARCH("X",AV506)),"; X","")&amp;")"))</f>
        <v/>
      </c>
      <c r="U506" s="26">
        <f>IF(AS506=0,"",IF(AR506=0,"Incomplete/invalid",IF(AA506=0,IF(ISNUMBER(SEARCH("X",AW506)),"Unrated (0-5; X)","Unrated (0-5)"),IF(AA506=1,W506&amp;"/5",W506&amp;"-"&amp;Y506&amp;"/5 (P"&amp;IF(ISNUMBER(SEARCH("X",AW506)),"; X","")&amp;")"))))</f>
        <v/>
      </c>
      <c r="V506" s="53">
        <f>LEN(AV506)-LEN(SUBSTITUTE(AV506,"Y",""))</f>
        <v/>
      </c>
      <c r="W506" s="54">
        <f>IF(AR506=1,LEN(AW506)-LEN(SUBSTITUTE(AW506,"Y","")),"")</f>
        <v/>
      </c>
      <c r="X506" s="53">
        <f>5-(LEN(AV506)-LEN(SUBSTITUTE(AV506,"N","")))</f>
        <v/>
      </c>
      <c r="Y506" s="54">
        <f>IF(AR506=1,5-(LEN(AW506)-LEN(SUBSTITUTE(AW506,"N",""))),"")</f>
        <v/>
      </c>
      <c r="Z506" s="55">
        <f>(V506+5-X506)/5</f>
        <v/>
      </c>
      <c r="AA506" s="56">
        <f>IF(AR506=1,(W506+5-Y506)/5,"")</f>
        <v/>
      </c>
      <c r="AB506" s="57">
        <f>D506*V506/5</f>
        <v/>
      </c>
      <c r="AC506" s="58">
        <f>IF(AR506=1,D506*W506/5,"")</f>
        <v/>
      </c>
      <c r="AD506" s="57">
        <f>D506*X506/5</f>
        <v/>
      </c>
      <c r="AE506" s="58">
        <f>IF(AR506=1,D506*Y506/5,"")</f>
        <v/>
      </c>
      <c r="AF506" s="57">
        <f>D506*Z506</f>
        <v/>
      </c>
      <c r="AG506" s="58">
        <f>IF(AR506=1,D506*AA506,"")</f>
        <v/>
      </c>
      <c r="AH506" s="14" t="inlineStr">
        <is>
          <t>Y: A1, A2, A3 | N: none | X: none | U: A4, A5. See dataset-specific evidence note in MCDM_Grades and the complete rules in MCDM_Rubric.</t>
        </is>
      </c>
      <c r="AI506" s="27" t="n"/>
      <c r="AJ506" s="14" t="inlineStr">
        <is>
          <t>https://data.mendeley.com/datasets/csd32bm8zx/1</t>
        </is>
      </c>
      <c r="AK506" s="27" t="n"/>
      <c r="AL506" s="14" t="inlineStr">
        <is>
          <t>P: primary documentation (not evaluator-verified data quality)</t>
        </is>
      </c>
      <c r="AM506" s="27" t="n"/>
      <c r="AN506" s="14" t="inlineStr">
        <is>
          <t>Mendeley csd32bm8zx/1</t>
        </is>
      </c>
      <c r="AO506" s="27" t="n"/>
      <c r="AP506" s="14" t="inlineStr">
        <is>
          <t>2026-09-07</t>
        </is>
      </c>
      <c r="AQ506" s="27" t="n"/>
      <c r="AR506" s="14">
        <f>IF(AND(AS506=5,LEN(AW506)=5,LEN(SUBSTITUTE(SUBSTITUTE(SUBSTITUTE(SUBSTITUTE(AW506,"Y",""),"N",""),"U",""),"X",""))=0),1,0)</f>
        <v/>
      </c>
      <c r="AS506" s="14">
        <f>COUNTA(G506,J506,M506,P506,S506)</f>
        <v/>
      </c>
      <c r="AT506" s="14">
        <f>SUM(IF(OR(G506="Y",G506="N",G506="U",G506="X"),IF(G506=F506,1,0),0),IF(OR(J506="Y",J506="N",J506="U",J506="X"),IF(J506=I506,1,0),0),IF(OR(M506="Y",M506="N",M506="U",M506="X"),IF(M506=L506,1,0),0),IF(OR(P506="Y",P506="N",P506="U",P506="X"),IF(P506=O506,1,0),0),IF(OR(S506="Y",S506="N",S506="U",S506="X"),IF(S506=R506,1,0),0))</f>
        <v/>
      </c>
      <c r="AU506" s="14">
        <f>A506&amp;"|"&amp;LEFT(C506,1)</f>
        <v/>
      </c>
      <c r="AV506" s="14">
        <f>F506&amp;I506&amp;L506&amp;O506&amp;R506</f>
        <v/>
      </c>
      <c r="AW506" s="14">
        <f>G506&amp;J506&amp;M506&amp;P506&amp;S506</f>
        <v/>
      </c>
    </row>
    <row r="507" ht="70" customHeight="1">
      <c r="A507" s="14" t="inlineStr">
        <is>
          <t>DS-064</t>
        </is>
      </c>
      <c r="B507" s="14" t="inlineStr">
        <is>
          <t>Dataset for Drone-based Inspection of Road Pavement Structures for Cracks</t>
        </is>
      </c>
      <c r="C507" s="14" t="inlineStr">
        <is>
          <t>L Label Quality</t>
        </is>
      </c>
      <c r="D507" s="14">
        <f>MCDM_Settings!$D$8</f>
        <v/>
      </c>
      <c r="E507" s="14" t="inlineStr">
        <is>
          <t>L1 Define the targets</t>
        </is>
      </c>
      <c r="F507" s="21" t="inlineStr">
        <is>
          <t>U</t>
        </is>
      </c>
      <c r="G507" s="23" t="n"/>
      <c r="H507" s="14" t="inlineStr">
        <is>
          <t>L2 Explain the rules</t>
        </is>
      </c>
      <c r="I507" s="21" t="inlineStr">
        <is>
          <t>U</t>
        </is>
      </c>
      <c r="J507" s="23" t="n"/>
      <c r="K507" s="14" t="inlineStr">
        <is>
          <t>L3 Identify the team</t>
        </is>
      </c>
      <c r="L507" s="21" t="inlineStr">
        <is>
          <t>U</t>
        </is>
      </c>
      <c r="M507" s="23" t="n"/>
      <c r="N507" s="14" t="inlineStr">
        <is>
          <t>L4 Review and correct</t>
        </is>
      </c>
      <c r="O507" s="21" t="inlineStr">
        <is>
          <t>U</t>
        </is>
      </c>
      <c r="P507" s="23" t="n"/>
      <c r="Q507" s="14" t="inlineStr">
        <is>
          <t>L5 Measure reliability</t>
        </is>
      </c>
      <c r="R507" s="21" t="inlineStr">
        <is>
          <t>U</t>
        </is>
      </c>
      <c r="S507" s="23" t="n"/>
      <c r="T507" s="14">
        <f>IF(Z507=0,IF(ISNUMBER(SEARCH("X",AV507)),"Unrated (0-5; X)","Unrated (0-5)"),IF(Z507=1,V507&amp;"/5",V507&amp;"-"&amp;X507&amp;"/5 (P"&amp;IF(ISNUMBER(SEARCH("X",AV507)),"; X","")&amp;")"))</f>
        <v/>
      </c>
      <c r="U507" s="26">
        <f>IF(AS507=0,"",IF(AR507=0,"Incomplete/invalid",IF(AA507=0,IF(ISNUMBER(SEARCH("X",AW507)),"Unrated (0-5; X)","Unrated (0-5)"),IF(AA507=1,W507&amp;"/5",W507&amp;"-"&amp;Y507&amp;"/5 (P"&amp;IF(ISNUMBER(SEARCH("X",AW507)),"; X","")&amp;")"))))</f>
        <v/>
      </c>
      <c r="V507" s="53">
        <f>LEN(AV507)-LEN(SUBSTITUTE(AV507,"Y",""))</f>
        <v/>
      </c>
      <c r="W507" s="54">
        <f>IF(AR507=1,LEN(AW507)-LEN(SUBSTITUTE(AW507,"Y","")),"")</f>
        <v/>
      </c>
      <c r="X507" s="53">
        <f>5-(LEN(AV507)-LEN(SUBSTITUTE(AV507,"N","")))</f>
        <v/>
      </c>
      <c r="Y507" s="54">
        <f>IF(AR507=1,5-(LEN(AW507)-LEN(SUBSTITUTE(AW507,"N",""))),"")</f>
        <v/>
      </c>
      <c r="Z507" s="55">
        <f>(V507+5-X507)/5</f>
        <v/>
      </c>
      <c r="AA507" s="56">
        <f>IF(AR507=1,(W507+5-Y507)/5,"")</f>
        <v/>
      </c>
      <c r="AB507" s="57">
        <f>D507*V507/5</f>
        <v/>
      </c>
      <c r="AC507" s="58">
        <f>IF(AR507=1,D507*W507/5,"")</f>
        <v/>
      </c>
      <c r="AD507" s="57">
        <f>D507*X507/5</f>
        <v/>
      </c>
      <c r="AE507" s="58">
        <f>IF(AR507=1,D507*Y507/5,"")</f>
        <v/>
      </c>
      <c r="AF507" s="57">
        <f>D507*Z507</f>
        <v/>
      </c>
      <c r="AG507" s="58">
        <f>IF(AR507=1,D507*AA507,"")</f>
        <v/>
      </c>
      <c r="AH507" s="14" t="inlineStr">
        <is>
          <t>Y: none | N: none | X: none | U: L1, L2, L3, L4, L5. See dataset-specific evidence note in MCDM_Grades and the complete rules in MCDM_Rubric.</t>
        </is>
      </c>
      <c r="AI507" s="27" t="n"/>
      <c r="AJ507" s="14" t="inlineStr">
        <is>
          <t>https://data.mendeley.com/datasets/csd32bm8zx/1</t>
        </is>
      </c>
      <c r="AK507" s="27" t="n"/>
      <c r="AL507" s="14" t="inlineStr">
        <is>
          <t>P: primary documentation (not evaluator-verified data quality)</t>
        </is>
      </c>
      <c r="AM507" s="27" t="n"/>
      <c r="AN507" s="14" t="inlineStr">
        <is>
          <t>Mendeley csd32bm8zx/1</t>
        </is>
      </c>
      <c r="AO507" s="27" t="n"/>
      <c r="AP507" s="14" t="inlineStr">
        <is>
          <t>2026-09-07</t>
        </is>
      </c>
      <c r="AQ507" s="27" t="n"/>
      <c r="AR507" s="14">
        <f>IF(AND(AS507=5,LEN(AW507)=5,LEN(SUBSTITUTE(SUBSTITUTE(SUBSTITUTE(SUBSTITUTE(AW507,"Y",""),"N",""),"U",""),"X",""))=0),1,0)</f>
        <v/>
      </c>
      <c r="AS507" s="14">
        <f>COUNTA(G507,J507,M507,P507,S507)</f>
        <v/>
      </c>
      <c r="AT507" s="14">
        <f>SUM(IF(OR(G507="Y",G507="N",G507="U",G507="X"),IF(G507=F507,1,0),0),IF(OR(J507="Y",J507="N",J507="U",J507="X"),IF(J507=I507,1,0),0),IF(OR(M507="Y",M507="N",M507="U",M507="X"),IF(M507=L507,1,0),0),IF(OR(P507="Y",P507="N",P507="U",P507="X"),IF(P507=O507,1,0),0),IF(OR(S507="Y",S507="N",S507="U",S507="X"),IF(S507=R507,1,0),0))</f>
        <v/>
      </c>
      <c r="AU507" s="14">
        <f>A507&amp;"|"&amp;LEFT(C507,1)</f>
        <v/>
      </c>
      <c r="AV507" s="14">
        <f>F507&amp;I507&amp;L507&amp;O507&amp;R507</f>
        <v/>
      </c>
      <c r="AW507" s="14">
        <f>G507&amp;J507&amp;M507&amp;P507&amp;S507</f>
        <v/>
      </c>
    </row>
    <row r="508" ht="70" customHeight="1">
      <c r="A508" s="14" t="inlineStr">
        <is>
          <t>DS-064</t>
        </is>
      </c>
      <c r="B508" s="14" t="inlineStr">
        <is>
          <t>Dataset for Drone-based Inspection of Road Pavement Structures for Cracks</t>
        </is>
      </c>
      <c r="C508" s="14" t="inlineStr">
        <is>
          <t>D Documentation</t>
        </is>
      </c>
      <c r="D508" s="14">
        <f>MCDM_Settings!$D$9</f>
        <v/>
      </c>
      <c r="E508" s="14" t="inlineStr">
        <is>
          <t>D1 Describe the files</t>
        </is>
      </c>
      <c r="F508" s="21" t="inlineStr">
        <is>
          <t>U</t>
        </is>
      </c>
      <c r="G508" s="23" t="n"/>
      <c r="H508" s="14" t="inlineStr">
        <is>
          <t>D2 Explain the source</t>
        </is>
      </c>
      <c r="I508" s="21" t="inlineStr">
        <is>
          <t>Y</t>
        </is>
      </c>
      <c r="J508" s="23" t="n"/>
      <c r="K508" s="14" t="inlineStr">
        <is>
          <t>D3 Track the version</t>
        </is>
      </c>
      <c r="L508" s="21" t="inlineStr">
        <is>
          <t>Y</t>
        </is>
      </c>
      <c r="M508" s="23" t="n"/>
      <c r="N508" s="14" t="inlineStr">
        <is>
          <t>D4 State the limits</t>
        </is>
      </c>
      <c r="O508" s="21" t="inlineStr">
        <is>
          <t>Y</t>
        </is>
      </c>
      <c r="P508" s="23" t="n"/>
      <c r="Q508" s="14" t="inlineStr">
        <is>
          <t>D5 Locate the details</t>
        </is>
      </c>
      <c r="R508" s="21" t="inlineStr">
        <is>
          <t>Y</t>
        </is>
      </c>
      <c r="S508" s="23" t="n"/>
      <c r="T508" s="14">
        <f>IF(Z508=0,IF(ISNUMBER(SEARCH("X",AV508)),"Unrated (0-5; X)","Unrated (0-5)"),IF(Z508=1,V508&amp;"/5",V508&amp;"-"&amp;X508&amp;"/5 (P"&amp;IF(ISNUMBER(SEARCH("X",AV508)),"; X","")&amp;")"))</f>
        <v/>
      </c>
      <c r="U508" s="26">
        <f>IF(AS508=0,"",IF(AR508=0,"Incomplete/invalid",IF(AA508=0,IF(ISNUMBER(SEARCH("X",AW508)),"Unrated (0-5; X)","Unrated (0-5)"),IF(AA508=1,W508&amp;"/5",W508&amp;"-"&amp;Y508&amp;"/5 (P"&amp;IF(ISNUMBER(SEARCH("X",AW508)),"; X","")&amp;")"))))</f>
        <v/>
      </c>
      <c r="V508" s="53">
        <f>LEN(AV508)-LEN(SUBSTITUTE(AV508,"Y",""))</f>
        <v/>
      </c>
      <c r="W508" s="54">
        <f>IF(AR508=1,LEN(AW508)-LEN(SUBSTITUTE(AW508,"Y","")),"")</f>
        <v/>
      </c>
      <c r="X508" s="53">
        <f>5-(LEN(AV508)-LEN(SUBSTITUTE(AV508,"N","")))</f>
        <v/>
      </c>
      <c r="Y508" s="54">
        <f>IF(AR508=1,5-(LEN(AW508)-LEN(SUBSTITUTE(AW508,"N",""))),"")</f>
        <v/>
      </c>
      <c r="Z508" s="55">
        <f>(V508+5-X508)/5</f>
        <v/>
      </c>
      <c r="AA508" s="56">
        <f>IF(AR508=1,(W508+5-Y508)/5,"")</f>
        <v/>
      </c>
      <c r="AB508" s="57">
        <f>D508*V508/5</f>
        <v/>
      </c>
      <c r="AC508" s="58">
        <f>IF(AR508=1,D508*W508/5,"")</f>
        <v/>
      </c>
      <c r="AD508" s="57">
        <f>D508*X508/5</f>
        <v/>
      </c>
      <c r="AE508" s="58">
        <f>IF(AR508=1,D508*Y508/5,"")</f>
        <v/>
      </c>
      <c r="AF508" s="57">
        <f>D508*Z508</f>
        <v/>
      </c>
      <c r="AG508" s="58">
        <f>IF(AR508=1,D508*AA508,"")</f>
        <v/>
      </c>
      <c r="AH508" s="14" t="inlineStr">
        <is>
          <t>Y: D2, D3, D4, D5 | N: none | X: none | U: D1. See dataset-specific evidence note in MCDM_Grades and the complete rules in MCDM_Rubric.</t>
        </is>
      </c>
      <c r="AI508" s="27" t="n"/>
      <c r="AJ508" s="14" t="inlineStr">
        <is>
          <t>https://data.mendeley.com/datasets/csd32bm8zx/1</t>
        </is>
      </c>
      <c r="AK508" s="27" t="n"/>
      <c r="AL508" s="14" t="inlineStr">
        <is>
          <t>P: primary documentation (not evaluator-verified data quality)</t>
        </is>
      </c>
      <c r="AM508" s="27" t="n"/>
      <c r="AN508" s="14" t="inlineStr">
        <is>
          <t>Mendeley csd32bm8zx/1</t>
        </is>
      </c>
      <c r="AO508" s="27" t="n"/>
      <c r="AP508" s="14" t="inlineStr">
        <is>
          <t>2026-09-07</t>
        </is>
      </c>
      <c r="AQ508" s="27" t="n"/>
      <c r="AR508" s="14">
        <f>IF(AND(AS508=5,LEN(AW508)=5,LEN(SUBSTITUTE(SUBSTITUTE(SUBSTITUTE(SUBSTITUTE(AW508,"Y",""),"N",""),"U",""),"X",""))=0),1,0)</f>
        <v/>
      </c>
      <c r="AS508" s="14">
        <f>COUNTA(G508,J508,M508,P508,S508)</f>
        <v/>
      </c>
      <c r="AT508" s="14">
        <f>SUM(IF(OR(G508="Y",G508="N",G508="U",G508="X"),IF(G508=F508,1,0),0),IF(OR(J508="Y",J508="N",J508="U",J508="X"),IF(J508=I508,1,0),0),IF(OR(M508="Y",M508="N",M508="U",M508="X"),IF(M508=L508,1,0),0),IF(OR(P508="Y",P508="N",P508="U",P508="X"),IF(P508=O508,1,0),0),IF(OR(S508="Y",S508="N",S508="U",S508="X"),IF(S508=R508,1,0),0))</f>
        <v/>
      </c>
      <c r="AU508" s="14">
        <f>A508&amp;"|"&amp;LEFT(C508,1)</f>
        <v/>
      </c>
      <c r="AV508" s="14">
        <f>F508&amp;I508&amp;L508&amp;O508&amp;R508</f>
        <v/>
      </c>
      <c r="AW508" s="14">
        <f>G508&amp;J508&amp;M508&amp;P508&amp;S508</f>
        <v/>
      </c>
    </row>
    <row r="509" ht="70" customHeight="1">
      <c r="A509" s="14" t="inlineStr">
        <is>
          <t>DS-064</t>
        </is>
      </c>
      <c r="B509" s="14" t="inlineStr">
        <is>
          <t>Dataset for Drone-based Inspection of Road Pavement Structures for Cracks</t>
        </is>
      </c>
      <c r="C509" s="14" t="inlineStr">
        <is>
          <t>C Sample Size</t>
        </is>
      </c>
      <c r="D509" s="14">
        <f>MCDM_Settings!$D$10</f>
        <v/>
      </c>
      <c r="E509" s="14" t="inlineStr">
        <is>
          <t>C1 Count originals</t>
        </is>
      </c>
      <c r="F509" s="21" t="inlineStr">
        <is>
          <t>U</t>
        </is>
      </c>
      <c r="G509" s="23" t="n"/>
      <c r="H509" s="14" t="inlineStr">
        <is>
          <t>C2 Count each class</t>
        </is>
      </c>
      <c r="I509" s="21" t="inlineStr">
        <is>
          <t>U</t>
        </is>
      </c>
      <c r="J509" s="23" t="n"/>
      <c r="K509" s="14" t="inlineStr">
        <is>
          <t>C3 Count each group</t>
        </is>
      </c>
      <c r="L509" s="21" t="inlineStr">
        <is>
          <t>U</t>
        </is>
      </c>
      <c r="M509" s="23" t="n"/>
      <c r="N509" s="14" t="inlineStr">
        <is>
          <t>C4 Count each split</t>
        </is>
      </c>
      <c r="O509" s="21" t="inlineStr">
        <is>
          <t>U</t>
        </is>
      </c>
      <c r="P509" s="23" t="n"/>
      <c r="Q509" s="14" t="inlineStr">
        <is>
          <t>C5 Justify the size</t>
        </is>
      </c>
      <c r="R509" s="21" t="inlineStr">
        <is>
          <t>U</t>
        </is>
      </c>
      <c r="S509" s="23" t="n"/>
      <c r="T509" s="14">
        <f>IF(Z509=0,IF(ISNUMBER(SEARCH("X",AV509)),"Unrated (0-5; X)","Unrated (0-5)"),IF(Z509=1,V509&amp;"/5",V509&amp;"-"&amp;X509&amp;"/5 (P"&amp;IF(ISNUMBER(SEARCH("X",AV509)),"; X","")&amp;")"))</f>
        <v/>
      </c>
      <c r="U509" s="26">
        <f>IF(AS509=0,"",IF(AR509=0,"Incomplete/invalid",IF(AA509=0,IF(ISNUMBER(SEARCH("X",AW509)),"Unrated (0-5; X)","Unrated (0-5)"),IF(AA509=1,W509&amp;"/5",W509&amp;"-"&amp;Y509&amp;"/5 (P"&amp;IF(ISNUMBER(SEARCH("X",AW509)),"; X","")&amp;")"))))</f>
        <v/>
      </c>
      <c r="V509" s="53">
        <f>LEN(AV509)-LEN(SUBSTITUTE(AV509,"Y",""))</f>
        <v/>
      </c>
      <c r="W509" s="54">
        <f>IF(AR509=1,LEN(AW509)-LEN(SUBSTITUTE(AW509,"Y","")),"")</f>
        <v/>
      </c>
      <c r="X509" s="53">
        <f>5-(LEN(AV509)-LEN(SUBSTITUTE(AV509,"N","")))</f>
        <v/>
      </c>
      <c r="Y509" s="54">
        <f>IF(AR509=1,5-(LEN(AW509)-LEN(SUBSTITUTE(AW509,"N",""))),"")</f>
        <v/>
      </c>
      <c r="Z509" s="55">
        <f>(V509+5-X509)/5</f>
        <v/>
      </c>
      <c r="AA509" s="56">
        <f>IF(AR509=1,(W509+5-Y509)/5,"")</f>
        <v/>
      </c>
      <c r="AB509" s="57">
        <f>D509*V509/5</f>
        <v/>
      </c>
      <c r="AC509" s="58">
        <f>IF(AR509=1,D509*W509/5,"")</f>
        <v/>
      </c>
      <c r="AD509" s="57">
        <f>D509*X509/5</f>
        <v/>
      </c>
      <c r="AE509" s="58">
        <f>IF(AR509=1,D509*Y509/5,"")</f>
        <v/>
      </c>
      <c r="AF509" s="57">
        <f>D509*Z509</f>
        <v/>
      </c>
      <c r="AG509" s="58">
        <f>IF(AR509=1,D509*AA509,"")</f>
        <v/>
      </c>
      <c r="AH509" s="14" t="inlineStr">
        <is>
          <t>Y: none | N: none | X: none | U: C1, C2, C3, C4, C5. See dataset-specific evidence note in MCDM_Grades and the complete rules in MCDM_Rubric.</t>
        </is>
      </c>
      <c r="AI509" s="27" t="n"/>
      <c r="AJ509" s="14" t="inlineStr">
        <is>
          <t>https://data.mendeley.com/datasets/csd32bm8zx/1</t>
        </is>
      </c>
      <c r="AK509" s="27" t="n"/>
      <c r="AL509" s="14" t="inlineStr">
        <is>
          <t>P: primary documentation (not evaluator-verified data quality)</t>
        </is>
      </c>
      <c r="AM509" s="27" t="n"/>
      <c r="AN509" s="14" t="inlineStr">
        <is>
          <t>Mendeley csd32bm8zx/1</t>
        </is>
      </c>
      <c r="AO509" s="27" t="n"/>
      <c r="AP509" s="14" t="inlineStr">
        <is>
          <t>2026-09-07</t>
        </is>
      </c>
      <c r="AQ509" s="27" t="n"/>
      <c r="AR509" s="14">
        <f>IF(AND(AS509=5,LEN(AW509)=5,LEN(SUBSTITUTE(SUBSTITUTE(SUBSTITUTE(SUBSTITUTE(AW509,"Y",""),"N",""),"U",""),"X",""))=0),1,0)</f>
        <v/>
      </c>
      <c r="AS509" s="14">
        <f>COUNTA(G509,J509,M509,P509,S509)</f>
        <v/>
      </c>
      <c r="AT509" s="14">
        <f>SUM(IF(OR(G509="Y",G509="N",G509="U",G509="X"),IF(G509=F509,1,0),0),IF(OR(J509="Y",J509="N",J509="U",J509="X"),IF(J509=I509,1,0),0),IF(OR(M509="Y",M509="N",M509="U",M509="X"),IF(M509=L509,1,0),0),IF(OR(P509="Y",P509="N",P509="U",P509="X"),IF(P509=O509,1,0),0),IF(OR(S509="Y",S509="N",S509="U",S509="X"),IF(S509=R509,1,0),0))</f>
        <v/>
      </c>
      <c r="AU509" s="14">
        <f>A509&amp;"|"&amp;LEFT(C509,1)</f>
        <v/>
      </c>
      <c r="AV509" s="14">
        <f>F509&amp;I509&amp;L509&amp;O509&amp;R509</f>
        <v/>
      </c>
      <c r="AW509" s="14">
        <f>G509&amp;J509&amp;M509&amp;P509&amp;S509</f>
        <v/>
      </c>
    </row>
    <row r="510" ht="70" customHeight="1">
      <c r="A510" s="14" t="inlineStr">
        <is>
          <t>DS-064</t>
        </is>
      </c>
      <c r="B510" s="14" t="inlineStr">
        <is>
          <t>Dataset for Drone-based Inspection of Road Pavement Structures for Cracks</t>
        </is>
      </c>
      <c r="C510" s="14" t="inlineStr">
        <is>
          <t>R Domain Fit</t>
        </is>
      </c>
      <c r="D510" s="14">
        <f>MCDM_Settings!$D$11</f>
        <v/>
      </c>
      <c r="E510" s="14" t="inlineStr">
        <is>
          <t>R1 Define the domain</t>
        </is>
      </c>
      <c r="F510" s="21" t="inlineStr">
        <is>
          <t>Y</t>
        </is>
      </c>
      <c r="G510" s="23" t="n"/>
      <c r="H510" s="14" t="inlineStr">
        <is>
          <t>R2 Describe coverage</t>
        </is>
      </c>
      <c r="I510" s="21" t="inlineStr">
        <is>
          <t>Y</t>
        </is>
      </c>
      <c r="J510" s="23" t="n"/>
      <c r="K510" s="14" t="inlineStr">
        <is>
          <t>R3 Compare the target</t>
        </is>
      </c>
      <c r="L510" s="21" t="inlineStr">
        <is>
          <t>U</t>
        </is>
      </c>
      <c r="M510" s="23" t="n"/>
      <c r="N510" s="14" t="inlineStr">
        <is>
          <t>R4 Check for bias</t>
        </is>
      </c>
      <c r="O510" s="21" t="inlineStr">
        <is>
          <t>U</t>
        </is>
      </c>
      <c r="P510" s="23" t="n"/>
      <c r="Q510" s="14" t="inlineStr">
        <is>
          <t>R5 Test a new domain</t>
        </is>
      </c>
      <c r="R510" s="21" t="inlineStr">
        <is>
          <t>U</t>
        </is>
      </c>
      <c r="S510" s="23" t="n"/>
      <c r="T510" s="14">
        <f>IF(Z510=0,IF(ISNUMBER(SEARCH("X",AV510)),"Unrated (0-5; X)","Unrated (0-5)"),IF(Z510=1,V510&amp;"/5",V510&amp;"-"&amp;X510&amp;"/5 (P"&amp;IF(ISNUMBER(SEARCH("X",AV510)),"; X","")&amp;")"))</f>
        <v/>
      </c>
      <c r="U510" s="26">
        <f>IF(AS510=0,"",IF(AR510=0,"Incomplete/invalid",IF(AA510=0,IF(ISNUMBER(SEARCH("X",AW510)),"Unrated (0-5; X)","Unrated (0-5)"),IF(AA510=1,W510&amp;"/5",W510&amp;"-"&amp;Y510&amp;"/5 (P"&amp;IF(ISNUMBER(SEARCH("X",AW510)),"; X","")&amp;")"))))</f>
        <v/>
      </c>
      <c r="V510" s="53">
        <f>LEN(AV510)-LEN(SUBSTITUTE(AV510,"Y",""))</f>
        <v/>
      </c>
      <c r="W510" s="54">
        <f>IF(AR510=1,LEN(AW510)-LEN(SUBSTITUTE(AW510,"Y","")),"")</f>
        <v/>
      </c>
      <c r="X510" s="53">
        <f>5-(LEN(AV510)-LEN(SUBSTITUTE(AV510,"N","")))</f>
        <v/>
      </c>
      <c r="Y510" s="54">
        <f>IF(AR510=1,5-(LEN(AW510)-LEN(SUBSTITUTE(AW510,"N",""))),"")</f>
        <v/>
      </c>
      <c r="Z510" s="55">
        <f>(V510+5-X510)/5</f>
        <v/>
      </c>
      <c r="AA510" s="56">
        <f>IF(AR510=1,(W510+5-Y510)/5,"")</f>
        <v/>
      </c>
      <c r="AB510" s="57">
        <f>D510*V510/5</f>
        <v/>
      </c>
      <c r="AC510" s="58">
        <f>IF(AR510=1,D510*W510/5,"")</f>
        <v/>
      </c>
      <c r="AD510" s="57">
        <f>D510*X510/5</f>
        <v/>
      </c>
      <c r="AE510" s="58">
        <f>IF(AR510=1,D510*Y510/5,"")</f>
        <v/>
      </c>
      <c r="AF510" s="57">
        <f>D510*Z510</f>
        <v/>
      </c>
      <c r="AG510" s="58">
        <f>IF(AR510=1,D510*AA510,"")</f>
        <v/>
      </c>
      <c r="AH510" s="14" t="inlineStr">
        <is>
          <t>Y: R1, R2 | N: none | X: none | U: R3, R4, R5. See dataset-specific evidence note in MCDM_Grades and the complete rules in MCDM_Rubric.</t>
        </is>
      </c>
      <c r="AI510" s="27" t="n"/>
      <c r="AJ510" s="14" t="inlineStr">
        <is>
          <t>https://data.mendeley.com/datasets/csd32bm8zx/1</t>
        </is>
      </c>
      <c r="AK510" s="27" t="n"/>
      <c r="AL510" s="14" t="inlineStr">
        <is>
          <t>P: primary documentation (not evaluator-verified data quality)</t>
        </is>
      </c>
      <c r="AM510" s="27" t="n"/>
      <c r="AN510" s="14" t="inlineStr">
        <is>
          <t>Mendeley csd32bm8zx/1</t>
        </is>
      </c>
      <c r="AO510" s="27" t="n"/>
      <c r="AP510" s="14" t="inlineStr">
        <is>
          <t>2026-09-07</t>
        </is>
      </c>
      <c r="AQ510" s="27" t="n"/>
      <c r="AR510" s="14">
        <f>IF(AND(AS510=5,LEN(AW510)=5,LEN(SUBSTITUTE(SUBSTITUTE(SUBSTITUTE(SUBSTITUTE(AW510,"Y",""),"N",""),"U",""),"X",""))=0),1,0)</f>
        <v/>
      </c>
      <c r="AS510" s="14">
        <f>COUNTA(G510,J510,M510,P510,S510)</f>
        <v/>
      </c>
      <c r="AT510" s="14">
        <f>SUM(IF(OR(G510="Y",G510="N",G510="U",G510="X"),IF(G510=F510,1,0),0),IF(OR(J510="Y",J510="N",J510="U",J510="X"),IF(J510=I510,1,0),0),IF(OR(M510="Y",M510="N",M510="U",M510="X"),IF(M510=L510,1,0),0),IF(OR(P510="Y",P510="N",P510="U",P510="X"),IF(P510=O510,1,0),0),IF(OR(S510="Y",S510="N",S510="U",S510="X"),IF(S510=R510,1,0),0))</f>
        <v/>
      </c>
      <c r="AU510" s="14">
        <f>A510&amp;"|"&amp;LEFT(C510,1)</f>
        <v/>
      </c>
      <c r="AV510" s="14">
        <f>F510&amp;I510&amp;L510&amp;O510&amp;R510</f>
        <v/>
      </c>
      <c r="AW510" s="14">
        <f>G510&amp;J510&amp;M510&amp;P510&amp;S510</f>
        <v/>
      </c>
    </row>
    <row r="511" ht="70" customHeight="1">
      <c r="A511" s="14" t="inlineStr">
        <is>
          <t>DS-064</t>
        </is>
      </c>
      <c r="B511" s="14" t="inlineStr">
        <is>
          <t>Dataset for Drone-based Inspection of Road Pavement Structures for Cracks</t>
        </is>
      </c>
      <c r="C511" s="14" t="inlineStr">
        <is>
          <t>M Sensor Details</t>
        </is>
      </c>
      <c r="D511" s="14">
        <f>MCDM_Settings!$D$12</f>
        <v/>
      </c>
      <c r="E511" s="14" t="inlineStr">
        <is>
          <t>M1 Identify equipment</t>
        </is>
      </c>
      <c r="F511" s="21" t="inlineStr">
        <is>
          <t>Y</t>
        </is>
      </c>
      <c r="G511" s="23" t="n"/>
      <c r="H511" s="14" t="inlineStr">
        <is>
          <t>M2 Specify the scale</t>
        </is>
      </c>
      <c r="I511" s="21" t="inlineStr">
        <is>
          <t>U</t>
        </is>
      </c>
      <c r="J511" s="23" t="n"/>
      <c r="K511" s="14" t="inlineStr">
        <is>
          <t>M3 Locate the records</t>
        </is>
      </c>
      <c r="L511" s="21" t="inlineStr">
        <is>
          <t>U</t>
        </is>
      </c>
      <c r="M511" s="23" t="n"/>
      <c r="N511" s="14" t="inlineStr">
        <is>
          <t>M4 Report precision</t>
        </is>
      </c>
      <c r="O511" s="21" t="inlineStr">
        <is>
          <t>U</t>
        </is>
      </c>
      <c r="P511" s="23" t="n"/>
      <c r="Q511" s="14" t="inlineStr">
        <is>
          <t>M5 Explain processing</t>
        </is>
      </c>
      <c r="R511" s="21" t="inlineStr">
        <is>
          <t>U</t>
        </is>
      </c>
      <c r="S511" s="23" t="n"/>
      <c r="T511" s="14">
        <f>IF(Z511=0,IF(ISNUMBER(SEARCH("X",AV511)),"Unrated (0-5; X)","Unrated (0-5)"),IF(Z511=1,V511&amp;"/5",V511&amp;"-"&amp;X511&amp;"/5 (P"&amp;IF(ISNUMBER(SEARCH("X",AV511)),"; X","")&amp;")"))</f>
        <v/>
      </c>
      <c r="U511" s="26">
        <f>IF(AS511=0,"",IF(AR511=0,"Incomplete/invalid",IF(AA511=0,IF(ISNUMBER(SEARCH("X",AW511)),"Unrated (0-5; X)","Unrated (0-5)"),IF(AA511=1,W511&amp;"/5",W511&amp;"-"&amp;Y511&amp;"/5 (P"&amp;IF(ISNUMBER(SEARCH("X",AW511)),"; X","")&amp;")"))))</f>
        <v/>
      </c>
      <c r="V511" s="53">
        <f>LEN(AV511)-LEN(SUBSTITUTE(AV511,"Y",""))</f>
        <v/>
      </c>
      <c r="W511" s="54">
        <f>IF(AR511=1,LEN(AW511)-LEN(SUBSTITUTE(AW511,"Y","")),"")</f>
        <v/>
      </c>
      <c r="X511" s="53">
        <f>5-(LEN(AV511)-LEN(SUBSTITUTE(AV511,"N","")))</f>
        <v/>
      </c>
      <c r="Y511" s="54">
        <f>IF(AR511=1,5-(LEN(AW511)-LEN(SUBSTITUTE(AW511,"N",""))),"")</f>
        <v/>
      </c>
      <c r="Z511" s="55">
        <f>(V511+5-X511)/5</f>
        <v/>
      </c>
      <c r="AA511" s="56">
        <f>IF(AR511=1,(W511+5-Y511)/5,"")</f>
        <v/>
      </c>
      <c r="AB511" s="57">
        <f>D511*V511/5</f>
        <v/>
      </c>
      <c r="AC511" s="58">
        <f>IF(AR511=1,D511*W511/5,"")</f>
        <v/>
      </c>
      <c r="AD511" s="57">
        <f>D511*X511/5</f>
        <v/>
      </c>
      <c r="AE511" s="58">
        <f>IF(AR511=1,D511*Y511/5,"")</f>
        <v/>
      </c>
      <c r="AF511" s="57">
        <f>D511*Z511</f>
        <v/>
      </c>
      <c r="AG511" s="58">
        <f>IF(AR511=1,D511*AA511,"")</f>
        <v/>
      </c>
      <c r="AH511" s="14" t="inlineStr">
        <is>
          <t>Y: M1 | N: none | X: none | U: M2, M3, M4, M5. See dataset-specific evidence note in MCDM_Grades and the complete rules in MCDM_Rubric.</t>
        </is>
      </c>
      <c r="AI511" s="27" t="n"/>
      <c r="AJ511" s="14" t="inlineStr">
        <is>
          <t>https://data.mendeley.com/datasets/csd32bm8zx/1</t>
        </is>
      </c>
      <c r="AK511" s="27" t="n"/>
      <c r="AL511" s="14" t="inlineStr">
        <is>
          <t>P: primary documentation (not evaluator-verified data quality)</t>
        </is>
      </c>
      <c r="AM511" s="27" t="n"/>
      <c r="AN511" s="14" t="inlineStr">
        <is>
          <t>Mendeley csd32bm8zx/1</t>
        </is>
      </c>
      <c r="AO511" s="27" t="n"/>
      <c r="AP511" s="14" t="inlineStr">
        <is>
          <t>2026-09-07</t>
        </is>
      </c>
      <c r="AQ511" s="27" t="n"/>
      <c r="AR511" s="14">
        <f>IF(AND(AS511=5,LEN(AW511)=5,LEN(SUBSTITUTE(SUBSTITUTE(SUBSTITUTE(SUBSTITUTE(AW511,"Y",""),"N",""),"U",""),"X",""))=0),1,0)</f>
        <v/>
      </c>
      <c r="AS511" s="14">
        <f>COUNTA(G511,J511,M511,P511,S511)</f>
        <v/>
      </c>
      <c r="AT511" s="14">
        <f>SUM(IF(OR(G511="Y",G511="N",G511="U",G511="X"),IF(G511=F511,1,0),0),IF(OR(J511="Y",J511="N",J511="U",J511="X"),IF(J511=I511,1,0),0),IF(OR(M511="Y",M511="N",M511="U",M511="X"),IF(M511=L511,1,0),0),IF(OR(P511="Y",P511="N",P511="U",P511="X"),IF(P511=O511,1,0),0),IF(OR(S511="Y",S511="N",S511="U",S511="X"),IF(S511=R511,1,0),0))</f>
        <v/>
      </c>
      <c r="AU511" s="14">
        <f>A511&amp;"|"&amp;LEFT(C511,1)</f>
        <v/>
      </c>
      <c r="AV511" s="14">
        <f>F511&amp;I511&amp;L511&amp;O511&amp;R511</f>
        <v/>
      </c>
      <c r="AW511" s="14">
        <f>G511&amp;J511&amp;M511&amp;P511&amp;S511</f>
        <v/>
      </c>
    </row>
    <row r="512" ht="70" customHeight="1">
      <c r="A512" s="14" t="inlineStr">
        <is>
          <t>DS-064</t>
        </is>
      </c>
      <c r="B512" s="14" t="inlineStr">
        <is>
          <t>Dataset for Drone-based Inspection of Road Pavement Structures for Cracks</t>
        </is>
      </c>
      <c r="C512" s="14" t="inlineStr">
        <is>
          <t>V Test Readiness</t>
        </is>
      </c>
      <c r="D512" s="14">
        <f>MCDM_Settings!$D$13</f>
        <v/>
      </c>
      <c r="E512" s="14" t="inlineStr">
        <is>
          <t>V1 Identify test data</t>
        </is>
      </c>
      <c r="F512" s="21" t="inlineStr">
        <is>
          <t>U</t>
        </is>
      </c>
      <c r="G512" s="23" t="n"/>
      <c r="H512" s="14" t="inlineStr">
        <is>
          <t>V2 Define the splits</t>
        </is>
      </c>
      <c r="I512" s="21" t="inlineStr">
        <is>
          <t>U</t>
        </is>
      </c>
      <c r="J512" s="23" t="n"/>
      <c r="K512" s="14" t="inlineStr">
        <is>
          <t>V3 Prevent leakage</t>
        </is>
      </c>
      <c r="L512" s="21" t="inlineStr">
        <is>
          <t>U</t>
        </is>
      </c>
      <c r="M512" s="23" t="n"/>
      <c r="N512" s="14" t="inlineStr">
        <is>
          <t>V4 Provide a baseline</t>
        </is>
      </c>
      <c r="O512" s="21" t="inlineStr">
        <is>
          <t>U</t>
        </is>
      </c>
      <c r="P512" s="23" t="n"/>
      <c r="Q512" s="14" t="inlineStr">
        <is>
          <t>V5 Report uncertainty</t>
        </is>
      </c>
      <c r="R512" s="21" t="inlineStr">
        <is>
          <t>U</t>
        </is>
      </c>
      <c r="S512" s="23" t="n"/>
      <c r="T512" s="14">
        <f>IF(Z512=0,IF(ISNUMBER(SEARCH("X",AV512)),"Unrated (0-5; X)","Unrated (0-5)"),IF(Z512=1,V512&amp;"/5",V512&amp;"-"&amp;X512&amp;"/5 (P"&amp;IF(ISNUMBER(SEARCH("X",AV512)),"; X","")&amp;")"))</f>
        <v/>
      </c>
      <c r="U512" s="26">
        <f>IF(AS512=0,"",IF(AR512=0,"Incomplete/invalid",IF(AA512=0,IF(ISNUMBER(SEARCH("X",AW512)),"Unrated (0-5; X)","Unrated (0-5)"),IF(AA512=1,W512&amp;"/5",W512&amp;"-"&amp;Y512&amp;"/5 (P"&amp;IF(ISNUMBER(SEARCH("X",AW512)),"; X","")&amp;")"))))</f>
        <v/>
      </c>
      <c r="V512" s="53">
        <f>LEN(AV512)-LEN(SUBSTITUTE(AV512,"Y",""))</f>
        <v/>
      </c>
      <c r="W512" s="54">
        <f>IF(AR512=1,LEN(AW512)-LEN(SUBSTITUTE(AW512,"Y","")),"")</f>
        <v/>
      </c>
      <c r="X512" s="53">
        <f>5-(LEN(AV512)-LEN(SUBSTITUTE(AV512,"N","")))</f>
        <v/>
      </c>
      <c r="Y512" s="54">
        <f>IF(AR512=1,5-(LEN(AW512)-LEN(SUBSTITUTE(AW512,"N",""))),"")</f>
        <v/>
      </c>
      <c r="Z512" s="55">
        <f>(V512+5-X512)/5</f>
        <v/>
      </c>
      <c r="AA512" s="56">
        <f>IF(AR512=1,(W512+5-Y512)/5,"")</f>
        <v/>
      </c>
      <c r="AB512" s="57">
        <f>D512*V512/5</f>
        <v/>
      </c>
      <c r="AC512" s="58">
        <f>IF(AR512=1,D512*W512/5,"")</f>
        <v/>
      </c>
      <c r="AD512" s="57">
        <f>D512*X512/5</f>
        <v/>
      </c>
      <c r="AE512" s="58">
        <f>IF(AR512=1,D512*Y512/5,"")</f>
        <v/>
      </c>
      <c r="AF512" s="57">
        <f>D512*Z512</f>
        <v/>
      </c>
      <c r="AG512" s="58">
        <f>IF(AR512=1,D512*AA512,"")</f>
        <v/>
      </c>
      <c r="AH512" s="14" t="inlineStr">
        <is>
          <t>Y: none | N: none | X: none | U: V1, V2, V3, V4, V5. See dataset-specific evidence note in MCDM_Grades and the complete rules in MCDM_Rubric.</t>
        </is>
      </c>
      <c r="AI512" s="27" t="n"/>
      <c r="AJ512" s="14" t="inlineStr">
        <is>
          <t>https://data.mendeley.com/datasets/csd32bm8zx/1</t>
        </is>
      </c>
      <c r="AK512" s="27" t="n"/>
      <c r="AL512" s="14" t="inlineStr">
        <is>
          <t>P: primary documentation (not evaluator-verified data quality)</t>
        </is>
      </c>
      <c r="AM512" s="27" t="n"/>
      <c r="AN512" s="14" t="inlineStr">
        <is>
          <t>Mendeley csd32bm8zx/1</t>
        </is>
      </c>
      <c r="AO512" s="27" t="n"/>
      <c r="AP512" s="14" t="inlineStr">
        <is>
          <t>2026-09-07</t>
        </is>
      </c>
      <c r="AQ512" s="27" t="n"/>
      <c r="AR512" s="14">
        <f>IF(AND(AS512=5,LEN(AW512)=5,LEN(SUBSTITUTE(SUBSTITUTE(SUBSTITUTE(SUBSTITUTE(AW512,"Y",""),"N",""),"U",""),"X",""))=0),1,0)</f>
        <v/>
      </c>
      <c r="AS512" s="14">
        <f>COUNTA(G512,J512,M512,P512,S512)</f>
        <v/>
      </c>
      <c r="AT512" s="14">
        <f>SUM(IF(OR(G512="Y",G512="N",G512="U",G512="X"),IF(G512=F512,1,0),0),IF(OR(J512="Y",J512="N",J512="U",J512="X"),IF(J512=I512,1,0),0),IF(OR(M512="Y",M512="N",M512="U",M512="X"),IF(M512=L512,1,0),0),IF(OR(P512="Y",P512="N",P512="U",P512="X"),IF(P512=O512,1,0),0),IF(OR(S512="Y",S512="N",S512="U",S512="X"),IF(S512=R512,1,0),0))</f>
        <v/>
      </c>
      <c r="AU512" s="14">
        <f>A512&amp;"|"&amp;LEFT(C512,1)</f>
        <v/>
      </c>
      <c r="AV512" s="14">
        <f>F512&amp;I512&amp;L512&amp;O512&amp;R512</f>
        <v/>
      </c>
      <c r="AW512" s="14">
        <f>G512&amp;J512&amp;M512&amp;P512&amp;S512</f>
        <v/>
      </c>
    </row>
    <row r="513" ht="70" customHeight="1">
      <c r="A513" s="14" t="inlineStr">
        <is>
          <t>DS-064</t>
        </is>
      </c>
      <c r="B513" s="14" t="inlineStr">
        <is>
          <t>Dataset for Drone-based Inspection of Road Pavement Structures for Cracks</t>
        </is>
      </c>
      <c r="C513" s="14" t="inlineStr">
        <is>
          <t>E Engineering Value</t>
        </is>
      </c>
      <c r="D513" s="14">
        <f>MCDM_Settings!$D$14</f>
        <v/>
      </c>
      <c r="E513" s="14" t="inlineStr">
        <is>
          <t>E1 Define the outcome</t>
        </is>
      </c>
      <c r="F513" s="21" t="inlineStr">
        <is>
          <t>U</t>
        </is>
      </c>
      <c r="G513" s="23" t="n"/>
      <c r="H513" s="14" t="inlineStr">
        <is>
          <t>E2 Provide measurements</t>
        </is>
      </c>
      <c r="I513" s="21" t="inlineStr">
        <is>
          <t>Y</t>
        </is>
      </c>
      <c r="J513" s="23" t="n"/>
      <c r="K513" s="14" t="inlineStr">
        <is>
          <t>E3 Link the records</t>
        </is>
      </c>
      <c r="L513" s="21" t="inlineStr">
        <is>
          <t>U</t>
        </is>
      </c>
      <c r="M513" s="23" t="n"/>
      <c r="N513" s="14" t="inlineStr">
        <is>
          <t>E4 Map agency needs</t>
        </is>
      </c>
      <c r="O513" s="21" t="inlineStr">
        <is>
          <t>U</t>
        </is>
      </c>
      <c r="P513" s="23" t="n"/>
      <c r="Q513" s="14" t="inlineStr">
        <is>
          <t>E5 Validate the decision</t>
        </is>
      </c>
      <c r="R513" s="21" t="inlineStr">
        <is>
          <t>U</t>
        </is>
      </c>
      <c r="S513" s="23" t="n"/>
      <c r="T513" s="14">
        <f>IF(Z513=0,IF(ISNUMBER(SEARCH("X",AV513)),"Unrated (0-5; X)","Unrated (0-5)"),IF(Z513=1,V513&amp;"/5",V513&amp;"-"&amp;X513&amp;"/5 (P"&amp;IF(ISNUMBER(SEARCH("X",AV513)),"; X","")&amp;")"))</f>
        <v/>
      </c>
      <c r="U513" s="26">
        <f>IF(AS513=0,"",IF(AR513=0,"Incomplete/invalid",IF(AA513=0,IF(ISNUMBER(SEARCH("X",AW513)),"Unrated (0-5; X)","Unrated (0-5)"),IF(AA513=1,W513&amp;"/5",W513&amp;"-"&amp;Y513&amp;"/5 (P"&amp;IF(ISNUMBER(SEARCH("X",AW513)),"; X","")&amp;")"))))</f>
        <v/>
      </c>
      <c r="V513" s="53">
        <f>LEN(AV513)-LEN(SUBSTITUTE(AV513,"Y",""))</f>
        <v/>
      </c>
      <c r="W513" s="54">
        <f>IF(AR513=1,LEN(AW513)-LEN(SUBSTITUTE(AW513,"Y","")),"")</f>
        <v/>
      </c>
      <c r="X513" s="53">
        <f>5-(LEN(AV513)-LEN(SUBSTITUTE(AV513,"N","")))</f>
        <v/>
      </c>
      <c r="Y513" s="54">
        <f>IF(AR513=1,5-(LEN(AW513)-LEN(SUBSTITUTE(AW513,"N",""))),"")</f>
        <v/>
      </c>
      <c r="Z513" s="55">
        <f>(V513+5-X513)/5</f>
        <v/>
      </c>
      <c r="AA513" s="56">
        <f>IF(AR513=1,(W513+5-Y513)/5,"")</f>
        <v/>
      </c>
      <c r="AB513" s="57">
        <f>D513*V513/5</f>
        <v/>
      </c>
      <c r="AC513" s="58">
        <f>IF(AR513=1,D513*W513/5,"")</f>
        <v/>
      </c>
      <c r="AD513" s="57">
        <f>D513*X513/5</f>
        <v/>
      </c>
      <c r="AE513" s="58">
        <f>IF(AR513=1,D513*Y513/5,"")</f>
        <v/>
      </c>
      <c r="AF513" s="57">
        <f>D513*Z513</f>
        <v/>
      </c>
      <c r="AG513" s="58">
        <f>IF(AR513=1,D513*AA513,"")</f>
        <v/>
      </c>
      <c r="AH513" s="14" t="inlineStr">
        <is>
          <t>Y: E2 | N: none | X: none | U: E1, E3, E4, E5. See dataset-specific evidence note in MCDM_Grades and the complete rules in MCDM_Rubric.</t>
        </is>
      </c>
      <c r="AI513" s="27" t="n"/>
      <c r="AJ513" s="14" t="inlineStr">
        <is>
          <t>https://data.mendeley.com/datasets/csd32bm8zx/1</t>
        </is>
      </c>
      <c r="AK513" s="27" t="n"/>
      <c r="AL513" s="14" t="inlineStr">
        <is>
          <t>P: primary documentation (not evaluator-verified data quality)</t>
        </is>
      </c>
      <c r="AM513" s="27" t="n"/>
      <c r="AN513" s="14" t="inlineStr">
        <is>
          <t>Mendeley csd32bm8zx/1</t>
        </is>
      </c>
      <c r="AO513" s="27" t="n"/>
      <c r="AP513" s="14" t="inlineStr">
        <is>
          <t>2026-09-07</t>
        </is>
      </c>
      <c r="AQ513" s="27" t="n"/>
      <c r="AR513" s="14">
        <f>IF(AND(AS513=5,LEN(AW513)=5,LEN(SUBSTITUTE(SUBSTITUTE(SUBSTITUTE(SUBSTITUTE(AW513,"Y",""),"N",""),"U",""),"X",""))=0),1,0)</f>
        <v/>
      </c>
      <c r="AS513" s="14">
        <f>COUNTA(G513,J513,M513,P513,S513)</f>
        <v/>
      </c>
      <c r="AT513" s="14">
        <f>SUM(IF(OR(G513="Y",G513="N",G513="U",G513="X"),IF(G513=F513,1,0),0),IF(OR(J513="Y",J513="N",J513="U",J513="X"),IF(J513=I513,1,0),0),IF(OR(M513="Y",M513="N",M513="U",M513="X"),IF(M513=L513,1,0),0),IF(OR(P513="Y",P513="N",P513="U",P513="X"),IF(P513=O513,1,0),0),IF(OR(S513="Y",S513="N",S513="U",S513="X"),IF(S513=R513,1,0),0))</f>
        <v/>
      </c>
      <c r="AU513" s="14">
        <f>A513&amp;"|"&amp;LEFT(C513,1)</f>
        <v/>
      </c>
      <c r="AV513" s="14">
        <f>F513&amp;I513&amp;L513&amp;O513&amp;R513</f>
        <v/>
      </c>
      <c r="AW513" s="14">
        <f>G513&amp;J513&amp;M513&amp;P513&amp;S513</f>
        <v/>
      </c>
    </row>
    <row r="514" ht="70" customHeight="1">
      <c r="A514" s="14" t="inlineStr">
        <is>
          <t>DS-065</t>
        </is>
      </c>
      <c r="B514" s="14" t="inlineStr">
        <is>
          <t>Dataset of Unpaved and Paved Road Surface with Seasons</t>
        </is>
      </c>
      <c r="C514" s="14" t="inlineStr">
        <is>
          <t>A Access</t>
        </is>
      </c>
      <c r="D514" s="14">
        <f>MCDM_Settings!$D$7</f>
        <v/>
      </c>
      <c r="E514" s="14" t="inlineStr">
        <is>
          <t>A1 Find the release</t>
        </is>
      </c>
      <c r="F514" s="21" t="inlineStr">
        <is>
          <t>Y</t>
        </is>
      </c>
      <c r="G514" s="23" t="n"/>
      <c r="H514" s="14" t="inlineStr">
        <is>
          <t>A2 Get the data</t>
        </is>
      </c>
      <c r="I514" s="21" t="inlineStr">
        <is>
          <t>Y</t>
        </is>
      </c>
      <c r="J514" s="23" t="n"/>
      <c r="K514" s="14" t="inlineStr">
        <is>
          <t>A3 Check the license</t>
        </is>
      </c>
      <c r="L514" s="21" t="inlineStr">
        <is>
          <t>Y</t>
        </is>
      </c>
      <c r="M514" s="23" t="n"/>
      <c r="N514" s="14" t="inlineStr">
        <is>
          <t>A4 Check other rights</t>
        </is>
      </c>
      <c r="O514" s="21" t="inlineStr">
        <is>
          <t>U</t>
        </is>
      </c>
      <c r="P514" s="23" t="n"/>
      <c r="Q514" s="14" t="inlineStr">
        <is>
          <t>A5 Open a sample</t>
        </is>
      </c>
      <c r="R514" s="21" t="inlineStr">
        <is>
          <t>U</t>
        </is>
      </c>
      <c r="S514" s="23" t="n"/>
      <c r="T514" s="14">
        <f>IF(Z514=0,IF(ISNUMBER(SEARCH("X",AV514)),"Unrated (0-5; X)","Unrated (0-5)"),IF(Z514=1,V514&amp;"/5",V514&amp;"-"&amp;X514&amp;"/5 (P"&amp;IF(ISNUMBER(SEARCH("X",AV514)),"; X","")&amp;")"))</f>
        <v/>
      </c>
      <c r="U514" s="26">
        <f>IF(AS514=0,"",IF(AR514=0,"Incomplete/invalid",IF(AA514=0,IF(ISNUMBER(SEARCH("X",AW514)),"Unrated (0-5; X)","Unrated (0-5)"),IF(AA514=1,W514&amp;"/5",W514&amp;"-"&amp;Y514&amp;"/5 (P"&amp;IF(ISNUMBER(SEARCH("X",AW514)),"; X","")&amp;")"))))</f>
        <v/>
      </c>
      <c r="V514" s="53">
        <f>LEN(AV514)-LEN(SUBSTITUTE(AV514,"Y",""))</f>
        <v/>
      </c>
      <c r="W514" s="54">
        <f>IF(AR514=1,LEN(AW514)-LEN(SUBSTITUTE(AW514,"Y","")),"")</f>
        <v/>
      </c>
      <c r="X514" s="53">
        <f>5-(LEN(AV514)-LEN(SUBSTITUTE(AV514,"N","")))</f>
        <v/>
      </c>
      <c r="Y514" s="54">
        <f>IF(AR514=1,5-(LEN(AW514)-LEN(SUBSTITUTE(AW514,"N",""))),"")</f>
        <v/>
      </c>
      <c r="Z514" s="55">
        <f>(V514+5-X514)/5</f>
        <v/>
      </c>
      <c r="AA514" s="56">
        <f>IF(AR514=1,(W514+5-Y514)/5,"")</f>
        <v/>
      </c>
      <c r="AB514" s="57">
        <f>D514*V514/5</f>
        <v/>
      </c>
      <c r="AC514" s="58">
        <f>IF(AR514=1,D514*W514/5,"")</f>
        <v/>
      </c>
      <c r="AD514" s="57">
        <f>D514*X514/5</f>
        <v/>
      </c>
      <c r="AE514" s="58">
        <f>IF(AR514=1,D514*Y514/5,"")</f>
        <v/>
      </c>
      <c r="AF514" s="57">
        <f>D514*Z514</f>
        <v/>
      </c>
      <c r="AG514" s="58">
        <f>IF(AR514=1,D514*AA514,"")</f>
        <v/>
      </c>
      <c r="AH514" s="14" t="inlineStr">
        <is>
          <t>Y: A1, A2, A3 | N: none | X: none | U: A4, A5. See dataset-specific evidence note in MCDM_Grades and the complete rules in MCDM_Rubric.</t>
        </is>
      </c>
      <c r="AI514" s="27" t="n"/>
      <c r="AJ514" s="14" t="inlineStr">
        <is>
          <t>https://data.mendeley.com/datasets/tj2m7zz4rg/2</t>
        </is>
      </c>
      <c r="AK514" s="27" t="n"/>
      <c r="AL514" s="14" t="inlineStr">
        <is>
          <t>P: primary documentation (not evaluator-verified data quality)</t>
        </is>
      </c>
      <c r="AM514" s="27" t="n"/>
      <c r="AN514" s="14" t="inlineStr">
        <is>
          <t>Mendeley tj2m7zz4rg/2</t>
        </is>
      </c>
      <c r="AO514" s="27" t="n"/>
      <c r="AP514" s="14" t="inlineStr">
        <is>
          <t>2026-09-07</t>
        </is>
      </c>
      <c r="AQ514" s="27" t="n"/>
      <c r="AR514" s="14">
        <f>IF(AND(AS514=5,LEN(AW514)=5,LEN(SUBSTITUTE(SUBSTITUTE(SUBSTITUTE(SUBSTITUTE(AW514,"Y",""),"N",""),"U",""),"X",""))=0),1,0)</f>
        <v/>
      </c>
      <c r="AS514" s="14">
        <f>COUNTA(G514,J514,M514,P514,S514)</f>
        <v/>
      </c>
      <c r="AT514" s="14">
        <f>SUM(IF(OR(G514="Y",G514="N",G514="U",G514="X"),IF(G514=F514,1,0),0),IF(OR(J514="Y",J514="N",J514="U",J514="X"),IF(J514=I514,1,0),0),IF(OR(M514="Y",M514="N",M514="U",M514="X"),IF(M514=L514,1,0),0),IF(OR(P514="Y",P514="N",P514="U",P514="X"),IF(P514=O514,1,0),0),IF(OR(S514="Y",S514="N",S514="U",S514="X"),IF(S514=R514,1,0),0))</f>
        <v/>
      </c>
      <c r="AU514" s="14">
        <f>A514&amp;"|"&amp;LEFT(C514,1)</f>
        <v/>
      </c>
      <c r="AV514" s="14">
        <f>F514&amp;I514&amp;L514&amp;O514&amp;R514</f>
        <v/>
      </c>
      <c r="AW514" s="14">
        <f>G514&amp;J514&amp;M514&amp;P514&amp;S514</f>
        <v/>
      </c>
    </row>
    <row r="515" ht="70" customHeight="1">
      <c r="A515" s="14" t="inlineStr">
        <is>
          <t>DS-065</t>
        </is>
      </c>
      <c r="B515" s="14" t="inlineStr">
        <is>
          <t>Dataset of Unpaved and Paved Road Surface with Seasons</t>
        </is>
      </c>
      <c r="C515" s="14" t="inlineStr">
        <is>
          <t>L Label Quality</t>
        </is>
      </c>
      <c r="D515" s="14">
        <f>MCDM_Settings!$D$8</f>
        <v/>
      </c>
      <c r="E515" s="14" t="inlineStr">
        <is>
          <t>L1 Define the targets</t>
        </is>
      </c>
      <c r="F515" s="21" t="inlineStr">
        <is>
          <t>Y</t>
        </is>
      </c>
      <c r="G515" s="23" t="n"/>
      <c r="H515" s="14" t="inlineStr">
        <is>
          <t>L2 Explain the rules</t>
        </is>
      </c>
      <c r="I515" s="21" t="inlineStr">
        <is>
          <t>U</t>
        </is>
      </c>
      <c r="J515" s="23" t="n"/>
      <c r="K515" s="14" t="inlineStr">
        <is>
          <t>L3 Identify the team</t>
        </is>
      </c>
      <c r="L515" s="21" t="inlineStr">
        <is>
          <t>U</t>
        </is>
      </c>
      <c r="M515" s="23" t="n"/>
      <c r="N515" s="14" t="inlineStr">
        <is>
          <t>L4 Review and correct</t>
        </is>
      </c>
      <c r="O515" s="21" t="inlineStr">
        <is>
          <t>U</t>
        </is>
      </c>
      <c r="P515" s="23" t="n"/>
      <c r="Q515" s="14" t="inlineStr">
        <is>
          <t>L5 Measure reliability</t>
        </is>
      </c>
      <c r="R515" s="21" t="inlineStr">
        <is>
          <t>U</t>
        </is>
      </c>
      <c r="S515" s="23" t="n"/>
      <c r="T515" s="14">
        <f>IF(Z515=0,IF(ISNUMBER(SEARCH("X",AV515)),"Unrated (0-5; X)","Unrated (0-5)"),IF(Z515=1,V515&amp;"/5",V515&amp;"-"&amp;X515&amp;"/5 (P"&amp;IF(ISNUMBER(SEARCH("X",AV515)),"; X","")&amp;")"))</f>
        <v/>
      </c>
      <c r="U515" s="26">
        <f>IF(AS515=0,"",IF(AR515=0,"Incomplete/invalid",IF(AA515=0,IF(ISNUMBER(SEARCH("X",AW515)),"Unrated (0-5; X)","Unrated (0-5)"),IF(AA515=1,W515&amp;"/5",W515&amp;"-"&amp;Y515&amp;"/5 (P"&amp;IF(ISNUMBER(SEARCH("X",AW515)),"; X","")&amp;")"))))</f>
        <v/>
      </c>
      <c r="V515" s="53">
        <f>LEN(AV515)-LEN(SUBSTITUTE(AV515,"Y",""))</f>
        <v/>
      </c>
      <c r="W515" s="54">
        <f>IF(AR515=1,LEN(AW515)-LEN(SUBSTITUTE(AW515,"Y","")),"")</f>
        <v/>
      </c>
      <c r="X515" s="53">
        <f>5-(LEN(AV515)-LEN(SUBSTITUTE(AV515,"N","")))</f>
        <v/>
      </c>
      <c r="Y515" s="54">
        <f>IF(AR515=1,5-(LEN(AW515)-LEN(SUBSTITUTE(AW515,"N",""))),"")</f>
        <v/>
      </c>
      <c r="Z515" s="55">
        <f>(V515+5-X515)/5</f>
        <v/>
      </c>
      <c r="AA515" s="56">
        <f>IF(AR515=1,(W515+5-Y515)/5,"")</f>
        <v/>
      </c>
      <c r="AB515" s="57">
        <f>D515*V515/5</f>
        <v/>
      </c>
      <c r="AC515" s="58">
        <f>IF(AR515=1,D515*W515/5,"")</f>
        <v/>
      </c>
      <c r="AD515" s="57">
        <f>D515*X515/5</f>
        <v/>
      </c>
      <c r="AE515" s="58">
        <f>IF(AR515=1,D515*Y515/5,"")</f>
        <v/>
      </c>
      <c r="AF515" s="57">
        <f>D515*Z515</f>
        <v/>
      </c>
      <c r="AG515" s="58">
        <f>IF(AR515=1,D515*AA515,"")</f>
        <v/>
      </c>
      <c r="AH515" s="14" t="inlineStr">
        <is>
          <t>Y: L1 | N: none | X: none | U: L2, L3, L4, L5. See dataset-specific evidence note in MCDM_Grades and the complete rules in MCDM_Rubric.</t>
        </is>
      </c>
      <c r="AI515" s="27" t="n"/>
      <c r="AJ515" s="14" t="inlineStr">
        <is>
          <t>https://data.mendeley.com/datasets/tj2m7zz4rg/2</t>
        </is>
      </c>
      <c r="AK515" s="27" t="n"/>
      <c r="AL515" s="14" t="inlineStr">
        <is>
          <t>P: primary documentation (not evaluator-verified data quality)</t>
        </is>
      </c>
      <c r="AM515" s="27" t="n"/>
      <c r="AN515" s="14" t="inlineStr">
        <is>
          <t>Mendeley tj2m7zz4rg/2</t>
        </is>
      </c>
      <c r="AO515" s="27" t="n"/>
      <c r="AP515" s="14" t="inlineStr">
        <is>
          <t>2026-09-07</t>
        </is>
      </c>
      <c r="AQ515" s="27" t="n"/>
      <c r="AR515" s="14">
        <f>IF(AND(AS515=5,LEN(AW515)=5,LEN(SUBSTITUTE(SUBSTITUTE(SUBSTITUTE(SUBSTITUTE(AW515,"Y",""),"N",""),"U",""),"X",""))=0),1,0)</f>
        <v/>
      </c>
      <c r="AS515" s="14">
        <f>COUNTA(G515,J515,M515,P515,S515)</f>
        <v/>
      </c>
      <c r="AT515" s="14">
        <f>SUM(IF(OR(G515="Y",G515="N",G515="U",G515="X"),IF(G515=F515,1,0),0),IF(OR(J515="Y",J515="N",J515="U",J515="X"),IF(J515=I515,1,0),0),IF(OR(M515="Y",M515="N",M515="U",M515="X"),IF(M515=L515,1,0),0),IF(OR(P515="Y",P515="N",P515="U",P515="X"),IF(P515=O515,1,0),0),IF(OR(S515="Y",S515="N",S515="U",S515="X"),IF(S515=R515,1,0),0))</f>
        <v/>
      </c>
      <c r="AU515" s="14">
        <f>A515&amp;"|"&amp;LEFT(C515,1)</f>
        <v/>
      </c>
      <c r="AV515" s="14">
        <f>F515&amp;I515&amp;L515&amp;O515&amp;R515</f>
        <v/>
      </c>
      <c r="AW515" s="14">
        <f>G515&amp;J515&amp;M515&amp;P515&amp;S515</f>
        <v/>
      </c>
    </row>
    <row r="516" ht="70" customHeight="1">
      <c r="A516" s="14" t="inlineStr">
        <is>
          <t>DS-065</t>
        </is>
      </c>
      <c r="B516" s="14" t="inlineStr">
        <is>
          <t>Dataset of Unpaved and Paved Road Surface with Seasons</t>
        </is>
      </c>
      <c r="C516" s="14" t="inlineStr">
        <is>
          <t>D Documentation</t>
        </is>
      </c>
      <c r="D516" s="14">
        <f>MCDM_Settings!$D$9</f>
        <v/>
      </c>
      <c r="E516" s="14" t="inlineStr">
        <is>
          <t>D1 Describe the files</t>
        </is>
      </c>
      <c r="F516" s="21" t="inlineStr">
        <is>
          <t>U</t>
        </is>
      </c>
      <c r="G516" s="23" t="n"/>
      <c r="H516" s="14" t="inlineStr">
        <is>
          <t>D2 Explain the source</t>
        </is>
      </c>
      <c r="I516" s="21" t="inlineStr">
        <is>
          <t>Y</t>
        </is>
      </c>
      <c r="J516" s="23" t="n"/>
      <c r="K516" s="14" t="inlineStr">
        <is>
          <t>D3 Track the version</t>
        </is>
      </c>
      <c r="L516" s="21" t="inlineStr">
        <is>
          <t>U</t>
        </is>
      </c>
      <c r="M516" s="23" t="n"/>
      <c r="N516" s="14" t="inlineStr">
        <is>
          <t>D4 State the limits</t>
        </is>
      </c>
      <c r="O516" s="21" t="inlineStr">
        <is>
          <t>U</t>
        </is>
      </c>
      <c r="P516" s="23" t="n"/>
      <c r="Q516" s="14" t="inlineStr">
        <is>
          <t>D5 Locate the details</t>
        </is>
      </c>
      <c r="R516" s="21" t="inlineStr">
        <is>
          <t>Y</t>
        </is>
      </c>
      <c r="S516" s="23" t="n"/>
      <c r="T516" s="14">
        <f>IF(Z516=0,IF(ISNUMBER(SEARCH("X",AV516)),"Unrated (0-5; X)","Unrated (0-5)"),IF(Z516=1,V516&amp;"/5",V516&amp;"-"&amp;X516&amp;"/5 (P"&amp;IF(ISNUMBER(SEARCH("X",AV516)),"; X","")&amp;")"))</f>
        <v/>
      </c>
      <c r="U516" s="26">
        <f>IF(AS516=0,"",IF(AR516=0,"Incomplete/invalid",IF(AA516=0,IF(ISNUMBER(SEARCH("X",AW516)),"Unrated (0-5; X)","Unrated (0-5)"),IF(AA516=1,W516&amp;"/5",W516&amp;"-"&amp;Y516&amp;"/5 (P"&amp;IF(ISNUMBER(SEARCH("X",AW516)),"; X","")&amp;")"))))</f>
        <v/>
      </c>
      <c r="V516" s="53">
        <f>LEN(AV516)-LEN(SUBSTITUTE(AV516,"Y",""))</f>
        <v/>
      </c>
      <c r="W516" s="54">
        <f>IF(AR516=1,LEN(AW516)-LEN(SUBSTITUTE(AW516,"Y","")),"")</f>
        <v/>
      </c>
      <c r="X516" s="53">
        <f>5-(LEN(AV516)-LEN(SUBSTITUTE(AV516,"N","")))</f>
        <v/>
      </c>
      <c r="Y516" s="54">
        <f>IF(AR516=1,5-(LEN(AW516)-LEN(SUBSTITUTE(AW516,"N",""))),"")</f>
        <v/>
      </c>
      <c r="Z516" s="55">
        <f>(V516+5-X516)/5</f>
        <v/>
      </c>
      <c r="AA516" s="56">
        <f>IF(AR516=1,(W516+5-Y516)/5,"")</f>
        <v/>
      </c>
      <c r="AB516" s="57">
        <f>D516*V516/5</f>
        <v/>
      </c>
      <c r="AC516" s="58">
        <f>IF(AR516=1,D516*W516/5,"")</f>
        <v/>
      </c>
      <c r="AD516" s="57">
        <f>D516*X516/5</f>
        <v/>
      </c>
      <c r="AE516" s="58">
        <f>IF(AR516=1,D516*Y516/5,"")</f>
        <v/>
      </c>
      <c r="AF516" s="57">
        <f>D516*Z516</f>
        <v/>
      </c>
      <c r="AG516" s="58">
        <f>IF(AR516=1,D516*AA516,"")</f>
        <v/>
      </c>
      <c r="AH516" s="14" t="inlineStr">
        <is>
          <t>Y: D2, D5 | N: none | X: none | U: D1, D3, D4. See dataset-specific evidence note in MCDM_Grades and the complete rules in MCDM_Rubric.</t>
        </is>
      </c>
      <c r="AI516" s="27" t="n"/>
      <c r="AJ516" s="14" t="inlineStr">
        <is>
          <t>https://data.mendeley.com/datasets/tj2m7zz4rg/2</t>
        </is>
      </c>
      <c r="AK516" s="27" t="n"/>
      <c r="AL516" s="14" t="inlineStr">
        <is>
          <t>P: primary documentation (not evaluator-verified data quality)</t>
        </is>
      </c>
      <c r="AM516" s="27" t="n"/>
      <c r="AN516" s="14" t="inlineStr">
        <is>
          <t>Mendeley tj2m7zz4rg/2</t>
        </is>
      </c>
      <c r="AO516" s="27" t="n"/>
      <c r="AP516" s="14" t="inlineStr">
        <is>
          <t>2026-09-07</t>
        </is>
      </c>
      <c r="AQ516" s="27" t="n"/>
      <c r="AR516" s="14">
        <f>IF(AND(AS516=5,LEN(AW516)=5,LEN(SUBSTITUTE(SUBSTITUTE(SUBSTITUTE(SUBSTITUTE(AW516,"Y",""),"N",""),"U",""),"X",""))=0),1,0)</f>
        <v/>
      </c>
      <c r="AS516" s="14">
        <f>COUNTA(G516,J516,M516,P516,S516)</f>
        <v/>
      </c>
      <c r="AT516" s="14">
        <f>SUM(IF(OR(G516="Y",G516="N",G516="U",G516="X"),IF(G516=F516,1,0),0),IF(OR(J516="Y",J516="N",J516="U",J516="X"),IF(J516=I516,1,0),0),IF(OR(M516="Y",M516="N",M516="U",M516="X"),IF(M516=L516,1,0),0),IF(OR(P516="Y",P516="N",P516="U",P516="X"),IF(P516=O516,1,0),0),IF(OR(S516="Y",S516="N",S516="U",S516="X"),IF(S516=R516,1,0),0))</f>
        <v/>
      </c>
      <c r="AU516" s="14">
        <f>A516&amp;"|"&amp;LEFT(C516,1)</f>
        <v/>
      </c>
      <c r="AV516" s="14">
        <f>F516&amp;I516&amp;L516&amp;O516&amp;R516</f>
        <v/>
      </c>
      <c r="AW516" s="14">
        <f>G516&amp;J516&amp;M516&amp;P516&amp;S516</f>
        <v/>
      </c>
    </row>
    <row r="517" ht="70" customHeight="1">
      <c r="A517" s="14" t="inlineStr">
        <is>
          <t>DS-065</t>
        </is>
      </c>
      <c r="B517" s="14" t="inlineStr">
        <is>
          <t>Dataset of Unpaved and Paved Road Surface with Seasons</t>
        </is>
      </c>
      <c r="C517" s="14" t="inlineStr">
        <is>
          <t>C Sample Size</t>
        </is>
      </c>
      <c r="D517" s="14">
        <f>MCDM_Settings!$D$10</f>
        <v/>
      </c>
      <c r="E517" s="14" t="inlineStr">
        <is>
          <t>C1 Count originals</t>
        </is>
      </c>
      <c r="F517" s="21" t="inlineStr">
        <is>
          <t>U</t>
        </is>
      </c>
      <c r="G517" s="23" t="n"/>
      <c r="H517" s="14" t="inlineStr">
        <is>
          <t>C2 Count each class</t>
        </is>
      </c>
      <c r="I517" s="21" t="inlineStr">
        <is>
          <t>U</t>
        </is>
      </c>
      <c r="J517" s="23" t="n"/>
      <c r="K517" s="14" t="inlineStr">
        <is>
          <t>C3 Count each group</t>
        </is>
      </c>
      <c r="L517" s="21" t="inlineStr">
        <is>
          <t>U</t>
        </is>
      </c>
      <c r="M517" s="23" t="n"/>
      <c r="N517" s="14" t="inlineStr">
        <is>
          <t>C4 Count each split</t>
        </is>
      </c>
      <c r="O517" s="21" t="inlineStr">
        <is>
          <t>U</t>
        </is>
      </c>
      <c r="P517" s="23" t="n"/>
      <c r="Q517" s="14" t="inlineStr">
        <is>
          <t>C5 Justify the size</t>
        </is>
      </c>
      <c r="R517" s="21" t="inlineStr">
        <is>
          <t>U</t>
        </is>
      </c>
      <c r="S517" s="23" t="n"/>
      <c r="T517" s="14">
        <f>IF(Z517=0,IF(ISNUMBER(SEARCH("X",AV517)),"Unrated (0-5; X)","Unrated (0-5)"),IF(Z517=1,V517&amp;"/5",V517&amp;"-"&amp;X517&amp;"/5 (P"&amp;IF(ISNUMBER(SEARCH("X",AV517)),"; X","")&amp;")"))</f>
        <v/>
      </c>
      <c r="U517" s="26">
        <f>IF(AS517=0,"",IF(AR517=0,"Incomplete/invalid",IF(AA517=0,IF(ISNUMBER(SEARCH("X",AW517)),"Unrated (0-5; X)","Unrated (0-5)"),IF(AA517=1,W517&amp;"/5",W517&amp;"-"&amp;Y517&amp;"/5 (P"&amp;IF(ISNUMBER(SEARCH("X",AW517)),"; X","")&amp;")"))))</f>
        <v/>
      </c>
      <c r="V517" s="53">
        <f>LEN(AV517)-LEN(SUBSTITUTE(AV517,"Y",""))</f>
        <v/>
      </c>
      <c r="W517" s="54">
        <f>IF(AR517=1,LEN(AW517)-LEN(SUBSTITUTE(AW517,"Y","")),"")</f>
        <v/>
      </c>
      <c r="X517" s="53">
        <f>5-(LEN(AV517)-LEN(SUBSTITUTE(AV517,"N","")))</f>
        <v/>
      </c>
      <c r="Y517" s="54">
        <f>IF(AR517=1,5-(LEN(AW517)-LEN(SUBSTITUTE(AW517,"N",""))),"")</f>
        <v/>
      </c>
      <c r="Z517" s="55">
        <f>(V517+5-X517)/5</f>
        <v/>
      </c>
      <c r="AA517" s="56">
        <f>IF(AR517=1,(W517+5-Y517)/5,"")</f>
        <v/>
      </c>
      <c r="AB517" s="57">
        <f>D517*V517/5</f>
        <v/>
      </c>
      <c r="AC517" s="58">
        <f>IF(AR517=1,D517*W517/5,"")</f>
        <v/>
      </c>
      <c r="AD517" s="57">
        <f>D517*X517/5</f>
        <v/>
      </c>
      <c r="AE517" s="58">
        <f>IF(AR517=1,D517*Y517/5,"")</f>
        <v/>
      </c>
      <c r="AF517" s="57">
        <f>D517*Z517</f>
        <v/>
      </c>
      <c r="AG517" s="58">
        <f>IF(AR517=1,D517*AA517,"")</f>
        <v/>
      </c>
      <c r="AH517" s="14" t="inlineStr">
        <is>
          <t>Y: none | N: none | X: none | U: C1, C2, C3, C4, C5. See dataset-specific evidence note in MCDM_Grades and the complete rules in MCDM_Rubric.</t>
        </is>
      </c>
      <c r="AI517" s="27" t="n"/>
      <c r="AJ517" s="14" t="inlineStr">
        <is>
          <t>https://data.mendeley.com/datasets/tj2m7zz4rg/2</t>
        </is>
      </c>
      <c r="AK517" s="27" t="n"/>
      <c r="AL517" s="14" t="inlineStr">
        <is>
          <t>P: primary documentation (not evaluator-verified data quality)</t>
        </is>
      </c>
      <c r="AM517" s="27" t="n"/>
      <c r="AN517" s="14" t="inlineStr">
        <is>
          <t>Mendeley tj2m7zz4rg/2</t>
        </is>
      </c>
      <c r="AO517" s="27" t="n"/>
      <c r="AP517" s="14" t="inlineStr">
        <is>
          <t>2026-09-07</t>
        </is>
      </c>
      <c r="AQ517" s="27" t="n"/>
      <c r="AR517" s="14">
        <f>IF(AND(AS517=5,LEN(AW517)=5,LEN(SUBSTITUTE(SUBSTITUTE(SUBSTITUTE(SUBSTITUTE(AW517,"Y",""),"N",""),"U",""),"X",""))=0),1,0)</f>
        <v/>
      </c>
      <c r="AS517" s="14">
        <f>COUNTA(G517,J517,M517,P517,S517)</f>
        <v/>
      </c>
      <c r="AT517" s="14">
        <f>SUM(IF(OR(G517="Y",G517="N",G517="U",G517="X"),IF(G517=F517,1,0),0),IF(OR(J517="Y",J517="N",J517="U",J517="X"),IF(J517=I517,1,0),0),IF(OR(M517="Y",M517="N",M517="U",M517="X"),IF(M517=L517,1,0),0),IF(OR(P517="Y",P517="N",P517="U",P517="X"),IF(P517=O517,1,0),0),IF(OR(S517="Y",S517="N",S517="U",S517="X"),IF(S517=R517,1,0),0))</f>
        <v/>
      </c>
      <c r="AU517" s="14">
        <f>A517&amp;"|"&amp;LEFT(C517,1)</f>
        <v/>
      </c>
      <c r="AV517" s="14">
        <f>F517&amp;I517&amp;L517&amp;O517&amp;R517</f>
        <v/>
      </c>
      <c r="AW517" s="14">
        <f>G517&amp;J517&amp;M517&amp;P517&amp;S517</f>
        <v/>
      </c>
    </row>
    <row r="518" ht="70" customHeight="1">
      <c r="A518" s="14" t="inlineStr">
        <is>
          <t>DS-065</t>
        </is>
      </c>
      <c r="B518" s="14" t="inlineStr">
        <is>
          <t>Dataset of Unpaved and Paved Road Surface with Seasons</t>
        </is>
      </c>
      <c r="C518" s="14" t="inlineStr">
        <is>
          <t>R Domain Fit</t>
        </is>
      </c>
      <c r="D518" s="14">
        <f>MCDM_Settings!$D$11</f>
        <v/>
      </c>
      <c r="E518" s="14" t="inlineStr">
        <is>
          <t>R1 Define the domain</t>
        </is>
      </c>
      <c r="F518" s="21" t="inlineStr">
        <is>
          <t>Y</t>
        </is>
      </c>
      <c r="G518" s="23" t="n"/>
      <c r="H518" s="14" t="inlineStr">
        <is>
          <t>R2 Describe coverage</t>
        </is>
      </c>
      <c r="I518" s="21" t="inlineStr">
        <is>
          <t>Y</t>
        </is>
      </c>
      <c r="J518" s="23" t="n"/>
      <c r="K518" s="14" t="inlineStr">
        <is>
          <t>R3 Compare the target</t>
        </is>
      </c>
      <c r="L518" s="21" t="inlineStr">
        <is>
          <t>U</t>
        </is>
      </c>
      <c r="M518" s="23" t="n"/>
      <c r="N518" s="14" t="inlineStr">
        <is>
          <t>R4 Check for bias</t>
        </is>
      </c>
      <c r="O518" s="21" t="inlineStr">
        <is>
          <t>U</t>
        </is>
      </c>
      <c r="P518" s="23" t="n"/>
      <c r="Q518" s="14" t="inlineStr">
        <is>
          <t>R5 Test a new domain</t>
        </is>
      </c>
      <c r="R518" s="21" t="inlineStr">
        <is>
          <t>U</t>
        </is>
      </c>
      <c r="S518" s="23" t="n"/>
      <c r="T518" s="14">
        <f>IF(Z518=0,IF(ISNUMBER(SEARCH("X",AV518)),"Unrated (0-5; X)","Unrated (0-5)"),IF(Z518=1,V518&amp;"/5",V518&amp;"-"&amp;X518&amp;"/5 (P"&amp;IF(ISNUMBER(SEARCH("X",AV518)),"; X","")&amp;")"))</f>
        <v/>
      </c>
      <c r="U518" s="26">
        <f>IF(AS518=0,"",IF(AR518=0,"Incomplete/invalid",IF(AA518=0,IF(ISNUMBER(SEARCH("X",AW518)),"Unrated (0-5; X)","Unrated (0-5)"),IF(AA518=1,W518&amp;"/5",W518&amp;"-"&amp;Y518&amp;"/5 (P"&amp;IF(ISNUMBER(SEARCH("X",AW518)),"; X","")&amp;")"))))</f>
        <v/>
      </c>
      <c r="V518" s="53">
        <f>LEN(AV518)-LEN(SUBSTITUTE(AV518,"Y",""))</f>
        <v/>
      </c>
      <c r="W518" s="54">
        <f>IF(AR518=1,LEN(AW518)-LEN(SUBSTITUTE(AW518,"Y","")),"")</f>
        <v/>
      </c>
      <c r="X518" s="53">
        <f>5-(LEN(AV518)-LEN(SUBSTITUTE(AV518,"N","")))</f>
        <v/>
      </c>
      <c r="Y518" s="54">
        <f>IF(AR518=1,5-(LEN(AW518)-LEN(SUBSTITUTE(AW518,"N",""))),"")</f>
        <v/>
      </c>
      <c r="Z518" s="55">
        <f>(V518+5-X518)/5</f>
        <v/>
      </c>
      <c r="AA518" s="56">
        <f>IF(AR518=1,(W518+5-Y518)/5,"")</f>
        <v/>
      </c>
      <c r="AB518" s="57">
        <f>D518*V518/5</f>
        <v/>
      </c>
      <c r="AC518" s="58">
        <f>IF(AR518=1,D518*W518/5,"")</f>
        <v/>
      </c>
      <c r="AD518" s="57">
        <f>D518*X518/5</f>
        <v/>
      </c>
      <c r="AE518" s="58">
        <f>IF(AR518=1,D518*Y518/5,"")</f>
        <v/>
      </c>
      <c r="AF518" s="57">
        <f>D518*Z518</f>
        <v/>
      </c>
      <c r="AG518" s="58">
        <f>IF(AR518=1,D518*AA518,"")</f>
        <v/>
      </c>
      <c r="AH518" s="14" t="inlineStr">
        <is>
          <t>Y: R1, R2 | N: none | X: none | U: R3, R4, R5. See dataset-specific evidence note in MCDM_Grades and the complete rules in MCDM_Rubric.</t>
        </is>
      </c>
      <c r="AI518" s="27" t="n"/>
      <c r="AJ518" s="14" t="inlineStr">
        <is>
          <t>https://data.mendeley.com/datasets/tj2m7zz4rg/2</t>
        </is>
      </c>
      <c r="AK518" s="27" t="n"/>
      <c r="AL518" s="14" t="inlineStr">
        <is>
          <t>P: primary documentation (not evaluator-verified data quality)</t>
        </is>
      </c>
      <c r="AM518" s="27" t="n"/>
      <c r="AN518" s="14" t="inlineStr">
        <is>
          <t>Mendeley tj2m7zz4rg/2</t>
        </is>
      </c>
      <c r="AO518" s="27" t="n"/>
      <c r="AP518" s="14" t="inlineStr">
        <is>
          <t>2026-09-07</t>
        </is>
      </c>
      <c r="AQ518" s="27" t="n"/>
      <c r="AR518" s="14">
        <f>IF(AND(AS518=5,LEN(AW518)=5,LEN(SUBSTITUTE(SUBSTITUTE(SUBSTITUTE(SUBSTITUTE(AW518,"Y",""),"N",""),"U",""),"X",""))=0),1,0)</f>
        <v/>
      </c>
      <c r="AS518" s="14">
        <f>COUNTA(G518,J518,M518,P518,S518)</f>
        <v/>
      </c>
      <c r="AT518" s="14">
        <f>SUM(IF(OR(G518="Y",G518="N",G518="U",G518="X"),IF(G518=F518,1,0),0),IF(OR(J518="Y",J518="N",J518="U",J518="X"),IF(J518=I518,1,0),0),IF(OR(M518="Y",M518="N",M518="U",M518="X"),IF(M518=L518,1,0),0),IF(OR(P518="Y",P518="N",P518="U",P518="X"),IF(P518=O518,1,0),0),IF(OR(S518="Y",S518="N",S518="U",S518="X"),IF(S518=R518,1,0),0))</f>
        <v/>
      </c>
      <c r="AU518" s="14">
        <f>A518&amp;"|"&amp;LEFT(C518,1)</f>
        <v/>
      </c>
      <c r="AV518" s="14">
        <f>F518&amp;I518&amp;L518&amp;O518&amp;R518</f>
        <v/>
      </c>
      <c r="AW518" s="14">
        <f>G518&amp;J518&amp;M518&amp;P518&amp;S518</f>
        <v/>
      </c>
    </row>
    <row r="519" ht="70" customHeight="1">
      <c r="A519" s="14" t="inlineStr">
        <is>
          <t>DS-065</t>
        </is>
      </c>
      <c r="B519" s="14" t="inlineStr">
        <is>
          <t>Dataset of Unpaved and Paved Road Surface with Seasons</t>
        </is>
      </c>
      <c r="C519" s="14" t="inlineStr">
        <is>
          <t>M Sensor Details</t>
        </is>
      </c>
      <c r="D519" s="14">
        <f>MCDM_Settings!$D$12</f>
        <v/>
      </c>
      <c r="E519" s="14" t="inlineStr">
        <is>
          <t>M1 Identify equipment</t>
        </is>
      </c>
      <c r="F519" s="21" t="inlineStr">
        <is>
          <t>Y</t>
        </is>
      </c>
      <c r="G519" s="23" t="n"/>
      <c r="H519" s="14" t="inlineStr">
        <is>
          <t>M2 Specify the scale</t>
        </is>
      </c>
      <c r="I519" s="21" t="inlineStr">
        <is>
          <t>U</t>
        </is>
      </c>
      <c r="J519" s="23" t="n"/>
      <c r="K519" s="14" t="inlineStr">
        <is>
          <t>M3 Locate the records</t>
        </is>
      </c>
      <c r="L519" s="21" t="inlineStr">
        <is>
          <t>U</t>
        </is>
      </c>
      <c r="M519" s="23" t="n"/>
      <c r="N519" s="14" t="inlineStr">
        <is>
          <t>M4 Report precision</t>
        </is>
      </c>
      <c r="O519" s="21" t="inlineStr">
        <is>
          <t>U</t>
        </is>
      </c>
      <c r="P519" s="23" t="n"/>
      <c r="Q519" s="14" t="inlineStr">
        <is>
          <t>M5 Explain processing</t>
        </is>
      </c>
      <c r="R519" s="21" t="inlineStr">
        <is>
          <t>U</t>
        </is>
      </c>
      <c r="S519" s="23" t="n"/>
      <c r="T519" s="14">
        <f>IF(Z519=0,IF(ISNUMBER(SEARCH("X",AV519)),"Unrated (0-5; X)","Unrated (0-5)"),IF(Z519=1,V519&amp;"/5",V519&amp;"-"&amp;X519&amp;"/5 (P"&amp;IF(ISNUMBER(SEARCH("X",AV519)),"; X","")&amp;")"))</f>
        <v/>
      </c>
      <c r="U519" s="26">
        <f>IF(AS519=0,"",IF(AR519=0,"Incomplete/invalid",IF(AA519=0,IF(ISNUMBER(SEARCH("X",AW519)),"Unrated (0-5; X)","Unrated (0-5)"),IF(AA519=1,W519&amp;"/5",W519&amp;"-"&amp;Y519&amp;"/5 (P"&amp;IF(ISNUMBER(SEARCH("X",AW519)),"; X","")&amp;")"))))</f>
        <v/>
      </c>
      <c r="V519" s="53">
        <f>LEN(AV519)-LEN(SUBSTITUTE(AV519,"Y",""))</f>
        <v/>
      </c>
      <c r="W519" s="54">
        <f>IF(AR519=1,LEN(AW519)-LEN(SUBSTITUTE(AW519,"Y","")),"")</f>
        <v/>
      </c>
      <c r="X519" s="53">
        <f>5-(LEN(AV519)-LEN(SUBSTITUTE(AV519,"N","")))</f>
        <v/>
      </c>
      <c r="Y519" s="54">
        <f>IF(AR519=1,5-(LEN(AW519)-LEN(SUBSTITUTE(AW519,"N",""))),"")</f>
        <v/>
      </c>
      <c r="Z519" s="55">
        <f>(V519+5-X519)/5</f>
        <v/>
      </c>
      <c r="AA519" s="56">
        <f>IF(AR519=1,(W519+5-Y519)/5,"")</f>
        <v/>
      </c>
      <c r="AB519" s="57">
        <f>D519*V519/5</f>
        <v/>
      </c>
      <c r="AC519" s="58">
        <f>IF(AR519=1,D519*W519/5,"")</f>
        <v/>
      </c>
      <c r="AD519" s="57">
        <f>D519*X519/5</f>
        <v/>
      </c>
      <c r="AE519" s="58">
        <f>IF(AR519=1,D519*Y519/5,"")</f>
        <v/>
      </c>
      <c r="AF519" s="57">
        <f>D519*Z519</f>
        <v/>
      </c>
      <c r="AG519" s="58">
        <f>IF(AR519=1,D519*AA519,"")</f>
        <v/>
      </c>
      <c r="AH519" s="14" t="inlineStr">
        <is>
          <t>Y: M1 | N: none | X: none | U: M2, M3, M4, M5. See dataset-specific evidence note in MCDM_Grades and the complete rules in MCDM_Rubric.</t>
        </is>
      </c>
      <c r="AI519" s="27" t="n"/>
      <c r="AJ519" s="14" t="inlineStr">
        <is>
          <t>https://data.mendeley.com/datasets/tj2m7zz4rg/2</t>
        </is>
      </c>
      <c r="AK519" s="27" t="n"/>
      <c r="AL519" s="14" t="inlineStr">
        <is>
          <t>P: primary documentation (not evaluator-verified data quality)</t>
        </is>
      </c>
      <c r="AM519" s="27" t="n"/>
      <c r="AN519" s="14" t="inlineStr">
        <is>
          <t>Mendeley tj2m7zz4rg/2</t>
        </is>
      </c>
      <c r="AO519" s="27" t="n"/>
      <c r="AP519" s="14" t="inlineStr">
        <is>
          <t>2026-09-07</t>
        </is>
      </c>
      <c r="AQ519" s="27" t="n"/>
      <c r="AR519" s="14">
        <f>IF(AND(AS519=5,LEN(AW519)=5,LEN(SUBSTITUTE(SUBSTITUTE(SUBSTITUTE(SUBSTITUTE(AW519,"Y",""),"N",""),"U",""),"X",""))=0),1,0)</f>
        <v/>
      </c>
      <c r="AS519" s="14">
        <f>COUNTA(G519,J519,M519,P519,S519)</f>
        <v/>
      </c>
      <c r="AT519" s="14">
        <f>SUM(IF(OR(G519="Y",G519="N",G519="U",G519="X"),IF(G519=F519,1,0),0),IF(OR(J519="Y",J519="N",J519="U",J519="X"),IF(J519=I519,1,0),0),IF(OR(M519="Y",M519="N",M519="U",M519="X"),IF(M519=L519,1,0),0),IF(OR(P519="Y",P519="N",P519="U",P519="X"),IF(P519=O519,1,0),0),IF(OR(S519="Y",S519="N",S519="U",S519="X"),IF(S519=R519,1,0),0))</f>
        <v/>
      </c>
      <c r="AU519" s="14">
        <f>A519&amp;"|"&amp;LEFT(C519,1)</f>
        <v/>
      </c>
      <c r="AV519" s="14">
        <f>F519&amp;I519&amp;L519&amp;O519&amp;R519</f>
        <v/>
      </c>
      <c r="AW519" s="14">
        <f>G519&amp;J519&amp;M519&amp;P519&amp;S519</f>
        <v/>
      </c>
    </row>
    <row r="520" ht="70" customHeight="1">
      <c r="A520" s="14" t="inlineStr">
        <is>
          <t>DS-065</t>
        </is>
      </c>
      <c r="B520" s="14" t="inlineStr">
        <is>
          <t>Dataset of Unpaved and Paved Road Surface with Seasons</t>
        </is>
      </c>
      <c r="C520" s="14" t="inlineStr">
        <is>
          <t>V Test Readiness</t>
        </is>
      </c>
      <c r="D520" s="14">
        <f>MCDM_Settings!$D$13</f>
        <v/>
      </c>
      <c r="E520" s="14" t="inlineStr">
        <is>
          <t>V1 Identify test data</t>
        </is>
      </c>
      <c r="F520" s="21" t="inlineStr">
        <is>
          <t>U</t>
        </is>
      </c>
      <c r="G520" s="23" t="n"/>
      <c r="H520" s="14" t="inlineStr">
        <is>
          <t>V2 Define the splits</t>
        </is>
      </c>
      <c r="I520" s="21" t="inlineStr">
        <is>
          <t>U</t>
        </is>
      </c>
      <c r="J520" s="23" t="n"/>
      <c r="K520" s="14" t="inlineStr">
        <is>
          <t>V3 Prevent leakage</t>
        </is>
      </c>
      <c r="L520" s="21" t="inlineStr">
        <is>
          <t>U</t>
        </is>
      </c>
      <c r="M520" s="23" t="n"/>
      <c r="N520" s="14" t="inlineStr">
        <is>
          <t>V4 Provide a baseline</t>
        </is>
      </c>
      <c r="O520" s="21" t="inlineStr">
        <is>
          <t>U</t>
        </is>
      </c>
      <c r="P520" s="23" t="n"/>
      <c r="Q520" s="14" t="inlineStr">
        <is>
          <t>V5 Report uncertainty</t>
        </is>
      </c>
      <c r="R520" s="21" t="inlineStr">
        <is>
          <t>U</t>
        </is>
      </c>
      <c r="S520" s="23" t="n"/>
      <c r="T520" s="14">
        <f>IF(Z520=0,IF(ISNUMBER(SEARCH("X",AV520)),"Unrated (0-5; X)","Unrated (0-5)"),IF(Z520=1,V520&amp;"/5",V520&amp;"-"&amp;X520&amp;"/5 (P"&amp;IF(ISNUMBER(SEARCH("X",AV520)),"; X","")&amp;")"))</f>
        <v/>
      </c>
      <c r="U520" s="26">
        <f>IF(AS520=0,"",IF(AR520=0,"Incomplete/invalid",IF(AA520=0,IF(ISNUMBER(SEARCH("X",AW520)),"Unrated (0-5; X)","Unrated (0-5)"),IF(AA520=1,W520&amp;"/5",W520&amp;"-"&amp;Y520&amp;"/5 (P"&amp;IF(ISNUMBER(SEARCH("X",AW520)),"; X","")&amp;")"))))</f>
        <v/>
      </c>
      <c r="V520" s="53">
        <f>LEN(AV520)-LEN(SUBSTITUTE(AV520,"Y",""))</f>
        <v/>
      </c>
      <c r="W520" s="54">
        <f>IF(AR520=1,LEN(AW520)-LEN(SUBSTITUTE(AW520,"Y","")),"")</f>
        <v/>
      </c>
      <c r="X520" s="53">
        <f>5-(LEN(AV520)-LEN(SUBSTITUTE(AV520,"N","")))</f>
        <v/>
      </c>
      <c r="Y520" s="54">
        <f>IF(AR520=1,5-(LEN(AW520)-LEN(SUBSTITUTE(AW520,"N",""))),"")</f>
        <v/>
      </c>
      <c r="Z520" s="55">
        <f>(V520+5-X520)/5</f>
        <v/>
      </c>
      <c r="AA520" s="56">
        <f>IF(AR520=1,(W520+5-Y520)/5,"")</f>
        <v/>
      </c>
      <c r="AB520" s="57">
        <f>D520*V520/5</f>
        <v/>
      </c>
      <c r="AC520" s="58">
        <f>IF(AR520=1,D520*W520/5,"")</f>
        <v/>
      </c>
      <c r="AD520" s="57">
        <f>D520*X520/5</f>
        <v/>
      </c>
      <c r="AE520" s="58">
        <f>IF(AR520=1,D520*Y520/5,"")</f>
        <v/>
      </c>
      <c r="AF520" s="57">
        <f>D520*Z520</f>
        <v/>
      </c>
      <c r="AG520" s="58">
        <f>IF(AR520=1,D520*AA520,"")</f>
        <v/>
      </c>
      <c r="AH520" s="14" t="inlineStr">
        <is>
          <t>Y: none | N: none | X: none | U: V1, V2, V3, V4, V5. See dataset-specific evidence note in MCDM_Grades and the complete rules in MCDM_Rubric.</t>
        </is>
      </c>
      <c r="AI520" s="27" t="n"/>
      <c r="AJ520" s="14" t="inlineStr">
        <is>
          <t>https://data.mendeley.com/datasets/tj2m7zz4rg/2</t>
        </is>
      </c>
      <c r="AK520" s="27" t="n"/>
      <c r="AL520" s="14" t="inlineStr">
        <is>
          <t>P: primary documentation (not evaluator-verified data quality)</t>
        </is>
      </c>
      <c r="AM520" s="27" t="n"/>
      <c r="AN520" s="14" t="inlineStr">
        <is>
          <t>Mendeley tj2m7zz4rg/2</t>
        </is>
      </c>
      <c r="AO520" s="27" t="n"/>
      <c r="AP520" s="14" t="inlineStr">
        <is>
          <t>2026-09-07</t>
        </is>
      </c>
      <c r="AQ520" s="27" t="n"/>
      <c r="AR520" s="14">
        <f>IF(AND(AS520=5,LEN(AW520)=5,LEN(SUBSTITUTE(SUBSTITUTE(SUBSTITUTE(SUBSTITUTE(AW520,"Y",""),"N",""),"U",""),"X",""))=0),1,0)</f>
        <v/>
      </c>
      <c r="AS520" s="14">
        <f>COUNTA(G520,J520,M520,P520,S520)</f>
        <v/>
      </c>
      <c r="AT520" s="14">
        <f>SUM(IF(OR(G520="Y",G520="N",G520="U",G520="X"),IF(G520=F520,1,0),0),IF(OR(J520="Y",J520="N",J520="U",J520="X"),IF(J520=I520,1,0),0),IF(OR(M520="Y",M520="N",M520="U",M520="X"),IF(M520=L520,1,0),0),IF(OR(P520="Y",P520="N",P520="U",P520="X"),IF(P520=O520,1,0),0),IF(OR(S520="Y",S520="N",S520="U",S520="X"),IF(S520=R520,1,0),0))</f>
        <v/>
      </c>
      <c r="AU520" s="14">
        <f>A520&amp;"|"&amp;LEFT(C520,1)</f>
        <v/>
      </c>
      <c r="AV520" s="14">
        <f>F520&amp;I520&amp;L520&amp;O520&amp;R520</f>
        <v/>
      </c>
      <c r="AW520" s="14">
        <f>G520&amp;J520&amp;M520&amp;P520&amp;S520</f>
        <v/>
      </c>
    </row>
    <row r="521" ht="70" customHeight="1">
      <c r="A521" s="14" t="inlineStr">
        <is>
          <t>DS-065</t>
        </is>
      </c>
      <c r="B521" s="14" t="inlineStr">
        <is>
          <t>Dataset of Unpaved and Paved Road Surface with Seasons</t>
        </is>
      </c>
      <c r="C521" s="14" t="inlineStr">
        <is>
          <t>E Engineering Value</t>
        </is>
      </c>
      <c r="D521" s="14">
        <f>MCDM_Settings!$D$14</f>
        <v/>
      </c>
      <c r="E521" s="14" t="inlineStr">
        <is>
          <t>E1 Define the outcome</t>
        </is>
      </c>
      <c r="F521" s="21" t="inlineStr">
        <is>
          <t>U</t>
        </is>
      </c>
      <c r="G521" s="23" t="n"/>
      <c r="H521" s="14" t="inlineStr">
        <is>
          <t>E2 Provide measurements</t>
        </is>
      </c>
      <c r="I521" s="21" t="inlineStr">
        <is>
          <t>U</t>
        </is>
      </c>
      <c r="J521" s="23" t="n"/>
      <c r="K521" s="14" t="inlineStr">
        <is>
          <t>E3 Link the records</t>
        </is>
      </c>
      <c r="L521" s="21" t="inlineStr">
        <is>
          <t>U</t>
        </is>
      </c>
      <c r="M521" s="23" t="n"/>
      <c r="N521" s="14" t="inlineStr">
        <is>
          <t>E4 Map agency needs</t>
        </is>
      </c>
      <c r="O521" s="21" t="inlineStr">
        <is>
          <t>U</t>
        </is>
      </c>
      <c r="P521" s="23" t="n"/>
      <c r="Q521" s="14" t="inlineStr">
        <is>
          <t>E5 Validate the decision</t>
        </is>
      </c>
      <c r="R521" s="21" t="inlineStr">
        <is>
          <t>U</t>
        </is>
      </c>
      <c r="S521" s="23" t="n"/>
      <c r="T521" s="14">
        <f>IF(Z521=0,IF(ISNUMBER(SEARCH("X",AV521)),"Unrated (0-5; X)","Unrated (0-5)"),IF(Z521=1,V521&amp;"/5",V521&amp;"-"&amp;X521&amp;"/5 (P"&amp;IF(ISNUMBER(SEARCH("X",AV521)),"; X","")&amp;")"))</f>
        <v/>
      </c>
      <c r="U521" s="26">
        <f>IF(AS521=0,"",IF(AR521=0,"Incomplete/invalid",IF(AA521=0,IF(ISNUMBER(SEARCH("X",AW521)),"Unrated (0-5; X)","Unrated (0-5)"),IF(AA521=1,W521&amp;"/5",W521&amp;"-"&amp;Y521&amp;"/5 (P"&amp;IF(ISNUMBER(SEARCH("X",AW521)),"; X","")&amp;")"))))</f>
        <v/>
      </c>
      <c r="V521" s="53">
        <f>LEN(AV521)-LEN(SUBSTITUTE(AV521,"Y",""))</f>
        <v/>
      </c>
      <c r="W521" s="54">
        <f>IF(AR521=1,LEN(AW521)-LEN(SUBSTITUTE(AW521,"Y","")),"")</f>
        <v/>
      </c>
      <c r="X521" s="53">
        <f>5-(LEN(AV521)-LEN(SUBSTITUTE(AV521,"N","")))</f>
        <v/>
      </c>
      <c r="Y521" s="54">
        <f>IF(AR521=1,5-(LEN(AW521)-LEN(SUBSTITUTE(AW521,"N",""))),"")</f>
        <v/>
      </c>
      <c r="Z521" s="55">
        <f>(V521+5-X521)/5</f>
        <v/>
      </c>
      <c r="AA521" s="56">
        <f>IF(AR521=1,(W521+5-Y521)/5,"")</f>
        <v/>
      </c>
      <c r="AB521" s="57">
        <f>D521*V521/5</f>
        <v/>
      </c>
      <c r="AC521" s="58">
        <f>IF(AR521=1,D521*W521/5,"")</f>
        <v/>
      </c>
      <c r="AD521" s="57">
        <f>D521*X521/5</f>
        <v/>
      </c>
      <c r="AE521" s="58">
        <f>IF(AR521=1,D521*Y521/5,"")</f>
        <v/>
      </c>
      <c r="AF521" s="57">
        <f>D521*Z521</f>
        <v/>
      </c>
      <c r="AG521" s="58">
        <f>IF(AR521=1,D521*AA521,"")</f>
        <v/>
      </c>
      <c r="AH521" s="14" t="inlineStr">
        <is>
          <t>Y: none | N: none | X: none | U: E1, E2, E3, E4, E5. See dataset-specific evidence note in MCDM_Grades and the complete rules in MCDM_Rubric.</t>
        </is>
      </c>
      <c r="AI521" s="27" t="n"/>
      <c r="AJ521" s="14" t="inlineStr">
        <is>
          <t>https://data.mendeley.com/datasets/tj2m7zz4rg/2</t>
        </is>
      </c>
      <c r="AK521" s="27" t="n"/>
      <c r="AL521" s="14" t="inlineStr">
        <is>
          <t>P: primary documentation (not evaluator-verified data quality)</t>
        </is>
      </c>
      <c r="AM521" s="27" t="n"/>
      <c r="AN521" s="14" t="inlineStr">
        <is>
          <t>Mendeley tj2m7zz4rg/2</t>
        </is>
      </c>
      <c r="AO521" s="27" t="n"/>
      <c r="AP521" s="14" t="inlineStr">
        <is>
          <t>2026-09-07</t>
        </is>
      </c>
      <c r="AQ521" s="27" t="n"/>
      <c r="AR521" s="14">
        <f>IF(AND(AS521=5,LEN(AW521)=5,LEN(SUBSTITUTE(SUBSTITUTE(SUBSTITUTE(SUBSTITUTE(AW521,"Y",""),"N",""),"U",""),"X",""))=0),1,0)</f>
        <v/>
      </c>
      <c r="AS521" s="14">
        <f>COUNTA(G521,J521,M521,P521,S521)</f>
        <v/>
      </c>
      <c r="AT521" s="14">
        <f>SUM(IF(OR(G521="Y",G521="N",G521="U",G521="X"),IF(G521=F521,1,0),0),IF(OR(J521="Y",J521="N",J521="U",J521="X"),IF(J521=I521,1,0),0),IF(OR(M521="Y",M521="N",M521="U",M521="X"),IF(M521=L521,1,0),0),IF(OR(P521="Y",P521="N",P521="U",P521="X"),IF(P521=O521,1,0),0),IF(OR(S521="Y",S521="N",S521="U",S521="X"),IF(S521=R521,1,0),0))</f>
        <v/>
      </c>
      <c r="AU521" s="14">
        <f>A521&amp;"|"&amp;LEFT(C521,1)</f>
        <v/>
      </c>
      <c r="AV521" s="14">
        <f>F521&amp;I521&amp;L521&amp;O521&amp;R521</f>
        <v/>
      </c>
      <c r="AW521" s="14">
        <f>G521&amp;J521&amp;M521&amp;P521&amp;S521</f>
        <v/>
      </c>
    </row>
    <row r="522" ht="70" customHeight="1">
      <c r="A522" s="14" t="inlineStr">
        <is>
          <t>DS-066</t>
        </is>
      </c>
      <c r="B522" s="14" t="inlineStr">
        <is>
          <t>FCDD: A High-Resolution Unstructured Environment Dataset with Multiple Sand Roads</t>
        </is>
      </c>
      <c r="C522" s="14" t="inlineStr">
        <is>
          <t>A Access</t>
        </is>
      </c>
      <c r="D522" s="14">
        <f>MCDM_Settings!$D$7</f>
        <v/>
      </c>
      <c r="E522" s="14" t="inlineStr">
        <is>
          <t>A1 Find the release</t>
        </is>
      </c>
      <c r="F522" s="21" t="inlineStr">
        <is>
          <t>Y</t>
        </is>
      </c>
      <c r="G522" s="23" t="n"/>
      <c r="H522" s="14" t="inlineStr">
        <is>
          <t>A2 Get the data</t>
        </is>
      </c>
      <c r="I522" s="21" t="inlineStr">
        <is>
          <t>Y</t>
        </is>
      </c>
      <c r="J522" s="23" t="n"/>
      <c r="K522" s="14" t="inlineStr">
        <is>
          <t>A3 Check the license</t>
        </is>
      </c>
      <c r="L522" s="21" t="inlineStr">
        <is>
          <t>Y</t>
        </is>
      </c>
      <c r="M522" s="23" t="n"/>
      <c r="N522" s="14" t="inlineStr">
        <is>
          <t>A4 Check other rights</t>
        </is>
      </c>
      <c r="O522" s="21" t="inlineStr">
        <is>
          <t>U</t>
        </is>
      </c>
      <c r="P522" s="23" t="n"/>
      <c r="Q522" s="14" t="inlineStr">
        <is>
          <t>A5 Open a sample</t>
        </is>
      </c>
      <c r="R522" s="21" t="inlineStr">
        <is>
          <t>U</t>
        </is>
      </c>
      <c r="S522" s="23" t="n"/>
      <c r="T522" s="14">
        <f>IF(Z522=0,IF(ISNUMBER(SEARCH("X",AV522)),"Unrated (0-5; X)","Unrated (0-5)"),IF(Z522=1,V522&amp;"/5",V522&amp;"-"&amp;X522&amp;"/5 (P"&amp;IF(ISNUMBER(SEARCH("X",AV522)),"; X","")&amp;")"))</f>
        <v/>
      </c>
      <c r="U522" s="26">
        <f>IF(AS522=0,"",IF(AR522=0,"Incomplete/invalid",IF(AA522=0,IF(ISNUMBER(SEARCH("X",AW522)),"Unrated (0-5; X)","Unrated (0-5)"),IF(AA522=1,W522&amp;"/5",W522&amp;"-"&amp;Y522&amp;"/5 (P"&amp;IF(ISNUMBER(SEARCH("X",AW522)),"; X","")&amp;")"))))</f>
        <v/>
      </c>
      <c r="V522" s="53">
        <f>LEN(AV522)-LEN(SUBSTITUTE(AV522,"Y",""))</f>
        <v/>
      </c>
      <c r="W522" s="54">
        <f>IF(AR522=1,LEN(AW522)-LEN(SUBSTITUTE(AW522,"Y","")),"")</f>
        <v/>
      </c>
      <c r="X522" s="53">
        <f>5-(LEN(AV522)-LEN(SUBSTITUTE(AV522,"N","")))</f>
        <v/>
      </c>
      <c r="Y522" s="54">
        <f>IF(AR522=1,5-(LEN(AW522)-LEN(SUBSTITUTE(AW522,"N",""))),"")</f>
        <v/>
      </c>
      <c r="Z522" s="55">
        <f>(V522+5-X522)/5</f>
        <v/>
      </c>
      <c r="AA522" s="56">
        <f>IF(AR522=1,(W522+5-Y522)/5,"")</f>
        <v/>
      </c>
      <c r="AB522" s="57">
        <f>D522*V522/5</f>
        <v/>
      </c>
      <c r="AC522" s="58">
        <f>IF(AR522=1,D522*W522/5,"")</f>
        <v/>
      </c>
      <c r="AD522" s="57">
        <f>D522*X522/5</f>
        <v/>
      </c>
      <c r="AE522" s="58">
        <f>IF(AR522=1,D522*Y522/5,"")</f>
        <v/>
      </c>
      <c r="AF522" s="57">
        <f>D522*Z522</f>
        <v/>
      </c>
      <c r="AG522" s="58">
        <f>IF(AR522=1,D522*AA522,"")</f>
        <v/>
      </c>
      <c r="AH522" s="14" t="inlineStr">
        <is>
          <t>Y: A1, A2, A3 | N: none | X: none | U: A4, A5. See dataset-specific evidence note in MCDM_Grades and the complete rules in MCDM_Rubric.</t>
        </is>
      </c>
      <c r="AI522" s="27" t="n"/>
      <c r="AJ522" s="14" t="inlineStr">
        <is>
          <t>https://data.mendeley.com/datasets/7wr6hxk54h/1</t>
        </is>
      </c>
      <c r="AK522" s="27" t="n"/>
      <c r="AL522" s="14" t="inlineStr">
        <is>
          <t>P: primary documentation (not evaluator-verified data quality)</t>
        </is>
      </c>
      <c r="AM522" s="27" t="n"/>
      <c r="AN522" s="14" t="inlineStr">
        <is>
          <t>Mendeley 7wr6hxk54h/1</t>
        </is>
      </c>
      <c r="AO522" s="27" t="n"/>
      <c r="AP522" s="14" t="inlineStr">
        <is>
          <t>2026-09-07</t>
        </is>
      </c>
      <c r="AQ522" s="27" t="n"/>
      <c r="AR522" s="14">
        <f>IF(AND(AS522=5,LEN(AW522)=5,LEN(SUBSTITUTE(SUBSTITUTE(SUBSTITUTE(SUBSTITUTE(AW522,"Y",""),"N",""),"U",""),"X",""))=0),1,0)</f>
        <v/>
      </c>
      <c r="AS522" s="14">
        <f>COUNTA(G522,J522,M522,P522,S522)</f>
        <v/>
      </c>
      <c r="AT522" s="14">
        <f>SUM(IF(OR(G522="Y",G522="N",G522="U",G522="X"),IF(G522=F522,1,0),0),IF(OR(J522="Y",J522="N",J522="U",J522="X"),IF(J522=I522,1,0),0),IF(OR(M522="Y",M522="N",M522="U",M522="X"),IF(M522=L522,1,0),0),IF(OR(P522="Y",P522="N",P522="U",P522="X"),IF(P522=O522,1,0),0),IF(OR(S522="Y",S522="N",S522="U",S522="X"),IF(S522=R522,1,0),0))</f>
        <v/>
      </c>
      <c r="AU522" s="14">
        <f>A522&amp;"|"&amp;LEFT(C522,1)</f>
        <v/>
      </c>
      <c r="AV522" s="14">
        <f>F522&amp;I522&amp;L522&amp;O522&amp;R522</f>
        <v/>
      </c>
      <c r="AW522" s="14">
        <f>G522&amp;J522&amp;M522&amp;P522&amp;S522</f>
        <v/>
      </c>
    </row>
    <row r="523" ht="70" customHeight="1">
      <c r="A523" s="14" t="inlineStr">
        <is>
          <t>DS-066</t>
        </is>
      </c>
      <c r="B523" s="14" t="inlineStr">
        <is>
          <t>FCDD: A High-Resolution Unstructured Environment Dataset with Multiple Sand Roads</t>
        </is>
      </c>
      <c r="C523" s="14" t="inlineStr">
        <is>
          <t>L Label Quality</t>
        </is>
      </c>
      <c r="D523" s="14">
        <f>MCDM_Settings!$D$8</f>
        <v/>
      </c>
      <c r="E523" s="14" t="inlineStr">
        <is>
          <t>L1 Define the targets</t>
        </is>
      </c>
      <c r="F523" s="21" t="inlineStr">
        <is>
          <t>Y</t>
        </is>
      </c>
      <c r="G523" s="23" t="n"/>
      <c r="H523" s="14" t="inlineStr">
        <is>
          <t>L2 Explain the rules</t>
        </is>
      </c>
      <c r="I523" s="21" t="inlineStr">
        <is>
          <t>Y</t>
        </is>
      </c>
      <c r="J523" s="23" t="n"/>
      <c r="K523" s="14" t="inlineStr">
        <is>
          <t>L3 Identify the team</t>
        </is>
      </c>
      <c r="L523" s="21" t="inlineStr">
        <is>
          <t>U</t>
        </is>
      </c>
      <c r="M523" s="23" t="n"/>
      <c r="N523" s="14" t="inlineStr">
        <is>
          <t>L4 Review and correct</t>
        </is>
      </c>
      <c r="O523" s="21" t="inlineStr">
        <is>
          <t>U</t>
        </is>
      </c>
      <c r="P523" s="23" t="n"/>
      <c r="Q523" s="14" t="inlineStr">
        <is>
          <t>L5 Measure reliability</t>
        </is>
      </c>
      <c r="R523" s="21" t="inlineStr">
        <is>
          <t>U</t>
        </is>
      </c>
      <c r="S523" s="23" t="n"/>
      <c r="T523" s="14">
        <f>IF(Z523=0,IF(ISNUMBER(SEARCH("X",AV523)),"Unrated (0-5; X)","Unrated (0-5)"),IF(Z523=1,V523&amp;"/5",V523&amp;"-"&amp;X523&amp;"/5 (P"&amp;IF(ISNUMBER(SEARCH("X",AV523)),"; X","")&amp;")"))</f>
        <v/>
      </c>
      <c r="U523" s="26">
        <f>IF(AS523=0,"",IF(AR523=0,"Incomplete/invalid",IF(AA523=0,IF(ISNUMBER(SEARCH("X",AW523)),"Unrated (0-5; X)","Unrated (0-5)"),IF(AA523=1,W523&amp;"/5",W523&amp;"-"&amp;Y523&amp;"/5 (P"&amp;IF(ISNUMBER(SEARCH("X",AW523)),"; X","")&amp;")"))))</f>
        <v/>
      </c>
      <c r="V523" s="53">
        <f>LEN(AV523)-LEN(SUBSTITUTE(AV523,"Y",""))</f>
        <v/>
      </c>
      <c r="W523" s="54">
        <f>IF(AR523=1,LEN(AW523)-LEN(SUBSTITUTE(AW523,"Y","")),"")</f>
        <v/>
      </c>
      <c r="X523" s="53">
        <f>5-(LEN(AV523)-LEN(SUBSTITUTE(AV523,"N","")))</f>
        <v/>
      </c>
      <c r="Y523" s="54">
        <f>IF(AR523=1,5-(LEN(AW523)-LEN(SUBSTITUTE(AW523,"N",""))),"")</f>
        <v/>
      </c>
      <c r="Z523" s="55">
        <f>(V523+5-X523)/5</f>
        <v/>
      </c>
      <c r="AA523" s="56">
        <f>IF(AR523=1,(W523+5-Y523)/5,"")</f>
        <v/>
      </c>
      <c r="AB523" s="57">
        <f>D523*V523/5</f>
        <v/>
      </c>
      <c r="AC523" s="58">
        <f>IF(AR523=1,D523*W523/5,"")</f>
        <v/>
      </c>
      <c r="AD523" s="57">
        <f>D523*X523/5</f>
        <v/>
      </c>
      <c r="AE523" s="58">
        <f>IF(AR523=1,D523*Y523/5,"")</f>
        <v/>
      </c>
      <c r="AF523" s="57">
        <f>D523*Z523</f>
        <v/>
      </c>
      <c r="AG523" s="58">
        <f>IF(AR523=1,D523*AA523,"")</f>
        <v/>
      </c>
      <c r="AH523" s="14" t="inlineStr">
        <is>
          <t>Y: L1, L2 | N: none | X: none | U: L3, L4, L5. See dataset-specific evidence note in MCDM_Grades and the complete rules in MCDM_Rubric.</t>
        </is>
      </c>
      <c r="AI523" s="27" t="n"/>
      <c r="AJ523" s="14" t="inlineStr">
        <is>
          <t>https://data.mendeley.com/datasets/7wr6hxk54h/1</t>
        </is>
      </c>
      <c r="AK523" s="27" t="n"/>
      <c r="AL523" s="14" t="inlineStr">
        <is>
          <t>P: primary documentation (not evaluator-verified data quality)</t>
        </is>
      </c>
      <c r="AM523" s="27" t="n"/>
      <c r="AN523" s="14" t="inlineStr">
        <is>
          <t>Mendeley 7wr6hxk54h/1</t>
        </is>
      </c>
      <c r="AO523" s="27" t="n"/>
      <c r="AP523" s="14" t="inlineStr">
        <is>
          <t>2026-09-07</t>
        </is>
      </c>
      <c r="AQ523" s="27" t="n"/>
      <c r="AR523" s="14">
        <f>IF(AND(AS523=5,LEN(AW523)=5,LEN(SUBSTITUTE(SUBSTITUTE(SUBSTITUTE(SUBSTITUTE(AW523,"Y",""),"N",""),"U",""),"X",""))=0),1,0)</f>
        <v/>
      </c>
      <c r="AS523" s="14">
        <f>COUNTA(G523,J523,M523,P523,S523)</f>
        <v/>
      </c>
      <c r="AT523" s="14">
        <f>SUM(IF(OR(G523="Y",G523="N",G523="U",G523="X"),IF(G523=F523,1,0),0),IF(OR(J523="Y",J523="N",J523="U",J523="X"),IF(J523=I523,1,0),0),IF(OR(M523="Y",M523="N",M523="U",M523="X"),IF(M523=L523,1,0),0),IF(OR(P523="Y",P523="N",P523="U",P523="X"),IF(P523=O523,1,0),0),IF(OR(S523="Y",S523="N",S523="U",S523="X"),IF(S523=R523,1,0),0))</f>
        <v/>
      </c>
      <c r="AU523" s="14">
        <f>A523&amp;"|"&amp;LEFT(C523,1)</f>
        <v/>
      </c>
      <c r="AV523" s="14">
        <f>F523&amp;I523&amp;L523&amp;O523&amp;R523</f>
        <v/>
      </c>
      <c r="AW523" s="14">
        <f>G523&amp;J523&amp;M523&amp;P523&amp;S523</f>
        <v/>
      </c>
    </row>
    <row r="524" ht="70" customHeight="1">
      <c r="A524" s="14" t="inlineStr">
        <is>
          <t>DS-066</t>
        </is>
      </c>
      <c r="B524" s="14" t="inlineStr">
        <is>
          <t>FCDD: A High-Resolution Unstructured Environment Dataset with Multiple Sand Roads</t>
        </is>
      </c>
      <c r="C524" s="14" t="inlineStr">
        <is>
          <t>D Documentation</t>
        </is>
      </c>
      <c r="D524" s="14">
        <f>MCDM_Settings!$D$9</f>
        <v/>
      </c>
      <c r="E524" s="14" t="inlineStr">
        <is>
          <t>D1 Describe the files</t>
        </is>
      </c>
      <c r="F524" s="21" t="inlineStr">
        <is>
          <t>U</t>
        </is>
      </c>
      <c r="G524" s="23" t="n"/>
      <c r="H524" s="14" t="inlineStr">
        <is>
          <t>D2 Explain the source</t>
        </is>
      </c>
      <c r="I524" s="21" t="inlineStr">
        <is>
          <t>Y</t>
        </is>
      </c>
      <c r="J524" s="23" t="n"/>
      <c r="K524" s="14" t="inlineStr">
        <is>
          <t>D3 Track the version</t>
        </is>
      </c>
      <c r="L524" s="21" t="inlineStr">
        <is>
          <t>Y</t>
        </is>
      </c>
      <c r="M524" s="23" t="n"/>
      <c r="N524" s="14" t="inlineStr">
        <is>
          <t>D4 State the limits</t>
        </is>
      </c>
      <c r="O524" s="21" t="inlineStr">
        <is>
          <t>U</t>
        </is>
      </c>
      <c r="P524" s="23" t="n"/>
      <c r="Q524" s="14" t="inlineStr">
        <is>
          <t>D5 Locate the details</t>
        </is>
      </c>
      <c r="R524" s="21" t="inlineStr">
        <is>
          <t>Y</t>
        </is>
      </c>
      <c r="S524" s="23" t="n"/>
      <c r="T524" s="14">
        <f>IF(Z524=0,IF(ISNUMBER(SEARCH("X",AV524)),"Unrated (0-5; X)","Unrated (0-5)"),IF(Z524=1,V524&amp;"/5",V524&amp;"-"&amp;X524&amp;"/5 (P"&amp;IF(ISNUMBER(SEARCH("X",AV524)),"; X","")&amp;")"))</f>
        <v/>
      </c>
      <c r="U524" s="26">
        <f>IF(AS524=0,"",IF(AR524=0,"Incomplete/invalid",IF(AA524=0,IF(ISNUMBER(SEARCH("X",AW524)),"Unrated (0-5; X)","Unrated (0-5)"),IF(AA524=1,W524&amp;"/5",W524&amp;"-"&amp;Y524&amp;"/5 (P"&amp;IF(ISNUMBER(SEARCH("X",AW524)),"; X","")&amp;")"))))</f>
        <v/>
      </c>
      <c r="V524" s="53">
        <f>LEN(AV524)-LEN(SUBSTITUTE(AV524,"Y",""))</f>
        <v/>
      </c>
      <c r="W524" s="54">
        <f>IF(AR524=1,LEN(AW524)-LEN(SUBSTITUTE(AW524,"Y","")),"")</f>
        <v/>
      </c>
      <c r="X524" s="53">
        <f>5-(LEN(AV524)-LEN(SUBSTITUTE(AV524,"N","")))</f>
        <v/>
      </c>
      <c r="Y524" s="54">
        <f>IF(AR524=1,5-(LEN(AW524)-LEN(SUBSTITUTE(AW524,"N",""))),"")</f>
        <v/>
      </c>
      <c r="Z524" s="55">
        <f>(V524+5-X524)/5</f>
        <v/>
      </c>
      <c r="AA524" s="56">
        <f>IF(AR524=1,(W524+5-Y524)/5,"")</f>
        <v/>
      </c>
      <c r="AB524" s="57">
        <f>D524*V524/5</f>
        <v/>
      </c>
      <c r="AC524" s="58">
        <f>IF(AR524=1,D524*W524/5,"")</f>
        <v/>
      </c>
      <c r="AD524" s="57">
        <f>D524*X524/5</f>
        <v/>
      </c>
      <c r="AE524" s="58">
        <f>IF(AR524=1,D524*Y524/5,"")</f>
        <v/>
      </c>
      <c r="AF524" s="57">
        <f>D524*Z524</f>
        <v/>
      </c>
      <c r="AG524" s="58">
        <f>IF(AR524=1,D524*AA524,"")</f>
        <v/>
      </c>
      <c r="AH524" s="14" t="inlineStr">
        <is>
          <t>Y: D2, D3, D5 | N: none | X: none | U: D1, D4. See dataset-specific evidence note in MCDM_Grades and the complete rules in MCDM_Rubric.</t>
        </is>
      </c>
      <c r="AI524" s="27" t="n"/>
      <c r="AJ524" s="14" t="inlineStr">
        <is>
          <t>https://data.mendeley.com/datasets/7wr6hxk54h/1</t>
        </is>
      </c>
      <c r="AK524" s="27" t="n"/>
      <c r="AL524" s="14" t="inlineStr">
        <is>
          <t>P: primary documentation (not evaluator-verified data quality)</t>
        </is>
      </c>
      <c r="AM524" s="27" t="n"/>
      <c r="AN524" s="14" t="inlineStr">
        <is>
          <t>Mendeley 7wr6hxk54h/1</t>
        </is>
      </c>
      <c r="AO524" s="27" t="n"/>
      <c r="AP524" s="14" t="inlineStr">
        <is>
          <t>2026-09-07</t>
        </is>
      </c>
      <c r="AQ524" s="27" t="n"/>
      <c r="AR524" s="14">
        <f>IF(AND(AS524=5,LEN(AW524)=5,LEN(SUBSTITUTE(SUBSTITUTE(SUBSTITUTE(SUBSTITUTE(AW524,"Y",""),"N",""),"U",""),"X",""))=0),1,0)</f>
        <v/>
      </c>
      <c r="AS524" s="14">
        <f>COUNTA(G524,J524,M524,P524,S524)</f>
        <v/>
      </c>
      <c r="AT524" s="14">
        <f>SUM(IF(OR(G524="Y",G524="N",G524="U",G524="X"),IF(G524=F524,1,0),0),IF(OR(J524="Y",J524="N",J524="U",J524="X"),IF(J524=I524,1,0),0),IF(OR(M524="Y",M524="N",M524="U",M524="X"),IF(M524=L524,1,0),0),IF(OR(P524="Y",P524="N",P524="U",P524="X"),IF(P524=O524,1,0),0),IF(OR(S524="Y",S524="N",S524="U",S524="X"),IF(S524=R524,1,0),0))</f>
        <v/>
      </c>
      <c r="AU524" s="14">
        <f>A524&amp;"|"&amp;LEFT(C524,1)</f>
        <v/>
      </c>
      <c r="AV524" s="14">
        <f>F524&amp;I524&amp;L524&amp;O524&amp;R524</f>
        <v/>
      </c>
      <c r="AW524" s="14">
        <f>G524&amp;J524&amp;M524&amp;P524&amp;S524</f>
        <v/>
      </c>
    </row>
    <row r="525" ht="70" customHeight="1">
      <c r="A525" s="14" t="inlineStr">
        <is>
          <t>DS-066</t>
        </is>
      </c>
      <c r="B525" s="14" t="inlineStr">
        <is>
          <t>FCDD: A High-Resolution Unstructured Environment Dataset with Multiple Sand Roads</t>
        </is>
      </c>
      <c r="C525" s="14" t="inlineStr">
        <is>
          <t>C Sample Size</t>
        </is>
      </c>
      <c r="D525" s="14">
        <f>MCDM_Settings!$D$10</f>
        <v/>
      </c>
      <c r="E525" s="14" t="inlineStr">
        <is>
          <t>C1 Count originals</t>
        </is>
      </c>
      <c r="F525" s="21" t="inlineStr">
        <is>
          <t>U</t>
        </is>
      </c>
      <c r="G525" s="23" t="n"/>
      <c r="H525" s="14" t="inlineStr">
        <is>
          <t>C2 Count each class</t>
        </is>
      </c>
      <c r="I525" s="21" t="inlineStr">
        <is>
          <t>U</t>
        </is>
      </c>
      <c r="J525" s="23" t="n"/>
      <c r="K525" s="14" t="inlineStr">
        <is>
          <t>C3 Count each group</t>
        </is>
      </c>
      <c r="L525" s="21" t="inlineStr">
        <is>
          <t>U</t>
        </is>
      </c>
      <c r="M525" s="23" t="n"/>
      <c r="N525" s="14" t="inlineStr">
        <is>
          <t>C4 Count each split</t>
        </is>
      </c>
      <c r="O525" s="21" t="inlineStr">
        <is>
          <t>U</t>
        </is>
      </c>
      <c r="P525" s="23" t="n"/>
      <c r="Q525" s="14" t="inlineStr">
        <is>
          <t>C5 Justify the size</t>
        </is>
      </c>
      <c r="R525" s="21" t="inlineStr">
        <is>
          <t>U</t>
        </is>
      </c>
      <c r="S525" s="23" t="n"/>
      <c r="T525" s="14">
        <f>IF(Z525=0,IF(ISNUMBER(SEARCH("X",AV525)),"Unrated (0-5; X)","Unrated (0-5)"),IF(Z525=1,V525&amp;"/5",V525&amp;"-"&amp;X525&amp;"/5 (P"&amp;IF(ISNUMBER(SEARCH("X",AV525)),"; X","")&amp;")"))</f>
        <v/>
      </c>
      <c r="U525" s="26">
        <f>IF(AS525=0,"",IF(AR525=0,"Incomplete/invalid",IF(AA525=0,IF(ISNUMBER(SEARCH("X",AW525)),"Unrated (0-5; X)","Unrated (0-5)"),IF(AA525=1,W525&amp;"/5",W525&amp;"-"&amp;Y525&amp;"/5 (P"&amp;IF(ISNUMBER(SEARCH("X",AW525)),"; X","")&amp;")"))))</f>
        <v/>
      </c>
      <c r="V525" s="53">
        <f>LEN(AV525)-LEN(SUBSTITUTE(AV525,"Y",""))</f>
        <v/>
      </c>
      <c r="W525" s="54">
        <f>IF(AR525=1,LEN(AW525)-LEN(SUBSTITUTE(AW525,"Y","")),"")</f>
        <v/>
      </c>
      <c r="X525" s="53">
        <f>5-(LEN(AV525)-LEN(SUBSTITUTE(AV525,"N","")))</f>
        <v/>
      </c>
      <c r="Y525" s="54">
        <f>IF(AR525=1,5-(LEN(AW525)-LEN(SUBSTITUTE(AW525,"N",""))),"")</f>
        <v/>
      </c>
      <c r="Z525" s="55">
        <f>(V525+5-X525)/5</f>
        <v/>
      </c>
      <c r="AA525" s="56">
        <f>IF(AR525=1,(W525+5-Y525)/5,"")</f>
        <v/>
      </c>
      <c r="AB525" s="57">
        <f>D525*V525/5</f>
        <v/>
      </c>
      <c r="AC525" s="58">
        <f>IF(AR525=1,D525*W525/5,"")</f>
        <v/>
      </c>
      <c r="AD525" s="57">
        <f>D525*X525/5</f>
        <v/>
      </c>
      <c r="AE525" s="58">
        <f>IF(AR525=1,D525*Y525/5,"")</f>
        <v/>
      </c>
      <c r="AF525" s="57">
        <f>D525*Z525</f>
        <v/>
      </c>
      <c r="AG525" s="58">
        <f>IF(AR525=1,D525*AA525,"")</f>
        <v/>
      </c>
      <c r="AH525" s="14" t="inlineStr">
        <is>
          <t>Y: none | N: none | X: none | U: C1, C2, C3, C4, C5. See dataset-specific evidence note in MCDM_Grades and the complete rules in MCDM_Rubric.</t>
        </is>
      </c>
      <c r="AI525" s="27" t="n"/>
      <c r="AJ525" s="14" t="inlineStr">
        <is>
          <t>https://data.mendeley.com/datasets/7wr6hxk54h/1</t>
        </is>
      </c>
      <c r="AK525" s="27" t="n"/>
      <c r="AL525" s="14" t="inlineStr">
        <is>
          <t>P: primary documentation (not evaluator-verified data quality)</t>
        </is>
      </c>
      <c r="AM525" s="27" t="n"/>
      <c r="AN525" s="14" t="inlineStr">
        <is>
          <t>Mendeley 7wr6hxk54h/1</t>
        </is>
      </c>
      <c r="AO525" s="27" t="n"/>
      <c r="AP525" s="14" t="inlineStr">
        <is>
          <t>2026-09-07</t>
        </is>
      </c>
      <c r="AQ525" s="27" t="n"/>
      <c r="AR525" s="14">
        <f>IF(AND(AS525=5,LEN(AW525)=5,LEN(SUBSTITUTE(SUBSTITUTE(SUBSTITUTE(SUBSTITUTE(AW525,"Y",""),"N",""),"U",""),"X",""))=0),1,0)</f>
        <v/>
      </c>
      <c r="AS525" s="14">
        <f>COUNTA(G525,J525,M525,P525,S525)</f>
        <v/>
      </c>
      <c r="AT525" s="14">
        <f>SUM(IF(OR(G525="Y",G525="N",G525="U",G525="X"),IF(G525=F525,1,0),0),IF(OR(J525="Y",J525="N",J525="U",J525="X"),IF(J525=I525,1,0),0),IF(OR(M525="Y",M525="N",M525="U",M525="X"),IF(M525=L525,1,0),0),IF(OR(P525="Y",P525="N",P525="U",P525="X"),IF(P525=O525,1,0),0),IF(OR(S525="Y",S525="N",S525="U",S525="X"),IF(S525=R525,1,0),0))</f>
        <v/>
      </c>
      <c r="AU525" s="14">
        <f>A525&amp;"|"&amp;LEFT(C525,1)</f>
        <v/>
      </c>
      <c r="AV525" s="14">
        <f>F525&amp;I525&amp;L525&amp;O525&amp;R525</f>
        <v/>
      </c>
      <c r="AW525" s="14">
        <f>G525&amp;J525&amp;M525&amp;P525&amp;S525</f>
        <v/>
      </c>
    </row>
    <row r="526" ht="70" customHeight="1">
      <c r="A526" s="14" t="inlineStr">
        <is>
          <t>DS-066</t>
        </is>
      </c>
      <c r="B526" s="14" t="inlineStr">
        <is>
          <t>FCDD: A High-Resolution Unstructured Environment Dataset with Multiple Sand Roads</t>
        </is>
      </c>
      <c r="C526" s="14" t="inlineStr">
        <is>
          <t>R Domain Fit</t>
        </is>
      </c>
      <c r="D526" s="14">
        <f>MCDM_Settings!$D$11</f>
        <v/>
      </c>
      <c r="E526" s="14" t="inlineStr">
        <is>
          <t>R1 Define the domain</t>
        </is>
      </c>
      <c r="F526" s="21" t="inlineStr">
        <is>
          <t>Y</t>
        </is>
      </c>
      <c r="G526" s="23" t="n"/>
      <c r="H526" s="14" t="inlineStr">
        <is>
          <t>R2 Describe coverage</t>
        </is>
      </c>
      <c r="I526" s="21" t="inlineStr">
        <is>
          <t>Y</t>
        </is>
      </c>
      <c r="J526" s="23" t="n"/>
      <c r="K526" s="14" t="inlineStr">
        <is>
          <t>R3 Compare the target</t>
        </is>
      </c>
      <c r="L526" s="21" t="inlineStr">
        <is>
          <t>U</t>
        </is>
      </c>
      <c r="M526" s="23" t="n"/>
      <c r="N526" s="14" t="inlineStr">
        <is>
          <t>R4 Check for bias</t>
        </is>
      </c>
      <c r="O526" s="21" t="inlineStr">
        <is>
          <t>U</t>
        </is>
      </c>
      <c r="P526" s="23" t="n"/>
      <c r="Q526" s="14" t="inlineStr">
        <is>
          <t>R5 Test a new domain</t>
        </is>
      </c>
      <c r="R526" s="21" t="inlineStr">
        <is>
          <t>U</t>
        </is>
      </c>
      <c r="S526" s="23" t="n"/>
      <c r="T526" s="14">
        <f>IF(Z526=0,IF(ISNUMBER(SEARCH("X",AV526)),"Unrated (0-5; X)","Unrated (0-5)"),IF(Z526=1,V526&amp;"/5",V526&amp;"-"&amp;X526&amp;"/5 (P"&amp;IF(ISNUMBER(SEARCH("X",AV526)),"; X","")&amp;")"))</f>
        <v/>
      </c>
      <c r="U526" s="26">
        <f>IF(AS526=0,"",IF(AR526=0,"Incomplete/invalid",IF(AA526=0,IF(ISNUMBER(SEARCH("X",AW526)),"Unrated (0-5; X)","Unrated (0-5)"),IF(AA526=1,W526&amp;"/5",W526&amp;"-"&amp;Y526&amp;"/5 (P"&amp;IF(ISNUMBER(SEARCH("X",AW526)),"; X","")&amp;")"))))</f>
        <v/>
      </c>
      <c r="V526" s="53">
        <f>LEN(AV526)-LEN(SUBSTITUTE(AV526,"Y",""))</f>
        <v/>
      </c>
      <c r="W526" s="54">
        <f>IF(AR526=1,LEN(AW526)-LEN(SUBSTITUTE(AW526,"Y","")),"")</f>
        <v/>
      </c>
      <c r="X526" s="53">
        <f>5-(LEN(AV526)-LEN(SUBSTITUTE(AV526,"N","")))</f>
        <v/>
      </c>
      <c r="Y526" s="54">
        <f>IF(AR526=1,5-(LEN(AW526)-LEN(SUBSTITUTE(AW526,"N",""))),"")</f>
        <v/>
      </c>
      <c r="Z526" s="55">
        <f>(V526+5-X526)/5</f>
        <v/>
      </c>
      <c r="AA526" s="56">
        <f>IF(AR526=1,(W526+5-Y526)/5,"")</f>
        <v/>
      </c>
      <c r="AB526" s="57">
        <f>D526*V526/5</f>
        <v/>
      </c>
      <c r="AC526" s="58">
        <f>IF(AR526=1,D526*W526/5,"")</f>
        <v/>
      </c>
      <c r="AD526" s="57">
        <f>D526*X526/5</f>
        <v/>
      </c>
      <c r="AE526" s="58">
        <f>IF(AR526=1,D526*Y526/5,"")</f>
        <v/>
      </c>
      <c r="AF526" s="57">
        <f>D526*Z526</f>
        <v/>
      </c>
      <c r="AG526" s="58">
        <f>IF(AR526=1,D526*AA526,"")</f>
        <v/>
      </c>
      <c r="AH526" s="14" t="inlineStr">
        <is>
          <t>Y: R1, R2 | N: none | X: none | U: R3, R4, R5. See dataset-specific evidence note in MCDM_Grades and the complete rules in MCDM_Rubric.</t>
        </is>
      </c>
      <c r="AI526" s="27" t="n"/>
      <c r="AJ526" s="14" t="inlineStr">
        <is>
          <t>https://data.mendeley.com/datasets/7wr6hxk54h/1</t>
        </is>
      </c>
      <c r="AK526" s="27" t="n"/>
      <c r="AL526" s="14" t="inlineStr">
        <is>
          <t>P: primary documentation (not evaluator-verified data quality)</t>
        </is>
      </c>
      <c r="AM526" s="27" t="n"/>
      <c r="AN526" s="14" t="inlineStr">
        <is>
          <t>Mendeley 7wr6hxk54h/1</t>
        </is>
      </c>
      <c r="AO526" s="27" t="n"/>
      <c r="AP526" s="14" t="inlineStr">
        <is>
          <t>2026-09-07</t>
        </is>
      </c>
      <c r="AQ526" s="27" t="n"/>
      <c r="AR526" s="14">
        <f>IF(AND(AS526=5,LEN(AW526)=5,LEN(SUBSTITUTE(SUBSTITUTE(SUBSTITUTE(SUBSTITUTE(AW526,"Y",""),"N",""),"U",""),"X",""))=0),1,0)</f>
        <v/>
      </c>
      <c r="AS526" s="14">
        <f>COUNTA(G526,J526,M526,P526,S526)</f>
        <v/>
      </c>
      <c r="AT526" s="14">
        <f>SUM(IF(OR(G526="Y",G526="N",G526="U",G526="X"),IF(G526=F526,1,0),0),IF(OR(J526="Y",J526="N",J526="U",J526="X"),IF(J526=I526,1,0),0),IF(OR(M526="Y",M526="N",M526="U",M526="X"),IF(M526=L526,1,0),0),IF(OR(P526="Y",P526="N",P526="U",P526="X"),IF(P526=O526,1,0),0),IF(OR(S526="Y",S526="N",S526="U",S526="X"),IF(S526=R526,1,0),0))</f>
        <v/>
      </c>
      <c r="AU526" s="14">
        <f>A526&amp;"|"&amp;LEFT(C526,1)</f>
        <v/>
      </c>
      <c r="AV526" s="14">
        <f>F526&amp;I526&amp;L526&amp;O526&amp;R526</f>
        <v/>
      </c>
      <c r="AW526" s="14">
        <f>G526&amp;J526&amp;M526&amp;P526&amp;S526</f>
        <v/>
      </c>
    </row>
    <row r="527" ht="70" customHeight="1">
      <c r="A527" s="14" t="inlineStr">
        <is>
          <t>DS-066</t>
        </is>
      </c>
      <c r="B527" s="14" t="inlineStr">
        <is>
          <t>FCDD: A High-Resolution Unstructured Environment Dataset with Multiple Sand Roads</t>
        </is>
      </c>
      <c r="C527" s="14" t="inlineStr">
        <is>
          <t>M Sensor Details</t>
        </is>
      </c>
      <c r="D527" s="14">
        <f>MCDM_Settings!$D$12</f>
        <v/>
      </c>
      <c r="E527" s="14" t="inlineStr">
        <is>
          <t>M1 Identify equipment</t>
        </is>
      </c>
      <c r="F527" s="21" t="inlineStr">
        <is>
          <t>Y</t>
        </is>
      </c>
      <c r="G527" s="23" t="n"/>
      <c r="H527" s="14" t="inlineStr">
        <is>
          <t>M2 Specify the scale</t>
        </is>
      </c>
      <c r="I527" s="21" t="inlineStr">
        <is>
          <t>U</t>
        </is>
      </c>
      <c r="J527" s="23" t="n"/>
      <c r="K527" s="14" t="inlineStr">
        <is>
          <t>M3 Locate the records</t>
        </is>
      </c>
      <c r="L527" s="21" t="inlineStr">
        <is>
          <t>U</t>
        </is>
      </c>
      <c r="M527" s="23" t="n"/>
      <c r="N527" s="14" t="inlineStr">
        <is>
          <t>M4 Report precision</t>
        </is>
      </c>
      <c r="O527" s="21" t="inlineStr">
        <is>
          <t>U</t>
        </is>
      </c>
      <c r="P527" s="23" t="n"/>
      <c r="Q527" s="14" t="inlineStr">
        <is>
          <t>M5 Explain processing</t>
        </is>
      </c>
      <c r="R527" s="21" t="inlineStr">
        <is>
          <t>Y</t>
        </is>
      </c>
      <c r="S527" s="23" t="n"/>
      <c r="T527" s="14">
        <f>IF(Z527=0,IF(ISNUMBER(SEARCH("X",AV527)),"Unrated (0-5; X)","Unrated (0-5)"),IF(Z527=1,V527&amp;"/5",V527&amp;"-"&amp;X527&amp;"/5 (P"&amp;IF(ISNUMBER(SEARCH("X",AV527)),"; X","")&amp;")"))</f>
        <v/>
      </c>
      <c r="U527" s="26">
        <f>IF(AS527=0,"",IF(AR527=0,"Incomplete/invalid",IF(AA527=0,IF(ISNUMBER(SEARCH("X",AW527)),"Unrated (0-5; X)","Unrated (0-5)"),IF(AA527=1,W527&amp;"/5",W527&amp;"-"&amp;Y527&amp;"/5 (P"&amp;IF(ISNUMBER(SEARCH("X",AW527)),"; X","")&amp;")"))))</f>
        <v/>
      </c>
      <c r="V527" s="53">
        <f>LEN(AV527)-LEN(SUBSTITUTE(AV527,"Y",""))</f>
        <v/>
      </c>
      <c r="W527" s="54">
        <f>IF(AR527=1,LEN(AW527)-LEN(SUBSTITUTE(AW527,"Y","")),"")</f>
        <v/>
      </c>
      <c r="X527" s="53">
        <f>5-(LEN(AV527)-LEN(SUBSTITUTE(AV527,"N","")))</f>
        <v/>
      </c>
      <c r="Y527" s="54">
        <f>IF(AR527=1,5-(LEN(AW527)-LEN(SUBSTITUTE(AW527,"N",""))),"")</f>
        <v/>
      </c>
      <c r="Z527" s="55">
        <f>(V527+5-X527)/5</f>
        <v/>
      </c>
      <c r="AA527" s="56">
        <f>IF(AR527=1,(W527+5-Y527)/5,"")</f>
        <v/>
      </c>
      <c r="AB527" s="57">
        <f>D527*V527/5</f>
        <v/>
      </c>
      <c r="AC527" s="58">
        <f>IF(AR527=1,D527*W527/5,"")</f>
        <v/>
      </c>
      <c r="AD527" s="57">
        <f>D527*X527/5</f>
        <v/>
      </c>
      <c r="AE527" s="58">
        <f>IF(AR527=1,D527*Y527/5,"")</f>
        <v/>
      </c>
      <c r="AF527" s="57">
        <f>D527*Z527</f>
        <v/>
      </c>
      <c r="AG527" s="58">
        <f>IF(AR527=1,D527*AA527,"")</f>
        <v/>
      </c>
      <c r="AH527" s="14" t="inlineStr">
        <is>
          <t>Y: M1, M5 | N: none | X: none | U: M2, M3, M4. See dataset-specific evidence note in MCDM_Grades and the complete rules in MCDM_Rubric.</t>
        </is>
      </c>
      <c r="AI527" s="27" t="n"/>
      <c r="AJ527" s="14" t="inlineStr">
        <is>
          <t>https://data.mendeley.com/datasets/7wr6hxk54h/1</t>
        </is>
      </c>
      <c r="AK527" s="27" t="n"/>
      <c r="AL527" s="14" t="inlineStr">
        <is>
          <t>P: primary documentation (not evaluator-verified data quality)</t>
        </is>
      </c>
      <c r="AM527" s="27" t="n"/>
      <c r="AN527" s="14" t="inlineStr">
        <is>
          <t>Mendeley 7wr6hxk54h/1</t>
        </is>
      </c>
      <c r="AO527" s="27" t="n"/>
      <c r="AP527" s="14" t="inlineStr">
        <is>
          <t>2026-09-07</t>
        </is>
      </c>
      <c r="AQ527" s="27" t="n"/>
      <c r="AR527" s="14">
        <f>IF(AND(AS527=5,LEN(AW527)=5,LEN(SUBSTITUTE(SUBSTITUTE(SUBSTITUTE(SUBSTITUTE(AW527,"Y",""),"N",""),"U",""),"X",""))=0),1,0)</f>
        <v/>
      </c>
      <c r="AS527" s="14">
        <f>COUNTA(G527,J527,M527,P527,S527)</f>
        <v/>
      </c>
      <c r="AT527" s="14">
        <f>SUM(IF(OR(G527="Y",G527="N",G527="U",G527="X"),IF(G527=F527,1,0),0),IF(OR(J527="Y",J527="N",J527="U",J527="X"),IF(J527=I527,1,0),0),IF(OR(M527="Y",M527="N",M527="U",M527="X"),IF(M527=L527,1,0),0),IF(OR(P527="Y",P527="N",P527="U",P527="X"),IF(P527=O527,1,0),0),IF(OR(S527="Y",S527="N",S527="U",S527="X"),IF(S527=R527,1,0),0))</f>
        <v/>
      </c>
      <c r="AU527" s="14">
        <f>A527&amp;"|"&amp;LEFT(C527,1)</f>
        <v/>
      </c>
      <c r="AV527" s="14">
        <f>F527&amp;I527&amp;L527&amp;O527&amp;R527</f>
        <v/>
      </c>
      <c r="AW527" s="14">
        <f>G527&amp;J527&amp;M527&amp;P527&amp;S527</f>
        <v/>
      </c>
    </row>
    <row r="528" ht="70" customHeight="1">
      <c r="A528" s="14" t="inlineStr">
        <is>
          <t>DS-066</t>
        </is>
      </c>
      <c r="B528" s="14" t="inlineStr">
        <is>
          <t>FCDD: A High-Resolution Unstructured Environment Dataset with Multiple Sand Roads</t>
        </is>
      </c>
      <c r="C528" s="14" t="inlineStr">
        <is>
          <t>V Test Readiness</t>
        </is>
      </c>
      <c r="D528" s="14">
        <f>MCDM_Settings!$D$13</f>
        <v/>
      </c>
      <c r="E528" s="14" t="inlineStr">
        <is>
          <t>V1 Identify test data</t>
        </is>
      </c>
      <c r="F528" s="21" t="inlineStr">
        <is>
          <t>U</t>
        </is>
      </c>
      <c r="G528" s="23" t="n"/>
      <c r="H528" s="14" t="inlineStr">
        <is>
          <t>V2 Define the splits</t>
        </is>
      </c>
      <c r="I528" s="21" t="inlineStr">
        <is>
          <t>U</t>
        </is>
      </c>
      <c r="J528" s="23" t="n"/>
      <c r="K528" s="14" t="inlineStr">
        <is>
          <t>V3 Prevent leakage</t>
        </is>
      </c>
      <c r="L528" s="21" t="inlineStr">
        <is>
          <t>U</t>
        </is>
      </c>
      <c r="M528" s="23" t="n"/>
      <c r="N528" s="14" t="inlineStr">
        <is>
          <t>V4 Provide a baseline</t>
        </is>
      </c>
      <c r="O528" s="21" t="inlineStr">
        <is>
          <t>U</t>
        </is>
      </c>
      <c r="P528" s="23" t="n"/>
      <c r="Q528" s="14" t="inlineStr">
        <is>
          <t>V5 Report uncertainty</t>
        </is>
      </c>
      <c r="R528" s="21" t="inlineStr">
        <is>
          <t>U</t>
        </is>
      </c>
      <c r="S528" s="23" t="n"/>
      <c r="T528" s="14">
        <f>IF(Z528=0,IF(ISNUMBER(SEARCH("X",AV528)),"Unrated (0-5; X)","Unrated (0-5)"),IF(Z528=1,V528&amp;"/5",V528&amp;"-"&amp;X528&amp;"/5 (P"&amp;IF(ISNUMBER(SEARCH("X",AV528)),"; X","")&amp;")"))</f>
        <v/>
      </c>
      <c r="U528" s="26">
        <f>IF(AS528=0,"",IF(AR528=0,"Incomplete/invalid",IF(AA528=0,IF(ISNUMBER(SEARCH("X",AW528)),"Unrated (0-5; X)","Unrated (0-5)"),IF(AA528=1,W528&amp;"/5",W528&amp;"-"&amp;Y528&amp;"/5 (P"&amp;IF(ISNUMBER(SEARCH("X",AW528)),"; X","")&amp;")"))))</f>
        <v/>
      </c>
      <c r="V528" s="53">
        <f>LEN(AV528)-LEN(SUBSTITUTE(AV528,"Y",""))</f>
        <v/>
      </c>
      <c r="W528" s="54">
        <f>IF(AR528=1,LEN(AW528)-LEN(SUBSTITUTE(AW528,"Y","")),"")</f>
        <v/>
      </c>
      <c r="X528" s="53">
        <f>5-(LEN(AV528)-LEN(SUBSTITUTE(AV528,"N","")))</f>
        <v/>
      </c>
      <c r="Y528" s="54">
        <f>IF(AR528=1,5-(LEN(AW528)-LEN(SUBSTITUTE(AW528,"N",""))),"")</f>
        <v/>
      </c>
      <c r="Z528" s="55">
        <f>(V528+5-X528)/5</f>
        <v/>
      </c>
      <c r="AA528" s="56">
        <f>IF(AR528=1,(W528+5-Y528)/5,"")</f>
        <v/>
      </c>
      <c r="AB528" s="57">
        <f>D528*V528/5</f>
        <v/>
      </c>
      <c r="AC528" s="58">
        <f>IF(AR528=1,D528*W528/5,"")</f>
        <v/>
      </c>
      <c r="AD528" s="57">
        <f>D528*X528/5</f>
        <v/>
      </c>
      <c r="AE528" s="58">
        <f>IF(AR528=1,D528*Y528/5,"")</f>
        <v/>
      </c>
      <c r="AF528" s="57">
        <f>D528*Z528</f>
        <v/>
      </c>
      <c r="AG528" s="58">
        <f>IF(AR528=1,D528*AA528,"")</f>
        <v/>
      </c>
      <c r="AH528" s="14" t="inlineStr">
        <is>
          <t>Y: none | N: none | X: none | U: V1, V2, V3, V4, V5. See dataset-specific evidence note in MCDM_Grades and the complete rules in MCDM_Rubric.</t>
        </is>
      </c>
      <c r="AI528" s="27" t="n"/>
      <c r="AJ528" s="14" t="inlineStr">
        <is>
          <t>https://data.mendeley.com/datasets/7wr6hxk54h/1</t>
        </is>
      </c>
      <c r="AK528" s="27" t="n"/>
      <c r="AL528" s="14" t="inlineStr">
        <is>
          <t>P: primary documentation (not evaluator-verified data quality)</t>
        </is>
      </c>
      <c r="AM528" s="27" t="n"/>
      <c r="AN528" s="14" t="inlineStr">
        <is>
          <t>Mendeley 7wr6hxk54h/1</t>
        </is>
      </c>
      <c r="AO528" s="27" t="n"/>
      <c r="AP528" s="14" t="inlineStr">
        <is>
          <t>2026-09-07</t>
        </is>
      </c>
      <c r="AQ528" s="27" t="n"/>
      <c r="AR528" s="14">
        <f>IF(AND(AS528=5,LEN(AW528)=5,LEN(SUBSTITUTE(SUBSTITUTE(SUBSTITUTE(SUBSTITUTE(AW528,"Y",""),"N",""),"U",""),"X",""))=0),1,0)</f>
        <v/>
      </c>
      <c r="AS528" s="14">
        <f>COUNTA(G528,J528,M528,P528,S528)</f>
        <v/>
      </c>
      <c r="AT528" s="14">
        <f>SUM(IF(OR(G528="Y",G528="N",G528="U",G528="X"),IF(G528=F528,1,0),0),IF(OR(J528="Y",J528="N",J528="U",J528="X"),IF(J528=I528,1,0),0),IF(OR(M528="Y",M528="N",M528="U",M528="X"),IF(M528=L528,1,0),0),IF(OR(P528="Y",P528="N",P528="U",P528="X"),IF(P528=O528,1,0),0),IF(OR(S528="Y",S528="N",S528="U",S528="X"),IF(S528=R528,1,0),0))</f>
        <v/>
      </c>
      <c r="AU528" s="14">
        <f>A528&amp;"|"&amp;LEFT(C528,1)</f>
        <v/>
      </c>
      <c r="AV528" s="14">
        <f>F528&amp;I528&amp;L528&amp;O528&amp;R528</f>
        <v/>
      </c>
      <c r="AW528" s="14">
        <f>G528&amp;J528&amp;M528&amp;P528&amp;S528</f>
        <v/>
      </c>
    </row>
    <row r="529" ht="70" customHeight="1">
      <c r="A529" s="14" t="inlineStr">
        <is>
          <t>DS-066</t>
        </is>
      </c>
      <c r="B529" s="14" t="inlineStr">
        <is>
          <t>FCDD: A High-Resolution Unstructured Environment Dataset with Multiple Sand Roads</t>
        </is>
      </c>
      <c r="C529" s="14" t="inlineStr">
        <is>
          <t>E Engineering Value</t>
        </is>
      </c>
      <c r="D529" s="14">
        <f>MCDM_Settings!$D$14</f>
        <v/>
      </c>
      <c r="E529" s="14" t="inlineStr">
        <is>
          <t>E1 Define the outcome</t>
        </is>
      </c>
      <c r="F529" s="21" t="inlineStr">
        <is>
          <t>U</t>
        </is>
      </c>
      <c r="G529" s="23" t="n"/>
      <c r="H529" s="14" t="inlineStr">
        <is>
          <t>E2 Provide measurements</t>
        </is>
      </c>
      <c r="I529" s="21" t="inlineStr">
        <is>
          <t>U</t>
        </is>
      </c>
      <c r="J529" s="23" t="n"/>
      <c r="K529" s="14" t="inlineStr">
        <is>
          <t>E3 Link the records</t>
        </is>
      </c>
      <c r="L529" s="21" t="inlineStr">
        <is>
          <t>U</t>
        </is>
      </c>
      <c r="M529" s="23" t="n"/>
      <c r="N529" s="14" t="inlineStr">
        <is>
          <t>E4 Map agency needs</t>
        </is>
      </c>
      <c r="O529" s="21" t="inlineStr">
        <is>
          <t>U</t>
        </is>
      </c>
      <c r="P529" s="23" t="n"/>
      <c r="Q529" s="14" t="inlineStr">
        <is>
          <t>E5 Validate the decision</t>
        </is>
      </c>
      <c r="R529" s="21" t="inlineStr">
        <is>
          <t>U</t>
        </is>
      </c>
      <c r="S529" s="23" t="n"/>
      <c r="T529" s="14">
        <f>IF(Z529=0,IF(ISNUMBER(SEARCH("X",AV529)),"Unrated (0-5; X)","Unrated (0-5)"),IF(Z529=1,V529&amp;"/5",V529&amp;"-"&amp;X529&amp;"/5 (P"&amp;IF(ISNUMBER(SEARCH("X",AV529)),"; X","")&amp;")"))</f>
        <v/>
      </c>
      <c r="U529" s="26">
        <f>IF(AS529=0,"",IF(AR529=0,"Incomplete/invalid",IF(AA529=0,IF(ISNUMBER(SEARCH("X",AW529)),"Unrated (0-5; X)","Unrated (0-5)"),IF(AA529=1,W529&amp;"/5",W529&amp;"-"&amp;Y529&amp;"/5 (P"&amp;IF(ISNUMBER(SEARCH("X",AW529)),"; X","")&amp;")"))))</f>
        <v/>
      </c>
      <c r="V529" s="53">
        <f>LEN(AV529)-LEN(SUBSTITUTE(AV529,"Y",""))</f>
        <v/>
      </c>
      <c r="W529" s="54">
        <f>IF(AR529=1,LEN(AW529)-LEN(SUBSTITUTE(AW529,"Y","")),"")</f>
        <v/>
      </c>
      <c r="X529" s="53">
        <f>5-(LEN(AV529)-LEN(SUBSTITUTE(AV529,"N","")))</f>
        <v/>
      </c>
      <c r="Y529" s="54">
        <f>IF(AR529=1,5-(LEN(AW529)-LEN(SUBSTITUTE(AW529,"N",""))),"")</f>
        <v/>
      </c>
      <c r="Z529" s="55">
        <f>(V529+5-X529)/5</f>
        <v/>
      </c>
      <c r="AA529" s="56">
        <f>IF(AR529=1,(W529+5-Y529)/5,"")</f>
        <v/>
      </c>
      <c r="AB529" s="57">
        <f>D529*V529/5</f>
        <v/>
      </c>
      <c r="AC529" s="58">
        <f>IF(AR529=1,D529*W529/5,"")</f>
        <v/>
      </c>
      <c r="AD529" s="57">
        <f>D529*X529/5</f>
        <v/>
      </c>
      <c r="AE529" s="58">
        <f>IF(AR529=1,D529*Y529/5,"")</f>
        <v/>
      </c>
      <c r="AF529" s="57">
        <f>D529*Z529</f>
        <v/>
      </c>
      <c r="AG529" s="58">
        <f>IF(AR529=1,D529*AA529,"")</f>
        <v/>
      </c>
      <c r="AH529" s="14" t="inlineStr">
        <is>
          <t>Y: none | N: none | X: none | U: E1, E2, E3, E4, E5. See dataset-specific evidence note in MCDM_Grades and the complete rules in MCDM_Rubric.</t>
        </is>
      </c>
      <c r="AI529" s="27" t="n"/>
      <c r="AJ529" s="14" t="inlineStr">
        <is>
          <t>https://data.mendeley.com/datasets/7wr6hxk54h/1</t>
        </is>
      </c>
      <c r="AK529" s="27" t="n"/>
      <c r="AL529" s="14" t="inlineStr">
        <is>
          <t>P: primary documentation (not evaluator-verified data quality)</t>
        </is>
      </c>
      <c r="AM529" s="27" t="n"/>
      <c r="AN529" s="14" t="inlineStr">
        <is>
          <t>Mendeley 7wr6hxk54h/1</t>
        </is>
      </c>
      <c r="AO529" s="27" t="n"/>
      <c r="AP529" s="14" t="inlineStr">
        <is>
          <t>2026-09-07</t>
        </is>
      </c>
      <c r="AQ529" s="27" t="n"/>
      <c r="AR529" s="14">
        <f>IF(AND(AS529=5,LEN(AW529)=5,LEN(SUBSTITUTE(SUBSTITUTE(SUBSTITUTE(SUBSTITUTE(AW529,"Y",""),"N",""),"U",""),"X",""))=0),1,0)</f>
        <v/>
      </c>
      <c r="AS529" s="14">
        <f>COUNTA(G529,J529,M529,P529,S529)</f>
        <v/>
      </c>
      <c r="AT529" s="14">
        <f>SUM(IF(OR(G529="Y",G529="N",G529="U",G529="X"),IF(G529=F529,1,0),0),IF(OR(J529="Y",J529="N",J529="U",J529="X"),IF(J529=I529,1,0),0),IF(OR(M529="Y",M529="N",M529="U",M529="X"),IF(M529=L529,1,0),0),IF(OR(P529="Y",P529="N",P529="U",P529="X"),IF(P529=O529,1,0),0),IF(OR(S529="Y",S529="N",S529="U",S529="X"),IF(S529=R529,1,0),0))</f>
        <v/>
      </c>
      <c r="AU529" s="14">
        <f>A529&amp;"|"&amp;LEFT(C529,1)</f>
        <v/>
      </c>
      <c r="AV529" s="14">
        <f>F529&amp;I529&amp;L529&amp;O529&amp;R529</f>
        <v/>
      </c>
      <c r="AW529" s="14">
        <f>G529&amp;J529&amp;M529&amp;P529&amp;S529</f>
        <v/>
      </c>
    </row>
    <row r="530" ht="70" customHeight="1">
      <c r="A530" s="14" t="inlineStr">
        <is>
          <t>DS-067</t>
        </is>
      </c>
      <c r="B530" s="14" t="inlineStr">
        <is>
          <t>HighRPD: High-Altitude Drone Dataset of Road Pavement Distress</t>
        </is>
      </c>
      <c r="C530" s="14" t="inlineStr">
        <is>
          <t>A Access</t>
        </is>
      </c>
      <c r="D530" s="14">
        <f>MCDM_Settings!$D$7</f>
        <v/>
      </c>
      <c r="E530" s="14" t="inlineStr">
        <is>
          <t>A1 Find the release</t>
        </is>
      </c>
      <c r="F530" s="21" t="inlineStr">
        <is>
          <t>Y</t>
        </is>
      </c>
      <c r="G530" s="23" t="n"/>
      <c r="H530" s="14" t="inlineStr">
        <is>
          <t>A2 Get the data</t>
        </is>
      </c>
      <c r="I530" s="21" t="inlineStr">
        <is>
          <t>Y</t>
        </is>
      </c>
      <c r="J530" s="23" t="n"/>
      <c r="K530" s="14" t="inlineStr">
        <is>
          <t>A3 Check the license</t>
        </is>
      </c>
      <c r="L530" s="21" t="inlineStr">
        <is>
          <t>Y</t>
        </is>
      </c>
      <c r="M530" s="23" t="n"/>
      <c r="N530" s="14" t="inlineStr">
        <is>
          <t>A4 Check other rights</t>
        </is>
      </c>
      <c r="O530" s="21" t="inlineStr">
        <is>
          <t>U</t>
        </is>
      </c>
      <c r="P530" s="23" t="n"/>
      <c r="Q530" s="14" t="inlineStr">
        <is>
          <t>A5 Open a sample</t>
        </is>
      </c>
      <c r="R530" s="21" t="inlineStr">
        <is>
          <t>U</t>
        </is>
      </c>
      <c r="S530" s="23" t="n"/>
      <c r="T530" s="14">
        <f>IF(Z530=0,IF(ISNUMBER(SEARCH("X",AV530)),"Unrated (0-5; X)","Unrated (0-5)"),IF(Z530=1,V530&amp;"/5",V530&amp;"-"&amp;X530&amp;"/5 (P"&amp;IF(ISNUMBER(SEARCH("X",AV530)),"; X","")&amp;")"))</f>
        <v/>
      </c>
      <c r="U530" s="26">
        <f>IF(AS530=0,"",IF(AR530=0,"Incomplete/invalid",IF(AA530=0,IF(ISNUMBER(SEARCH("X",AW530)),"Unrated (0-5; X)","Unrated (0-5)"),IF(AA530=1,W530&amp;"/5",W530&amp;"-"&amp;Y530&amp;"/5 (P"&amp;IF(ISNUMBER(SEARCH("X",AW530)),"; X","")&amp;")"))))</f>
        <v/>
      </c>
      <c r="V530" s="53">
        <f>LEN(AV530)-LEN(SUBSTITUTE(AV530,"Y",""))</f>
        <v/>
      </c>
      <c r="W530" s="54">
        <f>IF(AR530=1,LEN(AW530)-LEN(SUBSTITUTE(AW530,"Y","")),"")</f>
        <v/>
      </c>
      <c r="X530" s="53">
        <f>5-(LEN(AV530)-LEN(SUBSTITUTE(AV530,"N","")))</f>
        <v/>
      </c>
      <c r="Y530" s="54">
        <f>IF(AR530=1,5-(LEN(AW530)-LEN(SUBSTITUTE(AW530,"N",""))),"")</f>
        <v/>
      </c>
      <c r="Z530" s="55">
        <f>(V530+5-X530)/5</f>
        <v/>
      </c>
      <c r="AA530" s="56">
        <f>IF(AR530=1,(W530+5-Y530)/5,"")</f>
        <v/>
      </c>
      <c r="AB530" s="57">
        <f>D530*V530/5</f>
        <v/>
      </c>
      <c r="AC530" s="58">
        <f>IF(AR530=1,D530*W530/5,"")</f>
        <v/>
      </c>
      <c r="AD530" s="57">
        <f>D530*X530/5</f>
        <v/>
      </c>
      <c r="AE530" s="58">
        <f>IF(AR530=1,D530*Y530/5,"")</f>
        <v/>
      </c>
      <c r="AF530" s="57">
        <f>D530*Z530</f>
        <v/>
      </c>
      <c r="AG530" s="58">
        <f>IF(AR530=1,D530*AA530,"")</f>
        <v/>
      </c>
      <c r="AH530" s="14" t="inlineStr">
        <is>
          <t>Y: A1, A2, A3 | N: none | X: none | U: A4, A5. See dataset-specific evidence note in MCDM_Grades and the complete rules in MCDM_Rubric.</t>
        </is>
      </c>
      <c r="AI530" s="27" t="n"/>
      <c r="AJ530" s="14" t="inlineStr">
        <is>
          <t>https://data.mendeley.com/datasets/sywswj7djj/1</t>
        </is>
      </c>
      <c r="AK530" s="27" t="n"/>
      <c r="AL530" s="14" t="inlineStr">
        <is>
          <t>P: primary documentation (not evaluator-verified data quality)</t>
        </is>
      </c>
      <c r="AM530" s="27" t="n"/>
      <c r="AN530" s="14" t="inlineStr">
        <is>
          <t>Mendeley sywswj7djj/1</t>
        </is>
      </c>
      <c r="AO530" s="27" t="n"/>
      <c r="AP530" s="14" t="inlineStr">
        <is>
          <t>2026-09-07</t>
        </is>
      </c>
      <c r="AQ530" s="27" t="n"/>
      <c r="AR530" s="14">
        <f>IF(AND(AS530=5,LEN(AW530)=5,LEN(SUBSTITUTE(SUBSTITUTE(SUBSTITUTE(SUBSTITUTE(AW530,"Y",""),"N",""),"U",""),"X",""))=0),1,0)</f>
        <v/>
      </c>
      <c r="AS530" s="14">
        <f>COUNTA(G530,J530,M530,P530,S530)</f>
        <v/>
      </c>
      <c r="AT530" s="14">
        <f>SUM(IF(OR(G530="Y",G530="N",G530="U",G530="X"),IF(G530=F530,1,0),0),IF(OR(J530="Y",J530="N",J530="U",J530="X"),IF(J530=I530,1,0),0),IF(OR(M530="Y",M530="N",M530="U",M530="X"),IF(M530=L530,1,0),0),IF(OR(P530="Y",P530="N",P530="U",P530="X"),IF(P530=O530,1,0),0),IF(OR(S530="Y",S530="N",S530="U",S530="X"),IF(S530=R530,1,0),0))</f>
        <v/>
      </c>
      <c r="AU530" s="14">
        <f>A530&amp;"|"&amp;LEFT(C530,1)</f>
        <v/>
      </c>
      <c r="AV530" s="14">
        <f>F530&amp;I530&amp;L530&amp;O530&amp;R530</f>
        <v/>
      </c>
      <c r="AW530" s="14">
        <f>G530&amp;J530&amp;M530&amp;P530&amp;S530</f>
        <v/>
      </c>
    </row>
    <row r="531" ht="70" customHeight="1">
      <c r="A531" s="14" t="inlineStr">
        <is>
          <t>DS-067</t>
        </is>
      </c>
      <c r="B531" s="14" t="inlineStr">
        <is>
          <t>HighRPD: High-Altitude Drone Dataset of Road Pavement Distress</t>
        </is>
      </c>
      <c r="C531" s="14" t="inlineStr">
        <is>
          <t>L Label Quality</t>
        </is>
      </c>
      <c r="D531" s="14">
        <f>MCDM_Settings!$D$8</f>
        <v/>
      </c>
      <c r="E531" s="14" t="inlineStr">
        <is>
          <t>L1 Define the targets</t>
        </is>
      </c>
      <c r="F531" s="21" t="inlineStr">
        <is>
          <t>Y</t>
        </is>
      </c>
      <c r="G531" s="23" t="n"/>
      <c r="H531" s="14" t="inlineStr">
        <is>
          <t>L2 Explain the rules</t>
        </is>
      </c>
      <c r="I531" s="21" t="inlineStr">
        <is>
          <t>U</t>
        </is>
      </c>
      <c r="J531" s="23" t="n"/>
      <c r="K531" s="14" t="inlineStr">
        <is>
          <t>L3 Identify the team</t>
        </is>
      </c>
      <c r="L531" s="21" t="inlineStr">
        <is>
          <t>U</t>
        </is>
      </c>
      <c r="M531" s="23" t="n"/>
      <c r="N531" s="14" t="inlineStr">
        <is>
          <t>L4 Review and correct</t>
        </is>
      </c>
      <c r="O531" s="21" t="inlineStr">
        <is>
          <t>Y</t>
        </is>
      </c>
      <c r="P531" s="23" t="n"/>
      <c r="Q531" s="14" t="inlineStr">
        <is>
          <t>L5 Measure reliability</t>
        </is>
      </c>
      <c r="R531" s="21" t="inlineStr">
        <is>
          <t>U</t>
        </is>
      </c>
      <c r="S531" s="23" t="n"/>
      <c r="T531" s="14">
        <f>IF(Z531=0,IF(ISNUMBER(SEARCH("X",AV531)),"Unrated (0-5; X)","Unrated (0-5)"),IF(Z531=1,V531&amp;"/5",V531&amp;"-"&amp;X531&amp;"/5 (P"&amp;IF(ISNUMBER(SEARCH("X",AV531)),"; X","")&amp;")"))</f>
        <v/>
      </c>
      <c r="U531" s="26">
        <f>IF(AS531=0,"",IF(AR531=0,"Incomplete/invalid",IF(AA531=0,IF(ISNUMBER(SEARCH("X",AW531)),"Unrated (0-5; X)","Unrated (0-5)"),IF(AA531=1,W531&amp;"/5",W531&amp;"-"&amp;Y531&amp;"/5 (P"&amp;IF(ISNUMBER(SEARCH("X",AW531)),"; X","")&amp;")"))))</f>
        <v/>
      </c>
      <c r="V531" s="53">
        <f>LEN(AV531)-LEN(SUBSTITUTE(AV531,"Y",""))</f>
        <v/>
      </c>
      <c r="W531" s="54">
        <f>IF(AR531=1,LEN(AW531)-LEN(SUBSTITUTE(AW531,"Y","")),"")</f>
        <v/>
      </c>
      <c r="X531" s="53">
        <f>5-(LEN(AV531)-LEN(SUBSTITUTE(AV531,"N","")))</f>
        <v/>
      </c>
      <c r="Y531" s="54">
        <f>IF(AR531=1,5-(LEN(AW531)-LEN(SUBSTITUTE(AW531,"N",""))),"")</f>
        <v/>
      </c>
      <c r="Z531" s="55">
        <f>(V531+5-X531)/5</f>
        <v/>
      </c>
      <c r="AA531" s="56">
        <f>IF(AR531=1,(W531+5-Y531)/5,"")</f>
        <v/>
      </c>
      <c r="AB531" s="57">
        <f>D531*V531/5</f>
        <v/>
      </c>
      <c r="AC531" s="58">
        <f>IF(AR531=1,D531*W531/5,"")</f>
        <v/>
      </c>
      <c r="AD531" s="57">
        <f>D531*X531/5</f>
        <v/>
      </c>
      <c r="AE531" s="58">
        <f>IF(AR531=1,D531*Y531/5,"")</f>
        <v/>
      </c>
      <c r="AF531" s="57">
        <f>D531*Z531</f>
        <v/>
      </c>
      <c r="AG531" s="58">
        <f>IF(AR531=1,D531*AA531,"")</f>
        <v/>
      </c>
      <c r="AH531" s="14" t="inlineStr">
        <is>
          <t>Y: L1, L4 | N: none | X: none | U: L2, L3, L5. See dataset-specific evidence note in MCDM_Grades and the complete rules in MCDM_Rubric.</t>
        </is>
      </c>
      <c r="AI531" s="27" t="n"/>
      <c r="AJ531" s="14" t="inlineStr">
        <is>
          <t>https://data.mendeley.com/datasets/sywswj7djj/1</t>
        </is>
      </c>
      <c r="AK531" s="27" t="n"/>
      <c r="AL531" s="14" t="inlineStr">
        <is>
          <t>P: primary documentation (not evaluator-verified data quality)</t>
        </is>
      </c>
      <c r="AM531" s="27" t="n"/>
      <c r="AN531" s="14" t="inlineStr">
        <is>
          <t>Mendeley sywswj7djj/1</t>
        </is>
      </c>
      <c r="AO531" s="27" t="n"/>
      <c r="AP531" s="14" t="inlineStr">
        <is>
          <t>2026-09-07</t>
        </is>
      </c>
      <c r="AQ531" s="27" t="n"/>
      <c r="AR531" s="14">
        <f>IF(AND(AS531=5,LEN(AW531)=5,LEN(SUBSTITUTE(SUBSTITUTE(SUBSTITUTE(SUBSTITUTE(AW531,"Y",""),"N",""),"U",""),"X",""))=0),1,0)</f>
        <v/>
      </c>
      <c r="AS531" s="14">
        <f>COUNTA(G531,J531,M531,P531,S531)</f>
        <v/>
      </c>
      <c r="AT531" s="14">
        <f>SUM(IF(OR(G531="Y",G531="N",G531="U",G531="X"),IF(G531=F531,1,0),0),IF(OR(J531="Y",J531="N",J531="U",J531="X"),IF(J531=I531,1,0),0),IF(OR(M531="Y",M531="N",M531="U",M531="X"),IF(M531=L531,1,0),0),IF(OR(P531="Y",P531="N",P531="U",P531="X"),IF(P531=O531,1,0),0),IF(OR(S531="Y",S531="N",S531="U",S531="X"),IF(S531=R531,1,0),0))</f>
        <v/>
      </c>
      <c r="AU531" s="14">
        <f>A531&amp;"|"&amp;LEFT(C531,1)</f>
        <v/>
      </c>
      <c r="AV531" s="14">
        <f>F531&amp;I531&amp;L531&amp;O531&amp;R531</f>
        <v/>
      </c>
      <c r="AW531" s="14">
        <f>G531&amp;J531&amp;M531&amp;P531&amp;S531</f>
        <v/>
      </c>
    </row>
    <row r="532" ht="70" customHeight="1">
      <c r="A532" s="14" t="inlineStr">
        <is>
          <t>DS-067</t>
        </is>
      </c>
      <c r="B532" s="14" t="inlineStr">
        <is>
          <t>HighRPD: High-Altitude Drone Dataset of Road Pavement Distress</t>
        </is>
      </c>
      <c r="C532" s="14" t="inlineStr">
        <is>
          <t>D Documentation</t>
        </is>
      </c>
      <c r="D532" s="14">
        <f>MCDM_Settings!$D$9</f>
        <v/>
      </c>
      <c r="E532" s="14" t="inlineStr">
        <is>
          <t>D1 Describe the files</t>
        </is>
      </c>
      <c r="F532" s="21" t="inlineStr">
        <is>
          <t>Y</t>
        </is>
      </c>
      <c r="G532" s="23" t="n"/>
      <c r="H532" s="14" t="inlineStr">
        <is>
          <t>D2 Explain the source</t>
        </is>
      </c>
      <c r="I532" s="21" t="inlineStr">
        <is>
          <t>Y</t>
        </is>
      </c>
      <c r="J532" s="23" t="n"/>
      <c r="K532" s="14" t="inlineStr">
        <is>
          <t>D3 Track the version</t>
        </is>
      </c>
      <c r="L532" s="21" t="inlineStr">
        <is>
          <t>Y</t>
        </is>
      </c>
      <c r="M532" s="23" t="n"/>
      <c r="N532" s="14" t="inlineStr">
        <is>
          <t>D4 State the limits</t>
        </is>
      </c>
      <c r="O532" s="21" t="inlineStr">
        <is>
          <t>U</t>
        </is>
      </c>
      <c r="P532" s="23" t="n"/>
      <c r="Q532" s="14" t="inlineStr">
        <is>
          <t>D5 Locate the details</t>
        </is>
      </c>
      <c r="R532" s="21" t="inlineStr">
        <is>
          <t>Y</t>
        </is>
      </c>
      <c r="S532" s="23" t="n"/>
      <c r="T532" s="14">
        <f>IF(Z532=0,IF(ISNUMBER(SEARCH("X",AV532)),"Unrated (0-5; X)","Unrated (0-5)"),IF(Z532=1,V532&amp;"/5",V532&amp;"-"&amp;X532&amp;"/5 (P"&amp;IF(ISNUMBER(SEARCH("X",AV532)),"; X","")&amp;")"))</f>
        <v/>
      </c>
      <c r="U532" s="26">
        <f>IF(AS532=0,"",IF(AR532=0,"Incomplete/invalid",IF(AA532=0,IF(ISNUMBER(SEARCH("X",AW532)),"Unrated (0-5; X)","Unrated (0-5)"),IF(AA532=1,W532&amp;"/5",W532&amp;"-"&amp;Y532&amp;"/5 (P"&amp;IF(ISNUMBER(SEARCH("X",AW532)),"; X","")&amp;")"))))</f>
        <v/>
      </c>
      <c r="V532" s="53">
        <f>LEN(AV532)-LEN(SUBSTITUTE(AV532,"Y",""))</f>
        <v/>
      </c>
      <c r="W532" s="54">
        <f>IF(AR532=1,LEN(AW532)-LEN(SUBSTITUTE(AW532,"Y","")),"")</f>
        <v/>
      </c>
      <c r="X532" s="53">
        <f>5-(LEN(AV532)-LEN(SUBSTITUTE(AV532,"N","")))</f>
        <v/>
      </c>
      <c r="Y532" s="54">
        <f>IF(AR532=1,5-(LEN(AW532)-LEN(SUBSTITUTE(AW532,"N",""))),"")</f>
        <v/>
      </c>
      <c r="Z532" s="55">
        <f>(V532+5-X532)/5</f>
        <v/>
      </c>
      <c r="AA532" s="56">
        <f>IF(AR532=1,(W532+5-Y532)/5,"")</f>
        <v/>
      </c>
      <c r="AB532" s="57">
        <f>D532*V532/5</f>
        <v/>
      </c>
      <c r="AC532" s="58">
        <f>IF(AR532=1,D532*W532/5,"")</f>
        <v/>
      </c>
      <c r="AD532" s="57">
        <f>D532*X532/5</f>
        <v/>
      </c>
      <c r="AE532" s="58">
        <f>IF(AR532=1,D532*Y532/5,"")</f>
        <v/>
      </c>
      <c r="AF532" s="57">
        <f>D532*Z532</f>
        <v/>
      </c>
      <c r="AG532" s="58">
        <f>IF(AR532=1,D532*AA532,"")</f>
        <v/>
      </c>
      <c r="AH532" s="14" t="inlineStr">
        <is>
          <t>Y: D1, D2, D3, D5 | N: none | X: none | U: D4. See dataset-specific evidence note in MCDM_Grades and the complete rules in MCDM_Rubric.</t>
        </is>
      </c>
      <c r="AI532" s="27" t="n"/>
      <c r="AJ532" s="14" t="inlineStr">
        <is>
          <t>https://data.mendeley.com/datasets/sywswj7djj/1</t>
        </is>
      </c>
      <c r="AK532" s="27" t="n"/>
      <c r="AL532" s="14" t="inlineStr">
        <is>
          <t>P: primary documentation (not evaluator-verified data quality)</t>
        </is>
      </c>
      <c r="AM532" s="27" t="n"/>
      <c r="AN532" s="14" t="inlineStr">
        <is>
          <t>Mendeley sywswj7djj/1</t>
        </is>
      </c>
      <c r="AO532" s="27" t="n"/>
      <c r="AP532" s="14" t="inlineStr">
        <is>
          <t>2026-09-07</t>
        </is>
      </c>
      <c r="AQ532" s="27" t="n"/>
      <c r="AR532" s="14">
        <f>IF(AND(AS532=5,LEN(AW532)=5,LEN(SUBSTITUTE(SUBSTITUTE(SUBSTITUTE(SUBSTITUTE(AW532,"Y",""),"N",""),"U",""),"X",""))=0),1,0)</f>
        <v/>
      </c>
      <c r="AS532" s="14">
        <f>COUNTA(G532,J532,M532,P532,S532)</f>
        <v/>
      </c>
      <c r="AT532" s="14">
        <f>SUM(IF(OR(G532="Y",G532="N",G532="U",G532="X"),IF(G532=F532,1,0),0),IF(OR(J532="Y",J532="N",J532="U",J532="X"),IF(J532=I532,1,0),0),IF(OR(M532="Y",M532="N",M532="U",M532="X"),IF(M532=L532,1,0),0),IF(OR(P532="Y",P532="N",P532="U",P532="X"),IF(P532=O532,1,0),0),IF(OR(S532="Y",S532="N",S532="U",S532="X"),IF(S532=R532,1,0),0))</f>
        <v/>
      </c>
      <c r="AU532" s="14">
        <f>A532&amp;"|"&amp;LEFT(C532,1)</f>
        <v/>
      </c>
      <c r="AV532" s="14">
        <f>F532&amp;I532&amp;L532&amp;O532&amp;R532</f>
        <v/>
      </c>
      <c r="AW532" s="14">
        <f>G532&amp;J532&amp;M532&amp;P532&amp;S532</f>
        <v/>
      </c>
    </row>
    <row r="533" ht="70" customHeight="1">
      <c r="A533" s="14" t="inlineStr">
        <is>
          <t>DS-067</t>
        </is>
      </c>
      <c r="B533" s="14" t="inlineStr">
        <is>
          <t>HighRPD: High-Altitude Drone Dataset of Road Pavement Distress</t>
        </is>
      </c>
      <c r="C533" s="14" t="inlineStr">
        <is>
          <t>C Sample Size</t>
        </is>
      </c>
      <c r="D533" s="14">
        <f>MCDM_Settings!$D$10</f>
        <v/>
      </c>
      <c r="E533" s="14" t="inlineStr">
        <is>
          <t>C1 Count originals</t>
        </is>
      </c>
      <c r="F533" s="21" t="inlineStr">
        <is>
          <t>Y</t>
        </is>
      </c>
      <c r="G533" s="23" t="n"/>
      <c r="H533" s="14" t="inlineStr">
        <is>
          <t>C2 Count each class</t>
        </is>
      </c>
      <c r="I533" s="21" t="inlineStr">
        <is>
          <t>Y</t>
        </is>
      </c>
      <c r="J533" s="23" t="n"/>
      <c r="K533" s="14" t="inlineStr">
        <is>
          <t>C3 Count each group</t>
        </is>
      </c>
      <c r="L533" s="21" t="inlineStr">
        <is>
          <t>U</t>
        </is>
      </c>
      <c r="M533" s="23" t="n"/>
      <c r="N533" s="14" t="inlineStr">
        <is>
          <t>C4 Count each split</t>
        </is>
      </c>
      <c r="O533" s="21" t="inlineStr">
        <is>
          <t>U</t>
        </is>
      </c>
      <c r="P533" s="23" t="n"/>
      <c r="Q533" s="14" t="inlineStr">
        <is>
          <t>C5 Justify the size</t>
        </is>
      </c>
      <c r="R533" s="21" t="inlineStr">
        <is>
          <t>U</t>
        </is>
      </c>
      <c r="S533" s="23" t="n"/>
      <c r="T533" s="14">
        <f>IF(Z533=0,IF(ISNUMBER(SEARCH("X",AV533)),"Unrated (0-5; X)","Unrated (0-5)"),IF(Z533=1,V533&amp;"/5",V533&amp;"-"&amp;X533&amp;"/5 (P"&amp;IF(ISNUMBER(SEARCH("X",AV533)),"; X","")&amp;")"))</f>
        <v/>
      </c>
      <c r="U533" s="26">
        <f>IF(AS533=0,"",IF(AR533=0,"Incomplete/invalid",IF(AA533=0,IF(ISNUMBER(SEARCH("X",AW533)),"Unrated (0-5; X)","Unrated (0-5)"),IF(AA533=1,W533&amp;"/5",W533&amp;"-"&amp;Y533&amp;"/5 (P"&amp;IF(ISNUMBER(SEARCH("X",AW533)),"; X","")&amp;")"))))</f>
        <v/>
      </c>
      <c r="V533" s="53">
        <f>LEN(AV533)-LEN(SUBSTITUTE(AV533,"Y",""))</f>
        <v/>
      </c>
      <c r="W533" s="54">
        <f>IF(AR533=1,LEN(AW533)-LEN(SUBSTITUTE(AW533,"Y","")),"")</f>
        <v/>
      </c>
      <c r="X533" s="53">
        <f>5-(LEN(AV533)-LEN(SUBSTITUTE(AV533,"N","")))</f>
        <v/>
      </c>
      <c r="Y533" s="54">
        <f>IF(AR533=1,5-(LEN(AW533)-LEN(SUBSTITUTE(AW533,"N",""))),"")</f>
        <v/>
      </c>
      <c r="Z533" s="55">
        <f>(V533+5-X533)/5</f>
        <v/>
      </c>
      <c r="AA533" s="56">
        <f>IF(AR533=1,(W533+5-Y533)/5,"")</f>
        <v/>
      </c>
      <c r="AB533" s="57">
        <f>D533*V533/5</f>
        <v/>
      </c>
      <c r="AC533" s="58">
        <f>IF(AR533=1,D533*W533/5,"")</f>
        <v/>
      </c>
      <c r="AD533" s="57">
        <f>D533*X533/5</f>
        <v/>
      </c>
      <c r="AE533" s="58">
        <f>IF(AR533=1,D533*Y533/5,"")</f>
        <v/>
      </c>
      <c r="AF533" s="57">
        <f>D533*Z533</f>
        <v/>
      </c>
      <c r="AG533" s="58">
        <f>IF(AR533=1,D533*AA533,"")</f>
        <v/>
      </c>
      <c r="AH533" s="14" t="inlineStr">
        <is>
          <t>Y: C1, C2 | N: none | X: none | U: C3, C4, C5. See dataset-specific evidence note in MCDM_Grades and the complete rules in MCDM_Rubric.</t>
        </is>
      </c>
      <c r="AI533" s="27" t="n"/>
      <c r="AJ533" s="14" t="inlineStr">
        <is>
          <t>https://data.mendeley.com/datasets/sywswj7djj/1</t>
        </is>
      </c>
      <c r="AK533" s="27" t="n"/>
      <c r="AL533" s="14" t="inlineStr">
        <is>
          <t>P: primary documentation (not evaluator-verified data quality)</t>
        </is>
      </c>
      <c r="AM533" s="27" t="n"/>
      <c r="AN533" s="14" t="inlineStr">
        <is>
          <t>Mendeley sywswj7djj/1</t>
        </is>
      </c>
      <c r="AO533" s="27" t="n"/>
      <c r="AP533" s="14" t="inlineStr">
        <is>
          <t>2026-09-07</t>
        </is>
      </c>
      <c r="AQ533" s="27" t="n"/>
      <c r="AR533" s="14">
        <f>IF(AND(AS533=5,LEN(AW533)=5,LEN(SUBSTITUTE(SUBSTITUTE(SUBSTITUTE(SUBSTITUTE(AW533,"Y",""),"N",""),"U",""),"X",""))=0),1,0)</f>
        <v/>
      </c>
      <c r="AS533" s="14">
        <f>COUNTA(G533,J533,M533,P533,S533)</f>
        <v/>
      </c>
      <c r="AT533" s="14">
        <f>SUM(IF(OR(G533="Y",G533="N",G533="U",G533="X"),IF(G533=F533,1,0),0),IF(OR(J533="Y",J533="N",J533="U",J533="X"),IF(J533=I533,1,0),0),IF(OR(M533="Y",M533="N",M533="U",M533="X"),IF(M533=L533,1,0),0),IF(OR(P533="Y",P533="N",P533="U",P533="X"),IF(P533=O533,1,0),0),IF(OR(S533="Y",S533="N",S533="U",S533="X"),IF(S533=R533,1,0),0))</f>
        <v/>
      </c>
      <c r="AU533" s="14">
        <f>A533&amp;"|"&amp;LEFT(C533,1)</f>
        <v/>
      </c>
      <c r="AV533" s="14">
        <f>F533&amp;I533&amp;L533&amp;O533&amp;R533</f>
        <v/>
      </c>
      <c r="AW533" s="14">
        <f>G533&amp;J533&amp;M533&amp;P533&amp;S533</f>
        <v/>
      </c>
    </row>
    <row r="534" ht="70" customHeight="1">
      <c r="A534" s="14" t="inlineStr">
        <is>
          <t>DS-067</t>
        </is>
      </c>
      <c r="B534" s="14" t="inlineStr">
        <is>
          <t>HighRPD: High-Altitude Drone Dataset of Road Pavement Distress</t>
        </is>
      </c>
      <c r="C534" s="14" t="inlineStr">
        <is>
          <t>R Domain Fit</t>
        </is>
      </c>
      <c r="D534" s="14">
        <f>MCDM_Settings!$D$11</f>
        <v/>
      </c>
      <c r="E534" s="14" t="inlineStr">
        <is>
          <t>R1 Define the domain</t>
        </is>
      </c>
      <c r="F534" s="21" t="inlineStr">
        <is>
          <t>U</t>
        </is>
      </c>
      <c r="G534" s="23" t="n"/>
      <c r="H534" s="14" t="inlineStr">
        <is>
          <t>R2 Describe coverage</t>
        </is>
      </c>
      <c r="I534" s="21" t="inlineStr">
        <is>
          <t>U</t>
        </is>
      </c>
      <c r="J534" s="23" t="n"/>
      <c r="K534" s="14" t="inlineStr">
        <is>
          <t>R3 Compare the target</t>
        </is>
      </c>
      <c r="L534" s="21" t="inlineStr">
        <is>
          <t>U</t>
        </is>
      </c>
      <c r="M534" s="23" t="n"/>
      <c r="N534" s="14" t="inlineStr">
        <is>
          <t>R4 Check for bias</t>
        </is>
      </c>
      <c r="O534" s="21" t="inlineStr">
        <is>
          <t>U</t>
        </is>
      </c>
      <c r="P534" s="23" t="n"/>
      <c r="Q534" s="14" t="inlineStr">
        <is>
          <t>R5 Test a new domain</t>
        </is>
      </c>
      <c r="R534" s="21" t="inlineStr">
        <is>
          <t>U</t>
        </is>
      </c>
      <c r="S534" s="23" t="n"/>
      <c r="T534" s="14">
        <f>IF(Z534=0,IF(ISNUMBER(SEARCH("X",AV534)),"Unrated (0-5; X)","Unrated (0-5)"),IF(Z534=1,V534&amp;"/5",V534&amp;"-"&amp;X534&amp;"/5 (P"&amp;IF(ISNUMBER(SEARCH("X",AV534)),"; X","")&amp;")"))</f>
        <v/>
      </c>
      <c r="U534" s="26">
        <f>IF(AS534=0,"",IF(AR534=0,"Incomplete/invalid",IF(AA534=0,IF(ISNUMBER(SEARCH("X",AW534)),"Unrated (0-5; X)","Unrated (0-5)"),IF(AA534=1,W534&amp;"/5",W534&amp;"-"&amp;Y534&amp;"/5 (P"&amp;IF(ISNUMBER(SEARCH("X",AW534)),"; X","")&amp;")"))))</f>
        <v/>
      </c>
      <c r="V534" s="53">
        <f>LEN(AV534)-LEN(SUBSTITUTE(AV534,"Y",""))</f>
        <v/>
      </c>
      <c r="W534" s="54">
        <f>IF(AR534=1,LEN(AW534)-LEN(SUBSTITUTE(AW534,"Y","")),"")</f>
        <v/>
      </c>
      <c r="X534" s="53">
        <f>5-(LEN(AV534)-LEN(SUBSTITUTE(AV534,"N","")))</f>
        <v/>
      </c>
      <c r="Y534" s="54">
        <f>IF(AR534=1,5-(LEN(AW534)-LEN(SUBSTITUTE(AW534,"N",""))),"")</f>
        <v/>
      </c>
      <c r="Z534" s="55">
        <f>(V534+5-X534)/5</f>
        <v/>
      </c>
      <c r="AA534" s="56">
        <f>IF(AR534=1,(W534+5-Y534)/5,"")</f>
        <v/>
      </c>
      <c r="AB534" s="57">
        <f>D534*V534/5</f>
        <v/>
      </c>
      <c r="AC534" s="58">
        <f>IF(AR534=1,D534*W534/5,"")</f>
        <v/>
      </c>
      <c r="AD534" s="57">
        <f>D534*X534/5</f>
        <v/>
      </c>
      <c r="AE534" s="58">
        <f>IF(AR534=1,D534*Y534/5,"")</f>
        <v/>
      </c>
      <c r="AF534" s="57">
        <f>D534*Z534</f>
        <v/>
      </c>
      <c r="AG534" s="58">
        <f>IF(AR534=1,D534*AA534,"")</f>
        <v/>
      </c>
      <c r="AH534" s="14" t="inlineStr">
        <is>
          <t>Y: none | N: none | X: none | U: R1, R2, R3, R4, R5. See dataset-specific evidence note in MCDM_Grades and the complete rules in MCDM_Rubric.</t>
        </is>
      </c>
      <c r="AI534" s="27" t="n"/>
      <c r="AJ534" s="14" t="inlineStr">
        <is>
          <t>https://data.mendeley.com/datasets/sywswj7djj/1</t>
        </is>
      </c>
      <c r="AK534" s="27" t="n"/>
      <c r="AL534" s="14" t="inlineStr">
        <is>
          <t>P: primary documentation (not evaluator-verified data quality)</t>
        </is>
      </c>
      <c r="AM534" s="27" t="n"/>
      <c r="AN534" s="14" t="inlineStr">
        <is>
          <t>Mendeley sywswj7djj/1</t>
        </is>
      </c>
      <c r="AO534" s="27" t="n"/>
      <c r="AP534" s="14" t="inlineStr">
        <is>
          <t>2026-09-07</t>
        </is>
      </c>
      <c r="AQ534" s="27" t="n"/>
      <c r="AR534" s="14">
        <f>IF(AND(AS534=5,LEN(AW534)=5,LEN(SUBSTITUTE(SUBSTITUTE(SUBSTITUTE(SUBSTITUTE(AW534,"Y",""),"N",""),"U",""),"X",""))=0),1,0)</f>
        <v/>
      </c>
      <c r="AS534" s="14">
        <f>COUNTA(G534,J534,M534,P534,S534)</f>
        <v/>
      </c>
      <c r="AT534" s="14">
        <f>SUM(IF(OR(G534="Y",G534="N",G534="U",G534="X"),IF(G534=F534,1,0),0),IF(OR(J534="Y",J534="N",J534="U",J534="X"),IF(J534=I534,1,0),0),IF(OR(M534="Y",M534="N",M534="U",M534="X"),IF(M534=L534,1,0),0),IF(OR(P534="Y",P534="N",P534="U",P534="X"),IF(P534=O534,1,0),0),IF(OR(S534="Y",S534="N",S534="U",S534="X"),IF(S534=R534,1,0),0))</f>
        <v/>
      </c>
      <c r="AU534" s="14">
        <f>A534&amp;"|"&amp;LEFT(C534,1)</f>
        <v/>
      </c>
      <c r="AV534" s="14">
        <f>F534&amp;I534&amp;L534&amp;O534&amp;R534</f>
        <v/>
      </c>
      <c r="AW534" s="14">
        <f>G534&amp;J534&amp;M534&amp;P534&amp;S534</f>
        <v/>
      </c>
    </row>
    <row r="535" ht="70" customHeight="1">
      <c r="A535" s="14" t="inlineStr">
        <is>
          <t>DS-067</t>
        </is>
      </c>
      <c r="B535" s="14" t="inlineStr">
        <is>
          <t>HighRPD: High-Altitude Drone Dataset of Road Pavement Distress</t>
        </is>
      </c>
      <c r="C535" s="14" t="inlineStr">
        <is>
          <t>M Sensor Details</t>
        </is>
      </c>
      <c r="D535" s="14">
        <f>MCDM_Settings!$D$12</f>
        <v/>
      </c>
      <c r="E535" s="14" t="inlineStr">
        <is>
          <t>M1 Identify equipment</t>
        </is>
      </c>
      <c r="F535" s="21" t="inlineStr">
        <is>
          <t>Y</t>
        </is>
      </c>
      <c r="G535" s="23" t="n"/>
      <c r="H535" s="14" t="inlineStr">
        <is>
          <t>M2 Specify the scale</t>
        </is>
      </c>
      <c r="I535" s="21" t="inlineStr">
        <is>
          <t>U</t>
        </is>
      </c>
      <c r="J535" s="23" t="n"/>
      <c r="K535" s="14" t="inlineStr">
        <is>
          <t>M3 Locate the records</t>
        </is>
      </c>
      <c r="L535" s="21" t="inlineStr">
        <is>
          <t>U</t>
        </is>
      </c>
      <c r="M535" s="23" t="n"/>
      <c r="N535" s="14" t="inlineStr">
        <is>
          <t>M4 Report precision</t>
        </is>
      </c>
      <c r="O535" s="21" t="inlineStr">
        <is>
          <t>U</t>
        </is>
      </c>
      <c r="P535" s="23" t="n"/>
      <c r="Q535" s="14" t="inlineStr">
        <is>
          <t>M5 Explain processing</t>
        </is>
      </c>
      <c r="R535" s="21" t="inlineStr">
        <is>
          <t>Y</t>
        </is>
      </c>
      <c r="S535" s="23" t="n"/>
      <c r="T535" s="14">
        <f>IF(Z535=0,IF(ISNUMBER(SEARCH("X",AV535)),"Unrated (0-5; X)","Unrated (0-5)"),IF(Z535=1,V535&amp;"/5",V535&amp;"-"&amp;X535&amp;"/5 (P"&amp;IF(ISNUMBER(SEARCH("X",AV535)),"; X","")&amp;")"))</f>
        <v/>
      </c>
      <c r="U535" s="26">
        <f>IF(AS535=0,"",IF(AR535=0,"Incomplete/invalid",IF(AA535=0,IF(ISNUMBER(SEARCH("X",AW535)),"Unrated (0-5; X)","Unrated (0-5)"),IF(AA535=1,W535&amp;"/5",W535&amp;"-"&amp;Y535&amp;"/5 (P"&amp;IF(ISNUMBER(SEARCH("X",AW535)),"; X","")&amp;")"))))</f>
        <v/>
      </c>
      <c r="V535" s="53">
        <f>LEN(AV535)-LEN(SUBSTITUTE(AV535,"Y",""))</f>
        <v/>
      </c>
      <c r="W535" s="54">
        <f>IF(AR535=1,LEN(AW535)-LEN(SUBSTITUTE(AW535,"Y","")),"")</f>
        <v/>
      </c>
      <c r="X535" s="53">
        <f>5-(LEN(AV535)-LEN(SUBSTITUTE(AV535,"N","")))</f>
        <v/>
      </c>
      <c r="Y535" s="54">
        <f>IF(AR535=1,5-(LEN(AW535)-LEN(SUBSTITUTE(AW535,"N",""))),"")</f>
        <v/>
      </c>
      <c r="Z535" s="55">
        <f>(V535+5-X535)/5</f>
        <v/>
      </c>
      <c r="AA535" s="56">
        <f>IF(AR535=1,(W535+5-Y535)/5,"")</f>
        <v/>
      </c>
      <c r="AB535" s="57">
        <f>D535*V535/5</f>
        <v/>
      </c>
      <c r="AC535" s="58">
        <f>IF(AR535=1,D535*W535/5,"")</f>
        <v/>
      </c>
      <c r="AD535" s="57">
        <f>D535*X535/5</f>
        <v/>
      </c>
      <c r="AE535" s="58">
        <f>IF(AR535=1,D535*Y535/5,"")</f>
        <v/>
      </c>
      <c r="AF535" s="57">
        <f>D535*Z535</f>
        <v/>
      </c>
      <c r="AG535" s="58">
        <f>IF(AR535=1,D535*AA535,"")</f>
        <v/>
      </c>
      <c r="AH535" s="14" t="inlineStr">
        <is>
          <t>Y: M1, M5 | N: none | X: none | U: M2, M3, M4. See dataset-specific evidence note in MCDM_Grades and the complete rules in MCDM_Rubric.</t>
        </is>
      </c>
      <c r="AI535" s="27" t="n"/>
      <c r="AJ535" s="14" t="inlineStr">
        <is>
          <t>https://data.mendeley.com/datasets/sywswj7djj/1</t>
        </is>
      </c>
      <c r="AK535" s="27" t="n"/>
      <c r="AL535" s="14" t="inlineStr">
        <is>
          <t>P: primary documentation (not evaluator-verified data quality)</t>
        </is>
      </c>
      <c r="AM535" s="27" t="n"/>
      <c r="AN535" s="14" t="inlineStr">
        <is>
          <t>Mendeley sywswj7djj/1</t>
        </is>
      </c>
      <c r="AO535" s="27" t="n"/>
      <c r="AP535" s="14" t="inlineStr">
        <is>
          <t>2026-09-07</t>
        </is>
      </c>
      <c r="AQ535" s="27" t="n"/>
      <c r="AR535" s="14">
        <f>IF(AND(AS535=5,LEN(AW535)=5,LEN(SUBSTITUTE(SUBSTITUTE(SUBSTITUTE(SUBSTITUTE(AW535,"Y",""),"N",""),"U",""),"X",""))=0),1,0)</f>
        <v/>
      </c>
      <c r="AS535" s="14">
        <f>COUNTA(G535,J535,M535,P535,S535)</f>
        <v/>
      </c>
      <c r="AT535" s="14">
        <f>SUM(IF(OR(G535="Y",G535="N",G535="U",G535="X"),IF(G535=F535,1,0),0),IF(OR(J535="Y",J535="N",J535="U",J535="X"),IF(J535=I535,1,0),0),IF(OR(M535="Y",M535="N",M535="U",M535="X"),IF(M535=L535,1,0),0),IF(OR(P535="Y",P535="N",P535="U",P535="X"),IF(P535=O535,1,0),0),IF(OR(S535="Y",S535="N",S535="U",S535="X"),IF(S535=R535,1,0),0))</f>
        <v/>
      </c>
      <c r="AU535" s="14">
        <f>A535&amp;"|"&amp;LEFT(C535,1)</f>
        <v/>
      </c>
      <c r="AV535" s="14">
        <f>F535&amp;I535&amp;L535&amp;O535&amp;R535</f>
        <v/>
      </c>
      <c r="AW535" s="14">
        <f>G535&amp;J535&amp;M535&amp;P535&amp;S535</f>
        <v/>
      </c>
    </row>
    <row r="536" ht="70" customHeight="1">
      <c r="A536" s="14" t="inlineStr">
        <is>
          <t>DS-067</t>
        </is>
      </c>
      <c r="B536" s="14" t="inlineStr">
        <is>
          <t>HighRPD: High-Altitude Drone Dataset of Road Pavement Distress</t>
        </is>
      </c>
      <c r="C536" s="14" t="inlineStr">
        <is>
          <t>V Test Readiness</t>
        </is>
      </c>
      <c r="D536" s="14">
        <f>MCDM_Settings!$D$13</f>
        <v/>
      </c>
      <c r="E536" s="14" t="inlineStr">
        <is>
          <t>V1 Identify test data</t>
        </is>
      </c>
      <c r="F536" s="21" t="inlineStr">
        <is>
          <t>U</t>
        </is>
      </c>
      <c r="G536" s="23" t="n"/>
      <c r="H536" s="14" t="inlineStr">
        <is>
          <t>V2 Define the splits</t>
        </is>
      </c>
      <c r="I536" s="21" t="inlineStr">
        <is>
          <t>U</t>
        </is>
      </c>
      <c r="J536" s="23" t="n"/>
      <c r="K536" s="14" t="inlineStr">
        <is>
          <t>V3 Prevent leakage</t>
        </is>
      </c>
      <c r="L536" s="21" t="inlineStr">
        <is>
          <t>U</t>
        </is>
      </c>
      <c r="M536" s="23" t="n"/>
      <c r="N536" s="14" t="inlineStr">
        <is>
          <t>V4 Provide a baseline</t>
        </is>
      </c>
      <c r="O536" s="21" t="inlineStr">
        <is>
          <t>U</t>
        </is>
      </c>
      <c r="P536" s="23" t="n"/>
      <c r="Q536" s="14" t="inlineStr">
        <is>
          <t>V5 Report uncertainty</t>
        </is>
      </c>
      <c r="R536" s="21" t="inlineStr">
        <is>
          <t>U</t>
        </is>
      </c>
      <c r="S536" s="23" t="n"/>
      <c r="T536" s="14">
        <f>IF(Z536=0,IF(ISNUMBER(SEARCH("X",AV536)),"Unrated (0-5; X)","Unrated (0-5)"),IF(Z536=1,V536&amp;"/5",V536&amp;"-"&amp;X536&amp;"/5 (P"&amp;IF(ISNUMBER(SEARCH("X",AV536)),"; X","")&amp;")"))</f>
        <v/>
      </c>
      <c r="U536" s="26">
        <f>IF(AS536=0,"",IF(AR536=0,"Incomplete/invalid",IF(AA536=0,IF(ISNUMBER(SEARCH("X",AW536)),"Unrated (0-5; X)","Unrated (0-5)"),IF(AA536=1,W536&amp;"/5",W536&amp;"-"&amp;Y536&amp;"/5 (P"&amp;IF(ISNUMBER(SEARCH("X",AW536)),"; X","")&amp;")"))))</f>
        <v/>
      </c>
      <c r="V536" s="53">
        <f>LEN(AV536)-LEN(SUBSTITUTE(AV536,"Y",""))</f>
        <v/>
      </c>
      <c r="W536" s="54">
        <f>IF(AR536=1,LEN(AW536)-LEN(SUBSTITUTE(AW536,"Y","")),"")</f>
        <v/>
      </c>
      <c r="X536" s="53">
        <f>5-(LEN(AV536)-LEN(SUBSTITUTE(AV536,"N","")))</f>
        <v/>
      </c>
      <c r="Y536" s="54">
        <f>IF(AR536=1,5-(LEN(AW536)-LEN(SUBSTITUTE(AW536,"N",""))),"")</f>
        <v/>
      </c>
      <c r="Z536" s="55">
        <f>(V536+5-X536)/5</f>
        <v/>
      </c>
      <c r="AA536" s="56">
        <f>IF(AR536=1,(W536+5-Y536)/5,"")</f>
        <v/>
      </c>
      <c r="AB536" s="57">
        <f>D536*V536/5</f>
        <v/>
      </c>
      <c r="AC536" s="58">
        <f>IF(AR536=1,D536*W536/5,"")</f>
        <v/>
      </c>
      <c r="AD536" s="57">
        <f>D536*X536/5</f>
        <v/>
      </c>
      <c r="AE536" s="58">
        <f>IF(AR536=1,D536*Y536/5,"")</f>
        <v/>
      </c>
      <c r="AF536" s="57">
        <f>D536*Z536</f>
        <v/>
      </c>
      <c r="AG536" s="58">
        <f>IF(AR536=1,D536*AA536,"")</f>
        <v/>
      </c>
      <c r="AH536" s="14" t="inlineStr">
        <is>
          <t>Y: none | N: none | X: none | U: V1, V2, V3, V4, V5. See dataset-specific evidence note in MCDM_Grades and the complete rules in MCDM_Rubric.</t>
        </is>
      </c>
      <c r="AI536" s="27" t="n"/>
      <c r="AJ536" s="14" t="inlineStr">
        <is>
          <t>https://data.mendeley.com/datasets/sywswj7djj/1</t>
        </is>
      </c>
      <c r="AK536" s="27" t="n"/>
      <c r="AL536" s="14" t="inlineStr">
        <is>
          <t>P: primary documentation (not evaluator-verified data quality)</t>
        </is>
      </c>
      <c r="AM536" s="27" t="n"/>
      <c r="AN536" s="14" t="inlineStr">
        <is>
          <t>Mendeley sywswj7djj/1</t>
        </is>
      </c>
      <c r="AO536" s="27" t="n"/>
      <c r="AP536" s="14" t="inlineStr">
        <is>
          <t>2026-09-07</t>
        </is>
      </c>
      <c r="AQ536" s="27" t="n"/>
      <c r="AR536" s="14">
        <f>IF(AND(AS536=5,LEN(AW536)=5,LEN(SUBSTITUTE(SUBSTITUTE(SUBSTITUTE(SUBSTITUTE(AW536,"Y",""),"N",""),"U",""),"X",""))=0),1,0)</f>
        <v/>
      </c>
      <c r="AS536" s="14">
        <f>COUNTA(G536,J536,M536,P536,S536)</f>
        <v/>
      </c>
      <c r="AT536" s="14">
        <f>SUM(IF(OR(G536="Y",G536="N",G536="U",G536="X"),IF(G536=F536,1,0),0),IF(OR(J536="Y",J536="N",J536="U",J536="X"),IF(J536=I536,1,0),0),IF(OR(M536="Y",M536="N",M536="U",M536="X"),IF(M536=L536,1,0),0),IF(OR(P536="Y",P536="N",P536="U",P536="X"),IF(P536=O536,1,0),0),IF(OR(S536="Y",S536="N",S536="U",S536="X"),IF(S536=R536,1,0),0))</f>
        <v/>
      </c>
      <c r="AU536" s="14">
        <f>A536&amp;"|"&amp;LEFT(C536,1)</f>
        <v/>
      </c>
      <c r="AV536" s="14">
        <f>F536&amp;I536&amp;L536&amp;O536&amp;R536</f>
        <v/>
      </c>
      <c r="AW536" s="14">
        <f>G536&amp;J536&amp;M536&amp;P536&amp;S536</f>
        <v/>
      </c>
    </row>
    <row r="537" ht="70" customHeight="1">
      <c r="A537" s="14" t="inlineStr">
        <is>
          <t>DS-067</t>
        </is>
      </c>
      <c r="B537" s="14" t="inlineStr">
        <is>
          <t>HighRPD: High-Altitude Drone Dataset of Road Pavement Distress</t>
        </is>
      </c>
      <c r="C537" s="14" t="inlineStr">
        <is>
          <t>E Engineering Value</t>
        </is>
      </c>
      <c r="D537" s="14">
        <f>MCDM_Settings!$D$14</f>
        <v/>
      </c>
      <c r="E537" s="14" t="inlineStr">
        <is>
          <t>E1 Define the outcome</t>
        </is>
      </c>
      <c r="F537" s="21" t="inlineStr">
        <is>
          <t>U</t>
        </is>
      </c>
      <c r="G537" s="23" t="n"/>
      <c r="H537" s="14" t="inlineStr">
        <is>
          <t>E2 Provide measurements</t>
        </is>
      </c>
      <c r="I537" s="21" t="inlineStr">
        <is>
          <t>U</t>
        </is>
      </c>
      <c r="J537" s="23" t="n"/>
      <c r="K537" s="14" t="inlineStr">
        <is>
          <t>E3 Link the records</t>
        </is>
      </c>
      <c r="L537" s="21" t="inlineStr">
        <is>
          <t>U</t>
        </is>
      </c>
      <c r="M537" s="23" t="n"/>
      <c r="N537" s="14" t="inlineStr">
        <is>
          <t>E4 Map agency needs</t>
        </is>
      </c>
      <c r="O537" s="21" t="inlineStr">
        <is>
          <t>U</t>
        </is>
      </c>
      <c r="P537" s="23" t="n"/>
      <c r="Q537" s="14" t="inlineStr">
        <is>
          <t>E5 Validate the decision</t>
        </is>
      </c>
      <c r="R537" s="21" t="inlineStr">
        <is>
          <t>U</t>
        </is>
      </c>
      <c r="S537" s="23" t="n"/>
      <c r="T537" s="14">
        <f>IF(Z537=0,IF(ISNUMBER(SEARCH("X",AV537)),"Unrated (0-5; X)","Unrated (0-5)"),IF(Z537=1,V537&amp;"/5",V537&amp;"-"&amp;X537&amp;"/5 (P"&amp;IF(ISNUMBER(SEARCH("X",AV537)),"; X","")&amp;")"))</f>
        <v/>
      </c>
      <c r="U537" s="26">
        <f>IF(AS537=0,"",IF(AR537=0,"Incomplete/invalid",IF(AA537=0,IF(ISNUMBER(SEARCH("X",AW537)),"Unrated (0-5; X)","Unrated (0-5)"),IF(AA537=1,W537&amp;"/5",W537&amp;"-"&amp;Y537&amp;"/5 (P"&amp;IF(ISNUMBER(SEARCH("X",AW537)),"; X","")&amp;")"))))</f>
        <v/>
      </c>
      <c r="V537" s="53">
        <f>LEN(AV537)-LEN(SUBSTITUTE(AV537,"Y",""))</f>
        <v/>
      </c>
      <c r="W537" s="54">
        <f>IF(AR537=1,LEN(AW537)-LEN(SUBSTITUTE(AW537,"Y","")),"")</f>
        <v/>
      </c>
      <c r="X537" s="53">
        <f>5-(LEN(AV537)-LEN(SUBSTITUTE(AV537,"N","")))</f>
        <v/>
      </c>
      <c r="Y537" s="54">
        <f>IF(AR537=1,5-(LEN(AW537)-LEN(SUBSTITUTE(AW537,"N",""))),"")</f>
        <v/>
      </c>
      <c r="Z537" s="55">
        <f>(V537+5-X537)/5</f>
        <v/>
      </c>
      <c r="AA537" s="56">
        <f>IF(AR537=1,(W537+5-Y537)/5,"")</f>
        <v/>
      </c>
      <c r="AB537" s="57">
        <f>D537*V537/5</f>
        <v/>
      </c>
      <c r="AC537" s="58">
        <f>IF(AR537=1,D537*W537/5,"")</f>
        <v/>
      </c>
      <c r="AD537" s="57">
        <f>D537*X537/5</f>
        <v/>
      </c>
      <c r="AE537" s="58">
        <f>IF(AR537=1,D537*Y537/5,"")</f>
        <v/>
      </c>
      <c r="AF537" s="57">
        <f>D537*Z537</f>
        <v/>
      </c>
      <c r="AG537" s="58">
        <f>IF(AR537=1,D537*AA537,"")</f>
        <v/>
      </c>
      <c r="AH537" s="14" t="inlineStr">
        <is>
          <t>Y: none | N: none | X: none | U: E1, E2, E3, E4, E5. See dataset-specific evidence note in MCDM_Grades and the complete rules in MCDM_Rubric.</t>
        </is>
      </c>
      <c r="AI537" s="27" t="n"/>
      <c r="AJ537" s="14" t="inlineStr">
        <is>
          <t>https://data.mendeley.com/datasets/sywswj7djj/1</t>
        </is>
      </c>
      <c r="AK537" s="27" t="n"/>
      <c r="AL537" s="14" t="inlineStr">
        <is>
          <t>P: primary documentation (not evaluator-verified data quality)</t>
        </is>
      </c>
      <c r="AM537" s="27" t="n"/>
      <c r="AN537" s="14" t="inlineStr">
        <is>
          <t>Mendeley sywswj7djj/1</t>
        </is>
      </c>
      <c r="AO537" s="27" t="n"/>
      <c r="AP537" s="14" t="inlineStr">
        <is>
          <t>2026-09-07</t>
        </is>
      </c>
      <c r="AQ537" s="27" t="n"/>
      <c r="AR537" s="14">
        <f>IF(AND(AS537=5,LEN(AW537)=5,LEN(SUBSTITUTE(SUBSTITUTE(SUBSTITUTE(SUBSTITUTE(AW537,"Y",""),"N",""),"U",""),"X",""))=0),1,0)</f>
        <v/>
      </c>
      <c r="AS537" s="14">
        <f>COUNTA(G537,J537,M537,P537,S537)</f>
        <v/>
      </c>
      <c r="AT537" s="14">
        <f>SUM(IF(OR(G537="Y",G537="N",G537="U",G537="X"),IF(G537=F537,1,0),0),IF(OR(J537="Y",J537="N",J537="U",J537="X"),IF(J537=I537,1,0),0),IF(OR(M537="Y",M537="N",M537="U",M537="X"),IF(M537=L537,1,0),0),IF(OR(P537="Y",P537="N",P537="U",P537="X"),IF(P537=O537,1,0),0),IF(OR(S537="Y",S537="N",S537="U",S537="X"),IF(S537=R537,1,0),0))</f>
        <v/>
      </c>
      <c r="AU537" s="14">
        <f>A537&amp;"|"&amp;LEFT(C537,1)</f>
        <v/>
      </c>
      <c r="AV537" s="14">
        <f>F537&amp;I537&amp;L537&amp;O537&amp;R537</f>
        <v/>
      </c>
      <c r="AW537" s="14">
        <f>G537&amp;J537&amp;M537&amp;P537&amp;S537</f>
        <v/>
      </c>
    </row>
    <row r="538" ht="70" customHeight="1">
      <c r="A538" s="14" t="inlineStr">
        <is>
          <t>DS-068</t>
        </is>
      </c>
      <c r="B538" s="14" t="inlineStr">
        <is>
          <t>IROSCD: Indonesia Road Surface Classification Dataset</t>
        </is>
      </c>
      <c r="C538" s="14" t="inlineStr">
        <is>
          <t>A Access</t>
        </is>
      </c>
      <c r="D538" s="14">
        <f>MCDM_Settings!$D$7</f>
        <v/>
      </c>
      <c r="E538" s="14" t="inlineStr">
        <is>
          <t>A1 Find the release</t>
        </is>
      </c>
      <c r="F538" s="21" t="inlineStr">
        <is>
          <t>Y</t>
        </is>
      </c>
      <c r="G538" s="23" t="n"/>
      <c r="H538" s="14" t="inlineStr">
        <is>
          <t>A2 Get the data</t>
        </is>
      </c>
      <c r="I538" s="21" t="inlineStr">
        <is>
          <t>Y</t>
        </is>
      </c>
      <c r="J538" s="23" t="n"/>
      <c r="K538" s="14" t="inlineStr">
        <is>
          <t>A3 Check the license</t>
        </is>
      </c>
      <c r="L538" s="21" t="inlineStr">
        <is>
          <t>Y</t>
        </is>
      </c>
      <c r="M538" s="23" t="n"/>
      <c r="N538" s="14" t="inlineStr">
        <is>
          <t>A4 Check other rights</t>
        </is>
      </c>
      <c r="O538" s="21" t="inlineStr">
        <is>
          <t>U</t>
        </is>
      </c>
      <c r="P538" s="23" t="n"/>
      <c r="Q538" s="14" t="inlineStr">
        <is>
          <t>A5 Open a sample</t>
        </is>
      </c>
      <c r="R538" s="21" t="inlineStr">
        <is>
          <t>U</t>
        </is>
      </c>
      <c r="S538" s="23" t="n"/>
      <c r="T538" s="14">
        <f>IF(Z538=0,IF(ISNUMBER(SEARCH("X",AV538)),"Unrated (0-5; X)","Unrated (0-5)"),IF(Z538=1,V538&amp;"/5",V538&amp;"-"&amp;X538&amp;"/5 (P"&amp;IF(ISNUMBER(SEARCH("X",AV538)),"; X","")&amp;")"))</f>
        <v/>
      </c>
      <c r="U538" s="26">
        <f>IF(AS538=0,"",IF(AR538=0,"Incomplete/invalid",IF(AA538=0,IF(ISNUMBER(SEARCH("X",AW538)),"Unrated (0-5; X)","Unrated (0-5)"),IF(AA538=1,W538&amp;"/5",W538&amp;"-"&amp;Y538&amp;"/5 (P"&amp;IF(ISNUMBER(SEARCH("X",AW538)),"; X","")&amp;")"))))</f>
        <v/>
      </c>
      <c r="V538" s="53">
        <f>LEN(AV538)-LEN(SUBSTITUTE(AV538,"Y",""))</f>
        <v/>
      </c>
      <c r="W538" s="54">
        <f>IF(AR538=1,LEN(AW538)-LEN(SUBSTITUTE(AW538,"Y","")),"")</f>
        <v/>
      </c>
      <c r="X538" s="53">
        <f>5-(LEN(AV538)-LEN(SUBSTITUTE(AV538,"N","")))</f>
        <v/>
      </c>
      <c r="Y538" s="54">
        <f>IF(AR538=1,5-(LEN(AW538)-LEN(SUBSTITUTE(AW538,"N",""))),"")</f>
        <v/>
      </c>
      <c r="Z538" s="55">
        <f>(V538+5-X538)/5</f>
        <v/>
      </c>
      <c r="AA538" s="56">
        <f>IF(AR538=1,(W538+5-Y538)/5,"")</f>
        <v/>
      </c>
      <c r="AB538" s="57">
        <f>D538*V538/5</f>
        <v/>
      </c>
      <c r="AC538" s="58">
        <f>IF(AR538=1,D538*W538/5,"")</f>
        <v/>
      </c>
      <c r="AD538" s="57">
        <f>D538*X538/5</f>
        <v/>
      </c>
      <c r="AE538" s="58">
        <f>IF(AR538=1,D538*Y538/5,"")</f>
        <v/>
      </c>
      <c r="AF538" s="57">
        <f>D538*Z538</f>
        <v/>
      </c>
      <c r="AG538" s="58">
        <f>IF(AR538=1,D538*AA538,"")</f>
        <v/>
      </c>
      <c r="AH538" s="14" t="inlineStr">
        <is>
          <t>Y: A1, A2, A3 | N: none | X: none | U: A4, A5. See dataset-specific evidence note in MCDM_Grades and the complete rules in MCDM_Rubric.</t>
        </is>
      </c>
      <c r="AI538" s="27" t="n"/>
      <c r="AJ538" s="14" t="inlineStr">
        <is>
          <t>https://data.mendeley.com/datasets/ftcrvjz92c/1</t>
        </is>
      </c>
      <c r="AK538" s="27" t="n"/>
      <c r="AL538" s="14" t="inlineStr">
        <is>
          <t>P: primary documentation (not evaluator-verified data quality)</t>
        </is>
      </c>
      <c r="AM538" s="27" t="n"/>
      <c r="AN538" s="14" t="inlineStr">
        <is>
          <t>Mendeley ftcrvjz92c/1</t>
        </is>
      </c>
      <c r="AO538" s="27" t="n"/>
      <c r="AP538" s="14" t="inlineStr">
        <is>
          <t>2026-09-07</t>
        </is>
      </c>
      <c r="AQ538" s="27" t="n"/>
      <c r="AR538" s="14">
        <f>IF(AND(AS538=5,LEN(AW538)=5,LEN(SUBSTITUTE(SUBSTITUTE(SUBSTITUTE(SUBSTITUTE(AW538,"Y",""),"N",""),"U",""),"X",""))=0),1,0)</f>
        <v/>
      </c>
      <c r="AS538" s="14">
        <f>COUNTA(G538,J538,M538,P538,S538)</f>
        <v/>
      </c>
      <c r="AT538" s="14">
        <f>SUM(IF(OR(G538="Y",G538="N",G538="U",G538="X"),IF(G538=F538,1,0),0),IF(OR(J538="Y",J538="N",J538="U",J538="X"),IF(J538=I538,1,0),0),IF(OR(M538="Y",M538="N",M538="U",M538="X"),IF(M538=L538,1,0),0),IF(OR(P538="Y",P538="N",P538="U",P538="X"),IF(P538=O538,1,0),0),IF(OR(S538="Y",S538="N",S538="U",S538="X"),IF(S538=R538,1,0),0))</f>
        <v/>
      </c>
      <c r="AU538" s="14">
        <f>A538&amp;"|"&amp;LEFT(C538,1)</f>
        <v/>
      </c>
      <c r="AV538" s="14">
        <f>F538&amp;I538&amp;L538&amp;O538&amp;R538</f>
        <v/>
      </c>
      <c r="AW538" s="14">
        <f>G538&amp;J538&amp;M538&amp;P538&amp;S538</f>
        <v/>
      </c>
    </row>
    <row r="539" ht="70" customHeight="1">
      <c r="A539" s="14" t="inlineStr">
        <is>
          <t>DS-068</t>
        </is>
      </c>
      <c r="B539" s="14" t="inlineStr">
        <is>
          <t>IROSCD: Indonesia Road Surface Classification Dataset</t>
        </is>
      </c>
      <c r="C539" s="14" t="inlineStr">
        <is>
          <t>L Label Quality</t>
        </is>
      </c>
      <c r="D539" s="14">
        <f>MCDM_Settings!$D$8</f>
        <v/>
      </c>
      <c r="E539" s="14" t="inlineStr">
        <is>
          <t>L1 Define the targets</t>
        </is>
      </c>
      <c r="F539" s="21" t="inlineStr">
        <is>
          <t>Y</t>
        </is>
      </c>
      <c r="G539" s="23" t="n"/>
      <c r="H539" s="14" t="inlineStr">
        <is>
          <t>L2 Explain the rules</t>
        </is>
      </c>
      <c r="I539" s="21" t="inlineStr">
        <is>
          <t>U</t>
        </is>
      </c>
      <c r="J539" s="23" t="n"/>
      <c r="K539" s="14" t="inlineStr">
        <is>
          <t>L3 Identify the team</t>
        </is>
      </c>
      <c r="L539" s="21" t="inlineStr">
        <is>
          <t>U</t>
        </is>
      </c>
      <c r="M539" s="23" t="n"/>
      <c r="N539" s="14" t="inlineStr">
        <is>
          <t>L4 Review and correct</t>
        </is>
      </c>
      <c r="O539" s="21" t="inlineStr">
        <is>
          <t>U</t>
        </is>
      </c>
      <c r="P539" s="23" t="n"/>
      <c r="Q539" s="14" t="inlineStr">
        <is>
          <t>L5 Measure reliability</t>
        </is>
      </c>
      <c r="R539" s="21" t="inlineStr">
        <is>
          <t>U</t>
        </is>
      </c>
      <c r="S539" s="23" t="n"/>
      <c r="T539" s="14">
        <f>IF(Z539=0,IF(ISNUMBER(SEARCH("X",AV539)),"Unrated (0-5; X)","Unrated (0-5)"),IF(Z539=1,V539&amp;"/5",V539&amp;"-"&amp;X539&amp;"/5 (P"&amp;IF(ISNUMBER(SEARCH("X",AV539)),"; X","")&amp;")"))</f>
        <v/>
      </c>
      <c r="U539" s="26">
        <f>IF(AS539=0,"",IF(AR539=0,"Incomplete/invalid",IF(AA539=0,IF(ISNUMBER(SEARCH("X",AW539)),"Unrated (0-5; X)","Unrated (0-5)"),IF(AA539=1,W539&amp;"/5",W539&amp;"-"&amp;Y539&amp;"/5 (P"&amp;IF(ISNUMBER(SEARCH("X",AW539)),"; X","")&amp;")"))))</f>
        <v/>
      </c>
      <c r="V539" s="53">
        <f>LEN(AV539)-LEN(SUBSTITUTE(AV539,"Y",""))</f>
        <v/>
      </c>
      <c r="W539" s="54">
        <f>IF(AR539=1,LEN(AW539)-LEN(SUBSTITUTE(AW539,"Y","")),"")</f>
        <v/>
      </c>
      <c r="X539" s="53">
        <f>5-(LEN(AV539)-LEN(SUBSTITUTE(AV539,"N","")))</f>
        <v/>
      </c>
      <c r="Y539" s="54">
        <f>IF(AR539=1,5-(LEN(AW539)-LEN(SUBSTITUTE(AW539,"N",""))),"")</f>
        <v/>
      </c>
      <c r="Z539" s="55">
        <f>(V539+5-X539)/5</f>
        <v/>
      </c>
      <c r="AA539" s="56">
        <f>IF(AR539=1,(W539+5-Y539)/5,"")</f>
        <v/>
      </c>
      <c r="AB539" s="57">
        <f>D539*V539/5</f>
        <v/>
      </c>
      <c r="AC539" s="58">
        <f>IF(AR539=1,D539*W539/5,"")</f>
        <v/>
      </c>
      <c r="AD539" s="57">
        <f>D539*X539/5</f>
        <v/>
      </c>
      <c r="AE539" s="58">
        <f>IF(AR539=1,D539*Y539/5,"")</f>
        <v/>
      </c>
      <c r="AF539" s="57">
        <f>D539*Z539</f>
        <v/>
      </c>
      <c r="AG539" s="58">
        <f>IF(AR539=1,D539*AA539,"")</f>
        <v/>
      </c>
      <c r="AH539" s="14" t="inlineStr">
        <is>
          <t>Y: L1 | N: none | X: none | U: L2, L3, L4, L5. See dataset-specific evidence note in MCDM_Grades and the complete rules in MCDM_Rubric.</t>
        </is>
      </c>
      <c r="AI539" s="27" t="n"/>
      <c r="AJ539" s="14" t="inlineStr">
        <is>
          <t>https://data.mendeley.com/datasets/ftcrvjz92c/1</t>
        </is>
      </c>
      <c r="AK539" s="27" t="n"/>
      <c r="AL539" s="14" t="inlineStr">
        <is>
          <t>P: primary documentation (not evaluator-verified data quality)</t>
        </is>
      </c>
      <c r="AM539" s="27" t="n"/>
      <c r="AN539" s="14" t="inlineStr">
        <is>
          <t>Mendeley ftcrvjz92c/1</t>
        </is>
      </c>
      <c r="AO539" s="27" t="n"/>
      <c r="AP539" s="14" t="inlineStr">
        <is>
          <t>2026-09-07</t>
        </is>
      </c>
      <c r="AQ539" s="27" t="n"/>
      <c r="AR539" s="14">
        <f>IF(AND(AS539=5,LEN(AW539)=5,LEN(SUBSTITUTE(SUBSTITUTE(SUBSTITUTE(SUBSTITUTE(AW539,"Y",""),"N",""),"U",""),"X",""))=0),1,0)</f>
        <v/>
      </c>
      <c r="AS539" s="14">
        <f>COUNTA(G539,J539,M539,P539,S539)</f>
        <v/>
      </c>
      <c r="AT539" s="14">
        <f>SUM(IF(OR(G539="Y",G539="N",G539="U",G539="X"),IF(G539=F539,1,0),0),IF(OR(J539="Y",J539="N",J539="U",J539="X"),IF(J539=I539,1,0),0),IF(OR(M539="Y",M539="N",M539="U",M539="X"),IF(M539=L539,1,0),0),IF(OR(P539="Y",P539="N",P539="U",P539="X"),IF(P539=O539,1,0),0),IF(OR(S539="Y",S539="N",S539="U",S539="X"),IF(S539=R539,1,0),0))</f>
        <v/>
      </c>
      <c r="AU539" s="14">
        <f>A539&amp;"|"&amp;LEFT(C539,1)</f>
        <v/>
      </c>
      <c r="AV539" s="14">
        <f>F539&amp;I539&amp;L539&amp;O539&amp;R539</f>
        <v/>
      </c>
      <c r="AW539" s="14">
        <f>G539&amp;J539&amp;M539&amp;P539&amp;S539</f>
        <v/>
      </c>
    </row>
    <row r="540" ht="70" customHeight="1">
      <c r="A540" s="14" t="inlineStr">
        <is>
          <t>DS-068</t>
        </is>
      </c>
      <c r="B540" s="14" t="inlineStr">
        <is>
          <t>IROSCD: Indonesia Road Surface Classification Dataset</t>
        </is>
      </c>
      <c r="C540" s="14" t="inlineStr">
        <is>
          <t>D Documentation</t>
        </is>
      </c>
      <c r="D540" s="14">
        <f>MCDM_Settings!$D$9</f>
        <v/>
      </c>
      <c r="E540" s="14" t="inlineStr">
        <is>
          <t>D1 Describe the files</t>
        </is>
      </c>
      <c r="F540" s="21" t="inlineStr">
        <is>
          <t>U</t>
        </is>
      </c>
      <c r="G540" s="23" t="n"/>
      <c r="H540" s="14" t="inlineStr">
        <is>
          <t>D2 Explain the source</t>
        </is>
      </c>
      <c r="I540" s="21" t="inlineStr">
        <is>
          <t>Y</t>
        </is>
      </c>
      <c r="J540" s="23" t="n"/>
      <c r="K540" s="14" t="inlineStr">
        <is>
          <t>D3 Track the version</t>
        </is>
      </c>
      <c r="L540" s="21" t="inlineStr">
        <is>
          <t>Y</t>
        </is>
      </c>
      <c r="M540" s="23" t="n"/>
      <c r="N540" s="14" t="inlineStr">
        <is>
          <t>D4 State the limits</t>
        </is>
      </c>
      <c r="O540" s="21" t="inlineStr">
        <is>
          <t>U</t>
        </is>
      </c>
      <c r="P540" s="23" t="n"/>
      <c r="Q540" s="14" t="inlineStr">
        <is>
          <t>D5 Locate the details</t>
        </is>
      </c>
      <c r="R540" s="21" t="inlineStr">
        <is>
          <t>Y</t>
        </is>
      </c>
      <c r="S540" s="23" t="n"/>
      <c r="T540" s="14">
        <f>IF(Z540=0,IF(ISNUMBER(SEARCH("X",AV540)),"Unrated (0-5; X)","Unrated (0-5)"),IF(Z540=1,V540&amp;"/5",V540&amp;"-"&amp;X540&amp;"/5 (P"&amp;IF(ISNUMBER(SEARCH("X",AV540)),"; X","")&amp;")"))</f>
        <v/>
      </c>
      <c r="U540" s="26">
        <f>IF(AS540=0,"",IF(AR540=0,"Incomplete/invalid",IF(AA540=0,IF(ISNUMBER(SEARCH("X",AW540)),"Unrated (0-5; X)","Unrated (0-5)"),IF(AA540=1,W540&amp;"/5",W540&amp;"-"&amp;Y540&amp;"/5 (P"&amp;IF(ISNUMBER(SEARCH("X",AW540)),"; X","")&amp;")"))))</f>
        <v/>
      </c>
      <c r="V540" s="53">
        <f>LEN(AV540)-LEN(SUBSTITUTE(AV540,"Y",""))</f>
        <v/>
      </c>
      <c r="W540" s="54">
        <f>IF(AR540=1,LEN(AW540)-LEN(SUBSTITUTE(AW540,"Y","")),"")</f>
        <v/>
      </c>
      <c r="X540" s="53">
        <f>5-(LEN(AV540)-LEN(SUBSTITUTE(AV540,"N","")))</f>
        <v/>
      </c>
      <c r="Y540" s="54">
        <f>IF(AR540=1,5-(LEN(AW540)-LEN(SUBSTITUTE(AW540,"N",""))),"")</f>
        <v/>
      </c>
      <c r="Z540" s="55">
        <f>(V540+5-X540)/5</f>
        <v/>
      </c>
      <c r="AA540" s="56">
        <f>IF(AR540=1,(W540+5-Y540)/5,"")</f>
        <v/>
      </c>
      <c r="AB540" s="57">
        <f>D540*V540/5</f>
        <v/>
      </c>
      <c r="AC540" s="58">
        <f>IF(AR540=1,D540*W540/5,"")</f>
        <v/>
      </c>
      <c r="AD540" s="57">
        <f>D540*X540/5</f>
        <v/>
      </c>
      <c r="AE540" s="58">
        <f>IF(AR540=1,D540*Y540/5,"")</f>
        <v/>
      </c>
      <c r="AF540" s="57">
        <f>D540*Z540</f>
        <v/>
      </c>
      <c r="AG540" s="58">
        <f>IF(AR540=1,D540*AA540,"")</f>
        <v/>
      </c>
      <c r="AH540" s="14" t="inlineStr">
        <is>
          <t>Y: D2, D3, D5 | N: none | X: none | U: D1, D4. See dataset-specific evidence note in MCDM_Grades and the complete rules in MCDM_Rubric.</t>
        </is>
      </c>
      <c r="AI540" s="27" t="n"/>
      <c r="AJ540" s="14" t="inlineStr">
        <is>
          <t>https://data.mendeley.com/datasets/ftcrvjz92c/1</t>
        </is>
      </c>
      <c r="AK540" s="27" t="n"/>
      <c r="AL540" s="14" t="inlineStr">
        <is>
          <t>P: primary documentation (not evaluator-verified data quality)</t>
        </is>
      </c>
      <c r="AM540" s="27" t="n"/>
      <c r="AN540" s="14" t="inlineStr">
        <is>
          <t>Mendeley ftcrvjz92c/1</t>
        </is>
      </c>
      <c r="AO540" s="27" t="n"/>
      <c r="AP540" s="14" t="inlineStr">
        <is>
          <t>2026-09-07</t>
        </is>
      </c>
      <c r="AQ540" s="27" t="n"/>
      <c r="AR540" s="14">
        <f>IF(AND(AS540=5,LEN(AW540)=5,LEN(SUBSTITUTE(SUBSTITUTE(SUBSTITUTE(SUBSTITUTE(AW540,"Y",""),"N",""),"U",""),"X",""))=0),1,0)</f>
        <v/>
      </c>
      <c r="AS540" s="14">
        <f>COUNTA(G540,J540,M540,P540,S540)</f>
        <v/>
      </c>
      <c r="AT540" s="14">
        <f>SUM(IF(OR(G540="Y",G540="N",G540="U",G540="X"),IF(G540=F540,1,0),0),IF(OR(J540="Y",J540="N",J540="U",J540="X"),IF(J540=I540,1,0),0),IF(OR(M540="Y",M540="N",M540="U",M540="X"),IF(M540=L540,1,0),0),IF(OR(P540="Y",P540="N",P540="U",P540="X"),IF(P540=O540,1,0),0),IF(OR(S540="Y",S540="N",S540="U",S540="X"),IF(S540=R540,1,0),0))</f>
        <v/>
      </c>
      <c r="AU540" s="14">
        <f>A540&amp;"|"&amp;LEFT(C540,1)</f>
        <v/>
      </c>
      <c r="AV540" s="14">
        <f>F540&amp;I540&amp;L540&amp;O540&amp;R540</f>
        <v/>
      </c>
      <c r="AW540" s="14">
        <f>G540&amp;J540&amp;M540&amp;P540&amp;S540</f>
        <v/>
      </c>
    </row>
    <row r="541" ht="70" customHeight="1">
      <c r="A541" s="14" t="inlineStr">
        <is>
          <t>DS-068</t>
        </is>
      </c>
      <c r="B541" s="14" t="inlineStr">
        <is>
          <t>IROSCD: Indonesia Road Surface Classification Dataset</t>
        </is>
      </c>
      <c r="C541" s="14" t="inlineStr">
        <is>
          <t>C Sample Size</t>
        </is>
      </c>
      <c r="D541" s="14">
        <f>MCDM_Settings!$D$10</f>
        <v/>
      </c>
      <c r="E541" s="14" t="inlineStr">
        <is>
          <t>C1 Count originals</t>
        </is>
      </c>
      <c r="F541" s="21" t="inlineStr">
        <is>
          <t>U</t>
        </is>
      </c>
      <c r="G541" s="23" t="n"/>
      <c r="H541" s="14" t="inlineStr">
        <is>
          <t>C2 Count each class</t>
        </is>
      </c>
      <c r="I541" s="21" t="inlineStr">
        <is>
          <t>U</t>
        </is>
      </c>
      <c r="J541" s="23" t="n"/>
      <c r="K541" s="14" t="inlineStr">
        <is>
          <t>C3 Count each group</t>
        </is>
      </c>
      <c r="L541" s="21" t="inlineStr">
        <is>
          <t>U</t>
        </is>
      </c>
      <c r="M541" s="23" t="n"/>
      <c r="N541" s="14" t="inlineStr">
        <is>
          <t>C4 Count each split</t>
        </is>
      </c>
      <c r="O541" s="21" t="inlineStr">
        <is>
          <t>U</t>
        </is>
      </c>
      <c r="P541" s="23" t="n"/>
      <c r="Q541" s="14" t="inlineStr">
        <is>
          <t>C5 Justify the size</t>
        </is>
      </c>
      <c r="R541" s="21" t="inlineStr">
        <is>
          <t>U</t>
        </is>
      </c>
      <c r="S541" s="23" t="n"/>
      <c r="T541" s="14">
        <f>IF(Z541=0,IF(ISNUMBER(SEARCH("X",AV541)),"Unrated (0-5; X)","Unrated (0-5)"),IF(Z541=1,V541&amp;"/5",V541&amp;"-"&amp;X541&amp;"/5 (P"&amp;IF(ISNUMBER(SEARCH("X",AV541)),"; X","")&amp;")"))</f>
        <v/>
      </c>
      <c r="U541" s="26">
        <f>IF(AS541=0,"",IF(AR541=0,"Incomplete/invalid",IF(AA541=0,IF(ISNUMBER(SEARCH("X",AW541)),"Unrated (0-5; X)","Unrated (0-5)"),IF(AA541=1,W541&amp;"/5",W541&amp;"-"&amp;Y541&amp;"/5 (P"&amp;IF(ISNUMBER(SEARCH("X",AW541)),"; X","")&amp;")"))))</f>
        <v/>
      </c>
      <c r="V541" s="53">
        <f>LEN(AV541)-LEN(SUBSTITUTE(AV541,"Y",""))</f>
        <v/>
      </c>
      <c r="W541" s="54">
        <f>IF(AR541=1,LEN(AW541)-LEN(SUBSTITUTE(AW541,"Y","")),"")</f>
        <v/>
      </c>
      <c r="X541" s="53">
        <f>5-(LEN(AV541)-LEN(SUBSTITUTE(AV541,"N","")))</f>
        <v/>
      </c>
      <c r="Y541" s="54">
        <f>IF(AR541=1,5-(LEN(AW541)-LEN(SUBSTITUTE(AW541,"N",""))),"")</f>
        <v/>
      </c>
      <c r="Z541" s="55">
        <f>(V541+5-X541)/5</f>
        <v/>
      </c>
      <c r="AA541" s="56">
        <f>IF(AR541=1,(W541+5-Y541)/5,"")</f>
        <v/>
      </c>
      <c r="AB541" s="57">
        <f>D541*V541/5</f>
        <v/>
      </c>
      <c r="AC541" s="58">
        <f>IF(AR541=1,D541*W541/5,"")</f>
        <v/>
      </c>
      <c r="AD541" s="57">
        <f>D541*X541/5</f>
        <v/>
      </c>
      <c r="AE541" s="58">
        <f>IF(AR541=1,D541*Y541/5,"")</f>
        <v/>
      </c>
      <c r="AF541" s="57">
        <f>D541*Z541</f>
        <v/>
      </c>
      <c r="AG541" s="58">
        <f>IF(AR541=1,D541*AA541,"")</f>
        <v/>
      </c>
      <c r="AH541" s="14" t="inlineStr">
        <is>
          <t>Y: none | N: none | X: none | U: C1, C2, C3, C4, C5. See dataset-specific evidence note in MCDM_Grades and the complete rules in MCDM_Rubric.</t>
        </is>
      </c>
      <c r="AI541" s="27" t="n"/>
      <c r="AJ541" s="14" t="inlineStr">
        <is>
          <t>https://data.mendeley.com/datasets/ftcrvjz92c/1</t>
        </is>
      </c>
      <c r="AK541" s="27" t="n"/>
      <c r="AL541" s="14" t="inlineStr">
        <is>
          <t>P: primary documentation (not evaluator-verified data quality)</t>
        </is>
      </c>
      <c r="AM541" s="27" t="n"/>
      <c r="AN541" s="14" t="inlineStr">
        <is>
          <t>Mendeley ftcrvjz92c/1</t>
        </is>
      </c>
      <c r="AO541" s="27" t="n"/>
      <c r="AP541" s="14" t="inlineStr">
        <is>
          <t>2026-09-07</t>
        </is>
      </c>
      <c r="AQ541" s="27" t="n"/>
      <c r="AR541" s="14">
        <f>IF(AND(AS541=5,LEN(AW541)=5,LEN(SUBSTITUTE(SUBSTITUTE(SUBSTITUTE(SUBSTITUTE(AW541,"Y",""),"N",""),"U",""),"X",""))=0),1,0)</f>
        <v/>
      </c>
      <c r="AS541" s="14">
        <f>COUNTA(G541,J541,M541,P541,S541)</f>
        <v/>
      </c>
      <c r="AT541" s="14">
        <f>SUM(IF(OR(G541="Y",G541="N",G541="U",G541="X"),IF(G541=F541,1,0),0),IF(OR(J541="Y",J541="N",J541="U",J541="X"),IF(J541=I541,1,0),0),IF(OR(M541="Y",M541="N",M541="U",M541="X"),IF(M541=L541,1,0),0),IF(OR(P541="Y",P541="N",P541="U",P541="X"),IF(P541=O541,1,0),0),IF(OR(S541="Y",S541="N",S541="U",S541="X"),IF(S541=R541,1,0),0))</f>
        <v/>
      </c>
      <c r="AU541" s="14">
        <f>A541&amp;"|"&amp;LEFT(C541,1)</f>
        <v/>
      </c>
      <c r="AV541" s="14">
        <f>F541&amp;I541&amp;L541&amp;O541&amp;R541</f>
        <v/>
      </c>
      <c r="AW541" s="14">
        <f>G541&amp;J541&amp;M541&amp;P541&amp;S541</f>
        <v/>
      </c>
    </row>
    <row r="542" ht="70" customHeight="1">
      <c r="A542" s="14" t="inlineStr">
        <is>
          <t>DS-068</t>
        </is>
      </c>
      <c r="B542" s="14" t="inlineStr">
        <is>
          <t>IROSCD: Indonesia Road Surface Classification Dataset</t>
        </is>
      </c>
      <c r="C542" s="14" t="inlineStr">
        <is>
          <t>R Domain Fit</t>
        </is>
      </c>
      <c r="D542" s="14">
        <f>MCDM_Settings!$D$11</f>
        <v/>
      </c>
      <c r="E542" s="14" t="inlineStr">
        <is>
          <t>R1 Define the domain</t>
        </is>
      </c>
      <c r="F542" s="21" t="inlineStr">
        <is>
          <t>Y</t>
        </is>
      </c>
      <c r="G542" s="23" t="n"/>
      <c r="H542" s="14" t="inlineStr">
        <is>
          <t>R2 Describe coverage</t>
        </is>
      </c>
      <c r="I542" s="21" t="inlineStr">
        <is>
          <t>Y</t>
        </is>
      </c>
      <c r="J542" s="23" t="n"/>
      <c r="K542" s="14" t="inlineStr">
        <is>
          <t>R3 Compare the target</t>
        </is>
      </c>
      <c r="L542" s="21" t="inlineStr">
        <is>
          <t>U</t>
        </is>
      </c>
      <c r="M542" s="23" t="n"/>
      <c r="N542" s="14" t="inlineStr">
        <is>
          <t>R4 Check for bias</t>
        </is>
      </c>
      <c r="O542" s="21" t="inlineStr">
        <is>
          <t>U</t>
        </is>
      </c>
      <c r="P542" s="23" t="n"/>
      <c r="Q542" s="14" t="inlineStr">
        <is>
          <t>R5 Test a new domain</t>
        </is>
      </c>
      <c r="R542" s="21" t="inlineStr">
        <is>
          <t>U</t>
        </is>
      </c>
      <c r="S542" s="23" t="n"/>
      <c r="T542" s="14">
        <f>IF(Z542=0,IF(ISNUMBER(SEARCH("X",AV542)),"Unrated (0-5; X)","Unrated (0-5)"),IF(Z542=1,V542&amp;"/5",V542&amp;"-"&amp;X542&amp;"/5 (P"&amp;IF(ISNUMBER(SEARCH("X",AV542)),"; X","")&amp;")"))</f>
        <v/>
      </c>
      <c r="U542" s="26">
        <f>IF(AS542=0,"",IF(AR542=0,"Incomplete/invalid",IF(AA542=0,IF(ISNUMBER(SEARCH("X",AW542)),"Unrated (0-5; X)","Unrated (0-5)"),IF(AA542=1,W542&amp;"/5",W542&amp;"-"&amp;Y542&amp;"/5 (P"&amp;IF(ISNUMBER(SEARCH("X",AW542)),"; X","")&amp;")"))))</f>
        <v/>
      </c>
      <c r="V542" s="53">
        <f>LEN(AV542)-LEN(SUBSTITUTE(AV542,"Y",""))</f>
        <v/>
      </c>
      <c r="W542" s="54">
        <f>IF(AR542=1,LEN(AW542)-LEN(SUBSTITUTE(AW542,"Y","")),"")</f>
        <v/>
      </c>
      <c r="X542" s="53">
        <f>5-(LEN(AV542)-LEN(SUBSTITUTE(AV542,"N","")))</f>
        <v/>
      </c>
      <c r="Y542" s="54">
        <f>IF(AR542=1,5-(LEN(AW542)-LEN(SUBSTITUTE(AW542,"N",""))),"")</f>
        <v/>
      </c>
      <c r="Z542" s="55">
        <f>(V542+5-X542)/5</f>
        <v/>
      </c>
      <c r="AA542" s="56">
        <f>IF(AR542=1,(W542+5-Y542)/5,"")</f>
        <v/>
      </c>
      <c r="AB542" s="57">
        <f>D542*V542/5</f>
        <v/>
      </c>
      <c r="AC542" s="58">
        <f>IF(AR542=1,D542*W542/5,"")</f>
        <v/>
      </c>
      <c r="AD542" s="57">
        <f>D542*X542/5</f>
        <v/>
      </c>
      <c r="AE542" s="58">
        <f>IF(AR542=1,D542*Y542/5,"")</f>
        <v/>
      </c>
      <c r="AF542" s="57">
        <f>D542*Z542</f>
        <v/>
      </c>
      <c r="AG542" s="58">
        <f>IF(AR542=1,D542*AA542,"")</f>
        <v/>
      </c>
      <c r="AH542" s="14" t="inlineStr">
        <is>
          <t>Y: R1, R2 | N: none | X: none | U: R3, R4, R5. See dataset-specific evidence note in MCDM_Grades and the complete rules in MCDM_Rubric.</t>
        </is>
      </c>
      <c r="AI542" s="27" t="n"/>
      <c r="AJ542" s="14" t="inlineStr">
        <is>
          <t>https://data.mendeley.com/datasets/ftcrvjz92c/1</t>
        </is>
      </c>
      <c r="AK542" s="27" t="n"/>
      <c r="AL542" s="14" t="inlineStr">
        <is>
          <t>P: primary documentation (not evaluator-verified data quality)</t>
        </is>
      </c>
      <c r="AM542" s="27" t="n"/>
      <c r="AN542" s="14" t="inlineStr">
        <is>
          <t>Mendeley ftcrvjz92c/1</t>
        </is>
      </c>
      <c r="AO542" s="27" t="n"/>
      <c r="AP542" s="14" t="inlineStr">
        <is>
          <t>2026-09-07</t>
        </is>
      </c>
      <c r="AQ542" s="27" t="n"/>
      <c r="AR542" s="14">
        <f>IF(AND(AS542=5,LEN(AW542)=5,LEN(SUBSTITUTE(SUBSTITUTE(SUBSTITUTE(SUBSTITUTE(AW542,"Y",""),"N",""),"U",""),"X",""))=0),1,0)</f>
        <v/>
      </c>
      <c r="AS542" s="14">
        <f>COUNTA(G542,J542,M542,P542,S542)</f>
        <v/>
      </c>
      <c r="AT542" s="14">
        <f>SUM(IF(OR(G542="Y",G542="N",G542="U",G542="X"),IF(G542=F542,1,0),0),IF(OR(J542="Y",J542="N",J542="U",J542="X"),IF(J542=I542,1,0),0),IF(OR(M542="Y",M542="N",M542="U",M542="X"),IF(M542=L542,1,0),0),IF(OR(P542="Y",P542="N",P542="U",P542="X"),IF(P542=O542,1,0),0),IF(OR(S542="Y",S542="N",S542="U",S542="X"),IF(S542=R542,1,0),0))</f>
        <v/>
      </c>
      <c r="AU542" s="14">
        <f>A542&amp;"|"&amp;LEFT(C542,1)</f>
        <v/>
      </c>
      <c r="AV542" s="14">
        <f>F542&amp;I542&amp;L542&amp;O542&amp;R542</f>
        <v/>
      </c>
      <c r="AW542" s="14">
        <f>G542&amp;J542&amp;M542&amp;P542&amp;S542</f>
        <v/>
      </c>
    </row>
    <row r="543" ht="70" customHeight="1">
      <c r="A543" s="14" t="inlineStr">
        <is>
          <t>DS-068</t>
        </is>
      </c>
      <c r="B543" s="14" t="inlineStr">
        <is>
          <t>IROSCD: Indonesia Road Surface Classification Dataset</t>
        </is>
      </c>
      <c r="C543" s="14" t="inlineStr">
        <is>
          <t>M Sensor Details</t>
        </is>
      </c>
      <c r="D543" s="14">
        <f>MCDM_Settings!$D$12</f>
        <v/>
      </c>
      <c r="E543" s="14" t="inlineStr">
        <is>
          <t>M1 Identify equipment</t>
        </is>
      </c>
      <c r="F543" s="21" t="inlineStr">
        <is>
          <t>Y</t>
        </is>
      </c>
      <c r="G543" s="23" t="n"/>
      <c r="H543" s="14" t="inlineStr">
        <is>
          <t>M2 Specify the scale</t>
        </is>
      </c>
      <c r="I543" s="21" t="inlineStr">
        <is>
          <t>U</t>
        </is>
      </c>
      <c r="J543" s="23" t="n"/>
      <c r="K543" s="14" t="inlineStr">
        <is>
          <t>M3 Locate the records</t>
        </is>
      </c>
      <c r="L543" s="21" t="inlineStr">
        <is>
          <t>U</t>
        </is>
      </c>
      <c r="M543" s="23" t="n"/>
      <c r="N543" s="14" t="inlineStr">
        <is>
          <t>M4 Report precision</t>
        </is>
      </c>
      <c r="O543" s="21" t="inlineStr">
        <is>
          <t>U</t>
        </is>
      </c>
      <c r="P543" s="23" t="n"/>
      <c r="Q543" s="14" t="inlineStr">
        <is>
          <t>M5 Explain processing</t>
        </is>
      </c>
      <c r="R543" s="21" t="inlineStr">
        <is>
          <t>U</t>
        </is>
      </c>
      <c r="S543" s="23" t="n"/>
      <c r="T543" s="14">
        <f>IF(Z543=0,IF(ISNUMBER(SEARCH("X",AV543)),"Unrated (0-5; X)","Unrated (0-5)"),IF(Z543=1,V543&amp;"/5",V543&amp;"-"&amp;X543&amp;"/5 (P"&amp;IF(ISNUMBER(SEARCH("X",AV543)),"; X","")&amp;")"))</f>
        <v/>
      </c>
      <c r="U543" s="26">
        <f>IF(AS543=0,"",IF(AR543=0,"Incomplete/invalid",IF(AA543=0,IF(ISNUMBER(SEARCH("X",AW543)),"Unrated (0-5; X)","Unrated (0-5)"),IF(AA543=1,W543&amp;"/5",W543&amp;"-"&amp;Y543&amp;"/5 (P"&amp;IF(ISNUMBER(SEARCH("X",AW543)),"; X","")&amp;")"))))</f>
        <v/>
      </c>
      <c r="V543" s="53">
        <f>LEN(AV543)-LEN(SUBSTITUTE(AV543,"Y",""))</f>
        <v/>
      </c>
      <c r="W543" s="54">
        <f>IF(AR543=1,LEN(AW543)-LEN(SUBSTITUTE(AW543,"Y","")),"")</f>
        <v/>
      </c>
      <c r="X543" s="53">
        <f>5-(LEN(AV543)-LEN(SUBSTITUTE(AV543,"N","")))</f>
        <v/>
      </c>
      <c r="Y543" s="54">
        <f>IF(AR543=1,5-(LEN(AW543)-LEN(SUBSTITUTE(AW543,"N",""))),"")</f>
        <v/>
      </c>
      <c r="Z543" s="55">
        <f>(V543+5-X543)/5</f>
        <v/>
      </c>
      <c r="AA543" s="56">
        <f>IF(AR543=1,(W543+5-Y543)/5,"")</f>
        <v/>
      </c>
      <c r="AB543" s="57">
        <f>D543*V543/5</f>
        <v/>
      </c>
      <c r="AC543" s="58">
        <f>IF(AR543=1,D543*W543/5,"")</f>
        <v/>
      </c>
      <c r="AD543" s="57">
        <f>D543*X543/5</f>
        <v/>
      </c>
      <c r="AE543" s="58">
        <f>IF(AR543=1,D543*Y543/5,"")</f>
        <v/>
      </c>
      <c r="AF543" s="57">
        <f>D543*Z543</f>
        <v/>
      </c>
      <c r="AG543" s="58">
        <f>IF(AR543=1,D543*AA543,"")</f>
        <v/>
      </c>
      <c r="AH543" s="14" t="inlineStr">
        <is>
          <t>Y: M1 | N: none | X: none | U: M2, M3, M4, M5. See dataset-specific evidence note in MCDM_Grades and the complete rules in MCDM_Rubric.</t>
        </is>
      </c>
      <c r="AI543" s="27" t="n"/>
      <c r="AJ543" s="14" t="inlineStr">
        <is>
          <t>https://data.mendeley.com/datasets/ftcrvjz92c/1</t>
        </is>
      </c>
      <c r="AK543" s="27" t="n"/>
      <c r="AL543" s="14" t="inlineStr">
        <is>
          <t>P: primary documentation (not evaluator-verified data quality)</t>
        </is>
      </c>
      <c r="AM543" s="27" t="n"/>
      <c r="AN543" s="14" t="inlineStr">
        <is>
          <t>Mendeley ftcrvjz92c/1</t>
        </is>
      </c>
      <c r="AO543" s="27" t="n"/>
      <c r="AP543" s="14" t="inlineStr">
        <is>
          <t>2026-09-07</t>
        </is>
      </c>
      <c r="AQ543" s="27" t="n"/>
      <c r="AR543" s="14">
        <f>IF(AND(AS543=5,LEN(AW543)=5,LEN(SUBSTITUTE(SUBSTITUTE(SUBSTITUTE(SUBSTITUTE(AW543,"Y",""),"N",""),"U",""),"X",""))=0),1,0)</f>
        <v/>
      </c>
      <c r="AS543" s="14">
        <f>COUNTA(G543,J543,M543,P543,S543)</f>
        <v/>
      </c>
      <c r="AT543" s="14">
        <f>SUM(IF(OR(G543="Y",G543="N",G543="U",G543="X"),IF(G543=F543,1,0),0),IF(OR(J543="Y",J543="N",J543="U",J543="X"),IF(J543=I543,1,0),0),IF(OR(M543="Y",M543="N",M543="U",M543="X"),IF(M543=L543,1,0),0),IF(OR(P543="Y",P543="N",P543="U",P543="X"),IF(P543=O543,1,0),0),IF(OR(S543="Y",S543="N",S543="U",S543="X"),IF(S543=R543,1,0),0))</f>
        <v/>
      </c>
      <c r="AU543" s="14">
        <f>A543&amp;"|"&amp;LEFT(C543,1)</f>
        <v/>
      </c>
      <c r="AV543" s="14">
        <f>F543&amp;I543&amp;L543&amp;O543&amp;R543</f>
        <v/>
      </c>
      <c r="AW543" s="14">
        <f>G543&amp;J543&amp;M543&amp;P543&amp;S543</f>
        <v/>
      </c>
    </row>
    <row r="544" ht="70" customHeight="1">
      <c r="A544" s="14" t="inlineStr">
        <is>
          <t>DS-068</t>
        </is>
      </c>
      <c r="B544" s="14" t="inlineStr">
        <is>
          <t>IROSCD: Indonesia Road Surface Classification Dataset</t>
        </is>
      </c>
      <c r="C544" s="14" t="inlineStr">
        <is>
          <t>V Test Readiness</t>
        </is>
      </c>
      <c r="D544" s="14">
        <f>MCDM_Settings!$D$13</f>
        <v/>
      </c>
      <c r="E544" s="14" t="inlineStr">
        <is>
          <t>V1 Identify test data</t>
        </is>
      </c>
      <c r="F544" s="21" t="inlineStr">
        <is>
          <t>U</t>
        </is>
      </c>
      <c r="G544" s="23" t="n"/>
      <c r="H544" s="14" t="inlineStr">
        <is>
          <t>V2 Define the splits</t>
        </is>
      </c>
      <c r="I544" s="21" t="inlineStr">
        <is>
          <t>U</t>
        </is>
      </c>
      <c r="J544" s="23" t="n"/>
      <c r="K544" s="14" t="inlineStr">
        <is>
          <t>V3 Prevent leakage</t>
        </is>
      </c>
      <c r="L544" s="21" t="inlineStr">
        <is>
          <t>U</t>
        </is>
      </c>
      <c r="M544" s="23" t="n"/>
      <c r="N544" s="14" t="inlineStr">
        <is>
          <t>V4 Provide a baseline</t>
        </is>
      </c>
      <c r="O544" s="21" t="inlineStr">
        <is>
          <t>U</t>
        </is>
      </c>
      <c r="P544" s="23" t="n"/>
      <c r="Q544" s="14" t="inlineStr">
        <is>
          <t>V5 Report uncertainty</t>
        </is>
      </c>
      <c r="R544" s="21" t="inlineStr">
        <is>
          <t>U</t>
        </is>
      </c>
      <c r="S544" s="23" t="n"/>
      <c r="T544" s="14">
        <f>IF(Z544=0,IF(ISNUMBER(SEARCH("X",AV544)),"Unrated (0-5; X)","Unrated (0-5)"),IF(Z544=1,V544&amp;"/5",V544&amp;"-"&amp;X544&amp;"/5 (P"&amp;IF(ISNUMBER(SEARCH("X",AV544)),"; X","")&amp;")"))</f>
        <v/>
      </c>
      <c r="U544" s="26">
        <f>IF(AS544=0,"",IF(AR544=0,"Incomplete/invalid",IF(AA544=0,IF(ISNUMBER(SEARCH("X",AW544)),"Unrated (0-5; X)","Unrated (0-5)"),IF(AA544=1,W544&amp;"/5",W544&amp;"-"&amp;Y544&amp;"/5 (P"&amp;IF(ISNUMBER(SEARCH("X",AW544)),"; X","")&amp;")"))))</f>
        <v/>
      </c>
      <c r="V544" s="53">
        <f>LEN(AV544)-LEN(SUBSTITUTE(AV544,"Y",""))</f>
        <v/>
      </c>
      <c r="W544" s="54">
        <f>IF(AR544=1,LEN(AW544)-LEN(SUBSTITUTE(AW544,"Y","")),"")</f>
        <v/>
      </c>
      <c r="X544" s="53">
        <f>5-(LEN(AV544)-LEN(SUBSTITUTE(AV544,"N","")))</f>
        <v/>
      </c>
      <c r="Y544" s="54">
        <f>IF(AR544=1,5-(LEN(AW544)-LEN(SUBSTITUTE(AW544,"N",""))),"")</f>
        <v/>
      </c>
      <c r="Z544" s="55">
        <f>(V544+5-X544)/5</f>
        <v/>
      </c>
      <c r="AA544" s="56">
        <f>IF(AR544=1,(W544+5-Y544)/5,"")</f>
        <v/>
      </c>
      <c r="AB544" s="57">
        <f>D544*V544/5</f>
        <v/>
      </c>
      <c r="AC544" s="58">
        <f>IF(AR544=1,D544*W544/5,"")</f>
        <v/>
      </c>
      <c r="AD544" s="57">
        <f>D544*X544/5</f>
        <v/>
      </c>
      <c r="AE544" s="58">
        <f>IF(AR544=1,D544*Y544/5,"")</f>
        <v/>
      </c>
      <c r="AF544" s="57">
        <f>D544*Z544</f>
        <v/>
      </c>
      <c r="AG544" s="58">
        <f>IF(AR544=1,D544*AA544,"")</f>
        <v/>
      </c>
      <c r="AH544" s="14" t="inlineStr">
        <is>
          <t>Y: none | N: none | X: none | U: V1, V2, V3, V4, V5. See dataset-specific evidence note in MCDM_Grades and the complete rules in MCDM_Rubric.</t>
        </is>
      </c>
      <c r="AI544" s="27" t="n"/>
      <c r="AJ544" s="14" t="inlineStr">
        <is>
          <t>https://data.mendeley.com/datasets/ftcrvjz92c/1</t>
        </is>
      </c>
      <c r="AK544" s="27" t="n"/>
      <c r="AL544" s="14" t="inlineStr">
        <is>
          <t>P: primary documentation (not evaluator-verified data quality)</t>
        </is>
      </c>
      <c r="AM544" s="27" t="n"/>
      <c r="AN544" s="14" t="inlineStr">
        <is>
          <t>Mendeley ftcrvjz92c/1</t>
        </is>
      </c>
      <c r="AO544" s="27" t="n"/>
      <c r="AP544" s="14" t="inlineStr">
        <is>
          <t>2026-09-07</t>
        </is>
      </c>
      <c r="AQ544" s="27" t="n"/>
      <c r="AR544" s="14">
        <f>IF(AND(AS544=5,LEN(AW544)=5,LEN(SUBSTITUTE(SUBSTITUTE(SUBSTITUTE(SUBSTITUTE(AW544,"Y",""),"N",""),"U",""),"X",""))=0),1,0)</f>
        <v/>
      </c>
      <c r="AS544" s="14">
        <f>COUNTA(G544,J544,M544,P544,S544)</f>
        <v/>
      </c>
      <c r="AT544" s="14">
        <f>SUM(IF(OR(G544="Y",G544="N",G544="U",G544="X"),IF(G544=F544,1,0),0),IF(OR(J544="Y",J544="N",J544="U",J544="X"),IF(J544=I544,1,0),0),IF(OR(M544="Y",M544="N",M544="U",M544="X"),IF(M544=L544,1,0),0),IF(OR(P544="Y",P544="N",P544="U",P544="X"),IF(P544=O544,1,0),0),IF(OR(S544="Y",S544="N",S544="U",S544="X"),IF(S544=R544,1,0),0))</f>
        <v/>
      </c>
      <c r="AU544" s="14">
        <f>A544&amp;"|"&amp;LEFT(C544,1)</f>
        <v/>
      </c>
      <c r="AV544" s="14">
        <f>F544&amp;I544&amp;L544&amp;O544&amp;R544</f>
        <v/>
      </c>
      <c r="AW544" s="14">
        <f>G544&amp;J544&amp;M544&amp;P544&amp;S544</f>
        <v/>
      </c>
    </row>
    <row r="545" ht="70" customHeight="1">
      <c r="A545" s="14" t="inlineStr">
        <is>
          <t>DS-068</t>
        </is>
      </c>
      <c r="B545" s="14" t="inlineStr">
        <is>
          <t>IROSCD: Indonesia Road Surface Classification Dataset</t>
        </is>
      </c>
      <c r="C545" s="14" t="inlineStr">
        <is>
          <t>E Engineering Value</t>
        </is>
      </c>
      <c r="D545" s="14">
        <f>MCDM_Settings!$D$14</f>
        <v/>
      </c>
      <c r="E545" s="14" t="inlineStr">
        <is>
          <t>E1 Define the outcome</t>
        </is>
      </c>
      <c r="F545" s="21" t="inlineStr">
        <is>
          <t>U</t>
        </is>
      </c>
      <c r="G545" s="23" t="n"/>
      <c r="H545" s="14" t="inlineStr">
        <is>
          <t>E2 Provide measurements</t>
        </is>
      </c>
      <c r="I545" s="21" t="inlineStr">
        <is>
          <t>U</t>
        </is>
      </c>
      <c r="J545" s="23" t="n"/>
      <c r="K545" s="14" t="inlineStr">
        <is>
          <t>E3 Link the records</t>
        </is>
      </c>
      <c r="L545" s="21" t="inlineStr">
        <is>
          <t>U</t>
        </is>
      </c>
      <c r="M545" s="23" t="n"/>
      <c r="N545" s="14" t="inlineStr">
        <is>
          <t>E4 Map agency needs</t>
        </is>
      </c>
      <c r="O545" s="21" t="inlineStr">
        <is>
          <t>U</t>
        </is>
      </c>
      <c r="P545" s="23" t="n"/>
      <c r="Q545" s="14" t="inlineStr">
        <is>
          <t>E5 Validate the decision</t>
        </is>
      </c>
      <c r="R545" s="21" t="inlineStr">
        <is>
          <t>U</t>
        </is>
      </c>
      <c r="S545" s="23" t="n"/>
      <c r="T545" s="14">
        <f>IF(Z545=0,IF(ISNUMBER(SEARCH("X",AV545)),"Unrated (0-5; X)","Unrated (0-5)"),IF(Z545=1,V545&amp;"/5",V545&amp;"-"&amp;X545&amp;"/5 (P"&amp;IF(ISNUMBER(SEARCH("X",AV545)),"; X","")&amp;")"))</f>
        <v/>
      </c>
      <c r="U545" s="26">
        <f>IF(AS545=0,"",IF(AR545=0,"Incomplete/invalid",IF(AA545=0,IF(ISNUMBER(SEARCH("X",AW545)),"Unrated (0-5; X)","Unrated (0-5)"),IF(AA545=1,W545&amp;"/5",W545&amp;"-"&amp;Y545&amp;"/5 (P"&amp;IF(ISNUMBER(SEARCH("X",AW545)),"; X","")&amp;")"))))</f>
        <v/>
      </c>
      <c r="V545" s="53">
        <f>LEN(AV545)-LEN(SUBSTITUTE(AV545,"Y",""))</f>
        <v/>
      </c>
      <c r="W545" s="54">
        <f>IF(AR545=1,LEN(AW545)-LEN(SUBSTITUTE(AW545,"Y","")),"")</f>
        <v/>
      </c>
      <c r="X545" s="53">
        <f>5-(LEN(AV545)-LEN(SUBSTITUTE(AV545,"N","")))</f>
        <v/>
      </c>
      <c r="Y545" s="54">
        <f>IF(AR545=1,5-(LEN(AW545)-LEN(SUBSTITUTE(AW545,"N",""))),"")</f>
        <v/>
      </c>
      <c r="Z545" s="55">
        <f>(V545+5-X545)/5</f>
        <v/>
      </c>
      <c r="AA545" s="56">
        <f>IF(AR545=1,(W545+5-Y545)/5,"")</f>
        <v/>
      </c>
      <c r="AB545" s="57">
        <f>D545*V545/5</f>
        <v/>
      </c>
      <c r="AC545" s="58">
        <f>IF(AR545=1,D545*W545/5,"")</f>
        <v/>
      </c>
      <c r="AD545" s="57">
        <f>D545*X545/5</f>
        <v/>
      </c>
      <c r="AE545" s="58">
        <f>IF(AR545=1,D545*Y545/5,"")</f>
        <v/>
      </c>
      <c r="AF545" s="57">
        <f>D545*Z545</f>
        <v/>
      </c>
      <c r="AG545" s="58">
        <f>IF(AR545=1,D545*AA545,"")</f>
        <v/>
      </c>
      <c r="AH545" s="14" t="inlineStr">
        <is>
          <t>Y: none | N: none | X: none | U: E1, E2, E3, E4, E5. See dataset-specific evidence note in MCDM_Grades and the complete rules in MCDM_Rubric.</t>
        </is>
      </c>
      <c r="AI545" s="27" t="n"/>
      <c r="AJ545" s="14" t="inlineStr">
        <is>
          <t>https://data.mendeley.com/datasets/ftcrvjz92c/1</t>
        </is>
      </c>
      <c r="AK545" s="27" t="n"/>
      <c r="AL545" s="14" t="inlineStr">
        <is>
          <t>P: primary documentation (not evaluator-verified data quality)</t>
        </is>
      </c>
      <c r="AM545" s="27" t="n"/>
      <c r="AN545" s="14" t="inlineStr">
        <is>
          <t>Mendeley ftcrvjz92c/1</t>
        </is>
      </c>
      <c r="AO545" s="27" t="n"/>
      <c r="AP545" s="14" t="inlineStr">
        <is>
          <t>2026-09-07</t>
        </is>
      </c>
      <c r="AQ545" s="27" t="n"/>
      <c r="AR545" s="14">
        <f>IF(AND(AS545=5,LEN(AW545)=5,LEN(SUBSTITUTE(SUBSTITUTE(SUBSTITUTE(SUBSTITUTE(AW545,"Y",""),"N",""),"U",""),"X",""))=0),1,0)</f>
        <v/>
      </c>
      <c r="AS545" s="14">
        <f>COUNTA(G545,J545,M545,P545,S545)</f>
        <v/>
      </c>
      <c r="AT545" s="14">
        <f>SUM(IF(OR(G545="Y",G545="N",G545="U",G545="X"),IF(G545=F545,1,0),0),IF(OR(J545="Y",J545="N",J545="U",J545="X"),IF(J545=I545,1,0),0),IF(OR(M545="Y",M545="N",M545="U",M545="X"),IF(M545=L545,1,0),0),IF(OR(P545="Y",P545="N",P545="U",P545="X"),IF(P545=O545,1,0),0),IF(OR(S545="Y",S545="N",S545="U",S545="X"),IF(S545=R545,1,0),0))</f>
        <v/>
      </c>
      <c r="AU545" s="14">
        <f>A545&amp;"|"&amp;LEFT(C545,1)</f>
        <v/>
      </c>
      <c r="AV545" s="14">
        <f>F545&amp;I545&amp;L545&amp;O545&amp;R545</f>
        <v/>
      </c>
      <c r="AW545" s="14">
        <f>G545&amp;J545&amp;M545&amp;P545&amp;S545</f>
        <v/>
      </c>
    </row>
    <row r="546" ht="70" customHeight="1">
      <c r="A546" s="14" t="inlineStr">
        <is>
          <t>DS-069</t>
        </is>
      </c>
      <c r="B546" s="14" t="inlineStr">
        <is>
          <t>Multi-Weather Pothole Detection (MWPD)</t>
        </is>
      </c>
      <c r="C546" s="14" t="inlineStr">
        <is>
          <t>A Access</t>
        </is>
      </c>
      <c r="D546" s="14">
        <f>MCDM_Settings!$D$7</f>
        <v/>
      </c>
      <c r="E546" s="14" t="inlineStr">
        <is>
          <t>A1 Find the release</t>
        </is>
      </c>
      <c r="F546" s="21" t="inlineStr">
        <is>
          <t>Y</t>
        </is>
      </c>
      <c r="G546" s="23" t="n"/>
      <c r="H546" s="14" t="inlineStr">
        <is>
          <t>A2 Get the data</t>
        </is>
      </c>
      <c r="I546" s="21" t="inlineStr">
        <is>
          <t>Y</t>
        </is>
      </c>
      <c r="J546" s="23" t="n"/>
      <c r="K546" s="14" t="inlineStr">
        <is>
          <t>A3 Check the license</t>
        </is>
      </c>
      <c r="L546" s="21" t="inlineStr">
        <is>
          <t>Y</t>
        </is>
      </c>
      <c r="M546" s="23" t="n"/>
      <c r="N546" s="14" t="inlineStr">
        <is>
          <t>A4 Check other rights</t>
        </is>
      </c>
      <c r="O546" s="21" t="inlineStr">
        <is>
          <t>U</t>
        </is>
      </c>
      <c r="P546" s="23" t="n"/>
      <c r="Q546" s="14" t="inlineStr">
        <is>
          <t>A5 Open a sample</t>
        </is>
      </c>
      <c r="R546" s="21" t="inlineStr">
        <is>
          <t>U</t>
        </is>
      </c>
      <c r="S546" s="23" t="n"/>
      <c r="T546" s="14">
        <f>IF(Z546=0,IF(ISNUMBER(SEARCH("X",AV546)),"Unrated (0-5; X)","Unrated (0-5)"),IF(Z546=1,V546&amp;"/5",V546&amp;"-"&amp;X546&amp;"/5 (P"&amp;IF(ISNUMBER(SEARCH("X",AV546)),"; X","")&amp;")"))</f>
        <v/>
      </c>
      <c r="U546" s="26">
        <f>IF(AS546=0,"",IF(AR546=0,"Incomplete/invalid",IF(AA546=0,IF(ISNUMBER(SEARCH("X",AW546)),"Unrated (0-5; X)","Unrated (0-5)"),IF(AA546=1,W546&amp;"/5",W546&amp;"-"&amp;Y546&amp;"/5 (P"&amp;IF(ISNUMBER(SEARCH("X",AW546)),"; X","")&amp;")"))))</f>
        <v/>
      </c>
      <c r="V546" s="53">
        <f>LEN(AV546)-LEN(SUBSTITUTE(AV546,"Y",""))</f>
        <v/>
      </c>
      <c r="W546" s="54">
        <f>IF(AR546=1,LEN(AW546)-LEN(SUBSTITUTE(AW546,"Y","")),"")</f>
        <v/>
      </c>
      <c r="X546" s="53">
        <f>5-(LEN(AV546)-LEN(SUBSTITUTE(AV546,"N","")))</f>
        <v/>
      </c>
      <c r="Y546" s="54">
        <f>IF(AR546=1,5-(LEN(AW546)-LEN(SUBSTITUTE(AW546,"N",""))),"")</f>
        <v/>
      </c>
      <c r="Z546" s="55">
        <f>(V546+5-X546)/5</f>
        <v/>
      </c>
      <c r="AA546" s="56">
        <f>IF(AR546=1,(W546+5-Y546)/5,"")</f>
        <v/>
      </c>
      <c r="AB546" s="57">
        <f>D546*V546/5</f>
        <v/>
      </c>
      <c r="AC546" s="58">
        <f>IF(AR546=1,D546*W546/5,"")</f>
        <v/>
      </c>
      <c r="AD546" s="57">
        <f>D546*X546/5</f>
        <v/>
      </c>
      <c r="AE546" s="58">
        <f>IF(AR546=1,D546*Y546/5,"")</f>
        <v/>
      </c>
      <c r="AF546" s="57">
        <f>D546*Z546</f>
        <v/>
      </c>
      <c r="AG546" s="58">
        <f>IF(AR546=1,D546*AA546,"")</f>
        <v/>
      </c>
      <c r="AH546" s="14" t="inlineStr">
        <is>
          <t>Y: A1, A2, A3 | N: none | X: none | U: A4, A5. See dataset-specific evidence note in MCDM_Grades and the complete rules in MCDM_Rubric.</t>
        </is>
      </c>
      <c r="AI546" s="27" t="n"/>
      <c r="AJ546" s="14" t="inlineStr">
        <is>
          <t>https://data.mendeley.com/datasets/s5hx9n2jc3/2</t>
        </is>
      </c>
      <c r="AK546" s="27" t="n"/>
      <c r="AL546" s="14" t="inlineStr">
        <is>
          <t>P: primary documentation (not evaluator-verified data quality)</t>
        </is>
      </c>
      <c r="AM546" s="27" t="n"/>
      <c r="AN546" s="14" t="inlineStr">
        <is>
          <t>Mendeley s5hx9n2jc3/2</t>
        </is>
      </c>
      <c r="AO546" s="27" t="n"/>
      <c r="AP546" s="14" t="inlineStr">
        <is>
          <t>2026-09-07</t>
        </is>
      </c>
      <c r="AQ546" s="27" t="n"/>
      <c r="AR546" s="14">
        <f>IF(AND(AS546=5,LEN(AW546)=5,LEN(SUBSTITUTE(SUBSTITUTE(SUBSTITUTE(SUBSTITUTE(AW546,"Y",""),"N",""),"U",""),"X",""))=0),1,0)</f>
        <v/>
      </c>
      <c r="AS546" s="14">
        <f>COUNTA(G546,J546,M546,P546,S546)</f>
        <v/>
      </c>
      <c r="AT546" s="14">
        <f>SUM(IF(OR(G546="Y",G546="N",G546="U",G546="X"),IF(G546=F546,1,0),0),IF(OR(J546="Y",J546="N",J546="U",J546="X"),IF(J546=I546,1,0),0),IF(OR(M546="Y",M546="N",M546="U",M546="X"),IF(M546=L546,1,0),0),IF(OR(P546="Y",P546="N",P546="U",P546="X"),IF(P546=O546,1,0),0),IF(OR(S546="Y",S546="N",S546="U",S546="X"),IF(S546=R546,1,0),0))</f>
        <v/>
      </c>
      <c r="AU546" s="14">
        <f>A546&amp;"|"&amp;LEFT(C546,1)</f>
        <v/>
      </c>
      <c r="AV546" s="14">
        <f>F546&amp;I546&amp;L546&amp;O546&amp;R546</f>
        <v/>
      </c>
      <c r="AW546" s="14">
        <f>G546&amp;J546&amp;M546&amp;P546&amp;S546</f>
        <v/>
      </c>
    </row>
    <row r="547" ht="70" customHeight="1">
      <c r="A547" s="14" t="inlineStr">
        <is>
          <t>DS-069</t>
        </is>
      </c>
      <c r="B547" s="14" t="inlineStr">
        <is>
          <t>Multi-Weather Pothole Detection (MWPD)</t>
        </is>
      </c>
      <c r="C547" s="14" t="inlineStr">
        <is>
          <t>L Label Quality</t>
        </is>
      </c>
      <c r="D547" s="14">
        <f>MCDM_Settings!$D$8</f>
        <v/>
      </c>
      <c r="E547" s="14" t="inlineStr">
        <is>
          <t>L1 Define the targets</t>
        </is>
      </c>
      <c r="F547" s="21" t="inlineStr">
        <is>
          <t>Y</t>
        </is>
      </c>
      <c r="G547" s="23" t="n"/>
      <c r="H547" s="14" t="inlineStr">
        <is>
          <t>L2 Explain the rules</t>
        </is>
      </c>
      <c r="I547" s="21" t="inlineStr">
        <is>
          <t>U</t>
        </is>
      </c>
      <c r="J547" s="23" t="n"/>
      <c r="K547" s="14" t="inlineStr">
        <is>
          <t>L3 Identify the team</t>
        </is>
      </c>
      <c r="L547" s="21" t="inlineStr">
        <is>
          <t>U</t>
        </is>
      </c>
      <c r="M547" s="23" t="n"/>
      <c r="N547" s="14" t="inlineStr">
        <is>
          <t>L4 Review and correct</t>
        </is>
      </c>
      <c r="O547" s="21" t="inlineStr">
        <is>
          <t>U</t>
        </is>
      </c>
      <c r="P547" s="23" t="n"/>
      <c r="Q547" s="14" t="inlineStr">
        <is>
          <t>L5 Measure reliability</t>
        </is>
      </c>
      <c r="R547" s="21" t="inlineStr">
        <is>
          <t>U</t>
        </is>
      </c>
      <c r="S547" s="23" t="n"/>
      <c r="T547" s="14">
        <f>IF(Z547=0,IF(ISNUMBER(SEARCH("X",AV547)),"Unrated (0-5; X)","Unrated (0-5)"),IF(Z547=1,V547&amp;"/5",V547&amp;"-"&amp;X547&amp;"/5 (P"&amp;IF(ISNUMBER(SEARCH("X",AV547)),"; X","")&amp;")"))</f>
        <v/>
      </c>
      <c r="U547" s="26">
        <f>IF(AS547=0,"",IF(AR547=0,"Incomplete/invalid",IF(AA547=0,IF(ISNUMBER(SEARCH("X",AW547)),"Unrated (0-5; X)","Unrated (0-5)"),IF(AA547=1,W547&amp;"/5",W547&amp;"-"&amp;Y547&amp;"/5 (P"&amp;IF(ISNUMBER(SEARCH("X",AW547)),"; X","")&amp;")"))))</f>
        <v/>
      </c>
      <c r="V547" s="53">
        <f>LEN(AV547)-LEN(SUBSTITUTE(AV547,"Y",""))</f>
        <v/>
      </c>
      <c r="W547" s="54">
        <f>IF(AR547=1,LEN(AW547)-LEN(SUBSTITUTE(AW547,"Y","")),"")</f>
        <v/>
      </c>
      <c r="X547" s="53">
        <f>5-(LEN(AV547)-LEN(SUBSTITUTE(AV547,"N","")))</f>
        <v/>
      </c>
      <c r="Y547" s="54">
        <f>IF(AR547=1,5-(LEN(AW547)-LEN(SUBSTITUTE(AW547,"N",""))),"")</f>
        <v/>
      </c>
      <c r="Z547" s="55">
        <f>(V547+5-X547)/5</f>
        <v/>
      </c>
      <c r="AA547" s="56">
        <f>IF(AR547=1,(W547+5-Y547)/5,"")</f>
        <v/>
      </c>
      <c r="AB547" s="57">
        <f>D547*V547/5</f>
        <v/>
      </c>
      <c r="AC547" s="58">
        <f>IF(AR547=1,D547*W547/5,"")</f>
        <v/>
      </c>
      <c r="AD547" s="57">
        <f>D547*X547/5</f>
        <v/>
      </c>
      <c r="AE547" s="58">
        <f>IF(AR547=1,D547*Y547/5,"")</f>
        <v/>
      </c>
      <c r="AF547" s="57">
        <f>D547*Z547</f>
        <v/>
      </c>
      <c r="AG547" s="58">
        <f>IF(AR547=1,D547*AA547,"")</f>
        <v/>
      </c>
      <c r="AH547" s="14" t="inlineStr">
        <is>
          <t>Y: L1 | N: none | X: none | U: L2, L3, L4, L5. See dataset-specific evidence note in MCDM_Grades and the complete rules in MCDM_Rubric.</t>
        </is>
      </c>
      <c r="AI547" s="27" t="n"/>
      <c r="AJ547" s="14" t="inlineStr">
        <is>
          <t>https://data.mendeley.com/datasets/s5hx9n2jc3/2</t>
        </is>
      </c>
      <c r="AK547" s="27" t="n"/>
      <c r="AL547" s="14" t="inlineStr">
        <is>
          <t>P: primary documentation (not evaluator-verified data quality)</t>
        </is>
      </c>
      <c r="AM547" s="27" t="n"/>
      <c r="AN547" s="14" t="inlineStr">
        <is>
          <t>Mendeley s5hx9n2jc3/2</t>
        </is>
      </c>
      <c r="AO547" s="27" t="n"/>
      <c r="AP547" s="14" t="inlineStr">
        <is>
          <t>2026-09-07</t>
        </is>
      </c>
      <c r="AQ547" s="27" t="n"/>
      <c r="AR547" s="14">
        <f>IF(AND(AS547=5,LEN(AW547)=5,LEN(SUBSTITUTE(SUBSTITUTE(SUBSTITUTE(SUBSTITUTE(AW547,"Y",""),"N",""),"U",""),"X",""))=0),1,0)</f>
        <v/>
      </c>
      <c r="AS547" s="14">
        <f>COUNTA(G547,J547,M547,P547,S547)</f>
        <v/>
      </c>
      <c r="AT547" s="14">
        <f>SUM(IF(OR(G547="Y",G547="N",G547="U",G547="X"),IF(G547=F547,1,0),0),IF(OR(J547="Y",J547="N",J547="U",J547="X"),IF(J547=I547,1,0),0),IF(OR(M547="Y",M547="N",M547="U",M547="X"),IF(M547=L547,1,0),0),IF(OR(P547="Y",P547="N",P547="U",P547="X"),IF(P547=O547,1,0),0),IF(OR(S547="Y",S547="N",S547="U",S547="X"),IF(S547=R547,1,0),0))</f>
        <v/>
      </c>
      <c r="AU547" s="14">
        <f>A547&amp;"|"&amp;LEFT(C547,1)</f>
        <v/>
      </c>
      <c r="AV547" s="14">
        <f>F547&amp;I547&amp;L547&amp;O547&amp;R547</f>
        <v/>
      </c>
      <c r="AW547" s="14">
        <f>G547&amp;J547&amp;M547&amp;P547&amp;S547</f>
        <v/>
      </c>
    </row>
    <row r="548" ht="70" customHeight="1">
      <c r="A548" s="14" t="inlineStr">
        <is>
          <t>DS-069</t>
        </is>
      </c>
      <c r="B548" s="14" t="inlineStr">
        <is>
          <t>Multi-Weather Pothole Detection (MWPD)</t>
        </is>
      </c>
      <c r="C548" s="14" t="inlineStr">
        <is>
          <t>D Documentation</t>
        </is>
      </c>
      <c r="D548" s="14">
        <f>MCDM_Settings!$D$9</f>
        <v/>
      </c>
      <c r="E548" s="14" t="inlineStr">
        <is>
          <t>D1 Describe the files</t>
        </is>
      </c>
      <c r="F548" s="21" t="inlineStr">
        <is>
          <t>U</t>
        </is>
      </c>
      <c r="G548" s="23" t="n"/>
      <c r="H548" s="14" t="inlineStr">
        <is>
          <t>D2 Explain the source</t>
        </is>
      </c>
      <c r="I548" s="21" t="inlineStr">
        <is>
          <t>U</t>
        </is>
      </c>
      <c r="J548" s="23" t="n"/>
      <c r="K548" s="14" t="inlineStr">
        <is>
          <t>D3 Track the version</t>
        </is>
      </c>
      <c r="L548" s="21" t="inlineStr">
        <is>
          <t>U</t>
        </is>
      </c>
      <c r="M548" s="23" t="n"/>
      <c r="N548" s="14" t="inlineStr">
        <is>
          <t>D4 State the limits</t>
        </is>
      </c>
      <c r="O548" s="21" t="inlineStr">
        <is>
          <t>U</t>
        </is>
      </c>
      <c r="P548" s="23" t="n"/>
      <c r="Q548" s="14" t="inlineStr">
        <is>
          <t>D5 Locate the details</t>
        </is>
      </c>
      <c r="R548" s="21" t="inlineStr">
        <is>
          <t>Y</t>
        </is>
      </c>
      <c r="S548" s="23" t="n"/>
      <c r="T548" s="14">
        <f>IF(Z548=0,IF(ISNUMBER(SEARCH("X",AV548)),"Unrated (0-5; X)","Unrated (0-5)"),IF(Z548=1,V548&amp;"/5",V548&amp;"-"&amp;X548&amp;"/5 (P"&amp;IF(ISNUMBER(SEARCH("X",AV548)),"; X","")&amp;")"))</f>
        <v/>
      </c>
      <c r="U548" s="26">
        <f>IF(AS548=0,"",IF(AR548=0,"Incomplete/invalid",IF(AA548=0,IF(ISNUMBER(SEARCH("X",AW548)),"Unrated (0-5; X)","Unrated (0-5)"),IF(AA548=1,W548&amp;"/5",W548&amp;"-"&amp;Y548&amp;"/5 (P"&amp;IF(ISNUMBER(SEARCH("X",AW548)),"; X","")&amp;")"))))</f>
        <v/>
      </c>
      <c r="V548" s="53">
        <f>LEN(AV548)-LEN(SUBSTITUTE(AV548,"Y",""))</f>
        <v/>
      </c>
      <c r="W548" s="54">
        <f>IF(AR548=1,LEN(AW548)-LEN(SUBSTITUTE(AW548,"Y","")),"")</f>
        <v/>
      </c>
      <c r="X548" s="53">
        <f>5-(LEN(AV548)-LEN(SUBSTITUTE(AV548,"N","")))</f>
        <v/>
      </c>
      <c r="Y548" s="54">
        <f>IF(AR548=1,5-(LEN(AW548)-LEN(SUBSTITUTE(AW548,"N",""))),"")</f>
        <v/>
      </c>
      <c r="Z548" s="55">
        <f>(V548+5-X548)/5</f>
        <v/>
      </c>
      <c r="AA548" s="56">
        <f>IF(AR548=1,(W548+5-Y548)/5,"")</f>
        <v/>
      </c>
      <c r="AB548" s="57">
        <f>D548*V548/5</f>
        <v/>
      </c>
      <c r="AC548" s="58">
        <f>IF(AR548=1,D548*W548/5,"")</f>
        <v/>
      </c>
      <c r="AD548" s="57">
        <f>D548*X548/5</f>
        <v/>
      </c>
      <c r="AE548" s="58">
        <f>IF(AR548=1,D548*Y548/5,"")</f>
        <v/>
      </c>
      <c r="AF548" s="57">
        <f>D548*Z548</f>
        <v/>
      </c>
      <c r="AG548" s="58">
        <f>IF(AR548=1,D548*AA548,"")</f>
        <v/>
      </c>
      <c r="AH548" s="14" t="inlineStr">
        <is>
          <t>Y: D5 | N: none | X: none | U: D1, D2, D3, D4. See dataset-specific evidence note in MCDM_Grades and the complete rules in MCDM_Rubric.</t>
        </is>
      </c>
      <c r="AI548" s="27" t="n"/>
      <c r="AJ548" s="14" t="inlineStr">
        <is>
          <t>https://data.mendeley.com/datasets/s5hx9n2jc3/2</t>
        </is>
      </c>
      <c r="AK548" s="27" t="n"/>
      <c r="AL548" s="14" t="inlineStr">
        <is>
          <t>P: primary documentation (not evaluator-verified data quality)</t>
        </is>
      </c>
      <c r="AM548" s="27" t="n"/>
      <c r="AN548" s="14" t="inlineStr">
        <is>
          <t>Mendeley s5hx9n2jc3/2</t>
        </is>
      </c>
      <c r="AO548" s="27" t="n"/>
      <c r="AP548" s="14" t="inlineStr">
        <is>
          <t>2026-09-07</t>
        </is>
      </c>
      <c r="AQ548" s="27" t="n"/>
      <c r="AR548" s="14">
        <f>IF(AND(AS548=5,LEN(AW548)=5,LEN(SUBSTITUTE(SUBSTITUTE(SUBSTITUTE(SUBSTITUTE(AW548,"Y",""),"N",""),"U",""),"X",""))=0),1,0)</f>
        <v/>
      </c>
      <c r="AS548" s="14">
        <f>COUNTA(G548,J548,M548,P548,S548)</f>
        <v/>
      </c>
      <c r="AT548" s="14">
        <f>SUM(IF(OR(G548="Y",G548="N",G548="U",G548="X"),IF(G548=F548,1,0),0),IF(OR(J548="Y",J548="N",J548="U",J548="X"),IF(J548=I548,1,0),0),IF(OR(M548="Y",M548="N",M548="U",M548="X"),IF(M548=L548,1,0),0),IF(OR(P548="Y",P548="N",P548="U",P548="X"),IF(P548=O548,1,0),0),IF(OR(S548="Y",S548="N",S548="U",S548="X"),IF(S548=R548,1,0),0))</f>
        <v/>
      </c>
      <c r="AU548" s="14">
        <f>A548&amp;"|"&amp;LEFT(C548,1)</f>
        <v/>
      </c>
      <c r="AV548" s="14">
        <f>F548&amp;I548&amp;L548&amp;O548&amp;R548</f>
        <v/>
      </c>
      <c r="AW548" s="14">
        <f>G548&amp;J548&amp;M548&amp;P548&amp;S548</f>
        <v/>
      </c>
    </row>
    <row r="549" ht="70" customHeight="1">
      <c r="A549" s="14" t="inlineStr">
        <is>
          <t>DS-069</t>
        </is>
      </c>
      <c r="B549" s="14" t="inlineStr">
        <is>
          <t>Multi-Weather Pothole Detection (MWPD)</t>
        </is>
      </c>
      <c r="C549" s="14" t="inlineStr">
        <is>
          <t>C Sample Size</t>
        </is>
      </c>
      <c r="D549" s="14">
        <f>MCDM_Settings!$D$10</f>
        <v/>
      </c>
      <c r="E549" s="14" t="inlineStr">
        <is>
          <t>C1 Count originals</t>
        </is>
      </c>
      <c r="F549" s="21" t="inlineStr">
        <is>
          <t>U</t>
        </is>
      </c>
      <c r="G549" s="23" t="n"/>
      <c r="H549" s="14" t="inlineStr">
        <is>
          <t>C2 Count each class</t>
        </is>
      </c>
      <c r="I549" s="21" t="inlineStr">
        <is>
          <t>U</t>
        </is>
      </c>
      <c r="J549" s="23" t="n"/>
      <c r="K549" s="14" t="inlineStr">
        <is>
          <t>C3 Count each group</t>
        </is>
      </c>
      <c r="L549" s="21" t="inlineStr">
        <is>
          <t>U</t>
        </is>
      </c>
      <c r="M549" s="23" t="n"/>
      <c r="N549" s="14" t="inlineStr">
        <is>
          <t>C4 Count each split</t>
        </is>
      </c>
      <c r="O549" s="21" t="inlineStr">
        <is>
          <t>U</t>
        </is>
      </c>
      <c r="P549" s="23" t="n"/>
      <c r="Q549" s="14" t="inlineStr">
        <is>
          <t>C5 Justify the size</t>
        </is>
      </c>
      <c r="R549" s="21" t="inlineStr">
        <is>
          <t>U</t>
        </is>
      </c>
      <c r="S549" s="23" t="n"/>
      <c r="T549" s="14">
        <f>IF(Z549=0,IF(ISNUMBER(SEARCH("X",AV549)),"Unrated (0-5; X)","Unrated (0-5)"),IF(Z549=1,V549&amp;"/5",V549&amp;"-"&amp;X549&amp;"/5 (P"&amp;IF(ISNUMBER(SEARCH("X",AV549)),"; X","")&amp;")"))</f>
        <v/>
      </c>
      <c r="U549" s="26">
        <f>IF(AS549=0,"",IF(AR549=0,"Incomplete/invalid",IF(AA549=0,IF(ISNUMBER(SEARCH("X",AW549)),"Unrated (0-5; X)","Unrated (0-5)"),IF(AA549=1,W549&amp;"/5",W549&amp;"-"&amp;Y549&amp;"/5 (P"&amp;IF(ISNUMBER(SEARCH("X",AW549)),"; X","")&amp;")"))))</f>
        <v/>
      </c>
      <c r="V549" s="53">
        <f>LEN(AV549)-LEN(SUBSTITUTE(AV549,"Y",""))</f>
        <v/>
      </c>
      <c r="W549" s="54">
        <f>IF(AR549=1,LEN(AW549)-LEN(SUBSTITUTE(AW549,"Y","")),"")</f>
        <v/>
      </c>
      <c r="X549" s="53">
        <f>5-(LEN(AV549)-LEN(SUBSTITUTE(AV549,"N","")))</f>
        <v/>
      </c>
      <c r="Y549" s="54">
        <f>IF(AR549=1,5-(LEN(AW549)-LEN(SUBSTITUTE(AW549,"N",""))),"")</f>
        <v/>
      </c>
      <c r="Z549" s="55">
        <f>(V549+5-X549)/5</f>
        <v/>
      </c>
      <c r="AA549" s="56">
        <f>IF(AR549=1,(W549+5-Y549)/5,"")</f>
        <v/>
      </c>
      <c r="AB549" s="57">
        <f>D549*V549/5</f>
        <v/>
      </c>
      <c r="AC549" s="58">
        <f>IF(AR549=1,D549*W549/5,"")</f>
        <v/>
      </c>
      <c r="AD549" s="57">
        <f>D549*X549/5</f>
        <v/>
      </c>
      <c r="AE549" s="58">
        <f>IF(AR549=1,D549*Y549/5,"")</f>
        <v/>
      </c>
      <c r="AF549" s="57">
        <f>D549*Z549</f>
        <v/>
      </c>
      <c r="AG549" s="58">
        <f>IF(AR549=1,D549*AA549,"")</f>
        <v/>
      </c>
      <c r="AH549" s="14" t="inlineStr">
        <is>
          <t>Y: none | N: none | X: none | U: C1, C2, C3, C4, C5. See dataset-specific evidence note in MCDM_Grades and the complete rules in MCDM_Rubric.</t>
        </is>
      </c>
      <c r="AI549" s="27" t="n"/>
      <c r="AJ549" s="14" t="inlineStr">
        <is>
          <t>https://data.mendeley.com/datasets/s5hx9n2jc3/2</t>
        </is>
      </c>
      <c r="AK549" s="27" t="n"/>
      <c r="AL549" s="14" t="inlineStr">
        <is>
          <t>P: primary documentation (not evaluator-verified data quality)</t>
        </is>
      </c>
      <c r="AM549" s="27" t="n"/>
      <c r="AN549" s="14" t="inlineStr">
        <is>
          <t>Mendeley s5hx9n2jc3/2</t>
        </is>
      </c>
      <c r="AO549" s="27" t="n"/>
      <c r="AP549" s="14" t="inlineStr">
        <is>
          <t>2026-09-07</t>
        </is>
      </c>
      <c r="AQ549" s="27" t="n"/>
      <c r="AR549" s="14">
        <f>IF(AND(AS549=5,LEN(AW549)=5,LEN(SUBSTITUTE(SUBSTITUTE(SUBSTITUTE(SUBSTITUTE(AW549,"Y",""),"N",""),"U",""),"X",""))=0),1,0)</f>
        <v/>
      </c>
      <c r="AS549" s="14">
        <f>COUNTA(G549,J549,M549,P549,S549)</f>
        <v/>
      </c>
      <c r="AT549" s="14">
        <f>SUM(IF(OR(G549="Y",G549="N",G549="U",G549="X"),IF(G549=F549,1,0),0),IF(OR(J549="Y",J549="N",J549="U",J549="X"),IF(J549=I549,1,0),0),IF(OR(M549="Y",M549="N",M549="U",M549="X"),IF(M549=L549,1,0),0),IF(OR(P549="Y",P549="N",P549="U",P549="X"),IF(P549=O549,1,0),0),IF(OR(S549="Y",S549="N",S549="U",S549="X"),IF(S549=R549,1,0),0))</f>
        <v/>
      </c>
      <c r="AU549" s="14">
        <f>A549&amp;"|"&amp;LEFT(C549,1)</f>
        <v/>
      </c>
      <c r="AV549" s="14">
        <f>F549&amp;I549&amp;L549&amp;O549&amp;R549</f>
        <v/>
      </c>
      <c r="AW549" s="14">
        <f>G549&amp;J549&amp;M549&amp;P549&amp;S549</f>
        <v/>
      </c>
    </row>
    <row r="550" ht="70" customHeight="1">
      <c r="A550" s="14" t="inlineStr">
        <is>
          <t>DS-069</t>
        </is>
      </c>
      <c r="B550" s="14" t="inlineStr">
        <is>
          <t>Multi-Weather Pothole Detection (MWPD)</t>
        </is>
      </c>
      <c r="C550" s="14" t="inlineStr">
        <is>
          <t>R Domain Fit</t>
        </is>
      </c>
      <c r="D550" s="14">
        <f>MCDM_Settings!$D$11</f>
        <v/>
      </c>
      <c r="E550" s="14" t="inlineStr">
        <is>
          <t>R1 Define the domain</t>
        </is>
      </c>
      <c r="F550" s="21" t="inlineStr">
        <is>
          <t>U</t>
        </is>
      </c>
      <c r="G550" s="23" t="n"/>
      <c r="H550" s="14" t="inlineStr">
        <is>
          <t>R2 Describe coverage</t>
        </is>
      </c>
      <c r="I550" s="21" t="inlineStr">
        <is>
          <t>U</t>
        </is>
      </c>
      <c r="J550" s="23" t="n"/>
      <c r="K550" s="14" t="inlineStr">
        <is>
          <t>R3 Compare the target</t>
        </is>
      </c>
      <c r="L550" s="21" t="inlineStr">
        <is>
          <t>U</t>
        </is>
      </c>
      <c r="M550" s="23" t="n"/>
      <c r="N550" s="14" t="inlineStr">
        <is>
          <t>R4 Check for bias</t>
        </is>
      </c>
      <c r="O550" s="21" t="inlineStr">
        <is>
          <t>U</t>
        </is>
      </c>
      <c r="P550" s="23" t="n"/>
      <c r="Q550" s="14" t="inlineStr">
        <is>
          <t>R5 Test a new domain</t>
        </is>
      </c>
      <c r="R550" s="21" t="inlineStr">
        <is>
          <t>U</t>
        </is>
      </c>
      <c r="S550" s="23" t="n"/>
      <c r="T550" s="14">
        <f>IF(Z550=0,IF(ISNUMBER(SEARCH("X",AV550)),"Unrated (0-5; X)","Unrated (0-5)"),IF(Z550=1,V550&amp;"/5",V550&amp;"-"&amp;X550&amp;"/5 (P"&amp;IF(ISNUMBER(SEARCH("X",AV550)),"; X","")&amp;")"))</f>
        <v/>
      </c>
      <c r="U550" s="26">
        <f>IF(AS550=0,"",IF(AR550=0,"Incomplete/invalid",IF(AA550=0,IF(ISNUMBER(SEARCH("X",AW550)),"Unrated (0-5; X)","Unrated (0-5)"),IF(AA550=1,W550&amp;"/5",W550&amp;"-"&amp;Y550&amp;"/5 (P"&amp;IF(ISNUMBER(SEARCH("X",AW550)),"; X","")&amp;")"))))</f>
        <v/>
      </c>
      <c r="V550" s="53">
        <f>LEN(AV550)-LEN(SUBSTITUTE(AV550,"Y",""))</f>
        <v/>
      </c>
      <c r="W550" s="54">
        <f>IF(AR550=1,LEN(AW550)-LEN(SUBSTITUTE(AW550,"Y","")),"")</f>
        <v/>
      </c>
      <c r="X550" s="53">
        <f>5-(LEN(AV550)-LEN(SUBSTITUTE(AV550,"N","")))</f>
        <v/>
      </c>
      <c r="Y550" s="54">
        <f>IF(AR550=1,5-(LEN(AW550)-LEN(SUBSTITUTE(AW550,"N",""))),"")</f>
        <v/>
      </c>
      <c r="Z550" s="55">
        <f>(V550+5-X550)/5</f>
        <v/>
      </c>
      <c r="AA550" s="56">
        <f>IF(AR550=1,(W550+5-Y550)/5,"")</f>
        <v/>
      </c>
      <c r="AB550" s="57">
        <f>D550*V550/5</f>
        <v/>
      </c>
      <c r="AC550" s="58">
        <f>IF(AR550=1,D550*W550/5,"")</f>
        <v/>
      </c>
      <c r="AD550" s="57">
        <f>D550*X550/5</f>
        <v/>
      </c>
      <c r="AE550" s="58">
        <f>IF(AR550=1,D550*Y550/5,"")</f>
        <v/>
      </c>
      <c r="AF550" s="57">
        <f>D550*Z550</f>
        <v/>
      </c>
      <c r="AG550" s="58">
        <f>IF(AR550=1,D550*AA550,"")</f>
        <v/>
      </c>
      <c r="AH550" s="14" t="inlineStr">
        <is>
          <t>Y: none | N: none | X: none | U: R1, R2, R3, R4, R5. See dataset-specific evidence note in MCDM_Grades and the complete rules in MCDM_Rubric.</t>
        </is>
      </c>
      <c r="AI550" s="27" t="n"/>
      <c r="AJ550" s="14" t="inlineStr">
        <is>
          <t>https://data.mendeley.com/datasets/s5hx9n2jc3/2</t>
        </is>
      </c>
      <c r="AK550" s="27" t="n"/>
      <c r="AL550" s="14" t="inlineStr">
        <is>
          <t>P: primary documentation (not evaluator-verified data quality)</t>
        </is>
      </c>
      <c r="AM550" s="27" t="n"/>
      <c r="AN550" s="14" t="inlineStr">
        <is>
          <t>Mendeley s5hx9n2jc3/2</t>
        </is>
      </c>
      <c r="AO550" s="27" t="n"/>
      <c r="AP550" s="14" t="inlineStr">
        <is>
          <t>2026-09-07</t>
        </is>
      </c>
      <c r="AQ550" s="27" t="n"/>
      <c r="AR550" s="14">
        <f>IF(AND(AS550=5,LEN(AW550)=5,LEN(SUBSTITUTE(SUBSTITUTE(SUBSTITUTE(SUBSTITUTE(AW550,"Y",""),"N",""),"U",""),"X",""))=0),1,0)</f>
        <v/>
      </c>
      <c r="AS550" s="14">
        <f>COUNTA(G550,J550,M550,P550,S550)</f>
        <v/>
      </c>
      <c r="AT550" s="14">
        <f>SUM(IF(OR(G550="Y",G550="N",G550="U",G550="X"),IF(G550=F550,1,0),0),IF(OR(J550="Y",J550="N",J550="U",J550="X"),IF(J550=I550,1,0),0),IF(OR(M550="Y",M550="N",M550="U",M550="X"),IF(M550=L550,1,0),0),IF(OR(P550="Y",P550="N",P550="U",P550="X"),IF(P550=O550,1,0),0),IF(OR(S550="Y",S550="N",S550="U",S550="X"),IF(S550=R550,1,0),0))</f>
        <v/>
      </c>
      <c r="AU550" s="14">
        <f>A550&amp;"|"&amp;LEFT(C550,1)</f>
        <v/>
      </c>
      <c r="AV550" s="14">
        <f>F550&amp;I550&amp;L550&amp;O550&amp;R550</f>
        <v/>
      </c>
      <c r="AW550" s="14">
        <f>G550&amp;J550&amp;M550&amp;P550&amp;S550</f>
        <v/>
      </c>
    </row>
    <row r="551" ht="70" customHeight="1">
      <c r="A551" s="14" t="inlineStr">
        <is>
          <t>DS-069</t>
        </is>
      </c>
      <c r="B551" s="14" t="inlineStr">
        <is>
          <t>Multi-Weather Pothole Detection (MWPD)</t>
        </is>
      </c>
      <c r="C551" s="14" t="inlineStr">
        <is>
          <t>M Sensor Details</t>
        </is>
      </c>
      <c r="D551" s="14">
        <f>MCDM_Settings!$D$12</f>
        <v/>
      </c>
      <c r="E551" s="14" t="inlineStr">
        <is>
          <t>M1 Identify equipment</t>
        </is>
      </c>
      <c r="F551" s="21" t="inlineStr">
        <is>
          <t>U</t>
        </is>
      </c>
      <c r="G551" s="23" t="n"/>
      <c r="H551" s="14" t="inlineStr">
        <is>
          <t>M2 Specify the scale</t>
        </is>
      </c>
      <c r="I551" s="21" t="inlineStr">
        <is>
          <t>U</t>
        </is>
      </c>
      <c r="J551" s="23" t="n"/>
      <c r="K551" s="14" t="inlineStr">
        <is>
          <t>M3 Locate the records</t>
        </is>
      </c>
      <c r="L551" s="21" t="inlineStr">
        <is>
          <t>U</t>
        </is>
      </c>
      <c r="M551" s="23" t="n"/>
      <c r="N551" s="14" t="inlineStr">
        <is>
          <t>M4 Report precision</t>
        </is>
      </c>
      <c r="O551" s="21" t="inlineStr">
        <is>
          <t>U</t>
        </is>
      </c>
      <c r="P551" s="23" t="n"/>
      <c r="Q551" s="14" t="inlineStr">
        <is>
          <t>M5 Explain processing</t>
        </is>
      </c>
      <c r="R551" s="21" t="inlineStr">
        <is>
          <t>U</t>
        </is>
      </c>
      <c r="S551" s="23" t="n"/>
      <c r="T551" s="14">
        <f>IF(Z551=0,IF(ISNUMBER(SEARCH("X",AV551)),"Unrated (0-5; X)","Unrated (0-5)"),IF(Z551=1,V551&amp;"/5",V551&amp;"-"&amp;X551&amp;"/5 (P"&amp;IF(ISNUMBER(SEARCH("X",AV551)),"; X","")&amp;")"))</f>
        <v/>
      </c>
      <c r="U551" s="26">
        <f>IF(AS551=0,"",IF(AR551=0,"Incomplete/invalid",IF(AA551=0,IF(ISNUMBER(SEARCH("X",AW551)),"Unrated (0-5; X)","Unrated (0-5)"),IF(AA551=1,W551&amp;"/5",W551&amp;"-"&amp;Y551&amp;"/5 (P"&amp;IF(ISNUMBER(SEARCH("X",AW551)),"; X","")&amp;")"))))</f>
        <v/>
      </c>
      <c r="V551" s="53">
        <f>LEN(AV551)-LEN(SUBSTITUTE(AV551,"Y",""))</f>
        <v/>
      </c>
      <c r="W551" s="54">
        <f>IF(AR551=1,LEN(AW551)-LEN(SUBSTITUTE(AW551,"Y","")),"")</f>
        <v/>
      </c>
      <c r="X551" s="53">
        <f>5-(LEN(AV551)-LEN(SUBSTITUTE(AV551,"N","")))</f>
        <v/>
      </c>
      <c r="Y551" s="54">
        <f>IF(AR551=1,5-(LEN(AW551)-LEN(SUBSTITUTE(AW551,"N",""))),"")</f>
        <v/>
      </c>
      <c r="Z551" s="55">
        <f>(V551+5-X551)/5</f>
        <v/>
      </c>
      <c r="AA551" s="56">
        <f>IF(AR551=1,(W551+5-Y551)/5,"")</f>
        <v/>
      </c>
      <c r="AB551" s="57">
        <f>D551*V551/5</f>
        <v/>
      </c>
      <c r="AC551" s="58">
        <f>IF(AR551=1,D551*W551/5,"")</f>
        <v/>
      </c>
      <c r="AD551" s="57">
        <f>D551*X551/5</f>
        <v/>
      </c>
      <c r="AE551" s="58">
        <f>IF(AR551=1,D551*Y551/5,"")</f>
        <v/>
      </c>
      <c r="AF551" s="57">
        <f>D551*Z551</f>
        <v/>
      </c>
      <c r="AG551" s="58">
        <f>IF(AR551=1,D551*AA551,"")</f>
        <v/>
      </c>
      <c r="AH551" s="14" t="inlineStr">
        <is>
          <t>Y: none | N: none | X: none | U: M1, M2, M3, M4, M5. See dataset-specific evidence note in MCDM_Grades and the complete rules in MCDM_Rubric.</t>
        </is>
      </c>
      <c r="AI551" s="27" t="n"/>
      <c r="AJ551" s="14" t="inlineStr">
        <is>
          <t>https://data.mendeley.com/datasets/s5hx9n2jc3/2</t>
        </is>
      </c>
      <c r="AK551" s="27" t="n"/>
      <c r="AL551" s="14" t="inlineStr">
        <is>
          <t>P: primary documentation (not evaluator-verified data quality)</t>
        </is>
      </c>
      <c r="AM551" s="27" t="n"/>
      <c r="AN551" s="14" t="inlineStr">
        <is>
          <t>Mendeley s5hx9n2jc3/2</t>
        </is>
      </c>
      <c r="AO551" s="27" t="n"/>
      <c r="AP551" s="14" t="inlineStr">
        <is>
          <t>2026-09-07</t>
        </is>
      </c>
      <c r="AQ551" s="27" t="n"/>
      <c r="AR551" s="14">
        <f>IF(AND(AS551=5,LEN(AW551)=5,LEN(SUBSTITUTE(SUBSTITUTE(SUBSTITUTE(SUBSTITUTE(AW551,"Y",""),"N",""),"U",""),"X",""))=0),1,0)</f>
        <v/>
      </c>
      <c r="AS551" s="14">
        <f>COUNTA(G551,J551,M551,P551,S551)</f>
        <v/>
      </c>
      <c r="AT551" s="14">
        <f>SUM(IF(OR(G551="Y",G551="N",G551="U",G551="X"),IF(G551=F551,1,0),0),IF(OR(J551="Y",J551="N",J551="U",J551="X"),IF(J551=I551,1,0),0),IF(OR(M551="Y",M551="N",M551="U",M551="X"),IF(M551=L551,1,0),0),IF(OR(P551="Y",P551="N",P551="U",P551="X"),IF(P551=O551,1,0),0),IF(OR(S551="Y",S551="N",S551="U",S551="X"),IF(S551=R551,1,0),0))</f>
        <v/>
      </c>
      <c r="AU551" s="14">
        <f>A551&amp;"|"&amp;LEFT(C551,1)</f>
        <v/>
      </c>
      <c r="AV551" s="14">
        <f>F551&amp;I551&amp;L551&amp;O551&amp;R551</f>
        <v/>
      </c>
      <c r="AW551" s="14">
        <f>G551&amp;J551&amp;M551&amp;P551&amp;S551</f>
        <v/>
      </c>
    </row>
    <row r="552" ht="70" customHeight="1">
      <c r="A552" s="14" t="inlineStr">
        <is>
          <t>DS-069</t>
        </is>
      </c>
      <c r="B552" s="14" t="inlineStr">
        <is>
          <t>Multi-Weather Pothole Detection (MWPD)</t>
        </is>
      </c>
      <c r="C552" s="14" t="inlineStr">
        <is>
          <t>V Test Readiness</t>
        </is>
      </c>
      <c r="D552" s="14">
        <f>MCDM_Settings!$D$13</f>
        <v/>
      </c>
      <c r="E552" s="14" t="inlineStr">
        <is>
          <t>V1 Identify test data</t>
        </is>
      </c>
      <c r="F552" s="21" t="inlineStr">
        <is>
          <t>U</t>
        </is>
      </c>
      <c r="G552" s="23" t="n"/>
      <c r="H552" s="14" t="inlineStr">
        <is>
          <t>V2 Define the splits</t>
        </is>
      </c>
      <c r="I552" s="21" t="inlineStr">
        <is>
          <t>U</t>
        </is>
      </c>
      <c r="J552" s="23" t="n"/>
      <c r="K552" s="14" t="inlineStr">
        <is>
          <t>V3 Prevent leakage</t>
        </is>
      </c>
      <c r="L552" s="21" t="inlineStr">
        <is>
          <t>U</t>
        </is>
      </c>
      <c r="M552" s="23" t="n"/>
      <c r="N552" s="14" t="inlineStr">
        <is>
          <t>V4 Provide a baseline</t>
        </is>
      </c>
      <c r="O552" s="21" t="inlineStr">
        <is>
          <t>U</t>
        </is>
      </c>
      <c r="P552" s="23" t="n"/>
      <c r="Q552" s="14" t="inlineStr">
        <is>
          <t>V5 Report uncertainty</t>
        </is>
      </c>
      <c r="R552" s="21" t="inlineStr">
        <is>
          <t>U</t>
        </is>
      </c>
      <c r="S552" s="23" t="n"/>
      <c r="T552" s="14">
        <f>IF(Z552=0,IF(ISNUMBER(SEARCH("X",AV552)),"Unrated (0-5; X)","Unrated (0-5)"),IF(Z552=1,V552&amp;"/5",V552&amp;"-"&amp;X552&amp;"/5 (P"&amp;IF(ISNUMBER(SEARCH("X",AV552)),"; X","")&amp;")"))</f>
        <v/>
      </c>
      <c r="U552" s="26">
        <f>IF(AS552=0,"",IF(AR552=0,"Incomplete/invalid",IF(AA552=0,IF(ISNUMBER(SEARCH("X",AW552)),"Unrated (0-5; X)","Unrated (0-5)"),IF(AA552=1,W552&amp;"/5",W552&amp;"-"&amp;Y552&amp;"/5 (P"&amp;IF(ISNUMBER(SEARCH("X",AW552)),"; X","")&amp;")"))))</f>
        <v/>
      </c>
      <c r="V552" s="53">
        <f>LEN(AV552)-LEN(SUBSTITUTE(AV552,"Y",""))</f>
        <v/>
      </c>
      <c r="W552" s="54">
        <f>IF(AR552=1,LEN(AW552)-LEN(SUBSTITUTE(AW552,"Y","")),"")</f>
        <v/>
      </c>
      <c r="X552" s="53">
        <f>5-(LEN(AV552)-LEN(SUBSTITUTE(AV552,"N","")))</f>
        <v/>
      </c>
      <c r="Y552" s="54">
        <f>IF(AR552=1,5-(LEN(AW552)-LEN(SUBSTITUTE(AW552,"N",""))),"")</f>
        <v/>
      </c>
      <c r="Z552" s="55">
        <f>(V552+5-X552)/5</f>
        <v/>
      </c>
      <c r="AA552" s="56">
        <f>IF(AR552=1,(W552+5-Y552)/5,"")</f>
        <v/>
      </c>
      <c r="AB552" s="57">
        <f>D552*V552/5</f>
        <v/>
      </c>
      <c r="AC552" s="58">
        <f>IF(AR552=1,D552*W552/5,"")</f>
        <v/>
      </c>
      <c r="AD552" s="57">
        <f>D552*X552/5</f>
        <v/>
      </c>
      <c r="AE552" s="58">
        <f>IF(AR552=1,D552*Y552/5,"")</f>
        <v/>
      </c>
      <c r="AF552" s="57">
        <f>D552*Z552</f>
        <v/>
      </c>
      <c r="AG552" s="58">
        <f>IF(AR552=1,D552*AA552,"")</f>
        <v/>
      </c>
      <c r="AH552" s="14" t="inlineStr">
        <is>
          <t>Y: none | N: none | X: none | U: V1, V2, V3, V4, V5. See dataset-specific evidence note in MCDM_Grades and the complete rules in MCDM_Rubric.</t>
        </is>
      </c>
      <c r="AI552" s="27" t="n"/>
      <c r="AJ552" s="14" t="inlineStr">
        <is>
          <t>https://data.mendeley.com/datasets/s5hx9n2jc3/2</t>
        </is>
      </c>
      <c r="AK552" s="27" t="n"/>
      <c r="AL552" s="14" t="inlineStr">
        <is>
          <t>P: primary documentation (not evaluator-verified data quality)</t>
        </is>
      </c>
      <c r="AM552" s="27" t="n"/>
      <c r="AN552" s="14" t="inlineStr">
        <is>
          <t>Mendeley s5hx9n2jc3/2</t>
        </is>
      </c>
      <c r="AO552" s="27" t="n"/>
      <c r="AP552" s="14" t="inlineStr">
        <is>
          <t>2026-09-07</t>
        </is>
      </c>
      <c r="AQ552" s="27" t="n"/>
      <c r="AR552" s="14">
        <f>IF(AND(AS552=5,LEN(AW552)=5,LEN(SUBSTITUTE(SUBSTITUTE(SUBSTITUTE(SUBSTITUTE(AW552,"Y",""),"N",""),"U",""),"X",""))=0),1,0)</f>
        <v/>
      </c>
      <c r="AS552" s="14">
        <f>COUNTA(G552,J552,M552,P552,S552)</f>
        <v/>
      </c>
      <c r="AT552" s="14">
        <f>SUM(IF(OR(G552="Y",G552="N",G552="U",G552="X"),IF(G552=F552,1,0),0),IF(OR(J552="Y",J552="N",J552="U",J552="X"),IF(J552=I552,1,0),0),IF(OR(M552="Y",M552="N",M552="U",M552="X"),IF(M552=L552,1,0),0),IF(OR(P552="Y",P552="N",P552="U",P552="X"),IF(P552=O552,1,0),0),IF(OR(S552="Y",S552="N",S552="U",S552="X"),IF(S552=R552,1,0),0))</f>
        <v/>
      </c>
      <c r="AU552" s="14">
        <f>A552&amp;"|"&amp;LEFT(C552,1)</f>
        <v/>
      </c>
      <c r="AV552" s="14">
        <f>F552&amp;I552&amp;L552&amp;O552&amp;R552</f>
        <v/>
      </c>
      <c r="AW552" s="14">
        <f>G552&amp;J552&amp;M552&amp;P552&amp;S552</f>
        <v/>
      </c>
    </row>
    <row r="553" ht="70" customHeight="1">
      <c r="A553" s="14" t="inlineStr">
        <is>
          <t>DS-069</t>
        </is>
      </c>
      <c r="B553" s="14" t="inlineStr">
        <is>
          <t>Multi-Weather Pothole Detection (MWPD)</t>
        </is>
      </c>
      <c r="C553" s="14" t="inlineStr">
        <is>
          <t>E Engineering Value</t>
        </is>
      </c>
      <c r="D553" s="14">
        <f>MCDM_Settings!$D$14</f>
        <v/>
      </c>
      <c r="E553" s="14" t="inlineStr">
        <is>
          <t>E1 Define the outcome</t>
        </is>
      </c>
      <c r="F553" s="21" t="inlineStr">
        <is>
          <t>U</t>
        </is>
      </c>
      <c r="G553" s="23" t="n"/>
      <c r="H553" s="14" t="inlineStr">
        <is>
          <t>E2 Provide measurements</t>
        </is>
      </c>
      <c r="I553" s="21" t="inlineStr">
        <is>
          <t>U</t>
        </is>
      </c>
      <c r="J553" s="23" t="n"/>
      <c r="K553" s="14" t="inlineStr">
        <is>
          <t>E3 Link the records</t>
        </is>
      </c>
      <c r="L553" s="21" t="inlineStr">
        <is>
          <t>U</t>
        </is>
      </c>
      <c r="M553" s="23" t="n"/>
      <c r="N553" s="14" t="inlineStr">
        <is>
          <t>E4 Map agency needs</t>
        </is>
      </c>
      <c r="O553" s="21" t="inlineStr">
        <is>
          <t>U</t>
        </is>
      </c>
      <c r="P553" s="23" t="n"/>
      <c r="Q553" s="14" t="inlineStr">
        <is>
          <t>E5 Validate the decision</t>
        </is>
      </c>
      <c r="R553" s="21" t="inlineStr">
        <is>
          <t>U</t>
        </is>
      </c>
      <c r="S553" s="23" t="n"/>
      <c r="T553" s="14">
        <f>IF(Z553=0,IF(ISNUMBER(SEARCH("X",AV553)),"Unrated (0-5; X)","Unrated (0-5)"),IF(Z553=1,V553&amp;"/5",V553&amp;"-"&amp;X553&amp;"/5 (P"&amp;IF(ISNUMBER(SEARCH("X",AV553)),"; X","")&amp;")"))</f>
        <v/>
      </c>
      <c r="U553" s="26">
        <f>IF(AS553=0,"",IF(AR553=0,"Incomplete/invalid",IF(AA553=0,IF(ISNUMBER(SEARCH("X",AW553)),"Unrated (0-5; X)","Unrated (0-5)"),IF(AA553=1,W553&amp;"/5",W553&amp;"-"&amp;Y553&amp;"/5 (P"&amp;IF(ISNUMBER(SEARCH("X",AW553)),"; X","")&amp;")"))))</f>
        <v/>
      </c>
      <c r="V553" s="53">
        <f>LEN(AV553)-LEN(SUBSTITUTE(AV553,"Y",""))</f>
        <v/>
      </c>
      <c r="W553" s="54">
        <f>IF(AR553=1,LEN(AW553)-LEN(SUBSTITUTE(AW553,"Y","")),"")</f>
        <v/>
      </c>
      <c r="X553" s="53">
        <f>5-(LEN(AV553)-LEN(SUBSTITUTE(AV553,"N","")))</f>
        <v/>
      </c>
      <c r="Y553" s="54">
        <f>IF(AR553=1,5-(LEN(AW553)-LEN(SUBSTITUTE(AW553,"N",""))),"")</f>
        <v/>
      </c>
      <c r="Z553" s="55">
        <f>(V553+5-X553)/5</f>
        <v/>
      </c>
      <c r="AA553" s="56">
        <f>IF(AR553=1,(W553+5-Y553)/5,"")</f>
        <v/>
      </c>
      <c r="AB553" s="57">
        <f>D553*V553/5</f>
        <v/>
      </c>
      <c r="AC553" s="58">
        <f>IF(AR553=1,D553*W553/5,"")</f>
        <v/>
      </c>
      <c r="AD553" s="57">
        <f>D553*X553/5</f>
        <v/>
      </c>
      <c r="AE553" s="58">
        <f>IF(AR553=1,D553*Y553/5,"")</f>
        <v/>
      </c>
      <c r="AF553" s="57">
        <f>D553*Z553</f>
        <v/>
      </c>
      <c r="AG553" s="58">
        <f>IF(AR553=1,D553*AA553,"")</f>
        <v/>
      </c>
      <c r="AH553" s="14" t="inlineStr">
        <is>
          <t>Y: none | N: none | X: none | U: E1, E2, E3, E4, E5. See dataset-specific evidence note in MCDM_Grades and the complete rules in MCDM_Rubric.</t>
        </is>
      </c>
      <c r="AI553" s="27" t="n"/>
      <c r="AJ553" s="14" t="inlineStr">
        <is>
          <t>https://data.mendeley.com/datasets/s5hx9n2jc3/2</t>
        </is>
      </c>
      <c r="AK553" s="27" t="n"/>
      <c r="AL553" s="14" t="inlineStr">
        <is>
          <t>P: primary documentation (not evaluator-verified data quality)</t>
        </is>
      </c>
      <c r="AM553" s="27" t="n"/>
      <c r="AN553" s="14" t="inlineStr">
        <is>
          <t>Mendeley s5hx9n2jc3/2</t>
        </is>
      </c>
      <c r="AO553" s="27" t="n"/>
      <c r="AP553" s="14" t="inlineStr">
        <is>
          <t>2026-09-07</t>
        </is>
      </c>
      <c r="AQ553" s="27" t="n"/>
      <c r="AR553" s="14">
        <f>IF(AND(AS553=5,LEN(AW553)=5,LEN(SUBSTITUTE(SUBSTITUTE(SUBSTITUTE(SUBSTITUTE(AW553,"Y",""),"N",""),"U",""),"X",""))=0),1,0)</f>
        <v/>
      </c>
      <c r="AS553" s="14">
        <f>COUNTA(G553,J553,M553,P553,S553)</f>
        <v/>
      </c>
      <c r="AT553" s="14">
        <f>SUM(IF(OR(G553="Y",G553="N",G553="U",G553="X"),IF(G553=F553,1,0),0),IF(OR(J553="Y",J553="N",J553="U",J553="X"),IF(J553=I553,1,0),0),IF(OR(M553="Y",M553="N",M553="U",M553="X"),IF(M553=L553,1,0),0),IF(OR(P553="Y",P553="N",P553="U",P553="X"),IF(P553=O553,1,0),0),IF(OR(S553="Y",S553="N",S553="U",S553="X"),IF(S553=R553,1,0),0))</f>
        <v/>
      </c>
      <c r="AU553" s="14">
        <f>A553&amp;"|"&amp;LEFT(C553,1)</f>
        <v/>
      </c>
      <c r="AV553" s="14">
        <f>F553&amp;I553&amp;L553&amp;O553&amp;R553</f>
        <v/>
      </c>
      <c r="AW553" s="14">
        <f>G553&amp;J553&amp;M553&amp;P553&amp;S553</f>
        <v/>
      </c>
    </row>
    <row r="554" ht="70" customHeight="1">
      <c r="A554" s="14" t="inlineStr">
        <is>
          <t>DS-070</t>
        </is>
      </c>
      <c r="B554" s="14" t="inlineStr">
        <is>
          <t>Multiclass Road Surface Damage Classification Dataset: Computer Vision</t>
        </is>
      </c>
      <c r="C554" s="14" t="inlineStr">
        <is>
          <t>A Access</t>
        </is>
      </c>
      <c r="D554" s="14">
        <f>MCDM_Settings!$D$7</f>
        <v/>
      </c>
      <c r="E554" s="14" t="inlineStr">
        <is>
          <t>A1 Find the release</t>
        </is>
      </c>
      <c r="F554" s="21" t="inlineStr">
        <is>
          <t>Y</t>
        </is>
      </c>
      <c r="G554" s="23" t="n"/>
      <c r="H554" s="14" t="inlineStr">
        <is>
          <t>A2 Get the data</t>
        </is>
      </c>
      <c r="I554" s="21" t="inlineStr">
        <is>
          <t>Y</t>
        </is>
      </c>
      <c r="J554" s="23" t="n"/>
      <c r="K554" s="14" t="inlineStr">
        <is>
          <t>A3 Check the license</t>
        </is>
      </c>
      <c r="L554" s="21" t="inlineStr">
        <is>
          <t>Y</t>
        </is>
      </c>
      <c r="M554" s="23" t="n"/>
      <c r="N554" s="14" t="inlineStr">
        <is>
          <t>A4 Check other rights</t>
        </is>
      </c>
      <c r="O554" s="21" t="inlineStr">
        <is>
          <t>U</t>
        </is>
      </c>
      <c r="P554" s="23" t="n"/>
      <c r="Q554" s="14" t="inlineStr">
        <is>
          <t>A5 Open a sample</t>
        </is>
      </c>
      <c r="R554" s="21" t="inlineStr">
        <is>
          <t>U</t>
        </is>
      </c>
      <c r="S554" s="23" t="n"/>
      <c r="T554" s="14">
        <f>IF(Z554=0,IF(ISNUMBER(SEARCH("X",AV554)),"Unrated (0-5; X)","Unrated (0-5)"),IF(Z554=1,V554&amp;"/5",V554&amp;"-"&amp;X554&amp;"/5 (P"&amp;IF(ISNUMBER(SEARCH("X",AV554)),"; X","")&amp;")"))</f>
        <v/>
      </c>
      <c r="U554" s="26">
        <f>IF(AS554=0,"",IF(AR554=0,"Incomplete/invalid",IF(AA554=0,IF(ISNUMBER(SEARCH("X",AW554)),"Unrated (0-5; X)","Unrated (0-5)"),IF(AA554=1,W554&amp;"/5",W554&amp;"-"&amp;Y554&amp;"/5 (P"&amp;IF(ISNUMBER(SEARCH("X",AW554)),"; X","")&amp;")"))))</f>
        <v/>
      </c>
      <c r="V554" s="53">
        <f>LEN(AV554)-LEN(SUBSTITUTE(AV554,"Y",""))</f>
        <v/>
      </c>
      <c r="W554" s="54">
        <f>IF(AR554=1,LEN(AW554)-LEN(SUBSTITUTE(AW554,"Y","")),"")</f>
        <v/>
      </c>
      <c r="X554" s="53">
        <f>5-(LEN(AV554)-LEN(SUBSTITUTE(AV554,"N","")))</f>
        <v/>
      </c>
      <c r="Y554" s="54">
        <f>IF(AR554=1,5-(LEN(AW554)-LEN(SUBSTITUTE(AW554,"N",""))),"")</f>
        <v/>
      </c>
      <c r="Z554" s="55">
        <f>(V554+5-X554)/5</f>
        <v/>
      </c>
      <c r="AA554" s="56">
        <f>IF(AR554=1,(W554+5-Y554)/5,"")</f>
        <v/>
      </c>
      <c r="AB554" s="57">
        <f>D554*V554/5</f>
        <v/>
      </c>
      <c r="AC554" s="58">
        <f>IF(AR554=1,D554*W554/5,"")</f>
        <v/>
      </c>
      <c r="AD554" s="57">
        <f>D554*X554/5</f>
        <v/>
      </c>
      <c r="AE554" s="58">
        <f>IF(AR554=1,D554*Y554/5,"")</f>
        <v/>
      </c>
      <c r="AF554" s="57">
        <f>D554*Z554</f>
        <v/>
      </c>
      <c r="AG554" s="58">
        <f>IF(AR554=1,D554*AA554,"")</f>
        <v/>
      </c>
      <c r="AH554" s="14" t="inlineStr">
        <is>
          <t>Y: A1, A2, A3 | N: none | X: none | U: A4, A5. See dataset-specific evidence note in MCDM_Grades and the complete rules in MCDM_Rubric.</t>
        </is>
      </c>
      <c r="AI554" s="27" t="n"/>
      <c r="AJ554" s="14" t="inlineStr">
        <is>
          <t>https://data.mendeley.com/datasets/697w4jkr2x/2</t>
        </is>
      </c>
      <c r="AK554" s="27" t="n"/>
      <c r="AL554" s="14" t="inlineStr">
        <is>
          <t>P: primary documentation (not evaluator-verified data quality)</t>
        </is>
      </c>
      <c r="AM554" s="27" t="n"/>
      <c r="AN554" s="14" t="inlineStr">
        <is>
          <t>Mendeley 697w4jkr2x/2</t>
        </is>
      </c>
      <c r="AO554" s="27" t="n"/>
      <c r="AP554" s="14" t="inlineStr">
        <is>
          <t>2026-09-07</t>
        </is>
      </c>
      <c r="AQ554" s="27" t="n"/>
      <c r="AR554" s="14">
        <f>IF(AND(AS554=5,LEN(AW554)=5,LEN(SUBSTITUTE(SUBSTITUTE(SUBSTITUTE(SUBSTITUTE(AW554,"Y",""),"N",""),"U",""),"X",""))=0),1,0)</f>
        <v/>
      </c>
      <c r="AS554" s="14">
        <f>COUNTA(G554,J554,M554,P554,S554)</f>
        <v/>
      </c>
      <c r="AT554" s="14">
        <f>SUM(IF(OR(G554="Y",G554="N",G554="U",G554="X"),IF(G554=F554,1,0),0),IF(OR(J554="Y",J554="N",J554="U",J554="X"),IF(J554=I554,1,0),0),IF(OR(M554="Y",M554="N",M554="U",M554="X"),IF(M554=L554,1,0),0),IF(OR(P554="Y",P554="N",P554="U",P554="X"),IF(P554=O554,1,0),0),IF(OR(S554="Y",S554="N",S554="U",S554="X"),IF(S554=R554,1,0),0))</f>
        <v/>
      </c>
      <c r="AU554" s="14">
        <f>A554&amp;"|"&amp;LEFT(C554,1)</f>
        <v/>
      </c>
      <c r="AV554" s="14">
        <f>F554&amp;I554&amp;L554&amp;O554&amp;R554</f>
        <v/>
      </c>
      <c r="AW554" s="14">
        <f>G554&amp;J554&amp;M554&amp;P554&amp;S554</f>
        <v/>
      </c>
    </row>
    <row r="555" ht="70" customHeight="1">
      <c r="A555" s="14" t="inlineStr">
        <is>
          <t>DS-070</t>
        </is>
      </c>
      <c r="B555" s="14" t="inlineStr">
        <is>
          <t>Multiclass Road Surface Damage Classification Dataset: Computer Vision</t>
        </is>
      </c>
      <c r="C555" s="14" t="inlineStr">
        <is>
          <t>L Label Quality</t>
        </is>
      </c>
      <c r="D555" s="14">
        <f>MCDM_Settings!$D$8</f>
        <v/>
      </c>
      <c r="E555" s="14" t="inlineStr">
        <is>
          <t>L1 Define the targets</t>
        </is>
      </c>
      <c r="F555" s="21" t="inlineStr">
        <is>
          <t>Y</t>
        </is>
      </c>
      <c r="G555" s="23" t="n"/>
      <c r="H555" s="14" t="inlineStr">
        <is>
          <t>L2 Explain the rules</t>
        </is>
      </c>
      <c r="I555" s="21" t="inlineStr">
        <is>
          <t>U</t>
        </is>
      </c>
      <c r="J555" s="23" t="n"/>
      <c r="K555" s="14" t="inlineStr">
        <is>
          <t>L3 Identify the team</t>
        </is>
      </c>
      <c r="L555" s="21" t="inlineStr">
        <is>
          <t>U</t>
        </is>
      </c>
      <c r="M555" s="23" t="n"/>
      <c r="N555" s="14" t="inlineStr">
        <is>
          <t>L4 Review and correct</t>
        </is>
      </c>
      <c r="O555" s="21" t="inlineStr">
        <is>
          <t>U</t>
        </is>
      </c>
      <c r="P555" s="23" t="n"/>
      <c r="Q555" s="14" t="inlineStr">
        <is>
          <t>L5 Measure reliability</t>
        </is>
      </c>
      <c r="R555" s="21" t="inlineStr">
        <is>
          <t>U</t>
        </is>
      </c>
      <c r="S555" s="23" t="n"/>
      <c r="T555" s="14">
        <f>IF(Z555=0,IF(ISNUMBER(SEARCH("X",AV555)),"Unrated (0-5; X)","Unrated (0-5)"),IF(Z555=1,V555&amp;"/5",V555&amp;"-"&amp;X555&amp;"/5 (P"&amp;IF(ISNUMBER(SEARCH("X",AV555)),"; X","")&amp;")"))</f>
        <v/>
      </c>
      <c r="U555" s="26">
        <f>IF(AS555=0,"",IF(AR555=0,"Incomplete/invalid",IF(AA555=0,IF(ISNUMBER(SEARCH("X",AW555)),"Unrated (0-5; X)","Unrated (0-5)"),IF(AA555=1,W555&amp;"/5",W555&amp;"-"&amp;Y555&amp;"/5 (P"&amp;IF(ISNUMBER(SEARCH("X",AW555)),"; X","")&amp;")"))))</f>
        <v/>
      </c>
      <c r="V555" s="53">
        <f>LEN(AV555)-LEN(SUBSTITUTE(AV555,"Y",""))</f>
        <v/>
      </c>
      <c r="W555" s="54">
        <f>IF(AR555=1,LEN(AW555)-LEN(SUBSTITUTE(AW555,"Y","")),"")</f>
        <v/>
      </c>
      <c r="X555" s="53">
        <f>5-(LEN(AV555)-LEN(SUBSTITUTE(AV555,"N","")))</f>
        <v/>
      </c>
      <c r="Y555" s="54">
        <f>IF(AR555=1,5-(LEN(AW555)-LEN(SUBSTITUTE(AW555,"N",""))),"")</f>
        <v/>
      </c>
      <c r="Z555" s="55">
        <f>(V555+5-X555)/5</f>
        <v/>
      </c>
      <c r="AA555" s="56">
        <f>IF(AR555=1,(W555+5-Y555)/5,"")</f>
        <v/>
      </c>
      <c r="AB555" s="57">
        <f>D555*V555/5</f>
        <v/>
      </c>
      <c r="AC555" s="58">
        <f>IF(AR555=1,D555*W555/5,"")</f>
        <v/>
      </c>
      <c r="AD555" s="57">
        <f>D555*X555/5</f>
        <v/>
      </c>
      <c r="AE555" s="58">
        <f>IF(AR555=1,D555*Y555/5,"")</f>
        <v/>
      </c>
      <c r="AF555" s="57">
        <f>D555*Z555</f>
        <v/>
      </c>
      <c r="AG555" s="58">
        <f>IF(AR555=1,D555*AA555,"")</f>
        <v/>
      </c>
      <c r="AH555" s="14" t="inlineStr">
        <is>
          <t>Y: L1 | N: none | X: none | U: L2, L3, L4, L5. See dataset-specific evidence note in MCDM_Grades and the complete rules in MCDM_Rubric.</t>
        </is>
      </c>
      <c r="AI555" s="27" t="n"/>
      <c r="AJ555" s="14" t="inlineStr">
        <is>
          <t>https://data.mendeley.com/datasets/697w4jkr2x/2</t>
        </is>
      </c>
      <c r="AK555" s="27" t="n"/>
      <c r="AL555" s="14" t="inlineStr">
        <is>
          <t>P: primary documentation (not evaluator-verified data quality)</t>
        </is>
      </c>
      <c r="AM555" s="27" t="n"/>
      <c r="AN555" s="14" t="inlineStr">
        <is>
          <t>Mendeley 697w4jkr2x/2</t>
        </is>
      </c>
      <c r="AO555" s="27" t="n"/>
      <c r="AP555" s="14" t="inlineStr">
        <is>
          <t>2026-09-07</t>
        </is>
      </c>
      <c r="AQ555" s="27" t="n"/>
      <c r="AR555" s="14">
        <f>IF(AND(AS555=5,LEN(AW555)=5,LEN(SUBSTITUTE(SUBSTITUTE(SUBSTITUTE(SUBSTITUTE(AW555,"Y",""),"N",""),"U",""),"X",""))=0),1,0)</f>
        <v/>
      </c>
      <c r="AS555" s="14">
        <f>COUNTA(G555,J555,M555,P555,S555)</f>
        <v/>
      </c>
      <c r="AT555" s="14">
        <f>SUM(IF(OR(G555="Y",G555="N",G555="U",G555="X"),IF(G555=F555,1,0),0),IF(OR(J555="Y",J555="N",J555="U",J555="X"),IF(J555=I555,1,0),0),IF(OR(M555="Y",M555="N",M555="U",M555="X"),IF(M555=L555,1,0),0),IF(OR(P555="Y",P555="N",P555="U",P555="X"),IF(P555=O555,1,0),0),IF(OR(S555="Y",S555="N",S555="U",S555="X"),IF(S555=R555,1,0),0))</f>
        <v/>
      </c>
      <c r="AU555" s="14">
        <f>A555&amp;"|"&amp;LEFT(C555,1)</f>
        <v/>
      </c>
      <c r="AV555" s="14">
        <f>F555&amp;I555&amp;L555&amp;O555&amp;R555</f>
        <v/>
      </c>
      <c r="AW555" s="14">
        <f>G555&amp;J555&amp;M555&amp;P555&amp;S555</f>
        <v/>
      </c>
    </row>
    <row r="556" ht="70" customHeight="1">
      <c r="A556" s="14" t="inlineStr">
        <is>
          <t>DS-070</t>
        </is>
      </c>
      <c r="B556" s="14" t="inlineStr">
        <is>
          <t>Multiclass Road Surface Damage Classification Dataset: Computer Vision</t>
        </is>
      </c>
      <c r="C556" s="14" t="inlineStr">
        <is>
          <t>D Documentation</t>
        </is>
      </c>
      <c r="D556" s="14">
        <f>MCDM_Settings!$D$9</f>
        <v/>
      </c>
      <c r="E556" s="14" t="inlineStr">
        <is>
          <t>D1 Describe the files</t>
        </is>
      </c>
      <c r="F556" s="21" t="inlineStr">
        <is>
          <t>U</t>
        </is>
      </c>
      <c r="G556" s="23" t="n"/>
      <c r="H556" s="14" t="inlineStr">
        <is>
          <t>D2 Explain the source</t>
        </is>
      </c>
      <c r="I556" s="21" t="inlineStr">
        <is>
          <t>U</t>
        </is>
      </c>
      <c r="J556" s="23" t="n"/>
      <c r="K556" s="14" t="inlineStr">
        <is>
          <t>D3 Track the version</t>
        </is>
      </c>
      <c r="L556" s="21" t="inlineStr">
        <is>
          <t>U</t>
        </is>
      </c>
      <c r="M556" s="23" t="n"/>
      <c r="N556" s="14" t="inlineStr">
        <is>
          <t>D4 State the limits</t>
        </is>
      </c>
      <c r="O556" s="21" t="inlineStr">
        <is>
          <t>U</t>
        </is>
      </c>
      <c r="P556" s="23" t="n"/>
      <c r="Q556" s="14" t="inlineStr">
        <is>
          <t>D5 Locate the details</t>
        </is>
      </c>
      <c r="R556" s="21" t="inlineStr">
        <is>
          <t>Y</t>
        </is>
      </c>
      <c r="S556" s="23" t="n"/>
      <c r="T556" s="14">
        <f>IF(Z556=0,IF(ISNUMBER(SEARCH("X",AV556)),"Unrated (0-5; X)","Unrated (0-5)"),IF(Z556=1,V556&amp;"/5",V556&amp;"-"&amp;X556&amp;"/5 (P"&amp;IF(ISNUMBER(SEARCH("X",AV556)),"; X","")&amp;")"))</f>
        <v/>
      </c>
      <c r="U556" s="26">
        <f>IF(AS556=0,"",IF(AR556=0,"Incomplete/invalid",IF(AA556=0,IF(ISNUMBER(SEARCH("X",AW556)),"Unrated (0-5; X)","Unrated (0-5)"),IF(AA556=1,W556&amp;"/5",W556&amp;"-"&amp;Y556&amp;"/5 (P"&amp;IF(ISNUMBER(SEARCH("X",AW556)),"; X","")&amp;")"))))</f>
        <v/>
      </c>
      <c r="V556" s="53">
        <f>LEN(AV556)-LEN(SUBSTITUTE(AV556,"Y",""))</f>
        <v/>
      </c>
      <c r="W556" s="54">
        <f>IF(AR556=1,LEN(AW556)-LEN(SUBSTITUTE(AW556,"Y","")),"")</f>
        <v/>
      </c>
      <c r="X556" s="53">
        <f>5-(LEN(AV556)-LEN(SUBSTITUTE(AV556,"N","")))</f>
        <v/>
      </c>
      <c r="Y556" s="54">
        <f>IF(AR556=1,5-(LEN(AW556)-LEN(SUBSTITUTE(AW556,"N",""))),"")</f>
        <v/>
      </c>
      <c r="Z556" s="55">
        <f>(V556+5-X556)/5</f>
        <v/>
      </c>
      <c r="AA556" s="56">
        <f>IF(AR556=1,(W556+5-Y556)/5,"")</f>
        <v/>
      </c>
      <c r="AB556" s="57">
        <f>D556*V556/5</f>
        <v/>
      </c>
      <c r="AC556" s="58">
        <f>IF(AR556=1,D556*W556/5,"")</f>
        <v/>
      </c>
      <c r="AD556" s="57">
        <f>D556*X556/5</f>
        <v/>
      </c>
      <c r="AE556" s="58">
        <f>IF(AR556=1,D556*Y556/5,"")</f>
        <v/>
      </c>
      <c r="AF556" s="57">
        <f>D556*Z556</f>
        <v/>
      </c>
      <c r="AG556" s="58">
        <f>IF(AR556=1,D556*AA556,"")</f>
        <v/>
      </c>
      <c r="AH556" s="14" t="inlineStr">
        <is>
          <t>Y: D5 | N: none | X: none | U: D1, D2, D3, D4. See dataset-specific evidence note in MCDM_Grades and the complete rules in MCDM_Rubric.</t>
        </is>
      </c>
      <c r="AI556" s="27" t="n"/>
      <c r="AJ556" s="14" t="inlineStr">
        <is>
          <t>https://data.mendeley.com/datasets/697w4jkr2x/2</t>
        </is>
      </c>
      <c r="AK556" s="27" t="n"/>
      <c r="AL556" s="14" t="inlineStr">
        <is>
          <t>P: primary documentation (not evaluator-verified data quality)</t>
        </is>
      </c>
      <c r="AM556" s="27" t="n"/>
      <c r="AN556" s="14" t="inlineStr">
        <is>
          <t>Mendeley 697w4jkr2x/2</t>
        </is>
      </c>
      <c r="AO556" s="27" t="n"/>
      <c r="AP556" s="14" t="inlineStr">
        <is>
          <t>2026-09-07</t>
        </is>
      </c>
      <c r="AQ556" s="27" t="n"/>
      <c r="AR556" s="14">
        <f>IF(AND(AS556=5,LEN(AW556)=5,LEN(SUBSTITUTE(SUBSTITUTE(SUBSTITUTE(SUBSTITUTE(AW556,"Y",""),"N",""),"U",""),"X",""))=0),1,0)</f>
        <v/>
      </c>
      <c r="AS556" s="14">
        <f>COUNTA(G556,J556,M556,P556,S556)</f>
        <v/>
      </c>
      <c r="AT556" s="14">
        <f>SUM(IF(OR(G556="Y",G556="N",G556="U",G556="X"),IF(G556=F556,1,0),0),IF(OR(J556="Y",J556="N",J556="U",J556="X"),IF(J556=I556,1,0),0),IF(OR(M556="Y",M556="N",M556="U",M556="X"),IF(M556=L556,1,0),0),IF(OR(P556="Y",P556="N",P556="U",P556="X"),IF(P556=O556,1,0),0),IF(OR(S556="Y",S556="N",S556="U",S556="X"),IF(S556=R556,1,0),0))</f>
        <v/>
      </c>
      <c r="AU556" s="14">
        <f>A556&amp;"|"&amp;LEFT(C556,1)</f>
        <v/>
      </c>
      <c r="AV556" s="14">
        <f>F556&amp;I556&amp;L556&amp;O556&amp;R556</f>
        <v/>
      </c>
      <c r="AW556" s="14">
        <f>G556&amp;J556&amp;M556&amp;P556&amp;S556</f>
        <v/>
      </c>
    </row>
    <row r="557" ht="70" customHeight="1">
      <c r="A557" s="14" t="inlineStr">
        <is>
          <t>DS-070</t>
        </is>
      </c>
      <c r="B557" s="14" t="inlineStr">
        <is>
          <t>Multiclass Road Surface Damage Classification Dataset: Computer Vision</t>
        </is>
      </c>
      <c r="C557" s="14" t="inlineStr">
        <is>
          <t>C Sample Size</t>
        </is>
      </c>
      <c r="D557" s="14">
        <f>MCDM_Settings!$D$10</f>
        <v/>
      </c>
      <c r="E557" s="14" t="inlineStr">
        <is>
          <t>C1 Count originals</t>
        </is>
      </c>
      <c r="F557" s="21" t="inlineStr">
        <is>
          <t>U</t>
        </is>
      </c>
      <c r="G557" s="23" t="n"/>
      <c r="H557" s="14" t="inlineStr">
        <is>
          <t>C2 Count each class</t>
        </is>
      </c>
      <c r="I557" s="21" t="inlineStr">
        <is>
          <t>Y</t>
        </is>
      </c>
      <c r="J557" s="23" t="n"/>
      <c r="K557" s="14" t="inlineStr">
        <is>
          <t>C3 Count each group</t>
        </is>
      </c>
      <c r="L557" s="21" t="inlineStr">
        <is>
          <t>U</t>
        </is>
      </c>
      <c r="M557" s="23" t="n"/>
      <c r="N557" s="14" t="inlineStr">
        <is>
          <t>C4 Count each split</t>
        </is>
      </c>
      <c r="O557" s="21" t="inlineStr">
        <is>
          <t>U</t>
        </is>
      </c>
      <c r="P557" s="23" t="n"/>
      <c r="Q557" s="14" t="inlineStr">
        <is>
          <t>C5 Justify the size</t>
        </is>
      </c>
      <c r="R557" s="21" t="inlineStr">
        <is>
          <t>U</t>
        </is>
      </c>
      <c r="S557" s="23" t="n"/>
      <c r="T557" s="14">
        <f>IF(Z557=0,IF(ISNUMBER(SEARCH("X",AV557)),"Unrated (0-5; X)","Unrated (0-5)"),IF(Z557=1,V557&amp;"/5",V557&amp;"-"&amp;X557&amp;"/5 (P"&amp;IF(ISNUMBER(SEARCH("X",AV557)),"; X","")&amp;")"))</f>
        <v/>
      </c>
      <c r="U557" s="26">
        <f>IF(AS557=0,"",IF(AR557=0,"Incomplete/invalid",IF(AA557=0,IF(ISNUMBER(SEARCH("X",AW557)),"Unrated (0-5; X)","Unrated (0-5)"),IF(AA557=1,W557&amp;"/5",W557&amp;"-"&amp;Y557&amp;"/5 (P"&amp;IF(ISNUMBER(SEARCH("X",AW557)),"; X","")&amp;")"))))</f>
        <v/>
      </c>
      <c r="V557" s="53">
        <f>LEN(AV557)-LEN(SUBSTITUTE(AV557,"Y",""))</f>
        <v/>
      </c>
      <c r="W557" s="54">
        <f>IF(AR557=1,LEN(AW557)-LEN(SUBSTITUTE(AW557,"Y","")),"")</f>
        <v/>
      </c>
      <c r="X557" s="53">
        <f>5-(LEN(AV557)-LEN(SUBSTITUTE(AV557,"N","")))</f>
        <v/>
      </c>
      <c r="Y557" s="54">
        <f>IF(AR557=1,5-(LEN(AW557)-LEN(SUBSTITUTE(AW557,"N",""))),"")</f>
        <v/>
      </c>
      <c r="Z557" s="55">
        <f>(V557+5-X557)/5</f>
        <v/>
      </c>
      <c r="AA557" s="56">
        <f>IF(AR557=1,(W557+5-Y557)/5,"")</f>
        <v/>
      </c>
      <c r="AB557" s="57">
        <f>D557*V557/5</f>
        <v/>
      </c>
      <c r="AC557" s="58">
        <f>IF(AR557=1,D557*W557/5,"")</f>
        <v/>
      </c>
      <c r="AD557" s="57">
        <f>D557*X557/5</f>
        <v/>
      </c>
      <c r="AE557" s="58">
        <f>IF(AR557=1,D557*Y557/5,"")</f>
        <v/>
      </c>
      <c r="AF557" s="57">
        <f>D557*Z557</f>
        <v/>
      </c>
      <c r="AG557" s="58">
        <f>IF(AR557=1,D557*AA557,"")</f>
        <v/>
      </c>
      <c r="AH557" s="14" t="inlineStr">
        <is>
          <t>Y: C2 | N: none | X: none | U: C1, C3, C4, C5. See dataset-specific evidence note in MCDM_Grades and the complete rules in MCDM_Rubric.</t>
        </is>
      </c>
      <c r="AI557" s="27" t="n"/>
      <c r="AJ557" s="14" t="inlineStr">
        <is>
          <t>https://data.mendeley.com/datasets/697w4jkr2x/2</t>
        </is>
      </c>
      <c r="AK557" s="27" t="n"/>
      <c r="AL557" s="14" t="inlineStr">
        <is>
          <t>P: primary documentation (not evaluator-verified data quality)</t>
        </is>
      </c>
      <c r="AM557" s="27" t="n"/>
      <c r="AN557" s="14" t="inlineStr">
        <is>
          <t>Mendeley 697w4jkr2x/2</t>
        </is>
      </c>
      <c r="AO557" s="27" t="n"/>
      <c r="AP557" s="14" t="inlineStr">
        <is>
          <t>2026-09-07</t>
        </is>
      </c>
      <c r="AQ557" s="27" t="n"/>
      <c r="AR557" s="14">
        <f>IF(AND(AS557=5,LEN(AW557)=5,LEN(SUBSTITUTE(SUBSTITUTE(SUBSTITUTE(SUBSTITUTE(AW557,"Y",""),"N",""),"U",""),"X",""))=0),1,0)</f>
        <v/>
      </c>
      <c r="AS557" s="14">
        <f>COUNTA(G557,J557,M557,P557,S557)</f>
        <v/>
      </c>
      <c r="AT557" s="14">
        <f>SUM(IF(OR(G557="Y",G557="N",G557="U",G557="X"),IF(G557=F557,1,0),0),IF(OR(J557="Y",J557="N",J557="U",J557="X"),IF(J557=I557,1,0),0),IF(OR(M557="Y",M557="N",M557="U",M557="X"),IF(M557=L557,1,0),0),IF(OR(P557="Y",P557="N",P557="U",P557="X"),IF(P557=O557,1,0),0),IF(OR(S557="Y",S557="N",S557="U",S557="X"),IF(S557=R557,1,0),0))</f>
        <v/>
      </c>
      <c r="AU557" s="14">
        <f>A557&amp;"|"&amp;LEFT(C557,1)</f>
        <v/>
      </c>
      <c r="AV557" s="14">
        <f>F557&amp;I557&amp;L557&amp;O557&amp;R557</f>
        <v/>
      </c>
      <c r="AW557" s="14">
        <f>G557&amp;J557&amp;M557&amp;P557&amp;S557</f>
        <v/>
      </c>
    </row>
    <row r="558" ht="70" customHeight="1">
      <c r="A558" s="14" t="inlineStr">
        <is>
          <t>DS-070</t>
        </is>
      </c>
      <c r="B558" s="14" t="inlineStr">
        <is>
          <t>Multiclass Road Surface Damage Classification Dataset: Computer Vision</t>
        </is>
      </c>
      <c r="C558" s="14" t="inlineStr">
        <is>
          <t>R Domain Fit</t>
        </is>
      </c>
      <c r="D558" s="14">
        <f>MCDM_Settings!$D$11</f>
        <v/>
      </c>
      <c r="E558" s="14" t="inlineStr">
        <is>
          <t>R1 Define the domain</t>
        </is>
      </c>
      <c r="F558" s="21" t="inlineStr">
        <is>
          <t>U</t>
        </is>
      </c>
      <c r="G558" s="23" t="n"/>
      <c r="H558" s="14" t="inlineStr">
        <is>
          <t>R2 Describe coverage</t>
        </is>
      </c>
      <c r="I558" s="21" t="inlineStr">
        <is>
          <t>U</t>
        </is>
      </c>
      <c r="J558" s="23" t="n"/>
      <c r="K558" s="14" t="inlineStr">
        <is>
          <t>R3 Compare the target</t>
        </is>
      </c>
      <c r="L558" s="21" t="inlineStr">
        <is>
          <t>U</t>
        </is>
      </c>
      <c r="M558" s="23" t="n"/>
      <c r="N558" s="14" t="inlineStr">
        <is>
          <t>R4 Check for bias</t>
        </is>
      </c>
      <c r="O558" s="21" t="inlineStr">
        <is>
          <t>U</t>
        </is>
      </c>
      <c r="P558" s="23" t="n"/>
      <c r="Q558" s="14" t="inlineStr">
        <is>
          <t>R5 Test a new domain</t>
        </is>
      </c>
      <c r="R558" s="21" t="inlineStr">
        <is>
          <t>U</t>
        </is>
      </c>
      <c r="S558" s="23" t="n"/>
      <c r="T558" s="14">
        <f>IF(Z558=0,IF(ISNUMBER(SEARCH("X",AV558)),"Unrated (0-5; X)","Unrated (0-5)"),IF(Z558=1,V558&amp;"/5",V558&amp;"-"&amp;X558&amp;"/5 (P"&amp;IF(ISNUMBER(SEARCH("X",AV558)),"; X","")&amp;")"))</f>
        <v/>
      </c>
      <c r="U558" s="26">
        <f>IF(AS558=0,"",IF(AR558=0,"Incomplete/invalid",IF(AA558=0,IF(ISNUMBER(SEARCH("X",AW558)),"Unrated (0-5; X)","Unrated (0-5)"),IF(AA558=1,W558&amp;"/5",W558&amp;"-"&amp;Y558&amp;"/5 (P"&amp;IF(ISNUMBER(SEARCH("X",AW558)),"; X","")&amp;")"))))</f>
        <v/>
      </c>
      <c r="V558" s="53">
        <f>LEN(AV558)-LEN(SUBSTITUTE(AV558,"Y",""))</f>
        <v/>
      </c>
      <c r="W558" s="54">
        <f>IF(AR558=1,LEN(AW558)-LEN(SUBSTITUTE(AW558,"Y","")),"")</f>
        <v/>
      </c>
      <c r="X558" s="53">
        <f>5-(LEN(AV558)-LEN(SUBSTITUTE(AV558,"N","")))</f>
        <v/>
      </c>
      <c r="Y558" s="54">
        <f>IF(AR558=1,5-(LEN(AW558)-LEN(SUBSTITUTE(AW558,"N",""))),"")</f>
        <v/>
      </c>
      <c r="Z558" s="55">
        <f>(V558+5-X558)/5</f>
        <v/>
      </c>
      <c r="AA558" s="56">
        <f>IF(AR558=1,(W558+5-Y558)/5,"")</f>
        <v/>
      </c>
      <c r="AB558" s="57">
        <f>D558*V558/5</f>
        <v/>
      </c>
      <c r="AC558" s="58">
        <f>IF(AR558=1,D558*W558/5,"")</f>
        <v/>
      </c>
      <c r="AD558" s="57">
        <f>D558*X558/5</f>
        <v/>
      </c>
      <c r="AE558" s="58">
        <f>IF(AR558=1,D558*Y558/5,"")</f>
        <v/>
      </c>
      <c r="AF558" s="57">
        <f>D558*Z558</f>
        <v/>
      </c>
      <c r="AG558" s="58">
        <f>IF(AR558=1,D558*AA558,"")</f>
        <v/>
      </c>
      <c r="AH558" s="14" t="inlineStr">
        <is>
          <t>Y: none | N: none | X: none | U: R1, R2, R3, R4, R5. See dataset-specific evidence note in MCDM_Grades and the complete rules in MCDM_Rubric.</t>
        </is>
      </c>
      <c r="AI558" s="27" t="n"/>
      <c r="AJ558" s="14" t="inlineStr">
        <is>
          <t>https://data.mendeley.com/datasets/697w4jkr2x/2</t>
        </is>
      </c>
      <c r="AK558" s="27" t="n"/>
      <c r="AL558" s="14" t="inlineStr">
        <is>
          <t>P: primary documentation (not evaluator-verified data quality)</t>
        </is>
      </c>
      <c r="AM558" s="27" t="n"/>
      <c r="AN558" s="14" t="inlineStr">
        <is>
          <t>Mendeley 697w4jkr2x/2</t>
        </is>
      </c>
      <c r="AO558" s="27" t="n"/>
      <c r="AP558" s="14" t="inlineStr">
        <is>
          <t>2026-09-07</t>
        </is>
      </c>
      <c r="AQ558" s="27" t="n"/>
      <c r="AR558" s="14">
        <f>IF(AND(AS558=5,LEN(AW558)=5,LEN(SUBSTITUTE(SUBSTITUTE(SUBSTITUTE(SUBSTITUTE(AW558,"Y",""),"N",""),"U",""),"X",""))=0),1,0)</f>
        <v/>
      </c>
      <c r="AS558" s="14">
        <f>COUNTA(G558,J558,M558,P558,S558)</f>
        <v/>
      </c>
      <c r="AT558" s="14">
        <f>SUM(IF(OR(G558="Y",G558="N",G558="U",G558="X"),IF(G558=F558,1,0),0),IF(OR(J558="Y",J558="N",J558="U",J558="X"),IF(J558=I558,1,0),0),IF(OR(M558="Y",M558="N",M558="U",M558="X"),IF(M558=L558,1,0),0),IF(OR(P558="Y",P558="N",P558="U",P558="X"),IF(P558=O558,1,0),0),IF(OR(S558="Y",S558="N",S558="U",S558="X"),IF(S558=R558,1,0),0))</f>
        <v/>
      </c>
      <c r="AU558" s="14">
        <f>A558&amp;"|"&amp;LEFT(C558,1)</f>
        <v/>
      </c>
      <c r="AV558" s="14">
        <f>F558&amp;I558&amp;L558&amp;O558&amp;R558</f>
        <v/>
      </c>
      <c r="AW558" s="14">
        <f>G558&amp;J558&amp;M558&amp;P558&amp;S558</f>
        <v/>
      </c>
    </row>
    <row r="559" ht="70" customHeight="1">
      <c r="A559" s="14" t="inlineStr">
        <is>
          <t>DS-070</t>
        </is>
      </c>
      <c r="B559" s="14" t="inlineStr">
        <is>
          <t>Multiclass Road Surface Damage Classification Dataset: Computer Vision</t>
        </is>
      </c>
      <c r="C559" s="14" t="inlineStr">
        <is>
          <t>M Sensor Details</t>
        </is>
      </c>
      <c r="D559" s="14">
        <f>MCDM_Settings!$D$12</f>
        <v/>
      </c>
      <c r="E559" s="14" t="inlineStr">
        <is>
          <t>M1 Identify equipment</t>
        </is>
      </c>
      <c r="F559" s="21" t="inlineStr">
        <is>
          <t>U</t>
        </is>
      </c>
      <c r="G559" s="23" t="n"/>
      <c r="H559" s="14" t="inlineStr">
        <is>
          <t>M2 Specify the scale</t>
        </is>
      </c>
      <c r="I559" s="21" t="inlineStr">
        <is>
          <t>U</t>
        </is>
      </c>
      <c r="J559" s="23" t="n"/>
      <c r="K559" s="14" t="inlineStr">
        <is>
          <t>M3 Locate the records</t>
        </is>
      </c>
      <c r="L559" s="21" t="inlineStr">
        <is>
          <t>U</t>
        </is>
      </c>
      <c r="M559" s="23" t="n"/>
      <c r="N559" s="14" t="inlineStr">
        <is>
          <t>M4 Report precision</t>
        </is>
      </c>
      <c r="O559" s="21" t="inlineStr">
        <is>
          <t>U</t>
        </is>
      </c>
      <c r="P559" s="23" t="n"/>
      <c r="Q559" s="14" t="inlineStr">
        <is>
          <t>M5 Explain processing</t>
        </is>
      </c>
      <c r="R559" s="21" t="inlineStr">
        <is>
          <t>Y</t>
        </is>
      </c>
      <c r="S559" s="23" t="n"/>
      <c r="T559" s="14">
        <f>IF(Z559=0,IF(ISNUMBER(SEARCH("X",AV559)),"Unrated (0-5; X)","Unrated (0-5)"),IF(Z559=1,V559&amp;"/5",V559&amp;"-"&amp;X559&amp;"/5 (P"&amp;IF(ISNUMBER(SEARCH("X",AV559)),"; X","")&amp;")"))</f>
        <v/>
      </c>
      <c r="U559" s="26">
        <f>IF(AS559=0,"",IF(AR559=0,"Incomplete/invalid",IF(AA559=0,IF(ISNUMBER(SEARCH("X",AW559)),"Unrated (0-5; X)","Unrated (0-5)"),IF(AA559=1,W559&amp;"/5",W559&amp;"-"&amp;Y559&amp;"/5 (P"&amp;IF(ISNUMBER(SEARCH("X",AW559)),"; X","")&amp;")"))))</f>
        <v/>
      </c>
      <c r="V559" s="53">
        <f>LEN(AV559)-LEN(SUBSTITUTE(AV559,"Y",""))</f>
        <v/>
      </c>
      <c r="W559" s="54">
        <f>IF(AR559=1,LEN(AW559)-LEN(SUBSTITUTE(AW559,"Y","")),"")</f>
        <v/>
      </c>
      <c r="X559" s="53">
        <f>5-(LEN(AV559)-LEN(SUBSTITUTE(AV559,"N","")))</f>
        <v/>
      </c>
      <c r="Y559" s="54">
        <f>IF(AR559=1,5-(LEN(AW559)-LEN(SUBSTITUTE(AW559,"N",""))),"")</f>
        <v/>
      </c>
      <c r="Z559" s="55">
        <f>(V559+5-X559)/5</f>
        <v/>
      </c>
      <c r="AA559" s="56">
        <f>IF(AR559=1,(W559+5-Y559)/5,"")</f>
        <v/>
      </c>
      <c r="AB559" s="57">
        <f>D559*V559/5</f>
        <v/>
      </c>
      <c r="AC559" s="58">
        <f>IF(AR559=1,D559*W559/5,"")</f>
        <v/>
      </c>
      <c r="AD559" s="57">
        <f>D559*X559/5</f>
        <v/>
      </c>
      <c r="AE559" s="58">
        <f>IF(AR559=1,D559*Y559/5,"")</f>
        <v/>
      </c>
      <c r="AF559" s="57">
        <f>D559*Z559</f>
        <v/>
      </c>
      <c r="AG559" s="58">
        <f>IF(AR559=1,D559*AA559,"")</f>
        <v/>
      </c>
      <c r="AH559" s="14" t="inlineStr">
        <is>
          <t>Y: M5 | N: none | X: none | U: M1, M2, M3, M4. See dataset-specific evidence note in MCDM_Grades and the complete rules in MCDM_Rubric.</t>
        </is>
      </c>
      <c r="AI559" s="27" t="n"/>
      <c r="AJ559" s="14" t="inlineStr">
        <is>
          <t>https://data.mendeley.com/datasets/697w4jkr2x/2</t>
        </is>
      </c>
      <c r="AK559" s="27" t="n"/>
      <c r="AL559" s="14" t="inlineStr">
        <is>
          <t>P: primary documentation (not evaluator-verified data quality)</t>
        </is>
      </c>
      <c r="AM559" s="27" t="n"/>
      <c r="AN559" s="14" t="inlineStr">
        <is>
          <t>Mendeley 697w4jkr2x/2</t>
        </is>
      </c>
      <c r="AO559" s="27" t="n"/>
      <c r="AP559" s="14" t="inlineStr">
        <is>
          <t>2026-09-07</t>
        </is>
      </c>
      <c r="AQ559" s="27" t="n"/>
      <c r="AR559" s="14">
        <f>IF(AND(AS559=5,LEN(AW559)=5,LEN(SUBSTITUTE(SUBSTITUTE(SUBSTITUTE(SUBSTITUTE(AW559,"Y",""),"N",""),"U",""),"X",""))=0),1,0)</f>
        <v/>
      </c>
      <c r="AS559" s="14">
        <f>COUNTA(G559,J559,M559,P559,S559)</f>
        <v/>
      </c>
      <c r="AT559" s="14">
        <f>SUM(IF(OR(G559="Y",G559="N",G559="U",G559="X"),IF(G559=F559,1,0),0),IF(OR(J559="Y",J559="N",J559="U",J559="X"),IF(J559=I559,1,0),0),IF(OR(M559="Y",M559="N",M559="U",M559="X"),IF(M559=L559,1,0),0),IF(OR(P559="Y",P559="N",P559="U",P559="X"),IF(P559=O559,1,0),0),IF(OR(S559="Y",S559="N",S559="U",S559="X"),IF(S559=R559,1,0),0))</f>
        <v/>
      </c>
      <c r="AU559" s="14">
        <f>A559&amp;"|"&amp;LEFT(C559,1)</f>
        <v/>
      </c>
      <c r="AV559" s="14">
        <f>F559&amp;I559&amp;L559&amp;O559&amp;R559</f>
        <v/>
      </c>
      <c r="AW559" s="14">
        <f>G559&amp;J559&amp;M559&amp;P559&amp;S559</f>
        <v/>
      </c>
    </row>
    <row r="560" ht="70" customHeight="1">
      <c r="A560" s="14" t="inlineStr">
        <is>
          <t>DS-070</t>
        </is>
      </c>
      <c r="B560" s="14" t="inlineStr">
        <is>
          <t>Multiclass Road Surface Damage Classification Dataset: Computer Vision</t>
        </is>
      </c>
      <c r="C560" s="14" t="inlineStr">
        <is>
          <t>V Test Readiness</t>
        </is>
      </c>
      <c r="D560" s="14">
        <f>MCDM_Settings!$D$13</f>
        <v/>
      </c>
      <c r="E560" s="14" t="inlineStr">
        <is>
          <t>V1 Identify test data</t>
        </is>
      </c>
      <c r="F560" s="21" t="inlineStr">
        <is>
          <t>U</t>
        </is>
      </c>
      <c r="G560" s="23" t="n"/>
      <c r="H560" s="14" t="inlineStr">
        <is>
          <t>V2 Define the splits</t>
        </is>
      </c>
      <c r="I560" s="21" t="inlineStr">
        <is>
          <t>U</t>
        </is>
      </c>
      <c r="J560" s="23" t="n"/>
      <c r="K560" s="14" t="inlineStr">
        <is>
          <t>V3 Prevent leakage</t>
        </is>
      </c>
      <c r="L560" s="21" t="inlineStr">
        <is>
          <t>U</t>
        </is>
      </c>
      <c r="M560" s="23" t="n"/>
      <c r="N560" s="14" t="inlineStr">
        <is>
          <t>V4 Provide a baseline</t>
        </is>
      </c>
      <c r="O560" s="21" t="inlineStr">
        <is>
          <t>U</t>
        </is>
      </c>
      <c r="P560" s="23" t="n"/>
      <c r="Q560" s="14" t="inlineStr">
        <is>
          <t>V5 Report uncertainty</t>
        </is>
      </c>
      <c r="R560" s="21" t="inlineStr">
        <is>
          <t>U</t>
        </is>
      </c>
      <c r="S560" s="23" t="n"/>
      <c r="T560" s="14">
        <f>IF(Z560=0,IF(ISNUMBER(SEARCH("X",AV560)),"Unrated (0-5; X)","Unrated (0-5)"),IF(Z560=1,V560&amp;"/5",V560&amp;"-"&amp;X560&amp;"/5 (P"&amp;IF(ISNUMBER(SEARCH("X",AV560)),"; X","")&amp;")"))</f>
        <v/>
      </c>
      <c r="U560" s="26">
        <f>IF(AS560=0,"",IF(AR560=0,"Incomplete/invalid",IF(AA560=0,IF(ISNUMBER(SEARCH("X",AW560)),"Unrated (0-5; X)","Unrated (0-5)"),IF(AA560=1,W560&amp;"/5",W560&amp;"-"&amp;Y560&amp;"/5 (P"&amp;IF(ISNUMBER(SEARCH("X",AW560)),"; X","")&amp;")"))))</f>
        <v/>
      </c>
      <c r="V560" s="53">
        <f>LEN(AV560)-LEN(SUBSTITUTE(AV560,"Y",""))</f>
        <v/>
      </c>
      <c r="W560" s="54">
        <f>IF(AR560=1,LEN(AW560)-LEN(SUBSTITUTE(AW560,"Y","")),"")</f>
        <v/>
      </c>
      <c r="X560" s="53">
        <f>5-(LEN(AV560)-LEN(SUBSTITUTE(AV560,"N","")))</f>
        <v/>
      </c>
      <c r="Y560" s="54">
        <f>IF(AR560=1,5-(LEN(AW560)-LEN(SUBSTITUTE(AW560,"N",""))),"")</f>
        <v/>
      </c>
      <c r="Z560" s="55">
        <f>(V560+5-X560)/5</f>
        <v/>
      </c>
      <c r="AA560" s="56">
        <f>IF(AR560=1,(W560+5-Y560)/5,"")</f>
        <v/>
      </c>
      <c r="AB560" s="57">
        <f>D560*V560/5</f>
        <v/>
      </c>
      <c r="AC560" s="58">
        <f>IF(AR560=1,D560*W560/5,"")</f>
        <v/>
      </c>
      <c r="AD560" s="57">
        <f>D560*X560/5</f>
        <v/>
      </c>
      <c r="AE560" s="58">
        <f>IF(AR560=1,D560*Y560/5,"")</f>
        <v/>
      </c>
      <c r="AF560" s="57">
        <f>D560*Z560</f>
        <v/>
      </c>
      <c r="AG560" s="58">
        <f>IF(AR560=1,D560*AA560,"")</f>
        <v/>
      </c>
      <c r="AH560" s="14" t="inlineStr">
        <is>
          <t>Y: none | N: none | X: none | U: V1, V2, V3, V4, V5. See dataset-specific evidence note in MCDM_Grades and the complete rules in MCDM_Rubric.</t>
        </is>
      </c>
      <c r="AI560" s="27" t="n"/>
      <c r="AJ560" s="14" t="inlineStr">
        <is>
          <t>https://data.mendeley.com/datasets/697w4jkr2x/2</t>
        </is>
      </c>
      <c r="AK560" s="27" t="n"/>
      <c r="AL560" s="14" t="inlineStr">
        <is>
          <t>P: primary documentation (not evaluator-verified data quality)</t>
        </is>
      </c>
      <c r="AM560" s="27" t="n"/>
      <c r="AN560" s="14" t="inlineStr">
        <is>
          <t>Mendeley 697w4jkr2x/2</t>
        </is>
      </c>
      <c r="AO560" s="27" t="n"/>
      <c r="AP560" s="14" t="inlineStr">
        <is>
          <t>2026-09-07</t>
        </is>
      </c>
      <c r="AQ560" s="27" t="n"/>
      <c r="AR560" s="14">
        <f>IF(AND(AS560=5,LEN(AW560)=5,LEN(SUBSTITUTE(SUBSTITUTE(SUBSTITUTE(SUBSTITUTE(AW560,"Y",""),"N",""),"U",""),"X",""))=0),1,0)</f>
        <v/>
      </c>
      <c r="AS560" s="14">
        <f>COUNTA(G560,J560,M560,P560,S560)</f>
        <v/>
      </c>
      <c r="AT560" s="14">
        <f>SUM(IF(OR(G560="Y",G560="N",G560="U",G560="X"),IF(G560=F560,1,0),0),IF(OR(J560="Y",J560="N",J560="U",J560="X"),IF(J560=I560,1,0),0),IF(OR(M560="Y",M560="N",M560="U",M560="X"),IF(M560=L560,1,0),0),IF(OR(P560="Y",P560="N",P560="U",P560="X"),IF(P560=O560,1,0),0),IF(OR(S560="Y",S560="N",S560="U",S560="X"),IF(S560=R560,1,0),0))</f>
        <v/>
      </c>
      <c r="AU560" s="14">
        <f>A560&amp;"|"&amp;LEFT(C560,1)</f>
        <v/>
      </c>
      <c r="AV560" s="14">
        <f>F560&amp;I560&amp;L560&amp;O560&amp;R560</f>
        <v/>
      </c>
      <c r="AW560" s="14">
        <f>G560&amp;J560&amp;M560&amp;P560&amp;S560</f>
        <v/>
      </c>
    </row>
    <row r="561" ht="70" customHeight="1">
      <c r="A561" s="14" t="inlineStr">
        <is>
          <t>DS-070</t>
        </is>
      </c>
      <c r="B561" s="14" t="inlineStr">
        <is>
          <t>Multiclass Road Surface Damage Classification Dataset: Computer Vision</t>
        </is>
      </c>
      <c r="C561" s="14" t="inlineStr">
        <is>
          <t>E Engineering Value</t>
        </is>
      </c>
      <c r="D561" s="14">
        <f>MCDM_Settings!$D$14</f>
        <v/>
      </c>
      <c r="E561" s="14" t="inlineStr">
        <is>
          <t>E1 Define the outcome</t>
        </is>
      </c>
      <c r="F561" s="21" t="inlineStr">
        <is>
          <t>U</t>
        </is>
      </c>
      <c r="G561" s="23" t="n"/>
      <c r="H561" s="14" t="inlineStr">
        <is>
          <t>E2 Provide measurements</t>
        </is>
      </c>
      <c r="I561" s="21" t="inlineStr">
        <is>
          <t>U</t>
        </is>
      </c>
      <c r="J561" s="23" t="n"/>
      <c r="K561" s="14" t="inlineStr">
        <is>
          <t>E3 Link the records</t>
        </is>
      </c>
      <c r="L561" s="21" t="inlineStr">
        <is>
          <t>U</t>
        </is>
      </c>
      <c r="M561" s="23" t="n"/>
      <c r="N561" s="14" t="inlineStr">
        <is>
          <t>E4 Map agency needs</t>
        </is>
      </c>
      <c r="O561" s="21" t="inlineStr">
        <is>
          <t>U</t>
        </is>
      </c>
      <c r="P561" s="23" t="n"/>
      <c r="Q561" s="14" t="inlineStr">
        <is>
          <t>E5 Validate the decision</t>
        </is>
      </c>
      <c r="R561" s="21" t="inlineStr">
        <is>
          <t>U</t>
        </is>
      </c>
      <c r="S561" s="23" t="n"/>
      <c r="T561" s="14">
        <f>IF(Z561=0,IF(ISNUMBER(SEARCH("X",AV561)),"Unrated (0-5; X)","Unrated (0-5)"),IF(Z561=1,V561&amp;"/5",V561&amp;"-"&amp;X561&amp;"/5 (P"&amp;IF(ISNUMBER(SEARCH("X",AV561)),"; X","")&amp;")"))</f>
        <v/>
      </c>
      <c r="U561" s="26">
        <f>IF(AS561=0,"",IF(AR561=0,"Incomplete/invalid",IF(AA561=0,IF(ISNUMBER(SEARCH("X",AW561)),"Unrated (0-5; X)","Unrated (0-5)"),IF(AA561=1,W561&amp;"/5",W561&amp;"-"&amp;Y561&amp;"/5 (P"&amp;IF(ISNUMBER(SEARCH("X",AW561)),"; X","")&amp;")"))))</f>
        <v/>
      </c>
      <c r="V561" s="53">
        <f>LEN(AV561)-LEN(SUBSTITUTE(AV561,"Y",""))</f>
        <v/>
      </c>
      <c r="W561" s="54">
        <f>IF(AR561=1,LEN(AW561)-LEN(SUBSTITUTE(AW561,"Y","")),"")</f>
        <v/>
      </c>
      <c r="X561" s="53">
        <f>5-(LEN(AV561)-LEN(SUBSTITUTE(AV561,"N","")))</f>
        <v/>
      </c>
      <c r="Y561" s="54">
        <f>IF(AR561=1,5-(LEN(AW561)-LEN(SUBSTITUTE(AW561,"N",""))),"")</f>
        <v/>
      </c>
      <c r="Z561" s="55">
        <f>(V561+5-X561)/5</f>
        <v/>
      </c>
      <c r="AA561" s="56">
        <f>IF(AR561=1,(W561+5-Y561)/5,"")</f>
        <v/>
      </c>
      <c r="AB561" s="57">
        <f>D561*V561/5</f>
        <v/>
      </c>
      <c r="AC561" s="58">
        <f>IF(AR561=1,D561*W561/5,"")</f>
        <v/>
      </c>
      <c r="AD561" s="57">
        <f>D561*X561/5</f>
        <v/>
      </c>
      <c r="AE561" s="58">
        <f>IF(AR561=1,D561*Y561/5,"")</f>
        <v/>
      </c>
      <c r="AF561" s="57">
        <f>D561*Z561</f>
        <v/>
      </c>
      <c r="AG561" s="58">
        <f>IF(AR561=1,D561*AA561,"")</f>
        <v/>
      </c>
      <c r="AH561" s="14" t="inlineStr">
        <is>
          <t>Y: none | N: none | X: none | U: E1, E2, E3, E4, E5. See dataset-specific evidence note in MCDM_Grades and the complete rules in MCDM_Rubric.</t>
        </is>
      </c>
      <c r="AI561" s="27" t="n"/>
      <c r="AJ561" s="14" t="inlineStr">
        <is>
          <t>https://data.mendeley.com/datasets/697w4jkr2x/2</t>
        </is>
      </c>
      <c r="AK561" s="27" t="n"/>
      <c r="AL561" s="14" t="inlineStr">
        <is>
          <t>P: primary documentation (not evaluator-verified data quality)</t>
        </is>
      </c>
      <c r="AM561" s="27" t="n"/>
      <c r="AN561" s="14" t="inlineStr">
        <is>
          <t>Mendeley 697w4jkr2x/2</t>
        </is>
      </c>
      <c r="AO561" s="27" t="n"/>
      <c r="AP561" s="14" t="inlineStr">
        <is>
          <t>2026-09-07</t>
        </is>
      </c>
      <c r="AQ561" s="27" t="n"/>
      <c r="AR561" s="14">
        <f>IF(AND(AS561=5,LEN(AW561)=5,LEN(SUBSTITUTE(SUBSTITUTE(SUBSTITUTE(SUBSTITUTE(AW561,"Y",""),"N",""),"U",""),"X",""))=0),1,0)</f>
        <v/>
      </c>
      <c r="AS561" s="14">
        <f>COUNTA(G561,J561,M561,P561,S561)</f>
        <v/>
      </c>
      <c r="AT561" s="14">
        <f>SUM(IF(OR(G561="Y",G561="N",G561="U",G561="X"),IF(G561=F561,1,0),0),IF(OR(J561="Y",J561="N",J561="U",J561="X"),IF(J561=I561,1,0),0),IF(OR(M561="Y",M561="N",M561="U",M561="X"),IF(M561=L561,1,0),0),IF(OR(P561="Y",P561="N",P561="U",P561="X"),IF(P561=O561,1,0),0),IF(OR(S561="Y",S561="N",S561="U",S561="X"),IF(S561=R561,1,0),0))</f>
        <v/>
      </c>
      <c r="AU561" s="14">
        <f>A561&amp;"|"&amp;LEFT(C561,1)</f>
        <v/>
      </c>
      <c r="AV561" s="14">
        <f>F561&amp;I561&amp;L561&amp;O561&amp;R561</f>
        <v/>
      </c>
      <c r="AW561" s="14">
        <f>G561&amp;J561&amp;M561&amp;P561&amp;S561</f>
        <v/>
      </c>
    </row>
    <row r="562" ht="70" customHeight="1">
      <c r="A562" s="14" t="inlineStr">
        <is>
          <t>DS-071</t>
        </is>
      </c>
      <c r="B562" s="14" t="inlineStr">
        <is>
          <t>Multimodal (Image + Point Cloud) Crack Segmentation Dataset</t>
        </is>
      </c>
      <c r="C562" s="14" t="inlineStr">
        <is>
          <t>A Access</t>
        </is>
      </c>
      <c r="D562" s="14">
        <f>MCDM_Settings!$D$7</f>
        <v/>
      </c>
      <c r="E562" s="14" t="inlineStr">
        <is>
          <t>A1 Find the release</t>
        </is>
      </c>
      <c r="F562" s="21" t="inlineStr">
        <is>
          <t>Y</t>
        </is>
      </c>
      <c r="G562" s="23" t="n"/>
      <c r="H562" s="14" t="inlineStr">
        <is>
          <t>A2 Get the data</t>
        </is>
      </c>
      <c r="I562" s="21" t="inlineStr">
        <is>
          <t>Y</t>
        </is>
      </c>
      <c r="J562" s="23" t="n"/>
      <c r="K562" s="14" t="inlineStr">
        <is>
          <t>A3 Check the license</t>
        </is>
      </c>
      <c r="L562" s="21" t="inlineStr">
        <is>
          <t>Y</t>
        </is>
      </c>
      <c r="M562" s="23" t="n"/>
      <c r="N562" s="14" t="inlineStr">
        <is>
          <t>A4 Check other rights</t>
        </is>
      </c>
      <c r="O562" s="21" t="inlineStr">
        <is>
          <t>U</t>
        </is>
      </c>
      <c r="P562" s="23" t="n"/>
      <c r="Q562" s="14" t="inlineStr">
        <is>
          <t>A5 Open a sample</t>
        </is>
      </c>
      <c r="R562" s="21" t="inlineStr">
        <is>
          <t>U</t>
        </is>
      </c>
      <c r="S562" s="23" t="n"/>
      <c r="T562" s="14">
        <f>IF(Z562=0,IF(ISNUMBER(SEARCH("X",AV562)),"Unrated (0-5; X)","Unrated (0-5)"),IF(Z562=1,V562&amp;"/5",V562&amp;"-"&amp;X562&amp;"/5 (P"&amp;IF(ISNUMBER(SEARCH("X",AV562)),"; X","")&amp;")"))</f>
        <v/>
      </c>
      <c r="U562" s="26">
        <f>IF(AS562=0,"",IF(AR562=0,"Incomplete/invalid",IF(AA562=0,IF(ISNUMBER(SEARCH("X",AW562)),"Unrated (0-5; X)","Unrated (0-5)"),IF(AA562=1,W562&amp;"/5",W562&amp;"-"&amp;Y562&amp;"/5 (P"&amp;IF(ISNUMBER(SEARCH("X",AW562)),"; X","")&amp;")"))))</f>
        <v/>
      </c>
      <c r="V562" s="53">
        <f>LEN(AV562)-LEN(SUBSTITUTE(AV562,"Y",""))</f>
        <v/>
      </c>
      <c r="W562" s="54">
        <f>IF(AR562=1,LEN(AW562)-LEN(SUBSTITUTE(AW562,"Y","")),"")</f>
        <v/>
      </c>
      <c r="X562" s="53">
        <f>5-(LEN(AV562)-LEN(SUBSTITUTE(AV562,"N","")))</f>
        <v/>
      </c>
      <c r="Y562" s="54">
        <f>IF(AR562=1,5-(LEN(AW562)-LEN(SUBSTITUTE(AW562,"N",""))),"")</f>
        <v/>
      </c>
      <c r="Z562" s="55">
        <f>(V562+5-X562)/5</f>
        <v/>
      </c>
      <c r="AA562" s="56">
        <f>IF(AR562=1,(W562+5-Y562)/5,"")</f>
        <v/>
      </c>
      <c r="AB562" s="57">
        <f>D562*V562/5</f>
        <v/>
      </c>
      <c r="AC562" s="58">
        <f>IF(AR562=1,D562*W562/5,"")</f>
        <v/>
      </c>
      <c r="AD562" s="57">
        <f>D562*X562/5</f>
        <v/>
      </c>
      <c r="AE562" s="58">
        <f>IF(AR562=1,D562*Y562/5,"")</f>
        <v/>
      </c>
      <c r="AF562" s="57">
        <f>D562*Z562</f>
        <v/>
      </c>
      <c r="AG562" s="58">
        <f>IF(AR562=1,D562*AA562,"")</f>
        <v/>
      </c>
      <c r="AH562" s="14" t="inlineStr">
        <is>
          <t>Y: A1, A2, A3 | N: none | X: none | U: A4, A5. See dataset-specific evidence note in MCDM_Grades and the complete rules in MCDM_Rubric.</t>
        </is>
      </c>
      <c r="AI562" s="27" t="n"/>
      <c r="AJ562" s="14" t="inlineStr">
        <is>
          <t>https://data.mendeley.com/datasets/zs3t38sxds/1</t>
        </is>
      </c>
      <c r="AK562" s="27" t="n"/>
      <c r="AL562" s="14" t="inlineStr">
        <is>
          <t>P: primary documentation (not evaluator-verified data quality)</t>
        </is>
      </c>
      <c r="AM562" s="27" t="n"/>
      <c r="AN562" s="14" t="inlineStr">
        <is>
          <t>Mendeley zs3t38sxds/1</t>
        </is>
      </c>
      <c r="AO562" s="27" t="n"/>
      <c r="AP562" s="14" t="inlineStr">
        <is>
          <t>2026-09-07</t>
        </is>
      </c>
      <c r="AQ562" s="27" t="n"/>
      <c r="AR562" s="14">
        <f>IF(AND(AS562=5,LEN(AW562)=5,LEN(SUBSTITUTE(SUBSTITUTE(SUBSTITUTE(SUBSTITUTE(AW562,"Y",""),"N",""),"U",""),"X",""))=0),1,0)</f>
        <v/>
      </c>
      <c r="AS562" s="14">
        <f>COUNTA(G562,J562,M562,P562,S562)</f>
        <v/>
      </c>
      <c r="AT562" s="14">
        <f>SUM(IF(OR(G562="Y",G562="N",G562="U",G562="X"),IF(G562=F562,1,0),0),IF(OR(J562="Y",J562="N",J562="U",J562="X"),IF(J562=I562,1,0),0),IF(OR(M562="Y",M562="N",M562="U",M562="X"),IF(M562=L562,1,0),0),IF(OR(P562="Y",P562="N",P562="U",P562="X"),IF(P562=O562,1,0),0),IF(OR(S562="Y",S562="N",S562="U",S562="X"),IF(S562=R562,1,0),0))</f>
        <v/>
      </c>
      <c r="AU562" s="14">
        <f>A562&amp;"|"&amp;LEFT(C562,1)</f>
        <v/>
      </c>
      <c r="AV562" s="14">
        <f>F562&amp;I562&amp;L562&amp;O562&amp;R562</f>
        <v/>
      </c>
      <c r="AW562" s="14">
        <f>G562&amp;J562&amp;M562&amp;P562&amp;S562</f>
        <v/>
      </c>
    </row>
    <row r="563" ht="70" customHeight="1">
      <c r="A563" s="14" t="inlineStr">
        <is>
          <t>DS-071</t>
        </is>
      </c>
      <c r="B563" s="14" t="inlineStr">
        <is>
          <t>Multimodal (Image + Point Cloud) Crack Segmentation Dataset</t>
        </is>
      </c>
      <c r="C563" s="14" t="inlineStr">
        <is>
          <t>L Label Quality</t>
        </is>
      </c>
      <c r="D563" s="14">
        <f>MCDM_Settings!$D$8</f>
        <v/>
      </c>
      <c r="E563" s="14" t="inlineStr">
        <is>
          <t>L1 Define the targets</t>
        </is>
      </c>
      <c r="F563" s="21" t="inlineStr">
        <is>
          <t>Y</t>
        </is>
      </c>
      <c r="G563" s="23" t="n"/>
      <c r="H563" s="14" t="inlineStr">
        <is>
          <t>L2 Explain the rules</t>
        </is>
      </c>
      <c r="I563" s="21" t="inlineStr">
        <is>
          <t>U</t>
        </is>
      </c>
      <c r="J563" s="23" t="n"/>
      <c r="K563" s="14" t="inlineStr">
        <is>
          <t>L3 Identify the team</t>
        </is>
      </c>
      <c r="L563" s="21" t="inlineStr">
        <is>
          <t>U</t>
        </is>
      </c>
      <c r="M563" s="23" t="n"/>
      <c r="N563" s="14" t="inlineStr">
        <is>
          <t>L4 Review and correct</t>
        </is>
      </c>
      <c r="O563" s="21" t="inlineStr">
        <is>
          <t>U</t>
        </is>
      </c>
      <c r="P563" s="23" t="n"/>
      <c r="Q563" s="14" t="inlineStr">
        <is>
          <t>L5 Measure reliability</t>
        </is>
      </c>
      <c r="R563" s="21" t="inlineStr">
        <is>
          <t>U</t>
        </is>
      </c>
      <c r="S563" s="23" t="n"/>
      <c r="T563" s="14">
        <f>IF(Z563=0,IF(ISNUMBER(SEARCH("X",AV563)),"Unrated (0-5; X)","Unrated (0-5)"),IF(Z563=1,V563&amp;"/5",V563&amp;"-"&amp;X563&amp;"/5 (P"&amp;IF(ISNUMBER(SEARCH("X",AV563)),"; X","")&amp;")"))</f>
        <v/>
      </c>
      <c r="U563" s="26">
        <f>IF(AS563=0,"",IF(AR563=0,"Incomplete/invalid",IF(AA563=0,IF(ISNUMBER(SEARCH("X",AW563)),"Unrated (0-5; X)","Unrated (0-5)"),IF(AA563=1,W563&amp;"/5",W563&amp;"-"&amp;Y563&amp;"/5 (P"&amp;IF(ISNUMBER(SEARCH("X",AW563)),"; X","")&amp;")"))))</f>
        <v/>
      </c>
      <c r="V563" s="53">
        <f>LEN(AV563)-LEN(SUBSTITUTE(AV563,"Y",""))</f>
        <v/>
      </c>
      <c r="W563" s="54">
        <f>IF(AR563=1,LEN(AW563)-LEN(SUBSTITUTE(AW563,"Y","")),"")</f>
        <v/>
      </c>
      <c r="X563" s="53">
        <f>5-(LEN(AV563)-LEN(SUBSTITUTE(AV563,"N","")))</f>
        <v/>
      </c>
      <c r="Y563" s="54">
        <f>IF(AR563=1,5-(LEN(AW563)-LEN(SUBSTITUTE(AW563,"N",""))),"")</f>
        <v/>
      </c>
      <c r="Z563" s="55">
        <f>(V563+5-X563)/5</f>
        <v/>
      </c>
      <c r="AA563" s="56">
        <f>IF(AR563=1,(W563+5-Y563)/5,"")</f>
        <v/>
      </c>
      <c r="AB563" s="57">
        <f>D563*V563/5</f>
        <v/>
      </c>
      <c r="AC563" s="58">
        <f>IF(AR563=1,D563*W563/5,"")</f>
        <v/>
      </c>
      <c r="AD563" s="57">
        <f>D563*X563/5</f>
        <v/>
      </c>
      <c r="AE563" s="58">
        <f>IF(AR563=1,D563*Y563/5,"")</f>
        <v/>
      </c>
      <c r="AF563" s="57">
        <f>D563*Z563</f>
        <v/>
      </c>
      <c r="AG563" s="58">
        <f>IF(AR563=1,D563*AA563,"")</f>
        <v/>
      </c>
      <c r="AH563" s="14" t="inlineStr">
        <is>
          <t>Y: L1 | N: none | X: none | U: L2, L3, L4, L5. See dataset-specific evidence note in MCDM_Grades and the complete rules in MCDM_Rubric.</t>
        </is>
      </c>
      <c r="AI563" s="27" t="n"/>
      <c r="AJ563" s="14" t="inlineStr">
        <is>
          <t>https://data.mendeley.com/datasets/zs3t38sxds/1</t>
        </is>
      </c>
      <c r="AK563" s="27" t="n"/>
      <c r="AL563" s="14" t="inlineStr">
        <is>
          <t>P: primary documentation (not evaluator-verified data quality)</t>
        </is>
      </c>
      <c r="AM563" s="27" t="n"/>
      <c r="AN563" s="14" t="inlineStr">
        <is>
          <t>Mendeley zs3t38sxds/1</t>
        </is>
      </c>
      <c r="AO563" s="27" t="n"/>
      <c r="AP563" s="14" t="inlineStr">
        <is>
          <t>2026-09-07</t>
        </is>
      </c>
      <c r="AQ563" s="27" t="n"/>
      <c r="AR563" s="14">
        <f>IF(AND(AS563=5,LEN(AW563)=5,LEN(SUBSTITUTE(SUBSTITUTE(SUBSTITUTE(SUBSTITUTE(AW563,"Y",""),"N",""),"U",""),"X",""))=0),1,0)</f>
        <v/>
      </c>
      <c r="AS563" s="14">
        <f>COUNTA(G563,J563,M563,P563,S563)</f>
        <v/>
      </c>
      <c r="AT563" s="14">
        <f>SUM(IF(OR(G563="Y",G563="N",G563="U",G563="X"),IF(G563=F563,1,0),0),IF(OR(J563="Y",J563="N",J563="U",J563="X"),IF(J563=I563,1,0),0),IF(OR(M563="Y",M563="N",M563="U",M563="X"),IF(M563=L563,1,0),0),IF(OR(P563="Y",P563="N",P563="U",P563="X"),IF(P563=O563,1,0),0),IF(OR(S563="Y",S563="N",S563="U",S563="X"),IF(S563=R563,1,0),0))</f>
        <v/>
      </c>
      <c r="AU563" s="14">
        <f>A563&amp;"|"&amp;LEFT(C563,1)</f>
        <v/>
      </c>
      <c r="AV563" s="14">
        <f>F563&amp;I563&amp;L563&amp;O563&amp;R563</f>
        <v/>
      </c>
      <c r="AW563" s="14">
        <f>G563&amp;J563&amp;M563&amp;P563&amp;S563</f>
        <v/>
      </c>
    </row>
    <row r="564" ht="70" customHeight="1">
      <c r="A564" s="14" t="inlineStr">
        <is>
          <t>DS-071</t>
        </is>
      </c>
      <c r="B564" s="14" t="inlineStr">
        <is>
          <t>Multimodal (Image + Point Cloud) Crack Segmentation Dataset</t>
        </is>
      </c>
      <c r="C564" s="14" t="inlineStr">
        <is>
          <t>D Documentation</t>
        </is>
      </c>
      <c r="D564" s="14">
        <f>MCDM_Settings!$D$9</f>
        <v/>
      </c>
      <c r="E564" s="14" t="inlineStr">
        <is>
          <t>D1 Describe the files</t>
        </is>
      </c>
      <c r="F564" s="21" t="inlineStr">
        <is>
          <t>U</t>
        </is>
      </c>
      <c r="G564" s="23" t="n"/>
      <c r="H564" s="14" t="inlineStr">
        <is>
          <t>D2 Explain the source</t>
        </is>
      </c>
      <c r="I564" s="21" t="inlineStr">
        <is>
          <t>Y</t>
        </is>
      </c>
      <c r="J564" s="23" t="n"/>
      <c r="K564" s="14" t="inlineStr">
        <is>
          <t>D3 Track the version</t>
        </is>
      </c>
      <c r="L564" s="21" t="inlineStr">
        <is>
          <t>Y</t>
        </is>
      </c>
      <c r="M564" s="23" t="n"/>
      <c r="N564" s="14" t="inlineStr">
        <is>
          <t>D4 State the limits</t>
        </is>
      </c>
      <c r="O564" s="21" t="inlineStr">
        <is>
          <t>U</t>
        </is>
      </c>
      <c r="P564" s="23" t="n"/>
      <c r="Q564" s="14" t="inlineStr">
        <is>
          <t>D5 Locate the details</t>
        </is>
      </c>
      <c r="R564" s="21" t="inlineStr">
        <is>
          <t>Y</t>
        </is>
      </c>
      <c r="S564" s="23" t="n"/>
      <c r="T564" s="14">
        <f>IF(Z564=0,IF(ISNUMBER(SEARCH("X",AV564)),"Unrated (0-5; X)","Unrated (0-5)"),IF(Z564=1,V564&amp;"/5",V564&amp;"-"&amp;X564&amp;"/5 (P"&amp;IF(ISNUMBER(SEARCH("X",AV564)),"; X","")&amp;")"))</f>
        <v/>
      </c>
      <c r="U564" s="26">
        <f>IF(AS564=0,"",IF(AR564=0,"Incomplete/invalid",IF(AA564=0,IF(ISNUMBER(SEARCH("X",AW564)),"Unrated (0-5; X)","Unrated (0-5)"),IF(AA564=1,W564&amp;"/5",W564&amp;"-"&amp;Y564&amp;"/5 (P"&amp;IF(ISNUMBER(SEARCH("X",AW564)),"; X","")&amp;")"))))</f>
        <v/>
      </c>
      <c r="V564" s="53">
        <f>LEN(AV564)-LEN(SUBSTITUTE(AV564,"Y",""))</f>
        <v/>
      </c>
      <c r="W564" s="54">
        <f>IF(AR564=1,LEN(AW564)-LEN(SUBSTITUTE(AW564,"Y","")),"")</f>
        <v/>
      </c>
      <c r="X564" s="53">
        <f>5-(LEN(AV564)-LEN(SUBSTITUTE(AV564,"N","")))</f>
        <v/>
      </c>
      <c r="Y564" s="54">
        <f>IF(AR564=1,5-(LEN(AW564)-LEN(SUBSTITUTE(AW564,"N",""))),"")</f>
        <v/>
      </c>
      <c r="Z564" s="55">
        <f>(V564+5-X564)/5</f>
        <v/>
      </c>
      <c r="AA564" s="56">
        <f>IF(AR564=1,(W564+5-Y564)/5,"")</f>
        <v/>
      </c>
      <c r="AB564" s="57">
        <f>D564*V564/5</f>
        <v/>
      </c>
      <c r="AC564" s="58">
        <f>IF(AR564=1,D564*W564/5,"")</f>
        <v/>
      </c>
      <c r="AD564" s="57">
        <f>D564*X564/5</f>
        <v/>
      </c>
      <c r="AE564" s="58">
        <f>IF(AR564=1,D564*Y564/5,"")</f>
        <v/>
      </c>
      <c r="AF564" s="57">
        <f>D564*Z564</f>
        <v/>
      </c>
      <c r="AG564" s="58">
        <f>IF(AR564=1,D564*AA564,"")</f>
        <v/>
      </c>
      <c r="AH564" s="14" t="inlineStr">
        <is>
          <t>Y: D2, D3, D5 | N: none | X: none | U: D1, D4. See dataset-specific evidence note in MCDM_Grades and the complete rules in MCDM_Rubric.</t>
        </is>
      </c>
      <c r="AI564" s="27" t="n"/>
      <c r="AJ564" s="14" t="inlineStr">
        <is>
          <t>https://data.mendeley.com/datasets/zs3t38sxds/1</t>
        </is>
      </c>
      <c r="AK564" s="27" t="n"/>
      <c r="AL564" s="14" t="inlineStr">
        <is>
          <t>P: primary documentation (not evaluator-verified data quality)</t>
        </is>
      </c>
      <c r="AM564" s="27" t="n"/>
      <c r="AN564" s="14" t="inlineStr">
        <is>
          <t>Mendeley zs3t38sxds/1</t>
        </is>
      </c>
      <c r="AO564" s="27" t="n"/>
      <c r="AP564" s="14" t="inlineStr">
        <is>
          <t>2026-09-07</t>
        </is>
      </c>
      <c r="AQ564" s="27" t="n"/>
      <c r="AR564" s="14">
        <f>IF(AND(AS564=5,LEN(AW564)=5,LEN(SUBSTITUTE(SUBSTITUTE(SUBSTITUTE(SUBSTITUTE(AW564,"Y",""),"N",""),"U",""),"X",""))=0),1,0)</f>
        <v/>
      </c>
      <c r="AS564" s="14">
        <f>COUNTA(G564,J564,M564,P564,S564)</f>
        <v/>
      </c>
      <c r="AT564" s="14">
        <f>SUM(IF(OR(G564="Y",G564="N",G564="U",G564="X"),IF(G564=F564,1,0),0),IF(OR(J564="Y",J564="N",J564="U",J564="X"),IF(J564=I564,1,0),0),IF(OR(M564="Y",M564="N",M564="U",M564="X"),IF(M564=L564,1,0),0),IF(OR(P564="Y",P564="N",P564="U",P564="X"),IF(P564=O564,1,0),0),IF(OR(S564="Y",S564="N",S564="U",S564="X"),IF(S564=R564,1,0),0))</f>
        <v/>
      </c>
      <c r="AU564" s="14">
        <f>A564&amp;"|"&amp;LEFT(C564,1)</f>
        <v/>
      </c>
      <c r="AV564" s="14">
        <f>F564&amp;I564&amp;L564&amp;O564&amp;R564</f>
        <v/>
      </c>
      <c r="AW564" s="14">
        <f>G564&amp;J564&amp;M564&amp;P564&amp;S564</f>
        <v/>
      </c>
    </row>
    <row r="565" ht="70" customHeight="1">
      <c r="A565" s="14" t="inlineStr">
        <is>
          <t>DS-071</t>
        </is>
      </c>
      <c r="B565" s="14" t="inlineStr">
        <is>
          <t>Multimodal (Image + Point Cloud) Crack Segmentation Dataset</t>
        </is>
      </c>
      <c r="C565" s="14" t="inlineStr">
        <is>
          <t>C Sample Size</t>
        </is>
      </c>
      <c r="D565" s="14">
        <f>MCDM_Settings!$D$10</f>
        <v/>
      </c>
      <c r="E565" s="14" t="inlineStr">
        <is>
          <t>C1 Count originals</t>
        </is>
      </c>
      <c r="F565" s="21" t="inlineStr">
        <is>
          <t>U</t>
        </is>
      </c>
      <c r="G565" s="23" t="n"/>
      <c r="H565" s="14" t="inlineStr">
        <is>
          <t>C2 Count each class</t>
        </is>
      </c>
      <c r="I565" s="21" t="inlineStr">
        <is>
          <t>U</t>
        </is>
      </c>
      <c r="J565" s="23" t="n"/>
      <c r="K565" s="14" t="inlineStr">
        <is>
          <t>C3 Count each group</t>
        </is>
      </c>
      <c r="L565" s="21" t="inlineStr">
        <is>
          <t>U</t>
        </is>
      </c>
      <c r="M565" s="23" t="n"/>
      <c r="N565" s="14" t="inlineStr">
        <is>
          <t>C4 Count each split</t>
        </is>
      </c>
      <c r="O565" s="21" t="inlineStr">
        <is>
          <t>U</t>
        </is>
      </c>
      <c r="P565" s="23" t="n"/>
      <c r="Q565" s="14" t="inlineStr">
        <is>
          <t>C5 Justify the size</t>
        </is>
      </c>
      <c r="R565" s="21" t="inlineStr">
        <is>
          <t>U</t>
        </is>
      </c>
      <c r="S565" s="23" t="n"/>
      <c r="T565" s="14">
        <f>IF(Z565=0,IF(ISNUMBER(SEARCH("X",AV565)),"Unrated (0-5; X)","Unrated (0-5)"),IF(Z565=1,V565&amp;"/5",V565&amp;"-"&amp;X565&amp;"/5 (P"&amp;IF(ISNUMBER(SEARCH("X",AV565)),"; X","")&amp;")"))</f>
        <v/>
      </c>
      <c r="U565" s="26">
        <f>IF(AS565=0,"",IF(AR565=0,"Incomplete/invalid",IF(AA565=0,IF(ISNUMBER(SEARCH("X",AW565)),"Unrated (0-5; X)","Unrated (0-5)"),IF(AA565=1,W565&amp;"/5",W565&amp;"-"&amp;Y565&amp;"/5 (P"&amp;IF(ISNUMBER(SEARCH("X",AW565)),"; X","")&amp;")"))))</f>
        <v/>
      </c>
      <c r="V565" s="53">
        <f>LEN(AV565)-LEN(SUBSTITUTE(AV565,"Y",""))</f>
        <v/>
      </c>
      <c r="W565" s="54">
        <f>IF(AR565=1,LEN(AW565)-LEN(SUBSTITUTE(AW565,"Y","")),"")</f>
        <v/>
      </c>
      <c r="X565" s="53">
        <f>5-(LEN(AV565)-LEN(SUBSTITUTE(AV565,"N","")))</f>
        <v/>
      </c>
      <c r="Y565" s="54">
        <f>IF(AR565=1,5-(LEN(AW565)-LEN(SUBSTITUTE(AW565,"N",""))),"")</f>
        <v/>
      </c>
      <c r="Z565" s="55">
        <f>(V565+5-X565)/5</f>
        <v/>
      </c>
      <c r="AA565" s="56">
        <f>IF(AR565=1,(W565+5-Y565)/5,"")</f>
        <v/>
      </c>
      <c r="AB565" s="57">
        <f>D565*V565/5</f>
        <v/>
      </c>
      <c r="AC565" s="58">
        <f>IF(AR565=1,D565*W565/5,"")</f>
        <v/>
      </c>
      <c r="AD565" s="57">
        <f>D565*X565/5</f>
        <v/>
      </c>
      <c r="AE565" s="58">
        <f>IF(AR565=1,D565*Y565/5,"")</f>
        <v/>
      </c>
      <c r="AF565" s="57">
        <f>D565*Z565</f>
        <v/>
      </c>
      <c r="AG565" s="58">
        <f>IF(AR565=1,D565*AA565,"")</f>
        <v/>
      </c>
      <c r="AH565" s="14" t="inlineStr">
        <is>
          <t>Y: none | N: none | X: none | U: C1, C2, C3, C4, C5. See dataset-specific evidence note in MCDM_Grades and the complete rules in MCDM_Rubric.</t>
        </is>
      </c>
      <c r="AI565" s="27" t="n"/>
      <c r="AJ565" s="14" t="inlineStr">
        <is>
          <t>https://data.mendeley.com/datasets/zs3t38sxds/1</t>
        </is>
      </c>
      <c r="AK565" s="27" t="n"/>
      <c r="AL565" s="14" t="inlineStr">
        <is>
          <t>P: primary documentation (not evaluator-verified data quality)</t>
        </is>
      </c>
      <c r="AM565" s="27" t="n"/>
      <c r="AN565" s="14" t="inlineStr">
        <is>
          <t>Mendeley zs3t38sxds/1</t>
        </is>
      </c>
      <c r="AO565" s="27" t="n"/>
      <c r="AP565" s="14" t="inlineStr">
        <is>
          <t>2026-09-07</t>
        </is>
      </c>
      <c r="AQ565" s="27" t="n"/>
      <c r="AR565" s="14">
        <f>IF(AND(AS565=5,LEN(AW565)=5,LEN(SUBSTITUTE(SUBSTITUTE(SUBSTITUTE(SUBSTITUTE(AW565,"Y",""),"N",""),"U",""),"X",""))=0),1,0)</f>
        <v/>
      </c>
      <c r="AS565" s="14">
        <f>COUNTA(G565,J565,M565,P565,S565)</f>
        <v/>
      </c>
      <c r="AT565" s="14">
        <f>SUM(IF(OR(G565="Y",G565="N",G565="U",G565="X"),IF(G565=F565,1,0),0),IF(OR(J565="Y",J565="N",J565="U",J565="X"),IF(J565=I565,1,0),0),IF(OR(M565="Y",M565="N",M565="U",M565="X"),IF(M565=L565,1,0),0),IF(OR(P565="Y",P565="N",P565="U",P565="X"),IF(P565=O565,1,0),0),IF(OR(S565="Y",S565="N",S565="U",S565="X"),IF(S565=R565,1,0),0))</f>
        <v/>
      </c>
      <c r="AU565" s="14">
        <f>A565&amp;"|"&amp;LEFT(C565,1)</f>
        <v/>
      </c>
      <c r="AV565" s="14">
        <f>F565&amp;I565&amp;L565&amp;O565&amp;R565</f>
        <v/>
      </c>
      <c r="AW565" s="14">
        <f>G565&amp;J565&amp;M565&amp;P565&amp;S565</f>
        <v/>
      </c>
    </row>
    <row r="566" ht="70" customHeight="1">
      <c r="A566" s="14" t="inlineStr">
        <is>
          <t>DS-071</t>
        </is>
      </c>
      <c r="B566" s="14" t="inlineStr">
        <is>
          <t>Multimodal (Image + Point Cloud) Crack Segmentation Dataset</t>
        </is>
      </c>
      <c r="C566" s="14" t="inlineStr">
        <is>
          <t>R Domain Fit</t>
        </is>
      </c>
      <c r="D566" s="14">
        <f>MCDM_Settings!$D$11</f>
        <v/>
      </c>
      <c r="E566" s="14" t="inlineStr">
        <is>
          <t>R1 Define the domain</t>
        </is>
      </c>
      <c r="F566" s="21" t="inlineStr">
        <is>
          <t>U</t>
        </is>
      </c>
      <c r="G566" s="23" t="n"/>
      <c r="H566" s="14" t="inlineStr">
        <is>
          <t>R2 Describe coverage</t>
        </is>
      </c>
      <c r="I566" s="21" t="inlineStr">
        <is>
          <t>U</t>
        </is>
      </c>
      <c r="J566" s="23" t="n"/>
      <c r="K566" s="14" t="inlineStr">
        <is>
          <t>R3 Compare the target</t>
        </is>
      </c>
      <c r="L566" s="21" t="inlineStr">
        <is>
          <t>U</t>
        </is>
      </c>
      <c r="M566" s="23" t="n"/>
      <c r="N566" s="14" t="inlineStr">
        <is>
          <t>R4 Check for bias</t>
        </is>
      </c>
      <c r="O566" s="21" t="inlineStr">
        <is>
          <t>U</t>
        </is>
      </c>
      <c r="P566" s="23" t="n"/>
      <c r="Q566" s="14" t="inlineStr">
        <is>
          <t>R5 Test a new domain</t>
        </is>
      </c>
      <c r="R566" s="21" t="inlineStr">
        <is>
          <t>U</t>
        </is>
      </c>
      <c r="S566" s="23" t="n"/>
      <c r="T566" s="14">
        <f>IF(Z566=0,IF(ISNUMBER(SEARCH("X",AV566)),"Unrated (0-5; X)","Unrated (0-5)"),IF(Z566=1,V566&amp;"/5",V566&amp;"-"&amp;X566&amp;"/5 (P"&amp;IF(ISNUMBER(SEARCH("X",AV566)),"; X","")&amp;")"))</f>
        <v/>
      </c>
      <c r="U566" s="26">
        <f>IF(AS566=0,"",IF(AR566=0,"Incomplete/invalid",IF(AA566=0,IF(ISNUMBER(SEARCH("X",AW566)),"Unrated (0-5; X)","Unrated (0-5)"),IF(AA566=1,W566&amp;"/5",W566&amp;"-"&amp;Y566&amp;"/5 (P"&amp;IF(ISNUMBER(SEARCH("X",AW566)),"; X","")&amp;")"))))</f>
        <v/>
      </c>
      <c r="V566" s="53">
        <f>LEN(AV566)-LEN(SUBSTITUTE(AV566,"Y",""))</f>
        <v/>
      </c>
      <c r="W566" s="54">
        <f>IF(AR566=1,LEN(AW566)-LEN(SUBSTITUTE(AW566,"Y","")),"")</f>
        <v/>
      </c>
      <c r="X566" s="53">
        <f>5-(LEN(AV566)-LEN(SUBSTITUTE(AV566,"N","")))</f>
        <v/>
      </c>
      <c r="Y566" s="54">
        <f>IF(AR566=1,5-(LEN(AW566)-LEN(SUBSTITUTE(AW566,"N",""))),"")</f>
        <v/>
      </c>
      <c r="Z566" s="55">
        <f>(V566+5-X566)/5</f>
        <v/>
      </c>
      <c r="AA566" s="56">
        <f>IF(AR566=1,(W566+5-Y566)/5,"")</f>
        <v/>
      </c>
      <c r="AB566" s="57">
        <f>D566*V566/5</f>
        <v/>
      </c>
      <c r="AC566" s="58">
        <f>IF(AR566=1,D566*W566/5,"")</f>
        <v/>
      </c>
      <c r="AD566" s="57">
        <f>D566*X566/5</f>
        <v/>
      </c>
      <c r="AE566" s="58">
        <f>IF(AR566=1,D566*Y566/5,"")</f>
        <v/>
      </c>
      <c r="AF566" s="57">
        <f>D566*Z566</f>
        <v/>
      </c>
      <c r="AG566" s="58">
        <f>IF(AR566=1,D566*AA566,"")</f>
        <v/>
      </c>
      <c r="AH566" s="14" t="inlineStr">
        <is>
          <t>Y: none | N: none | X: none | U: R1, R2, R3, R4, R5. See dataset-specific evidence note in MCDM_Grades and the complete rules in MCDM_Rubric.</t>
        </is>
      </c>
      <c r="AI566" s="27" t="n"/>
      <c r="AJ566" s="14" t="inlineStr">
        <is>
          <t>https://data.mendeley.com/datasets/zs3t38sxds/1</t>
        </is>
      </c>
      <c r="AK566" s="27" t="n"/>
      <c r="AL566" s="14" t="inlineStr">
        <is>
          <t>P: primary documentation (not evaluator-verified data quality)</t>
        </is>
      </c>
      <c r="AM566" s="27" t="n"/>
      <c r="AN566" s="14" t="inlineStr">
        <is>
          <t>Mendeley zs3t38sxds/1</t>
        </is>
      </c>
      <c r="AO566" s="27" t="n"/>
      <c r="AP566" s="14" t="inlineStr">
        <is>
          <t>2026-09-07</t>
        </is>
      </c>
      <c r="AQ566" s="27" t="n"/>
      <c r="AR566" s="14">
        <f>IF(AND(AS566=5,LEN(AW566)=5,LEN(SUBSTITUTE(SUBSTITUTE(SUBSTITUTE(SUBSTITUTE(AW566,"Y",""),"N",""),"U",""),"X",""))=0),1,0)</f>
        <v/>
      </c>
      <c r="AS566" s="14">
        <f>COUNTA(G566,J566,M566,P566,S566)</f>
        <v/>
      </c>
      <c r="AT566" s="14">
        <f>SUM(IF(OR(G566="Y",G566="N",G566="U",G566="X"),IF(G566=F566,1,0),0),IF(OR(J566="Y",J566="N",J566="U",J566="X"),IF(J566=I566,1,0),0),IF(OR(M566="Y",M566="N",M566="U",M566="X"),IF(M566=L566,1,0),0),IF(OR(P566="Y",P566="N",P566="U",P566="X"),IF(P566=O566,1,0),0),IF(OR(S566="Y",S566="N",S566="U",S566="X"),IF(S566=R566,1,0),0))</f>
        <v/>
      </c>
      <c r="AU566" s="14">
        <f>A566&amp;"|"&amp;LEFT(C566,1)</f>
        <v/>
      </c>
      <c r="AV566" s="14">
        <f>F566&amp;I566&amp;L566&amp;O566&amp;R566</f>
        <v/>
      </c>
      <c r="AW566" s="14">
        <f>G566&amp;J566&amp;M566&amp;P566&amp;S566</f>
        <v/>
      </c>
    </row>
    <row r="567" ht="70" customHeight="1">
      <c r="A567" s="14" t="inlineStr">
        <is>
          <t>DS-071</t>
        </is>
      </c>
      <c r="B567" s="14" t="inlineStr">
        <is>
          <t>Multimodal (Image + Point Cloud) Crack Segmentation Dataset</t>
        </is>
      </c>
      <c r="C567" s="14" t="inlineStr">
        <is>
          <t>M Sensor Details</t>
        </is>
      </c>
      <c r="D567" s="14">
        <f>MCDM_Settings!$D$12</f>
        <v/>
      </c>
      <c r="E567" s="14" t="inlineStr">
        <is>
          <t>M1 Identify equipment</t>
        </is>
      </c>
      <c r="F567" s="21" t="inlineStr">
        <is>
          <t>Y</t>
        </is>
      </c>
      <c r="G567" s="23" t="n"/>
      <c r="H567" s="14" t="inlineStr">
        <is>
          <t>M2 Specify the scale</t>
        </is>
      </c>
      <c r="I567" s="21" t="inlineStr">
        <is>
          <t>U</t>
        </is>
      </c>
      <c r="J567" s="23" t="n"/>
      <c r="K567" s="14" t="inlineStr">
        <is>
          <t>M3 Locate the records</t>
        </is>
      </c>
      <c r="L567" s="21" t="inlineStr">
        <is>
          <t>U</t>
        </is>
      </c>
      <c r="M567" s="23" t="n"/>
      <c r="N567" s="14" t="inlineStr">
        <is>
          <t>M4 Report precision</t>
        </is>
      </c>
      <c r="O567" s="21" t="inlineStr">
        <is>
          <t>U</t>
        </is>
      </c>
      <c r="P567" s="23" t="n"/>
      <c r="Q567" s="14" t="inlineStr">
        <is>
          <t>M5 Explain processing</t>
        </is>
      </c>
      <c r="R567" s="21" t="inlineStr">
        <is>
          <t>U</t>
        </is>
      </c>
      <c r="S567" s="23" t="n"/>
      <c r="T567" s="14">
        <f>IF(Z567=0,IF(ISNUMBER(SEARCH("X",AV567)),"Unrated (0-5; X)","Unrated (0-5)"),IF(Z567=1,V567&amp;"/5",V567&amp;"-"&amp;X567&amp;"/5 (P"&amp;IF(ISNUMBER(SEARCH("X",AV567)),"; X","")&amp;")"))</f>
        <v/>
      </c>
      <c r="U567" s="26">
        <f>IF(AS567=0,"",IF(AR567=0,"Incomplete/invalid",IF(AA567=0,IF(ISNUMBER(SEARCH("X",AW567)),"Unrated (0-5; X)","Unrated (0-5)"),IF(AA567=1,W567&amp;"/5",W567&amp;"-"&amp;Y567&amp;"/5 (P"&amp;IF(ISNUMBER(SEARCH("X",AW567)),"; X","")&amp;")"))))</f>
        <v/>
      </c>
      <c r="V567" s="53">
        <f>LEN(AV567)-LEN(SUBSTITUTE(AV567,"Y",""))</f>
        <v/>
      </c>
      <c r="W567" s="54">
        <f>IF(AR567=1,LEN(AW567)-LEN(SUBSTITUTE(AW567,"Y","")),"")</f>
        <v/>
      </c>
      <c r="X567" s="53">
        <f>5-(LEN(AV567)-LEN(SUBSTITUTE(AV567,"N","")))</f>
        <v/>
      </c>
      <c r="Y567" s="54">
        <f>IF(AR567=1,5-(LEN(AW567)-LEN(SUBSTITUTE(AW567,"N",""))),"")</f>
        <v/>
      </c>
      <c r="Z567" s="55">
        <f>(V567+5-X567)/5</f>
        <v/>
      </c>
      <c r="AA567" s="56">
        <f>IF(AR567=1,(W567+5-Y567)/5,"")</f>
        <v/>
      </c>
      <c r="AB567" s="57">
        <f>D567*V567/5</f>
        <v/>
      </c>
      <c r="AC567" s="58">
        <f>IF(AR567=1,D567*W567/5,"")</f>
        <v/>
      </c>
      <c r="AD567" s="57">
        <f>D567*X567/5</f>
        <v/>
      </c>
      <c r="AE567" s="58">
        <f>IF(AR567=1,D567*Y567/5,"")</f>
        <v/>
      </c>
      <c r="AF567" s="57">
        <f>D567*Z567</f>
        <v/>
      </c>
      <c r="AG567" s="58">
        <f>IF(AR567=1,D567*AA567,"")</f>
        <v/>
      </c>
      <c r="AH567" s="14" t="inlineStr">
        <is>
          <t>Y: M1 | N: none | X: none | U: M2, M3, M4, M5. See dataset-specific evidence note in MCDM_Grades and the complete rules in MCDM_Rubric.</t>
        </is>
      </c>
      <c r="AI567" s="27" t="n"/>
      <c r="AJ567" s="14" t="inlineStr">
        <is>
          <t>https://data.mendeley.com/datasets/zs3t38sxds/1</t>
        </is>
      </c>
      <c r="AK567" s="27" t="n"/>
      <c r="AL567" s="14" t="inlineStr">
        <is>
          <t>P: primary documentation (not evaluator-verified data quality)</t>
        </is>
      </c>
      <c r="AM567" s="27" t="n"/>
      <c r="AN567" s="14" t="inlineStr">
        <is>
          <t>Mendeley zs3t38sxds/1</t>
        </is>
      </c>
      <c r="AO567" s="27" t="n"/>
      <c r="AP567" s="14" t="inlineStr">
        <is>
          <t>2026-09-07</t>
        </is>
      </c>
      <c r="AQ567" s="27" t="n"/>
      <c r="AR567" s="14">
        <f>IF(AND(AS567=5,LEN(AW567)=5,LEN(SUBSTITUTE(SUBSTITUTE(SUBSTITUTE(SUBSTITUTE(AW567,"Y",""),"N",""),"U",""),"X",""))=0),1,0)</f>
        <v/>
      </c>
      <c r="AS567" s="14">
        <f>COUNTA(G567,J567,M567,P567,S567)</f>
        <v/>
      </c>
      <c r="AT567" s="14">
        <f>SUM(IF(OR(G567="Y",G567="N",G567="U",G567="X"),IF(G567=F567,1,0),0),IF(OR(J567="Y",J567="N",J567="U",J567="X"),IF(J567=I567,1,0),0),IF(OR(M567="Y",M567="N",M567="U",M567="X"),IF(M567=L567,1,0),0),IF(OR(P567="Y",P567="N",P567="U",P567="X"),IF(P567=O567,1,0),0),IF(OR(S567="Y",S567="N",S567="U",S567="X"),IF(S567=R567,1,0),0))</f>
        <v/>
      </c>
      <c r="AU567" s="14">
        <f>A567&amp;"|"&amp;LEFT(C567,1)</f>
        <v/>
      </c>
      <c r="AV567" s="14">
        <f>F567&amp;I567&amp;L567&amp;O567&amp;R567</f>
        <v/>
      </c>
      <c r="AW567" s="14">
        <f>G567&amp;J567&amp;M567&amp;P567&amp;S567</f>
        <v/>
      </c>
    </row>
    <row r="568" ht="70" customHeight="1">
      <c r="A568" s="14" t="inlineStr">
        <is>
          <t>DS-071</t>
        </is>
      </c>
      <c r="B568" s="14" t="inlineStr">
        <is>
          <t>Multimodal (Image + Point Cloud) Crack Segmentation Dataset</t>
        </is>
      </c>
      <c r="C568" s="14" t="inlineStr">
        <is>
          <t>V Test Readiness</t>
        </is>
      </c>
      <c r="D568" s="14">
        <f>MCDM_Settings!$D$13</f>
        <v/>
      </c>
      <c r="E568" s="14" t="inlineStr">
        <is>
          <t>V1 Identify test data</t>
        </is>
      </c>
      <c r="F568" s="21" t="inlineStr">
        <is>
          <t>U</t>
        </is>
      </c>
      <c r="G568" s="23" t="n"/>
      <c r="H568" s="14" t="inlineStr">
        <is>
          <t>V2 Define the splits</t>
        </is>
      </c>
      <c r="I568" s="21" t="inlineStr">
        <is>
          <t>U</t>
        </is>
      </c>
      <c r="J568" s="23" t="n"/>
      <c r="K568" s="14" t="inlineStr">
        <is>
          <t>V3 Prevent leakage</t>
        </is>
      </c>
      <c r="L568" s="21" t="inlineStr">
        <is>
          <t>U</t>
        </is>
      </c>
      <c r="M568" s="23" t="n"/>
      <c r="N568" s="14" t="inlineStr">
        <is>
          <t>V4 Provide a baseline</t>
        </is>
      </c>
      <c r="O568" s="21" t="inlineStr">
        <is>
          <t>U</t>
        </is>
      </c>
      <c r="P568" s="23" t="n"/>
      <c r="Q568" s="14" t="inlineStr">
        <is>
          <t>V5 Report uncertainty</t>
        </is>
      </c>
      <c r="R568" s="21" t="inlineStr">
        <is>
          <t>U</t>
        </is>
      </c>
      <c r="S568" s="23" t="n"/>
      <c r="T568" s="14">
        <f>IF(Z568=0,IF(ISNUMBER(SEARCH("X",AV568)),"Unrated (0-5; X)","Unrated (0-5)"),IF(Z568=1,V568&amp;"/5",V568&amp;"-"&amp;X568&amp;"/5 (P"&amp;IF(ISNUMBER(SEARCH("X",AV568)),"; X","")&amp;")"))</f>
        <v/>
      </c>
      <c r="U568" s="26">
        <f>IF(AS568=0,"",IF(AR568=0,"Incomplete/invalid",IF(AA568=0,IF(ISNUMBER(SEARCH("X",AW568)),"Unrated (0-5; X)","Unrated (0-5)"),IF(AA568=1,W568&amp;"/5",W568&amp;"-"&amp;Y568&amp;"/5 (P"&amp;IF(ISNUMBER(SEARCH("X",AW568)),"; X","")&amp;")"))))</f>
        <v/>
      </c>
      <c r="V568" s="53">
        <f>LEN(AV568)-LEN(SUBSTITUTE(AV568,"Y",""))</f>
        <v/>
      </c>
      <c r="W568" s="54">
        <f>IF(AR568=1,LEN(AW568)-LEN(SUBSTITUTE(AW568,"Y","")),"")</f>
        <v/>
      </c>
      <c r="X568" s="53">
        <f>5-(LEN(AV568)-LEN(SUBSTITUTE(AV568,"N","")))</f>
        <v/>
      </c>
      <c r="Y568" s="54">
        <f>IF(AR568=1,5-(LEN(AW568)-LEN(SUBSTITUTE(AW568,"N",""))),"")</f>
        <v/>
      </c>
      <c r="Z568" s="55">
        <f>(V568+5-X568)/5</f>
        <v/>
      </c>
      <c r="AA568" s="56">
        <f>IF(AR568=1,(W568+5-Y568)/5,"")</f>
        <v/>
      </c>
      <c r="AB568" s="57">
        <f>D568*V568/5</f>
        <v/>
      </c>
      <c r="AC568" s="58">
        <f>IF(AR568=1,D568*W568/5,"")</f>
        <v/>
      </c>
      <c r="AD568" s="57">
        <f>D568*X568/5</f>
        <v/>
      </c>
      <c r="AE568" s="58">
        <f>IF(AR568=1,D568*Y568/5,"")</f>
        <v/>
      </c>
      <c r="AF568" s="57">
        <f>D568*Z568</f>
        <v/>
      </c>
      <c r="AG568" s="58">
        <f>IF(AR568=1,D568*AA568,"")</f>
        <v/>
      </c>
      <c r="AH568" s="14" t="inlineStr">
        <is>
          <t>Y: none | N: none | X: none | U: V1, V2, V3, V4, V5. See dataset-specific evidence note in MCDM_Grades and the complete rules in MCDM_Rubric.</t>
        </is>
      </c>
      <c r="AI568" s="27" t="n"/>
      <c r="AJ568" s="14" t="inlineStr">
        <is>
          <t>https://data.mendeley.com/datasets/zs3t38sxds/1</t>
        </is>
      </c>
      <c r="AK568" s="27" t="n"/>
      <c r="AL568" s="14" t="inlineStr">
        <is>
          <t>P: primary documentation (not evaluator-verified data quality)</t>
        </is>
      </c>
      <c r="AM568" s="27" t="n"/>
      <c r="AN568" s="14" t="inlineStr">
        <is>
          <t>Mendeley zs3t38sxds/1</t>
        </is>
      </c>
      <c r="AO568" s="27" t="n"/>
      <c r="AP568" s="14" t="inlineStr">
        <is>
          <t>2026-09-07</t>
        </is>
      </c>
      <c r="AQ568" s="27" t="n"/>
      <c r="AR568" s="14">
        <f>IF(AND(AS568=5,LEN(AW568)=5,LEN(SUBSTITUTE(SUBSTITUTE(SUBSTITUTE(SUBSTITUTE(AW568,"Y",""),"N",""),"U",""),"X",""))=0),1,0)</f>
        <v/>
      </c>
      <c r="AS568" s="14">
        <f>COUNTA(G568,J568,M568,P568,S568)</f>
        <v/>
      </c>
      <c r="AT568" s="14">
        <f>SUM(IF(OR(G568="Y",G568="N",G568="U",G568="X"),IF(G568=F568,1,0),0),IF(OR(J568="Y",J568="N",J568="U",J568="X"),IF(J568=I568,1,0),0),IF(OR(M568="Y",M568="N",M568="U",M568="X"),IF(M568=L568,1,0),0),IF(OR(P568="Y",P568="N",P568="U",P568="X"),IF(P568=O568,1,0),0),IF(OR(S568="Y",S568="N",S568="U",S568="X"),IF(S568=R568,1,0),0))</f>
        <v/>
      </c>
      <c r="AU568" s="14">
        <f>A568&amp;"|"&amp;LEFT(C568,1)</f>
        <v/>
      </c>
      <c r="AV568" s="14">
        <f>F568&amp;I568&amp;L568&amp;O568&amp;R568</f>
        <v/>
      </c>
      <c r="AW568" s="14">
        <f>G568&amp;J568&amp;M568&amp;P568&amp;S568</f>
        <v/>
      </c>
    </row>
    <row r="569" ht="70" customHeight="1">
      <c r="A569" s="14" t="inlineStr">
        <is>
          <t>DS-071</t>
        </is>
      </c>
      <c r="B569" s="14" t="inlineStr">
        <is>
          <t>Multimodal (Image + Point Cloud) Crack Segmentation Dataset</t>
        </is>
      </c>
      <c r="C569" s="14" t="inlineStr">
        <is>
          <t>E Engineering Value</t>
        </is>
      </c>
      <c r="D569" s="14">
        <f>MCDM_Settings!$D$14</f>
        <v/>
      </c>
      <c r="E569" s="14" t="inlineStr">
        <is>
          <t>E1 Define the outcome</t>
        </is>
      </c>
      <c r="F569" s="21" t="inlineStr">
        <is>
          <t>U</t>
        </is>
      </c>
      <c r="G569" s="23" t="n"/>
      <c r="H569" s="14" t="inlineStr">
        <is>
          <t>E2 Provide measurements</t>
        </is>
      </c>
      <c r="I569" s="21" t="inlineStr">
        <is>
          <t>U</t>
        </is>
      </c>
      <c r="J569" s="23" t="n"/>
      <c r="K569" s="14" t="inlineStr">
        <is>
          <t>E3 Link the records</t>
        </is>
      </c>
      <c r="L569" s="21" t="inlineStr">
        <is>
          <t>U</t>
        </is>
      </c>
      <c r="M569" s="23" t="n"/>
      <c r="N569" s="14" t="inlineStr">
        <is>
          <t>E4 Map agency needs</t>
        </is>
      </c>
      <c r="O569" s="21" t="inlineStr">
        <is>
          <t>U</t>
        </is>
      </c>
      <c r="P569" s="23" t="n"/>
      <c r="Q569" s="14" t="inlineStr">
        <is>
          <t>E5 Validate the decision</t>
        </is>
      </c>
      <c r="R569" s="21" t="inlineStr">
        <is>
          <t>U</t>
        </is>
      </c>
      <c r="S569" s="23" t="n"/>
      <c r="T569" s="14">
        <f>IF(Z569=0,IF(ISNUMBER(SEARCH("X",AV569)),"Unrated (0-5; X)","Unrated (0-5)"),IF(Z569=1,V569&amp;"/5",V569&amp;"-"&amp;X569&amp;"/5 (P"&amp;IF(ISNUMBER(SEARCH("X",AV569)),"; X","")&amp;")"))</f>
        <v/>
      </c>
      <c r="U569" s="26">
        <f>IF(AS569=0,"",IF(AR569=0,"Incomplete/invalid",IF(AA569=0,IF(ISNUMBER(SEARCH("X",AW569)),"Unrated (0-5; X)","Unrated (0-5)"),IF(AA569=1,W569&amp;"/5",W569&amp;"-"&amp;Y569&amp;"/5 (P"&amp;IF(ISNUMBER(SEARCH("X",AW569)),"; X","")&amp;")"))))</f>
        <v/>
      </c>
      <c r="V569" s="53">
        <f>LEN(AV569)-LEN(SUBSTITUTE(AV569,"Y",""))</f>
        <v/>
      </c>
      <c r="W569" s="54">
        <f>IF(AR569=1,LEN(AW569)-LEN(SUBSTITUTE(AW569,"Y","")),"")</f>
        <v/>
      </c>
      <c r="X569" s="53">
        <f>5-(LEN(AV569)-LEN(SUBSTITUTE(AV569,"N","")))</f>
        <v/>
      </c>
      <c r="Y569" s="54">
        <f>IF(AR569=1,5-(LEN(AW569)-LEN(SUBSTITUTE(AW569,"N",""))),"")</f>
        <v/>
      </c>
      <c r="Z569" s="55">
        <f>(V569+5-X569)/5</f>
        <v/>
      </c>
      <c r="AA569" s="56">
        <f>IF(AR569=1,(W569+5-Y569)/5,"")</f>
        <v/>
      </c>
      <c r="AB569" s="57">
        <f>D569*V569/5</f>
        <v/>
      </c>
      <c r="AC569" s="58">
        <f>IF(AR569=1,D569*W569/5,"")</f>
        <v/>
      </c>
      <c r="AD569" s="57">
        <f>D569*X569/5</f>
        <v/>
      </c>
      <c r="AE569" s="58">
        <f>IF(AR569=1,D569*Y569/5,"")</f>
        <v/>
      </c>
      <c r="AF569" s="57">
        <f>D569*Z569</f>
        <v/>
      </c>
      <c r="AG569" s="58">
        <f>IF(AR569=1,D569*AA569,"")</f>
        <v/>
      </c>
      <c r="AH569" s="14" t="inlineStr">
        <is>
          <t>Y: none | N: none | X: none | U: E1, E2, E3, E4, E5. See dataset-specific evidence note in MCDM_Grades and the complete rules in MCDM_Rubric.</t>
        </is>
      </c>
      <c r="AI569" s="27" t="n"/>
      <c r="AJ569" s="14" t="inlineStr">
        <is>
          <t>https://data.mendeley.com/datasets/zs3t38sxds/1</t>
        </is>
      </c>
      <c r="AK569" s="27" t="n"/>
      <c r="AL569" s="14" t="inlineStr">
        <is>
          <t>P: primary documentation (not evaluator-verified data quality)</t>
        </is>
      </c>
      <c r="AM569" s="27" t="n"/>
      <c r="AN569" s="14" t="inlineStr">
        <is>
          <t>Mendeley zs3t38sxds/1</t>
        </is>
      </c>
      <c r="AO569" s="27" t="n"/>
      <c r="AP569" s="14" t="inlineStr">
        <is>
          <t>2026-09-07</t>
        </is>
      </c>
      <c r="AQ569" s="27" t="n"/>
      <c r="AR569" s="14">
        <f>IF(AND(AS569=5,LEN(AW569)=5,LEN(SUBSTITUTE(SUBSTITUTE(SUBSTITUTE(SUBSTITUTE(AW569,"Y",""),"N",""),"U",""),"X",""))=0),1,0)</f>
        <v/>
      </c>
      <c r="AS569" s="14">
        <f>COUNTA(G569,J569,M569,P569,S569)</f>
        <v/>
      </c>
      <c r="AT569" s="14">
        <f>SUM(IF(OR(G569="Y",G569="N",G569="U",G569="X"),IF(G569=F569,1,0),0),IF(OR(J569="Y",J569="N",J569="U",J569="X"),IF(J569=I569,1,0),0),IF(OR(M569="Y",M569="N",M569="U",M569="X"),IF(M569=L569,1,0),0),IF(OR(P569="Y",P569="N",P569="U",P569="X"),IF(P569=O569,1,0),0),IF(OR(S569="Y",S569="N",S569="U",S569="X"),IF(S569=R569,1,0),0))</f>
        <v/>
      </c>
      <c r="AU569" s="14">
        <f>A569&amp;"|"&amp;LEFT(C569,1)</f>
        <v/>
      </c>
      <c r="AV569" s="14">
        <f>F569&amp;I569&amp;L569&amp;O569&amp;R569</f>
        <v/>
      </c>
      <c r="AW569" s="14">
        <f>G569&amp;J569&amp;M569&amp;P569&amp;S569</f>
        <v/>
      </c>
    </row>
    <row r="570" ht="70" customHeight="1">
      <c r="A570" s="14" t="inlineStr">
        <is>
          <t>DS-072</t>
        </is>
      </c>
      <c r="B570" s="14" t="inlineStr">
        <is>
          <t>N-RDD2024: Road Damage and Defects</t>
        </is>
      </c>
      <c r="C570" s="14" t="inlineStr">
        <is>
          <t>A Access</t>
        </is>
      </c>
      <c r="D570" s="14">
        <f>MCDM_Settings!$D$7</f>
        <v/>
      </c>
      <c r="E570" s="14" t="inlineStr">
        <is>
          <t>A1 Find the release</t>
        </is>
      </c>
      <c r="F570" s="21" t="inlineStr">
        <is>
          <t>Y</t>
        </is>
      </c>
      <c r="G570" s="23" t="n"/>
      <c r="H570" s="14" t="inlineStr">
        <is>
          <t>A2 Get the data</t>
        </is>
      </c>
      <c r="I570" s="21" t="inlineStr">
        <is>
          <t>Y</t>
        </is>
      </c>
      <c r="J570" s="23" t="n"/>
      <c r="K570" s="14" t="inlineStr">
        <is>
          <t>A3 Check the license</t>
        </is>
      </c>
      <c r="L570" s="21" t="inlineStr">
        <is>
          <t>U</t>
        </is>
      </c>
      <c r="M570" s="23" t="n"/>
      <c r="N570" s="14" t="inlineStr">
        <is>
          <t>A4 Check other rights</t>
        </is>
      </c>
      <c r="O570" s="21" t="inlineStr">
        <is>
          <t>U</t>
        </is>
      </c>
      <c r="P570" s="23" t="n"/>
      <c r="Q570" s="14" t="inlineStr">
        <is>
          <t>A5 Open a sample</t>
        </is>
      </c>
      <c r="R570" s="21" t="inlineStr">
        <is>
          <t>U</t>
        </is>
      </c>
      <c r="S570" s="23" t="n"/>
      <c r="T570" s="14">
        <f>IF(Z570=0,IF(ISNUMBER(SEARCH("X",AV570)),"Unrated (0-5; X)","Unrated (0-5)"),IF(Z570=1,V570&amp;"/5",V570&amp;"-"&amp;X570&amp;"/5 (P"&amp;IF(ISNUMBER(SEARCH("X",AV570)),"; X","")&amp;")"))</f>
        <v/>
      </c>
      <c r="U570" s="26">
        <f>IF(AS570=0,"",IF(AR570=0,"Incomplete/invalid",IF(AA570=0,IF(ISNUMBER(SEARCH("X",AW570)),"Unrated (0-5; X)","Unrated (0-5)"),IF(AA570=1,W570&amp;"/5",W570&amp;"-"&amp;Y570&amp;"/5 (P"&amp;IF(ISNUMBER(SEARCH("X",AW570)),"; X","")&amp;")"))))</f>
        <v/>
      </c>
      <c r="V570" s="53">
        <f>LEN(AV570)-LEN(SUBSTITUTE(AV570,"Y",""))</f>
        <v/>
      </c>
      <c r="W570" s="54">
        <f>IF(AR570=1,LEN(AW570)-LEN(SUBSTITUTE(AW570,"Y","")),"")</f>
        <v/>
      </c>
      <c r="X570" s="53">
        <f>5-(LEN(AV570)-LEN(SUBSTITUTE(AV570,"N","")))</f>
        <v/>
      </c>
      <c r="Y570" s="54">
        <f>IF(AR570=1,5-(LEN(AW570)-LEN(SUBSTITUTE(AW570,"N",""))),"")</f>
        <v/>
      </c>
      <c r="Z570" s="55">
        <f>(V570+5-X570)/5</f>
        <v/>
      </c>
      <c r="AA570" s="56">
        <f>IF(AR570=1,(W570+5-Y570)/5,"")</f>
        <v/>
      </c>
      <c r="AB570" s="57">
        <f>D570*V570/5</f>
        <v/>
      </c>
      <c r="AC570" s="58">
        <f>IF(AR570=1,D570*W570/5,"")</f>
        <v/>
      </c>
      <c r="AD570" s="57">
        <f>D570*X570/5</f>
        <v/>
      </c>
      <c r="AE570" s="58">
        <f>IF(AR570=1,D570*Y570/5,"")</f>
        <v/>
      </c>
      <c r="AF570" s="57">
        <f>D570*Z570</f>
        <v/>
      </c>
      <c r="AG570" s="58">
        <f>IF(AR570=1,D570*AA570,"")</f>
        <v/>
      </c>
      <c r="AH570" s="14" t="inlineStr">
        <is>
          <t>Y: A1, A2 | N: none | X: none | U: A3, A4, A5. See dataset-specific evidence note in MCDM_Grades and the complete rules in MCDM_Rubric.</t>
        </is>
      </c>
      <c r="AI570" s="27" t="n"/>
      <c r="AJ570" s="14" t="inlineStr">
        <is>
          <t>https://data.mendeley.com/datasets/27c8pwsd6v/3</t>
        </is>
      </c>
      <c r="AK570" s="27" t="n"/>
      <c r="AL570" s="14" t="inlineStr">
        <is>
          <t>P: primary documentation (not evaluator-verified data quality)</t>
        </is>
      </c>
      <c r="AM570" s="27" t="n"/>
      <c r="AN570" s="14" t="inlineStr">
        <is>
          <t>Mendeley 27c8pwsd6v/3</t>
        </is>
      </c>
      <c r="AO570" s="27" t="n"/>
      <c r="AP570" s="14" t="inlineStr">
        <is>
          <t>2026-09-07</t>
        </is>
      </c>
      <c r="AQ570" s="27" t="n"/>
      <c r="AR570" s="14">
        <f>IF(AND(AS570=5,LEN(AW570)=5,LEN(SUBSTITUTE(SUBSTITUTE(SUBSTITUTE(SUBSTITUTE(AW570,"Y",""),"N",""),"U",""),"X",""))=0),1,0)</f>
        <v/>
      </c>
      <c r="AS570" s="14">
        <f>COUNTA(G570,J570,M570,P570,S570)</f>
        <v/>
      </c>
      <c r="AT570" s="14">
        <f>SUM(IF(OR(G570="Y",G570="N",G570="U",G570="X"),IF(G570=F570,1,0),0),IF(OR(J570="Y",J570="N",J570="U",J570="X"),IF(J570=I570,1,0),0),IF(OR(M570="Y",M570="N",M570="U",M570="X"),IF(M570=L570,1,0),0),IF(OR(P570="Y",P570="N",P570="U",P570="X"),IF(P570=O570,1,0),0),IF(OR(S570="Y",S570="N",S570="U",S570="X"),IF(S570=R570,1,0),0))</f>
        <v/>
      </c>
      <c r="AU570" s="14">
        <f>A570&amp;"|"&amp;LEFT(C570,1)</f>
        <v/>
      </c>
      <c r="AV570" s="14">
        <f>F570&amp;I570&amp;L570&amp;O570&amp;R570</f>
        <v/>
      </c>
      <c r="AW570" s="14">
        <f>G570&amp;J570&amp;M570&amp;P570&amp;S570</f>
        <v/>
      </c>
    </row>
    <row r="571" ht="70" customHeight="1">
      <c r="A571" s="14" t="inlineStr">
        <is>
          <t>DS-072</t>
        </is>
      </c>
      <c r="B571" s="14" t="inlineStr">
        <is>
          <t>N-RDD2024: Road Damage and Defects</t>
        </is>
      </c>
      <c r="C571" s="14" t="inlineStr">
        <is>
          <t>L Label Quality</t>
        </is>
      </c>
      <c r="D571" s="14">
        <f>MCDM_Settings!$D$8</f>
        <v/>
      </c>
      <c r="E571" s="14" t="inlineStr">
        <is>
          <t>L1 Define the targets</t>
        </is>
      </c>
      <c r="F571" s="21" t="inlineStr">
        <is>
          <t>Y</t>
        </is>
      </c>
      <c r="G571" s="23" t="n"/>
      <c r="H571" s="14" t="inlineStr">
        <is>
          <t>L2 Explain the rules</t>
        </is>
      </c>
      <c r="I571" s="21" t="inlineStr">
        <is>
          <t>U</t>
        </is>
      </c>
      <c r="J571" s="23" t="n"/>
      <c r="K571" s="14" t="inlineStr">
        <is>
          <t>L3 Identify the team</t>
        </is>
      </c>
      <c r="L571" s="21" t="inlineStr">
        <is>
          <t>U</t>
        </is>
      </c>
      <c r="M571" s="23" t="n"/>
      <c r="N571" s="14" t="inlineStr">
        <is>
          <t>L4 Review and correct</t>
        </is>
      </c>
      <c r="O571" s="21" t="inlineStr">
        <is>
          <t>U</t>
        </is>
      </c>
      <c r="P571" s="23" t="n"/>
      <c r="Q571" s="14" t="inlineStr">
        <is>
          <t>L5 Measure reliability</t>
        </is>
      </c>
      <c r="R571" s="21" t="inlineStr">
        <is>
          <t>U</t>
        </is>
      </c>
      <c r="S571" s="23" t="n"/>
      <c r="T571" s="14">
        <f>IF(Z571=0,IF(ISNUMBER(SEARCH("X",AV571)),"Unrated (0-5; X)","Unrated (0-5)"),IF(Z571=1,V571&amp;"/5",V571&amp;"-"&amp;X571&amp;"/5 (P"&amp;IF(ISNUMBER(SEARCH("X",AV571)),"; X","")&amp;")"))</f>
        <v/>
      </c>
      <c r="U571" s="26">
        <f>IF(AS571=0,"",IF(AR571=0,"Incomplete/invalid",IF(AA571=0,IF(ISNUMBER(SEARCH("X",AW571)),"Unrated (0-5; X)","Unrated (0-5)"),IF(AA571=1,W571&amp;"/5",W571&amp;"-"&amp;Y571&amp;"/5 (P"&amp;IF(ISNUMBER(SEARCH("X",AW571)),"; X","")&amp;")"))))</f>
        <v/>
      </c>
      <c r="V571" s="53">
        <f>LEN(AV571)-LEN(SUBSTITUTE(AV571,"Y",""))</f>
        <v/>
      </c>
      <c r="W571" s="54">
        <f>IF(AR571=1,LEN(AW571)-LEN(SUBSTITUTE(AW571,"Y","")),"")</f>
        <v/>
      </c>
      <c r="X571" s="53">
        <f>5-(LEN(AV571)-LEN(SUBSTITUTE(AV571,"N","")))</f>
        <v/>
      </c>
      <c r="Y571" s="54">
        <f>IF(AR571=1,5-(LEN(AW571)-LEN(SUBSTITUTE(AW571,"N",""))),"")</f>
        <v/>
      </c>
      <c r="Z571" s="55">
        <f>(V571+5-X571)/5</f>
        <v/>
      </c>
      <c r="AA571" s="56">
        <f>IF(AR571=1,(W571+5-Y571)/5,"")</f>
        <v/>
      </c>
      <c r="AB571" s="57">
        <f>D571*V571/5</f>
        <v/>
      </c>
      <c r="AC571" s="58">
        <f>IF(AR571=1,D571*W571/5,"")</f>
        <v/>
      </c>
      <c r="AD571" s="57">
        <f>D571*X571/5</f>
        <v/>
      </c>
      <c r="AE571" s="58">
        <f>IF(AR571=1,D571*Y571/5,"")</f>
        <v/>
      </c>
      <c r="AF571" s="57">
        <f>D571*Z571</f>
        <v/>
      </c>
      <c r="AG571" s="58">
        <f>IF(AR571=1,D571*AA571,"")</f>
        <v/>
      </c>
      <c r="AH571" s="14" t="inlineStr">
        <is>
          <t>Y: L1 | N: none | X: none | U: L2, L3, L4, L5. See dataset-specific evidence note in MCDM_Grades and the complete rules in MCDM_Rubric.</t>
        </is>
      </c>
      <c r="AI571" s="27" t="n"/>
      <c r="AJ571" s="14" t="inlineStr">
        <is>
          <t>https://data.mendeley.com/datasets/27c8pwsd6v/3</t>
        </is>
      </c>
      <c r="AK571" s="27" t="n"/>
      <c r="AL571" s="14" t="inlineStr">
        <is>
          <t>P: primary documentation (not evaluator-verified data quality)</t>
        </is>
      </c>
      <c r="AM571" s="27" t="n"/>
      <c r="AN571" s="14" t="inlineStr">
        <is>
          <t>Mendeley 27c8pwsd6v/3</t>
        </is>
      </c>
      <c r="AO571" s="27" t="n"/>
      <c r="AP571" s="14" t="inlineStr">
        <is>
          <t>2026-09-07</t>
        </is>
      </c>
      <c r="AQ571" s="27" t="n"/>
      <c r="AR571" s="14">
        <f>IF(AND(AS571=5,LEN(AW571)=5,LEN(SUBSTITUTE(SUBSTITUTE(SUBSTITUTE(SUBSTITUTE(AW571,"Y",""),"N",""),"U",""),"X",""))=0),1,0)</f>
        <v/>
      </c>
      <c r="AS571" s="14">
        <f>COUNTA(G571,J571,M571,P571,S571)</f>
        <v/>
      </c>
      <c r="AT571" s="14">
        <f>SUM(IF(OR(G571="Y",G571="N",G571="U",G571="X"),IF(G571=F571,1,0),0),IF(OR(J571="Y",J571="N",J571="U",J571="X"),IF(J571=I571,1,0),0),IF(OR(M571="Y",M571="N",M571="U",M571="X"),IF(M571=L571,1,0),0),IF(OR(P571="Y",P571="N",P571="U",P571="X"),IF(P571=O571,1,0),0),IF(OR(S571="Y",S571="N",S571="U",S571="X"),IF(S571=R571,1,0),0))</f>
        <v/>
      </c>
      <c r="AU571" s="14">
        <f>A571&amp;"|"&amp;LEFT(C571,1)</f>
        <v/>
      </c>
      <c r="AV571" s="14">
        <f>F571&amp;I571&amp;L571&amp;O571&amp;R571</f>
        <v/>
      </c>
      <c r="AW571" s="14">
        <f>G571&amp;J571&amp;M571&amp;P571&amp;S571</f>
        <v/>
      </c>
    </row>
    <row r="572" ht="70" customHeight="1">
      <c r="A572" s="14" t="inlineStr">
        <is>
          <t>DS-072</t>
        </is>
      </c>
      <c r="B572" s="14" t="inlineStr">
        <is>
          <t>N-RDD2024: Road Damage and Defects</t>
        </is>
      </c>
      <c r="C572" s="14" t="inlineStr">
        <is>
          <t>D Documentation</t>
        </is>
      </c>
      <c r="D572" s="14">
        <f>MCDM_Settings!$D$9</f>
        <v/>
      </c>
      <c r="E572" s="14" t="inlineStr">
        <is>
          <t>D1 Describe the files</t>
        </is>
      </c>
      <c r="F572" s="21" t="inlineStr">
        <is>
          <t>U</t>
        </is>
      </c>
      <c r="G572" s="23" t="n"/>
      <c r="H572" s="14" t="inlineStr">
        <is>
          <t>D2 Explain the source</t>
        </is>
      </c>
      <c r="I572" s="21" t="inlineStr">
        <is>
          <t>Y</t>
        </is>
      </c>
      <c r="J572" s="23" t="n"/>
      <c r="K572" s="14" t="inlineStr">
        <is>
          <t>D3 Track the version</t>
        </is>
      </c>
      <c r="L572" s="21" t="inlineStr">
        <is>
          <t>Y</t>
        </is>
      </c>
      <c r="M572" s="23" t="n"/>
      <c r="N572" s="14" t="inlineStr">
        <is>
          <t>D4 State the limits</t>
        </is>
      </c>
      <c r="O572" s="21" t="inlineStr">
        <is>
          <t>U</t>
        </is>
      </c>
      <c r="P572" s="23" t="n"/>
      <c r="Q572" s="14" t="inlineStr">
        <is>
          <t>D5 Locate the details</t>
        </is>
      </c>
      <c r="R572" s="21" t="inlineStr">
        <is>
          <t>Y</t>
        </is>
      </c>
      <c r="S572" s="23" t="n"/>
      <c r="T572" s="14">
        <f>IF(Z572=0,IF(ISNUMBER(SEARCH("X",AV572)),"Unrated (0-5; X)","Unrated (0-5)"),IF(Z572=1,V572&amp;"/5",V572&amp;"-"&amp;X572&amp;"/5 (P"&amp;IF(ISNUMBER(SEARCH("X",AV572)),"; X","")&amp;")"))</f>
        <v/>
      </c>
      <c r="U572" s="26">
        <f>IF(AS572=0,"",IF(AR572=0,"Incomplete/invalid",IF(AA572=0,IF(ISNUMBER(SEARCH("X",AW572)),"Unrated (0-5; X)","Unrated (0-5)"),IF(AA572=1,W572&amp;"/5",W572&amp;"-"&amp;Y572&amp;"/5 (P"&amp;IF(ISNUMBER(SEARCH("X",AW572)),"; X","")&amp;")"))))</f>
        <v/>
      </c>
      <c r="V572" s="53">
        <f>LEN(AV572)-LEN(SUBSTITUTE(AV572,"Y",""))</f>
        <v/>
      </c>
      <c r="W572" s="54">
        <f>IF(AR572=1,LEN(AW572)-LEN(SUBSTITUTE(AW572,"Y","")),"")</f>
        <v/>
      </c>
      <c r="X572" s="53">
        <f>5-(LEN(AV572)-LEN(SUBSTITUTE(AV572,"N","")))</f>
        <v/>
      </c>
      <c r="Y572" s="54">
        <f>IF(AR572=1,5-(LEN(AW572)-LEN(SUBSTITUTE(AW572,"N",""))),"")</f>
        <v/>
      </c>
      <c r="Z572" s="55">
        <f>(V572+5-X572)/5</f>
        <v/>
      </c>
      <c r="AA572" s="56">
        <f>IF(AR572=1,(W572+5-Y572)/5,"")</f>
        <v/>
      </c>
      <c r="AB572" s="57">
        <f>D572*V572/5</f>
        <v/>
      </c>
      <c r="AC572" s="58">
        <f>IF(AR572=1,D572*W572/5,"")</f>
        <v/>
      </c>
      <c r="AD572" s="57">
        <f>D572*X572/5</f>
        <v/>
      </c>
      <c r="AE572" s="58">
        <f>IF(AR572=1,D572*Y572/5,"")</f>
        <v/>
      </c>
      <c r="AF572" s="57">
        <f>D572*Z572</f>
        <v/>
      </c>
      <c r="AG572" s="58">
        <f>IF(AR572=1,D572*AA572,"")</f>
        <v/>
      </c>
      <c r="AH572" s="14" t="inlineStr">
        <is>
          <t>Y: D2, D3, D5 | N: none | X: none | U: D1, D4. See dataset-specific evidence note in MCDM_Grades and the complete rules in MCDM_Rubric.</t>
        </is>
      </c>
      <c r="AI572" s="27" t="n"/>
      <c r="AJ572" s="14" t="inlineStr">
        <is>
          <t>https://data.mendeley.com/datasets/27c8pwsd6v/3</t>
        </is>
      </c>
      <c r="AK572" s="27" t="n"/>
      <c r="AL572" s="14" t="inlineStr">
        <is>
          <t>P: primary documentation (not evaluator-verified data quality)</t>
        </is>
      </c>
      <c r="AM572" s="27" t="n"/>
      <c r="AN572" s="14" t="inlineStr">
        <is>
          <t>Mendeley 27c8pwsd6v/3</t>
        </is>
      </c>
      <c r="AO572" s="27" t="n"/>
      <c r="AP572" s="14" t="inlineStr">
        <is>
          <t>2026-09-07</t>
        </is>
      </c>
      <c r="AQ572" s="27" t="n"/>
      <c r="AR572" s="14">
        <f>IF(AND(AS572=5,LEN(AW572)=5,LEN(SUBSTITUTE(SUBSTITUTE(SUBSTITUTE(SUBSTITUTE(AW572,"Y",""),"N",""),"U",""),"X",""))=0),1,0)</f>
        <v/>
      </c>
      <c r="AS572" s="14">
        <f>COUNTA(G572,J572,M572,P572,S572)</f>
        <v/>
      </c>
      <c r="AT572" s="14">
        <f>SUM(IF(OR(G572="Y",G572="N",G572="U",G572="X"),IF(G572=F572,1,0),0),IF(OR(J572="Y",J572="N",J572="U",J572="X"),IF(J572=I572,1,0),0),IF(OR(M572="Y",M572="N",M572="U",M572="X"),IF(M572=L572,1,0),0),IF(OR(P572="Y",P572="N",P572="U",P572="X"),IF(P572=O572,1,0),0),IF(OR(S572="Y",S572="N",S572="U",S572="X"),IF(S572=R572,1,0),0))</f>
        <v/>
      </c>
      <c r="AU572" s="14">
        <f>A572&amp;"|"&amp;LEFT(C572,1)</f>
        <v/>
      </c>
      <c r="AV572" s="14">
        <f>F572&amp;I572&amp;L572&amp;O572&amp;R572</f>
        <v/>
      </c>
      <c r="AW572" s="14">
        <f>G572&amp;J572&amp;M572&amp;P572&amp;S572</f>
        <v/>
      </c>
    </row>
    <row r="573" ht="70" customHeight="1">
      <c r="A573" s="14" t="inlineStr">
        <is>
          <t>DS-072</t>
        </is>
      </c>
      <c r="B573" s="14" t="inlineStr">
        <is>
          <t>N-RDD2024: Road Damage and Defects</t>
        </is>
      </c>
      <c r="C573" s="14" t="inlineStr">
        <is>
          <t>C Sample Size</t>
        </is>
      </c>
      <c r="D573" s="14">
        <f>MCDM_Settings!$D$10</f>
        <v/>
      </c>
      <c r="E573" s="14" t="inlineStr">
        <is>
          <t>C1 Count originals</t>
        </is>
      </c>
      <c r="F573" s="21" t="inlineStr">
        <is>
          <t>U</t>
        </is>
      </c>
      <c r="G573" s="23" t="n"/>
      <c r="H573" s="14" t="inlineStr">
        <is>
          <t>C2 Count each class</t>
        </is>
      </c>
      <c r="I573" s="21" t="inlineStr">
        <is>
          <t>U</t>
        </is>
      </c>
      <c r="J573" s="23" t="n"/>
      <c r="K573" s="14" t="inlineStr">
        <is>
          <t>C3 Count each group</t>
        </is>
      </c>
      <c r="L573" s="21" t="inlineStr">
        <is>
          <t>U</t>
        </is>
      </c>
      <c r="M573" s="23" t="n"/>
      <c r="N573" s="14" t="inlineStr">
        <is>
          <t>C4 Count each split</t>
        </is>
      </c>
      <c r="O573" s="21" t="inlineStr">
        <is>
          <t>U</t>
        </is>
      </c>
      <c r="P573" s="23" t="n"/>
      <c r="Q573" s="14" t="inlineStr">
        <is>
          <t>C5 Justify the size</t>
        </is>
      </c>
      <c r="R573" s="21" t="inlineStr">
        <is>
          <t>U</t>
        </is>
      </c>
      <c r="S573" s="23" t="n"/>
      <c r="T573" s="14">
        <f>IF(Z573=0,IF(ISNUMBER(SEARCH("X",AV573)),"Unrated (0-5; X)","Unrated (0-5)"),IF(Z573=1,V573&amp;"/5",V573&amp;"-"&amp;X573&amp;"/5 (P"&amp;IF(ISNUMBER(SEARCH("X",AV573)),"; X","")&amp;")"))</f>
        <v/>
      </c>
      <c r="U573" s="26">
        <f>IF(AS573=0,"",IF(AR573=0,"Incomplete/invalid",IF(AA573=0,IF(ISNUMBER(SEARCH("X",AW573)),"Unrated (0-5; X)","Unrated (0-5)"),IF(AA573=1,W573&amp;"/5",W573&amp;"-"&amp;Y573&amp;"/5 (P"&amp;IF(ISNUMBER(SEARCH("X",AW573)),"; X","")&amp;")"))))</f>
        <v/>
      </c>
      <c r="V573" s="53">
        <f>LEN(AV573)-LEN(SUBSTITUTE(AV573,"Y",""))</f>
        <v/>
      </c>
      <c r="W573" s="54">
        <f>IF(AR573=1,LEN(AW573)-LEN(SUBSTITUTE(AW573,"Y","")),"")</f>
        <v/>
      </c>
      <c r="X573" s="53">
        <f>5-(LEN(AV573)-LEN(SUBSTITUTE(AV573,"N","")))</f>
        <v/>
      </c>
      <c r="Y573" s="54">
        <f>IF(AR573=1,5-(LEN(AW573)-LEN(SUBSTITUTE(AW573,"N",""))),"")</f>
        <v/>
      </c>
      <c r="Z573" s="55">
        <f>(V573+5-X573)/5</f>
        <v/>
      </c>
      <c r="AA573" s="56">
        <f>IF(AR573=1,(W573+5-Y573)/5,"")</f>
        <v/>
      </c>
      <c r="AB573" s="57">
        <f>D573*V573/5</f>
        <v/>
      </c>
      <c r="AC573" s="58">
        <f>IF(AR573=1,D573*W573/5,"")</f>
        <v/>
      </c>
      <c r="AD573" s="57">
        <f>D573*X573/5</f>
        <v/>
      </c>
      <c r="AE573" s="58">
        <f>IF(AR573=1,D573*Y573/5,"")</f>
        <v/>
      </c>
      <c r="AF573" s="57">
        <f>D573*Z573</f>
        <v/>
      </c>
      <c r="AG573" s="58">
        <f>IF(AR573=1,D573*AA573,"")</f>
        <v/>
      </c>
      <c r="AH573" s="14" t="inlineStr">
        <is>
          <t>Y: none | N: none | X: none | U: C1, C2, C3, C4, C5. See dataset-specific evidence note in MCDM_Grades and the complete rules in MCDM_Rubric.</t>
        </is>
      </c>
      <c r="AI573" s="27" t="n"/>
      <c r="AJ573" s="14" t="inlineStr">
        <is>
          <t>https://data.mendeley.com/datasets/27c8pwsd6v/3</t>
        </is>
      </c>
      <c r="AK573" s="27" t="n"/>
      <c r="AL573" s="14" t="inlineStr">
        <is>
          <t>P: primary documentation (not evaluator-verified data quality)</t>
        </is>
      </c>
      <c r="AM573" s="27" t="n"/>
      <c r="AN573" s="14" t="inlineStr">
        <is>
          <t>Mendeley 27c8pwsd6v/3</t>
        </is>
      </c>
      <c r="AO573" s="27" t="n"/>
      <c r="AP573" s="14" t="inlineStr">
        <is>
          <t>2026-09-07</t>
        </is>
      </c>
      <c r="AQ573" s="27" t="n"/>
      <c r="AR573" s="14">
        <f>IF(AND(AS573=5,LEN(AW573)=5,LEN(SUBSTITUTE(SUBSTITUTE(SUBSTITUTE(SUBSTITUTE(AW573,"Y",""),"N",""),"U",""),"X",""))=0),1,0)</f>
        <v/>
      </c>
      <c r="AS573" s="14">
        <f>COUNTA(G573,J573,M573,P573,S573)</f>
        <v/>
      </c>
      <c r="AT573" s="14">
        <f>SUM(IF(OR(G573="Y",G573="N",G573="U",G573="X"),IF(G573=F573,1,0),0),IF(OR(J573="Y",J573="N",J573="U",J573="X"),IF(J573=I573,1,0),0),IF(OR(M573="Y",M573="N",M573="U",M573="X"),IF(M573=L573,1,0),0),IF(OR(P573="Y",P573="N",P573="U",P573="X"),IF(P573=O573,1,0),0),IF(OR(S573="Y",S573="N",S573="U",S573="X"),IF(S573=R573,1,0),0))</f>
        <v/>
      </c>
      <c r="AU573" s="14">
        <f>A573&amp;"|"&amp;LEFT(C573,1)</f>
        <v/>
      </c>
      <c r="AV573" s="14">
        <f>F573&amp;I573&amp;L573&amp;O573&amp;R573</f>
        <v/>
      </c>
      <c r="AW573" s="14">
        <f>G573&amp;J573&amp;M573&amp;P573&amp;S573</f>
        <v/>
      </c>
    </row>
    <row r="574" ht="70" customHeight="1">
      <c r="A574" s="14" t="inlineStr">
        <is>
          <t>DS-072</t>
        </is>
      </c>
      <c r="B574" s="14" t="inlineStr">
        <is>
          <t>N-RDD2024: Road Damage and Defects</t>
        </is>
      </c>
      <c r="C574" s="14" t="inlineStr">
        <is>
          <t>R Domain Fit</t>
        </is>
      </c>
      <c r="D574" s="14">
        <f>MCDM_Settings!$D$11</f>
        <v/>
      </c>
      <c r="E574" s="14" t="inlineStr">
        <is>
          <t>R1 Define the domain</t>
        </is>
      </c>
      <c r="F574" s="21" t="inlineStr">
        <is>
          <t>U</t>
        </is>
      </c>
      <c r="G574" s="23" t="n"/>
      <c r="H574" s="14" t="inlineStr">
        <is>
          <t>R2 Describe coverage</t>
        </is>
      </c>
      <c r="I574" s="21" t="inlineStr">
        <is>
          <t>U</t>
        </is>
      </c>
      <c r="J574" s="23" t="n"/>
      <c r="K574" s="14" t="inlineStr">
        <is>
          <t>R3 Compare the target</t>
        </is>
      </c>
      <c r="L574" s="21" t="inlineStr">
        <is>
          <t>U</t>
        </is>
      </c>
      <c r="M574" s="23" t="n"/>
      <c r="N574" s="14" t="inlineStr">
        <is>
          <t>R4 Check for bias</t>
        </is>
      </c>
      <c r="O574" s="21" t="inlineStr">
        <is>
          <t>U</t>
        </is>
      </c>
      <c r="P574" s="23" t="n"/>
      <c r="Q574" s="14" t="inlineStr">
        <is>
          <t>R5 Test a new domain</t>
        </is>
      </c>
      <c r="R574" s="21" t="inlineStr">
        <is>
          <t>U</t>
        </is>
      </c>
      <c r="S574" s="23" t="n"/>
      <c r="T574" s="14">
        <f>IF(Z574=0,IF(ISNUMBER(SEARCH("X",AV574)),"Unrated (0-5; X)","Unrated (0-5)"),IF(Z574=1,V574&amp;"/5",V574&amp;"-"&amp;X574&amp;"/5 (P"&amp;IF(ISNUMBER(SEARCH("X",AV574)),"; X","")&amp;")"))</f>
        <v/>
      </c>
      <c r="U574" s="26">
        <f>IF(AS574=0,"",IF(AR574=0,"Incomplete/invalid",IF(AA574=0,IF(ISNUMBER(SEARCH("X",AW574)),"Unrated (0-5; X)","Unrated (0-5)"),IF(AA574=1,W574&amp;"/5",W574&amp;"-"&amp;Y574&amp;"/5 (P"&amp;IF(ISNUMBER(SEARCH("X",AW574)),"; X","")&amp;")"))))</f>
        <v/>
      </c>
      <c r="V574" s="53">
        <f>LEN(AV574)-LEN(SUBSTITUTE(AV574,"Y",""))</f>
        <v/>
      </c>
      <c r="W574" s="54">
        <f>IF(AR574=1,LEN(AW574)-LEN(SUBSTITUTE(AW574,"Y","")),"")</f>
        <v/>
      </c>
      <c r="X574" s="53">
        <f>5-(LEN(AV574)-LEN(SUBSTITUTE(AV574,"N","")))</f>
        <v/>
      </c>
      <c r="Y574" s="54">
        <f>IF(AR574=1,5-(LEN(AW574)-LEN(SUBSTITUTE(AW574,"N",""))),"")</f>
        <v/>
      </c>
      <c r="Z574" s="55">
        <f>(V574+5-X574)/5</f>
        <v/>
      </c>
      <c r="AA574" s="56">
        <f>IF(AR574=1,(W574+5-Y574)/5,"")</f>
        <v/>
      </c>
      <c r="AB574" s="57">
        <f>D574*V574/5</f>
        <v/>
      </c>
      <c r="AC574" s="58">
        <f>IF(AR574=1,D574*W574/5,"")</f>
        <v/>
      </c>
      <c r="AD574" s="57">
        <f>D574*X574/5</f>
        <v/>
      </c>
      <c r="AE574" s="58">
        <f>IF(AR574=1,D574*Y574/5,"")</f>
        <v/>
      </c>
      <c r="AF574" s="57">
        <f>D574*Z574</f>
        <v/>
      </c>
      <c r="AG574" s="58">
        <f>IF(AR574=1,D574*AA574,"")</f>
        <v/>
      </c>
      <c r="AH574" s="14" t="inlineStr">
        <is>
          <t>Y: none | N: none | X: none | U: R1, R2, R3, R4, R5. See dataset-specific evidence note in MCDM_Grades and the complete rules in MCDM_Rubric.</t>
        </is>
      </c>
      <c r="AI574" s="27" t="n"/>
      <c r="AJ574" s="14" t="inlineStr">
        <is>
          <t>https://data.mendeley.com/datasets/27c8pwsd6v/3</t>
        </is>
      </c>
      <c r="AK574" s="27" t="n"/>
      <c r="AL574" s="14" t="inlineStr">
        <is>
          <t>P: primary documentation (not evaluator-verified data quality)</t>
        </is>
      </c>
      <c r="AM574" s="27" t="n"/>
      <c r="AN574" s="14" t="inlineStr">
        <is>
          <t>Mendeley 27c8pwsd6v/3</t>
        </is>
      </c>
      <c r="AO574" s="27" t="n"/>
      <c r="AP574" s="14" t="inlineStr">
        <is>
          <t>2026-09-07</t>
        </is>
      </c>
      <c r="AQ574" s="27" t="n"/>
      <c r="AR574" s="14">
        <f>IF(AND(AS574=5,LEN(AW574)=5,LEN(SUBSTITUTE(SUBSTITUTE(SUBSTITUTE(SUBSTITUTE(AW574,"Y",""),"N",""),"U",""),"X",""))=0),1,0)</f>
        <v/>
      </c>
      <c r="AS574" s="14">
        <f>COUNTA(G574,J574,M574,P574,S574)</f>
        <v/>
      </c>
      <c r="AT574" s="14">
        <f>SUM(IF(OR(G574="Y",G574="N",G574="U",G574="X"),IF(G574=F574,1,0),0),IF(OR(J574="Y",J574="N",J574="U",J574="X"),IF(J574=I574,1,0),0),IF(OR(M574="Y",M574="N",M574="U",M574="X"),IF(M574=L574,1,0),0),IF(OR(P574="Y",P574="N",P574="U",P574="X"),IF(P574=O574,1,0),0),IF(OR(S574="Y",S574="N",S574="U",S574="X"),IF(S574=R574,1,0),0))</f>
        <v/>
      </c>
      <c r="AU574" s="14">
        <f>A574&amp;"|"&amp;LEFT(C574,1)</f>
        <v/>
      </c>
      <c r="AV574" s="14">
        <f>F574&amp;I574&amp;L574&amp;O574&amp;R574</f>
        <v/>
      </c>
      <c r="AW574" s="14">
        <f>G574&amp;J574&amp;M574&amp;P574&amp;S574</f>
        <v/>
      </c>
    </row>
    <row r="575" ht="70" customHeight="1">
      <c r="A575" s="14" t="inlineStr">
        <is>
          <t>DS-072</t>
        </is>
      </c>
      <c r="B575" s="14" t="inlineStr">
        <is>
          <t>N-RDD2024: Road Damage and Defects</t>
        </is>
      </c>
      <c r="C575" s="14" t="inlineStr">
        <is>
          <t>M Sensor Details</t>
        </is>
      </c>
      <c r="D575" s="14">
        <f>MCDM_Settings!$D$12</f>
        <v/>
      </c>
      <c r="E575" s="14" t="inlineStr">
        <is>
          <t>M1 Identify equipment</t>
        </is>
      </c>
      <c r="F575" s="21" t="inlineStr">
        <is>
          <t>U</t>
        </is>
      </c>
      <c r="G575" s="23" t="n"/>
      <c r="H575" s="14" t="inlineStr">
        <is>
          <t>M2 Specify the scale</t>
        </is>
      </c>
      <c r="I575" s="21" t="inlineStr">
        <is>
          <t>U</t>
        </is>
      </c>
      <c r="J575" s="23" t="n"/>
      <c r="K575" s="14" t="inlineStr">
        <is>
          <t>M3 Locate the records</t>
        </is>
      </c>
      <c r="L575" s="21" t="inlineStr">
        <is>
          <t>U</t>
        </is>
      </c>
      <c r="M575" s="23" t="n"/>
      <c r="N575" s="14" t="inlineStr">
        <is>
          <t>M4 Report precision</t>
        </is>
      </c>
      <c r="O575" s="21" t="inlineStr">
        <is>
          <t>U</t>
        </is>
      </c>
      <c r="P575" s="23" t="n"/>
      <c r="Q575" s="14" t="inlineStr">
        <is>
          <t>M5 Explain processing</t>
        </is>
      </c>
      <c r="R575" s="21" t="inlineStr">
        <is>
          <t>U</t>
        </is>
      </c>
      <c r="S575" s="23" t="n"/>
      <c r="T575" s="14">
        <f>IF(Z575=0,IF(ISNUMBER(SEARCH("X",AV575)),"Unrated (0-5; X)","Unrated (0-5)"),IF(Z575=1,V575&amp;"/5",V575&amp;"-"&amp;X575&amp;"/5 (P"&amp;IF(ISNUMBER(SEARCH("X",AV575)),"; X","")&amp;")"))</f>
        <v/>
      </c>
      <c r="U575" s="26">
        <f>IF(AS575=0,"",IF(AR575=0,"Incomplete/invalid",IF(AA575=0,IF(ISNUMBER(SEARCH("X",AW575)),"Unrated (0-5; X)","Unrated (0-5)"),IF(AA575=1,W575&amp;"/5",W575&amp;"-"&amp;Y575&amp;"/5 (P"&amp;IF(ISNUMBER(SEARCH("X",AW575)),"; X","")&amp;")"))))</f>
        <v/>
      </c>
      <c r="V575" s="53">
        <f>LEN(AV575)-LEN(SUBSTITUTE(AV575,"Y",""))</f>
        <v/>
      </c>
      <c r="W575" s="54">
        <f>IF(AR575=1,LEN(AW575)-LEN(SUBSTITUTE(AW575,"Y","")),"")</f>
        <v/>
      </c>
      <c r="X575" s="53">
        <f>5-(LEN(AV575)-LEN(SUBSTITUTE(AV575,"N","")))</f>
        <v/>
      </c>
      <c r="Y575" s="54">
        <f>IF(AR575=1,5-(LEN(AW575)-LEN(SUBSTITUTE(AW575,"N",""))),"")</f>
        <v/>
      </c>
      <c r="Z575" s="55">
        <f>(V575+5-X575)/5</f>
        <v/>
      </c>
      <c r="AA575" s="56">
        <f>IF(AR575=1,(W575+5-Y575)/5,"")</f>
        <v/>
      </c>
      <c r="AB575" s="57">
        <f>D575*V575/5</f>
        <v/>
      </c>
      <c r="AC575" s="58">
        <f>IF(AR575=1,D575*W575/5,"")</f>
        <v/>
      </c>
      <c r="AD575" s="57">
        <f>D575*X575/5</f>
        <v/>
      </c>
      <c r="AE575" s="58">
        <f>IF(AR575=1,D575*Y575/5,"")</f>
        <v/>
      </c>
      <c r="AF575" s="57">
        <f>D575*Z575</f>
        <v/>
      </c>
      <c r="AG575" s="58">
        <f>IF(AR575=1,D575*AA575,"")</f>
        <v/>
      </c>
      <c r="AH575" s="14" t="inlineStr">
        <is>
          <t>Y: none | N: none | X: none | U: M1, M2, M3, M4, M5. See dataset-specific evidence note in MCDM_Grades and the complete rules in MCDM_Rubric.</t>
        </is>
      </c>
      <c r="AI575" s="27" t="n"/>
      <c r="AJ575" s="14" t="inlineStr">
        <is>
          <t>https://data.mendeley.com/datasets/27c8pwsd6v/3</t>
        </is>
      </c>
      <c r="AK575" s="27" t="n"/>
      <c r="AL575" s="14" t="inlineStr">
        <is>
          <t>P: primary documentation (not evaluator-verified data quality)</t>
        </is>
      </c>
      <c r="AM575" s="27" t="n"/>
      <c r="AN575" s="14" t="inlineStr">
        <is>
          <t>Mendeley 27c8pwsd6v/3</t>
        </is>
      </c>
      <c r="AO575" s="27" t="n"/>
      <c r="AP575" s="14" t="inlineStr">
        <is>
          <t>2026-09-07</t>
        </is>
      </c>
      <c r="AQ575" s="27" t="n"/>
      <c r="AR575" s="14">
        <f>IF(AND(AS575=5,LEN(AW575)=5,LEN(SUBSTITUTE(SUBSTITUTE(SUBSTITUTE(SUBSTITUTE(AW575,"Y",""),"N",""),"U",""),"X",""))=0),1,0)</f>
        <v/>
      </c>
      <c r="AS575" s="14">
        <f>COUNTA(G575,J575,M575,P575,S575)</f>
        <v/>
      </c>
      <c r="AT575" s="14">
        <f>SUM(IF(OR(G575="Y",G575="N",G575="U",G575="X"),IF(G575=F575,1,0),0),IF(OR(J575="Y",J575="N",J575="U",J575="X"),IF(J575=I575,1,0),0),IF(OR(M575="Y",M575="N",M575="U",M575="X"),IF(M575=L575,1,0),0),IF(OR(P575="Y",P575="N",P575="U",P575="X"),IF(P575=O575,1,0),0),IF(OR(S575="Y",S575="N",S575="U",S575="X"),IF(S575=R575,1,0),0))</f>
        <v/>
      </c>
      <c r="AU575" s="14">
        <f>A575&amp;"|"&amp;LEFT(C575,1)</f>
        <v/>
      </c>
      <c r="AV575" s="14">
        <f>F575&amp;I575&amp;L575&amp;O575&amp;R575</f>
        <v/>
      </c>
      <c r="AW575" s="14">
        <f>G575&amp;J575&amp;M575&amp;P575&amp;S575</f>
        <v/>
      </c>
    </row>
    <row r="576" ht="70" customHeight="1">
      <c r="A576" s="14" t="inlineStr">
        <is>
          <t>DS-072</t>
        </is>
      </c>
      <c r="B576" s="14" t="inlineStr">
        <is>
          <t>N-RDD2024: Road Damage and Defects</t>
        </is>
      </c>
      <c r="C576" s="14" t="inlineStr">
        <is>
          <t>V Test Readiness</t>
        </is>
      </c>
      <c r="D576" s="14">
        <f>MCDM_Settings!$D$13</f>
        <v/>
      </c>
      <c r="E576" s="14" t="inlineStr">
        <is>
          <t>V1 Identify test data</t>
        </is>
      </c>
      <c r="F576" s="21" t="inlineStr">
        <is>
          <t>U</t>
        </is>
      </c>
      <c r="G576" s="23" t="n"/>
      <c r="H576" s="14" t="inlineStr">
        <is>
          <t>V2 Define the splits</t>
        </is>
      </c>
      <c r="I576" s="21" t="inlineStr">
        <is>
          <t>U</t>
        </is>
      </c>
      <c r="J576" s="23" t="n"/>
      <c r="K576" s="14" t="inlineStr">
        <is>
          <t>V3 Prevent leakage</t>
        </is>
      </c>
      <c r="L576" s="21" t="inlineStr">
        <is>
          <t>U</t>
        </is>
      </c>
      <c r="M576" s="23" t="n"/>
      <c r="N576" s="14" t="inlineStr">
        <is>
          <t>V4 Provide a baseline</t>
        </is>
      </c>
      <c r="O576" s="21" t="inlineStr">
        <is>
          <t>U</t>
        </is>
      </c>
      <c r="P576" s="23" t="n"/>
      <c r="Q576" s="14" t="inlineStr">
        <is>
          <t>V5 Report uncertainty</t>
        </is>
      </c>
      <c r="R576" s="21" t="inlineStr">
        <is>
          <t>U</t>
        </is>
      </c>
      <c r="S576" s="23" t="n"/>
      <c r="T576" s="14">
        <f>IF(Z576=0,IF(ISNUMBER(SEARCH("X",AV576)),"Unrated (0-5; X)","Unrated (0-5)"),IF(Z576=1,V576&amp;"/5",V576&amp;"-"&amp;X576&amp;"/5 (P"&amp;IF(ISNUMBER(SEARCH("X",AV576)),"; X","")&amp;")"))</f>
        <v/>
      </c>
      <c r="U576" s="26">
        <f>IF(AS576=0,"",IF(AR576=0,"Incomplete/invalid",IF(AA576=0,IF(ISNUMBER(SEARCH("X",AW576)),"Unrated (0-5; X)","Unrated (0-5)"),IF(AA576=1,W576&amp;"/5",W576&amp;"-"&amp;Y576&amp;"/5 (P"&amp;IF(ISNUMBER(SEARCH("X",AW576)),"; X","")&amp;")"))))</f>
        <v/>
      </c>
      <c r="V576" s="53">
        <f>LEN(AV576)-LEN(SUBSTITUTE(AV576,"Y",""))</f>
        <v/>
      </c>
      <c r="W576" s="54">
        <f>IF(AR576=1,LEN(AW576)-LEN(SUBSTITUTE(AW576,"Y","")),"")</f>
        <v/>
      </c>
      <c r="X576" s="53">
        <f>5-(LEN(AV576)-LEN(SUBSTITUTE(AV576,"N","")))</f>
        <v/>
      </c>
      <c r="Y576" s="54">
        <f>IF(AR576=1,5-(LEN(AW576)-LEN(SUBSTITUTE(AW576,"N",""))),"")</f>
        <v/>
      </c>
      <c r="Z576" s="55">
        <f>(V576+5-X576)/5</f>
        <v/>
      </c>
      <c r="AA576" s="56">
        <f>IF(AR576=1,(W576+5-Y576)/5,"")</f>
        <v/>
      </c>
      <c r="AB576" s="57">
        <f>D576*V576/5</f>
        <v/>
      </c>
      <c r="AC576" s="58">
        <f>IF(AR576=1,D576*W576/5,"")</f>
        <v/>
      </c>
      <c r="AD576" s="57">
        <f>D576*X576/5</f>
        <v/>
      </c>
      <c r="AE576" s="58">
        <f>IF(AR576=1,D576*Y576/5,"")</f>
        <v/>
      </c>
      <c r="AF576" s="57">
        <f>D576*Z576</f>
        <v/>
      </c>
      <c r="AG576" s="58">
        <f>IF(AR576=1,D576*AA576,"")</f>
        <v/>
      </c>
      <c r="AH576" s="14" t="inlineStr">
        <is>
          <t>Y: none | N: none | X: none | U: V1, V2, V3, V4, V5. See dataset-specific evidence note in MCDM_Grades and the complete rules in MCDM_Rubric.</t>
        </is>
      </c>
      <c r="AI576" s="27" t="n"/>
      <c r="AJ576" s="14" t="inlineStr">
        <is>
          <t>https://data.mendeley.com/datasets/27c8pwsd6v/3</t>
        </is>
      </c>
      <c r="AK576" s="27" t="n"/>
      <c r="AL576" s="14" t="inlineStr">
        <is>
          <t>P: primary documentation (not evaluator-verified data quality)</t>
        </is>
      </c>
      <c r="AM576" s="27" t="n"/>
      <c r="AN576" s="14" t="inlineStr">
        <is>
          <t>Mendeley 27c8pwsd6v/3</t>
        </is>
      </c>
      <c r="AO576" s="27" t="n"/>
      <c r="AP576" s="14" t="inlineStr">
        <is>
          <t>2026-09-07</t>
        </is>
      </c>
      <c r="AQ576" s="27" t="n"/>
      <c r="AR576" s="14">
        <f>IF(AND(AS576=5,LEN(AW576)=5,LEN(SUBSTITUTE(SUBSTITUTE(SUBSTITUTE(SUBSTITUTE(AW576,"Y",""),"N",""),"U",""),"X",""))=0),1,0)</f>
        <v/>
      </c>
      <c r="AS576" s="14">
        <f>COUNTA(G576,J576,M576,P576,S576)</f>
        <v/>
      </c>
      <c r="AT576" s="14">
        <f>SUM(IF(OR(G576="Y",G576="N",G576="U",G576="X"),IF(G576=F576,1,0),0),IF(OR(J576="Y",J576="N",J576="U",J576="X"),IF(J576=I576,1,0),0),IF(OR(M576="Y",M576="N",M576="U",M576="X"),IF(M576=L576,1,0),0),IF(OR(P576="Y",P576="N",P576="U",P576="X"),IF(P576=O576,1,0),0),IF(OR(S576="Y",S576="N",S576="U",S576="X"),IF(S576=R576,1,0),0))</f>
        <v/>
      </c>
      <c r="AU576" s="14">
        <f>A576&amp;"|"&amp;LEFT(C576,1)</f>
        <v/>
      </c>
      <c r="AV576" s="14">
        <f>F576&amp;I576&amp;L576&amp;O576&amp;R576</f>
        <v/>
      </c>
      <c r="AW576" s="14">
        <f>G576&amp;J576&amp;M576&amp;P576&amp;S576</f>
        <v/>
      </c>
    </row>
    <row r="577" ht="70" customHeight="1">
      <c r="A577" s="14" t="inlineStr">
        <is>
          <t>DS-072</t>
        </is>
      </c>
      <c r="B577" s="14" t="inlineStr">
        <is>
          <t>N-RDD2024: Road Damage and Defects</t>
        </is>
      </c>
      <c r="C577" s="14" t="inlineStr">
        <is>
          <t>E Engineering Value</t>
        </is>
      </c>
      <c r="D577" s="14">
        <f>MCDM_Settings!$D$14</f>
        <v/>
      </c>
      <c r="E577" s="14" t="inlineStr">
        <is>
          <t>E1 Define the outcome</t>
        </is>
      </c>
      <c r="F577" s="21" t="inlineStr">
        <is>
          <t>U</t>
        </is>
      </c>
      <c r="G577" s="23" t="n"/>
      <c r="H577" s="14" t="inlineStr">
        <is>
          <t>E2 Provide measurements</t>
        </is>
      </c>
      <c r="I577" s="21" t="inlineStr">
        <is>
          <t>U</t>
        </is>
      </c>
      <c r="J577" s="23" t="n"/>
      <c r="K577" s="14" t="inlineStr">
        <is>
          <t>E3 Link the records</t>
        </is>
      </c>
      <c r="L577" s="21" t="inlineStr">
        <is>
          <t>U</t>
        </is>
      </c>
      <c r="M577" s="23" t="n"/>
      <c r="N577" s="14" t="inlineStr">
        <is>
          <t>E4 Map agency needs</t>
        </is>
      </c>
      <c r="O577" s="21" t="inlineStr">
        <is>
          <t>U</t>
        </is>
      </c>
      <c r="P577" s="23" t="n"/>
      <c r="Q577" s="14" t="inlineStr">
        <is>
          <t>E5 Validate the decision</t>
        </is>
      </c>
      <c r="R577" s="21" t="inlineStr">
        <is>
          <t>U</t>
        </is>
      </c>
      <c r="S577" s="23" t="n"/>
      <c r="T577" s="14">
        <f>IF(Z577=0,IF(ISNUMBER(SEARCH("X",AV577)),"Unrated (0-5; X)","Unrated (0-5)"),IF(Z577=1,V577&amp;"/5",V577&amp;"-"&amp;X577&amp;"/5 (P"&amp;IF(ISNUMBER(SEARCH("X",AV577)),"; X","")&amp;")"))</f>
        <v/>
      </c>
      <c r="U577" s="26">
        <f>IF(AS577=0,"",IF(AR577=0,"Incomplete/invalid",IF(AA577=0,IF(ISNUMBER(SEARCH("X",AW577)),"Unrated (0-5; X)","Unrated (0-5)"),IF(AA577=1,W577&amp;"/5",W577&amp;"-"&amp;Y577&amp;"/5 (P"&amp;IF(ISNUMBER(SEARCH("X",AW577)),"; X","")&amp;")"))))</f>
        <v/>
      </c>
      <c r="V577" s="53">
        <f>LEN(AV577)-LEN(SUBSTITUTE(AV577,"Y",""))</f>
        <v/>
      </c>
      <c r="W577" s="54">
        <f>IF(AR577=1,LEN(AW577)-LEN(SUBSTITUTE(AW577,"Y","")),"")</f>
        <v/>
      </c>
      <c r="X577" s="53">
        <f>5-(LEN(AV577)-LEN(SUBSTITUTE(AV577,"N","")))</f>
        <v/>
      </c>
      <c r="Y577" s="54">
        <f>IF(AR577=1,5-(LEN(AW577)-LEN(SUBSTITUTE(AW577,"N",""))),"")</f>
        <v/>
      </c>
      <c r="Z577" s="55">
        <f>(V577+5-X577)/5</f>
        <v/>
      </c>
      <c r="AA577" s="56">
        <f>IF(AR577=1,(W577+5-Y577)/5,"")</f>
        <v/>
      </c>
      <c r="AB577" s="57">
        <f>D577*V577/5</f>
        <v/>
      </c>
      <c r="AC577" s="58">
        <f>IF(AR577=1,D577*W577/5,"")</f>
        <v/>
      </c>
      <c r="AD577" s="57">
        <f>D577*X577/5</f>
        <v/>
      </c>
      <c r="AE577" s="58">
        <f>IF(AR577=1,D577*Y577/5,"")</f>
        <v/>
      </c>
      <c r="AF577" s="57">
        <f>D577*Z577</f>
        <v/>
      </c>
      <c r="AG577" s="58">
        <f>IF(AR577=1,D577*AA577,"")</f>
        <v/>
      </c>
      <c r="AH577" s="14" t="inlineStr">
        <is>
          <t>Y: none | N: none | X: none | U: E1, E2, E3, E4, E5. See dataset-specific evidence note in MCDM_Grades and the complete rules in MCDM_Rubric.</t>
        </is>
      </c>
      <c r="AI577" s="27" t="n"/>
      <c r="AJ577" s="14" t="inlineStr">
        <is>
          <t>https://data.mendeley.com/datasets/27c8pwsd6v/3</t>
        </is>
      </c>
      <c r="AK577" s="27" t="n"/>
      <c r="AL577" s="14" t="inlineStr">
        <is>
          <t>P: primary documentation (not evaluator-verified data quality)</t>
        </is>
      </c>
      <c r="AM577" s="27" t="n"/>
      <c r="AN577" s="14" t="inlineStr">
        <is>
          <t>Mendeley 27c8pwsd6v/3</t>
        </is>
      </c>
      <c r="AO577" s="27" t="n"/>
      <c r="AP577" s="14" t="inlineStr">
        <is>
          <t>2026-09-07</t>
        </is>
      </c>
      <c r="AQ577" s="27" t="n"/>
      <c r="AR577" s="14">
        <f>IF(AND(AS577=5,LEN(AW577)=5,LEN(SUBSTITUTE(SUBSTITUTE(SUBSTITUTE(SUBSTITUTE(AW577,"Y",""),"N",""),"U",""),"X",""))=0),1,0)</f>
        <v/>
      </c>
      <c r="AS577" s="14">
        <f>COUNTA(G577,J577,M577,P577,S577)</f>
        <v/>
      </c>
      <c r="AT577" s="14">
        <f>SUM(IF(OR(G577="Y",G577="N",G577="U",G577="X"),IF(G577=F577,1,0),0),IF(OR(J577="Y",J577="N",J577="U",J577="X"),IF(J577=I577,1,0),0),IF(OR(M577="Y",M577="N",M577="U",M577="X"),IF(M577=L577,1,0),0),IF(OR(P577="Y",P577="N",P577="U",P577="X"),IF(P577=O577,1,0),0),IF(OR(S577="Y",S577="N",S577="U",S577="X"),IF(S577=R577,1,0),0))</f>
        <v/>
      </c>
      <c r="AU577" s="14">
        <f>A577&amp;"|"&amp;LEFT(C577,1)</f>
        <v/>
      </c>
      <c r="AV577" s="14">
        <f>F577&amp;I577&amp;L577&amp;O577&amp;R577</f>
        <v/>
      </c>
      <c r="AW577" s="14">
        <f>G577&amp;J577&amp;M577&amp;P577&amp;S577</f>
        <v/>
      </c>
    </row>
    <row r="578" ht="70" customHeight="1">
      <c r="A578" s="14" t="inlineStr">
        <is>
          <t>DS-073</t>
        </is>
      </c>
      <c r="B578" s="14" t="inlineStr">
        <is>
          <t>PathCare: A Dataset for Road Fault Diagnosis</t>
        </is>
      </c>
      <c r="C578" s="14" t="inlineStr">
        <is>
          <t>A Access</t>
        </is>
      </c>
      <c r="D578" s="14">
        <f>MCDM_Settings!$D$7</f>
        <v/>
      </c>
      <c r="E578" s="14" t="inlineStr">
        <is>
          <t>A1 Find the release</t>
        </is>
      </c>
      <c r="F578" s="21" t="inlineStr">
        <is>
          <t>Y</t>
        </is>
      </c>
      <c r="G578" s="23" t="n"/>
      <c r="H578" s="14" t="inlineStr">
        <is>
          <t>A2 Get the data</t>
        </is>
      </c>
      <c r="I578" s="21" t="inlineStr">
        <is>
          <t>Y</t>
        </is>
      </c>
      <c r="J578" s="23" t="n"/>
      <c r="K578" s="14" t="inlineStr">
        <is>
          <t>A3 Check the license</t>
        </is>
      </c>
      <c r="L578" s="21" t="inlineStr">
        <is>
          <t>Y</t>
        </is>
      </c>
      <c r="M578" s="23" t="n"/>
      <c r="N578" s="14" t="inlineStr">
        <is>
          <t>A4 Check other rights</t>
        </is>
      </c>
      <c r="O578" s="21" t="inlineStr">
        <is>
          <t>U</t>
        </is>
      </c>
      <c r="P578" s="23" t="n"/>
      <c r="Q578" s="14" t="inlineStr">
        <is>
          <t>A5 Open a sample</t>
        </is>
      </c>
      <c r="R578" s="21" t="inlineStr">
        <is>
          <t>U</t>
        </is>
      </c>
      <c r="S578" s="23" t="n"/>
      <c r="T578" s="14">
        <f>IF(Z578=0,IF(ISNUMBER(SEARCH("X",AV578)),"Unrated (0-5; X)","Unrated (0-5)"),IF(Z578=1,V578&amp;"/5",V578&amp;"-"&amp;X578&amp;"/5 (P"&amp;IF(ISNUMBER(SEARCH("X",AV578)),"; X","")&amp;")"))</f>
        <v/>
      </c>
      <c r="U578" s="26">
        <f>IF(AS578=0,"",IF(AR578=0,"Incomplete/invalid",IF(AA578=0,IF(ISNUMBER(SEARCH("X",AW578)),"Unrated (0-5; X)","Unrated (0-5)"),IF(AA578=1,W578&amp;"/5",W578&amp;"-"&amp;Y578&amp;"/5 (P"&amp;IF(ISNUMBER(SEARCH("X",AW578)),"; X","")&amp;")"))))</f>
        <v/>
      </c>
      <c r="V578" s="53">
        <f>LEN(AV578)-LEN(SUBSTITUTE(AV578,"Y",""))</f>
        <v/>
      </c>
      <c r="W578" s="54">
        <f>IF(AR578=1,LEN(AW578)-LEN(SUBSTITUTE(AW578,"Y","")),"")</f>
        <v/>
      </c>
      <c r="X578" s="53">
        <f>5-(LEN(AV578)-LEN(SUBSTITUTE(AV578,"N","")))</f>
        <v/>
      </c>
      <c r="Y578" s="54">
        <f>IF(AR578=1,5-(LEN(AW578)-LEN(SUBSTITUTE(AW578,"N",""))),"")</f>
        <v/>
      </c>
      <c r="Z578" s="55">
        <f>(V578+5-X578)/5</f>
        <v/>
      </c>
      <c r="AA578" s="56">
        <f>IF(AR578=1,(W578+5-Y578)/5,"")</f>
        <v/>
      </c>
      <c r="AB578" s="57">
        <f>D578*V578/5</f>
        <v/>
      </c>
      <c r="AC578" s="58">
        <f>IF(AR578=1,D578*W578/5,"")</f>
        <v/>
      </c>
      <c r="AD578" s="57">
        <f>D578*X578/5</f>
        <v/>
      </c>
      <c r="AE578" s="58">
        <f>IF(AR578=1,D578*Y578/5,"")</f>
        <v/>
      </c>
      <c r="AF578" s="57">
        <f>D578*Z578</f>
        <v/>
      </c>
      <c r="AG578" s="58">
        <f>IF(AR578=1,D578*AA578,"")</f>
        <v/>
      </c>
      <c r="AH578" s="14" t="inlineStr">
        <is>
          <t>Y: A1, A2, A3 | N: none | X: none | U: A4, A5. See dataset-specific evidence note in MCDM_Grades and the complete rules in MCDM_Rubric.</t>
        </is>
      </c>
      <c r="AI578" s="27" t="n"/>
      <c r="AJ578" s="14" t="inlineStr">
        <is>
          <t>https://data.mendeley.com/datasets/6p52w7d5xd/2</t>
        </is>
      </c>
      <c r="AK578" s="27" t="n"/>
      <c r="AL578" s="14" t="inlineStr">
        <is>
          <t>P: primary documentation (not evaluator-verified data quality)</t>
        </is>
      </c>
      <c r="AM578" s="27" t="n"/>
      <c r="AN578" s="14" t="inlineStr">
        <is>
          <t>Mendeley 6p52w7d5xd/2</t>
        </is>
      </c>
      <c r="AO578" s="27" t="n"/>
      <c r="AP578" s="14" t="inlineStr">
        <is>
          <t>2026-09-07</t>
        </is>
      </c>
      <c r="AQ578" s="27" t="n"/>
      <c r="AR578" s="14">
        <f>IF(AND(AS578=5,LEN(AW578)=5,LEN(SUBSTITUTE(SUBSTITUTE(SUBSTITUTE(SUBSTITUTE(AW578,"Y",""),"N",""),"U",""),"X",""))=0),1,0)</f>
        <v/>
      </c>
      <c r="AS578" s="14">
        <f>COUNTA(G578,J578,M578,P578,S578)</f>
        <v/>
      </c>
      <c r="AT578" s="14">
        <f>SUM(IF(OR(G578="Y",G578="N",G578="U",G578="X"),IF(G578=F578,1,0),0),IF(OR(J578="Y",J578="N",J578="U",J578="X"),IF(J578=I578,1,0),0),IF(OR(M578="Y",M578="N",M578="U",M578="X"),IF(M578=L578,1,0),0),IF(OR(P578="Y",P578="N",P578="U",P578="X"),IF(P578=O578,1,0),0),IF(OR(S578="Y",S578="N",S578="U",S578="X"),IF(S578=R578,1,0),0))</f>
        <v/>
      </c>
      <c r="AU578" s="14">
        <f>A578&amp;"|"&amp;LEFT(C578,1)</f>
        <v/>
      </c>
      <c r="AV578" s="14">
        <f>F578&amp;I578&amp;L578&amp;O578&amp;R578</f>
        <v/>
      </c>
      <c r="AW578" s="14">
        <f>G578&amp;J578&amp;M578&amp;P578&amp;S578</f>
        <v/>
      </c>
    </row>
    <row r="579" ht="70" customHeight="1">
      <c r="A579" s="14" t="inlineStr">
        <is>
          <t>DS-073</t>
        </is>
      </c>
      <c r="B579" s="14" t="inlineStr">
        <is>
          <t>PathCare: A Dataset for Road Fault Diagnosis</t>
        </is>
      </c>
      <c r="C579" s="14" t="inlineStr">
        <is>
          <t>L Label Quality</t>
        </is>
      </c>
      <c r="D579" s="14">
        <f>MCDM_Settings!$D$8</f>
        <v/>
      </c>
      <c r="E579" s="14" t="inlineStr">
        <is>
          <t>L1 Define the targets</t>
        </is>
      </c>
      <c r="F579" s="21" t="inlineStr">
        <is>
          <t>Y</t>
        </is>
      </c>
      <c r="G579" s="23" t="n"/>
      <c r="H579" s="14" t="inlineStr">
        <is>
          <t>L2 Explain the rules</t>
        </is>
      </c>
      <c r="I579" s="21" t="inlineStr">
        <is>
          <t>U</t>
        </is>
      </c>
      <c r="J579" s="23" t="n"/>
      <c r="K579" s="14" t="inlineStr">
        <is>
          <t>L3 Identify the team</t>
        </is>
      </c>
      <c r="L579" s="21" t="inlineStr">
        <is>
          <t>U</t>
        </is>
      </c>
      <c r="M579" s="23" t="n"/>
      <c r="N579" s="14" t="inlineStr">
        <is>
          <t>L4 Review and correct</t>
        </is>
      </c>
      <c r="O579" s="21" t="inlineStr">
        <is>
          <t>U</t>
        </is>
      </c>
      <c r="P579" s="23" t="n"/>
      <c r="Q579" s="14" t="inlineStr">
        <is>
          <t>L5 Measure reliability</t>
        </is>
      </c>
      <c r="R579" s="21" t="inlineStr">
        <is>
          <t>U</t>
        </is>
      </c>
      <c r="S579" s="23" t="n"/>
      <c r="T579" s="14">
        <f>IF(Z579=0,IF(ISNUMBER(SEARCH("X",AV579)),"Unrated (0-5; X)","Unrated (0-5)"),IF(Z579=1,V579&amp;"/5",V579&amp;"-"&amp;X579&amp;"/5 (P"&amp;IF(ISNUMBER(SEARCH("X",AV579)),"; X","")&amp;")"))</f>
        <v/>
      </c>
      <c r="U579" s="26">
        <f>IF(AS579=0,"",IF(AR579=0,"Incomplete/invalid",IF(AA579=0,IF(ISNUMBER(SEARCH("X",AW579)),"Unrated (0-5; X)","Unrated (0-5)"),IF(AA579=1,W579&amp;"/5",W579&amp;"-"&amp;Y579&amp;"/5 (P"&amp;IF(ISNUMBER(SEARCH("X",AW579)),"; X","")&amp;")"))))</f>
        <v/>
      </c>
      <c r="V579" s="53">
        <f>LEN(AV579)-LEN(SUBSTITUTE(AV579,"Y",""))</f>
        <v/>
      </c>
      <c r="W579" s="54">
        <f>IF(AR579=1,LEN(AW579)-LEN(SUBSTITUTE(AW579,"Y","")),"")</f>
        <v/>
      </c>
      <c r="X579" s="53">
        <f>5-(LEN(AV579)-LEN(SUBSTITUTE(AV579,"N","")))</f>
        <v/>
      </c>
      <c r="Y579" s="54">
        <f>IF(AR579=1,5-(LEN(AW579)-LEN(SUBSTITUTE(AW579,"N",""))),"")</f>
        <v/>
      </c>
      <c r="Z579" s="55">
        <f>(V579+5-X579)/5</f>
        <v/>
      </c>
      <c r="AA579" s="56">
        <f>IF(AR579=1,(W579+5-Y579)/5,"")</f>
        <v/>
      </c>
      <c r="AB579" s="57">
        <f>D579*V579/5</f>
        <v/>
      </c>
      <c r="AC579" s="58">
        <f>IF(AR579=1,D579*W579/5,"")</f>
        <v/>
      </c>
      <c r="AD579" s="57">
        <f>D579*X579/5</f>
        <v/>
      </c>
      <c r="AE579" s="58">
        <f>IF(AR579=1,D579*Y579/5,"")</f>
        <v/>
      </c>
      <c r="AF579" s="57">
        <f>D579*Z579</f>
        <v/>
      </c>
      <c r="AG579" s="58">
        <f>IF(AR579=1,D579*AA579,"")</f>
        <v/>
      </c>
      <c r="AH579" s="14" t="inlineStr">
        <is>
          <t>Y: L1 | N: none | X: none | U: L2, L3, L4, L5. See dataset-specific evidence note in MCDM_Grades and the complete rules in MCDM_Rubric.</t>
        </is>
      </c>
      <c r="AI579" s="27" t="n"/>
      <c r="AJ579" s="14" t="inlineStr">
        <is>
          <t>https://data.mendeley.com/datasets/6p52w7d5xd/2</t>
        </is>
      </c>
      <c r="AK579" s="27" t="n"/>
      <c r="AL579" s="14" t="inlineStr">
        <is>
          <t>P: primary documentation (not evaluator-verified data quality)</t>
        </is>
      </c>
      <c r="AM579" s="27" t="n"/>
      <c r="AN579" s="14" t="inlineStr">
        <is>
          <t>Mendeley 6p52w7d5xd/2</t>
        </is>
      </c>
      <c r="AO579" s="27" t="n"/>
      <c r="AP579" s="14" t="inlineStr">
        <is>
          <t>2026-09-07</t>
        </is>
      </c>
      <c r="AQ579" s="27" t="n"/>
      <c r="AR579" s="14">
        <f>IF(AND(AS579=5,LEN(AW579)=5,LEN(SUBSTITUTE(SUBSTITUTE(SUBSTITUTE(SUBSTITUTE(AW579,"Y",""),"N",""),"U",""),"X",""))=0),1,0)</f>
        <v/>
      </c>
      <c r="AS579" s="14">
        <f>COUNTA(G579,J579,M579,P579,S579)</f>
        <v/>
      </c>
      <c r="AT579" s="14">
        <f>SUM(IF(OR(G579="Y",G579="N",G579="U",G579="X"),IF(G579=F579,1,0),0),IF(OR(J579="Y",J579="N",J579="U",J579="X"),IF(J579=I579,1,0),0),IF(OR(M579="Y",M579="N",M579="U",M579="X"),IF(M579=L579,1,0),0),IF(OR(P579="Y",P579="N",P579="U",P579="X"),IF(P579=O579,1,0),0),IF(OR(S579="Y",S579="N",S579="U",S579="X"),IF(S579=R579,1,0),0))</f>
        <v/>
      </c>
      <c r="AU579" s="14">
        <f>A579&amp;"|"&amp;LEFT(C579,1)</f>
        <v/>
      </c>
      <c r="AV579" s="14">
        <f>F579&amp;I579&amp;L579&amp;O579&amp;R579</f>
        <v/>
      </c>
      <c r="AW579" s="14">
        <f>G579&amp;J579&amp;M579&amp;P579&amp;S579</f>
        <v/>
      </c>
    </row>
    <row r="580" ht="70" customHeight="1">
      <c r="A580" s="14" t="inlineStr">
        <is>
          <t>DS-073</t>
        </is>
      </c>
      <c r="B580" s="14" t="inlineStr">
        <is>
          <t>PathCare: A Dataset for Road Fault Diagnosis</t>
        </is>
      </c>
      <c r="C580" s="14" t="inlineStr">
        <is>
          <t>D Documentation</t>
        </is>
      </c>
      <c r="D580" s="14">
        <f>MCDM_Settings!$D$9</f>
        <v/>
      </c>
      <c r="E580" s="14" t="inlineStr">
        <is>
          <t>D1 Describe the files</t>
        </is>
      </c>
      <c r="F580" s="21" t="inlineStr">
        <is>
          <t>U</t>
        </is>
      </c>
      <c r="G580" s="23" t="n"/>
      <c r="H580" s="14" t="inlineStr">
        <is>
          <t>D2 Explain the source</t>
        </is>
      </c>
      <c r="I580" s="21" t="inlineStr">
        <is>
          <t>Y</t>
        </is>
      </c>
      <c r="J580" s="23" t="n"/>
      <c r="K580" s="14" t="inlineStr">
        <is>
          <t>D3 Track the version</t>
        </is>
      </c>
      <c r="L580" s="21" t="inlineStr">
        <is>
          <t>U</t>
        </is>
      </c>
      <c r="M580" s="23" t="n"/>
      <c r="N580" s="14" t="inlineStr">
        <is>
          <t>D4 State the limits</t>
        </is>
      </c>
      <c r="O580" s="21" t="inlineStr">
        <is>
          <t>U</t>
        </is>
      </c>
      <c r="P580" s="23" t="n"/>
      <c r="Q580" s="14" t="inlineStr">
        <is>
          <t>D5 Locate the details</t>
        </is>
      </c>
      <c r="R580" s="21" t="inlineStr">
        <is>
          <t>Y</t>
        </is>
      </c>
      <c r="S580" s="23" t="n"/>
      <c r="T580" s="14">
        <f>IF(Z580=0,IF(ISNUMBER(SEARCH("X",AV580)),"Unrated (0-5; X)","Unrated (0-5)"),IF(Z580=1,V580&amp;"/5",V580&amp;"-"&amp;X580&amp;"/5 (P"&amp;IF(ISNUMBER(SEARCH("X",AV580)),"; X","")&amp;")"))</f>
        <v/>
      </c>
      <c r="U580" s="26">
        <f>IF(AS580=0,"",IF(AR580=0,"Incomplete/invalid",IF(AA580=0,IF(ISNUMBER(SEARCH("X",AW580)),"Unrated (0-5; X)","Unrated (0-5)"),IF(AA580=1,W580&amp;"/5",W580&amp;"-"&amp;Y580&amp;"/5 (P"&amp;IF(ISNUMBER(SEARCH("X",AW580)),"; X","")&amp;")"))))</f>
        <v/>
      </c>
      <c r="V580" s="53">
        <f>LEN(AV580)-LEN(SUBSTITUTE(AV580,"Y",""))</f>
        <v/>
      </c>
      <c r="W580" s="54">
        <f>IF(AR580=1,LEN(AW580)-LEN(SUBSTITUTE(AW580,"Y","")),"")</f>
        <v/>
      </c>
      <c r="X580" s="53">
        <f>5-(LEN(AV580)-LEN(SUBSTITUTE(AV580,"N","")))</f>
        <v/>
      </c>
      <c r="Y580" s="54">
        <f>IF(AR580=1,5-(LEN(AW580)-LEN(SUBSTITUTE(AW580,"N",""))),"")</f>
        <v/>
      </c>
      <c r="Z580" s="55">
        <f>(V580+5-X580)/5</f>
        <v/>
      </c>
      <c r="AA580" s="56">
        <f>IF(AR580=1,(W580+5-Y580)/5,"")</f>
        <v/>
      </c>
      <c r="AB580" s="57">
        <f>D580*V580/5</f>
        <v/>
      </c>
      <c r="AC580" s="58">
        <f>IF(AR580=1,D580*W580/5,"")</f>
        <v/>
      </c>
      <c r="AD580" s="57">
        <f>D580*X580/5</f>
        <v/>
      </c>
      <c r="AE580" s="58">
        <f>IF(AR580=1,D580*Y580/5,"")</f>
        <v/>
      </c>
      <c r="AF580" s="57">
        <f>D580*Z580</f>
        <v/>
      </c>
      <c r="AG580" s="58">
        <f>IF(AR580=1,D580*AA580,"")</f>
        <v/>
      </c>
      <c r="AH580" s="14" t="inlineStr">
        <is>
          <t>Y: D2, D5 | N: none | X: none | U: D1, D3, D4. See dataset-specific evidence note in MCDM_Grades and the complete rules in MCDM_Rubric.</t>
        </is>
      </c>
      <c r="AI580" s="27" t="n"/>
      <c r="AJ580" s="14" t="inlineStr">
        <is>
          <t>https://data.mendeley.com/datasets/6p52w7d5xd/2</t>
        </is>
      </c>
      <c r="AK580" s="27" t="n"/>
      <c r="AL580" s="14" t="inlineStr">
        <is>
          <t>P: primary documentation (not evaluator-verified data quality)</t>
        </is>
      </c>
      <c r="AM580" s="27" t="n"/>
      <c r="AN580" s="14" t="inlineStr">
        <is>
          <t>Mendeley 6p52w7d5xd/2</t>
        </is>
      </c>
      <c r="AO580" s="27" t="n"/>
      <c r="AP580" s="14" t="inlineStr">
        <is>
          <t>2026-09-07</t>
        </is>
      </c>
      <c r="AQ580" s="27" t="n"/>
      <c r="AR580" s="14">
        <f>IF(AND(AS580=5,LEN(AW580)=5,LEN(SUBSTITUTE(SUBSTITUTE(SUBSTITUTE(SUBSTITUTE(AW580,"Y",""),"N",""),"U",""),"X",""))=0),1,0)</f>
        <v/>
      </c>
      <c r="AS580" s="14">
        <f>COUNTA(G580,J580,M580,P580,S580)</f>
        <v/>
      </c>
      <c r="AT580" s="14">
        <f>SUM(IF(OR(G580="Y",G580="N",G580="U",G580="X"),IF(G580=F580,1,0),0),IF(OR(J580="Y",J580="N",J580="U",J580="X"),IF(J580=I580,1,0),0),IF(OR(M580="Y",M580="N",M580="U",M580="X"),IF(M580=L580,1,0),0),IF(OR(P580="Y",P580="N",P580="U",P580="X"),IF(P580=O580,1,0),0),IF(OR(S580="Y",S580="N",S580="U",S580="X"),IF(S580=R580,1,0),0))</f>
        <v/>
      </c>
      <c r="AU580" s="14">
        <f>A580&amp;"|"&amp;LEFT(C580,1)</f>
        <v/>
      </c>
      <c r="AV580" s="14">
        <f>F580&amp;I580&amp;L580&amp;O580&amp;R580</f>
        <v/>
      </c>
      <c r="AW580" s="14">
        <f>G580&amp;J580&amp;M580&amp;P580&amp;S580</f>
        <v/>
      </c>
    </row>
    <row r="581" ht="70" customHeight="1">
      <c r="A581" s="14" t="inlineStr">
        <is>
          <t>DS-073</t>
        </is>
      </c>
      <c r="B581" s="14" t="inlineStr">
        <is>
          <t>PathCare: A Dataset for Road Fault Diagnosis</t>
        </is>
      </c>
      <c r="C581" s="14" t="inlineStr">
        <is>
          <t>C Sample Size</t>
        </is>
      </c>
      <c r="D581" s="14">
        <f>MCDM_Settings!$D$10</f>
        <v/>
      </c>
      <c r="E581" s="14" t="inlineStr">
        <is>
          <t>C1 Count originals</t>
        </is>
      </c>
      <c r="F581" s="21" t="inlineStr">
        <is>
          <t>U</t>
        </is>
      </c>
      <c r="G581" s="23" t="n"/>
      <c r="H581" s="14" t="inlineStr">
        <is>
          <t>C2 Count each class</t>
        </is>
      </c>
      <c r="I581" s="21" t="inlineStr">
        <is>
          <t>U</t>
        </is>
      </c>
      <c r="J581" s="23" t="n"/>
      <c r="K581" s="14" t="inlineStr">
        <is>
          <t>C3 Count each group</t>
        </is>
      </c>
      <c r="L581" s="21" t="inlineStr">
        <is>
          <t>U</t>
        </is>
      </c>
      <c r="M581" s="23" t="n"/>
      <c r="N581" s="14" t="inlineStr">
        <is>
          <t>C4 Count each split</t>
        </is>
      </c>
      <c r="O581" s="21" t="inlineStr">
        <is>
          <t>U</t>
        </is>
      </c>
      <c r="P581" s="23" t="n"/>
      <c r="Q581" s="14" t="inlineStr">
        <is>
          <t>C5 Justify the size</t>
        </is>
      </c>
      <c r="R581" s="21" t="inlineStr">
        <is>
          <t>U</t>
        </is>
      </c>
      <c r="S581" s="23" t="n"/>
      <c r="T581" s="14">
        <f>IF(Z581=0,IF(ISNUMBER(SEARCH("X",AV581)),"Unrated (0-5; X)","Unrated (0-5)"),IF(Z581=1,V581&amp;"/5",V581&amp;"-"&amp;X581&amp;"/5 (P"&amp;IF(ISNUMBER(SEARCH("X",AV581)),"; X","")&amp;")"))</f>
        <v/>
      </c>
      <c r="U581" s="26">
        <f>IF(AS581=0,"",IF(AR581=0,"Incomplete/invalid",IF(AA581=0,IF(ISNUMBER(SEARCH("X",AW581)),"Unrated (0-5; X)","Unrated (0-5)"),IF(AA581=1,W581&amp;"/5",W581&amp;"-"&amp;Y581&amp;"/5 (P"&amp;IF(ISNUMBER(SEARCH("X",AW581)),"; X","")&amp;")"))))</f>
        <v/>
      </c>
      <c r="V581" s="53">
        <f>LEN(AV581)-LEN(SUBSTITUTE(AV581,"Y",""))</f>
        <v/>
      </c>
      <c r="W581" s="54">
        <f>IF(AR581=1,LEN(AW581)-LEN(SUBSTITUTE(AW581,"Y","")),"")</f>
        <v/>
      </c>
      <c r="X581" s="53">
        <f>5-(LEN(AV581)-LEN(SUBSTITUTE(AV581,"N","")))</f>
        <v/>
      </c>
      <c r="Y581" s="54">
        <f>IF(AR581=1,5-(LEN(AW581)-LEN(SUBSTITUTE(AW581,"N",""))),"")</f>
        <v/>
      </c>
      <c r="Z581" s="55">
        <f>(V581+5-X581)/5</f>
        <v/>
      </c>
      <c r="AA581" s="56">
        <f>IF(AR581=1,(W581+5-Y581)/5,"")</f>
        <v/>
      </c>
      <c r="AB581" s="57">
        <f>D581*V581/5</f>
        <v/>
      </c>
      <c r="AC581" s="58">
        <f>IF(AR581=1,D581*W581/5,"")</f>
        <v/>
      </c>
      <c r="AD581" s="57">
        <f>D581*X581/5</f>
        <v/>
      </c>
      <c r="AE581" s="58">
        <f>IF(AR581=1,D581*Y581/5,"")</f>
        <v/>
      </c>
      <c r="AF581" s="57">
        <f>D581*Z581</f>
        <v/>
      </c>
      <c r="AG581" s="58">
        <f>IF(AR581=1,D581*AA581,"")</f>
        <v/>
      </c>
      <c r="AH581" s="14" t="inlineStr">
        <is>
          <t>Y: none | N: none | X: none | U: C1, C2, C3, C4, C5. See dataset-specific evidence note in MCDM_Grades and the complete rules in MCDM_Rubric.</t>
        </is>
      </c>
      <c r="AI581" s="27" t="n"/>
      <c r="AJ581" s="14" t="inlineStr">
        <is>
          <t>https://data.mendeley.com/datasets/6p52w7d5xd/2</t>
        </is>
      </c>
      <c r="AK581" s="27" t="n"/>
      <c r="AL581" s="14" t="inlineStr">
        <is>
          <t>P: primary documentation (not evaluator-verified data quality)</t>
        </is>
      </c>
      <c r="AM581" s="27" t="n"/>
      <c r="AN581" s="14" t="inlineStr">
        <is>
          <t>Mendeley 6p52w7d5xd/2</t>
        </is>
      </c>
      <c r="AO581" s="27" t="n"/>
      <c r="AP581" s="14" t="inlineStr">
        <is>
          <t>2026-09-07</t>
        </is>
      </c>
      <c r="AQ581" s="27" t="n"/>
      <c r="AR581" s="14">
        <f>IF(AND(AS581=5,LEN(AW581)=5,LEN(SUBSTITUTE(SUBSTITUTE(SUBSTITUTE(SUBSTITUTE(AW581,"Y",""),"N",""),"U",""),"X",""))=0),1,0)</f>
        <v/>
      </c>
      <c r="AS581" s="14">
        <f>COUNTA(G581,J581,M581,P581,S581)</f>
        <v/>
      </c>
      <c r="AT581" s="14">
        <f>SUM(IF(OR(G581="Y",G581="N",G581="U",G581="X"),IF(G581=F581,1,0),0),IF(OR(J581="Y",J581="N",J581="U",J581="X"),IF(J581=I581,1,0),0),IF(OR(M581="Y",M581="N",M581="U",M581="X"),IF(M581=L581,1,0),0),IF(OR(P581="Y",P581="N",P581="U",P581="X"),IF(P581=O581,1,0),0),IF(OR(S581="Y",S581="N",S581="U",S581="X"),IF(S581=R581,1,0),0))</f>
        <v/>
      </c>
      <c r="AU581" s="14">
        <f>A581&amp;"|"&amp;LEFT(C581,1)</f>
        <v/>
      </c>
      <c r="AV581" s="14">
        <f>F581&amp;I581&amp;L581&amp;O581&amp;R581</f>
        <v/>
      </c>
      <c r="AW581" s="14">
        <f>G581&amp;J581&amp;M581&amp;P581&amp;S581</f>
        <v/>
      </c>
    </row>
    <row r="582" ht="70" customHeight="1">
      <c r="A582" s="14" t="inlineStr">
        <is>
          <t>DS-073</t>
        </is>
      </c>
      <c r="B582" s="14" t="inlineStr">
        <is>
          <t>PathCare: A Dataset for Road Fault Diagnosis</t>
        </is>
      </c>
      <c r="C582" s="14" t="inlineStr">
        <is>
          <t>R Domain Fit</t>
        </is>
      </c>
      <c r="D582" s="14">
        <f>MCDM_Settings!$D$11</f>
        <v/>
      </c>
      <c r="E582" s="14" t="inlineStr">
        <is>
          <t>R1 Define the domain</t>
        </is>
      </c>
      <c r="F582" s="21" t="inlineStr">
        <is>
          <t>U</t>
        </is>
      </c>
      <c r="G582" s="23" t="n"/>
      <c r="H582" s="14" t="inlineStr">
        <is>
          <t>R2 Describe coverage</t>
        </is>
      </c>
      <c r="I582" s="21" t="inlineStr">
        <is>
          <t>U</t>
        </is>
      </c>
      <c r="J582" s="23" t="n"/>
      <c r="K582" s="14" t="inlineStr">
        <is>
          <t>R3 Compare the target</t>
        </is>
      </c>
      <c r="L582" s="21" t="inlineStr">
        <is>
          <t>U</t>
        </is>
      </c>
      <c r="M582" s="23" t="n"/>
      <c r="N582" s="14" t="inlineStr">
        <is>
          <t>R4 Check for bias</t>
        </is>
      </c>
      <c r="O582" s="21" t="inlineStr">
        <is>
          <t>U</t>
        </is>
      </c>
      <c r="P582" s="23" t="n"/>
      <c r="Q582" s="14" t="inlineStr">
        <is>
          <t>R5 Test a new domain</t>
        </is>
      </c>
      <c r="R582" s="21" t="inlineStr">
        <is>
          <t>U</t>
        </is>
      </c>
      <c r="S582" s="23" t="n"/>
      <c r="T582" s="14">
        <f>IF(Z582=0,IF(ISNUMBER(SEARCH("X",AV582)),"Unrated (0-5; X)","Unrated (0-5)"),IF(Z582=1,V582&amp;"/5",V582&amp;"-"&amp;X582&amp;"/5 (P"&amp;IF(ISNUMBER(SEARCH("X",AV582)),"; X","")&amp;")"))</f>
        <v/>
      </c>
      <c r="U582" s="26">
        <f>IF(AS582=0,"",IF(AR582=0,"Incomplete/invalid",IF(AA582=0,IF(ISNUMBER(SEARCH("X",AW582)),"Unrated (0-5; X)","Unrated (0-5)"),IF(AA582=1,W582&amp;"/5",W582&amp;"-"&amp;Y582&amp;"/5 (P"&amp;IF(ISNUMBER(SEARCH("X",AW582)),"; X","")&amp;")"))))</f>
        <v/>
      </c>
      <c r="V582" s="53">
        <f>LEN(AV582)-LEN(SUBSTITUTE(AV582,"Y",""))</f>
        <v/>
      </c>
      <c r="W582" s="54">
        <f>IF(AR582=1,LEN(AW582)-LEN(SUBSTITUTE(AW582,"Y","")),"")</f>
        <v/>
      </c>
      <c r="X582" s="53">
        <f>5-(LEN(AV582)-LEN(SUBSTITUTE(AV582,"N","")))</f>
        <v/>
      </c>
      <c r="Y582" s="54">
        <f>IF(AR582=1,5-(LEN(AW582)-LEN(SUBSTITUTE(AW582,"N",""))),"")</f>
        <v/>
      </c>
      <c r="Z582" s="55">
        <f>(V582+5-X582)/5</f>
        <v/>
      </c>
      <c r="AA582" s="56">
        <f>IF(AR582=1,(W582+5-Y582)/5,"")</f>
        <v/>
      </c>
      <c r="AB582" s="57">
        <f>D582*V582/5</f>
        <v/>
      </c>
      <c r="AC582" s="58">
        <f>IF(AR582=1,D582*W582/5,"")</f>
        <v/>
      </c>
      <c r="AD582" s="57">
        <f>D582*X582/5</f>
        <v/>
      </c>
      <c r="AE582" s="58">
        <f>IF(AR582=1,D582*Y582/5,"")</f>
        <v/>
      </c>
      <c r="AF582" s="57">
        <f>D582*Z582</f>
        <v/>
      </c>
      <c r="AG582" s="58">
        <f>IF(AR582=1,D582*AA582,"")</f>
        <v/>
      </c>
      <c r="AH582" s="14" t="inlineStr">
        <is>
          <t>Y: none | N: none | X: none | U: R1, R2, R3, R4, R5. See dataset-specific evidence note in MCDM_Grades and the complete rules in MCDM_Rubric.</t>
        </is>
      </c>
      <c r="AI582" s="27" t="n"/>
      <c r="AJ582" s="14" t="inlineStr">
        <is>
          <t>https://data.mendeley.com/datasets/6p52w7d5xd/2</t>
        </is>
      </c>
      <c r="AK582" s="27" t="n"/>
      <c r="AL582" s="14" t="inlineStr">
        <is>
          <t>P: primary documentation (not evaluator-verified data quality)</t>
        </is>
      </c>
      <c r="AM582" s="27" t="n"/>
      <c r="AN582" s="14" t="inlineStr">
        <is>
          <t>Mendeley 6p52w7d5xd/2</t>
        </is>
      </c>
      <c r="AO582" s="27" t="n"/>
      <c r="AP582" s="14" t="inlineStr">
        <is>
          <t>2026-09-07</t>
        </is>
      </c>
      <c r="AQ582" s="27" t="n"/>
      <c r="AR582" s="14">
        <f>IF(AND(AS582=5,LEN(AW582)=5,LEN(SUBSTITUTE(SUBSTITUTE(SUBSTITUTE(SUBSTITUTE(AW582,"Y",""),"N",""),"U",""),"X",""))=0),1,0)</f>
        <v/>
      </c>
      <c r="AS582" s="14">
        <f>COUNTA(G582,J582,M582,P582,S582)</f>
        <v/>
      </c>
      <c r="AT582" s="14">
        <f>SUM(IF(OR(G582="Y",G582="N",G582="U",G582="X"),IF(G582=F582,1,0),0),IF(OR(J582="Y",J582="N",J582="U",J582="X"),IF(J582=I582,1,0),0),IF(OR(M582="Y",M582="N",M582="U",M582="X"),IF(M582=L582,1,0),0),IF(OR(P582="Y",P582="N",P582="U",P582="X"),IF(P582=O582,1,0),0),IF(OR(S582="Y",S582="N",S582="U",S582="X"),IF(S582=R582,1,0),0))</f>
        <v/>
      </c>
      <c r="AU582" s="14">
        <f>A582&amp;"|"&amp;LEFT(C582,1)</f>
        <v/>
      </c>
      <c r="AV582" s="14">
        <f>F582&amp;I582&amp;L582&amp;O582&amp;R582</f>
        <v/>
      </c>
      <c r="AW582" s="14">
        <f>G582&amp;J582&amp;M582&amp;P582&amp;S582</f>
        <v/>
      </c>
    </row>
    <row r="583" ht="70" customHeight="1">
      <c r="A583" s="14" t="inlineStr">
        <is>
          <t>DS-073</t>
        </is>
      </c>
      <c r="B583" s="14" t="inlineStr">
        <is>
          <t>PathCare: A Dataset for Road Fault Diagnosis</t>
        </is>
      </c>
      <c r="C583" s="14" t="inlineStr">
        <is>
          <t>M Sensor Details</t>
        </is>
      </c>
      <c r="D583" s="14">
        <f>MCDM_Settings!$D$12</f>
        <v/>
      </c>
      <c r="E583" s="14" t="inlineStr">
        <is>
          <t>M1 Identify equipment</t>
        </is>
      </c>
      <c r="F583" s="21" t="inlineStr">
        <is>
          <t>Y</t>
        </is>
      </c>
      <c r="G583" s="23" t="n"/>
      <c r="H583" s="14" t="inlineStr">
        <is>
          <t>M2 Specify the scale</t>
        </is>
      </c>
      <c r="I583" s="21" t="inlineStr">
        <is>
          <t>U</t>
        </is>
      </c>
      <c r="J583" s="23" t="n"/>
      <c r="K583" s="14" t="inlineStr">
        <is>
          <t>M3 Locate the records</t>
        </is>
      </c>
      <c r="L583" s="21" t="inlineStr">
        <is>
          <t>U</t>
        </is>
      </c>
      <c r="M583" s="23" t="n"/>
      <c r="N583" s="14" t="inlineStr">
        <is>
          <t>M4 Report precision</t>
        </is>
      </c>
      <c r="O583" s="21" t="inlineStr">
        <is>
          <t>U</t>
        </is>
      </c>
      <c r="P583" s="23" t="n"/>
      <c r="Q583" s="14" t="inlineStr">
        <is>
          <t>M5 Explain processing</t>
        </is>
      </c>
      <c r="R583" s="21" t="inlineStr">
        <is>
          <t>Y</t>
        </is>
      </c>
      <c r="S583" s="23" t="n"/>
      <c r="T583" s="14">
        <f>IF(Z583=0,IF(ISNUMBER(SEARCH("X",AV583)),"Unrated (0-5; X)","Unrated (0-5)"),IF(Z583=1,V583&amp;"/5",V583&amp;"-"&amp;X583&amp;"/5 (P"&amp;IF(ISNUMBER(SEARCH("X",AV583)),"; X","")&amp;")"))</f>
        <v/>
      </c>
      <c r="U583" s="26">
        <f>IF(AS583=0,"",IF(AR583=0,"Incomplete/invalid",IF(AA583=0,IF(ISNUMBER(SEARCH("X",AW583)),"Unrated (0-5; X)","Unrated (0-5)"),IF(AA583=1,W583&amp;"/5",W583&amp;"-"&amp;Y583&amp;"/5 (P"&amp;IF(ISNUMBER(SEARCH("X",AW583)),"; X","")&amp;")"))))</f>
        <v/>
      </c>
      <c r="V583" s="53">
        <f>LEN(AV583)-LEN(SUBSTITUTE(AV583,"Y",""))</f>
        <v/>
      </c>
      <c r="W583" s="54">
        <f>IF(AR583=1,LEN(AW583)-LEN(SUBSTITUTE(AW583,"Y","")),"")</f>
        <v/>
      </c>
      <c r="X583" s="53">
        <f>5-(LEN(AV583)-LEN(SUBSTITUTE(AV583,"N","")))</f>
        <v/>
      </c>
      <c r="Y583" s="54">
        <f>IF(AR583=1,5-(LEN(AW583)-LEN(SUBSTITUTE(AW583,"N",""))),"")</f>
        <v/>
      </c>
      <c r="Z583" s="55">
        <f>(V583+5-X583)/5</f>
        <v/>
      </c>
      <c r="AA583" s="56">
        <f>IF(AR583=1,(W583+5-Y583)/5,"")</f>
        <v/>
      </c>
      <c r="AB583" s="57">
        <f>D583*V583/5</f>
        <v/>
      </c>
      <c r="AC583" s="58">
        <f>IF(AR583=1,D583*W583/5,"")</f>
        <v/>
      </c>
      <c r="AD583" s="57">
        <f>D583*X583/5</f>
        <v/>
      </c>
      <c r="AE583" s="58">
        <f>IF(AR583=1,D583*Y583/5,"")</f>
        <v/>
      </c>
      <c r="AF583" s="57">
        <f>D583*Z583</f>
        <v/>
      </c>
      <c r="AG583" s="58">
        <f>IF(AR583=1,D583*AA583,"")</f>
        <v/>
      </c>
      <c r="AH583" s="14" t="inlineStr">
        <is>
          <t>Y: M1, M5 | N: none | X: none | U: M2, M3, M4. See dataset-specific evidence note in MCDM_Grades and the complete rules in MCDM_Rubric.</t>
        </is>
      </c>
      <c r="AI583" s="27" t="n"/>
      <c r="AJ583" s="14" t="inlineStr">
        <is>
          <t>https://data.mendeley.com/datasets/6p52w7d5xd/2</t>
        </is>
      </c>
      <c r="AK583" s="27" t="n"/>
      <c r="AL583" s="14" t="inlineStr">
        <is>
          <t>P: primary documentation (not evaluator-verified data quality)</t>
        </is>
      </c>
      <c r="AM583" s="27" t="n"/>
      <c r="AN583" s="14" t="inlineStr">
        <is>
          <t>Mendeley 6p52w7d5xd/2</t>
        </is>
      </c>
      <c r="AO583" s="27" t="n"/>
      <c r="AP583" s="14" t="inlineStr">
        <is>
          <t>2026-09-07</t>
        </is>
      </c>
      <c r="AQ583" s="27" t="n"/>
      <c r="AR583" s="14">
        <f>IF(AND(AS583=5,LEN(AW583)=5,LEN(SUBSTITUTE(SUBSTITUTE(SUBSTITUTE(SUBSTITUTE(AW583,"Y",""),"N",""),"U",""),"X",""))=0),1,0)</f>
        <v/>
      </c>
      <c r="AS583" s="14">
        <f>COUNTA(G583,J583,M583,P583,S583)</f>
        <v/>
      </c>
      <c r="AT583" s="14">
        <f>SUM(IF(OR(G583="Y",G583="N",G583="U",G583="X"),IF(G583=F583,1,0),0),IF(OR(J583="Y",J583="N",J583="U",J583="X"),IF(J583=I583,1,0),0),IF(OR(M583="Y",M583="N",M583="U",M583="X"),IF(M583=L583,1,0),0),IF(OR(P583="Y",P583="N",P583="U",P583="X"),IF(P583=O583,1,0),0),IF(OR(S583="Y",S583="N",S583="U",S583="X"),IF(S583=R583,1,0),0))</f>
        <v/>
      </c>
      <c r="AU583" s="14">
        <f>A583&amp;"|"&amp;LEFT(C583,1)</f>
        <v/>
      </c>
      <c r="AV583" s="14">
        <f>F583&amp;I583&amp;L583&amp;O583&amp;R583</f>
        <v/>
      </c>
      <c r="AW583" s="14">
        <f>G583&amp;J583&amp;M583&amp;P583&amp;S583</f>
        <v/>
      </c>
    </row>
    <row r="584" ht="70" customHeight="1">
      <c r="A584" s="14" t="inlineStr">
        <is>
          <t>DS-073</t>
        </is>
      </c>
      <c r="B584" s="14" t="inlineStr">
        <is>
          <t>PathCare: A Dataset for Road Fault Diagnosis</t>
        </is>
      </c>
      <c r="C584" s="14" t="inlineStr">
        <is>
          <t>V Test Readiness</t>
        </is>
      </c>
      <c r="D584" s="14">
        <f>MCDM_Settings!$D$13</f>
        <v/>
      </c>
      <c r="E584" s="14" t="inlineStr">
        <is>
          <t>V1 Identify test data</t>
        </is>
      </c>
      <c r="F584" s="21" t="inlineStr">
        <is>
          <t>U</t>
        </is>
      </c>
      <c r="G584" s="23" t="n"/>
      <c r="H584" s="14" t="inlineStr">
        <is>
          <t>V2 Define the splits</t>
        </is>
      </c>
      <c r="I584" s="21" t="inlineStr">
        <is>
          <t>U</t>
        </is>
      </c>
      <c r="J584" s="23" t="n"/>
      <c r="K584" s="14" t="inlineStr">
        <is>
          <t>V3 Prevent leakage</t>
        </is>
      </c>
      <c r="L584" s="21" t="inlineStr">
        <is>
          <t>U</t>
        </is>
      </c>
      <c r="M584" s="23" t="n"/>
      <c r="N584" s="14" t="inlineStr">
        <is>
          <t>V4 Provide a baseline</t>
        </is>
      </c>
      <c r="O584" s="21" t="inlineStr">
        <is>
          <t>U</t>
        </is>
      </c>
      <c r="P584" s="23" t="n"/>
      <c r="Q584" s="14" t="inlineStr">
        <is>
          <t>V5 Report uncertainty</t>
        </is>
      </c>
      <c r="R584" s="21" t="inlineStr">
        <is>
          <t>U</t>
        </is>
      </c>
      <c r="S584" s="23" t="n"/>
      <c r="T584" s="14">
        <f>IF(Z584=0,IF(ISNUMBER(SEARCH("X",AV584)),"Unrated (0-5; X)","Unrated (0-5)"),IF(Z584=1,V584&amp;"/5",V584&amp;"-"&amp;X584&amp;"/5 (P"&amp;IF(ISNUMBER(SEARCH("X",AV584)),"; X","")&amp;")"))</f>
        <v/>
      </c>
      <c r="U584" s="26">
        <f>IF(AS584=0,"",IF(AR584=0,"Incomplete/invalid",IF(AA584=0,IF(ISNUMBER(SEARCH("X",AW584)),"Unrated (0-5; X)","Unrated (0-5)"),IF(AA584=1,W584&amp;"/5",W584&amp;"-"&amp;Y584&amp;"/5 (P"&amp;IF(ISNUMBER(SEARCH("X",AW584)),"; X","")&amp;")"))))</f>
        <v/>
      </c>
      <c r="V584" s="53">
        <f>LEN(AV584)-LEN(SUBSTITUTE(AV584,"Y",""))</f>
        <v/>
      </c>
      <c r="W584" s="54">
        <f>IF(AR584=1,LEN(AW584)-LEN(SUBSTITUTE(AW584,"Y","")),"")</f>
        <v/>
      </c>
      <c r="X584" s="53">
        <f>5-(LEN(AV584)-LEN(SUBSTITUTE(AV584,"N","")))</f>
        <v/>
      </c>
      <c r="Y584" s="54">
        <f>IF(AR584=1,5-(LEN(AW584)-LEN(SUBSTITUTE(AW584,"N",""))),"")</f>
        <v/>
      </c>
      <c r="Z584" s="55">
        <f>(V584+5-X584)/5</f>
        <v/>
      </c>
      <c r="AA584" s="56">
        <f>IF(AR584=1,(W584+5-Y584)/5,"")</f>
        <v/>
      </c>
      <c r="AB584" s="57">
        <f>D584*V584/5</f>
        <v/>
      </c>
      <c r="AC584" s="58">
        <f>IF(AR584=1,D584*W584/5,"")</f>
        <v/>
      </c>
      <c r="AD584" s="57">
        <f>D584*X584/5</f>
        <v/>
      </c>
      <c r="AE584" s="58">
        <f>IF(AR584=1,D584*Y584/5,"")</f>
        <v/>
      </c>
      <c r="AF584" s="57">
        <f>D584*Z584</f>
        <v/>
      </c>
      <c r="AG584" s="58">
        <f>IF(AR584=1,D584*AA584,"")</f>
        <v/>
      </c>
      <c r="AH584" s="14" t="inlineStr">
        <is>
          <t>Y: none | N: none | X: none | U: V1, V2, V3, V4, V5. See dataset-specific evidence note in MCDM_Grades and the complete rules in MCDM_Rubric.</t>
        </is>
      </c>
      <c r="AI584" s="27" t="n"/>
      <c r="AJ584" s="14" t="inlineStr">
        <is>
          <t>https://data.mendeley.com/datasets/6p52w7d5xd/2</t>
        </is>
      </c>
      <c r="AK584" s="27" t="n"/>
      <c r="AL584" s="14" t="inlineStr">
        <is>
          <t>P: primary documentation (not evaluator-verified data quality)</t>
        </is>
      </c>
      <c r="AM584" s="27" t="n"/>
      <c r="AN584" s="14" t="inlineStr">
        <is>
          <t>Mendeley 6p52w7d5xd/2</t>
        </is>
      </c>
      <c r="AO584" s="27" t="n"/>
      <c r="AP584" s="14" t="inlineStr">
        <is>
          <t>2026-09-07</t>
        </is>
      </c>
      <c r="AQ584" s="27" t="n"/>
      <c r="AR584" s="14">
        <f>IF(AND(AS584=5,LEN(AW584)=5,LEN(SUBSTITUTE(SUBSTITUTE(SUBSTITUTE(SUBSTITUTE(AW584,"Y",""),"N",""),"U",""),"X",""))=0),1,0)</f>
        <v/>
      </c>
      <c r="AS584" s="14">
        <f>COUNTA(G584,J584,M584,P584,S584)</f>
        <v/>
      </c>
      <c r="AT584" s="14">
        <f>SUM(IF(OR(G584="Y",G584="N",G584="U",G584="X"),IF(G584=F584,1,0),0),IF(OR(J584="Y",J584="N",J584="U",J584="X"),IF(J584=I584,1,0),0),IF(OR(M584="Y",M584="N",M584="U",M584="X"),IF(M584=L584,1,0),0),IF(OR(P584="Y",P584="N",P584="U",P584="X"),IF(P584=O584,1,0),0),IF(OR(S584="Y",S584="N",S584="U",S584="X"),IF(S584=R584,1,0),0))</f>
        <v/>
      </c>
      <c r="AU584" s="14">
        <f>A584&amp;"|"&amp;LEFT(C584,1)</f>
        <v/>
      </c>
      <c r="AV584" s="14">
        <f>F584&amp;I584&amp;L584&amp;O584&amp;R584</f>
        <v/>
      </c>
      <c r="AW584" s="14">
        <f>G584&amp;J584&amp;M584&amp;P584&amp;S584</f>
        <v/>
      </c>
    </row>
    <row r="585" ht="70" customHeight="1">
      <c r="A585" s="14" t="inlineStr">
        <is>
          <t>DS-073</t>
        </is>
      </c>
      <c r="B585" s="14" t="inlineStr">
        <is>
          <t>PathCare: A Dataset for Road Fault Diagnosis</t>
        </is>
      </c>
      <c r="C585" s="14" t="inlineStr">
        <is>
          <t>E Engineering Value</t>
        </is>
      </c>
      <c r="D585" s="14">
        <f>MCDM_Settings!$D$14</f>
        <v/>
      </c>
      <c r="E585" s="14" t="inlineStr">
        <is>
          <t>E1 Define the outcome</t>
        </is>
      </c>
      <c r="F585" s="21" t="inlineStr">
        <is>
          <t>U</t>
        </is>
      </c>
      <c r="G585" s="23" t="n"/>
      <c r="H585" s="14" t="inlineStr">
        <is>
          <t>E2 Provide measurements</t>
        </is>
      </c>
      <c r="I585" s="21" t="inlineStr">
        <is>
          <t>U</t>
        </is>
      </c>
      <c r="J585" s="23" t="n"/>
      <c r="K585" s="14" t="inlineStr">
        <is>
          <t>E3 Link the records</t>
        </is>
      </c>
      <c r="L585" s="21" t="inlineStr">
        <is>
          <t>U</t>
        </is>
      </c>
      <c r="M585" s="23" t="n"/>
      <c r="N585" s="14" t="inlineStr">
        <is>
          <t>E4 Map agency needs</t>
        </is>
      </c>
      <c r="O585" s="21" t="inlineStr">
        <is>
          <t>U</t>
        </is>
      </c>
      <c r="P585" s="23" t="n"/>
      <c r="Q585" s="14" t="inlineStr">
        <is>
          <t>E5 Validate the decision</t>
        </is>
      </c>
      <c r="R585" s="21" t="inlineStr">
        <is>
          <t>U</t>
        </is>
      </c>
      <c r="S585" s="23" t="n"/>
      <c r="T585" s="14">
        <f>IF(Z585=0,IF(ISNUMBER(SEARCH("X",AV585)),"Unrated (0-5; X)","Unrated (0-5)"),IF(Z585=1,V585&amp;"/5",V585&amp;"-"&amp;X585&amp;"/5 (P"&amp;IF(ISNUMBER(SEARCH("X",AV585)),"; X","")&amp;")"))</f>
        <v/>
      </c>
      <c r="U585" s="26">
        <f>IF(AS585=0,"",IF(AR585=0,"Incomplete/invalid",IF(AA585=0,IF(ISNUMBER(SEARCH("X",AW585)),"Unrated (0-5; X)","Unrated (0-5)"),IF(AA585=1,W585&amp;"/5",W585&amp;"-"&amp;Y585&amp;"/5 (P"&amp;IF(ISNUMBER(SEARCH("X",AW585)),"; X","")&amp;")"))))</f>
        <v/>
      </c>
      <c r="V585" s="53">
        <f>LEN(AV585)-LEN(SUBSTITUTE(AV585,"Y",""))</f>
        <v/>
      </c>
      <c r="W585" s="54">
        <f>IF(AR585=1,LEN(AW585)-LEN(SUBSTITUTE(AW585,"Y","")),"")</f>
        <v/>
      </c>
      <c r="X585" s="53">
        <f>5-(LEN(AV585)-LEN(SUBSTITUTE(AV585,"N","")))</f>
        <v/>
      </c>
      <c r="Y585" s="54">
        <f>IF(AR585=1,5-(LEN(AW585)-LEN(SUBSTITUTE(AW585,"N",""))),"")</f>
        <v/>
      </c>
      <c r="Z585" s="55">
        <f>(V585+5-X585)/5</f>
        <v/>
      </c>
      <c r="AA585" s="56">
        <f>IF(AR585=1,(W585+5-Y585)/5,"")</f>
        <v/>
      </c>
      <c r="AB585" s="57">
        <f>D585*V585/5</f>
        <v/>
      </c>
      <c r="AC585" s="58">
        <f>IF(AR585=1,D585*W585/5,"")</f>
        <v/>
      </c>
      <c r="AD585" s="57">
        <f>D585*X585/5</f>
        <v/>
      </c>
      <c r="AE585" s="58">
        <f>IF(AR585=1,D585*Y585/5,"")</f>
        <v/>
      </c>
      <c r="AF585" s="57">
        <f>D585*Z585</f>
        <v/>
      </c>
      <c r="AG585" s="58">
        <f>IF(AR585=1,D585*AA585,"")</f>
        <v/>
      </c>
      <c r="AH585" s="14" t="inlineStr">
        <is>
          <t>Y: none | N: none | X: none | U: E1, E2, E3, E4, E5. See dataset-specific evidence note in MCDM_Grades and the complete rules in MCDM_Rubric.</t>
        </is>
      </c>
      <c r="AI585" s="27" t="n"/>
      <c r="AJ585" s="14" t="inlineStr">
        <is>
          <t>https://data.mendeley.com/datasets/6p52w7d5xd/2</t>
        </is>
      </c>
      <c r="AK585" s="27" t="n"/>
      <c r="AL585" s="14" t="inlineStr">
        <is>
          <t>P: primary documentation (not evaluator-verified data quality)</t>
        </is>
      </c>
      <c r="AM585" s="27" t="n"/>
      <c r="AN585" s="14" t="inlineStr">
        <is>
          <t>Mendeley 6p52w7d5xd/2</t>
        </is>
      </c>
      <c r="AO585" s="27" t="n"/>
      <c r="AP585" s="14" t="inlineStr">
        <is>
          <t>2026-09-07</t>
        </is>
      </c>
      <c r="AQ585" s="27" t="n"/>
      <c r="AR585" s="14">
        <f>IF(AND(AS585=5,LEN(AW585)=5,LEN(SUBSTITUTE(SUBSTITUTE(SUBSTITUTE(SUBSTITUTE(AW585,"Y",""),"N",""),"U",""),"X",""))=0),1,0)</f>
        <v/>
      </c>
      <c r="AS585" s="14">
        <f>COUNTA(G585,J585,M585,P585,S585)</f>
        <v/>
      </c>
      <c r="AT585" s="14">
        <f>SUM(IF(OR(G585="Y",G585="N",G585="U",G585="X"),IF(G585=F585,1,0),0),IF(OR(J585="Y",J585="N",J585="U",J585="X"),IF(J585=I585,1,0),0),IF(OR(M585="Y",M585="N",M585="U",M585="X"),IF(M585=L585,1,0),0),IF(OR(P585="Y",P585="N",P585="U",P585="X"),IF(P585=O585,1,0),0),IF(OR(S585="Y",S585="N",S585="U",S585="X"),IF(S585=R585,1,0),0))</f>
        <v/>
      </c>
      <c r="AU585" s="14">
        <f>A585&amp;"|"&amp;LEFT(C585,1)</f>
        <v/>
      </c>
      <c r="AV585" s="14">
        <f>F585&amp;I585&amp;L585&amp;O585&amp;R585</f>
        <v/>
      </c>
      <c r="AW585" s="14">
        <f>G585&amp;J585&amp;M585&amp;P585&amp;S585</f>
        <v/>
      </c>
    </row>
    <row r="586" ht="70" customHeight="1">
      <c r="A586" s="14" t="inlineStr">
        <is>
          <t>DS-074</t>
        </is>
      </c>
      <c r="B586" s="14" t="inlineStr">
        <is>
          <t>PaveCrack1300: UAV-Acquired Pavement Crack Segmentation Dataset</t>
        </is>
      </c>
      <c r="C586" s="14" t="inlineStr">
        <is>
          <t>A Access</t>
        </is>
      </c>
      <c r="D586" s="14">
        <f>MCDM_Settings!$D$7</f>
        <v/>
      </c>
      <c r="E586" s="14" t="inlineStr">
        <is>
          <t>A1 Find the release</t>
        </is>
      </c>
      <c r="F586" s="21" t="inlineStr">
        <is>
          <t>Y</t>
        </is>
      </c>
      <c r="G586" s="23" t="n"/>
      <c r="H586" s="14" t="inlineStr">
        <is>
          <t>A2 Get the data</t>
        </is>
      </c>
      <c r="I586" s="21" t="inlineStr">
        <is>
          <t>Y</t>
        </is>
      </c>
      <c r="J586" s="23" t="n"/>
      <c r="K586" s="14" t="inlineStr">
        <is>
          <t>A3 Check the license</t>
        </is>
      </c>
      <c r="L586" s="21" t="inlineStr">
        <is>
          <t>Y</t>
        </is>
      </c>
      <c r="M586" s="23" t="n"/>
      <c r="N586" s="14" t="inlineStr">
        <is>
          <t>A4 Check other rights</t>
        </is>
      </c>
      <c r="O586" s="21" t="inlineStr">
        <is>
          <t>U</t>
        </is>
      </c>
      <c r="P586" s="23" t="n"/>
      <c r="Q586" s="14" t="inlineStr">
        <is>
          <t>A5 Open a sample</t>
        </is>
      </c>
      <c r="R586" s="21" t="inlineStr">
        <is>
          <t>U</t>
        </is>
      </c>
      <c r="S586" s="23" t="n"/>
      <c r="T586" s="14">
        <f>IF(Z586=0,IF(ISNUMBER(SEARCH("X",AV586)),"Unrated (0-5; X)","Unrated (0-5)"),IF(Z586=1,V586&amp;"/5",V586&amp;"-"&amp;X586&amp;"/5 (P"&amp;IF(ISNUMBER(SEARCH("X",AV586)),"; X","")&amp;")"))</f>
        <v/>
      </c>
      <c r="U586" s="26">
        <f>IF(AS586=0,"",IF(AR586=0,"Incomplete/invalid",IF(AA586=0,IF(ISNUMBER(SEARCH("X",AW586)),"Unrated (0-5; X)","Unrated (0-5)"),IF(AA586=1,W586&amp;"/5",W586&amp;"-"&amp;Y586&amp;"/5 (P"&amp;IF(ISNUMBER(SEARCH("X",AW586)),"; X","")&amp;")"))))</f>
        <v/>
      </c>
      <c r="V586" s="53">
        <f>LEN(AV586)-LEN(SUBSTITUTE(AV586,"Y",""))</f>
        <v/>
      </c>
      <c r="W586" s="54">
        <f>IF(AR586=1,LEN(AW586)-LEN(SUBSTITUTE(AW586,"Y","")),"")</f>
        <v/>
      </c>
      <c r="X586" s="53">
        <f>5-(LEN(AV586)-LEN(SUBSTITUTE(AV586,"N","")))</f>
        <v/>
      </c>
      <c r="Y586" s="54">
        <f>IF(AR586=1,5-(LEN(AW586)-LEN(SUBSTITUTE(AW586,"N",""))),"")</f>
        <v/>
      </c>
      <c r="Z586" s="55">
        <f>(V586+5-X586)/5</f>
        <v/>
      </c>
      <c r="AA586" s="56">
        <f>IF(AR586=1,(W586+5-Y586)/5,"")</f>
        <v/>
      </c>
      <c r="AB586" s="57">
        <f>D586*V586/5</f>
        <v/>
      </c>
      <c r="AC586" s="58">
        <f>IF(AR586=1,D586*W586/5,"")</f>
        <v/>
      </c>
      <c r="AD586" s="57">
        <f>D586*X586/5</f>
        <v/>
      </c>
      <c r="AE586" s="58">
        <f>IF(AR586=1,D586*Y586/5,"")</f>
        <v/>
      </c>
      <c r="AF586" s="57">
        <f>D586*Z586</f>
        <v/>
      </c>
      <c r="AG586" s="58">
        <f>IF(AR586=1,D586*AA586,"")</f>
        <v/>
      </c>
      <c r="AH586" s="14" t="inlineStr">
        <is>
          <t>Y: A1, A2, A3 | N: none | X: none | U: A4, A5. See dataset-specific evidence note in MCDM_Grades and the complete rules in MCDM_Rubric.</t>
        </is>
      </c>
      <c r="AI586" s="27" t="n"/>
      <c r="AJ586" s="14" t="inlineStr">
        <is>
          <t>https://data.mendeley.com/datasets/8b27pdcxv7/1</t>
        </is>
      </c>
      <c r="AK586" s="27" t="n"/>
      <c r="AL586" s="14" t="inlineStr">
        <is>
          <t>P: primary documentation (not evaluator-verified data quality)</t>
        </is>
      </c>
      <c r="AM586" s="27" t="n"/>
      <c r="AN586" s="14" t="inlineStr">
        <is>
          <t>Mendeley 8b27pdcxv7/1</t>
        </is>
      </c>
      <c r="AO586" s="27" t="n"/>
      <c r="AP586" s="14" t="inlineStr">
        <is>
          <t>2026-09-07</t>
        </is>
      </c>
      <c r="AQ586" s="27" t="n"/>
      <c r="AR586" s="14">
        <f>IF(AND(AS586=5,LEN(AW586)=5,LEN(SUBSTITUTE(SUBSTITUTE(SUBSTITUTE(SUBSTITUTE(AW586,"Y",""),"N",""),"U",""),"X",""))=0),1,0)</f>
        <v/>
      </c>
      <c r="AS586" s="14">
        <f>COUNTA(G586,J586,M586,P586,S586)</f>
        <v/>
      </c>
      <c r="AT586" s="14">
        <f>SUM(IF(OR(G586="Y",G586="N",G586="U",G586="X"),IF(G586=F586,1,0),0),IF(OR(J586="Y",J586="N",J586="U",J586="X"),IF(J586=I586,1,0),0),IF(OR(M586="Y",M586="N",M586="U",M586="X"),IF(M586=L586,1,0),0),IF(OR(P586="Y",P586="N",P586="U",P586="X"),IF(P586=O586,1,0),0),IF(OR(S586="Y",S586="N",S586="U",S586="X"),IF(S586=R586,1,0),0))</f>
        <v/>
      </c>
      <c r="AU586" s="14">
        <f>A586&amp;"|"&amp;LEFT(C586,1)</f>
        <v/>
      </c>
      <c r="AV586" s="14">
        <f>F586&amp;I586&amp;L586&amp;O586&amp;R586</f>
        <v/>
      </c>
      <c r="AW586" s="14">
        <f>G586&amp;J586&amp;M586&amp;P586&amp;S586</f>
        <v/>
      </c>
    </row>
    <row r="587" ht="70" customHeight="1">
      <c r="A587" s="14" t="inlineStr">
        <is>
          <t>DS-074</t>
        </is>
      </c>
      <c r="B587" s="14" t="inlineStr">
        <is>
          <t>PaveCrack1300: UAV-Acquired Pavement Crack Segmentation Dataset</t>
        </is>
      </c>
      <c r="C587" s="14" t="inlineStr">
        <is>
          <t>L Label Quality</t>
        </is>
      </c>
      <c r="D587" s="14">
        <f>MCDM_Settings!$D$8</f>
        <v/>
      </c>
      <c r="E587" s="14" t="inlineStr">
        <is>
          <t>L1 Define the targets</t>
        </is>
      </c>
      <c r="F587" s="21" t="inlineStr">
        <is>
          <t>Y</t>
        </is>
      </c>
      <c r="G587" s="23" t="n"/>
      <c r="H587" s="14" t="inlineStr">
        <is>
          <t>L2 Explain the rules</t>
        </is>
      </c>
      <c r="I587" s="21" t="inlineStr">
        <is>
          <t>U</t>
        </is>
      </c>
      <c r="J587" s="23" t="n"/>
      <c r="K587" s="14" t="inlineStr">
        <is>
          <t>L3 Identify the team</t>
        </is>
      </c>
      <c r="L587" s="21" t="inlineStr">
        <is>
          <t>U</t>
        </is>
      </c>
      <c r="M587" s="23" t="n"/>
      <c r="N587" s="14" t="inlineStr">
        <is>
          <t>L4 Review and correct</t>
        </is>
      </c>
      <c r="O587" s="21" t="inlineStr">
        <is>
          <t>U</t>
        </is>
      </c>
      <c r="P587" s="23" t="n"/>
      <c r="Q587" s="14" t="inlineStr">
        <is>
          <t>L5 Measure reliability</t>
        </is>
      </c>
      <c r="R587" s="21" t="inlineStr">
        <is>
          <t>U</t>
        </is>
      </c>
      <c r="S587" s="23" t="n"/>
      <c r="T587" s="14">
        <f>IF(Z587=0,IF(ISNUMBER(SEARCH("X",AV587)),"Unrated (0-5; X)","Unrated (0-5)"),IF(Z587=1,V587&amp;"/5",V587&amp;"-"&amp;X587&amp;"/5 (P"&amp;IF(ISNUMBER(SEARCH("X",AV587)),"; X","")&amp;")"))</f>
        <v/>
      </c>
      <c r="U587" s="26">
        <f>IF(AS587=0,"",IF(AR587=0,"Incomplete/invalid",IF(AA587=0,IF(ISNUMBER(SEARCH("X",AW587)),"Unrated (0-5; X)","Unrated (0-5)"),IF(AA587=1,W587&amp;"/5",W587&amp;"-"&amp;Y587&amp;"/5 (P"&amp;IF(ISNUMBER(SEARCH("X",AW587)),"; X","")&amp;")"))))</f>
        <v/>
      </c>
      <c r="V587" s="53">
        <f>LEN(AV587)-LEN(SUBSTITUTE(AV587,"Y",""))</f>
        <v/>
      </c>
      <c r="W587" s="54">
        <f>IF(AR587=1,LEN(AW587)-LEN(SUBSTITUTE(AW587,"Y","")),"")</f>
        <v/>
      </c>
      <c r="X587" s="53">
        <f>5-(LEN(AV587)-LEN(SUBSTITUTE(AV587,"N","")))</f>
        <v/>
      </c>
      <c r="Y587" s="54">
        <f>IF(AR587=1,5-(LEN(AW587)-LEN(SUBSTITUTE(AW587,"N",""))),"")</f>
        <v/>
      </c>
      <c r="Z587" s="55">
        <f>(V587+5-X587)/5</f>
        <v/>
      </c>
      <c r="AA587" s="56">
        <f>IF(AR587=1,(W587+5-Y587)/5,"")</f>
        <v/>
      </c>
      <c r="AB587" s="57">
        <f>D587*V587/5</f>
        <v/>
      </c>
      <c r="AC587" s="58">
        <f>IF(AR587=1,D587*W587/5,"")</f>
        <v/>
      </c>
      <c r="AD587" s="57">
        <f>D587*X587/5</f>
        <v/>
      </c>
      <c r="AE587" s="58">
        <f>IF(AR587=1,D587*Y587/5,"")</f>
        <v/>
      </c>
      <c r="AF587" s="57">
        <f>D587*Z587</f>
        <v/>
      </c>
      <c r="AG587" s="58">
        <f>IF(AR587=1,D587*AA587,"")</f>
        <v/>
      </c>
      <c r="AH587" s="14" t="inlineStr">
        <is>
          <t>Y: L1 | N: none | X: none | U: L2, L3, L4, L5. See dataset-specific evidence note in MCDM_Grades and the complete rules in MCDM_Rubric.</t>
        </is>
      </c>
      <c r="AI587" s="27" t="n"/>
      <c r="AJ587" s="14" t="inlineStr">
        <is>
          <t>https://data.mendeley.com/datasets/8b27pdcxv7/1</t>
        </is>
      </c>
      <c r="AK587" s="27" t="n"/>
      <c r="AL587" s="14" t="inlineStr">
        <is>
          <t>P: primary documentation (not evaluator-verified data quality)</t>
        </is>
      </c>
      <c r="AM587" s="27" t="n"/>
      <c r="AN587" s="14" t="inlineStr">
        <is>
          <t>Mendeley 8b27pdcxv7/1</t>
        </is>
      </c>
      <c r="AO587" s="27" t="n"/>
      <c r="AP587" s="14" t="inlineStr">
        <is>
          <t>2026-09-07</t>
        </is>
      </c>
      <c r="AQ587" s="27" t="n"/>
      <c r="AR587" s="14">
        <f>IF(AND(AS587=5,LEN(AW587)=5,LEN(SUBSTITUTE(SUBSTITUTE(SUBSTITUTE(SUBSTITUTE(AW587,"Y",""),"N",""),"U",""),"X",""))=0),1,0)</f>
        <v/>
      </c>
      <c r="AS587" s="14">
        <f>COUNTA(G587,J587,M587,P587,S587)</f>
        <v/>
      </c>
      <c r="AT587" s="14">
        <f>SUM(IF(OR(G587="Y",G587="N",G587="U",G587="X"),IF(G587=F587,1,0),0),IF(OR(J587="Y",J587="N",J587="U",J587="X"),IF(J587=I587,1,0),0),IF(OR(M587="Y",M587="N",M587="U",M587="X"),IF(M587=L587,1,0),0),IF(OR(P587="Y",P587="N",P587="U",P587="X"),IF(P587=O587,1,0),0),IF(OR(S587="Y",S587="N",S587="U",S587="X"),IF(S587=R587,1,0),0))</f>
        <v/>
      </c>
      <c r="AU587" s="14">
        <f>A587&amp;"|"&amp;LEFT(C587,1)</f>
        <v/>
      </c>
      <c r="AV587" s="14">
        <f>F587&amp;I587&amp;L587&amp;O587&amp;R587</f>
        <v/>
      </c>
      <c r="AW587" s="14">
        <f>G587&amp;J587&amp;M587&amp;P587&amp;S587</f>
        <v/>
      </c>
    </row>
    <row r="588" ht="70" customHeight="1">
      <c r="A588" s="14" t="inlineStr">
        <is>
          <t>DS-074</t>
        </is>
      </c>
      <c r="B588" s="14" t="inlineStr">
        <is>
          <t>PaveCrack1300: UAV-Acquired Pavement Crack Segmentation Dataset</t>
        </is>
      </c>
      <c r="C588" s="14" t="inlineStr">
        <is>
          <t>D Documentation</t>
        </is>
      </c>
      <c r="D588" s="14">
        <f>MCDM_Settings!$D$9</f>
        <v/>
      </c>
      <c r="E588" s="14" t="inlineStr">
        <is>
          <t>D1 Describe the files</t>
        </is>
      </c>
      <c r="F588" s="21" t="inlineStr">
        <is>
          <t>Y</t>
        </is>
      </c>
      <c r="G588" s="23" t="n"/>
      <c r="H588" s="14" t="inlineStr">
        <is>
          <t>D2 Explain the source</t>
        </is>
      </c>
      <c r="I588" s="21" t="inlineStr">
        <is>
          <t>Y</t>
        </is>
      </c>
      <c r="J588" s="23" t="n"/>
      <c r="K588" s="14" t="inlineStr">
        <is>
          <t>D3 Track the version</t>
        </is>
      </c>
      <c r="L588" s="21" t="inlineStr">
        <is>
          <t>Y</t>
        </is>
      </c>
      <c r="M588" s="23" t="n"/>
      <c r="N588" s="14" t="inlineStr">
        <is>
          <t>D4 State the limits</t>
        </is>
      </c>
      <c r="O588" s="21" t="inlineStr">
        <is>
          <t>U</t>
        </is>
      </c>
      <c r="P588" s="23" t="n"/>
      <c r="Q588" s="14" t="inlineStr">
        <is>
          <t>D5 Locate the details</t>
        </is>
      </c>
      <c r="R588" s="21" t="inlineStr">
        <is>
          <t>Y</t>
        </is>
      </c>
      <c r="S588" s="23" t="n"/>
      <c r="T588" s="14">
        <f>IF(Z588=0,IF(ISNUMBER(SEARCH("X",AV588)),"Unrated (0-5; X)","Unrated (0-5)"),IF(Z588=1,V588&amp;"/5",V588&amp;"-"&amp;X588&amp;"/5 (P"&amp;IF(ISNUMBER(SEARCH("X",AV588)),"; X","")&amp;")"))</f>
        <v/>
      </c>
      <c r="U588" s="26">
        <f>IF(AS588=0,"",IF(AR588=0,"Incomplete/invalid",IF(AA588=0,IF(ISNUMBER(SEARCH("X",AW588)),"Unrated (0-5; X)","Unrated (0-5)"),IF(AA588=1,W588&amp;"/5",W588&amp;"-"&amp;Y588&amp;"/5 (P"&amp;IF(ISNUMBER(SEARCH("X",AW588)),"; X","")&amp;")"))))</f>
        <v/>
      </c>
      <c r="V588" s="53">
        <f>LEN(AV588)-LEN(SUBSTITUTE(AV588,"Y",""))</f>
        <v/>
      </c>
      <c r="W588" s="54">
        <f>IF(AR588=1,LEN(AW588)-LEN(SUBSTITUTE(AW588,"Y","")),"")</f>
        <v/>
      </c>
      <c r="X588" s="53">
        <f>5-(LEN(AV588)-LEN(SUBSTITUTE(AV588,"N","")))</f>
        <v/>
      </c>
      <c r="Y588" s="54">
        <f>IF(AR588=1,5-(LEN(AW588)-LEN(SUBSTITUTE(AW588,"N",""))),"")</f>
        <v/>
      </c>
      <c r="Z588" s="55">
        <f>(V588+5-X588)/5</f>
        <v/>
      </c>
      <c r="AA588" s="56">
        <f>IF(AR588=1,(W588+5-Y588)/5,"")</f>
        <v/>
      </c>
      <c r="AB588" s="57">
        <f>D588*V588/5</f>
        <v/>
      </c>
      <c r="AC588" s="58">
        <f>IF(AR588=1,D588*W588/5,"")</f>
        <v/>
      </c>
      <c r="AD588" s="57">
        <f>D588*X588/5</f>
        <v/>
      </c>
      <c r="AE588" s="58">
        <f>IF(AR588=1,D588*Y588/5,"")</f>
        <v/>
      </c>
      <c r="AF588" s="57">
        <f>D588*Z588</f>
        <v/>
      </c>
      <c r="AG588" s="58">
        <f>IF(AR588=1,D588*AA588,"")</f>
        <v/>
      </c>
      <c r="AH588" s="14" t="inlineStr">
        <is>
          <t>Y: D1, D2, D3, D5 | N: none | X: none | U: D4. See dataset-specific evidence note in MCDM_Grades and the complete rules in MCDM_Rubric.</t>
        </is>
      </c>
      <c r="AI588" s="27" t="n"/>
      <c r="AJ588" s="14" t="inlineStr">
        <is>
          <t>https://data.mendeley.com/datasets/8b27pdcxv7/1</t>
        </is>
      </c>
      <c r="AK588" s="27" t="n"/>
      <c r="AL588" s="14" t="inlineStr">
        <is>
          <t>P: primary documentation (not evaluator-verified data quality)</t>
        </is>
      </c>
      <c r="AM588" s="27" t="n"/>
      <c r="AN588" s="14" t="inlineStr">
        <is>
          <t>Mendeley 8b27pdcxv7/1</t>
        </is>
      </c>
      <c r="AO588" s="27" t="n"/>
      <c r="AP588" s="14" t="inlineStr">
        <is>
          <t>2026-09-07</t>
        </is>
      </c>
      <c r="AQ588" s="27" t="n"/>
      <c r="AR588" s="14">
        <f>IF(AND(AS588=5,LEN(AW588)=5,LEN(SUBSTITUTE(SUBSTITUTE(SUBSTITUTE(SUBSTITUTE(AW588,"Y",""),"N",""),"U",""),"X",""))=0),1,0)</f>
        <v/>
      </c>
      <c r="AS588" s="14">
        <f>COUNTA(G588,J588,M588,P588,S588)</f>
        <v/>
      </c>
      <c r="AT588" s="14">
        <f>SUM(IF(OR(G588="Y",G588="N",G588="U",G588="X"),IF(G588=F588,1,0),0),IF(OR(J588="Y",J588="N",J588="U",J588="X"),IF(J588=I588,1,0),0),IF(OR(M588="Y",M588="N",M588="U",M588="X"),IF(M588=L588,1,0),0),IF(OR(P588="Y",P588="N",P588="U",P588="X"),IF(P588=O588,1,0),0),IF(OR(S588="Y",S588="N",S588="U",S588="X"),IF(S588=R588,1,0),0))</f>
        <v/>
      </c>
      <c r="AU588" s="14">
        <f>A588&amp;"|"&amp;LEFT(C588,1)</f>
        <v/>
      </c>
      <c r="AV588" s="14">
        <f>F588&amp;I588&amp;L588&amp;O588&amp;R588</f>
        <v/>
      </c>
      <c r="AW588" s="14">
        <f>G588&amp;J588&amp;M588&amp;P588&amp;S588</f>
        <v/>
      </c>
    </row>
    <row r="589" ht="70" customHeight="1">
      <c r="A589" s="14" t="inlineStr">
        <is>
          <t>DS-074</t>
        </is>
      </c>
      <c r="B589" s="14" t="inlineStr">
        <is>
          <t>PaveCrack1300: UAV-Acquired Pavement Crack Segmentation Dataset</t>
        </is>
      </c>
      <c r="C589" s="14" t="inlineStr">
        <is>
          <t>C Sample Size</t>
        </is>
      </c>
      <c r="D589" s="14">
        <f>MCDM_Settings!$D$10</f>
        <v/>
      </c>
      <c r="E589" s="14" t="inlineStr">
        <is>
          <t>C1 Count originals</t>
        </is>
      </c>
      <c r="F589" s="21" t="inlineStr">
        <is>
          <t>U</t>
        </is>
      </c>
      <c r="G589" s="23" t="n"/>
      <c r="H589" s="14" t="inlineStr">
        <is>
          <t>C2 Count each class</t>
        </is>
      </c>
      <c r="I589" s="21" t="inlineStr">
        <is>
          <t>U</t>
        </is>
      </c>
      <c r="J589" s="23" t="n"/>
      <c r="K589" s="14" t="inlineStr">
        <is>
          <t>C3 Count each group</t>
        </is>
      </c>
      <c r="L589" s="21" t="inlineStr">
        <is>
          <t>U</t>
        </is>
      </c>
      <c r="M589" s="23" t="n"/>
      <c r="N589" s="14" t="inlineStr">
        <is>
          <t>C4 Count each split</t>
        </is>
      </c>
      <c r="O589" s="21" t="inlineStr">
        <is>
          <t>U</t>
        </is>
      </c>
      <c r="P589" s="23" t="n"/>
      <c r="Q589" s="14" t="inlineStr">
        <is>
          <t>C5 Justify the size</t>
        </is>
      </c>
      <c r="R589" s="21" t="inlineStr">
        <is>
          <t>U</t>
        </is>
      </c>
      <c r="S589" s="23" t="n"/>
      <c r="T589" s="14">
        <f>IF(Z589=0,IF(ISNUMBER(SEARCH("X",AV589)),"Unrated (0-5; X)","Unrated (0-5)"),IF(Z589=1,V589&amp;"/5",V589&amp;"-"&amp;X589&amp;"/5 (P"&amp;IF(ISNUMBER(SEARCH("X",AV589)),"; X","")&amp;")"))</f>
        <v/>
      </c>
      <c r="U589" s="26">
        <f>IF(AS589=0,"",IF(AR589=0,"Incomplete/invalid",IF(AA589=0,IF(ISNUMBER(SEARCH("X",AW589)),"Unrated (0-5; X)","Unrated (0-5)"),IF(AA589=1,W589&amp;"/5",W589&amp;"-"&amp;Y589&amp;"/5 (P"&amp;IF(ISNUMBER(SEARCH("X",AW589)),"; X","")&amp;")"))))</f>
        <v/>
      </c>
      <c r="V589" s="53">
        <f>LEN(AV589)-LEN(SUBSTITUTE(AV589,"Y",""))</f>
        <v/>
      </c>
      <c r="W589" s="54">
        <f>IF(AR589=1,LEN(AW589)-LEN(SUBSTITUTE(AW589,"Y","")),"")</f>
        <v/>
      </c>
      <c r="X589" s="53">
        <f>5-(LEN(AV589)-LEN(SUBSTITUTE(AV589,"N","")))</f>
        <v/>
      </c>
      <c r="Y589" s="54">
        <f>IF(AR589=1,5-(LEN(AW589)-LEN(SUBSTITUTE(AW589,"N",""))),"")</f>
        <v/>
      </c>
      <c r="Z589" s="55">
        <f>(V589+5-X589)/5</f>
        <v/>
      </c>
      <c r="AA589" s="56">
        <f>IF(AR589=1,(W589+5-Y589)/5,"")</f>
        <v/>
      </c>
      <c r="AB589" s="57">
        <f>D589*V589/5</f>
        <v/>
      </c>
      <c r="AC589" s="58">
        <f>IF(AR589=1,D589*W589/5,"")</f>
        <v/>
      </c>
      <c r="AD589" s="57">
        <f>D589*X589/5</f>
        <v/>
      </c>
      <c r="AE589" s="58">
        <f>IF(AR589=1,D589*Y589/5,"")</f>
        <v/>
      </c>
      <c r="AF589" s="57">
        <f>D589*Z589</f>
        <v/>
      </c>
      <c r="AG589" s="58">
        <f>IF(AR589=1,D589*AA589,"")</f>
        <v/>
      </c>
      <c r="AH589" s="14" t="inlineStr">
        <is>
          <t>Y: none | N: none | X: none | U: C1, C2, C3, C4, C5. See dataset-specific evidence note in MCDM_Grades and the complete rules in MCDM_Rubric.</t>
        </is>
      </c>
      <c r="AI589" s="27" t="n"/>
      <c r="AJ589" s="14" t="inlineStr">
        <is>
          <t>https://data.mendeley.com/datasets/8b27pdcxv7/1</t>
        </is>
      </c>
      <c r="AK589" s="27" t="n"/>
      <c r="AL589" s="14" t="inlineStr">
        <is>
          <t>P: primary documentation (not evaluator-verified data quality)</t>
        </is>
      </c>
      <c r="AM589" s="27" t="n"/>
      <c r="AN589" s="14" t="inlineStr">
        <is>
          <t>Mendeley 8b27pdcxv7/1</t>
        </is>
      </c>
      <c r="AO589" s="27" t="n"/>
      <c r="AP589" s="14" t="inlineStr">
        <is>
          <t>2026-09-07</t>
        </is>
      </c>
      <c r="AQ589" s="27" t="n"/>
      <c r="AR589" s="14">
        <f>IF(AND(AS589=5,LEN(AW589)=5,LEN(SUBSTITUTE(SUBSTITUTE(SUBSTITUTE(SUBSTITUTE(AW589,"Y",""),"N",""),"U",""),"X",""))=0),1,0)</f>
        <v/>
      </c>
      <c r="AS589" s="14">
        <f>COUNTA(G589,J589,M589,P589,S589)</f>
        <v/>
      </c>
      <c r="AT589" s="14">
        <f>SUM(IF(OR(G589="Y",G589="N",G589="U",G589="X"),IF(G589=F589,1,0),0),IF(OR(J589="Y",J589="N",J589="U",J589="X"),IF(J589=I589,1,0),0),IF(OR(M589="Y",M589="N",M589="U",M589="X"),IF(M589=L589,1,0),0),IF(OR(P589="Y",P589="N",P589="U",P589="X"),IF(P589=O589,1,0),0),IF(OR(S589="Y",S589="N",S589="U",S589="X"),IF(S589=R589,1,0),0))</f>
        <v/>
      </c>
      <c r="AU589" s="14">
        <f>A589&amp;"|"&amp;LEFT(C589,1)</f>
        <v/>
      </c>
      <c r="AV589" s="14">
        <f>F589&amp;I589&amp;L589&amp;O589&amp;R589</f>
        <v/>
      </c>
      <c r="AW589" s="14">
        <f>G589&amp;J589&amp;M589&amp;P589&amp;S589</f>
        <v/>
      </c>
    </row>
    <row r="590" ht="70" customHeight="1">
      <c r="A590" s="14" t="inlineStr">
        <is>
          <t>DS-074</t>
        </is>
      </c>
      <c r="B590" s="14" t="inlineStr">
        <is>
          <t>PaveCrack1300: UAV-Acquired Pavement Crack Segmentation Dataset</t>
        </is>
      </c>
      <c r="C590" s="14" t="inlineStr">
        <is>
          <t>R Domain Fit</t>
        </is>
      </c>
      <c r="D590" s="14">
        <f>MCDM_Settings!$D$11</f>
        <v/>
      </c>
      <c r="E590" s="14" t="inlineStr">
        <is>
          <t>R1 Define the domain</t>
        </is>
      </c>
      <c r="F590" s="21" t="inlineStr">
        <is>
          <t>Y</t>
        </is>
      </c>
      <c r="G590" s="23" t="n"/>
      <c r="H590" s="14" t="inlineStr">
        <is>
          <t>R2 Describe coverage</t>
        </is>
      </c>
      <c r="I590" s="21" t="inlineStr">
        <is>
          <t>U</t>
        </is>
      </c>
      <c r="J590" s="23" t="n"/>
      <c r="K590" s="14" t="inlineStr">
        <is>
          <t>R3 Compare the target</t>
        </is>
      </c>
      <c r="L590" s="21" t="inlineStr">
        <is>
          <t>U</t>
        </is>
      </c>
      <c r="M590" s="23" t="n"/>
      <c r="N590" s="14" t="inlineStr">
        <is>
          <t>R4 Check for bias</t>
        </is>
      </c>
      <c r="O590" s="21" t="inlineStr">
        <is>
          <t>Y</t>
        </is>
      </c>
      <c r="P590" s="23" t="n"/>
      <c r="Q590" s="14" t="inlineStr">
        <is>
          <t>R5 Test a new domain</t>
        </is>
      </c>
      <c r="R590" s="21" t="inlineStr">
        <is>
          <t>U</t>
        </is>
      </c>
      <c r="S590" s="23" t="n"/>
      <c r="T590" s="14">
        <f>IF(Z590=0,IF(ISNUMBER(SEARCH("X",AV590)),"Unrated (0-5; X)","Unrated (0-5)"),IF(Z590=1,V590&amp;"/5",V590&amp;"-"&amp;X590&amp;"/5 (P"&amp;IF(ISNUMBER(SEARCH("X",AV590)),"; X","")&amp;")"))</f>
        <v/>
      </c>
      <c r="U590" s="26">
        <f>IF(AS590=0,"",IF(AR590=0,"Incomplete/invalid",IF(AA590=0,IF(ISNUMBER(SEARCH("X",AW590)),"Unrated (0-5; X)","Unrated (0-5)"),IF(AA590=1,W590&amp;"/5",W590&amp;"-"&amp;Y590&amp;"/5 (P"&amp;IF(ISNUMBER(SEARCH("X",AW590)),"; X","")&amp;")"))))</f>
        <v/>
      </c>
      <c r="V590" s="53">
        <f>LEN(AV590)-LEN(SUBSTITUTE(AV590,"Y",""))</f>
        <v/>
      </c>
      <c r="W590" s="54">
        <f>IF(AR590=1,LEN(AW590)-LEN(SUBSTITUTE(AW590,"Y","")),"")</f>
        <v/>
      </c>
      <c r="X590" s="53">
        <f>5-(LEN(AV590)-LEN(SUBSTITUTE(AV590,"N","")))</f>
        <v/>
      </c>
      <c r="Y590" s="54">
        <f>IF(AR590=1,5-(LEN(AW590)-LEN(SUBSTITUTE(AW590,"N",""))),"")</f>
        <v/>
      </c>
      <c r="Z590" s="55">
        <f>(V590+5-X590)/5</f>
        <v/>
      </c>
      <c r="AA590" s="56">
        <f>IF(AR590=1,(W590+5-Y590)/5,"")</f>
        <v/>
      </c>
      <c r="AB590" s="57">
        <f>D590*V590/5</f>
        <v/>
      </c>
      <c r="AC590" s="58">
        <f>IF(AR590=1,D590*W590/5,"")</f>
        <v/>
      </c>
      <c r="AD590" s="57">
        <f>D590*X590/5</f>
        <v/>
      </c>
      <c r="AE590" s="58">
        <f>IF(AR590=1,D590*Y590/5,"")</f>
        <v/>
      </c>
      <c r="AF590" s="57">
        <f>D590*Z590</f>
        <v/>
      </c>
      <c r="AG590" s="58">
        <f>IF(AR590=1,D590*AA590,"")</f>
        <v/>
      </c>
      <c r="AH590" s="14" t="inlineStr">
        <is>
          <t>Y: R1, R4 | N: none | X: none | U: R2, R3, R5. See dataset-specific evidence note in MCDM_Grades and the complete rules in MCDM_Rubric.</t>
        </is>
      </c>
      <c r="AI590" s="27" t="n"/>
      <c r="AJ590" s="14" t="inlineStr">
        <is>
          <t>https://data.mendeley.com/datasets/8b27pdcxv7/1</t>
        </is>
      </c>
      <c r="AK590" s="27" t="n"/>
      <c r="AL590" s="14" t="inlineStr">
        <is>
          <t>P: primary documentation (not evaluator-verified data quality)</t>
        </is>
      </c>
      <c r="AM590" s="27" t="n"/>
      <c r="AN590" s="14" t="inlineStr">
        <is>
          <t>Mendeley 8b27pdcxv7/1</t>
        </is>
      </c>
      <c r="AO590" s="27" t="n"/>
      <c r="AP590" s="14" t="inlineStr">
        <is>
          <t>2026-09-07</t>
        </is>
      </c>
      <c r="AQ590" s="27" t="n"/>
      <c r="AR590" s="14">
        <f>IF(AND(AS590=5,LEN(AW590)=5,LEN(SUBSTITUTE(SUBSTITUTE(SUBSTITUTE(SUBSTITUTE(AW590,"Y",""),"N",""),"U",""),"X",""))=0),1,0)</f>
        <v/>
      </c>
      <c r="AS590" s="14">
        <f>COUNTA(G590,J590,M590,P590,S590)</f>
        <v/>
      </c>
      <c r="AT590" s="14">
        <f>SUM(IF(OR(G590="Y",G590="N",G590="U",G590="X"),IF(G590=F590,1,0),0),IF(OR(J590="Y",J590="N",J590="U",J590="X"),IF(J590=I590,1,0),0),IF(OR(M590="Y",M590="N",M590="U",M590="X"),IF(M590=L590,1,0),0),IF(OR(P590="Y",P590="N",P590="U",P590="X"),IF(P590=O590,1,0),0),IF(OR(S590="Y",S590="N",S590="U",S590="X"),IF(S590=R590,1,0),0))</f>
        <v/>
      </c>
      <c r="AU590" s="14">
        <f>A590&amp;"|"&amp;LEFT(C590,1)</f>
        <v/>
      </c>
      <c r="AV590" s="14">
        <f>F590&amp;I590&amp;L590&amp;O590&amp;R590</f>
        <v/>
      </c>
      <c r="AW590" s="14">
        <f>G590&amp;J590&amp;M590&amp;P590&amp;S590</f>
        <v/>
      </c>
    </row>
    <row r="591" ht="70" customHeight="1">
      <c r="A591" s="14" t="inlineStr">
        <is>
          <t>DS-074</t>
        </is>
      </c>
      <c r="B591" s="14" t="inlineStr">
        <is>
          <t>PaveCrack1300: UAV-Acquired Pavement Crack Segmentation Dataset</t>
        </is>
      </c>
      <c r="C591" s="14" t="inlineStr">
        <is>
          <t>M Sensor Details</t>
        </is>
      </c>
      <c r="D591" s="14">
        <f>MCDM_Settings!$D$12</f>
        <v/>
      </c>
      <c r="E591" s="14" t="inlineStr">
        <is>
          <t>M1 Identify equipment</t>
        </is>
      </c>
      <c r="F591" s="21" t="inlineStr">
        <is>
          <t>Y</t>
        </is>
      </c>
      <c r="G591" s="23" t="n"/>
      <c r="H591" s="14" t="inlineStr">
        <is>
          <t>M2 Specify the scale</t>
        </is>
      </c>
      <c r="I591" s="21" t="inlineStr">
        <is>
          <t>U</t>
        </is>
      </c>
      <c r="J591" s="23" t="n"/>
      <c r="K591" s="14" t="inlineStr">
        <is>
          <t>M3 Locate the records</t>
        </is>
      </c>
      <c r="L591" s="21" t="inlineStr">
        <is>
          <t>U</t>
        </is>
      </c>
      <c r="M591" s="23" t="n"/>
      <c r="N591" s="14" t="inlineStr">
        <is>
          <t>M4 Report precision</t>
        </is>
      </c>
      <c r="O591" s="21" t="inlineStr">
        <is>
          <t>U</t>
        </is>
      </c>
      <c r="P591" s="23" t="n"/>
      <c r="Q591" s="14" t="inlineStr">
        <is>
          <t>M5 Explain processing</t>
        </is>
      </c>
      <c r="R591" s="21" t="inlineStr">
        <is>
          <t>Y</t>
        </is>
      </c>
      <c r="S591" s="23" t="n"/>
      <c r="T591" s="14">
        <f>IF(Z591=0,IF(ISNUMBER(SEARCH("X",AV591)),"Unrated (0-5; X)","Unrated (0-5)"),IF(Z591=1,V591&amp;"/5",V591&amp;"-"&amp;X591&amp;"/5 (P"&amp;IF(ISNUMBER(SEARCH("X",AV591)),"; X","")&amp;")"))</f>
        <v/>
      </c>
      <c r="U591" s="26">
        <f>IF(AS591=0,"",IF(AR591=0,"Incomplete/invalid",IF(AA591=0,IF(ISNUMBER(SEARCH("X",AW591)),"Unrated (0-5; X)","Unrated (0-5)"),IF(AA591=1,W591&amp;"/5",W591&amp;"-"&amp;Y591&amp;"/5 (P"&amp;IF(ISNUMBER(SEARCH("X",AW591)),"; X","")&amp;")"))))</f>
        <v/>
      </c>
      <c r="V591" s="53">
        <f>LEN(AV591)-LEN(SUBSTITUTE(AV591,"Y",""))</f>
        <v/>
      </c>
      <c r="W591" s="54">
        <f>IF(AR591=1,LEN(AW591)-LEN(SUBSTITUTE(AW591,"Y","")),"")</f>
        <v/>
      </c>
      <c r="X591" s="53">
        <f>5-(LEN(AV591)-LEN(SUBSTITUTE(AV591,"N","")))</f>
        <v/>
      </c>
      <c r="Y591" s="54">
        <f>IF(AR591=1,5-(LEN(AW591)-LEN(SUBSTITUTE(AW591,"N",""))),"")</f>
        <v/>
      </c>
      <c r="Z591" s="55">
        <f>(V591+5-X591)/5</f>
        <v/>
      </c>
      <c r="AA591" s="56">
        <f>IF(AR591=1,(W591+5-Y591)/5,"")</f>
        <v/>
      </c>
      <c r="AB591" s="57">
        <f>D591*V591/5</f>
        <v/>
      </c>
      <c r="AC591" s="58">
        <f>IF(AR591=1,D591*W591/5,"")</f>
        <v/>
      </c>
      <c r="AD591" s="57">
        <f>D591*X591/5</f>
        <v/>
      </c>
      <c r="AE591" s="58">
        <f>IF(AR591=1,D591*Y591/5,"")</f>
        <v/>
      </c>
      <c r="AF591" s="57">
        <f>D591*Z591</f>
        <v/>
      </c>
      <c r="AG591" s="58">
        <f>IF(AR591=1,D591*AA591,"")</f>
        <v/>
      </c>
      <c r="AH591" s="14" t="inlineStr">
        <is>
          <t>Y: M1, M5 | N: none | X: none | U: M2, M3, M4. See dataset-specific evidence note in MCDM_Grades and the complete rules in MCDM_Rubric.</t>
        </is>
      </c>
      <c r="AI591" s="27" t="n"/>
      <c r="AJ591" s="14" t="inlineStr">
        <is>
          <t>https://data.mendeley.com/datasets/8b27pdcxv7/1</t>
        </is>
      </c>
      <c r="AK591" s="27" t="n"/>
      <c r="AL591" s="14" t="inlineStr">
        <is>
          <t>P: primary documentation (not evaluator-verified data quality)</t>
        </is>
      </c>
      <c r="AM591" s="27" t="n"/>
      <c r="AN591" s="14" t="inlineStr">
        <is>
          <t>Mendeley 8b27pdcxv7/1</t>
        </is>
      </c>
      <c r="AO591" s="27" t="n"/>
      <c r="AP591" s="14" t="inlineStr">
        <is>
          <t>2026-09-07</t>
        </is>
      </c>
      <c r="AQ591" s="27" t="n"/>
      <c r="AR591" s="14">
        <f>IF(AND(AS591=5,LEN(AW591)=5,LEN(SUBSTITUTE(SUBSTITUTE(SUBSTITUTE(SUBSTITUTE(AW591,"Y",""),"N",""),"U",""),"X",""))=0),1,0)</f>
        <v/>
      </c>
      <c r="AS591" s="14">
        <f>COUNTA(G591,J591,M591,P591,S591)</f>
        <v/>
      </c>
      <c r="AT591" s="14">
        <f>SUM(IF(OR(G591="Y",G591="N",G591="U",G591="X"),IF(G591=F591,1,0),0),IF(OR(J591="Y",J591="N",J591="U",J591="X"),IF(J591=I591,1,0),0),IF(OR(M591="Y",M591="N",M591="U",M591="X"),IF(M591=L591,1,0),0),IF(OR(P591="Y",P591="N",P591="U",P591="X"),IF(P591=O591,1,0),0),IF(OR(S591="Y",S591="N",S591="U",S591="X"),IF(S591=R591,1,0),0))</f>
        <v/>
      </c>
      <c r="AU591" s="14">
        <f>A591&amp;"|"&amp;LEFT(C591,1)</f>
        <v/>
      </c>
      <c r="AV591" s="14">
        <f>F591&amp;I591&amp;L591&amp;O591&amp;R591</f>
        <v/>
      </c>
      <c r="AW591" s="14">
        <f>G591&amp;J591&amp;M591&amp;P591&amp;S591</f>
        <v/>
      </c>
    </row>
    <row r="592" ht="70" customHeight="1">
      <c r="A592" s="14" t="inlineStr">
        <is>
          <t>DS-074</t>
        </is>
      </c>
      <c r="B592" s="14" t="inlineStr">
        <is>
          <t>PaveCrack1300: UAV-Acquired Pavement Crack Segmentation Dataset</t>
        </is>
      </c>
      <c r="C592" s="14" t="inlineStr">
        <is>
          <t>V Test Readiness</t>
        </is>
      </c>
      <c r="D592" s="14">
        <f>MCDM_Settings!$D$13</f>
        <v/>
      </c>
      <c r="E592" s="14" t="inlineStr">
        <is>
          <t>V1 Identify test data</t>
        </is>
      </c>
      <c r="F592" s="21" t="inlineStr">
        <is>
          <t>U</t>
        </is>
      </c>
      <c r="G592" s="23" t="n"/>
      <c r="H592" s="14" t="inlineStr">
        <is>
          <t>V2 Define the splits</t>
        </is>
      </c>
      <c r="I592" s="21" t="inlineStr">
        <is>
          <t>U</t>
        </is>
      </c>
      <c r="J592" s="23" t="n"/>
      <c r="K592" s="14" t="inlineStr">
        <is>
          <t>V3 Prevent leakage</t>
        </is>
      </c>
      <c r="L592" s="21" t="inlineStr">
        <is>
          <t>U</t>
        </is>
      </c>
      <c r="M592" s="23" t="n"/>
      <c r="N592" s="14" t="inlineStr">
        <is>
          <t>V4 Provide a baseline</t>
        </is>
      </c>
      <c r="O592" s="21" t="inlineStr">
        <is>
          <t>U</t>
        </is>
      </c>
      <c r="P592" s="23" t="n"/>
      <c r="Q592" s="14" t="inlineStr">
        <is>
          <t>V5 Report uncertainty</t>
        </is>
      </c>
      <c r="R592" s="21" t="inlineStr">
        <is>
          <t>U</t>
        </is>
      </c>
      <c r="S592" s="23" t="n"/>
      <c r="T592" s="14">
        <f>IF(Z592=0,IF(ISNUMBER(SEARCH("X",AV592)),"Unrated (0-5; X)","Unrated (0-5)"),IF(Z592=1,V592&amp;"/5",V592&amp;"-"&amp;X592&amp;"/5 (P"&amp;IF(ISNUMBER(SEARCH("X",AV592)),"; X","")&amp;")"))</f>
        <v/>
      </c>
      <c r="U592" s="26">
        <f>IF(AS592=0,"",IF(AR592=0,"Incomplete/invalid",IF(AA592=0,IF(ISNUMBER(SEARCH("X",AW592)),"Unrated (0-5; X)","Unrated (0-5)"),IF(AA592=1,W592&amp;"/5",W592&amp;"-"&amp;Y592&amp;"/5 (P"&amp;IF(ISNUMBER(SEARCH("X",AW592)),"; X","")&amp;")"))))</f>
        <v/>
      </c>
      <c r="V592" s="53">
        <f>LEN(AV592)-LEN(SUBSTITUTE(AV592,"Y",""))</f>
        <v/>
      </c>
      <c r="W592" s="54">
        <f>IF(AR592=1,LEN(AW592)-LEN(SUBSTITUTE(AW592,"Y","")),"")</f>
        <v/>
      </c>
      <c r="X592" s="53">
        <f>5-(LEN(AV592)-LEN(SUBSTITUTE(AV592,"N","")))</f>
        <v/>
      </c>
      <c r="Y592" s="54">
        <f>IF(AR592=1,5-(LEN(AW592)-LEN(SUBSTITUTE(AW592,"N",""))),"")</f>
        <v/>
      </c>
      <c r="Z592" s="55">
        <f>(V592+5-X592)/5</f>
        <v/>
      </c>
      <c r="AA592" s="56">
        <f>IF(AR592=1,(W592+5-Y592)/5,"")</f>
        <v/>
      </c>
      <c r="AB592" s="57">
        <f>D592*V592/5</f>
        <v/>
      </c>
      <c r="AC592" s="58">
        <f>IF(AR592=1,D592*W592/5,"")</f>
        <v/>
      </c>
      <c r="AD592" s="57">
        <f>D592*X592/5</f>
        <v/>
      </c>
      <c r="AE592" s="58">
        <f>IF(AR592=1,D592*Y592/5,"")</f>
        <v/>
      </c>
      <c r="AF592" s="57">
        <f>D592*Z592</f>
        <v/>
      </c>
      <c r="AG592" s="58">
        <f>IF(AR592=1,D592*AA592,"")</f>
        <v/>
      </c>
      <c r="AH592" s="14" t="inlineStr">
        <is>
          <t>Y: none | N: none | X: none | U: V1, V2, V3, V4, V5. See dataset-specific evidence note in MCDM_Grades and the complete rules in MCDM_Rubric.</t>
        </is>
      </c>
      <c r="AI592" s="27" t="n"/>
      <c r="AJ592" s="14" t="inlineStr">
        <is>
          <t>https://data.mendeley.com/datasets/8b27pdcxv7/1</t>
        </is>
      </c>
      <c r="AK592" s="27" t="n"/>
      <c r="AL592" s="14" t="inlineStr">
        <is>
          <t>P: primary documentation (not evaluator-verified data quality)</t>
        </is>
      </c>
      <c r="AM592" s="27" t="n"/>
      <c r="AN592" s="14" t="inlineStr">
        <is>
          <t>Mendeley 8b27pdcxv7/1</t>
        </is>
      </c>
      <c r="AO592" s="27" t="n"/>
      <c r="AP592" s="14" t="inlineStr">
        <is>
          <t>2026-09-07</t>
        </is>
      </c>
      <c r="AQ592" s="27" t="n"/>
      <c r="AR592" s="14">
        <f>IF(AND(AS592=5,LEN(AW592)=5,LEN(SUBSTITUTE(SUBSTITUTE(SUBSTITUTE(SUBSTITUTE(AW592,"Y",""),"N",""),"U",""),"X",""))=0),1,0)</f>
        <v/>
      </c>
      <c r="AS592" s="14">
        <f>COUNTA(G592,J592,M592,P592,S592)</f>
        <v/>
      </c>
      <c r="AT592" s="14">
        <f>SUM(IF(OR(G592="Y",G592="N",G592="U",G592="X"),IF(G592=F592,1,0),0),IF(OR(J592="Y",J592="N",J592="U",J592="X"),IF(J592=I592,1,0),0),IF(OR(M592="Y",M592="N",M592="U",M592="X"),IF(M592=L592,1,0),0),IF(OR(P592="Y",P592="N",P592="U",P592="X"),IF(P592=O592,1,0),0),IF(OR(S592="Y",S592="N",S592="U",S592="X"),IF(S592=R592,1,0),0))</f>
        <v/>
      </c>
      <c r="AU592" s="14">
        <f>A592&amp;"|"&amp;LEFT(C592,1)</f>
        <v/>
      </c>
      <c r="AV592" s="14">
        <f>F592&amp;I592&amp;L592&amp;O592&amp;R592</f>
        <v/>
      </c>
      <c r="AW592" s="14">
        <f>G592&amp;J592&amp;M592&amp;P592&amp;S592</f>
        <v/>
      </c>
    </row>
    <row r="593" ht="70" customHeight="1">
      <c r="A593" s="14" t="inlineStr">
        <is>
          <t>DS-074</t>
        </is>
      </c>
      <c r="B593" s="14" t="inlineStr">
        <is>
          <t>PaveCrack1300: UAV-Acquired Pavement Crack Segmentation Dataset</t>
        </is>
      </c>
      <c r="C593" s="14" t="inlineStr">
        <is>
          <t>E Engineering Value</t>
        </is>
      </c>
      <c r="D593" s="14">
        <f>MCDM_Settings!$D$14</f>
        <v/>
      </c>
      <c r="E593" s="14" t="inlineStr">
        <is>
          <t>E1 Define the outcome</t>
        </is>
      </c>
      <c r="F593" s="21" t="inlineStr">
        <is>
          <t>U</t>
        </is>
      </c>
      <c r="G593" s="23" t="n"/>
      <c r="H593" s="14" t="inlineStr">
        <is>
          <t>E2 Provide measurements</t>
        </is>
      </c>
      <c r="I593" s="21" t="inlineStr">
        <is>
          <t>U</t>
        </is>
      </c>
      <c r="J593" s="23" t="n"/>
      <c r="K593" s="14" t="inlineStr">
        <is>
          <t>E3 Link the records</t>
        </is>
      </c>
      <c r="L593" s="21" t="inlineStr">
        <is>
          <t>U</t>
        </is>
      </c>
      <c r="M593" s="23" t="n"/>
      <c r="N593" s="14" t="inlineStr">
        <is>
          <t>E4 Map agency needs</t>
        </is>
      </c>
      <c r="O593" s="21" t="inlineStr">
        <is>
          <t>U</t>
        </is>
      </c>
      <c r="P593" s="23" t="n"/>
      <c r="Q593" s="14" t="inlineStr">
        <is>
          <t>E5 Validate the decision</t>
        </is>
      </c>
      <c r="R593" s="21" t="inlineStr">
        <is>
          <t>U</t>
        </is>
      </c>
      <c r="S593" s="23" t="n"/>
      <c r="T593" s="14">
        <f>IF(Z593=0,IF(ISNUMBER(SEARCH("X",AV593)),"Unrated (0-5; X)","Unrated (0-5)"),IF(Z593=1,V593&amp;"/5",V593&amp;"-"&amp;X593&amp;"/5 (P"&amp;IF(ISNUMBER(SEARCH("X",AV593)),"; X","")&amp;")"))</f>
        <v/>
      </c>
      <c r="U593" s="26">
        <f>IF(AS593=0,"",IF(AR593=0,"Incomplete/invalid",IF(AA593=0,IF(ISNUMBER(SEARCH("X",AW593)),"Unrated (0-5; X)","Unrated (0-5)"),IF(AA593=1,W593&amp;"/5",W593&amp;"-"&amp;Y593&amp;"/5 (P"&amp;IF(ISNUMBER(SEARCH("X",AW593)),"; X","")&amp;")"))))</f>
        <v/>
      </c>
      <c r="V593" s="53">
        <f>LEN(AV593)-LEN(SUBSTITUTE(AV593,"Y",""))</f>
        <v/>
      </c>
      <c r="W593" s="54">
        <f>IF(AR593=1,LEN(AW593)-LEN(SUBSTITUTE(AW593,"Y","")),"")</f>
        <v/>
      </c>
      <c r="X593" s="53">
        <f>5-(LEN(AV593)-LEN(SUBSTITUTE(AV593,"N","")))</f>
        <v/>
      </c>
      <c r="Y593" s="54">
        <f>IF(AR593=1,5-(LEN(AW593)-LEN(SUBSTITUTE(AW593,"N",""))),"")</f>
        <v/>
      </c>
      <c r="Z593" s="55">
        <f>(V593+5-X593)/5</f>
        <v/>
      </c>
      <c r="AA593" s="56">
        <f>IF(AR593=1,(W593+5-Y593)/5,"")</f>
        <v/>
      </c>
      <c r="AB593" s="57">
        <f>D593*V593/5</f>
        <v/>
      </c>
      <c r="AC593" s="58">
        <f>IF(AR593=1,D593*W593/5,"")</f>
        <v/>
      </c>
      <c r="AD593" s="57">
        <f>D593*X593/5</f>
        <v/>
      </c>
      <c r="AE593" s="58">
        <f>IF(AR593=1,D593*Y593/5,"")</f>
        <v/>
      </c>
      <c r="AF593" s="57">
        <f>D593*Z593</f>
        <v/>
      </c>
      <c r="AG593" s="58">
        <f>IF(AR593=1,D593*AA593,"")</f>
        <v/>
      </c>
      <c r="AH593" s="14" t="inlineStr">
        <is>
          <t>Y: none | N: none | X: none | U: E1, E2, E3, E4, E5. See dataset-specific evidence note in MCDM_Grades and the complete rules in MCDM_Rubric.</t>
        </is>
      </c>
      <c r="AI593" s="27" t="n"/>
      <c r="AJ593" s="14" t="inlineStr">
        <is>
          <t>https://data.mendeley.com/datasets/8b27pdcxv7/1</t>
        </is>
      </c>
      <c r="AK593" s="27" t="n"/>
      <c r="AL593" s="14" t="inlineStr">
        <is>
          <t>P: primary documentation (not evaluator-verified data quality)</t>
        </is>
      </c>
      <c r="AM593" s="27" t="n"/>
      <c r="AN593" s="14" t="inlineStr">
        <is>
          <t>Mendeley 8b27pdcxv7/1</t>
        </is>
      </c>
      <c r="AO593" s="27" t="n"/>
      <c r="AP593" s="14" t="inlineStr">
        <is>
          <t>2026-09-07</t>
        </is>
      </c>
      <c r="AQ593" s="27" t="n"/>
      <c r="AR593" s="14">
        <f>IF(AND(AS593=5,LEN(AW593)=5,LEN(SUBSTITUTE(SUBSTITUTE(SUBSTITUTE(SUBSTITUTE(AW593,"Y",""),"N",""),"U",""),"X",""))=0),1,0)</f>
        <v/>
      </c>
      <c r="AS593" s="14">
        <f>COUNTA(G593,J593,M593,P593,S593)</f>
        <v/>
      </c>
      <c r="AT593" s="14">
        <f>SUM(IF(OR(G593="Y",G593="N",G593="U",G593="X"),IF(G593=F593,1,0),0),IF(OR(J593="Y",J593="N",J593="U",J593="X"),IF(J593=I593,1,0),0),IF(OR(M593="Y",M593="N",M593="U",M593="X"),IF(M593=L593,1,0),0),IF(OR(P593="Y",P593="N",P593="U",P593="X"),IF(P593=O593,1,0),0),IF(OR(S593="Y",S593="N",S593="U",S593="X"),IF(S593=R593,1,0),0))</f>
        <v/>
      </c>
      <c r="AU593" s="14">
        <f>A593&amp;"|"&amp;LEFT(C593,1)</f>
        <v/>
      </c>
      <c r="AV593" s="14">
        <f>F593&amp;I593&amp;L593&amp;O593&amp;R593</f>
        <v/>
      </c>
      <c r="AW593" s="14">
        <f>G593&amp;J593&amp;M593&amp;P593&amp;S593</f>
        <v/>
      </c>
    </row>
    <row r="594" ht="70" customHeight="1">
      <c r="A594" s="14" t="inlineStr">
        <is>
          <t>DS-075</t>
        </is>
      </c>
      <c r="B594" s="14" t="inlineStr">
        <is>
          <t>PaveDistress: Comprehensive Dataset of Pavement Distresses</t>
        </is>
      </c>
      <c r="C594" s="14" t="inlineStr">
        <is>
          <t>A Access</t>
        </is>
      </c>
      <c r="D594" s="14">
        <f>MCDM_Settings!$D$7</f>
        <v/>
      </c>
      <c r="E594" s="14" t="inlineStr">
        <is>
          <t>A1 Find the release</t>
        </is>
      </c>
      <c r="F594" s="21" t="inlineStr">
        <is>
          <t>Y</t>
        </is>
      </c>
      <c r="G594" s="23" t="n"/>
      <c r="H594" s="14" t="inlineStr">
        <is>
          <t>A2 Get the data</t>
        </is>
      </c>
      <c r="I594" s="21" t="inlineStr">
        <is>
          <t>Y</t>
        </is>
      </c>
      <c r="J594" s="23" t="n"/>
      <c r="K594" s="14" t="inlineStr">
        <is>
          <t>A3 Check the license</t>
        </is>
      </c>
      <c r="L594" s="21" t="inlineStr">
        <is>
          <t>Y</t>
        </is>
      </c>
      <c r="M594" s="23" t="n"/>
      <c r="N594" s="14" t="inlineStr">
        <is>
          <t>A4 Check other rights</t>
        </is>
      </c>
      <c r="O594" s="21" t="inlineStr">
        <is>
          <t>U</t>
        </is>
      </c>
      <c r="P594" s="23" t="n"/>
      <c r="Q594" s="14" t="inlineStr">
        <is>
          <t>A5 Open a sample</t>
        </is>
      </c>
      <c r="R594" s="21" t="inlineStr">
        <is>
          <t>U</t>
        </is>
      </c>
      <c r="S594" s="23" t="n"/>
      <c r="T594" s="14">
        <f>IF(Z594=0,IF(ISNUMBER(SEARCH("X",AV594)),"Unrated (0-5; X)","Unrated (0-5)"),IF(Z594=1,V594&amp;"/5",V594&amp;"-"&amp;X594&amp;"/5 (P"&amp;IF(ISNUMBER(SEARCH("X",AV594)),"; X","")&amp;")"))</f>
        <v/>
      </c>
      <c r="U594" s="26">
        <f>IF(AS594=0,"",IF(AR594=0,"Incomplete/invalid",IF(AA594=0,IF(ISNUMBER(SEARCH("X",AW594)),"Unrated (0-5; X)","Unrated (0-5)"),IF(AA594=1,W594&amp;"/5",W594&amp;"-"&amp;Y594&amp;"/5 (P"&amp;IF(ISNUMBER(SEARCH("X",AW594)),"; X","")&amp;")"))))</f>
        <v/>
      </c>
      <c r="V594" s="53">
        <f>LEN(AV594)-LEN(SUBSTITUTE(AV594,"Y",""))</f>
        <v/>
      </c>
      <c r="W594" s="54">
        <f>IF(AR594=1,LEN(AW594)-LEN(SUBSTITUTE(AW594,"Y","")),"")</f>
        <v/>
      </c>
      <c r="X594" s="53">
        <f>5-(LEN(AV594)-LEN(SUBSTITUTE(AV594,"N","")))</f>
        <v/>
      </c>
      <c r="Y594" s="54">
        <f>IF(AR594=1,5-(LEN(AW594)-LEN(SUBSTITUTE(AW594,"N",""))),"")</f>
        <v/>
      </c>
      <c r="Z594" s="55">
        <f>(V594+5-X594)/5</f>
        <v/>
      </c>
      <c r="AA594" s="56">
        <f>IF(AR594=1,(W594+5-Y594)/5,"")</f>
        <v/>
      </c>
      <c r="AB594" s="57">
        <f>D594*V594/5</f>
        <v/>
      </c>
      <c r="AC594" s="58">
        <f>IF(AR594=1,D594*W594/5,"")</f>
        <v/>
      </c>
      <c r="AD594" s="57">
        <f>D594*X594/5</f>
        <v/>
      </c>
      <c r="AE594" s="58">
        <f>IF(AR594=1,D594*Y594/5,"")</f>
        <v/>
      </c>
      <c r="AF594" s="57">
        <f>D594*Z594</f>
        <v/>
      </c>
      <c r="AG594" s="58">
        <f>IF(AR594=1,D594*AA594,"")</f>
        <v/>
      </c>
      <c r="AH594" s="14" t="inlineStr">
        <is>
          <t>Y: A1, A2, A3 | N: none | X: none | U: A4, A5. See dataset-specific evidence note in MCDM_Grades and the complete rules in MCDM_Rubric.</t>
        </is>
      </c>
      <c r="AI594" s="27" t="n"/>
      <c r="AJ594" s="14" t="inlineStr">
        <is>
          <t>https://data.mendeley.com/datasets/f46zt2g83x/1</t>
        </is>
      </c>
      <c r="AK594" s="27" t="n"/>
      <c r="AL594" s="14" t="inlineStr">
        <is>
          <t>P: primary documentation (not evaluator-verified data quality)</t>
        </is>
      </c>
      <c r="AM594" s="27" t="n"/>
      <c r="AN594" s="14" t="inlineStr">
        <is>
          <t>Mendeley f46zt2g83x/1</t>
        </is>
      </c>
      <c r="AO594" s="27" t="n"/>
      <c r="AP594" s="14" t="inlineStr">
        <is>
          <t>2026-09-07</t>
        </is>
      </c>
      <c r="AQ594" s="27" t="n"/>
      <c r="AR594" s="14">
        <f>IF(AND(AS594=5,LEN(AW594)=5,LEN(SUBSTITUTE(SUBSTITUTE(SUBSTITUTE(SUBSTITUTE(AW594,"Y",""),"N",""),"U",""),"X",""))=0),1,0)</f>
        <v/>
      </c>
      <c r="AS594" s="14">
        <f>COUNTA(G594,J594,M594,P594,S594)</f>
        <v/>
      </c>
      <c r="AT594" s="14">
        <f>SUM(IF(OR(G594="Y",G594="N",G594="U",G594="X"),IF(G594=F594,1,0),0),IF(OR(J594="Y",J594="N",J594="U",J594="X"),IF(J594=I594,1,0),0),IF(OR(M594="Y",M594="N",M594="U",M594="X"),IF(M594=L594,1,0),0),IF(OR(P594="Y",P594="N",P594="U",P594="X"),IF(P594=O594,1,0),0),IF(OR(S594="Y",S594="N",S594="U",S594="X"),IF(S594=R594,1,0),0))</f>
        <v/>
      </c>
      <c r="AU594" s="14">
        <f>A594&amp;"|"&amp;LEFT(C594,1)</f>
        <v/>
      </c>
      <c r="AV594" s="14">
        <f>F594&amp;I594&amp;L594&amp;O594&amp;R594</f>
        <v/>
      </c>
      <c r="AW594" s="14">
        <f>G594&amp;J594&amp;M594&amp;P594&amp;S594</f>
        <v/>
      </c>
    </row>
    <row r="595" ht="70" customHeight="1">
      <c r="A595" s="14" t="inlineStr">
        <is>
          <t>DS-075</t>
        </is>
      </c>
      <c r="B595" s="14" t="inlineStr">
        <is>
          <t>PaveDistress: Comprehensive Dataset of Pavement Distresses</t>
        </is>
      </c>
      <c r="C595" s="14" t="inlineStr">
        <is>
          <t>L Label Quality</t>
        </is>
      </c>
      <c r="D595" s="14">
        <f>MCDM_Settings!$D$8</f>
        <v/>
      </c>
      <c r="E595" s="14" t="inlineStr">
        <is>
          <t>L1 Define the targets</t>
        </is>
      </c>
      <c r="F595" s="21" t="inlineStr">
        <is>
          <t>Y</t>
        </is>
      </c>
      <c r="G595" s="23" t="n"/>
      <c r="H595" s="14" t="inlineStr">
        <is>
          <t>L2 Explain the rules</t>
        </is>
      </c>
      <c r="I595" s="21" t="inlineStr">
        <is>
          <t>U</t>
        </is>
      </c>
      <c r="J595" s="23" t="n"/>
      <c r="K595" s="14" t="inlineStr">
        <is>
          <t>L3 Identify the team</t>
        </is>
      </c>
      <c r="L595" s="21" t="inlineStr">
        <is>
          <t>U</t>
        </is>
      </c>
      <c r="M595" s="23" t="n"/>
      <c r="N595" s="14" t="inlineStr">
        <is>
          <t>L4 Review and correct</t>
        </is>
      </c>
      <c r="O595" s="21" t="inlineStr">
        <is>
          <t>U</t>
        </is>
      </c>
      <c r="P595" s="23" t="n"/>
      <c r="Q595" s="14" t="inlineStr">
        <is>
          <t>L5 Measure reliability</t>
        </is>
      </c>
      <c r="R595" s="21" t="inlineStr">
        <is>
          <t>U</t>
        </is>
      </c>
      <c r="S595" s="23" t="n"/>
      <c r="T595" s="14">
        <f>IF(Z595=0,IF(ISNUMBER(SEARCH("X",AV595)),"Unrated (0-5; X)","Unrated (0-5)"),IF(Z595=1,V595&amp;"/5",V595&amp;"-"&amp;X595&amp;"/5 (P"&amp;IF(ISNUMBER(SEARCH("X",AV595)),"; X","")&amp;")"))</f>
        <v/>
      </c>
      <c r="U595" s="26">
        <f>IF(AS595=0,"",IF(AR595=0,"Incomplete/invalid",IF(AA595=0,IF(ISNUMBER(SEARCH("X",AW595)),"Unrated (0-5; X)","Unrated (0-5)"),IF(AA595=1,W595&amp;"/5",W595&amp;"-"&amp;Y595&amp;"/5 (P"&amp;IF(ISNUMBER(SEARCH("X",AW595)),"; X","")&amp;")"))))</f>
        <v/>
      </c>
      <c r="V595" s="53">
        <f>LEN(AV595)-LEN(SUBSTITUTE(AV595,"Y",""))</f>
        <v/>
      </c>
      <c r="W595" s="54">
        <f>IF(AR595=1,LEN(AW595)-LEN(SUBSTITUTE(AW595,"Y","")),"")</f>
        <v/>
      </c>
      <c r="X595" s="53">
        <f>5-(LEN(AV595)-LEN(SUBSTITUTE(AV595,"N","")))</f>
        <v/>
      </c>
      <c r="Y595" s="54">
        <f>IF(AR595=1,5-(LEN(AW595)-LEN(SUBSTITUTE(AW595,"N",""))),"")</f>
        <v/>
      </c>
      <c r="Z595" s="55">
        <f>(V595+5-X595)/5</f>
        <v/>
      </c>
      <c r="AA595" s="56">
        <f>IF(AR595=1,(W595+5-Y595)/5,"")</f>
        <v/>
      </c>
      <c r="AB595" s="57">
        <f>D595*V595/5</f>
        <v/>
      </c>
      <c r="AC595" s="58">
        <f>IF(AR595=1,D595*W595/5,"")</f>
        <v/>
      </c>
      <c r="AD595" s="57">
        <f>D595*X595/5</f>
        <v/>
      </c>
      <c r="AE595" s="58">
        <f>IF(AR595=1,D595*Y595/5,"")</f>
        <v/>
      </c>
      <c r="AF595" s="57">
        <f>D595*Z595</f>
        <v/>
      </c>
      <c r="AG595" s="58">
        <f>IF(AR595=1,D595*AA595,"")</f>
        <v/>
      </c>
      <c r="AH595" s="14" t="inlineStr">
        <is>
          <t>Y: L1 | N: none | X: none | U: L2, L3, L4, L5. See dataset-specific evidence note in MCDM_Grades and the complete rules in MCDM_Rubric.</t>
        </is>
      </c>
      <c r="AI595" s="27" t="n"/>
      <c r="AJ595" s="14" t="inlineStr">
        <is>
          <t>https://data.mendeley.com/datasets/f46zt2g83x/1</t>
        </is>
      </c>
      <c r="AK595" s="27" t="n"/>
      <c r="AL595" s="14" t="inlineStr">
        <is>
          <t>P: primary documentation (not evaluator-verified data quality)</t>
        </is>
      </c>
      <c r="AM595" s="27" t="n"/>
      <c r="AN595" s="14" t="inlineStr">
        <is>
          <t>Mendeley f46zt2g83x/1</t>
        </is>
      </c>
      <c r="AO595" s="27" t="n"/>
      <c r="AP595" s="14" t="inlineStr">
        <is>
          <t>2026-09-07</t>
        </is>
      </c>
      <c r="AQ595" s="27" t="n"/>
      <c r="AR595" s="14">
        <f>IF(AND(AS595=5,LEN(AW595)=5,LEN(SUBSTITUTE(SUBSTITUTE(SUBSTITUTE(SUBSTITUTE(AW595,"Y",""),"N",""),"U",""),"X",""))=0),1,0)</f>
        <v/>
      </c>
      <c r="AS595" s="14">
        <f>COUNTA(G595,J595,M595,P595,S595)</f>
        <v/>
      </c>
      <c r="AT595" s="14">
        <f>SUM(IF(OR(G595="Y",G595="N",G595="U",G595="X"),IF(G595=F595,1,0),0),IF(OR(J595="Y",J595="N",J595="U",J595="X"),IF(J595=I595,1,0),0),IF(OR(M595="Y",M595="N",M595="U",M595="X"),IF(M595=L595,1,0),0),IF(OR(P595="Y",P595="N",P595="U",P595="X"),IF(P595=O595,1,0),0),IF(OR(S595="Y",S595="N",S595="U",S595="X"),IF(S595=R595,1,0),0))</f>
        <v/>
      </c>
      <c r="AU595" s="14">
        <f>A595&amp;"|"&amp;LEFT(C595,1)</f>
        <v/>
      </c>
      <c r="AV595" s="14">
        <f>F595&amp;I595&amp;L595&amp;O595&amp;R595</f>
        <v/>
      </c>
      <c r="AW595" s="14">
        <f>G595&amp;J595&amp;M595&amp;P595&amp;S595</f>
        <v/>
      </c>
    </row>
    <row r="596" ht="70" customHeight="1">
      <c r="A596" s="14" t="inlineStr">
        <is>
          <t>DS-075</t>
        </is>
      </c>
      <c r="B596" s="14" t="inlineStr">
        <is>
          <t>PaveDistress: Comprehensive Dataset of Pavement Distresses</t>
        </is>
      </c>
      <c r="C596" s="14" t="inlineStr">
        <is>
          <t>D Documentation</t>
        </is>
      </c>
      <c r="D596" s="14">
        <f>MCDM_Settings!$D$9</f>
        <v/>
      </c>
      <c r="E596" s="14" t="inlineStr">
        <is>
          <t>D1 Describe the files</t>
        </is>
      </c>
      <c r="F596" s="21" t="inlineStr">
        <is>
          <t>U</t>
        </is>
      </c>
      <c r="G596" s="23" t="n"/>
      <c r="H596" s="14" t="inlineStr">
        <is>
          <t>D2 Explain the source</t>
        </is>
      </c>
      <c r="I596" s="21" t="inlineStr">
        <is>
          <t>Y</t>
        </is>
      </c>
      <c r="J596" s="23" t="n"/>
      <c r="K596" s="14" t="inlineStr">
        <is>
          <t>D3 Track the version</t>
        </is>
      </c>
      <c r="L596" s="21" t="inlineStr">
        <is>
          <t>Y</t>
        </is>
      </c>
      <c r="M596" s="23" t="n"/>
      <c r="N596" s="14" t="inlineStr">
        <is>
          <t>D4 State the limits</t>
        </is>
      </c>
      <c r="O596" s="21" t="inlineStr">
        <is>
          <t>U</t>
        </is>
      </c>
      <c r="P596" s="23" t="n"/>
      <c r="Q596" s="14" t="inlineStr">
        <is>
          <t>D5 Locate the details</t>
        </is>
      </c>
      <c r="R596" s="21" t="inlineStr">
        <is>
          <t>Y</t>
        </is>
      </c>
      <c r="S596" s="23" t="n"/>
      <c r="T596" s="14">
        <f>IF(Z596=0,IF(ISNUMBER(SEARCH("X",AV596)),"Unrated (0-5; X)","Unrated (0-5)"),IF(Z596=1,V596&amp;"/5",V596&amp;"-"&amp;X596&amp;"/5 (P"&amp;IF(ISNUMBER(SEARCH("X",AV596)),"; X","")&amp;")"))</f>
        <v/>
      </c>
      <c r="U596" s="26">
        <f>IF(AS596=0,"",IF(AR596=0,"Incomplete/invalid",IF(AA596=0,IF(ISNUMBER(SEARCH("X",AW596)),"Unrated (0-5; X)","Unrated (0-5)"),IF(AA596=1,W596&amp;"/5",W596&amp;"-"&amp;Y596&amp;"/5 (P"&amp;IF(ISNUMBER(SEARCH("X",AW596)),"; X","")&amp;")"))))</f>
        <v/>
      </c>
      <c r="V596" s="53">
        <f>LEN(AV596)-LEN(SUBSTITUTE(AV596,"Y",""))</f>
        <v/>
      </c>
      <c r="W596" s="54">
        <f>IF(AR596=1,LEN(AW596)-LEN(SUBSTITUTE(AW596,"Y","")),"")</f>
        <v/>
      </c>
      <c r="X596" s="53">
        <f>5-(LEN(AV596)-LEN(SUBSTITUTE(AV596,"N","")))</f>
        <v/>
      </c>
      <c r="Y596" s="54">
        <f>IF(AR596=1,5-(LEN(AW596)-LEN(SUBSTITUTE(AW596,"N",""))),"")</f>
        <v/>
      </c>
      <c r="Z596" s="55">
        <f>(V596+5-X596)/5</f>
        <v/>
      </c>
      <c r="AA596" s="56">
        <f>IF(AR596=1,(W596+5-Y596)/5,"")</f>
        <v/>
      </c>
      <c r="AB596" s="57">
        <f>D596*V596/5</f>
        <v/>
      </c>
      <c r="AC596" s="58">
        <f>IF(AR596=1,D596*W596/5,"")</f>
        <v/>
      </c>
      <c r="AD596" s="57">
        <f>D596*X596/5</f>
        <v/>
      </c>
      <c r="AE596" s="58">
        <f>IF(AR596=1,D596*Y596/5,"")</f>
        <v/>
      </c>
      <c r="AF596" s="57">
        <f>D596*Z596</f>
        <v/>
      </c>
      <c r="AG596" s="58">
        <f>IF(AR596=1,D596*AA596,"")</f>
        <v/>
      </c>
      <c r="AH596" s="14" t="inlineStr">
        <is>
          <t>Y: D2, D3, D5 | N: none | X: none | U: D1, D4. See dataset-specific evidence note in MCDM_Grades and the complete rules in MCDM_Rubric.</t>
        </is>
      </c>
      <c r="AI596" s="27" t="n"/>
      <c r="AJ596" s="14" t="inlineStr">
        <is>
          <t>https://data.mendeley.com/datasets/f46zt2g83x/1</t>
        </is>
      </c>
      <c r="AK596" s="27" t="n"/>
      <c r="AL596" s="14" t="inlineStr">
        <is>
          <t>P: primary documentation (not evaluator-verified data quality)</t>
        </is>
      </c>
      <c r="AM596" s="27" t="n"/>
      <c r="AN596" s="14" t="inlineStr">
        <is>
          <t>Mendeley f46zt2g83x/1</t>
        </is>
      </c>
      <c r="AO596" s="27" t="n"/>
      <c r="AP596" s="14" t="inlineStr">
        <is>
          <t>2026-09-07</t>
        </is>
      </c>
      <c r="AQ596" s="27" t="n"/>
      <c r="AR596" s="14">
        <f>IF(AND(AS596=5,LEN(AW596)=5,LEN(SUBSTITUTE(SUBSTITUTE(SUBSTITUTE(SUBSTITUTE(AW596,"Y",""),"N",""),"U",""),"X",""))=0),1,0)</f>
        <v/>
      </c>
      <c r="AS596" s="14">
        <f>COUNTA(G596,J596,M596,P596,S596)</f>
        <v/>
      </c>
      <c r="AT596" s="14">
        <f>SUM(IF(OR(G596="Y",G596="N",G596="U",G596="X"),IF(G596=F596,1,0),0),IF(OR(J596="Y",J596="N",J596="U",J596="X"),IF(J596=I596,1,0),0),IF(OR(M596="Y",M596="N",M596="U",M596="X"),IF(M596=L596,1,0),0),IF(OR(P596="Y",P596="N",P596="U",P596="X"),IF(P596=O596,1,0),0),IF(OR(S596="Y",S596="N",S596="U",S596="X"),IF(S596=R596,1,0),0))</f>
        <v/>
      </c>
      <c r="AU596" s="14">
        <f>A596&amp;"|"&amp;LEFT(C596,1)</f>
        <v/>
      </c>
      <c r="AV596" s="14">
        <f>F596&amp;I596&amp;L596&amp;O596&amp;R596</f>
        <v/>
      </c>
      <c r="AW596" s="14">
        <f>G596&amp;J596&amp;M596&amp;P596&amp;S596</f>
        <v/>
      </c>
    </row>
    <row r="597" ht="70" customHeight="1">
      <c r="A597" s="14" t="inlineStr">
        <is>
          <t>DS-075</t>
        </is>
      </c>
      <c r="B597" s="14" t="inlineStr">
        <is>
          <t>PaveDistress: Comprehensive Dataset of Pavement Distresses</t>
        </is>
      </c>
      <c r="C597" s="14" t="inlineStr">
        <is>
          <t>C Sample Size</t>
        </is>
      </c>
      <c r="D597" s="14">
        <f>MCDM_Settings!$D$10</f>
        <v/>
      </c>
      <c r="E597" s="14" t="inlineStr">
        <is>
          <t>C1 Count originals</t>
        </is>
      </c>
      <c r="F597" s="21" t="inlineStr">
        <is>
          <t>U</t>
        </is>
      </c>
      <c r="G597" s="23" t="n"/>
      <c r="H597" s="14" t="inlineStr">
        <is>
          <t>C2 Count each class</t>
        </is>
      </c>
      <c r="I597" s="21" t="inlineStr">
        <is>
          <t>U</t>
        </is>
      </c>
      <c r="J597" s="23" t="n"/>
      <c r="K597" s="14" t="inlineStr">
        <is>
          <t>C3 Count each group</t>
        </is>
      </c>
      <c r="L597" s="21" t="inlineStr">
        <is>
          <t>U</t>
        </is>
      </c>
      <c r="M597" s="23" t="n"/>
      <c r="N597" s="14" t="inlineStr">
        <is>
          <t>C4 Count each split</t>
        </is>
      </c>
      <c r="O597" s="21" t="inlineStr">
        <is>
          <t>U</t>
        </is>
      </c>
      <c r="P597" s="23" t="n"/>
      <c r="Q597" s="14" t="inlineStr">
        <is>
          <t>C5 Justify the size</t>
        </is>
      </c>
      <c r="R597" s="21" t="inlineStr">
        <is>
          <t>U</t>
        </is>
      </c>
      <c r="S597" s="23" t="n"/>
      <c r="T597" s="14">
        <f>IF(Z597=0,IF(ISNUMBER(SEARCH("X",AV597)),"Unrated (0-5; X)","Unrated (0-5)"),IF(Z597=1,V597&amp;"/5",V597&amp;"-"&amp;X597&amp;"/5 (P"&amp;IF(ISNUMBER(SEARCH("X",AV597)),"; X","")&amp;")"))</f>
        <v/>
      </c>
      <c r="U597" s="26">
        <f>IF(AS597=0,"",IF(AR597=0,"Incomplete/invalid",IF(AA597=0,IF(ISNUMBER(SEARCH("X",AW597)),"Unrated (0-5; X)","Unrated (0-5)"),IF(AA597=1,W597&amp;"/5",W597&amp;"-"&amp;Y597&amp;"/5 (P"&amp;IF(ISNUMBER(SEARCH("X",AW597)),"; X","")&amp;")"))))</f>
        <v/>
      </c>
      <c r="V597" s="53">
        <f>LEN(AV597)-LEN(SUBSTITUTE(AV597,"Y",""))</f>
        <v/>
      </c>
      <c r="W597" s="54">
        <f>IF(AR597=1,LEN(AW597)-LEN(SUBSTITUTE(AW597,"Y","")),"")</f>
        <v/>
      </c>
      <c r="X597" s="53">
        <f>5-(LEN(AV597)-LEN(SUBSTITUTE(AV597,"N","")))</f>
        <v/>
      </c>
      <c r="Y597" s="54">
        <f>IF(AR597=1,5-(LEN(AW597)-LEN(SUBSTITUTE(AW597,"N",""))),"")</f>
        <v/>
      </c>
      <c r="Z597" s="55">
        <f>(V597+5-X597)/5</f>
        <v/>
      </c>
      <c r="AA597" s="56">
        <f>IF(AR597=1,(W597+5-Y597)/5,"")</f>
        <v/>
      </c>
      <c r="AB597" s="57">
        <f>D597*V597/5</f>
        <v/>
      </c>
      <c r="AC597" s="58">
        <f>IF(AR597=1,D597*W597/5,"")</f>
        <v/>
      </c>
      <c r="AD597" s="57">
        <f>D597*X597/5</f>
        <v/>
      </c>
      <c r="AE597" s="58">
        <f>IF(AR597=1,D597*Y597/5,"")</f>
        <v/>
      </c>
      <c r="AF597" s="57">
        <f>D597*Z597</f>
        <v/>
      </c>
      <c r="AG597" s="58">
        <f>IF(AR597=1,D597*AA597,"")</f>
        <v/>
      </c>
      <c r="AH597" s="14" t="inlineStr">
        <is>
          <t>Y: none | N: none | X: none | U: C1, C2, C3, C4, C5. See dataset-specific evidence note in MCDM_Grades and the complete rules in MCDM_Rubric.</t>
        </is>
      </c>
      <c r="AI597" s="27" t="n"/>
      <c r="AJ597" s="14" t="inlineStr">
        <is>
          <t>https://data.mendeley.com/datasets/f46zt2g83x/1</t>
        </is>
      </c>
      <c r="AK597" s="27" t="n"/>
      <c r="AL597" s="14" t="inlineStr">
        <is>
          <t>P: primary documentation (not evaluator-verified data quality)</t>
        </is>
      </c>
      <c r="AM597" s="27" t="n"/>
      <c r="AN597" s="14" t="inlineStr">
        <is>
          <t>Mendeley f46zt2g83x/1</t>
        </is>
      </c>
      <c r="AO597" s="27" t="n"/>
      <c r="AP597" s="14" t="inlineStr">
        <is>
          <t>2026-09-07</t>
        </is>
      </c>
      <c r="AQ597" s="27" t="n"/>
      <c r="AR597" s="14">
        <f>IF(AND(AS597=5,LEN(AW597)=5,LEN(SUBSTITUTE(SUBSTITUTE(SUBSTITUTE(SUBSTITUTE(AW597,"Y",""),"N",""),"U",""),"X",""))=0),1,0)</f>
        <v/>
      </c>
      <c r="AS597" s="14">
        <f>COUNTA(G597,J597,M597,P597,S597)</f>
        <v/>
      </c>
      <c r="AT597" s="14">
        <f>SUM(IF(OR(G597="Y",G597="N",G597="U",G597="X"),IF(G597=F597,1,0),0),IF(OR(J597="Y",J597="N",J597="U",J597="X"),IF(J597=I597,1,0),0),IF(OR(M597="Y",M597="N",M597="U",M597="X"),IF(M597=L597,1,0),0),IF(OR(P597="Y",P597="N",P597="U",P597="X"),IF(P597=O597,1,0),0),IF(OR(S597="Y",S597="N",S597="U",S597="X"),IF(S597=R597,1,0),0))</f>
        <v/>
      </c>
      <c r="AU597" s="14">
        <f>A597&amp;"|"&amp;LEFT(C597,1)</f>
        <v/>
      </c>
      <c r="AV597" s="14">
        <f>F597&amp;I597&amp;L597&amp;O597&amp;R597</f>
        <v/>
      </c>
      <c r="AW597" s="14">
        <f>G597&amp;J597&amp;M597&amp;P597&amp;S597</f>
        <v/>
      </c>
    </row>
    <row r="598" ht="70" customHeight="1">
      <c r="A598" s="14" t="inlineStr">
        <is>
          <t>DS-075</t>
        </is>
      </c>
      <c r="B598" s="14" t="inlineStr">
        <is>
          <t>PaveDistress: Comprehensive Dataset of Pavement Distresses</t>
        </is>
      </c>
      <c r="C598" s="14" t="inlineStr">
        <is>
          <t>R Domain Fit</t>
        </is>
      </c>
      <c r="D598" s="14">
        <f>MCDM_Settings!$D$11</f>
        <v/>
      </c>
      <c r="E598" s="14" t="inlineStr">
        <is>
          <t>R1 Define the domain</t>
        </is>
      </c>
      <c r="F598" s="21" t="inlineStr">
        <is>
          <t>Y</t>
        </is>
      </c>
      <c r="G598" s="23" t="n"/>
      <c r="H598" s="14" t="inlineStr">
        <is>
          <t>R2 Describe coverage</t>
        </is>
      </c>
      <c r="I598" s="21" t="inlineStr">
        <is>
          <t>Y</t>
        </is>
      </c>
      <c r="J598" s="23" t="n"/>
      <c r="K598" s="14" t="inlineStr">
        <is>
          <t>R3 Compare the target</t>
        </is>
      </c>
      <c r="L598" s="21" t="inlineStr">
        <is>
          <t>U</t>
        </is>
      </c>
      <c r="M598" s="23" t="n"/>
      <c r="N598" s="14" t="inlineStr">
        <is>
          <t>R4 Check for bias</t>
        </is>
      </c>
      <c r="O598" s="21" t="inlineStr">
        <is>
          <t>U</t>
        </is>
      </c>
      <c r="P598" s="23" t="n"/>
      <c r="Q598" s="14" t="inlineStr">
        <is>
          <t>R5 Test a new domain</t>
        </is>
      </c>
      <c r="R598" s="21" t="inlineStr">
        <is>
          <t>U</t>
        </is>
      </c>
      <c r="S598" s="23" t="n"/>
      <c r="T598" s="14">
        <f>IF(Z598=0,IF(ISNUMBER(SEARCH("X",AV598)),"Unrated (0-5; X)","Unrated (0-5)"),IF(Z598=1,V598&amp;"/5",V598&amp;"-"&amp;X598&amp;"/5 (P"&amp;IF(ISNUMBER(SEARCH("X",AV598)),"; X","")&amp;")"))</f>
        <v/>
      </c>
      <c r="U598" s="26">
        <f>IF(AS598=0,"",IF(AR598=0,"Incomplete/invalid",IF(AA598=0,IF(ISNUMBER(SEARCH("X",AW598)),"Unrated (0-5; X)","Unrated (0-5)"),IF(AA598=1,W598&amp;"/5",W598&amp;"-"&amp;Y598&amp;"/5 (P"&amp;IF(ISNUMBER(SEARCH("X",AW598)),"; X","")&amp;")"))))</f>
        <v/>
      </c>
      <c r="V598" s="53">
        <f>LEN(AV598)-LEN(SUBSTITUTE(AV598,"Y",""))</f>
        <v/>
      </c>
      <c r="W598" s="54">
        <f>IF(AR598=1,LEN(AW598)-LEN(SUBSTITUTE(AW598,"Y","")),"")</f>
        <v/>
      </c>
      <c r="X598" s="53">
        <f>5-(LEN(AV598)-LEN(SUBSTITUTE(AV598,"N","")))</f>
        <v/>
      </c>
      <c r="Y598" s="54">
        <f>IF(AR598=1,5-(LEN(AW598)-LEN(SUBSTITUTE(AW598,"N",""))),"")</f>
        <v/>
      </c>
      <c r="Z598" s="55">
        <f>(V598+5-X598)/5</f>
        <v/>
      </c>
      <c r="AA598" s="56">
        <f>IF(AR598=1,(W598+5-Y598)/5,"")</f>
        <v/>
      </c>
      <c r="AB598" s="57">
        <f>D598*V598/5</f>
        <v/>
      </c>
      <c r="AC598" s="58">
        <f>IF(AR598=1,D598*W598/5,"")</f>
        <v/>
      </c>
      <c r="AD598" s="57">
        <f>D598*X598/5</f>
        <v/>
      </c>
      <c r="AE598" s="58">
        <f>IF(AR598=1,D598*Y598/5,"")</f>
        <v/>
      </c>
      <c r="AF598" s="57">
        <f>D598*Z598</f>
        <v/>
      </c>
      <c r="AG598" s="58">
        <f>IF(AR598=1,D598*AA598,"")</f>
        <v/>
      </c>
      <c r="AH598" s="14" t="inlineStr">
        <is>
          <t>Y: R1, R2 | N: none | X: none | U: R3, R4, R5. See dataset-specific evidence note in MCDM_Grades and the complete rules in MCDM_Rubric.</t>
        </is>
      </c>
      <c r="AI598" s="27" t="n"/>
      <c r="AJ598" s="14" t="inlineStr">
        <is>
          <t>https://data.mendeley.com/datasets/f46zt2g83x/1</t>
        </is>
      </c>
      <c r="AK598" s="27" t="n"/>
      <c r="AL598" s="14" t="inlineStr">
        <is>
          <t>P: primary documentation (not evaluator-verified data quality)</t>
        </is>
      </c>
      <c r="AM598" s="27" t="n"/>
      <c r="AN598" s="14" t="inlineStr">
        <is>
          <t>Mendeley f46zt2g83x/1</t>
        </is>
      </c>
      <c r="AO598" s="27" t="n"/>
      <c r="AP598" s="14" t="inlineStr">
        <is>
          <t>2026-09-07</t>
        </is>
      </c>
      <c r="AQ598" s="27" t="n"/>
      <c r="AR598" s="14">
        <f>IF(AND(AS598=5,LEN(AW598)=5,LEN(SUBSTITUTE(SUBSTITUTE(SUBSTITUTE(SUBSTITUTE(AW598,"Y",""),"N",""),"U",""),"X",""))=0),1,0)</f>
        <v/>
      </c>
      <c r="AS598" s="14">
        <f>COUNTA(G598,J598,M598,P598,S598)</f>
        <v/>
      </c>
      <c r="AT598" s="14">
        <f>SUM(IF(OR(G598="Y",G598="N",G598="U",G598="X"),IF(G598=F598,1,0),0),IF(OR(J598="Y",J598="N",J598="U",J598="X"),IF(J598=I598,1,0),0),IF(OR(M598="Y",M598="N",M598="U",M598="X"),IF(M598=L598,1,0),0),IF(OR(P598="Y",P598="N",P598="U",P598="X"),IF(P598=O598,1,0),0),IF(OR(S598="Y",S598="N",S598="U",S598="X"),IF(S598=R598,1,0),0))</f>
        <v/>
      </c>
      <c r="AU598" s="14">
        <f>A598&amp;"|"&amp;LEFT(C598,1)</f>
        <v/>
      </c>
      <c r="AV598" s="14">
        <f>F598&amp;I598&amp;L598&amp;O598&amp;R598</f>
        <v/>
      </c>
      <c r="AW598" s="14">
        <f>G598&amp;J598&amp;M598&amp;P598&amp;S598</f>
        <v/>
      </c>
    </row>
    <row r="599" ht="70" customHeight="1">
      <c r="A599" s="14" t="inlineStr">
        <is>
          <t>DS-075</t>
        </is>
      </c>
      <c r="B599" s="14" t="inlineStr">
        <is>
          <t>PaveDistress: Comprehensive Dataset of Pavement Distresses</t>
        </is>
      </c>
      <c r="C599" s="14" t="inlineStr">
        <is>
          <t>M Sensor Details</t>
        </is>
      </c>
      <c r="D599" s="14">
        <f>MCDM_Settings!$D$12</f>
        <v/>
      </c>
      <c r="E599" s="14" t="inlineStr">
        <is>
          <t>M1 Identify equipment</t>
        </is>
      </c>
      <c r="F599" s="21" t="inlineStr">
        <is>
          <t>Y</t>
        </is>
      </c>
      <c r="G599" s="23" t="n"/>
      <c r="H599" s="14" t="inlineStr">
        <is>
          <t>M2 Specify the scale</t>
        </is>
      </c>
      <c r="I599" s="21" t="inlineStr">
        <is>
          <t>Y</t>
        </is>
      </c>
      <c r="J599" s="23" t="n"/>
      <c r="K599" s="14" t="inlineStr">
        <is>
          <t>M3 Locate the records</t>
        </is>
      </c>
      <c r="L599" s="21" t="inlineStr">
        <is>
          <t>U</t>
        </is>
      </c>
      <c r="M599" s="23" t="n"/>
      <c r="N599" s="14" t="inlineStr">
        <is>
          <t>M4 Report precision</t>
        </is>
      </c>
      <c r="O599" s="21" t="inlineStr">
        <is>
          <t>U</t>
        </is>
      </c>
      <c r="P599" s="23" t="n"/>
      <c r="Q599" s="14" t="inlineStr">
        <is>
          <t>M5 Explain processing</t>
        </is>
      </c>
      <c r="R599" s="21" t="inlineStr">
        <is>
          <t>U</t>
        </is>
      </c>
      <c r="S599" s="23" t="n"/>
      <c r="T599" s="14">
        <f>IF(Z599=0,IF(ISNUMBER(SEARCH("X",AV599)),"Unrated (0-5; X)","Unrated (0-5)"),IF(Z599=1,V599&amp;"/5",V599&amp;"-"&amp;X599&amp;"/5 (P"&amp;IF(ISNUMBER(SEARCH("X",AV599)),"; X","")&amp;")"))</f>
        <v/>
      </c>
      <c r="U599" s="26">
        <f>IF(AS599=0,"",IF(AR599=0,"Incomplete/invalid",IF(AA599=0,IF(ISNUMBER(SEARCH("X",AW599)),"Unrated (0-5; X)","Unrated (0-5)"),IF(AA599=1,W599&amp;"/5",W599&amp;"-"&amp;Y599&amp;"/5 (P"&amp;IF(ISNUMBER(SEARCH("X",AW599)),"; X","")&amp;")"))))</f>
        <v/>
      </c>
      <c r="V599" s="53">
        <f>LEN(AV599)-LEN(SUBSTITUTE(AV599,"Y",""))</f>
        <v/>
      </c>
      <c r="W599" s="54">
        <f>IF(AR599=1,LEN(AW599)-LEN(SUBSTITUTE(AW599,"Y","")),"")</f>
        <v/>
      </c>
      <c r="X599" s="53">
        <f>5-(LEN(AV599)-LEN(SUBSTITUTE(AV599,"N","")))</f>
        <v/>
      </c>
      <c r="Y599" s="54">
        <f>IF(AR599=1,5-(LEN(AW599)-LEN(SUBSTITUTE(AW599,"N",""))),"")</f>
        <v/>
      </c>
      <c r="Z599" s="55">
        <f>(V599+5-X599)/5</f>
        <v/>
      </c>
      <c r="AA599" s="56">
        <f>IF(AR599=1,(W599+5-Y599)/5,"")</f>
        <v/>
      </c>
      <c r="AB599" s="57">
        <f>D599*V599/5</f>
        <v/>
      </c>
      <c r="AC599" s="58">
        <f>IF(AR599=1,D599*W599/5,"")</f>
        <v/>
      </c>
      <c r="AD599" s="57">
        <f>D599*X599/5</f>
        <v/>
      </c>
      <c r="AE599" s="58">
        <f>IF(AR599=1,D599*Y599/5,"")</f>
        <v/>
      </c>
      <c r="AF599" s="57">
        <f>D599*Z599</f>
        <v/>
      </c>
      <c r="AG599" s="58">
        <f>IF(AR599=1,D599*AA599,"")</f>
        <v/>
      </c>
      <c r="AH599" s="14" t="inlineStr">
        <is>
          <t>Y: M1, M2 | N: none | X: none | U: M3, M4, M5. See dataset-specific evidence note in MCDM_Grades and the complete rules in MCDM_Rubric.</t>
        </is>
      </c>
      <c r="AI599" s="27" t="n"/>
      <c r="AJ599" s="14" t="inlineStr">
        <is>
          <t>https://data.mendeley.com/datasets/f46zt2g83x/1</t>
        </is>
      </c>
      <c r="AK599" s="27" t="n"/>
      <c r="AL599" s="14" t="inlineStr">
        <is>
          <t>P: primary documentation (not evaluator-verified data quality)</t>
        </is>
      </c>
      <c r="AM599" s="27" t="n"/>
      <c r="AN599" s="14" t="inlineStr">
        <is>
          <t>Mendeley f46zt2g83x/1</t>
        </is>
      </c>
      <c r="AO599" s="27" t="n"/>
      <c r="AP599" s="14" t="inlineStr">
        <is>
          <t>2026-09-07</t>
        </is>
      </c>
      <c r="AQ599" s="27" t="n"/>
      <c r="AR599" s="14">
        <f>IF(AND(AS599=5,LEN(AW599)=5,LEN(SUBSTITUTE(SUBSTITUTE(SUBSTITUTE(SUBSTITUTE(AW599,"Y",""),"N",""),"U",""),"X",""))=0),1,0)</f>
        <v/>
      </c>
      <c r="AS599" s="14">
        <f>COUNTA(G599,J599,M599,P599,S599)</f>
        <v/>
      </c>
      <c r="AT599" s="14">
        <f>SUM(IF(OR(G599="Y",G599="N",G599="U",G599="X"),IF(G599=F599,1,0),0),IF(OR(J599="Y",J599="N",J599="U",J599="X"),IF(J599=I599,1,0),0),IF(OR(M599="Y",M599="N",M599="U",M599="X"),IF(M599=L599,1,0),0),IF(OR(P599="Y",P599="N",P599="U",P599="X"),IF(P599=O599,1,0),0),IF(OR(S599="Y",S599="N",S599="U",S599="X"),IF(S599=R599,1,0),0))</f>
        <v/>
      </c>
      <c r="AU599" s="14">
        <f>A599&amp;"|"&amp;LEFT(C599,1)</f>
        <v/>
      </c>
      <c r="AV599" s="14">
        <f>F599&amp;I599&amp;L599&amp;O599&amp;R599</f>
        <v/>
      </c>
      <c r="AW599" s="14">
        <f>G599&amp;J599&amp;M599&amp;P599&amp;S599</f>
        <v/>
      </c>
    </row>
    <row r="600" ht="70" customHeight="1">
      <c r="A600" s="14" t="inlineStr">
        <is>
          <t>DS-075</t>
        </is>
      </c>
      <c r="B600" s="14" t="inlineStr">
        <is>
          <t>PaveDistress: Comprehensive Dataset of Pavement Distresses</t>
        </is>
      </c>
      <c r="C600" s="14" t="inlineStr">
        <is>
          <t>V Test Readiness</t>
        </is>
      </c>
      <c r="D600" s="14">
        <f>MCDM_Settings!$D$13</f>
        <v/>
      </c>
      <c r="E600" s="14" t="inlineStr">
        <is>
          <t>V1 Identify test data</t>
        </is>
      </c>
      <c r="F600" s="21" t="inlineStr">
        <is>
          <t>U</t>
        </is>
      </c>
      <c r="G600" s="23" t="n"/>
      <c r="H600" s="14" t="inlineStr">
        <is>
          <t>V2 Define the splits</t>
        </is>
      </c>
      <c r="I600" s="21" t="inlineStr">
        <is>
          <t>U</t>
        </is>
      </c>
      <c r="J600" s="23" t="n"/>
      <c r="K600" s="14" t="inlineStr">
        <is>
          <t>V3 Prevent leakage</t>
        </is>
      </c>
      <c r="L600" s="21" t="inlineStr">
        <is>
          <t>U</t>
        </is>
      </c>
      <c r="M600" s="23" t="n"/>
      <c r="N600" s="14" t="inlineStr">
        <is>
          <t>V4 Provide a baseline</t>
        </is>
      </c>
      <c r="O600" s="21" t="inlineStr">
        <is>
          <t>U</t>
        </is>
      </c>
      <c r="P600" s="23" t="n"/>
      <c r="Q600" s="14" t="inlineStr">
        <is>
          <t>V5 Report uncertainty</t>
        </is>
      </c>
      <c r="R600" s="21" t="inlineStr">
        <is>
          <t>U</t>
        </is>
      </c>
      <c r="S600" s="23" t="n"/>
      <c r="T600" s="14">
        <f>IF(Z600=0,IF(ISNUMBER(SEARCH("X",AV600)),"Unrated (0-5; X)","Unrated (0-5)"),IF(Z600=1,V600&amp;"/5",V600&amp;"-"&amp;X600&amp;"/5 (P"&amp;IF(ISNUMBER(SEARCH("X",AV600)),"; X","")&amp;")"))</f>
        <v/>
      </c>
      <c r="U600" s="26">
        <f>IF(AS600=0,"",IF(AR600=0,"Incomplete/invalid",IF(AA600=0,IF(ISNUMBER(SEARCH("X",AW600)),"Unrated (0-5; X)","Unrated (0-5)"),IF(AA600=1,W600&amp;"/5",W600&amp;"-"&amp;Y600&amp;"/5 (P"&amp;IF(ISNUMBER(SEARCH("X",AW600)),"; X","")&amp;")"))))</f>
        <v/>
      </c>
      <c r="V600" s="53">
        <f>LEN(AV600)-LEN(SUBSTITUTE(AV600,"Y",""))</f>
        <v/>
      </c>
      <c r="W600" s="54">
        <f>IF(AR600=1,LEN(AW600)-LEN(SUBSTITUTE(AW600,"Y","")),"")</f>
        <v/>
      </c>
      <c r="X600" s="53">
        <f>5-(LEN(AV600)-LEN(SUBSTITUTE(AV600,"N","")))</f>
        <v/>
      </c>
      <c r="Y600" s="54">
        <f>IF(AR600=1,5-(LEN(AW600)-LEN(SUBSTITUTE(AW600,"N",""))),"")</f>
        <v/>
      </c>
      <c r="Z600" s="55">
        <f>(V600+5-X600)/5</f>
        <v/>
      </c>
      <c r="AA600" s="56">
        <f>IF(AR600=1,(W600+5-Y600)/5,"")</f>
        <v/>
      </c>
      <c r="AB600" s="57">
        <f>D600*V600/5</f>
        <v/>
      </c>
      <c r="AC600" s="58">
        <f>IF(AR600=1,D600*W600/5,"")</f>
        <v/>
      </c>
      <c r="AD600" s="57">
        <f>D600*X600/5</f>
        <v/>
      </c>
      <c r="AE600" s="58">
        <f>IF(AR600=1,D600*Y600/5,"")</f>
        <v/>
      </c>
      <c r="AF600" s="57">
        <f>D600*Z600</f>
        <v/>
      </c>
      <c r="AG600" s="58">
        <f>IF(AR600=1,D600*AA600,"")</f>
        <v/>
      </c>
      <c r="AH600" s="14" t="inlineStr">
        <is>
          <t>Y: none | N: none | X: none | U: V1, V2, V3, V4, V5. See dataset-specific evidence note in MCDM_Grades and the complete rules in MCDM_Rubric.</t>
        </is>
      </c>
      <c r="AI600" s="27" t="n"/>
      <c r="AJ600" s="14" t="inlineStr">
        <is>
          <t>https://data.mendeley.com/datasets/f46zt2g83x/1</t>
        </is>
      </c>
      <c r="AK600" s="27" t="n"/>
      <c r="AL600" s="14" t="inlineStr">
        <is>
          <t>P: primary documentation (not evaluator-verified data quality)</t>
        </is>
      </c>
      <c r="AM600" s="27" t="n"/>
      <c r="AN600" s="14" t="inlineStr">
        <is>
          <t>Mendeley f46zt2g83x/1</t>
        </is>
      </c>
      <c r="AO600" s="27" t="n"/>
      <c r="AP600" s="14" t="inlineStr">
        <is>
          <t>2026-09-07</t>
        </is>
      </c>
      <c r="AQ600" s="27" t="n"/>
      <c r="AR600" s="14">
        <f>IF(AND(AS600=5,LEN(AW600)=5,LEN(SUBSTITUTE(SUBSTITUTE(SUBSTITUTE(SUBSTITUTE(AW600,"Y",""),"N",""),"U",""),"X",""))=0),1,0)</f>
        <v/>
      </c>
      <c r="AS600" s="14">
        <f>COUNTA(G600,J600,M600,P600,S600)</f>
        <v/>
      </c>
      <c r="AT600" s="14">
        <f>SUM(IF(OR(G600="Y",G600="N",G600="U",G600="X"),IF(G600=F600,1,0),0),IF(OR(J600="Y",J600="N",J600="U",J600="X"),IF(J600=I600,1,0),0),IF(OR(M600="Y",M600="N",M600="U",M600="X"),IF(M600=L600,1,0),0),IF(OR(P600="Y",P600="N",P600="U",P600="X"),IF(P600=O600,1,0),0),IF(OR(S600="Y",S600="N",S600="U",S600="X"),IF(S600=R600,1,0),0))</f>
        <v/>
      </c>
      <c r="AU600" s="14">
        <f>A600&amp;"|"&amp;LEFT(C600,1)</f>
        <v/>
      </c>
      <c r="AV600" s="14">
        <f>F600&amp;I600&amp;L600&amp;O600&amp;R600</f>
        <v/>
      </c>
      <c r="AW600" s="14">
        <f>G600&amp;J600&amp;M600&amp;P600&amp;S600</f>
        <v/>
      </c>
    </row>
    <row r="601" ht="70" customHeight="1">
      <c r="A601" s="14" t="inlineStr">
        <is>
          <t>DS-075</t>
        </is>
      </c>
      <c r="B601" s="14" t="inlineStr">
        <is>
          <t>PaveDistress: Comprehensive Dataset of Pavement Distresses</t>
        </is>
      </c>
      <c r="C601" s="14" t="inlineStr">
        <is>
          <t>E Engineering Value</t>
        </is>
      </c>
      <c r="D601" s="14">
        <f>MCDM_Settings!$D$14</f>
        <v/>
      </c>
      <c r="E601" s="14" t="inlineStr">
        <is>
          <t>E1 Define the outcome</t>
        </is>
      </c>
      <c r="F601" s="21" t="inlineStr">
        <is>
          <t>U</t>
        </is>
      </c>
      <c r="G601" s="23" t="n"/>
      <c r="H601" s="14" t="inlineStr">
        <is>
          <t>E2 Provide measurements</t>
        </is>
      </c>
      <c r="I601" s="21" t="inlineStr">
        <is>
          <t>U</t>
        </is>
      </c>
      <c r="J601" s="23" t="n"/>
      <c r="K601" s="14" t="inlineStr">
        <is>
          <t>E3 Link the records</t>
        </is>
      </c>
      <c r="L601" s="21" t="inlineStr">
        <is>
          <t>U</t>
        </is>
      </c>
      <c r="M601" s="23" t="n"/>
      <c r="N601" s="14" t="inlineStr">
        <is>
          <t>E4 Map agency needs</t>
        </is>
      </c>
      <c r="O601" s="21" t="inlineStr">
        <is>
          <t>U</t>
        </is>
      </c>
      <c r="P601" s="23" t="n"/>
      <c r="Q601" s="14" t="inlineStr">
        <is>
          <t>E5 Validate the decision</t>
        </is>
      </c>
      <c r="R601" s="21" t="inlineStr">
        <is>
          <t>U</t>
        </is>
      </c>
      <c r="S601" s="23" t="n"/>
      <c r="T601" s="14">
        <f>IF(Z601=0,IF(ISNUMBER(SEARCH("X",AV601)),"Unrated (0-5; X)","Unrated (0-5)"),IF(Z601=1,V601&amp;"/5",V601&amp;"-"&amp;X601&amp;"/5 (P"&amp;IF(ISNUMBER(SEARCH("X",AV601)),"; X","")&amp;")"))</f>
        <v/>
      </c>
      <c r="U601" s="26">
        <f>IF(AS601=0,"",IF(AR601=0,"Incomplete/invalid",IF(AA601=0,IF(ISNUMBER(SEARCH("X",AW601)),"Unrated (0-5; X)","Unrated (0-5)"),IF(AA601=1,W601&amp;"/5",W601&amp;"-"&amp;Y601&amp;"/5 (P"&amp;IF(ISNUMBER(SEARCH("X",AW601)),"; X","")&amp;")"))))</f>
        <v/>
      </c>
      <c r="V601" s="53">
        <f>LEN(AV601)-LEN(SUBSTITUTE(AV601,"Y",""))</f>
        <v/>
      </c>
      <c r="W601" s="54">
        <f>IF(AR601=1,LEN(AW601)-LEN(SUBSTITUTE(AW601,"Y","")),"")</f>
        <v/>
      </c>
      <c r="X601" s="53">
        <f>5-(LEN(AV601)-LEN(SUBSTITUTE(AV601,"N","")))</f>
        <v/>
      </c>
      <c r="Y601" s="54">
        <f>IF(AR601=1,5-(LEN(AW601)-LEN(SUBSTITUTE(AW601,"N",""))),"")</f>
        <v/>
      </c>
      <c r="Z601" s="55">
        <f>(V601+5-X601)/5</f>
        <v/>
      </c>
      <c r="AA601" s="56">
        <f>IF(AR601=1,(W601+5-Y601)/5,"")</f>
        <v/>
      </c>
      <c r="AB601" s="57">
        <f>D601*V601/5</f>
        <v/>
      </c>
      <c r="AC601" s="58">
        <f>IF(AR601=1,D601*W601/5,"")</f>
        <v/>
      </c>
      <c r="AD601" s="57">
        <f>D601*X601/5</f>
        <v/>
      </c>
      <c r="AE601" s="58">
        <f>IF(AR601=1,D601*Y601/5,"")</f>
        <v/>
      </c>
      <c r="AF601" s="57">
        <f>D601*Z601</f>
        <v/>
      </c>
      <c r="AG601" s="58">
        <f>IF(AR601=1,D601*AA601,"")</f>
        <v/>
      </c>
      <c r="AH601" s="14" t="inlineStr">
        <is>
          <t>Y: none | N: none | X: none | U: E1, E2, E3, E4, E5. See dataset-specific evidence note in MCDM_Grades and the complete rules in MCDM_Rubric.</t>
        </is>
      </c>
      <c r="AI601" s="27" t="n"/>
      <c r="AJ601" s="14" t="inlineStr">
        <is>
          <t>https://data.mendeley.com/datasets/f46zt2g83x/1</t>
        </is>
      </c>
      <c r="AK601" s="27" t="n"/>
      <c r="AL601" s="14" t="inlineStr">
        <is>
          <t>P: primary documentation (not evaluator-verified data quality)</t>
        </is>
      </c>
      <c r="AM601" s="27" t="n"/>
      <c r="AN601" s="14" t="inlineStr">
        <is>
          <t>Mendeley f46zt2g83x/1</t>
        </is>
      </c>
      <c r="AO601" s="27" t="n"/>
      <c r="AP601" s="14" t="inlineStr">
        <is>
          <t>2026-09-07</t>
        </is>
      </c>
      <c r="AQ601" s="27" t="n"/>
      <c r="AR601" s="14">
        <f>IF(AND(AS601=5,LEN(AW601)=5,LEN(SUBSTITUTE(SUBSTITUTE(SUBSTITUTE(SUBSTITUTE(AW601,"Y",""),"N",""),"U",""),"X",""))=0),1,0)</f>
        <v/>
      </c>
      <c r="AS601" s="14">
        <f>COUNTA(G601,J601,M601,P601,S601)</f>
        <v/>
      </c>
      <c r="AT601" s="14">
        <f>SUM(IF(OR(G601="Y",G601="N",G601="U",G601="X"),IF(G601=F601,1,0),0),IF(OR(J601="Y",J601="N",J601="U",J601="X"),IF(J601=I601,1,0),0),IF(OR(M601="Y",M601="N",M601="U",M601="X"),IF(M601=L601,1,0),0),IF(OR(P601="Y",P601="N",P601="U",P601="X"),IF(P601=O601,1,0),0),IF(OR(S601="Y",S601="N",S601="U",S601="X"),IF(S601=R601,1,0),0))</f>
        <v/>
      </c>
      <c r="AU601" s="14">
        <f>A601&amp;"|"&amp;LEFT(C601,1)</f>
        <v/>
      </c>
      <c r="AV601" s="14">
        <f>F601&amp;I601&amp;L601&amp;O601&amp;R601</f>
        <v/>
      </c>
      <c r="AW601" s="14">
        <f>G601&amp;J601&amp;M601&amp;P601&amp;S601</f>
        <v/>
      </c>
    </row>
    <row r="602" ht="70" customHeight="1">
      <c r="A602" s="14" t="inlineStr">
        <is>
          <t>DS-076</t>
        </is>
      </c>
      <c r="B602" s="14" t="inlineStr">
        <is>
          <t>Pavement Distress Dataset (Liu)</t>
        </is>
      </c>
      <c r="C602" s="14" t="inlineStr">
        <is>
          <t>A Access</t>
        </is>
      </c>
      <c r="D602" s="14">
        <f>MCDM_Settings!$D$7</f>
        <v/>
      </c>
      <c r="E602" s="14" t="inlineStr">
        <is>
          <t>A1 Find the release</t>
        </is>
      </c>
      <c r="F602" s="21" t="inlineStr">
        <is>
          <t>Y</t>
        </is>
      </c>
      <c r="G602" s="23" t="n"/>
      <c r="H602" s="14" t="inlineStr">
        <is>
          <t>A2 Get the data</t>
        </is>
      </c>
      <c r="I602" s="21" t="inlineStr">
        <is>
          <t>Y</t>
        </is>
      </c>
      <c r="J602" s="23" t="n"/>
      <c r="K602" s="14" t="inlineStr">
        <is>
          <t>A3 Check the license</t>
        </is>
      </c>
      <c r="L602" s="21" t="inlineStr">
        <is>
          <t>Y</t>
        </is>
      </c>
      <c r="M602" s="23" t="n"/>
      <c r="N602" s="14" t="inlineStr">
        <is>
          <t>A4 Check other rights</t>
        </is>
      </c>
      <c r="O602" s="21" t="inlineStr">
        <is>
          <t>U</t>
        </is>
      </c>
      <c r="P602" s="23" t="n"/>
      <c r="Q602" s="14" t="inlineStr">
        <is>
          <t>A5 Open a sample</t>
        </is>
      </c>
      <c r="R602" s="21" t="inlineStr">
        <is>
          <t>U</t>
        </is>
      </c>
      <c r="S602" s="23" t="n"/>
      <c r="T602" s="14">
        <f>IF(Z602=0,IF(ISNUMBER(SEARCH("X",AV602)),"Unrated (0-5; X)","Unrated (0-5)"),IF(Z602=1,V602&amp;"/5",V602&amp;"-"&amp;X602&amp;"/5 (P"&amp;IF(ISNUMBER(SEARCH("X",AV602)),"; X","")&amp;")"))</f>
        <v/>
      </c>
      <c r="U602" s="26">
        <f>IF(AS602=0,"",IF(AR602=0,"Incomplete/invalid",IF(AA602=0,IF(ISNUMBER(SEARCH("X",AW602)),"Unrated (0-5; X)","Unrated (0-5)"),IF(AA602=1,W602&amp;"/5",W602&amp;"-"&amp;Y602&amp;"/5 (P"&amp;IF(ISNUMBER(SEARCH("X",AW602)),"; X","")&amp;")"))))</f>
        <v/>
      </c>
      <c r="V602" s="53">
        <f>LEN(AV602)-LEN(SUBSTITUTE(AV602,"Y",""))</f>
        <v/>
      </c>
      <c r="W602" s="54">
        <f>IF(AR602=1,LEN(AW602)-LEN(SUBSTITUTE(AW602,"Y","")),"")</f>
        <v/>
      </c>
      <c r="X602" s="53">
        <f>5-(LEN(AV602)-LEN(SUBSTITUTE(AV602,"N","")))</f>
        <v/>
      </c>
      <c r="Y602" s="54">
        <f>IF(AR602=1,5-(LEN(AW602)-LEN(SUBSTITUTE(AW602,"N",""))),"")</f>
        <v/>
      </c>
      <c r="Z602" s="55">
        <f>(V602+5-X602)/5</f>
        <v/>
      </c>
      <c r="AA602" s="56">
        <f>IF(AR602=1,(W602+5-Y602)/5,"")</f>
        <v/>
      </c>
      <c r="AB602" s="57">
        <f>D602*V602/5</f>
        <v/>
      </c>
      <c r="AC602" s="58">
        <f>IF(AR602=1,D602*W602/5,"")</f>
        <v/>
      </c>
      <c r="AD602" s="57">
        <f>D602*X602/5</f>
        <v/>
      </c>
      <c r="AE602" s="58">
        <f>IF(AR602=1,D602*Y602/5,"")</f>
        <v/>
      </c>
      <c r="AF602" s="57">
        <f>D602*Z602</f>
        <v/>
      </c>
      <c r="AG602" s="58">
        <f>IF(AR602=1,D602*AA602,"")</f>
        <v/>
      </c>
      <c r="AH602" s="14" t="inlineStr">
        <is>
          <t>Y: A1, A2, A3 | N: none | X: none | U: A4, A5. See dataset-specific evidence note in MCDM_Grades and the complete rules in MCDM_Rubric.</t>
        </is>
      </c>
      <c r="AI602" s="27" t="n"/>
      <c r="AJ602" s="14" t="inlineStr">
        <is>
          <t>https://data.mendeley.com/datasets/cbm6dkvggn/1</t>
        </is>
      </c>
      <c r="AK602" s="27" t="n"/>
      <c r="AL602" s="14" t="inlineStr">
        <is>
          <t>P: primary documentation (not evaluator-verified data quality)</t>
        </is>
      </c>
      <c r="AM602" s="27" t="n"/>
      <c r="AN602" s="14" t="inlineStr">
        <is>
          <t>Mendeley cbm6dkvggn/1</t>
        </is>
      </c>
      <c r="AO602" s="27" t="n"/>
      <c r="AP602" s="14" t="inlineStr">
        <is>
          <t>2026-09-07</t>
        </is>
      </c>
      <c r="AQ602" s="27" t="n"/>
      <c r="AR602" s="14">
        <f>IF(AND(AS602=5,LEN(AW602)=5,LEN(SUBSTITUTE(SUBSTITUTE(SUBSTITUTE(SUBSTITUTE(AW602,"Y",""),"N",""),"U",""),"X",""))=0),1,0)</f>
        <v/>
      </c>
      <c r="AS602" s="14">
        <f>COUNTA(G602,J602,M602,P602,S602)</f>
        <v/>
      </c>
      <c r="AT602" s="14">
        <f>SUM(IF(OR(G602="Y",G602="N",G602="U",G602="X"),IF(G602=F602,1,0),0),IF(OR(J602="Y",J602="N",J602="U",J602="X"),IF(J602=I602,1,0),0),IF(OR(M602="Y",M602="N",M602="U",M602="X"),IF(M602=L602,1,0),0),IF(OR(P602="Y",P602="N",P602="U",P602="X"),IF(P602=O602,1,0),0),IF(OR(S602="Y",S602="N",S602="U",S602="X"),IF(S602=R602,1,0),0))</f>
        <v/>
      </c>
      <c r="AU602" s="14">
        <f>A602&amp;"|"&amp;LEFT(C602,1)</f>
        <v/>
      </c>
      <c r="AV602" s="14">
        <f>F602&amp;I602&amp;L602&amp;O602&amp;R602</f>
        <v/>
      </c>
      <c r="AW602" s="14">
        <f>G602&amp;J602&amp;M602&amp;P602&amp;S602</f>
        <v/>
      </c>
    </row>
    <row r="603" ht="70" customHeight="1">
      <c r="A603" s="14" t="inlineStr">
        <is>
          <t>DS-076</t>
        </is>
      </c>
      <c r="B603" s="14" t="inlineStr">
        <is>
          <t>Pavement Distress Dataset (Liu)</t>
        </is>
      </c>
      <c r="C603" s="14" t="inlineStr">
        <is>
          <t>L Label Quality</t>
        </is>
      </c>
      <c r="D603" s="14">
        <f>MCDM_Settings!$D$8</f>
        <v/>
      </c>
      <c r="E603" s="14" t="inlineStr">
        <is>
          <t>L1 Define the targets</t>
        </is>
      </c>
      <c r="F603" s="21" t="inlineStr">
        <is>
          <t>U</t>
        </is>
      </c>
      <c r="G603" s="23" t="n"/>
      <c r="H603" s="14" t="inlineStr">
        <is>
          <t>L2 Explain the rules</t>
        </is>
      </c>
      <c r="I603" s="21" t="inlineStr">
        <is>
          <t>U</t>
        </is>
      </c>
      <c r="J603" s="23" t="n"/>
      <c r="K603" s="14" t="inlineStr">
        <is>
          <t>L3 Identify the team</t>
        </is>
      </c>
      <c r="L603" s="21" t="inlineStr">
        <is>
          <t>U</t>
        </is>
      </c>
      <c r="M603" s="23" t="n"/>
      <c r="N603" s="14" t="inlineStr">
        <is>
          <t>L4 Review and correct</t>
        </is>
      </c>
      <c r="O603" s="21" t="inlineStr">
        <is>
          <t>U</t>
        </is>
      </c>
      <c r="P603" s="23" t="n"/>
      <c r="Q603" s="14" t="inlineStr">
        <is>
          <t>L5 Measure reliability</t>
        </is>
      </c>
      <c r="R603" s="21" t="inlineStr">
        <is>
          <t>U</t>
        </is>
      </c>
      <c r="S603" s="23" t="n"/>
      <c r="T603" s="14">
        <f>IF(Z603=0,IF(ISNUMBER(SEARCH("X",AV603)),"Unrated (0-5; X)","Unrated (0-5)"),IF(Z603=1,V603&amp;"/5",V603&amp;"-"&amp;X603&amp;"/5 (P"&amp;IF(ISNUMBER(SEARCH("X",AV603)),"; X","")&amp;")"))</f>
        <v/>
      </c>
      <c r="U603" s="26">
        <f>IF(AS603=0,"",IF(AR603=0,"Incomplete/invalid",IF(AA603=0,IF(ISNUMBER(SEARCH("X",AW603)),"Unrated (0-5; X)","Unrated (0-5)"),IF(AA603=1,W603&amp;"/5",W603&amp;"-"&amp;Y603&amp;"/5 (P"&amp;IF(ISNUMBER(SEARCH("X",AW603)),"; X","")&amp;")"))))</f>
        <v/>
      </c>
      <c r="V603" s="53">
        <f>LEN(AV603)-LEN(SUBSTITUTE(AV603,"Y",""))</f>
        <v/>
      </c>
      <c r="W603" s="54">
        <f>IF(AR603=1,LEN(AW603)-LEN(SUBSTITUTE(AW603,"Y","")),"")</f>
        <v/>
      </c>
      <c r="X603" s="53">
        <f>5-(LEN(AV603)-LEN(SUBSTITUTE(AV603,"N","")))</f>
        <v/>
      </c>
      <c r="Y603" s="54">
        <f>IF(AR603=1,5-(LEN(AW603)-LEN(SUBSTITUTE(AW603,"N",""))),"")</f>
        <v/>
      </c>
      <c r="Z603" s="55">
        <f>(V603+5-X603)/5</f>
        <v/>
      </c>
      <c r="AA603" s="56">
        <f>IF(AR603=1,(W603+5-Y603)/5,"")</f>
        <v/>
      </c>
      <c r="AB603" s="57">
        <f>D603*V603/5</f>
        <v/>
      </c>
      <c r="AC603" s="58">
        <f>IF(AR603=1,D603*W603/5,"")</f>
        <v/>
      </c>
      <c r="AD603" s="57">
        <f>D603*X603/5</f>
        <v/>
      </c>
      <c r="AE603" s="58">
        <f>IF(AR603=1,D603*Y603/5,"")</f>
        <v/>
      </c>
      <c r="AF603" s="57">
        <f>D603*Z603</f>
        <v/>
      </c>
      <c r="AG603" s="58">
        <f>IF(AR603=1,D603*AA603,"")</f>
        <v/>
      </c>
      <c r="AH603" s="14" t="inlineStr">
        <is>
          <t>Y: none | N: none | X: none | U: L1, L2, L3, L4, L5. See dataset-specific evidence note in MCDM_Grades and the complete rules in MCDM_Rubric.</t>
        </is>
      </c>
      <c r="AI603" s="27" t="n"/>
      <c r="AJ603" s="14" t="inlineStr">
        <is>
          <t>https://data.mendeley.com/datasets/cbm6dkvggn/1</t>
        </is>
      </c>
      <c r="AK603" s="27" t="n"/>
      <c r="AL603" s="14" t="inlineStr">
        <is>
          <t>P: primary documentation (not evaluator-verified data quality)</t>
        </is>
      </c>
      <c r="AM603" s="27" t="n"/>
      <c r="AN603" s="14" t="inlineStr">
        <is>
          <t>Mendeley cbm6dkvggn/1</t>
        </is>
      </c>
      <c r="AO603" s="27" t="n"/>
      <c r="AP603" s="14" t="inlineStr">
        <is>
          <t>2026-09-07</t>
        </is>
      </c>
      <c r="AQ603" s="27" t="n"/>
      <c r="AR603" s="14">
        <f>IF(AND(AS603=5,LEN(AW603)=5,LEN(SUBSTITUTE(SUBSTITUTE(SUBSTITUTE(SUBSTITUTE(AW603,"Y",""),"N",""),"U",""),"X",""))=0),1,0)</f>
        <v/>
      </c>
      <c r="AS603" s="14">
        <f>COUNTA(G603,J603,M603,P603,S603)</f>
        <v/>
      </c>
      <c r="AT603" s="14">
        <f>SUM(IF(OR(G603="Y",G603="N",G603="U",G603="X"),IF(G603=F603,1,0),0),IF(OR(J603="Y",J603="N",J603="U",J603="X"),IF(J603=I603,1,0),0),IF(OR(M603="Y",M603="N",M603="U",M603="X"),IF(M603=L603,1,0),0),IF(OR(P603="Y",P603="N",P603="U",P603="X"),IF(P603=O603,1,0),0),IF(OR(S603="Y",S603="N",S603="U",S603="X"),IF(S603=R603,1,0),0))</f>
        <v/>
      </c>
      <c r="AU603" s="14">
        <f>A603&amp;"|"&amp;LEFT(C603,1)</f>
        <v/>
      </c>
      <c r="AV603" s="14">
        <f>F603&amp;I603&amp;L603&amp;O603&amp;R603</f>
        <v/>
      </c>
      <c r="AW603" s="14">
        <f>G603&amp;J603&amp;M603&amp;P603&amp;S603</f>
        <v/>
      </c>
    </row>
    <row r="604" ht="70" customHeight="1">
      <c r="A604" s="14" t="inlineStr">
        <is>
          <t>DS-076</t>
        </is>
      </c>
      <c r="B604" s="14" t="inlineStr">
        <is>
          <t>Pavement Distress Dataset (Liu)</t>
        </is>
      </c>
      <c r="C604" s="14" t="inlineStr">
        <is>
          <t>D Documentation</t>
        </is>
      </c>
      <c r="D604" s="14">
        <f>MCDM_Settings!$D$9</f>
        <v/>
      </c>
      <c r="E604" s="14" t="inlineStr">
        <is>
          <t>D1 Describe the files</t>
        </is>
      </c>
      <c r="F604" s="21" t="inlineStr">
        <is>
          <t>U</t>
        </is>
      </c>
      <c r="G604" s="23" t="n"/>
      <c r="H604" s="14" t="inlineStr">
        <is>
          <t>D2 Explain the source</t>
        </is>
      </c>
      <c r="I604" s="21" t="inlineStr">
        <is>
          <t>U</t>
        </is>
      </c>
      <c r="J604" s="23" t="n"/>
      <c r="K604" s="14" t="inlineStr">
        <is>
          <t>D3 Track the version</t>
        </is>
      </c>
      <c r="L604" s="21" t="inlineStr">
        <is>
          <t>Y</t>
        </is>
      </c>
      <c r="M604" s="23" t="n"/>
      <c r="N604" s="14" t="inlineStr">
        <is>
          <t>D4 State the limits</t>
        </is>
      </c>
      <c r="O604" s="21" t="inlineStr">
        <is>
          <t>U</t>
        </is>
      </c>
      <c r="P604" s="23" t="n"/>
      <c r="Q604" s="14" t="inlineStr">
        <is>
          <t>D5 Locate the details</t>
        </is>
      </c>
      <c r="R604" s="21" t="inlineStr">
        <is>
          <t>Y</t>
        </is>
      </c>
      <c r="S604" s="23" t="n"/>
      <c r="T604" s="14">
        <f>IF(Z604=0,IF(ISNUMBER(SEARCH("X",AV604)),"Unrated (0-5; X)","Unrated (0-5)"),IF(Z604=1,V604&amp;"/5",V604&amp;"-"&amp;X604&amp;"/5 (P"&amp;IF(ISNUMBER(SEARCH("X",AV604)),"; X","")&amp;")"))</f>
        <v/>
      </c>
      <c r="U604" s="26">
        <f>IF(AS604=0,"",IF(AR604=0,"Incomplete/invalid",IF(AA604=0,IF(ISNUMBER(SEARCH("X",AW604)),"Unrated (0-5; X)","Unrated (0-5)"),IF(AA604=1,W604&amp;"/5",W604&amp;"-"&amp;Y604&amp;"/5 (P"&amp;IF(ISNUMBER(SEARCH("X",AW604)),"; X","")&amp;")"))))</f>
        <v/>
      </c>
      <c r="V604" s="53">
        <f>LEN(AV604)-LEN(SUBSTITUTE(AV604,"Y",""))</f>
        <v/>
      </c>
      <c r="W604" s="54">
        <f>IF(AR604=1,LEN(AW604)-LEN(SUBSTITUTE(AW604,"Y","")),"")</f>
        <v/>
      </c>
      <c r="X604" s="53">
        <f>5-(LEN(AV604)-LEN(SUBSTITUTE(AV604,"N","")))</f>
        <v/>
      </c>
      <c r="Y604" s="54">
        <f>IF(AR604=1,5-(LEN(AW604)-LEN(SUBSTITUTE(AW604,"N",""))),"")</f>
        <v/>
      </c>
      <c r="Z604" s="55">
        <f>(V604+5-X604)/5</f>
        <v/>
      </c>
      <c r="AA604" s="56">
        <f>IF(AR604=1,(W604+5-Y604)/5,"")</f>
        <v/>
      </c>
      <c r="AB604" s="57">
        <f>D604*V604/5</f>
        <v/>
      </c>
      <c r="AC604" s="58">
        <f>IF(AR604=1,D604*W604/5,"")</f>
        <v/>
      </c>
      <c r="AD604" s="57">
        <f>D604*X604/5</f>
        <v/>
      </c>
      <c r="AE604" s="58">
        <f>IF(AR604=1,D604*Y604/5,"")</f>
        <v/>
      </c>
      <c r="AF604" s="57">
        <f>D604*Z604</f>
        <v/>
      </c>
      <c r="AG604" s="58">
        <f>IF(AR604=1,D604*AA604,"")</f>
        <v/>
      </c>
      <c r="AH604" s="14" t="inlineStr">
        <is>
          <t>Y: D3, D5 | N: none | X: none | U: D1, D2, D4. See dataset-specific evidence note in MCDM_Grades and the complete rules in MCDM_Rubric.</t>
        </is>
      </c>
      <c r="AI604" s="27" t="n"/>
      <c r="AJ604" s="14" t="inlineStr">
        <is>
          <t>https://data.mendeley.com/datasets/cbm6dkvggn/1</t>
        </is>
      </c>
      <c r="AK604" s="27" t="n"/>
      <c r="AL604" s="14" t="inlineStr">
        <is>
          <t>P: primary documentation (not evaluator-verified data quality)</t>
        </is>
      </c>
      <c r="AM604" s="27" t="n"/>
      <c r="AN604" s="14" t="inlineStr">
        <is>
          <t>Mendeley cbm6dkvggn/1</t>
        </is>
      </c>
      <c r="AO604" s="27" t="n"/>
      <c r="AP604" s="14" t="inlineStr">
        <is>
          <t>2026-09-07</t>
        </is>
      </c>
      <c r="AQ604" s="27" t="n"/>
      <c r="AR604" s="14">
        <f>IF(AND(AS604=5,LEN(AW604)=5,LEN(SUBSTITUTE(SUBSTITUTE(SUBSTITUTE(SUBSTITUTE(AW604,"Y",""),"N",""),"U",""),"X",""))=0),1,0)</f>
        <v/>
      </c>
      <c r="AS604" s="14">
        <f>COUNTA(G604,J604,M604,P604,S604)</f>
        <v/>
      </c>
      <c r="AT604" s="14">
        <f>SUM(IF(OR(G604="Y",G604="N",G604="U",G604="X"),IF(G604=F604,1,0),0),IF(OR(J604="Y",J604="N",J604="U",J604="X"),IF(J604=I604,1,0),0),IF(OR(M604="Y",M604="N",M604="U",M604="X"),IF(M604=L604,1,0),0),IF(OR(P604="Y",P604="N",P604="U",P604="X"),IF(P604=O604,1,0),0),IF(OR(S604="Y",S604="N",S604="U",S604="X"),IF(S604=R604,1,0),0))</f>
        <v/>
      </c>
      <c r="AU604" s="14">
        <f>A604&amp;"|"&amp;LEFT(C604,1)</f>
        <v/>
      </c>
      <c r="AV604" s="14">
        <f>F604&amp;I604&amp;L604&amp;O604&amp;R604</f>
        <v/>
      </c>
      <c r="AW604" s="14">
        <f>G604&amp;J604&amp;M604&amp;P604&amp;S604</f>
        <v/>
      </c>
    </row>
    <row r="605" ht="70" customHeight="1">
      <c r="A605" s="14" t="inlineStr">
        <is>
          <t>DS-076</t>
        </is>
      </c>
      <c r="B605" s="14" t="inlineStr">
        <is>
          <t>Pavement Distress Dataset (Liu)</t>
        </is>
      </c>
      <c r="C605" s="14" t="inlineStr">
        <is>
          <t>C Sample Size</t>
        </is>
      </c>
      <c r="D605" s="14">
        <f>MCDM_Settings!$D$10</f>
        <v/>
      </c>
      <c r="E605" s="14" t="inlineStr">
        <is>
          <t>C1 Count originals</t>
        </is>
      </c>
      <c r="F605" s="21" t="inlineStr">
        <is>
          <t>U</t>
        </is>
      </c>
      <c r="G605" s="23" t="n"/>
      <c r="H605" s="14" t="inlineStr">
        <is>
          <t>C2 Count each class</t>
        </is>
      </c>
      <c r="I605" s="21" t="inlineStr">
        <is>
          <t>U</t>
        </is>
      </c>
      <c r="J605" s="23" t="n"/>
      <c r="K605" s="14" t="inlineStr">
        <is>
          <t>C3 Count each group</t>
        </is>
      </c>
      <c r="L605" s="21" t="inlineStr">
        <is>
          <t>U</t>
        </is>
      </c>
      <c r="M605" s="23" t="n"/>
      <c r="N605" s="14" t="inlineStr">
        <is>
          <t>C4 Count each split</t>
        </is>
      </c>
      <c r="O605" s="21" t="inlineStr">
        <is>
          <t>U</t>
        </is>
      </c>
      <c r="P605" s="23" t="n"/>
      <c r="Q605" s="14" t="inlineStr">
        <is>
          <t>C5 Justify the size</t>
        </is>
      </c>
      <c r="R605" s="21" t="inlineStr">
        <is>
          <t>U</t>
        </is>
      </c>
      <c r="S605" s="23" t="n"/>
      <c r="T605" s="14">
        <f>IF(Z605=0,IF(ISNUMBER(SEARCH("X",AV605)),"Unrated (0-5; X)","Unrated (0-5)"),IF(Z605=1,V605&amp;"/5",V605&amp;"-"&amp;X605&amp;"/5 (P"&amp;IF(ISNUMBER(SEARCH("X",AV605)),"; X","")&amp;")"))</f>
        <v/>
      </c>
      <c r="U605" s="26">
        <f>IF(AS605=0,"",IF(AR605=0,"Incomplete/invalid",IF(AA605=0,IF(ISNUMBER(SEARCH("X",AW605)),"Unrated (0-5; X)","Unrated (0-5)"),IF(AA605=1,W605&amp;"/5",W605&amp;"-"&amp;Y605&amp;"/5 (P"&amp;IF(ISNUMBER(SEARCH("X",AW605)),"; X","")&amp;")"))))</f>
        <v/>
      </c>
      <c r="V605" s="53">
        <f>LEN(AV605)-LEN(SUBSTITUTE(AV605,"Y",""))</f>
        <v/>
      </c>
      <c r="W605" s="54">
        <f>IF(AR605=1,LEN(AW605)-LEN(SUBSTITUTE(AW605,"Y","")),"")</f>
        <v/>
      </c>
      <c r="X605" s="53">
        <f>5-(LEN(AV605)-LEN(SUBSTITUTE(AV605,"N","")))</f>
        <v/>
      </c>
      <c r="Y605" s="54">
        <f>IF(AR605=1,5-(LEN(AW605)-LEN(SUBSTITUTE(AW605,"N",""))),"")</f>
        <v/>
      </c>
      <c r="Z605" s="55">
        <f>(V605+5-X605)/5</f>
        <v/>
      </c>
      <c r="AA605" s="56">
        <f>IF(AR605=1,(W605+5-Y605)/5,"")</f>
        <v/>
      </c>
      <c r="AB605" s="57">
        <f>D605*V605/5</f>
        <v/>
      </c>
      <c r="AC605" s="58">
        <f>IF(AR605=1,D605*W605/5,"")</f>
        <v/>
      </c>
      <c r="AD605" s="57">
        <f>D605*X605/5</f>
        <v/>
      </c>
      <c r="AE605" s="58">
        <f>IF(AR605=1,D605*Y605/5,"")</f>
        <v/>
      </c>
      <c r="AF605" s="57">
        <f>D605*Z605</f>
        <v/>
      </c>
      <c r="AG605" s="58">
        <f>IF(AR605=1,D605*AA605,"")</f>
        <v/>
      </c>
      <c r="AH605" s="14" t="inlineStr">
        <is>
          <t>Y: none | N: none | X: none | U: C1, C2, C3, C4, C5. See dataset-specific evidence note in MCDM_Grades and the complete rules in MCDM_Rubric.</t>
        </is>
      </c>
      <c r="AI605" s="27" t="n"/>
      <c r="AJ605" s="14" t="inlineStr">
        <is>
          <t>https://data.mendeley.com/datasets/cbm6dkvggn/1</t>
        </is>
      </c>
      <c r="AK605" s="27" t="n"/>
      <c r="AL605" s="14" t="inlineStr">
        <is>
          <t>P: primary documentation (not evaluator-verified data quality)</t>
        </is>
      </c>
      <c r="AM605" s="27" t="n"/>
      <c r="AN605" s="14" t="inlineStr">
        <is>
          <t>Mendeley cbm6dkvggn/1</t>
        </is>
      </c>
      <c r="AO605" s="27" t="n"/>
      <c r="AP605" s="14" t="inlineStr">
        <is>
          <t>2026-09-07</t>
        </is>
      </c>
      <c r="AQ605" s="27" t="n"/>
      <c r="AR605" s="14">
        <f>IF(AND(AS605=5,LEN(AW605)=5,LEN(SUBSTITUTE(SUBSTITUTE(SUBSTITUTE(SUBSTITUTE(AW605,"Y",""),"N",""),"U",""),"X",""))=0),1,0)</f>
        <v/>
      </c>
      <c r="AS605" s="14">
        <f>COUNTA(G605,J605,M605,P605,S605)</f>
        <v/>
      </c>
      <c r="AT605" s="14">
        <f>SUM(IF(OR(G605="Y",G605="N",G605="U",G605="X"),IF(G605=F605,1,0),0),IF(OR(J605="Y",J605="N",J605="U",J605="X"),IF(J605=I605,1,0),0),IF(OR(M605="Y",M605="N",M605="U",M605="X"),IF(M605=L605,1,0),0),IF(OR(P605="Y",P605="N",P605="U",P605="X"),IF(P605=O605,1,0),0),IF(OR(S605="Y",S605="N",S605="U",S605="X"),IF(S605=R605,1,0),0))</f>
        <v/>
      </c>
      <c r="AU605" s="14">
        <f>A605&amp;"|"&amp;LEFT(C605,1)</f>
        <v/>
      </c>
      <c r="AV605" s="14">
        <f>F605&amp;I605&amp;L605&amp;O605&amp;R605</f>
        <v/>
      </c>
      <c r="AW605" s="14">
        <f>G605&amp;J605&amp;M605&amp;P605&amp;S605</f>
        <v/>
      </c>
    </row>
    <row r="606" ht="70" customHeight="1">
      <c r="A606" s="14" t="inlineStr">
        <is>
          <t>DS-076</t>
        </is>
      </c>
      <c r="B606" s="14" t="inlineStr">
        <is>
          <t>Pavement Distress Dataset (Liu)</t>
        </is>
      </c>
      <c r="C606" s="14" t="inlineStr">
        <is>
          <t>R Domain Fit</t>
        </is>
      </c>
      <c r="D606" s="14">
        <f>MCDM_Settings!$D$11</f>
        <v/>
      </c>
      <c r="E606" s="14" t="inlineStr">
        <is>
          <t>R1 Define the domain</t>
        </is>
      </c>
      <c r="F606" s="21" t="inlineStr">
        <is>
          <t>U</t>
        </is>
      </c>
      <c r="G606" s="23" t="n"/>
      <c r="H606" s="14" t="inlineStr">
        <is>
          <t>R2 Describe coverage</t>
        </is>
      </c>
      <c r="I606" s="21" t="inlineStr">
        <is>
          <t>U</t>
        </is>
      </c>
      <c r="J606" s="23" t="n"/>
      <c r="K606" s="14" t="inlineStr">
        <is>
          <t>R3 Compare the target</t>
        </is>
      </c>
      <c r="L606" s="21" t="inlineStr">
        <is>
          <t>U</t>
        </is>
      </c>
      <c r="M606" s="23" t="n"/>
      <c r="N606" s="14" t="inlineStr">
        <is>
          <t>R4 Check for bias</t>
        </is>
      </c>
      <c r="O606" s="21" t="inlineStr">
        <is>
          <t>U</t>
        </is>
      </c>
      <c r="P606" s="23" t="n"/>
      <c r="Q606" s="14" t="inlineStr">
        <is>
          <t>R5 Test a new domain</t>
        </is>
      </c>
      <c r="R606" s="21" t="inlineStr">
        <is>
          <t>U</t>
        </is>
      </c>
      <c r="S606" s="23" t="n"/>
      <c r="T606" s="14">
        <f>IF(Z606=0,IF(ISNUMBER(SEARCH("X",AV606)),"Unrated (0-5; X)","Unrated (0-5)"),IF(Z606=1,V606&amp;"/5",V606&amp;"-"&amp;X606&amp;"/5 (P"&amp;IF(ISNUMBER(SEARCH("X",AV606)),"; X","")&amp;")"))</f>
        <v/>
      </c>
      <c r="U606" s="26">
        <f>IF(AS606=0,"",IF(AR606=0,"Incomplete/invalid",IF(AA606=0,IF(ISNUMBER(SEARCH("X",AW606)),"Unrated (0-5; X)","Unrated (0-5)"),IF(AA606=1,W606&amp;"/5",W606&amp;"-"&amp;Y606&amp;"/5 (P"&amp;IF(ISNUMBER(SEARCH("X",AW606)),"; X","")&amp;")"))))</f>
        <v/>
      </c>
      <c r="V606" s="53">
        <f>LEN(AV606)-LEN(SUBSTITUTE(AV606,"Y",""))</f>
        <v/>
      </c>
      <c r="W606" s="54">
        <f>IF(AR606=1,LEN(AW606)-LEN(SUBSTITUTE(AW606,"Y","")),"")</f>
        <v/>
      </c>
      <c r="X606" s="53">
        <f>5-(LEN(AV606)-LEN(SUBSTITUTE(AV606,"N","")))</f>
        <v/>
      </c>
      <c r="Y606" s="54">
        <f>IF(AR606=1,5-(LEN(AW606)-LEN(SUBSTITUTE(AW606,"N",""))),"")</f>
        <v/>
      </c>
      <c r="Z606" s="55">
        <f>(V606+5-X606)/5</f>
        <v/>
      </c>
      <c r="AA606" s="56">
        <f>IF(AR606=1,(W606+5-Y606)/5,"")</f>
        <v/>
      </c>
      <c r="AB606" s="57">
        <f>D606*V606/5</f>
        <v/>
      </c>
      <c r="AC606" s="58">
        <f>IF(AR606=1,D606*W606/5,"")</f>
        <v/>
      </c>
      <c r="AD606" s="57">
        <f>D606*X606/5</f>
        <v/>
      </c>
      <c r="AE606" s="58">
        <f>IF(AR606=1,D606*Y606/5,"")</f>
        <v/>
      </c>
      <c r="AF606" s="57">
        <f>D606*Z606</f>
        <v/>
      </c>
      <c r="AG606" s="58">
        <f>IF(AR606=1,D606*AA606,"")</f>
        <v/>
      </c>
      <c r="AH606" s="14" t="inlineStr">
        <is>
          <t>Y: none | N: none | X: none | U: R1, R2, R3, R4, R5. See dataset-specific evidence note in MCDM_Grades and the complete rules in MCDM_Rubric.</t>
        </is>
      </c>
      <c r="AI606" s="27" t="n"/>
      <c r="AJ606" s="14" t="inlineStr">
        <is>
          <t>https://data.mendeley.com/datasets/cbm6dkvggn/1</t>
        </is>
      </c>
      <c r="AK606" s="27" t="n"/>
      <c r="AL606" s="14" t="inlineStr">
        <is>
          <t>P: primary documentation (not evaluator-verified data quality)</t>
        </is>
      </c>
      <c r="AM606" s="27" t="n"/>
      <c r="AN606" s="14" t="inlineStr">
        <is>
          <t>Mendeley cbm6dkvggn/1</t>
        </is>
      </c>
      <c r="AO606" s="27" t="n"/>
      <c r="AP606" s="14" t="inlineStr">
        <is>
          <t>2026-09-07</t>
        </is>
      </c>
      <c r="AQ606" s="27" t="n"/>
      <c r="AR606" s="14">
        <f>IF(AND(AS606=5,LEN(AW606)=5,LEN(SUBSTITUTE(SUBSTITUTE(SUBSTITUTE(SUBSTITUTE(AW606,"Y",""),"N",""),"U",""),"X",""))=0),1,0)</f>
        <v/>
      </c>
      <c r="AS606" s="14">
        <f>COUNTA(G606,J606,M606,P606,S606)</f>
        <v/>
      </c>
      <c r="AT606" s="14">
        <f>SUM(IF(OR(G606="Y",G606="N",G606="U",G606="X"),IF(G606=F606,1,0),0),IF(OR(J606="Y",J606="N",J606="U",J606="X"),IF(J606=I606,1,0),0),IF(OR(M606="Y",M606="N",M606="U",M606="X"),IF(M606=L606,1,0),0),IF(OR(P606="Y",P606="N",P606="U",P606="X"),IF(P606=O606,1,0),0),IF(OR(S606="Y",S606="N",S606="U",S606="X"),IF(S606=R606,1,0),0))</f>
        <v/>
      </c>
      <c r="AU606" s="14">
        <f>A606&amp;"|"&amp;LEFT(C606,1)</f>
        <v/>
      </c>
      <c r="AV606" s="14">
        <f>F606&amp;I606&amp;L606&amp;O606&amp;R606</f>
        <v/>
      </c>
      <c r="AW606" s="14">
        <f>G606&amp;J606&amp;M606&amp;P606&amp;S606</f>
        <v/>
      </c>
    </row>
    <row r="607" ht="70" customHeight="1">
      <c r="A607" s="14" t="inlineStr">
        <is>
          <t>DS-076</t>
        </is>
      </c>
      <c r="B607" s="14" t="inlineStr">
        <is>
          <t>Pavement Distress Dataset (Liu)</t>
        </is>
      </c>
      <c r="C607" s="14" t="inlineStr">
        <is>
          <t>M Sensor Details</t>
        </is>
      </c>
      <c r="D607" s="14">
        <f>MCDM_Settings!$D$12</f>
        <v/>
      </c>
      <c r="E607" s="14" t="inlineStr">
        <is>
          <t>M1 Identify equipment</t>
        </is>
      </c>
      <c r="F607" s="21" t="inlineStr">
        <is>
          <t>U</t>
        </is>
      </c>
      <c r="G607" s="23" t="n"/>
      <c r="H607" s="14" t="inlineStr">
        <is>
          <t>M2 Specify the scale</t>
        </is>
      </c>
      <c r="I607" s="21" t="inlineStr">
        <is>
          <t>U</t>
        </is>
      </c>
      <c r="J607" s="23" t="n"/>
      <c r="K607" s="14" t="inlineStr">
        <is>
          <t>M3 Locate the records</t>
        </is>
      </c>
      <c r="L607" s="21" t="inlineStr">
        <is>
          <t>U</t>
        </is>
      </c>
      <c r="M607" s="23" t="n"/>
      <c r="N607" s="14" t="inlineStr">
        <is>
          <t>M4 Report precision</t>
        </is>
      </c>
      <c r="O607" s="21" t="inlineStr">
        <is>
          <t>U</t>
        </is>
      </c>
      <c r="P607" s="23" t="n"/>
      <c r="Q607" s="14" t="inlineStr">
        <is>
          <t>M5 Explain processing</t>
        </is>
      </c>
      <c r="R607" s="21" t="inlineStr">
        <is>
          <t>U</t>
        </is>
      </c>
      <c r="S607" s="23" t="n"/>
      <c r="T607" s="14">
        <f>IF(Z607=0,IF(ISNUMBER(SEARCH("X",AV607)),"Unrated (0-5; X)","Unrated (0-5)"),IF(Z607=1,V607&amp;"/5",V607&amp;"-"&amp;X607&amp;"/5 (P"&amp;IF(ISNUMBER(SEARCH("X",AV607)),"; X","")&amp;")"))</f>
        <v/>
      </c>
      <c r="U607" s="26">
        <f>IF(AS607=0,"",IF(AR607=0,"Incomplete/invalid",IF(AA607=0,IF(ISNUMBER(SEARCH("X",AW607)),"Unrated (0-5; X)","Unrated (0-5)"),IF(AA607=1,W607&amp;"/5",W607&amp;"-"&amp;Y607&amp;"/5 (P"&amp;IF(ISNUMBER(SEARCH("X",AW607)),"; X","")&amp;")"))))</f>
        <v/>
      </c>
      <c r="V607" s="53">
        <f>LEN(AV607)-LEN(SUBSTITUTE(AV607,"Y",""))</f>
        <v/>
      </c>
      <c r="W607" s="54">
        <f>IF(AR607=1,LEN(AW607)-LEN(SUBSTITUTE(AW607,"Y","")),"")</f>
        <v/>
      </c>
      <c r="X607" s="53">
        <f>5-(LEN(AV607)-LEN(SUBSTITUTE(AV607,"N","")))</f>
        <v/>
      </c>
      <c r="Y607" s="54">
        <f>IF(AR607=1,5-(LEN(AW607)-LEN(SUBSTITUTE(AW607,"N",""))),"")</f>
        <v/>
      </c>
      <c r="Z607" s="55">
        <f>(V607+5-X607)/5</f>
        <v/>
      </c>
      <c r="AA607" s="56">
        <f>IF(AR607=1,(W607+5-Y607)/5,"")</f>
        <v/>
      </c>
      <c r="AB607" s="57">
        <f>D607*V607/5</f>
        <v/>
      </c>
      <c r="AC607" s="58">
        <f>IF(AR607=1,D607*W607/5,"")</f>
        <v/>
      </c>
      <c r="AD607" s="57">
        <f>D607*X607/5</f>
        <v/>
      </c>
      <c r="AE607" s="58">
        <f>IF(AR607=1,D607*Y607/5,"")</f>
        <v/>
      </c>
      <c r="AF607" s="57">
        <f>D607*Z607</f>
        <v/>
      </c>
      <c r="AG607" s="58">
        <f>IF(AR607=1,D607*AA607,"")</f>
        <v/>
      </c>
      <c r="AH607" s="14" t="inlineStr">
        <is>
          <t>Y: none | N: none | X: none | U: M1, M2, M3, M4, M5. See dataset-specific evidence note in MCDM_Grades and the complete rules in MCDM_Rubric.</t>
        </is>
      </c>
      <c r="AI607" s="27" t="n"/>
      <c r="AJ607" s="14" t="inlineStr">
        <is>
          <t>https://data.mendeley.com/datasets/cbm6dkvggn/1</t>
        </is>
      </c>
      <c r="AK607" s="27" t="n"/>
      <c r="AL607" s="14" t="inlineStr">
        <is>
          <t>P: primary documentation (not evaluator-verified data quality)</t>
        </is>
      </c>
      <c r="AM607" s="27" t="n"/>
      <c r="AN607" s="14" t="inlineStr">
        <is>
          <t>Mendeley cbm6dkvggn/1</t>
        </is>
      </c>
      <c r="AO607" s="27" t="n"/>
      <c r="AP607" s="14" t="inlineStr">
        <is>
          <t>2026-09-07</t>
        </is>
      </c>
      <c r="AQ607" s="27" t="n"/>
      <c r="AR607" s="14">
        <f>IF(AND(AS607=5,LEN(AW607)=5,LEN(SUBSTITUTE(SUBSTITUTE(SUBSTITUTE(SUBSTITUTE(AW607,"Y",""),"N",""),"U",""),"X",""))=0),1,0)</f>
        <v/>
      </c>
      <c r="AS607" s="14">
        <f>COUNTA(G607,J607,M607,P607,S607)</f>
        <v/>
      </c>
      <c r="AT607" s="14">
        <f>SUM(IF(OR(G607="Y",G607="N",G607="U",G607="X"),IF(G607=F607,1,0),0),IF(OR(J607="Y",J607="N",J607="U",J607="X"),IF(J607=I607,1,0),0),IF(OR(M607="Y",M607="N",M607="U",M607="X"),IF(M607=L607,1,0),0),IF(OR(P607="Y",P607="N",P607="U",P607="X"),IF(P607=O607,1,0),0),IF(OR(S607="Y",S607="N",S607="U",S607="X"),IF(S607=R607,1,0),0))</f>
        <v/>
      </c>
      <c r="AU607" s="14">
        <f>A607&amp;"|"&amp;LEFT(C607,1)</f>
        <v/>
      </c>
      <c r="AV607" s="14">
        <f>F607&amp;I607&amp;L607&amp;O607&amp;R607</f>
        <v/>
      </c>
      <c r="AW607" s="14">
        <f>G607&amp;J607&amp;M607&amp;P607&amp;S607</f>
        <v/>
      </c>
    </row>
    <row r="608" ht="70" customHeight="1">
      <c r="A608" s="14" t="inlineStr">
        <is>
          <t>DS-076</t>
        </is>
      </c>
      <c r="B608" s="14" t="inlineStr">
        <is>
          <t>Pavement Distress Dataset (Liu)</t>
        </is>
      </c>
      <c r="C608" s="14" t="inlineStr">
        <is>
          <t>V Test Readiness</t>
        </is>
      </c>
      <c r="D608" s="14">
        <f>MCDM_Settings!$D$13</f>
        <v/>
      </c>
      <c r="E608" s="14" t="inlineStr">
        <is>
          <t>V1 Identify test data</t>
        </is>
      </c>
      <c r="F608" s="21" t="inlineStr">
        <is>
          <t>U</t>
        </is>
      </c>
      <c r="G608" s="23" t="n"/>
      <c r="H608" s="14" t="inlineStr">
        <is>
          <t>V2 Define the splits</t>
        </is>
      </c>
      <c r="I608" s="21" t="inlineStr">
        <is>
          <t>U</t>
        </is>
      </c>
      <c r="J608" s="23" t="n"/>
      <c r="K608" s="14" t="inlineStr">
        <is>
          <t>V3 Prevent leakage</t>
        </is>
      </c>
      <c r="L608" s="21" t="inlineStr">
        <is>
          <t>U</t>
        </is>
      </c>
      <c r="M608" s="23" t="n"/>
      <c r="N608" s="14" t="inlineStr">
        <is>
          <t>V4 Provide a baseline</t>
        </is>
      </c>
      <c r="O608" s="21" t="inlineStr">
        <is>
          <t>U</t>
        </is>
      </c>
      <c r="P608" s="23" t="n"/>
      <c r="Q608" s="14" t="inlineStr">
        <is>
          <t>V5 Report uncertainty</t>
        </is>
      </c>
      <c r="R608" s="21" t="inlineStr">
        <is>
          <t>U</t>
        </is>
      </c>
      <c r="S608" s="23" t="n"/>
      <c r="T608" s="14">
        <f>IF(Z608=0,IF(ISNUMBER(SEARCH("X",AV608)),"Unrated (0-5; X)","Unrated (0-5)"),IF(Z608=1,V608&amp;"/5",V608&amp;"-"&amp;X608&amp;"/5 (P"&amp;IF(ISNUMBER(SEARCH("X",AV608)),"; X","")&amp;")"))</f>
        <v/>
      </c>
      <c r="U608" s="26">
        <f>IF(AS608=0,"",IF(AR608=0,"Incomplete/invalid",IF(AA608=0,IF(ISNUMBER(SEARCH("X",AW608)),"Unrated (0-5; X)","Unrated (0-5)"),IF(AA608=1,W608&amp;"/5",W608&amp;"-"&amp;Y608&amp;"/5 (P"&amp;IF(ISNUMBER(SEARCH("X",AW608)),"; X","")&amp;")"))))</f>
        <v/>
      </c>
      <c r="V608" s="53">
        <f>LEN(AV608)-LEN(SUBSTITUTE(AV608,"Y",""))</f>
        <v/>
      </c>
      <c r="W608" s="54">
        <f>IF(AR608=1,LEN(AW608)-LEN(SUBSTITUTE(AW608,"Y","")),"")</f>
        <v/>
      </c>
      <c r="X608" s="53">
        <f>5-(LEN(AV608)-LEN(SUBSTITUTE(AV608,"N","")))</f>
        <v/>
      </c>
      <c r="Y608" s="54">
        <f>IF(AR608=1,5-(LEN(AW608)-LEN(SUBSTITUTE(AW608,"N",""))),"")</f>
        <v/>
      </c>
      <c r="Z608" s="55">
        <f>(V608+5-X608)/5</f>
        <v/>
      </c>
      <c r="AA608" s="56">
        <f>IF(AR608=1,(W608+5-Y608)/5,"")</f>
        <v/>
      </c>
      <c r="AB608" s="57">
        <f>D608*V608/5</f>
        <v/>
      </c>
      <c r="AC608" s="58">
        <f>IF(AR608=1,D608*W608/5,"")</f>
        <v/>
      </c>
      <c r="AD608" s="57">
        <f>D608*X608/5</f>
        <v/>
      </c>
      <c r="AE608" s="58">
        <f>IF(AR608=1,D608*Y608/5,"")</f>
        <v/>
      </c>
      <c r="AF608" s="57">
        <f>D608*Z608</f>
        <v/>
      </c>
      <c r="AG608" s="58">
        <f>IF(AR608=1,D608*AA608,"")</f>
        <v/>
      </c>
      <c r="AH608" s="14" t="inlineStr">
        <is>
          <t>Y: none | N: none | X: none | U: V1, V2, V3, V4, V5. See dataset-specific evidence note in MCDM_Grades and the complete rules in MCDM_Rubric.</t>
        </is>
      </c>
      <c r="AI608" s="27" t="n"/>
      <c r="AJ608" s="14" t="inlineStr">
        <is>
          <t>https://data.mendeley.com/datasets/cbm6dkvggn/1</t>
        </is>
      </c>
      <c r="AK608" s="27" t="n"/>
      <c r="AL608" s="14" t="inlineStr">
        <is>
          <t>P: primary documentation (not evaluator-verified data quality)</t>
        </is>
      </c>
      <c r="AM608" s="27" t="n"/>
      <c r="AN608" s="14" t="inlineStr">
        <is>
          <t>Mendeley cbm6dkvggn/1</t>
        </is>
      </c>
      <c r="AO608" s="27" t="n"/>
      <c r="AP608" s="14" t="inlineStr">
        <is>
          <t>2026-09-07</t>
        </is>
      </c>
      <c r="AQ608" s="27" t="n"/>
      <c r="AR608" s="14">
        <f>IF(AND(AS608=5,LEN(AW608)=5,LEN(SUBSTITUTE(SUBSTITUTE(SUBSTITUTE(SUBSTITUTE(AW608,"Y",""),"N",""),"U",""),"X",""))=0),1,0)</f>
        <v/>
      </c>
      <c r="AS608" s="14">
        <f>COUNTA(G608,J608,M608,P608,S608)</f>
        <v/>
      </c>
      <c r="AT608" s="14">
        <f>SUM(IF(OR(G608="Y",G608="N",G608="U",G608="X"),IF(G608=F608,1,0),0),IF(OR(J608="Y",J608="N",J608="U",J608="X"),IF(J608=I608,1,0),0),IF(OR(M608="Y",M608="N",M608="U",M608="X"),IF(M608=L608,1,0),0),IF(OR(P608="Y",P608="N",P608="U",P608="X"),IF(P608=O608,1,0),0),IF(OR(S608="Y",S608="N",S608="U",S608="X"),IF(S608=R608,1,0),0))</f>
        <v/>
      </c>
      <c r="AU608" s="14">
        <f>A608&amp;"|"&amp;LEFT(C608,1)</f>
        <v/>
      </c>
      <c r="AV608" s="14">
        <f>F608&amp;I608&amp;L608&amp;O608&amp;R608</f>
        <v/>
      </c>
      <c r="AW608" s="14">
        <f>G608&amp;J608&amp;M608&amp;P608&amp;S608</f>
        <v/>
      </c>
    </row>
    <row r="609" ht="70" customHeight="1">
      <c r="A609" s="14" t="inlineStr">
        <is>
          <t>DS-076</t>
        </is>
      </c>
      <c r="B609" s="14" t="inlineStr">
        <is>
          <t>Pavement Distress Dataset (Liu)</t>
        </is>
      </c>
      <c r="C609" s="14" t="inlineStr">
        <is>
          <t>E Engineering Value</t>
        </is>
      </c>
      <c r="D609" s="14">
        <f>MCDM_Settings!$D$14</f>
        <v/>
      </c>
      <c r="E609" s="14" t="inlineStr">
        <is>
          <t>E1 Define the outcome</t>
        </is>
      </c>
      <c r="F609" s="21" t="inlineStr">
        <is>
          <t>U</t>
        </is>
      </c>
      <c r="G609" s="23" t="n"/>
      <c r="H609" s="14" t="inlineStr">
        <is>
          <t>E2 Provide measurements</t>
        </is>
      </c>
      <c r="I609" s="21" t="inlineStr">
        <is>
          <t>U</t>
        </is>
      </c>
      <c r="J609" s="23" t="n"/>
      <c r="K609" s="14" t="inlineStr">
        <is>
          <t>E3 Link the records</t>
        </is>
      </c>
      <c r="L609" s="21" t="inlineStr">
        <is>
          <t>U</t>
        </is>
      </c>
      <c r="M609" s="23" t="n"/>
      <c r="N609" s="14" t="inlineStr">
        <is>
          <t>E4 Map agency needs</t>
        </is>
      </c>
      <c r="O609" s="21" t="inlineStr">
        <is>
          <t>U</t>
        </is>
      </c>
      <c r="P609" s="23" t="n"/>
      <c r="Q609" s="14" t="inlineStr">
        <is>
          <t>E5 Validate the decision</t>
        </is>
      </c>
      <c r="R609" s="21" t="inlineStr">
        <is>
          <t>U</t>
        </is>
      </c>
      <c r="S609" s="23" t="n"/>
      <c r="T609" s="14">
        <f>IF(Z609=0,IF(ISNUMBER(SEARCH("X",AV609)),"Unrated (0-5; X)","Unrated (0-5)"),IF(Z609=1,V609&amp;"/5",V609&amp;"-"&amp;X609&amp;"/5 (P"&amp;IF(ISNUMBER(SEARCH("X",AV609)),"; X","")&amp;")"))</f>
        <v/>
      </c>
      <c r="U609" s="26">
        <f>IF(AS609=0,"",IF(AR609=0,"Incomplete/invalid",IF(AA609=0,IF(ISNUMBER(SEARCH("X",AW609)),"Unrated (0-5; X)","Unrated (0-5)"),IF(AA609=1,W609&amp;"/5",W609&amp;"-"&amp;Y609&amp;"/5 (P"&amp;IF(ISNUMBER(SEARCH("X",AW609)),"; X","")&amp;")"))))</f>
        <v/>
      </c>
      <c r="V609" s="53">
        <f>LEN(AV609)-LEN(SUBSTITUTE(AV609,"Y",""))</f>
        <v/>
      </c>
      <c r="W609" s="54">
        <f>IF(AR609=1,LEN(AW609)-LEN(SUBSTITUTE(AW609,"Y","")),"")</f>
        <v/>
      </c>
      <c r="X609" s="53">
        <f>5-(LEN(AV609)-LEN(SUBSTITUTE(AV609,"N","")))</f>
        <v/>
      </c>
      <c r="Y609" s="54">
        <f>IF(AR609=1,5-(LEN(AW609)-LEN(SUBSTITUTE(AW609,"N",""))),"")</f>
        <v/>
      </c>
      <c r="Z609" s="55">
        <f>(V609+5-X609)/5</f>
        <v/>
      </c>
      <c r="AA609" s="56">
        <f>IF(AR609=1,(W609+5-Y609)/5,"")</f>
        <v/>
      </c>
      <c r="AB609" s="57">
        <f>D609*V609/5</f>
        <v/>
      </c>
      <c r="AC609" s="58">
        <f>IF(AR609=1,D609*W609/5,"")</f>
        <v/>
      </c>
      <c r="AD609" s="57">
        <f>D609*X609/5</f>
        <v/>
      </c>
      <c r="AE609" s="58">
        <f>IF(AR609=1,D609*Y609/5,"")</f>
        <v/>
      </c>
      <c r="AF609" s="57">
        <f>D609*Z609</f>
        <v/>
      </c>
      <c r="AG609" s="58">
        <f>IF(AR609=1,D609*AA609,"")</f>
        <v/>
      </c>
      <c r="AH609" s="14" t="inlineStr">
        <is>
          <t>Y: none | N: none | X: none | U: E1, E2, E3, E4, E5. See dataset-specific evidence note in MCDM_Grades and the complete rules in MCDM_Rubric.</t>
        </is>
      </c>
      <c r="AI609" s="27" t="n"/>
      <c r="AJ609" s="14" t="inlineStr">
        <is>
          <t>https://data.mendeley.com/datasets/cbm6dkvggn/1</t>
        </is>
      </c>
      <c r="AK609" s="27" t="n"/>
      <c r="AL609" s="14" t="inlineStr">
        <is>
          <t>P: primary documentation (not evaluator-verified data quality)</t>
        </is>
      </c>
      <c r="AM609" s="27" t="n"/>
      <c r="AN609" s="14" t="inlineStr">
        <is>
          <t>Mendeley cbm6dkvggn/1</t>
        </is>
      </c>
      <c r="AO609" s="27" t="n"/>
      <c r="AP609" s="14" t="inlineStr">
        <is>
          <t>2026-09-07</t>
        </is>
      </c>
      <c r="AQ609" s="27" t="n"/>
      <c r="AR609" s="14">
        <f>IF(AND(AS609=5,LEN(AW609)=5,LEN(SUBSTITUTE(SUBSTITUTE(SUBSTITUTE(SUBSTITUTE(AW609,"Y",""),"N",""),"U",""),"X",""))=0),1,0)</f>
        <v/>
      </c>
      <c r="AS609" s="14">
        <f>COUNTA(G609,J609,M609,P609,S609)</f>
        <v/>
      </c>
      <c r="AT609" s="14">
        <f>SUM(IF(OR(G609="Y",G609="N",G609="U",G609="X"),IF(G609=F609,1,0),0),IF(OR(J609="Y",J609="N",J609="U",J609="X"),IF(J609=I609,1,0),0),IF(OR(M609="Y",M609="N",M609="U",M609="X"),IF(M609=L609,1,0),0),IF(OR(P609="Y",P609="N",P609="U",P609="X"),IF(P609=O609,1,0),0),IF(OR(S609="Y",S609="N",S609="U",S609="X"),IF(S609=R609,1,0),0))</f>
        <v/>
      </c>
      <c r="AU609" s="14">
        <f>A609&amp;"|"&amp;LEFT(C609,1)</f>
        <v/>
      </c>
      <c r="AV609" s="14">
        <f>F609&amp;I609&amp;L609&amp;O609&amp;R609</f>
        <v/>
      </c>
      <c r="AW609" s="14">
        <f>G609&amp;J609&amp;M609&amp;P609&amp;S609</f>
        <v/>
      </c>
    </row>
    <row r="610" ht="70" customHeight="1">
      <c r="A610" s="14" t="inlineStr">
        <is>
          <t>DS-077</t>
        </is>
      </c>
      <c r="B610" s="14" t="inlineStr">
        <is>
          <t>PavementDamagesG-7</t>
        </is>
      </c>
      <c r="C610" s="14" t="inlineStr">
        <is>
          <t>A Access</t>
        </is>
      </c>
      <c r="D610" s="14">
        <f>MCDM_Settings!$D$7</f>
        <v/>
      </c>
      <c r="E610" s="14" t="inlineStr">
        <is>
          <t>A1 Find the release</t>
        </is>
      </c>
      <c r="F610" s="21" t="inlineStr">
        <is>
          <t>Y</t>
        </is>
      </c>
      <c r="G610" s="23" t="n"/>
      <c r="H610" s="14" t="inlineStr">
        <is>
          <t>A2 Get the data</t>
        </is>
      </c>
      <c r="I610" s="21" t="inlineStr">
        <is>
          <t>Y</t>
        </is>
      </c>
      <c r="J610" s="23" t="n"/>
      <c r="K610" s="14" t="inlineStr">
        <is>
          <t>A3 Check the license</t>
        </is>
      </c>
      <c r="L610" s="21" t="inlineStr">
        <is>
          <t>Y</t>
        </is>
      </c>
      <c r="M610" s="23" t="n"/>
      <c r="N610" s="14" t="inlineStr">
        <is>
          <t>A4 Check other rights</t>
        </is>
      </c>
      <c r="O610" s="21" t="inlineStr">
        <is>
          <t>U</t>
        </is>
      </c>
      <c r="P610" s="23" t="n"/>
      <c r="Q610" s="14" t="inlineStr">
        <is>
          <t>A5 Open a sample</t>
        </is>
      </c>
      <c r="R610" s="21" t="inlineStr">
        <is>
          <t>U</t>
        </is>
      </c>
      <c r="S610" s="23" t="n"/>
      <c r="T610" s="14">
        <f>IF(Z610=0,IF(ISNUMBER(SEARCH("X",AV610)),"Unrated (0-5; X)","Unrated (0-5)"),IF(Z610=1,V610&amp;"/5",V610&amp;"-"&amp;X610&amp;"/5 (P"&amp;IF(ISNUMBER(SEARCH("X",AV610)),"; X","")&amp;")"))</f>
        <v/>
      </c>
      <c r="U610" s="26">
        <f>IF(AS610=0,"",IF(AR610=0,"Incomplete/invalid",IF(AA610=0,IF(ISNUMBER(SEARCH("X",AW610)),"Unrated (0-5; X)","Unrated (0-5)"),IF(AA610=1,W610&amp;"/5",W610&amp;"-"&amp;Y610&amp;"/5 (P"&amp;IF(ISNUMBER(SEARCH("X",AW610)),"; X","")&amp;")"))))</f>
        <v/>
      </c>
      <c r="V610" s="53">
        <f>LEN(AV610)-LEN(SUBSTITUTE(AV610,"Y",""))</f>
        <v/>
      </c>
      <c r="W610" s="54">
        <f>IF(AR610=1,LEN(AW610)-LEN(SUBSTITUTE(AW610,"Y","")),"")</f>
        <v/>
      </c>
      <c r="X610" s="53">
        <f>5-(LEN(AV610)-LEN(SUBSTITUTE(AV610,"N","")))</f>
        <v/>
      </c>
      <c r="Y610" s="54">
        <f>IF(AR610=1,5-(LEN(AW610)-LEN(SUBSTITUTE(AW610,"N",""))),"")</f>
        <v/>
      </c>
      <c r="Z610" s="55">
        <f>(V610+5-X610)/5</f>
        <v/>
      </c>
      <c r="AA610" s="56">
        <f>IF(AR610=1,(W610+5-Y610)/5,"")</f>
        <v/>
      </c>
      <c r="AB610" s="57">
        <f>D610*V610/5</f>
        <v/>
      </c>
      <c r="AC610" s="58">
        <f>IF(AR610=1,D610*W610/5,"")</f>
        <v/>
      </c>
      <c r="AD610" s="57">
        <f>D610*X610/5</f>
        <v/>
      </c>
      <c r="AE610" s="58">
        <f>IF(AR610=1,D610*Y610/5,"")</f>
        <v/>
      </c>
      <c r="AF610" s="57">
        <f>D610*Z610</f>
        <v/>
      </c>
      <c r="AG610" s="58">
        <f>IF(AR610=1,D610*AA610,"")</f>
        <v/>
      </c>
      <c r="AH610" s="14" t="inlineStr">
        <is>
          <t>Y: A1, A2, A3 | N: none | X: none | U: A4, A5. See dataset-specific evidence note in MCDM_Grades and the complete rules in MCDM_Rubric.</t>
        </is>
      </c>
      <c r="AI610" s="27" t="n"/>
      <c r="AJ610" s="14" t="inlineStr">
        <is>
          <t>https://data.mendeley.com/datasets/yb65trwbd8/3</t>
        </is>
      </c>
      <c r="AK610" s="27" t="n"/>
      <c r="AL610" s="14" t="inlineStr">
        <is>
          <t>P: primary documentation (not evaluator-verified data quality)</t>
        </is>
      </c>
      <c r="AM610" s="27" t="n"/>
      <c r="AN610" s="14" t="inlineStr">
        <is>
          <t>Mendeley yb65trwbd8/3</t>
        </is>
      </c>
      <c r="AO610" s="27" t="n"/>
      <c r="AP610" s="14" t="inlineStr">
        <is>
          <t>2026-09-07</t>
        </is>
      </c>
      <c r="AQ610" s="27" t="n"/>
      <c r="AR610" s="14">
        <f>IF(AND(AS610=5,LEN(AW610)=5,LEN(SUBSTITUTE(SUBSTITUTE(SUBSTITUTE(SUBSTITUTE(AW610,"Y",""),"N",""),"U",""),"X",""))=0),1,0)</f>
        <v/>
      </c>
      <c r="AS610" s="14">
        <f>COUNTA(G610,J610,M610,P610,S610)</f>
        <v/>
      </c>
      <c r="AT610" s="14">
        <f>SUM(IF(OR(G610="Y",G610="N",G610="U",G610="X"),IF(G610=F610,1,0),0),IF(OR(J610="Y",J610="N",J610="U",J610="X"),IF(J610=I610,1,0),0),IF(OR(M610="Y",M610="N",M610="U",M610="X"),IF(M610=L610,1,0),0),IF(OR(P610="Y",P610="N",P610="U",P610="X"),IF(P610=O610,1,0),0),IF(OR(S610="Y",S610="N",S610="U",S610="X"),IF(S610=R610,1,0),0))</f>
        <v/>
      </c>
      <c r="AU610" s="14">
        <f>A610&amp;"|"&amp;LEFT(C610,1)</f>
        <v/>
      </c>
      <c r="AV610" s="14">
        <f>F610&amp;I610&amp;L610&amp;O610&amp;R610</f>
        <v/>
      </c>
      <c r="AW610" s="14">
        <f>G610&amp;J610&amp;M610&amp;P610&amp;S610</f>
        <v/>
      </c>
    </row>
    <row r="611" ht="70" customHeight="1">
      <c r="A611" s="14" t="inlineStr">
        <is>
          <t>DS-077</t>
        </is>
      </c>
      <c r="B611" s="14" t="inlineStr">
        <is>
          <t>PavementDamagesG-7</t>
        </is>
      </c>
      <c r="C611" s="14" t="inlineStr">
        <is>
          <t>L Label Quality</t>
        </is>
      </c>
      <c r="D611" s="14">
        <f>MCDM_Settings!$D$8</f>
        <v/>
      </c>
      <c r="E611" s="14" t="inlineStr">
        <is>
          <t>L1 Define the targets</t>
        </is>
      </c>
      <c r="F611" s="21" t="inlineStr">
        <is>
          <t>Y</t>
        </is>
      </c>
      <c r="G611" s="23" t="n"/>
      <c r="H611" s="14" t="inlineStr">
        <is>
          <t>L2 Explain the rules</t>
        </is>
      </c>
      <c r="I611" s="21" t="inlineStr">
        <is>
          <t>U</t>
        </is>
      </c>
      <c r="J611" s="23" t="n"/>
      <c r="K611" s="14" t="inlineStr">
        <is>
          <t>L3 Identify the team</t>
        </is>
      </c>
      <c r="L611" s="21" t="inlineStr">
        <is>
          <t>U</t>
        </is>
      </c>
      <c r="M611" s="23" t="n"/>
      <c r="N611" s="14" t="inlineStr">
        <is>
          <t>L4 Review and correct</t>
        </is>
      </c>
      <c r="O611" s="21" t="inlineStr">
        <is>
          <t>U</t>
        </is>
      </c>
      <c r="P611" s="23" t="n"/>
      <c r="Q611" s="14" t="inlineStr">
        <is>
          <t>L5 Measure reliability</t>
        </is>
      </c>
      <c r="R611" s="21" t="inlineStr">
        <is>
          <t>U</t>
        </is>
      </c>
      <c r="S611" s="23" t="n"/>
      <c r="T611" s="14">
        <f>IF(Z611=0,IF(ISNUMBER(SEARCH("X",AV611)),"Unrated (0-5; X)","Unrated (0-5)"),IF(Z611=1,V611&amp;"/5",V611&amp;"-"&amp;X611&amp;"/5 (P"&amp;IF(ISNUMBER(SEARCH("X",AV611)),"; X","")&amp;")"))</f>
        <v/>
      </c>
      <c r="U611" s="26">
        <f>IF(AS611=0,"",IF(AR611=0,"Incomplete/invalid",IF(AA611=0,IF(ISNUMBER(SEARCH("X",AW611)),"Unrated (0-5; X)","Unrated (0-5)"),IF(AA611=1,W611&amp;"/5",W611&amp;"-"&amp;Y611&amp;"/5 (P"&amp;IF(ISNUMBER(SEARCH("X",AW611)),"; X","")&amp;")"))))</f>
        <v/>
      </c>
      <c r="V611" s="53">
        <f>LEN(AV611)-LEN(SUBSTITUTE(AV611,"Y",""))</f>
        <v/>
      </c>
      <c r="W611" s="54">
        <f>IF(AR611=1,LEN(AW611)-LEN(SUBSTITUTE(AW611,"Y","")),"")</f>
        <v/>
      </c>
      <c r="X611" s="53">
        <f>5-(LEN(AV611)-LEN(SUBSTITUTE(AV611,"N","")))</f>
        <v/>
      </c>
      <c r="Y611" s="54">
        <f>IF(AR611=1,5-(LEN(AW611)-LEN(SUBSTITUTE(AW611,"N",""))),"")</f>
        <v/>
      </c>
      <c r="Z611" s="55">
        <f>(V611+5-X611)/5</f>
        <v/>
      </c>
      <c r="AA611" s="56">
        <f>IF(AR611=1,(W611+5-Y611)/5,"")</f>
        <v/>
      </c>
      <c r="AB611" s="57">
        <f>D611*V611/5</f>
        <v/>
      </c>
      <c r="AC611" s="58">
        <f>IF(AR611=1,D611*W611/5,"")</f>
        <v/>
      </c>
      <c r="AD611" s="57">
        <f>D611*X611/5</f>
        <v/>
      </c>
      <c r="AE611" s="58">
        <f>IF(AR611=1,D611*Y611/5,"")</f>
        <v/>
      </c>
      <c r="AF611" s="57">
        <f>D611*Z611</f>
        <v/>
      </c>
      <c r="AG611" s="58">
        <f>IF(AR611=1,D611*AA611,"")</f>
        <v/>
      </c>
      <c r="AH611" s="14" t="inlineStr">
        <is>
          <t>Y: L1 | N: none | X: none | U: L2, L3, L4, L5. See dataset-specific evidence note in MCDM_Grades and the complete rules in MCDM_Rubric.</t>
        </is>
      </c>
      <c r="AI611" s="27" t="n"/>
      <c r="AJ611" s="14" t="inlineStr">
        <is>
          <t>https://data.mendeley.com/datasets/yb65trwbd8/3</t>
        </is>
      </c>
      <c r="AK611" s="27" t="n"/>
      <c r="AL611" s="14" t="inlineStr">
        <is>
          <t>P: primary documentation (not evaluator-verified data quality)</t>
        </is>
      </c>
      <c r="AM611" s="27" t="n"/>
      <c r="AN611" s="14" t="inlineStr">
        <is>
          <t>Mendeley yb65trwbd8/3</t>
        </is>
      </c>
      <c r="AO611" s="27" t="n"/>
      <c r="AP611" s="14" t="inlineStr">
        <is>
          <t>2026-09-07</t>
        </is>
      </c>
      <c r="AQ611" s="27" t="n"/>
      <c r="AR611" s="14">
        <f>IF(AND(AS611=5,LEN(AW611)=5,LEN(SUBSTITUTE(SUBSTITUTE(SUBSTITUTE(SUBSTITUTE(AW611,"Y",""),"N",""),"U",""),"X",""))=0),1,0)</f>
        <v/>
      </c>
      <c r="AS611" s="14">
        <f>COUNTA(G611,J611,M611,P611,S611)</f>
        <v/>
      </c>
      <c r="AT611" s="14">
        <f>SUM(IF(OR(G611="Y",G611="N",G611="U",G611="X"),IF(G611=F611,1,0),0),IF(OR(J611="Y",J611="N",J611="U",J611="X"),IF(J611=I611,1,0),0),IF(OR(M611="Y",M611="N",M611="U",M611="X"),IF(M611=L611,1,0),0),IF(OR(P611="Y",P611="N",P611="U",P611="X"),IF(P611=O611,1,0),0),IF(OR(S611="Y",S611="N",S611="U",S611="X"),IF(S611=R611,1,0),0))</f>
        <v/>
      </c>
      <c r="AU611" s="14">
        <f>A611&amp;"|"&amp;LEFT(C611,1)</f>
        <v/>
      </c>
      <c r="AV611" s="14">
        <f>F611&amp;I611&amp;L611&amp;O611&amp;R611</f>
        <v/>
      </c>
      <c r="AW611" s="14">
        <f>G611&amp;J611&amp;M611&amp;P611&amp;S611</f>
        <v/>
      </c>
    </row>
    <row r="612" ht="70" customHeight="1">
      <c r="A612" s="14" t="inlineStr">
        <is>
          <t>DS-077</t>
        </is>
      </c>
      <c r="B612" s="14" t="inlineStr">
        <is>
          <t>PavementDamagesG-7</t>
        </is>
      </c>
      <c r="C612" s="14" t="inlineStr">
        <is>
          <t>D Documentation</t>
        </is>
      </c>
      <c r="D612" s="14">
        <f>MCDM_Settings!$D$9</f>
        <v/>
      </c>
      <c r="E612" s="14" t="inlineStr">
        <is>
          <t>D1 Describe the files</t>
        </is>
      </c>
      <c r="F612" s="21" t="inlineStr">
        <is>
          <t>Y</t>
        </is>
      </c>
      <c r="G612" s="23" t="n"/>
      <c r="H612" s="14" t="inlineStr">
        <is>
          <t>D2 Explain the source</t>
        </is>
      </c>
      <c r="I612" s="21" t="inlineStr">
        <is>
          <t>Y</t>
        </is>
      </c>
      <c r="J612" s="23" t="n"/>
      <c r="K612" s="14" t="inlineStr">
        <is>
          <t>D3 Track the version</t>
        </is>
      </c>
      <c r="L612" s="21" t="inlineStr">
        <is>
          <t>U</t>
        </is>
      </c>
      <c r="M612" s="23" t="n"/>
      <c r="N612" s="14" t="inlineStr">
        <is>
          <t>D4 State the limits</t>
        </is>
      </c>
      <c r="O612" s="21" t="inlineStr">
        <is>
          <t>U</t>
        </is>
      </c>
      <c r="P612" s="23" t="n"/>
      <c r="Q612" s="14" t="inlineStr">
        <is>
          <t>D5 Locate the details</t>
        </is>
      </c>
      <c r="R612" s="21" t="inlineStr">
        <is>
          <t>Y</t>
        </is>
      </c>
      <c r="S612" s="23" t="n"/>
      <c r="T612" s="14">
        <f>IF(Z612=0,IF(ISNUMBER(SEARCH("X",AV612)),"Unrated (0-5; X)","Unrated (0-5)"),IF(Z612=1,V612&amp;"/5",V612&amp;"-"&amp;X612&amp;"/5 (P"&amp;IF(ISNUMBER(SEARCH("X",AV612)),"; X","")&amp;")"))</f>
        <v/>
      </c>
      <c r="U612" s="26">
        <f>IF(AS612=0,"",IF(AR612=0,"Incomplete/invalid",IF(AA612=0,IF(ISNUMBER(SEARCH("X",AW612)),"Unrated (0-5; X)","Unrated (0-5)"),IF(AA612=1,W612&amp;"/5",W612&amp;"-"&amp;Y612&amp;"/5 (P"&amp;IF(ISNUMBER(SEARCH("X",AW612)),"; X","")&amp;")"))))</f>
        <v/>
      </c>
      <c r="V612" s="53">
        <f>LEN(AV612)-LEN(SUBSTITUTE(AV612,"Y",""))</f>
        <v/>
      </c>
      <c r="W612" s="54">
        <f>IF(AR612=1,LEN(AW612)-LEN(SUBSTITUTE(AW612,"Y","")),"")</f>
        <v/>
      </c>
      <c r="X612" s="53">
        <f>5-(LEN(AV612)-LEN(SUBSTITUTE(AV612,"N","")))</f>
        <v/>
      </c>
      <c r="Y612" s="54">
        <f>IF(AR612=1,5-(LEN(AW612)-LEN(SUBSTITUTE(AW612,"N",""))),"")</f>
        <v/>
      </c>
      <c r="Z612" s="55">
        <f>(V612+5-X612)/5</f>
        <v/>
      </c>
      <c r="AA612" s="56">
        <f>IF(AR612=1,(W612+5-Y612)/5,"")</f>
        <v/>
      </c>
      <c r="AB612" s="57">
        <f>D612*V612/5</f>
        <v/>
      </c>
      <c r="AC612" s="58">
        <f>IF(AR612=1,D612*W612/5,"")</f>
        <v/>
      </c>
      <c r="AD612" s="57">
        <f>D612*X612/5</f>
        <v/>
      </c>
      <c r="AE612" s="58">
        <f>IF(AR612=1,D612*Y612/5,"")</f>
        <v/>
      </c>
      <c r="AF612" s="57">
        <f>D612*Z612</f>
        <v/>
      </c>
      <c r="AG612" s="58">
        <f>IF(AR612=1,D612*AA612,"")</f>
        <v/>
      </c>
      <c r="AH612" s="14" t="inlineStr">
        <is>
          <t>Y: D1, D2, D5 | N: none | X: none | U: D3, D4. See dataset-specific evidence note in MCDM_Grades and the complete rules in MCDM_Rubric.</t>
        </is>
      </c>
      <c r="AI612" s="27" t="n"/>
      <c r="AJ612" s="14" t="inlineStr">
        <is>
          <t>https://data.mendeley.com/datasets/yb65trwbd8/3</t>
        </is>
      </c>
      <c r="AK612" s="27" t="n"/>
      <c r="AL612" s="14" t="inlineStr">
        <is>
          <t>P: primary documentation (not evaluator-verified data quality)</t>
        </is>
      </c>
      <c r="AM612" s="27" t="n"/>
      <c r="AN612" s="14" t="inlineStr">
        <is>
          <t>Mendeley yb65trwbd8/3</t>
        </is>
      </c>
      <c r="AO612" s="27" t="n"/>
      <c r="AP612" s="14" t="inlineStr">
        <is>
          <t>2026-09-07</t>
        </is>
      </c>
      <c r="AQ612" s="27" t="n"/>
      <c r="AR612" s="14">
        <f>IF(AND(AS612=5,LEN(AW612)=5,LEN(SUBSTITUTE(SUBSTITUTE(SUBSTITUTE(SUBSTITUTE(AW612,"Y",""),"N",""),"U",""),"X",""))=0),1,0)</f>
        <v/>
      </c>
      <c r="AS612" s="14">
        <f>COUNTA(G612,J612,M612,P612,S612)</f>
        <v/>
      </c>
      <c r="AT612" s="14">
        <f>SUM(IF(OR(G612="Y",G612="N",G612="U",G612="X"),IF(G612=F612,1,0),0),IF(OR(J612="Y",J612="N",J612="U",J612="X"),IF(J612=I612,1,0),0),IF(OR(M612="Y",M612="N",M612="U",M612="X"),IF(M612=L612,1,0),0),IF(OR(P612="Y",P612="N",P612="U",P612="X"),IF(P612=O612,1,0),0),IF(OR(S612="Y",S612="N",S612="U",S612="X"),IF(S612=R612,1,0),0))</f>
        <v/>
      </c>
      <c r="AU612" s="14">
        <f>A612&amp;"|"&amp;LEFT(C612,1)</f>
        <v/>
      </c>
      <c r="AV612" s="14">
        <f>F612&amp;I612&amp;L612&amp;O612&amp;R612</f>
        <v/>
      </c>
      <c r="AW612" s="14">
        <f>G612&amp;J612&amp;M612&amp;P612&amp;S612</f>
        <v/>
      </c>
    </row>
    <row r="613" ht="70" customHeight="1">
      <c r="A613" s="14" t="inlineStr">
        <is>
          <t>DS-077</t>
        </is>
      </c>
      <c r="B613" s="14" t="inlineStr">
        <is>
          <t>PavementDamagesG-7</t>
        </is>
      </c>
      <c r="C613" s="14" t="inlineStr">
        <is>
          <t>C Sample Size</t>
        </is>
      </c>
      <c r="D613" s="14">
        <f>MCDM_Settings!$D$10</f>
        <v/>
      </c>
      <c r="E613" s="14" t="inlineStr">
        <is>
          <t>C1 Count originals</t>
        </is>
      </c>
      <c r="F613" s="21" t="inlineStr">
        <is>
          <t>U</t>
        </is>
      </c>
      <c r="G613" s="23" t="n"/>
      <c r="H613" s="14" t="inlineStr">
        <is>
          <t>C2 Count each class</t>
        </is>
      </c>
      <c r="I613" s="21" t="inlineStr">
        <is>
          <t>U</t>
        </is>
      </c>
      <c r="J613" s="23" t="n"/>
      <c r="K613" s="14" t="inlineStr">
        <is>
          <t>C3 Count each group</t>
        </is>
      </c>
      <c r="L613" s="21" t="inlineStr">
        <is>
          <t>U</t>
        </is>
      </c>
      <c r="M613" s="23" t="n"/>
      <c r="N613" s="14" t="inlineStr">
        <is>
          <t>C4 Count each split</t>
        </is>
      </c>
      <c r="O613" s="21" t="inlineStr">
        <is>
          <t>U</t>
        </is>
      </c>
      <c r="P613" s="23" t="n"/>
      <c r="Q613" s="14" t="inlineStr">
        <is>
          <t>C5 Justify the size</t>
        </is>
      </c>
      <c r="R613" s="21" t="inlineStr">
        <is>
          <t>U</t>
        </is>
      </c>
      <c r="S613" s="23" t="n"/>
      <c r="T613" s="14">
        <f>IF(Z613=0,IF(ISNUMBER(SEARCH("X",AV613)),"Unrated (0-5; X)","Unrated (0-5)"),IF(Z613=1,V613&amp;"/5",V613&amp;"-"&amp;X613&amp;"/5 (P"&amp;IF(ISNUMBER(SEARCH("X",AV613)),"; X","")&amp;")"))</f>
        <v/>
      </c>
      <c r="U613" s="26">
        <f>IF(AS613=0,"",IF(AR613=0,"Incomplete/invalid",IF(AA613=0,IF(ISNUMBER(SEARCH("X",AW613)),"Unrated (0-5; X)","Unrated (0-5)"),IF(AA613=1,W613&amp;"/5",W613&amp;"-"&amp;Y613&amp;"/5 (P"&amp;IF(ISNUMBER(SEARCH("X",AW613)),"; X","")&amp;")"))))</f>
        <v/>
      </c>
      <c r="V613" s="53">
        <f>LEN(AV613)-LEN(SUBSTITUTE(AV613,"Y",""))</f>
        <v/>
      </c>
      <c r="W613" s="54">
        <f>IF(AR613=1,LEN(AW613)-LEN(SUBSTITUTE(AW613,"Y","")),"")</f>
        <v/>
      </c>
      <c r="X613" s="53">
        <f>5-(LEN(AV613)-LEN(SUBSTITUTE(AV613,"N","")))</f>
        <v/>
      </c>
      <c r="Y613" s="54">
        <f>IF(AR613=1,5-(LEN(AW613)-LEN(SUBSTITUTE(AW613,"N",""))),"")</f>
        <v/>
      </c>
      <c r="Z613" s="55">
        <f>(V613+5-X613)/5</f>
        <v/>
      </c>
      <c r="AA613" s="56">
        <f>IF(AR613=1,(W613+5-Y613)/5,"")</f>
        <v/>
      </c>
      <c r="AB613" s="57">
        <f>D613*V613/5</f>
        <v/>
      </c>
      <c r="AC613" s="58">
        <f>IF(AR613=1,D613*W613/5,"")</f>
        <v/>
      </c>
      <c r="AD613" s="57">
        <f>D613*X613/5</f>
        <v/>
      </c>
      <c r="AE613" s="58">
        <f>IF(AR613=1,D613*Y613/5,"")</f>
        <v/>
      </c>
      <c r="AF613" s="57">
        <f>D613*Z613</f>
        <v/>
      </c>
      <c r="AG613" s="58">
        <f>IF(AR613=1,D613*AA613,"")</f>
        <v/>
      </c>
      <c r="AH613" s="14" t="inlineStr">
        <is>
          <t>Y: none | N: none | X: none | U: C1, C2, C3, C4, C5. See dataset-specific evidence note in MCDM_Grades and the complete rules in MCDM_Rubric.</t>
        </is>
      </c>
      <c r="AI613" s="27" t="n"/>
      <c r="AJ613" s="14" t="inlineStr">
        <is>
          <t>https://data.mendeley.com/datasets/yb65trwbd8/3</t>
        </is>
      </c>
      <c r="AK613" s="27" t="n"/>
      <c r="AL613" s="14" t="inlineStr">
        <is>
          <t>P: primary documentation (not evaluator-verified data quality)</t>
        </is>
      </c>
      <c r="AM613" s="27" t="n"/>
      <c r="AN613" s="14" t="inlineStr">
        <is>
          <t>Mendeley yb65trwbd8/3</t>
        </is>
      </c>
      <c r="AO613" s="27" t="n"/>
      <c r="AP613" s="14" t="inlineStr">
        <is>
          <t>2026-09-07</t>
        </is>
      </c>
      <c r="AQ613" s="27" t="n"/>
      <c r="AR613" s="14">
        <f>IF(AND(AS613=5,LEN(AW613)=5,LEN(SUBSTITUTE(SUBSTITUTE(SUBSTITUTE(SUBSTITUTE(AW613,"Y",""),"N",""),"U",""),"X",""))=0),1,0)</f>
        <v/>
      </c>
      <c r="AS613" s="14">
        <f>COUNTA(G613,J613,M613,P613,S613)</f>
        <v/>
      </c>
      <c r="AT613" s="14">
        <f>SUM(IF(OR(G613="Y",G613="N",G613="U",G613="X"),IF(G613=F613,1,0),0),IF(OR(J613="Y",J613="N",J613="U",J613="X"),IF(J613=I613,1,0),0),IF(OR(M613="Y",M613="N",M613="U",M613="X"),IF(M613=L613,1,0),0),IF(OR(P613="Y",P613="N",P613="U",P613="X"),IF(P613=O613,1,0),0),IF(OR(S613="Y",S613="N",S613="U",S613="X"),IF(S613=R613,1,0),0))</f>
        <v/>
      </c>
      <c r="AU613" s="14">
        <f>A613&amp;"|"&amp;LEFT(C613,1)</f>
        <v/>
      </c>
      <c r="AV613" s="14">
        <f>F613&amp;I613&amp;L613&amp;O613&amp;R613</f>
        <v/>
      </c>
      <c r="AW613" s="14">
        <f>G613&amp;J613&amp;M613&amp;P613&amp;S613</f>
        <v/>
      </c>
    </row>
    <row r="614" ht="70" customHeight="1">
      <c r="A614" s="14" t="inlineStr">
        <is>
          <t>DS-077</t>
        </is>
      </c>
      <c r="B614" s="14" t="inlineStr">
        <is>
          <t>PavementDamagesG-7</t>
        </is>
      </c>
      <c r="C614" s="14" t="inlineStr">
        <is>
          <t>R Domain Fit</t>
        </is>
      </c>
      <c r="D614" s="14">
        <f>MCDM_Settings!$D$11</f>
        <v/>
      </c>
      <c r="E614" s="14" t="inlineStr">
        <is>
          <t>R1 Define the domain</t>
        </is>
      </c>
      <c r="F614" s="21" t="inlineStr">
        <is>
          <t>Y</t>
        </is>
      </c>
      <c r="G614" s="23" t="n"/>
      <c r="H614" s="14" t="inlineStr">
        <is>
          <t>R2 Describe coverage</t>
        </is>
      </c>
      <c r="I614" s="21" t="inlineStr">
        <is>
          <t>Y</t>
        </is>
      </c>
      <c r="J614" s="23" t="n"/>
      <c r="K614" s="14" t="inlineStr">
        <is>
          <t>R3 Compare the target</t>
        </is>
      </c>
      <c r="L614" s="21" t="inlineStr">
        <is>
          <t>U</t>
        </is>
      </c>
      <c r="M614" s="23" t="n"/>
      <c r="N614" s="14" t="inlineStr">
        <is>
          <t>R4 Check for bias</t>
        </is>
      </c>
      <c r="O614" s="21" t="inlineStr">
        <is>
          <t>U</t>
        </is>
      </c>
      <c r="P614" s="23" t="n"/>
      <c r="Q614" s="14" t="inlineStr">
        <is>
          <t>R5 Test a new domain</t>
        </is>
      </c>
      <c r="R614" s="21" t="inlineStr">
        <is>
          <t>U</t>
        </is>
      </c>
      <c r="S614" s="23" t="n"/>
      <c r="T614" s="14">
        <f>IF(Z614=0,IF(ISNUMBER(SEARCH("X",AV614)),"Unrated (0-5; X)","Unrated (0-5)"),IF(Z614=1,V614&amp;"/5",V614&amp;"-"&amp;X614&amp;"/5 (P"&amp;IF(ISNUMBER(SEARCH("X",AV614)),"; X","")&amp;")"))</f>
        <v/>
      </c>
      <c r="U614" s="26">
        <f>IF(AS614=0,"",IF(AR614=0,"Incomplete/invalid",IF(AA614=0,IF(ISNUMBER(SEARCH("X",AW614)),"Unrated (0-5; X)","Unrated (0-5)"),IF(AA614=1,W614&amp;"/5",W614&amp;"-"&amp;Y614&amp;"/5 (P"&amp;IF(ISNUMBER(SEARCH("X",AW614)),"; X","")&amp;")"))))</f>
        <v/>
      </c>
      <c r="V614" s="53">
        <f>LEN(AV614)-LEN(SUBSTITUTE(AV614,"Y",""))</f>
        <v/>
      </c>
      <c r="W614" s="54">
        <f>IF(AR614=1,LEN(AW614)-LEN(SUBSTITUTE(AW614,"Y","")),"")</f>
        <v/>
      </c>
      <c r="X614" s="53">
        <f>5-(LEN(AV614)-LEN(SUBSTITUTE(AV614,"N","")))</f>
        <v/>
      </c>
      <c r="Y614" s="54">
        <f>IF(AR614=1,5-(LEN(AW614)-LEN(SUBSTITUTE(AW614,"N",""))),"")</f>
        <v/>
      </c>
      <c r="Z614" s="55">
        <f>(V614+5-X614)/5</f>
        <v/>
      </c>
      <c r="AA614" s="56">
        <f>IF(AR614=1,(W614+5-Y614)/5,"")</f>
        <v/>
      </c>
      <c r="AB614" s="57">
        <f>D614*V614/5</f>
        <v/>
      </c>
      <c r="AC614" s="58">
        <f>IF(AR614=1,D614*W614/5,"")</f>
        <v/>
      </c>
      <c r="AD614" s="57">
        <f>D614*X614/5</f>
        <v/>
      </c>
      <c r="AE614" s="58">
        <f>IF(AR614=1,D614*Y614/5,"")</f>
        <v/>
      </c>
      <c r="AF614" s="57">
        <f>D614*Z614</f>
        <v/>
      </c>
      <c r="AG614" s="58">
        <f>IF(AR614=1,D614*AA614,"")</f>
        <v/>
      </c>
      <c r="AH614" s="14" t="inlineStr">
        <is>
          <t>Y: R1, R2 | N: none | X: none | U: R3, R4, R5. See dataset-specific evidence note in MCDM_Grades and the complete rules in MCDM_Rubric.</t>
        </is>
      </c>
      <c r="AI614" s="27" t="n"/>
      <c r="AJ614" s="14" t="inlineStr">
        <is>
          <t>https://data.mendeley.com/datasets/yb65trwbd8/3</t>
        </is>
      </c>
      <c r="AK614" s="27" t="n"/>
      <c r="AL614" s="14" t="inlineStr">
        <is>
          <t>P: primary documentation (not evaluator-verified data quality)</t>
        </is>
      </c>
      <c r="AM614" s="27" t="n"/>
      <c r="AN614" s="14" t="inlineStr">
        <is>
          <t>Mendeley yb65trwbd8/3</t>
        </is>
      </c>
      <c r="AO614" s="27" t="n"/>
      <c r="AP614" s="14" t="inlineStr">
        <is>
          <t>2026-09-07</t>
        </is>
      </c>
      <c r="AQ614" s="27" t="n"/>
      <c r="AR614" s="14">
        <f>IF(AND(AS614=5,LEN(AW614)=5,LEN(SUBSTITUTE(SUBSTITUTE(SUBSTITUTE(SUBSTITUTE(AW614,"Y",""),"N",""),"U",""),"X",""))=0),1,0)</f>
        <v/>
      </c>
      <c r="AS614" s="14">
        <f>COUNTA(G614,J614,M614,P614,S614)</f>
        <v/>
      </c>
      <c r="AT614" s="14">
        <f>SUM(IF(OR(G614="Y",G614="N",G614="U",G614="X"),IF(G614=F614,1,0),0),IF(OR(J614="Y",J614="N",J614="U",J614="X"),IF(J614=I614,1,0),0),IF(OR(M614="Y",M614="N",M614="U",M614="X"),IF(M614=L614,1,0),0),IF(OR(P614="Y",P614="N",P614="U",P614="X"),IF(P614=O614,1,0),0),IF(OR(S614="Y",S614="N",S614="U",S614="X"),IF(S614=R614,1,0),0))</f>
        <v/>
      </c>
      <c r="AU614" s="14">
        <f>A614&amp;"|"&amp;LEFT(C614,1)</f>
        <v/>
      </c>
      <c r="AV614" s="14">
        <f>F614&amp;I614&amp;L614&amp;O614&amp;R614</f>
        <v/>
      </c>
      <c r="AW614" s="14">
        <f>G614&amp;J614&amp;M614&amp;P614&amp;S614</f>
        <v/>
      </c>
    </row>
    <row r="615" ht="70" customHeight="1">
      <c r="A615" s="14" t="inlineStr">
        <is>
          <t>DS-077</t>
        </is>
      </c>
      <c r="B615" s="14" t="inlineStr">
        <is>
          <t>PavementDamagesG-7</t>
        </is>
      </c>
      <c r="C615" s="14" t="inlineStr">
        <is>
          <t>M Sensor Details</t>
        </is>
      </c>
      <c r="D615" s="14">
        <f>MCDM_Settings!$D$12</f>
        <v/>
      </c>
      <c r="E615" s="14" t="inlineStr">
        <is>
          <t>M1 Identify equipment</t>
        </is>
      </c>
      <c r="F615" s="21" t="inlineStr">
        <is>
          <t>Y</t>
        </is>
      </c>
      <c r="G615" s="23" t="n"/>
      <c r="H615" s="14" t="inlineStr">
        <is>
          <t>M2 Specify the scale</t>
        </is>
      </c>
      <c r="I615" s="21" t="inlineStr">
        <is>
          <t>U</t>
        </is>
      </c>
      <c r="J615" s="23" t="n"/>
      <c r="K615" s="14" t="inlineStr">
        <is>
          <t>M3 Locate the records</t>
        </is>
      </c>
      <c r="L615" s="21" t="inlineStr">
        <is>
          <t>U</t>
        </is>
      </c>
      <c r="M615" s="23" t="n"/>
      <c r="N615" s="14" t="inlineStr">
        <is>
          <t>M4 Report precision</t>
        </is>
      </c>
      <c r="O615" s="21" t="inlineStr">
        <is>
          <t>U</t>
        </is>
      </c>
      <c r="P615" s="23" t="n"/>
      <c r="Q615" s="14" t="inlineStr">
        <is>
          <t>M5 Explain processing</t>
        </is>
      </c>
      <c r="R615" s="21" t="inlineStr">
        <is>
          <t>U</t>
        </is>
      </c>
      <c r="S615" s="23" t="n"/>
      <c r="T615" s="14">
        <f>IF(Z615=0,IF(ISNUMBER(SEARCH("X",AV615)),"Unrated (0-5; X)","Unrated (0-5)"),IF(Z615=1,V615&amp;"/5",V615&amp;"-"&amp;X615&amp;"/5 (P"&amp;IF(ISNUMBER(SEARCH("X",AV615)),"; X","")&amp;")"))</f>
        <v/>
      </c>
      <c r="U615" s="26">
        <f>IF(AS615=0,"",IF(AR615=0,"Incomplete/invalid",IF(AA615=0,IF(ISNUMBER(SEARCH("X",AW615)),"Unrated (0-5; X)","Unrated (0-5)"),IF(AA615=1,W615&amp;"/5",W615&amp;"-"&amp;Y615&amp;"/5 (P"&amp;IF(ISNUMBER(SEARCH("X",AW615)),"; X","")&amp;")"))))</f>
        <v/>
      </c>
      <c r="V615" s="53">
        <f>LEN(AV615)-LEN(SUBSTITUTE(AV615,"Y",""))</f>
        <v/>
      </c>
      <c r="W615" s="54">
        <f>IF(AR615=1,LEN(AW615)-LEN(SUBSTITUTE(AW615,"Y","")),"")</f>
        <v/>
      </c>
      <c r="X615" s="53">
        <f>5-(LEN(AV615)-LEN(SUBSTITUTE(AV615,"N","")))</f>
        <v/>
      </c>
      <c r="Y615" s="54">
        <f>IF(AR615=1,5-(LEN(AW615)-LEN(SUBSTITUTE(AW615,"N",""))),"")</f>
        <v/>
      </c>
      <c r="Z615" s="55">
        <f>(V615+5-X615)/5</f>
        <v/>
      </c>
      <c r="AA615" s="56">
        <f>IF(AR615=1,(W615+5-Y615)/5,"")</f>
        <v/>
      </c>
      <c r="AB615" s="57">
        <f>D615*V615/5</f>
        <v/>
      </c>
      <c r="AC615" s="58">
        <f>IF(AR615=1,D615*W615/5,"")</f>
        <v/>
      </c>
      <c r="AD615" s="57">
        <f>D615*X615/5</f>
        <v/>
      </c>
      <c r="AE615" s="58">
        <f>IF(AR615=1,D615*Y615/5,"")</f>
        <v/>
      </c>
      <c r="AF615" s="57">
        <f>D615*Z615</f>
        <v/>
      </c>
      <c r="AG615" s="58">
        <f>IF(AR615=1,D615*AA615,"")</f>
        <v/>
      </c>
      <c r="AH615" s="14" t="inlineStr">
        <is>
          <t>Y: M1 | N: none | X: none | U: M2, M3, M4, M5. See dataset-specific evidence note in MCDM_Grades and the complete rules in MCDM_Rubric.</t>
        </is>
      </c>
      <c r="AI615" s="27" t="n"/>
      <c r="AJ615" s="14" t="inlineStr">
        <is>
          <t>https://data.mendeley.com/datasets/yb65trwbd8/3</t>
        </is>
      </c>
      <c r="AK615" s="27" t="n"/>
      <c r="AL615" s="14" t="inlineStr">
        <is>
          <t>P: primary documentation (not evaluator-verified data quality)</t>
        </is>
      </c>
      <c r="AM615" s="27" t="n"/>
      <c r="AN615" s="14" t="inlineStr">
        <is>
          <t>Mendeley yb65trwbd8/3</t>
        </is>
      </c>
      <c r="AO615" s="27" t="n"/>
      <c r="AP615" s="14" t="inlineStr">
        <is>
          <t>2026-09-07</t>
        </is>
      </c>
      <c r="AQ615" s="27" t="n"/>
      <c r="AR615" s="14">
        <f>IF(AND(AS615=5,LEN(AW615)=5,LEN(SUBSTITUTE(SUBSTITUTE(SUBSTITUTE(SUBSTITUTE(AW615,"Y",""),"N",""),"U",""),"X",""))=0),1,0)</f>
        <v/>
      </c>
      <c r="AS615" s="14">
        <f>COUNTA(G615,J615,M615,P615,S615)</f>
        <v/>
      </c>
      <c r="AT615" s="14">
        <f>SUM(IF(OR(G615="Y",G615="N",G615="U",G615="X"),IF(G615=F615,1,0),0),IF(OR(J615="Y",J615="N",J615="U",J615="X"),IF(J615=I615,1,0),0),IF(OR(M615="Y",M615="N",M615="U",M615="X"),IF(M615=L615,1,0),0),IF(OR(P615="Y",P615="N",P615="U",P615="X"),IF(P615=O615,1,0),0),IF(OR(S615="Y",S615="N",S615="U",S615="X"),IF(S615=R615,1,0),0))</f>
        <v/>
      </c>
      <c r="AU615" s="14">
        <f>A615&amp;"|"&amp;LEFT(C615,1)</f>
        <v/>
      </c>
      <c r="AV615" s="14">
        <f>F615&amp;I615&amp;L615&amp;O615&amp;R615</f>
        <v/>
      </c>
      <c r="AW615" s="14">
        <f>G615&amp;J615&amp;M615&amp;P615&amp;S615</f>
        <v/>
      </c>
    </row>
    <row r="616" ht="70" customHeight="1">
      <c r="A616" s="14" t="inlineStr">
        <is>
          <t>DS-077</t>
        </is>
      </c>
      <c r="B616" s="14" t="inlineStr">
        <is>
          <t>PavementDamagesG-7</t>
        </is>
      </c>
      <c r="C616" s="14" t="inlineStr">
        <is>
          <t>V Test Readiness</t>
        </is>
      </c>
      <c r="D616" s="14">
        <f>MCDM_Settings!$D$13</f>
        <v/>
      </c>
      <c r="E616" s="14" t="inlineStr">
        <is>
          <t>V1 Identify test data</t>
        </is>
      </c>
      <c r="F616" s="21" t="inlineStr">
        <is>
          <t>U</t>
        </is>
      </c>
      <c r="G616" s="23" t="n"/>
      <c r="H616" s="14" t="inlineStr">
        <is>
          <t>V2 Define the splits</t>
        </is>
      </c>
      <c r="I616" s="21" t="inlineStr">
        <is>
          <t>U</t>
        </is>
      </c>
      <c r="J616" s="23" t="n"/>
      <c r="K616" s="14" t="inlineStr">
        <is>
          <t>V3 Prevent leakage</t>
        </is>
      </c>
      <c r="L616" s="21" t="inlineStr">
        <is>
          <t>U</t>
        </is>
      </c>
      <c r="M616" s="23" t="n"/>
      <c r="N616" s="14" t="inlineStr">
        <is>
          <t>V4 Provide a baseline</t>
        </is>
      </c>
      <c r="O616" s="21" t="inlineStr">
        <is>
          <t>U</t>
        </is>
      </c>
      <c r="P616" s="23" t="n"/>
      <c r="Q616" s="14" t="inlineStr">
        <is>
          <t>V5 Report uncertainty</t>
        </is>
      </c>
      <c r="R616" s="21" t="inlineStr">
        <is>
          <t>U</t>
        </is>
      </c>
      <c r="S616" s="23" t="n"/>
      <c r="T616" s="14">
        <f>IF(Z616=0,IF(ISNUMBER(SEARCH("X",AV616)),"Unrated (0-5; X)","Unrated (0-5)"),IF(Z616=1,V616&amp;"/5",V616&amp;"-"&amp;X616&amp;"/5 (P"&amp;IF(ISNUMBER(SEARCH("X",AV616)),"; X","")&amp;")"))</f>
        <v/>
      </c>
      <c r="U616" s="26">
        <f>IF(AS616=0,"",IF(AR616=0,"Incomplete/invalid",IF(AA616=0,IF(ISNUMBER(SEARCH("X",AW616)),"Unrated (0-5; X)","Unrated (0-5)"),IF(AA616=1,W616&amp;"/5",W616&amp;"-"&amp;Y616&amp;"/5 (P"&amp;IF(ISNUMBER(SEARCH("X",AW616)),"; X","")&amp;")"))))</f>
        <v/>
      </c>
      <c r="V616" s="53">
        <f>LEN(AV616)-LEN(SUBSTITUTE(AV616,"Y",""))</f>
        <v/>
      </c>
      <c r="W616" s="54">
        <f>IF(AR616=1,LEN(AW616)-LEN(SUBSTITUTE(AW616,"Y","")),"")</f>
        <v/>
      </c>
      <c r="X616" s="53">
        <f>5-(LEN(AV616)-LEN(SUBSTITUTE(AV616,"N","")))</f>
        <v/>
      </c>
      <c r="Y616" s="54">
        <f>IF(AR616=1,5-(LEN(AW616)-LEN(SUBSTITUTE(AW616,"N",""))),"")</f>
        <v/>
      </c>
      <c r="Z616" s="55">
        <f>(V616+5-X616)/5</f>
        <v/>
      </c>
      <c r="AA616" s="56">
        <f>IF(AR616=1,(W616+5-Y616)/5,"")</f>
        <v/>
      </c>
      <c r="AB616" s="57">
        <f>D616*V616/5</f>
        <v/>
      </c>
      <c r="AC616" s="58">
        <f>IF(AR616=1,D616*W616/5,"")</f>
        <v/>
      </c>
      <c r="AD616" s="57">
        <f>D616*X616/5</f>
        <v/>
      </c>
      <c r="AE616" s="58">
        <f>IF(AR616=1,D616*Y616/5,"")</f>
        <v/>
      </c>
      <c r="AF616" s="57">
        <f>D616*Z616</f>
        <v/>
      </c>
      <c r="AG616" s="58">
        <f>IF(AR616=1,D616*AA616,"")</f>
        <v/>
      </c>
      <c r="AH616" s="14" t="inlineStr">
        <is>
          <t>Y: none | N: none | X: none | U: V1, V2, V3, V4, V5. See dataset-specific evidence note in MCDM_Grades and the complete rules in MCDM_Rubric.</t>
        </is>
      </c>
      <c r="AI616" s="27" t="n"/>
      <c r="AJ616" s="14" t="inlineStr">
        <is>
          <t>https://data.mendeley.com/datasets/yb65trwbd8/3</t>
        </is>
      </c>
      <c r="AK616" s="27" t="n"/>
      <c r="AL616" s="14" t="inlineStr">
        <is>
          <t>P: primary documentation (not evaluator-verified data quality)</t>
        </is>
      </c>
      <c r="AM616" s="27" t="n"/>
      <c r="AN616" s="14" t="inlineStr">
        <is>
          <t>Mendeley yb65trwbd8/3</t>
        </is>
      </c>
      <c r="AO616" s="27" t="n"/>
      <c r="AP616" s="14" t="inlineStr">
        <is>
          <t>2026-09-07</t>
        </is>
      </c>
      <c r="AQ616" s="27" t="n"/>
      <c r="AR616" s="14">
        <f>IF(AND(AS616=5,LEN(AW616)=5,LEN(SUBSTITUTE(SUBSTITUTE(SUBSTITUTE(SUBSTITUTE(AW616,"Y",""),"N",""),"U",""),"X",""))=0),1,0)</f>
        <v/>
      </c>
      <c r="AS616" s="14">
        <f>COUNTA(G616,J616,M616,P616,S616)</f>
        <v/>
      </c>
      <c r="AT616" s="14">
        <f>SUM(IF(OR(G616="Y",G616="N",G616="U",G616="X"),IF(G616=F616,1,0),0),IF(OR(J616="Y",J616="N",J616="U",J616="X"),IF(J616=I616,1,0),0),IF(OR(M616="Y",M616="N",M616="U",M616="X"),IF(M616=L616,1,0),0),IF(OR(P616="Y",P616="N",P616="U",P616="X"),IF(P616=O616,1,0),0),IF(OR(S616="Y",S616="N",S616="U",S616="X"),IF(S616=R616,1,0),0))</f>
        <v/>
      </c>
      <c r="AU616" s="14">
        <f>A616&amp;"|"&amp;LEFT(C616,1)</f>
        <v/>
      </c>
      <c r="AV616" s="14">
        <f>F616&amp;I616&amp;L616&amp;O616&amp;R616</f>
        <v/>
      </c>
      <c r="AW616" s="14">
        <f>G616&amp;J616&amp;M616&amp;P616&amp;S616</f>
        <v/>
      </c>
    </row>
    <row r="617" ht="70" customHeight="1">
      <c r="A617" s="14" t="inlineStr">
        <is>
          <t>DS-077</t>
        </is>
      </c>
      <c r="B617" s="14" t="inlineStr">
        <is>
          <t>PavementDamagesG-7</t>
        </is>
      </c>
      <c r="C617" s="14" t="inlineStr">
        <is>
          <t>E Engineering Value</t>
        </is>
      </c>
      <c r="D617" s="14">
        <f>MCDM_Settings!$D$14</f>
        <v/>
      </c>
      <c r="E617" s="14" t="inlineStr">
        <is>
          <t>E1 Define the outcome</t>
        </is>
      </c>
      <c r="F617" s="21" t="inlineStr">
        <is>
          <t>U</t>
        </is>
      </c>
      <c r="G617" s="23" t="n"/>
      <c r="H617" s="14" t="inlineStr">
        <is>
          <t>E2 Provide measurements</t>
        </is>
      </c>
      <c r="I617" s="21" t="inlineStr">
        <is>
          <t>U</t>
        </is>
      </c>
      <c r="J617" s="23" t="n"/>
      <c r="K617" s="14" t="inlineStr">
        <is>
          <t>E3 Link the records</t>
        </is>
      </c>
      <c r="L617" s="21" t="inlineStr">
        <is>
          <t>U</t>
        </is>
      </c>
      <c r="M617" s="23" t="n"/>
      <c r="N617" s="14" t="inlineStr">
        <is>
          <t>E4 Map agency needs</t>
        </is>
      </c>
      <c r="O617" s="21" t="inlineStr">
        <is>
          <t>U</t>
        </is>
      </c>
      <c r="P617" s="23" t="n"/>
      <c r="Q617" s="14" t="inlineStr">
        <is>
          <t>E5 Validate the decision</t>
        </is>
      </c>
      <c r="R617" s="21" t="inlineStr">
        <is>
          <t>U</t>
        </is>
      </c>
      <c r="S617" s="23" t="n"/>
      <c r="T617" s="14">
        <f>IF(Z617=0,IF(ISNUMBER(SEARCH("X",AV617)),"Unrated (0-5; X)","Unrated (0-5)"),IF(Z617=1,V617&amp;"/5",V617&amp;"-"&amp;X617&amp;"/5 (P"&amp;IF(ISNUMBER(SEARCH("X",AV617)),"; X","")&amp;")"))</f>
        <v/>
      </c>
      <c r="U617" s="26">
        <f>IF(AS617=0,"",IF(AR617=0,"Incomplete/invalid",IF(AA617=0,IF(ISNUMBER(SEARCH("X",AW617)),"Unrated (0-5; X)","Unrated (0-5)"),IF(AA617=1,W617&amp;"/5",W617&amp;"-"&amp;Y617&amp;"/5 (P"&amp;IF(ISNUMBER(SEARCH("X",AW617)),"; X","")&amp;")"))))</f>
        <v/>
      </c>
      <c r="V617" s="53">
        <f>LEN(AV617)-LEN(SUBSTITUTE(AV617,"Y",""))</f>
        <v/>
      </c>
      <c r="W617" s="54">
        <f>IF(AR617=1,LEN(AW617)-LEN(SUBSTITUTE(AW617,"Y","")),"")</f>
        <v/>
      </c>
      <c r="X617" s="53">
        <f>5-(LEN(AV617)-LEN(SUBSTITUTE(AV617,"N","")))</f>
        <v/>
      </c>
      <c r="Y617" s="54">
        <f>IF(AR617=1,5-(LEN(AW617)-LEN(SUBSTITUTE(AW617,"N",""))),"")</f>
        <v/>
      </c>
      <c r="Z617" s="55">
        <f>(V617+5-X617)/5</f>
        <v/>
      </c>
      <c r="AA617" s="56">
        <f>IF(AR617=1,(W617+5-Y617)/5,"")</f>
        <v/>
      </c>
      <c r="AB617" s="57">
        <f>D617*V617/5</f>
        <v/>
      </c>
      <c r="AC617" s="58">
        <f>IF(AR617=1,D617*W617/5,"")</f>
        <v/>
      </c>
      <c r="AD617" s="57">
        <f>D617*X617/5</f>
        <v/>
      </c>
      <c r="AE617" s="58">
        <f>IF(AR617=1,D617*Y617/5,"")</f>
        <v/>
      </c>
      <c r="AF617" s="57">
        <f>D617*Z617</f>
        <v/>
      </c>
      <c r="AG617" s="58">
        <f>IF(AR617=1,D617*AA617,"")</f>
        <v/>
      </c>
      <c r="AH617" s="14" t="inlineStr">
        <is>
          <t>Y: none | N: none | X: none | U: E1, E2, E3, E4, E5. See dataset-specific evidence note in MCDM_Grades and the complete rules in MCDM_Rubric.</t>
        </is>
      </c>
      <c r="AI617" s="27" t="n"/>
      <c r="AJ617" s="14" t="inlineStr">
        <is>
          <t>https://data.mendeley.com/datasets/yb65trwbd8/3</t>
        </is>
      </c>
      <c r="AK617" s="27" t="n"/>
      <c r="AL617" s="14" t="inlineStr">
        <is>
          <t>P: primary documentation (not evaluator-verified data quality)</t>
        </is>
      </c>
      <c r="AM617" s="27" t="n"/>
      <c r="AN617" s="14" t="inlineStr">
        <is>
          <t>Mendeley yb65trwbd8/3</t>
        </is>
      </c>
      <c r="AO617" s="27" t="n"/>
      <c r="AP617" s="14" t="inlineStr">
        <is>
          <t>2026-09-07</t>
        </is>
      </c>
      <c r="AQ617" s="27" t="n"/>
      <c r="AR617" s="14">
        <f>IF(AND(AS617=5,LEN(AW617)=5,LEN(SUBSTITUTE(SUBSTITUTE(SUBSTITUTE(SUBSTITUTE(AW617,"Y",""),"N",""),"U",""),"X",""))=0),1,0)</f>
        <v/>
      </c>
      <c r="AS617" s="14">
        <f>COUNTA(G617,J617,M617,P617,S617)</f>
        <v/>
      </c>
      <c r="AT617" s="14">
        <f>SUM(IF(OR(G617="Y",G617="N",G617="U",G617="X"),IF(G617=F617,1,0),0),IF(OR(J617="Y",J617="N",J617="U",J617="X"),IF(J617=I617,1,0),0),IF(OR(M617="Y",M617="N",M617="U",M617="X"),IF(M617=L617,1,0),0),IF(OR(P617="Y",P617="N",P617="U",P617="X"),IF(P617=O617,1,0),0),IF(OR(S617="Y",S617="N",S617="U",S617="X"),IF(S617=R617,1,0),0))</f>
        <v/>
      </c>
      <c r="AU617" s="14">
        <f>A617&amp;"|"&amp;LEFT(C617,1)</f>
        <v/>
      </c>
      <c r="AV617" s="14">
        <f>F617&amp;I617&amp;L617&amp;O617&amp;R617</f>
        <v/>
      </c>
      <c r="AW617" s="14">
        <f>G617&amp;J617&amp;M617&amp;P617&amp;S617</f>
        <v/>
      </c>
    </row>
    <row r="618" ht="70" customHeight="1">
      <c r="A618" s="14" t="inlineStr">
        <is>
          <t>DS-078</t>
        </is>
      </c>
      <c r="B618" s="14" t="inlineStr">
        <is>
          <t>PDD: A Pixel-Level Road Pavement Deformation Dataset for Semantic Segmentation of Road Surface Distresses</t>
        </is>
      </c>
      <c r="C618" s="14" t="inlineStr">
        <is>
          <t>A Access</t>
        </is>
      </c>
      <c r="D618" s="14">
        <f>MCDM_Settings!$D$7</f>
        <v/>
      </c>
      <c r="E618" s="14" t="inlineStr">
        <is>
          <t>A1 Find the release</t>
        </is>
      </c>
      <c r="F618" s="21" t="inlineStr">
        <is>
          <t>Y</t>
        </is>
      </c>
      <c r="G618" s="23" t="n"/>
      <c r="H618" s="14" t="inlineStr">
        <is>
          <t>A2 Get the data</t>
        </is>
      </c>
      <c r="I618" s="21" t="inlineStr">
        <is>
          <t>Y</t>
        </is>
      </c>
      <c r="J618" s="23" t="n"/>
      <c r="K618" s="14" t="inlineStr">
        <is>
          <t>A3 Check the license</t>
        </is>
      </c>
      <c r="L618" s="21" t="inlineStr">
        <is>
          <t>Y</t>
        </is>
      </c>
      <c r="M618" s="23" t="n"/>
      <c r="N618" s="14" t="inlineStr">
        <is>
          <t>A4 Check other rights</t>
        </is>
      </c>
      <c r="O618" s="21" t="inlineStr">
        <is>
          <t>U</t>
        </is>
      </c>
      <c r="P618" s="23" t="n"/>
      <c r="Q618" s="14" t="inlineStr">
        <is>
          <t>A5 Open a sample</t>
        </is>
      </c>
      <c r="R618" s="21" t="inlineStr">
        <is>
          <t>U</t>
        </is>
      </c>
      <c r="S618" s="23" t="n"/>
      <c r="T618" s="14">
        <f>IF(Z618=0,IF(ISNUMBER(SEARCH("X",AV618)),"Unrated (0-5; X)","Unrated (0-5)"),IF(Z618=1,V618&amp;"/5",V618&amp;"-"&amp;X618&amp;"/5 (P"&amp;IF(ISNUMBER(SEARCH("X",AV618)),"; X","")&amp;")"))</f>
        <v/>
      </c>
      <c r="U618" s="26">
        <f>IF(AS618=0,"",IF(AR618=0,"Incomplete/invalid",IF(AA618=0,IF(ISNUMBER(SEARCH("X",AW618)),"Unrated (0-5; X)","Unrated (0-5)"),IF(AA618=1,W618&amp;"/5",W618&amp;"-"&amp;Y618&amp;"/5 (P"&amp;IF(ISNUMBER(SEARCH("X",AW618)),"; X","")&amp;")"))))</f>
        <v/>
      </c>
      <c r="V618" s="53">
        <f>LEN(AV618)-LEN(SUBSTITUTE(AV618,"Y",""))</f>
        <v/>
      </c>
      <c r="W618" s="54">
        <f>IF(AR618=1,LEN(AW618)-LEN(SUBSTITUTE(AW618,"Y","")),"")</f>
        <v/>
      </c>
      <c r="X618" s="53">
        <f>5-(LEN(AV618)-LEN(SUBSTITUTE(AV618,"N","")))</f>
        <v/>
      </c>
      <c r="Y618" s="54">
        <f>IF(AR618=1,5-(LEN(AW618)-LEN(SUBSTITUTE(AW618,"N",""))),"")</f>
        <v/>
      </c>
      <c r="Z618" s="55">
        <f>(V618+5-X618)/5</f>
        <v/>
      </c>
      <c r="AA618" s="56">
        <f>IF(AR618=1,(W618+5-Y618)/5,"")</f>
        <v/>
      </c>
      <c r="AB618" s="57">
        <f>D618*V618/5</f>
        <v/>
      </c>
      <c r="AC618" s="58">
        <f>IF(AR618=1,D618*W618/5,"")</f>
        <v/>
      </c>
      <c r="AD618" s="57">
        <f>D618*X618/5</f>
        <v/>
      </c>
      <c r="AE618" s="58">
        <f>IF(AR618=1,D618*Y618/5,"")</f>
        <v/>
      </c>
      <c r="AF618" s="57">
        <f>D618*Z618</f>
        <v/>
      </c>
      <c r="AG618" s="58">
        <f>IF(AR618=1,D618*AA618,"")</f>
        <v/>
      </c>
      <c r="AH618" s="14" t="inlineStr">
        <is>
          <t>Y: A1, A2, A3 | N: none | X: none | U: A4, A5. See dataset-specific evidence note in MCDM_Grades and the complete rules in MCDM_Rubric.</t>
        </is>
      </c>
      <c r="AI618" s="27" t="n"/>
      <c r="AJ618" s="14" t="inlineStr">
        <is>
          <t>https://data.mendeley.com/datasets/fgtjn9kjkd/1</t>
        </is>
      </c>
      <c r="AK618" s="27" t="n"/>
      <c r="AL618" s="14" t="inlineStr">
        <is>
          <t>P: primary documentation (not evaluator-verified data quality)</t>
        </is>
      </c>
      <c r="AM618" s="27" t="n"/>
      <c r="AN618" s="14" t="inlineStr">
        <is>
          <t>Mendeley fgtjn9kjkd/1</t>
        </is>
      </c>
      <c r="AO618" s="27" t="n"/>
      <c r="AP618" s="14" t="inlineStr">
        <is>
          <t>2026-09-07</t>
        </is>
      </c>
      <c r="AQ618" s="27" t="n"/>
      <c r="AR618" s="14">
        <f>IF(AND(AS618=5,LEN(AW618)=5,LEN(SUBSTITUTE(SUBSTITUTE(SUBSTITUTE(SUBSTITUTE(AW618,"Y",""),"N",""),"U",""),"X",""))=0),1,0)</f>
        <v/>
      </c>
      <c r="AS618" s="14">
        <f>COUNTA(G618,J618,M618,P618,S618)</f>
        <v/>
      </c>
      <c r="AT618" s="14">
        <f>SUM(IF(OR(G618="Y",G618="N",G618="U",G618="X"),IF(G618=F618,1,0),0),IF(OR(J618="Y",J618="N",J618="U",J618="X"),IF(J618=I618,1,0),0),IF(OR(M618="Y",M618="N",M618="U",M618="X"),IF(M618=L618,1,0),0),IF(OR(P618="Y",P618="N",P618="U",P618="X"),IF(P618=O618,1,0),0),IF(OR(S618="Y",S618="N",S618="U",S618="X"),IF(S618=R618,1,0),0))</f>
        <v/>
      </c>
      <c r="AU618" s="14">
        <f>A618&amp;"|"&amp;LEFT(C618,1)</f>
        <v/>
      </c>
      <c r="AV618" s="14">
        <f>F618&amp;I618&amp;L618&amp;O618&amp;R618</f>
        <v/>
      </c>
      <c r="AW618" s="14">
        <f>G618&amp;J618&amp;M618&amp;P618&amp;S618</f>
        <v/>
      </c>
    </row>
    <row r="619" ht="70" customHeight="1">
      <c r="A619" s="14" t="inlineStr">
        <is>
          <t>DS-078</t>
        </is>
      </c>
      <c r="B619" s="14" t="inlineStr">
        <is>
          <t>PDD: A Pixel-Level Road Pavement Deformation Dataset for Semantic Segmentation of Road Surface Distresses</t>
        </is>
      </c>
      <c r="C619" s="14" t="inlineStr">
        <is>
          <t>L Label Quality</t>
        </is>
      </c>
      <c r="D619" s="14">
        <f>MCDM_Settings!$D$8</f>
        <v/>
      </c>
      <c r="E619" s="14" t="inlineStr">
        <is>
          <t>L1 Define the targets</t>
        </is>
      </c>
      <c r="F619" s="21" t="inlineStr">
        <is>
          <t>Y</t>
        </is>
      </c>
      <c r="G619" s="23" t="n"/>
      <c r="H619" s="14" t="inlineStr">
        <is>
          <t>L2 Explain the rules</t>
        </is>
      </c>
      <c r="I619" s="21" t="inlineStr">
        <is>
          <t>U</t>
        </is>
      </c>
      <c r="J619" s="23" t="n"/>
      <c r="K619" s="14" t="inlineStr">
        <is>
          <t>L3 Identify the team</t>
        </is>
      </c>
      <c r="L619" s="21" t="inlineStr">
        <is>
          <t>U</t>
        </is>
      </c>
      <c r="M619" s="23" t="n"/>
      <c r="N619" s="14" t="inlineStr">
        <is>
          <t>L4 Review and correct</t>
        </is>
      </c>
      <c r="O619" s="21" t="inlineStr">
        <is>
          <t>U</t>
        </is>
      </c>
      <c r="P619" s="23" t="n"/>
      <c r="Q619" s="14" t="inlineStr">
        <is>
          <t>L5 Measure reliability</t>
        </is>
      </c>
      <c r="R619" s="21" t="inlineStr">
        <is>
          <t>U</t>
        </is>
      </c>
      <c r="S619" s="23" t="n"/>
      <c r="T619" s="14">
        <f>IF(Z619=0,IF(ISNUMBER(SEARCH("X",AV619)),"Unrated (0-5; X)","Unrated (0-5)"),IF(Z619=1,V619&amp;"/5",V619&amp;"-"&amp;X619&amp;"/5 (P"&amp;IF(ISNUMBER(SEARCH("X",AV619)),"; X","")&amp;")"))</f>
        <v/>
      </c>
      <c r="U619" s="26">
        <f>IF(AS619=0,"",IF(AR619=0,"Incomplete/invalid",IF(AA619=0,IF(ISNUMBER(SEARCH("X",AW619)),"Unrated (0-5; X)","Unrated (0-5)"),IF(AA619=1,W619&amp;"/5",W619&amp;"-"&amp;Y619&amp;"/5 (P"&amp;IF(ISNUMBER(SEARCH("X",AW619)),"; X","")&amp;")"))))</f>
        <v/>
      </c>
      <c r="V619" s="53">
        <f>LEN(AV619)-LEN(SUBSTITUTE(AV619,"Y",""))</f>
        <v/>
      </c>
      <c r="W619" s="54">
        <f>IF(AR619=1,LEN(AW619)-LEN(SUBSTITUTE(AW619,"Y","")),"")</f>
        <v/>
      </c>
      <c r="X619" s="53">
        <f>5-(LEN(AV619)-LEN(SUBSTITUTE(AV619,"N","")))</f>
        <v/>
      </c>
      <c r="Y619" s="54">
        <f>IF(AR619=1,5-(LEN(AW619)-LEN(SUBSTITUTE(AW619,"N",""))),"")</f>
        <v/>
      </c>
      <c r="Z619" s="55">
        <f>(V619+5-X619)/5</f>
        <v/>
      </c>
      <c r="AA619" s="56">
        <f>IF(AR619=1,(W619+5-Y619)/5,"")</f>
        <v/>
      </c>
      <c r="AB619" s="57">
        <f>D619*V619/5</f>
        <v/>
      </c>
      <c r="AC619" s="58">
        <f>IF(AR619=1,D619*W619/5,"")</f>
        <v/>
      </c>
      <c r="AD619" s="57">
        <f>D619*X619/5</f>
        <v/>
      </c>
      <c r="AE619" s="58">
        <f>IF(AR619=1,D619*Y619/5,"")</f>
        <v/>
      </c>
      <c r="AF619" s="57">
        <f>D619*Z619</f>
        <v/>
      </c>
      <c r="AG619" s="58">
        <f>IF(AR619=1,D619*AA619,"")</f>
        <v/>
      </c>
      <c r="AH619" s="14" t="inlineStr">
        <is>
          <t>Y: L1 | N: none | X: none | U: L2, L3, L4, L5. See dataset-specific evidence note in MCDM_Grades and the complete rules in MCDM_Rubric.</t>
        </is>
      </c>
      <c r="AI619" s="27" t="n"/>
      <c r="AJ619" s="14" t="inlineStr">
        <is>
          <t>https://data.mendeley.com/datasets/fgtjn9kjkd/1</t>
        </is>
      </c>
      <c r="AK619" s="27" t="n"/>
      <c r="AL619" s="14" t="inlineStr">
        <is>
          <t>P: primary documentation (not evaluator-verified data quality)</t>
        </is>
      </c>
      <c r="AM619" s="27" t="n"/>
      <c r="AN619" s="14" t="inlineStr">
        <is>
          <t>Mendeley fgtjn9kjkd/1</t>
        </is>
      </c>
      <c r="AO619" s="27" t="n"/>
      <c r="AP619" s="14" t="inlineStr">
        <is>
          <t>2026-09-07</t>
        </is>
      </c>
      <c r="AQ619" s="27" t="n"/>
      <c r="AR619" s="14">
        <f>IF(AND(AS619=5,LEN(AW619)=5,LEN(SUBSTITUTE(SUBSTITUTE(SUBSTITUTE(SUBSTITUTE(AW619,"Y",""),"N",""),"U",""),"X",""))=0),1,0)</f>
        <v/>
      </c>
      <c r="AS619" s="14">
        <f>COUNTA(G619,J619,M619,P619,S619)</f>
        <v/>
      </c>
      <c r="AT619" s="14">
        <f>SUM(IF(OR(G619="Y",G619="N",G619="U",G619="X"),IF(G619=F619,1,0),0),IF(OR(J619="Y",J619="N",J619="U",J619="X"),IF(J619=I619,1,0),0),IF(OR(M619="Y",M619="N",M619="U",M619="X"),IF(M619=L619,1,0),0),IF(OR(P619="Y",P619="N",P619="U",P619="X"),IF(P619=O619,1,0),0),IF(OR(S619="Y",S619="N",S619="U",S619="X"),IF(S619=R619,1,0),0))</f>
        <v/>
      </c>
      <c r="AU619" s="14">
        <f>A619&amp;"|"&amp;LEFT(C619,1)</f>
        <v/>
      </c>
      <c r="AV619" s="14">
        <f>F619&amp;I619&amp;L619&amp;O619&amp;R619</f>
        <v/>
      </c>
      <c r="AW619" s="14">
        <f>G619&amp;J619&amp;M619&amp;P619&amp;S619</f>
        <v/>
      </c>
    </row>
    <row r="620" ht="70" customHeight="1">
      <c r="A620" s="14" t="inlineStr">
        <is>
          <t>DS-078</t>
        </is>
      </c>
      <c r="B620" s="14" t="inlineStr">
        <is>
          <t>PDD: A Pixel-Level Road Pavement Deformation Dataset for Semantic Segmentation of Road Surface Distresses</t>
        </is>
      </c>
      <c r="C620" s="14" t="inlineStr">
        <is>
          <t>D Documentation</t>
        </is>
      </c>
      <c r="D620" s="14">
        <f>MCDM_Settings!$D$9</f>
        <v/>
      </c>
      <c r="E620" s="14" t="inlineStr">
        <is>
          <t>D1 Describe the files</t>
        </is>
      </c>
      <c r="F620" s="21" t="inlineStr">
        <is>
          <t>U</t>
        </is>
      </c>
      <c r="G620" s="23" t="n"/>
      <c r="H620" s="14" t="inlineStr">
        <is>
          <t>D2 Explain the source</t>
        </is>
      </c>
      <c r="I620" s="21" t="inlineStr">
        <is>
          <t>Y</t>
        </is>
      </c>
      <c r="J620" s="23" t="n"/>
      <c r="K620" s="14" t="inlineStr">
        <is>
          <t>D3 Track the version</t>
        </is>
      </c>
      <c r="L620" s="21" t="inlineStr">
        <is>
          <t>Y</t>
        </is>
      </c>
      <c r="M620" s="23" t="n"/>
      <c r="N620" s="14" t="inlineStr">
        <is>
          <t>D4 State the limits</t>
        </is>
      </c>
      <c r="O620" s="21" t="inlineStr">
        <is>
          <t>U</t>
        </is>
      </c>
      <c r="P620" s="23" t="n"/>
      <c r="Q620" s="14" t="inlineStr">
        <is>
          <t>D5 Locate the details</t>
        </is>
      </c>
      <c r="R620" s="21" t="inlineStr">
        <is>
          <t>Y</t>
        </is>
      </c>
      <c r="S620" s="23" t="n"/>
      <c r="T620" s="14">
        <f>IF(Z620=0,IF(ISNUMBER(SEARCH("X",AV620)),"Unrated (0-5; X)","Unrated (0-5)"),IF(Z620=1,V620&amp;"/5",V620&amp;"-"&amp;X620&amp;"/5 (P"&amp;IF(ISNUMBER(SEARCH("X",AV620)),"; X","")&amp;")"))</f>
        <v/>
      </c>
      <c r="U620" s="26">
        <f>IF(AS620=0,"",IF(AR620=0,"Incomplete/invalid",IF(AA620=0,IF(ISNUMBER(SEARCH("X",AW620)),"Unrated (0-5; X)","Unrated (0-5)"),IF(AA620=1,W620&amp;"/5",W620&amp;"-"&amp;Y620&amp;"/5 (P"&amp;IF(ISNUMBER(SEARCH("X",AW620)),"; X","")&amp;")"))))</f>
        <v/>
      </c>
      <c r="V620" s="53">
        <f>LEN(AV620)-LEN(SUBSTITUTE(AV620,"Y",""))</f>
        <v/>
      </c>
      <c r="W620" s="54">
        <f>IF(AR620=1,LEN(AW620)-LEN(SUBSTITUTE(AW620,"Y","")),"")</f>
        <v/>
      </c>
      <c r="X620" s="53">
        <f>5-(LEN(AV620)-LEN(SUBSTITUTE(AV620,"N","")))</f>
        <v/>
      </c>
      <c r="Y620" s="54">
        <f>IF(AR620=1,5-(LEN(AW620)-LEN(SUBSTITUTE(AW620,"N",""))),"")</f>
        <v/>
      </c>
      <c r="Z620" s="55">
        <f>(V620+5-X620)/5</f>
        <v/>
      </c>
      <c r="AA620" s="56">
        <f>IF(AR620=1,(W620+5-Y620)/5,"")</f>
        <v/>
      </c>
      <c r="AB620" s="57">
        <f>D620*V620/5</f>
        <v/>
      </c>
      <c r="AC620" s="58">
        <f>IF(AR620=1,D620*W620/5,"")</f>
        <v/>
      </c>
      <c r="AD620" s="57">
        <f>D620*X620/5</f>
        <v/>
      </c>
      <c r="AE620" s="58">
        <f>IF(AR620=1,D620*Y620/5,"")</f>
        <v/>
      </c>
      <c r="AF620" s="57">
        <f>D620*Z620</f>
        <v/>
      </c>
      <c r="AG620" s="58">
        <f>IF(AR620=1,D620*AA620,"")</f>
        <v/>
      </c>
      <c r="AH620" s="14" t="inlineStr">
        <is>
          <t>Y: D2, D3, D5 | N: none | X: none | U: D1, D4. See dataset-specific evidence note in MCDM_Grades and the complete rules in MCDM_Rubric.</t>
        </is>
      </c>
      <c r="AI620" s="27" t="n"/>
      <c r="AJ620" s="14" t="inlineStr">
        <is>
          <t>https://data.mendeley.com/datasets/fgtjn9kjkd/1</t>
        </is>
      </c>
      <c r="AK620" s="27" t="n"/>
      <c r="AL620" s="14" t="inlineStr">
        <is>
          <t>P: primary documentation (not evaluator-verified data quality)</t>
        </is>
      </c>
      <c r="AM620" s="27" t="n"/>
      <c r="AN620" s="14" t="inlineStr">
        <is>
          <t>Mendeley fgtjn9kjkd/1</t>
        </is>
      </c>
      <c r="AO620" s="27" t="n"/>
      <c r="AP620" s="14" t="inlineStr">
        <is>
          <t>2026-09-07</t>
        </is>
      </c>
      <c r="AQ620" s="27" t="n"/>
      <c r="AR620" s="14">
        <f>IF(AND(AS620=5,LEN(AW620)=5,LEN(SUBSTITUTE(SUBSTITUTE(SUBSTITUTE(SUBSTITUTE(AW620,"Y",""),"N",""),"U",""),"X",""))=0),1,0)</f>
        <v/>
      </c>
      <c r="AS620" s="14">
        <f>COUNTA(G620,J620,M620,P620,S620)</f>
        <v/>
      </c>
      <c r="AT620" s="14">
        <f>SUM(IF(OR(G620="Y",G620="N",G620="U",G620="X"),IF(G620=F620,1,0),0),IF(OR(J620="Y",J620="N",J620="U",J620="X"),IF(J620=I620,1,0),0),IF(OR(M620="Y",M620="N",M620="U",M620="X"),IF(M620=L620,1,0),0),IF(OR(P620="Y",P620="N",P620="U",P620="X"),IF(P620=O620,1,0),0),IF(OR(S620="Y",S620="N",S620="U",S620="X"),IF(S620=R620,1,0),0))</f>
        <v/>
      </c>
      <c r="AU620" s="14">
        <f>A620&amp;"|"&amp;LEFT(C620,1)</f>
        <v/>
      </c>
      <c r="AV620" s="14">
        <f>F620&amp;I620&amp;L620&amp;O620&amp;R620</f>
        <v/>
      </c>
      <c r="AW620" s="14">
        <f>G620&amp;J620&amp;M620&amp;P620&amp;S620</f>
        <v/>
      </c>
    </row>
    <row r="621" ht="70" customHeight="1">
      <c r="A621" s="14" t="inlineStr">
        <is>
          <t>DS-078</t>
        </is>
      </c>
      <c r="B621" s="14" t="inlineStr">
        <is>
          <t>PDD: A Pixel-Level Road Pavement Deformation Dataset for Semantic Segmentation of Road Surface Distresses</t>
        </is>
      </c>
      <c r="C621" s="14" t="inlineStr">
        <is>
          <t>C Sample Size</t>
        </is>
      </c>
      <c r="D621" s="14">
        <f>MCDM_Settings!$D$10</f>
        <v/>
      </c>
      <c r="E621" s="14" t="inlineStr">
        <is>
          <t>C1 Count originals</t>
        </is>
      </c>
      <c r="F621" s="21" t="inlineStr">
        <is>
          <t>U</t>
        </is>
      </c>
      <c r="G621" s="23" t="n"/>
      <c r="H621" s="14" t="inlineStr">
        <is>
          <t>C2 Count each class</t>
        </is>
      </c>
      <c r="I621" s="21" t="inlineStr">
        <is>
          <t>U</t>
        </is>
      </c>
      <c r="J621" s="23" t="n"/>
      <c r="K621" s="14" t="inlineStr">
        <is>
          <t>C3 Count each group</t>
        </is>
      </c>
      <c r="L621" s="21" t="inlineStr">
        <is>
          <t>U</t>
        </is>
      </c>
      <c r="M621" s="23" t="n"/>
      <c r="N621" s="14" t="inlineStr">
        <is>
          <t>C4 Count each split</t>
        </is>
      </c>
      <c r="O621" s="21" t="inlineStr">
        <is>
          <t>U</t>
        </is>
      </c>
      <c r="P621" s="23" t="n"/>
      <c r="Q621" s="14" t="inlineStr">
        <is>
          <t>C5 Justify the size</t>
        </is>
      </c>
      <c r="R621" s="21" t="inlineStr">
        <is>
          <t>U</t>
        </is>
      </c>
      <c r="S621" s="23" t="n"/>
      <c r="T621" s="14">
        <f>IF(Z621=0,IF(ISNUMBER(SEARCH("X",AV621)),"Unrated (0-5; X)","Unrated (0-5)"),IF(Z621=1,V621&amp;"/5",V621&amp;"-"&amp;X621&amp;"/5 (P"&amp;IF(ISNUMBER(SEARCH("X",AV621)),"; X","")&amp;")"))</f>
        <v/>
      </c>
      <c r="U621" s="26">
        <f>IF(AS621=0,"",IF(AR621=0,"Incomplete/invalid",IF(AA621=0,IF(ISNUMBER(SEARCH("X",AW621)),"Unrated (0-5; X)","Unrated (0-5)"),IF(AA621=1,W621&amp;"/5",W621&amp;"-"&amp;Y621&amp;"/5 (P"&amp;IF(ISNUMBER(SEARCH("X",AW621)),"; X","")&amp;")"))))</f>
        <v/>
      </c>
      <c r="V621" s="53">
        <f>LEN(AV621)-LEN(SUBSTITUTE(AV621,"Y",""))</f>
        <v/>
      </c>
      <c r="W621" s="54">
        <f>IF(AR621=1,LEN(AW621)-LEN(SUBSTITUTE(AW621,"Y","")),"")</f>
        <v/>
      </c>
      <c r="X621" s="53">
        <f>5-(LEN(AV621)-LEN(SUBSTITUTE(AV621,"N","")))</f>
        <v/>
      </c>
      <c r="Y621" s="54">
        <f>IF(AR621=1,5-(LEN(AW621)-LEN(SUBSTITUTE(AW621,"N",""))),"")</f>
        <v/>
      </c>
      <c r="Z621" s="55">
        <f>(V621+5-X621)/5</f>
        <v/>
      </c>
      <c r="AA621" s="56">
        <f>IF(AR621=1,(W621+5-Y621)/5,"")</f>
        <v/>
      </c>
      <c r="AB621" s="57">
        <f>D621*V621/5</f>
        <v/>
      </c>
      <c r="AC621" s="58">
        <f>IF(AR621=1,D621*W621/5,"")</f>
        <v/>
      </c>
      <c r="AD621" s="57">
        <f>D621*X621/5</f>
        <v/>
      </c>
      <c r="AE621" s="58">
        <f>IF(AR621=1,D621*Y621/5,"")</f>
        <v/>
      </c>
      <c r="AF621" s="57">
        <f>D621*Z621</f>
        <v/>
      </c>
      <c r="AG621" s="58">
        <f>IF(AR621=1,D621*AA621,"")</f>
        <v/>
      </c>
      <c r="AH621" s="14" t="inlineStr">
        <is>
          <t>Y: none | N: none | X: none | U: C1, C2, C3, C4, C5. See dataset-specific evidence note in MCDM_Grades and the complete rules in MCDM_Rubric.</t>
        </is>
      </c>
      <c r="AI621" s="27" t="n"/>
      <c r="AJ621" s="14" t="inlineStr">
        <is>
          <t>https://data.mendeley.com/datasets/fgtjn9kjkd/1</t>
        </is>
      </c>
      <c r="AK621" s="27" t="n"/>
      <c r="AL621" s="14" t="inlineStr">
        <is>
          <t>P: primary documentation (not evaluator-verified data quality)</t>
        </is>
      </c>
      <c r="AM621" s="27" t="n"/>
      <c r="AN621" s="14" t="inlineStr">
        <is>
          <t>Mendeley fgtjn9kjkd/1</t>
        </is>
      </c>
      <c r="AO621" s="27" t="n"/>
      <c r="AP621" s="14" t="inlineStr">
        <is>
          <t>2026-09-07</t>
        </is>
      </c>
      <c r="AQ621" s="27" t="n"/>
      <c r="AR621" s="14">
        <f>IF(AND(AS621=5,LEN(AW621)=5,LEN(SUBSTITUTE(SUBSTITUTE(SUBSTITUTE(SUBSTITUTE(AW621,"Y",""),"N",""),"U",""),"X",""))=0),1,0)</f>
        <v/>
      </c>
      <c r="AS621" s="14">
        <f>COUNTA(G621,J621,M621,P621,S621)</f>
        <v/>
      </c>
      <c r="AT621" s="14">
        <f>SUM(IF(OR(G621="Y",G621="N",G621="U",G621="X"),IF(G621=F621,1,0),0),IF(OR(J621="Y",J621="N",J621="U",J621="X"),IF(J621=I621,1,0),0),IF(OR(M621="Y",M621="N",M621="U",M621="X"),IF(M621=L621,1,0),0),IF(OR(P621="Y",P621="N",P621="U",P621="X"),IF(P621=O621,1,0),0),IF(OR(S621="Y",S621="N",S621="U",S621="X"),IF(S621=R621,1,0),0))</f>
        <v/>
      </c>
      <c r="AU621" s="14">
        <f>A621&amp;"|"&amp;LEFT(C621,1)</f>
        <v/>
      </c>
      <c r="AV621" s="14">
        <f>F621&amp;I621&amp;L621&amp;O621&amp;R621</f>
        <v/>
      </c>
      <c r="AW621" s="14">
        <f>G621&amp;J621&amp;M621&amp;P621&amp;S621</f>
        <v/>
      </c>
    </row>
    <row r="622" ht="70" customHeight="1">
      <c r="A622" s="14" t="inlineStr">
        <is>
          <t>DS-078</t>
        </is>
      </c>
      <c r="B622" s="14" t="inlineStr">
        <is>
          <t>PDD: A Pixel-Level Road Pavement Deformation Dataset for Semantic Segmentation of Road Surface Distresses</t>
        </is>
      </c>
      <c r="C622" s="14" t="inlineStr">
        <is>
          <t>R Domain Fit</t>
        </is>
      </c>
      <c r="D622" s="14">
        <f>MCDM_Settings!$D$11</f>
        <v/>
      </c>
      <c r="E622" s="14" t="inlineStr">
        <is>
          <t>R1 Define the domain</t>
        </is>
      </c>
      <c r="F622" s="21" t="inlineStr">
        <is>
          <t>Y</t>
        </is>
      </c>
      <c r="G622" s="23" t="n"/>
      <c r="H622" s="14" t="inlineStr">
        <is>
          <t>R2 Describe coverage</t>
        </is>
      </c>
      <c r="I622" s="21" t="inlineStr">
        <is>
          <t>Y</t>
        </is>
      </c>
      <c r="J622" s="23" t="n"/>
      <c r="K622" s="14" t="inlineStr">
        <is>
          <t>R3 Compare the target</t>
        </is>
      </c>
      <c r="L622" s="21" t="inlineStr">
        <is>
          <t>U</t>
        </is>
      </c>
      <c r="M622" s="23" t="n"/>
      <c r="N622" s="14" t="inlineStr">
        <is>
          <t>R4 Check for bias</t>
        </is>
      </c>
      <c r="O622" s="21" t="inlineStr">
        <is>
          <t>U</t>
        </is>
      </c>
      <c r="P622" s="23" t="n"/>
      <c r="Q622" s="14" t="inlineStr">
        <is>
          <t>R5 Test a new domain</t>
        </is>
      </c>
      <c r="R622" s="21" t="inlineStr">
        <is>
          <t>U</t>
        </is>
      </c>
      <c r="S622" s="23" t="n"/>
      <c r="T622" s="14">
        <f>IF(Z622=0,IF(ISNUMBER(SEARCH("X",AV622)),"Unrated (0-5; X)","Unrated (0-5)"),IF(Z622=1,V622&amp;"/5",V622&amp;"-"&amp;X622&amp;"/5 (P"&amp;IF(ISNUMBER(SEARCH("X",AV622)),"; X","")&amp;")"))</f>
        <v/>
      </c>
      <c r="U622" s="26">
        <f>IF(AS622=0,"",IF(AR622=0,"Incomplete/invalid",IF(AA622=0,IF(ISNUMBER(SEARCH("X",AW622)),"Unrated (0-5; X)","Unrated (0-5)"),IF(AA622=1,W622&amp;"/5",W622&amp;"-"&amp;Y622&amp;"/5 (P"&amp;IF(ISNUMBER(SEARCH("X",AW622)),"; X","")&amp;")"))))</f>
        <v/>
      </c>
      <c r="V622" s="53">
        <f>LEN(AV622)-LEN(SUBSTITUTE(AV622,"Y",""))</f>
        <v/>
      </c>
      <c r="W622" s="54">
        <f>IF(AR622=1,LEN(AW622)-LEN(SUBSTITUTE(AW622,"Y","")),"")</f>
        <v/>
      </c>
      <c r="X622" s="53">
        <f>5-(LEN(AV622)-LEN(SUBSTITUTE(AV622,"N","")))</f>
        <v/>
      </c>
      <c r="Y622" s="54">
        <f>IF(AR622=1,5-(LEN(AW622)-LEN(SUBSTITUTE(AW622,"N",""))),"")</f>
        <v/>
      </c>
      <c r="Z622" s="55">
        <f>(V622+5-X622)/5</f>
        <v/>
      </c>
      <c r="AA622" s="56">
        <f>IF(AR622=1,(W622+5-Y622)/5,"")</f>
        <v/>
      </c>
      <c r="AB622" s="57">
        <f>D622*V622/5</f>
        <v/>
      </c>
      <c r="AC622" s="58">
        <f>IF(AR622=1,D622*W622/5,"")</f>
        <v/>
      </c>
      <c r="AD622" s="57">
        <f>D622*X622/5</f>
        <v/>
      </c>
      <c r="AE622" s="58">
        <f>IF(AR622=1,D622*Y622/5,"")</f>
        <v/>
      </c>
      <c r="AF622" s="57">
        <f>D622*Z622</f>
        <v/>
      </c>
      <c r="AG622" s="58">
        <f>IF(AR622=1,D622*AA622,"")</f>
        <v/>
      </c>
      <c r="AH622" s="14" t="inlineStr">
        <is>
          <t>Y: R1, R2 | N: none | X: none | U: R3, R4, R5. See dataset-specific evidence note in MCDM_Grades and the complete rules in MCDM_Rubric.</t>
        </is>
      </c>
      <c r="AI622" s="27" t="n"/>
      <c r="AJ622" s="14" t="inlineStr">
        <is>
          <t>https://data.mendeley.com/datasets/fgtjn9kjkd/1</t>
        </is>
      </c>
      <c r="AK622" s="27" t="n"/>
      <c r="AL622" s="14" t="inlineStr">
        <is>
          <t>P: primary documentation (not evaluator-verified data quality)</t>
        </is>
      </c>
      <c r="AM622" s="27" t="n"/>
      <c r="AN622" s="14" t="inlineStr">
        <is>
          <t>Mendeley fgtjn9kjkd/1</t>
        </is>
      </c>
      <c r="AO622" s="27" t="n"/>
      <c r="AP622" s="14" t="inlineStr">
        <is>
          <t>2026-09-07</t>
        </is>
      </c>
      <c r="AQ622" s="27" t="n"/>
      <c r="AR622" s="14">
        <f>IF(AND(AS622=5,LEN(AW622)=5,LEN(SUBSTITUTE(SUBSTITUTE(SUBSTITUTE(SUBSTITUTE(AW622,"Y",""),"N",""),"U",""),"X",""))=0),1,0)</f>
        <v/>
      </c>
      <c r="AS622" s="14">
        <f>COUNTA(G622,J622,M622,P622,S622)</f>
        <v/>
      </c>
      <c r="AT622" s="14">
        <f>SUM(IF(OR(G622="Y",G622="N",G622="U",G622="X"),IF(G622=F622,1,0),0),IF(OR(J622="Y",J622="N",J622="U",J622="X"),IF(J622=I622,1,0),0),IF(OR(M622="Y",M622="N",M622="U",M622="X"),IF(M622=L622,1,0),0),IF(OR(P622="Y",P622="N",P622="U",P622="X"),IF(P622=O622,1,0),0),IF(OR(S622="Y",S622="N",S622="U",S622="X"),IF(S622=R622,1,0),0))</f>
        <v/>
      </c>
      <c r="AU622" s="14">
        <f>A622&amp;"|"&amp;LEFT(C622,1)</f>
        <v/>
      </c>
      <c r="AV622" s="14">
        <f>F622&amp;I622&amp;L622&amp;O622&amp;R622</f>
        <v/>
      </c>
      <c r="AW622" s="14">
        <f>G622&amp;J622&amp;M622&amp;P622&amp;S622</f>
        <v/>
      </c>
    </row>
    <row r="623" ht="70" customHeight="1">
      <c r="A623" s="14" t="inlineStr">
        <is>
          <t>DS-078</t>
        </is>
      </c>
      <c r="B623" s="14" t="inlineStr">
        <is>
          <t>PDD: A Pixel-Level Road Pavement Deformation Dataset for Semantic Segmentation of Road Surface Distresses</t>
        </is>
      </c>
      <c r="C623" s="14" t="inlineStr">
        <is>
          <t>M Sensor Details</t>
        </is>
      </c>
      <c r="D623" s="14">
        <f>MCDM_Settings!$D$12</f>
        <v/>
      </c>
      <c r="E623" s="14" t="inlineStr">
        <is>
          <t>M1 Identify equipment</t>
        </is>
      </c>
      <c r="F623" s="21" t="inlineStr">
        <is>
          <t>Y</t>
        </is>
      </c>
      <c r="G623" s="23" t="n"/>
      <c r="H623" s="14" t="inlineStr">
        <is>
          <t>M2 Specify the scale</t>
        </is>
      </c>
      <c r="I623" s="21" t="inlineStr">
        <is>
          <t>Y</t>
        </is>
      </c>
      <c r="J623" s="23" t="n"/>
      <c r="K623" s="14" t="inlineStr">
        <is>
          <t>M3 Locate the records</t>
        </is>
      </c>
      <c r="L623" s="21" t="inlineStr">
        <is>
          <t>U</t>
        </is>
      </c>
      <c r="M623" s="23" t="n"/>
      <c r="N623" s="14" t="inlineStr">
        <is>
          <t>M4 Report precision</t>
        </is>
      </c>
      <c r="O623" s="21" t="inlineStr">
        <is>
          <t>U</t>
        </is>
      </c>
      <c r="P623" s="23" t="n"/>
      <c r="Q623" s="14" t="inlineStr">
        <is>
          <t>M5 Explain processing</t>
        </is>
      </c>
      <c r="R623" s="21" t="inlineStr">
        <is>
          <t>Y</t>
        </is>
      </c>
      <c r="S623" s="23" t="n"/>
      <c r="T623" s="14">
        <f>IF(Z623=0,IF(ISNUMBER(SEARCH("X",AV623)),"Unrated (0-5; X)","Unrated (0-5)"),IF(Z623=1,V623&amp;"/5",V623&amp;"-"&amp;X623&amp;"/5 (P"&amp;IF(ISNUMBER(SEARCH("X",AV623)),"; X","")&amp;")"))</f>
        <v/>
      </c>
      <c r="U623" s="26">
        <f>IF(AS623=0,"",IF(AR623=0,"Incomplete/invalid",IF(AA623=0,IF(ISNUMBER(SEARCH("X",AW623)),"Unrated (0-5; X)","Unrated (0-5)"),IF(AA623=1,W623&amp;"/5",W623&amp;"-"&amp;Y623&amp;"/5 (P"&amp;IF(ISNUMBER(SEARCH("X",AW623)),"; X","")&amp;")"))))</f>
        <v/>
      </c>
      <c r="V623" s="53">
        <f>LEN(AV623)-LEN(SUBSTITUTE(AV623,"Y",""))</f>
        <v/>
      </c>
      <c r="W623" s="54">
        <f>IF(AR623=1,LEN(AW623)-LEN(SUBSTITUTE(AW623,"Y","")),"")</f>
        <v/>
      </c>
      <c r="X623" s="53">
        <f>5-(LEN(AV623)-LEN(SUBSTITUTE(AV623,"N","")))</f>
        <v/>
      </c>
      <c r="Y623" s="54">
        <f>IF(AR623=1,5-(LEN(AW623)-LEN(SUBSTITUTE(AW623,"N",""))),"")</f>
        <v/>
      </c>
      <c r="Z623" s="55">
        <f>(V623+5-X623)/5</f>
        <v/>
      </c>
      <c r="AA623" s="56">
        <f>IF(AR623=1,(W623+5-Y623)/5,"")</f>
        <v/>
      </c>
      <c r="AB623" s="57">
        <f>D623*V623/5</f>
        <v/>
      </c>
      <c r="AC623" s="58">
        <f>IF(AR623=1,D623*W623/5,"")</f>
        <v/>
      </c>
      <c r="AD623" s="57">
        <f>D623*X623/5</f>
        <v/>
      </c>
      <c r="AE623" s="58">
        <f>IF(AR623=1,D623*Y623/5,"")</f>
        <v/>
      </c>
      <c r="AF623" s="57">
        <f>D623*Z623</f>
        <v/>
      </c>
      <c r="AG623" s="58">
        <f>IF(AR623=1,D623*AA623,"")</f>
        <v/>
      </c>
      <c r="AH623" s="14" t="inlineStr">
        <is>
          <t>Y: M1, M2, M5 | N: none | X: none | U: M3, M4. See dataset-specific evidence note in MCDM_Grades and the complete rules in MCDM_Rubric.</t>
        </is>
      </c>
      <c r="AI623" s="27" t="n"/>
      <c r="AJ623" s="14" t="inlineStr">
        <is>
          <t>https://data.mendeley.com/datasets/fgtjn9kjkd/1</t>
        </is>
      </c>
      <c r="AK623" s="27" t="n"/>
      <c r="AL623" s="14" t="inlineStr">
        <is>
          <t>P: primary documentation (not evaluator-verified data quality)</t>
        </is>
      </c>
      <c r="AM623" s="27" t="n"/>
      <c r="AN623" s="14" t="inlineStr">
        <is>
          <t>Mendeley fgtjn9kjkd/1</t>
        </is>
      </c>
      <c r="AO623" s="27" t="n"/>
      <c r="AP623" s="14" t="inlineStr">
        <is>
          <t>2026-09-07</t>
        </is>
      </c>
      <c r="AQ623" s="27" t="n"/>
      <c r="AR623" s="14">
        <f>IF(AND(AS623=5,LEN(AW623)=5,LEN(SUBSTITUTE(SUBSTITUTE(SUBSTITUTE(SUBSTITUTE(AW623,"Y",""),"N",""),"U",""),"X",""))=0),1,0)</f>
        <v/>
      </c>
      <c r="AS623" s="14">
        <f>COUNTA(G623,J623,M623,P623,S623)</f>
        <v/>
      </c>
      <c r="AT623" s="14">
        <f>SUM(IF(OR(G623="Y",G623="N",G623="U",G623="X"),IF(G623=F623,1,0),0),IF(OR(J623="Y",J623="N",J623="U",J623="X"),IF(J623=I623,1,0),0),IF(OR(M623="Y",M623="N",M623="U",M623="X"),IF(M623=L623,1,0),0),IF(OR(P623="Y",P623="N",P623="U",P623="X"),IF(P623=O623,1,0),0),IF(OR(S623="Y",S623="N",S623="U",S623="X"),IF(S623=R623,1,0),0))</f>
        <v/>
      </c>
      <c r="AU623" s="14">
        <f>A623&amp;"|"&amp;LEFT(C623,1)</f>
        <v/>
      </c>
      <c r="AV623" s="14">
        <f>F623&amp;I623&amp;L623&amp;O623&amp;R623</f>
        <v/>
      </c>
      <c r="AW623" s="14">
        <f>G623&amp;J623&amp;M623&amp;P623&amp;S623</f>
        <v/>
      </c>
    </row>
    <row r="624" ht="70" customHeight="1">
      <c r="A624" s="14" t="inlineStr">
        <is>
          <t>DS-078</t>
        </is>
      </c>
      <c r="B624" s="14" t="inlineStr">
        <is>
          <t>PDD: A Pixel-Level Road Pavement Deformation Dataset for Semantic Segmentation of Road Surface Distresses</t>
        </is>
      </c>
      <c r="C624" s="14" t="inlineStr">
        <is>
          <t>V Test Readiness</t>
        </is>
      </c>
      <c r="D624" s="14">
        <f>MCDM_Settings!$D$13</f>
        <v/>
      </c>
      <c r="E624" s="14" t="inlineStr">
        <is>
          <t>V1 Identify test data</t>
        </is>
      </c>
      <c r="F624" s="21" t="inlineStr">
        <is>
          <t>U</t>
        </is>
      </c>
      <c r="G624" s="23" t="n"/>
      <c r="H624" s="14" t="inlineStr">
        <is>
          <t>V2 Define the splits</t>
        </is>
      </c>
      <c r="I624" s="21" t="inlineStr">
        <is>
          <t>U</t>
        </is>
      </c>
      <c r="J624" s="23" t="n"/>
      <c r="K624" s="14" t="inlineStr">
        <is>
          <t>V3 Prevent leakage</t>
        </is>
      </c>
      <c r="L624" s="21" t="inlineStr">
        <is>
          <t>U</t>
        </is>
      </c>
      <c r="M624" s="23" t="n"/>
      <c r="N624" s="14" t="inlineStr">
        <is>
          <t>V4 Provide a baseline</t>
        </is>
      </c>
      <c r="O624" s="21" t="inlineStr">
        <is>
          <t>U</t>
        </is>
      </c>
      <c r="P624" s="23" t="n"/>
      <c r="Q624" s="14" t="inlineStr">
        <is>
          <t>V5 Report uncertainty</t>
        </is>
      </c>
      <c r="R624" s="21" t="inlineStr">
        <is>
          <t>U</t>
        </is>
      </c>
      <c r="S624" s="23" t="n"/>
      <c r="T624" s="14">
        <f>IF(Z624=0,IF(ISNUMBER(SEARCH("X",AV624)),"Unrated (0-5; X)","Unrated (0-5)"),IF(Z624=1,V624&amp;"/5",V624&amp;"-"&amp;X624&amp;"/5 (P"&amp;IF(ISNUMBER(SEARCH("X",AV624)),"; X","")&amp;")"))</f>
        <v/>
      </c>
      <c r="U624" s="26">
        <f>IF(AS624=0,"",IF(AR624=0,"Incomplete/invalid",IF(AA624=0,IF(ISNUMBER(SEARCH("X",AW624)),"Unrated (0-5; X)","Unrated (0-5)"),IF(AA624=1,W624&amp;"/5",W624&amp;"-"&amp;Y624&amp;"/5 (P"&amp;IF(ISNUMBER(SEARCH("X",AW624)),"; X","")&amp;")"))))</f>
        <v/>
      </c>
      <c r="V624" s="53">
        <f>LEN(AV624)-LEN(SUBSTITUTE(AV624,"Y",""))</f>
        <v/>
      </c>
      <c r="W624" s="54">
        <f>IF(AR624=1,LEN(AW624)-LEN(SUBSTITUTE(AW624,"Y","")),"")</f>
        <v/>
      </c>
      <c r="X624" s="53">
        <f>5-(LEN(AV624)-LEN(SUBSTITUTE(AV624,"N","")))</f>
        <v/>
      </c>
      <c r="Y624" s="54">
        <f>IF(AR624=1,5-(LEN(AW624)-LEN(SUBSTITUTE(AW624,"N",""))),"")</f>
        <v/>
      </c>
      <c r="Z624" s="55">
        <f>(V624+5-X624)/5</f>
        <v/>
      </c>
      <c r="AA624" s="56">
        <f>IF(AR624=1,(W624+5-Y624)/5,"")</f>
        <v/>
      </c>
      <c r="AB624" s="57">
        <f>D624*V624/5</f>
        <v/>
      </c>
      <c r="AC624" s="58">
        <f>IF(AR624=1,D624*W624/5,"")</f>
        <v/>
      </c>
      <c r="AD624" s="57">
        <f>D624*X624/5</f>
        <v/>
      </c>
      <c r="AE624" s="58">
        <f>IF(AR624=1,D624*Y624/5,"")</f>
        <v/>
      </c>
      <c r="AF624" s="57">
        <f>D624*Z624</f>
        <v/>
      </c>
      <c r="AG624" s="58">
        <f>IF(AR624=1,D624*AA624,"")</f>
        <v/>
      </c>
      <c r="AH624" s="14" t="inlineStr">
        <is>
          <t>Y: none | N: none | X: none | U: V1, V2, V3, V4, V5. See dataset-specific evidence note in MCDM_Grades and the complete rules in MCDM_Rubric.</t>
        </is>
      </c>
      <c r="AI624" s="27" t="n"/>
      <c r="AJ624" s="14" t="inlineStr">
        <is>
          <t>https://data.mendeley.com/datasets/fgtjn9kjkd/1</t>
        </is>
      </c>
      <c r="AK624" s="27" t="n"/>
      <c r="AL624" s="14" t="inlineStr">
        <is>
          <t>P: primary documentation (not evaluator-verified data quality)</t>
        </is>
      </c>
      <c r="AM624" s="27" t="n"/>
      <c r="AN624" s="14" t="inlineStr">
        <is>
          <t>Mendeley fgtjn9kjkd/1</t>
        </is>
      </c>
      <c r="AO624" s="27" t="n"/>
      <c r="AP624" s="14" t="inlineStr">
        <is>
          <t>2026-09-07</t>
        </is>
      </c>
      <c r="AQ624" s="27" t="n"/>
      <c r="AR624" s="14">
        <f>IF(AND(AS624=5,LEN(AW624)=5,LEN(SUBSTITUTE(SUBSTITUTE(SUBSTITUTE(SUBSTITUTE(AW624,"Y",""),"N",""),"U",""),"X",""))=0),1,0)</f>
        <v/>
      </c>
      <c r="AS624" s="14">
        <f>COUNTA(G624,J624,M624,P624,S624)</f>
        <v/>
      </c>
      <c r="AT624" s="14">
        <f>SUM(IF(OR(G624="Y",G624="N",G624="U",G624="X"),IF(G624=F624,1,0),0),IF(OR(J624="Y",J624="N",J624="U",J624="X"),IF(J624=I624,1,0),0),IF(OR(M624="Y",M624="N",M624="U",M624="X"),IF(M624=L624,1,0),0),IF(OR(P624="Y",P624="N",P624="U",P624="X"),IF(P624=O624,1,0),0),IF(OR(S624="Y",S624="N",S624="U",S624="X"),IF(S624=R624,1,0),0))</f>
        <v/>
      </c>
      <c r="AU624" s="14">
        <f>A624&amp;"|"&amp;LEFT(C624,1)</f>
        <v/>
      </c>
      <c r="AV624" s="14">
        <f>F624&amp;I624&amp;L624&amp;O624&amp;R624</f>
        <v/>
      </c>
      <c r="AW624" s="14">
        <f>G624&amp;J624&amp;M624&amp;P624&amp;S624</f>
        <v/>
      </c>
    </row>
    <row r="625" ht="70" customHeight="1">
      <c r="A625" s="14" t="inlineStr">
        <is>
          <t>DS-078</t>
        </is>
      </c>
      <c r="B625" s="14" t="inlineStr">
        <is>
          <t>PDD: A Pixel-Level Road Pavement Deformation Dataset for Semantic Segmentation of Road Surface Distresses</t>
        </is>
      </c>
      <c r="C625" s="14" t="inlineStr">
        <is>
          <t>E Engineering Value</t>
        </is>
      </c>
      <c r="D625" s="14">
        <f>MCDM_Settings!$D$14</f>
        <v/>
      </c>
      <c r="E625" s="14" t="inlineStr">
        <is>
          <t>E1 Define the outcome</t>
        </is>
      </c>
      <c r="F625" s="21" t="inlineStr">
        <is>
          <t>U</t>
        </is>
      </c>
      <c r="G625" s="23" t="n"/>
      <c r="H625" s="14" t="inlineStr">
        <is>
          <t>E2 Provide measurements</t>
        </is>
      </c>
      <c r="I625" s="21" t="inlineStr">
        <is>
          <t>U</t>
        </is>
      </c>
      <c r="J625" s="23" t="n"/>
      <c r="K625" s="14" t="inlineStr">
        <is>
          <t>E3 Link the records</t>
        </is>
      </c>
      <c r="L625" s="21" t="inlineStr">
        <is>
          <t>U</t>
        </is>
      </c>
      <c r="M625" s="23" t="n"/>
      <c r="N625" s="14" t="inlineStr">
        <is>
          <t>E4 Map agency needs</t>
        </is>
      </c>
      <c r="O625" s="21" t="inlineStr">
        <is>
          <t>U</t>
        </is>
      </c>
      <c r="P625" s="23" t="n"/>
      <c r="Q625" s="14" t="inlineStr">
        <is>
          <t>E5 Validate the decision</t>
        </is>
      </c>
      <c r="R625" s="21" t="inlineStr">
        <is>
          <t>U</t>
        </is>
      </c>
      <c r="S625" s="23" t="n"/>
      <c r="T625" s="14">
        <f>IF(Z625=0,IF(ISNUMBER(SEARCH("X",AV625)),"Unrated (0-5; X)","Unrated (0-5)"),IF(Z625=1,V625&amp;"/5",V625&amp;"-"&amp;X625&amp;"/5 (P"&amp;IF(ISNUMBER(SEARCH("X",AV625)),"; X","")&amp;")"))</f>
        <v/>
      </c>
      <c r="U625" s="26">
        <f>IF(AS625=0,"",IF(AR625=0,"Incomplete/invalid",IF(AA625=0,IF(ISNUMBER(SEARCH("X",AW625)),"Unrated (0-5; X)","Unrated (0-5)"),IF(AA625=1,W625&amp;"/5",W625&amp;"-"&amp;Y625&amp;"/5 (P"&amp;IF(ISNUMBER(SEARCH("X",AW625)),"; X","")&amp;")"))))</f>
        <v/>
      </c>
      <c r="V625" s="53">
        <f>LEN(AV625)-LEN(SUBSTITUTE(AV625,"Y",""))</f>
        <v/>
      </c>
      <c r="W625" s="54">
        <f>IF(AR625=1,LEN(AW625)-LEN(SUBSTITUTE(AW625,"Y","")),"")</f>
        <v/>
      </c>
      <c r="X625" s="53">
        <f>5-(LEN(AV625)-LEN(SUBSTITUTE(AV625,"N","")))</f>
        <v/>
      </c>
      <c r="Y625" s="54">
        <f>IF(AR625=1,5-(LEN(AW625)-LEN(SUBSTITUTE(AW625,"N",""))),"")</f>
        <v/>
      </c>
      <c r="Z625" s="55">
        <f>(V625+5-X625)/5</f>
        <v/>
      </c>
      <c r="AA625" s="56">
        <f>IF(AR625=1,(W625+5-Y625)/5,"")</f>
        <v/>
      </c>
      <c r="AB625" s="57">
        <f>D625*V625/5</f>
        <v/>
      </c>
      <c r="AC625" s="58">
        <f>IF(AR625=1,D625*W625/5,"")</f>
        <v/>
      </c>
      <c r="AD625" s="57">
        <f>D625*X625/5</f>
        <v/>
      </c>
      <c r="AE625" s="58">
        <f>IF(AR625=1,D625*Y625/5,"")</f>
        <v/>
      </c>
      <c r="AF625" s="57">
        <f>D625*Z625</f>
        <v/>
      </c>
      <c r="AG625" s="58">
        <f>IF(AR625=1,D625*AA625,"")</f>
        <v/>
      </c>
      <c r="AH625" s="14" t="inlineStr">
        <is>
          <t>Y: none | N: none | X: none | U: E1, E2, E3, E4, E5. See dataset-specific evidence note in MCDM_Grades and the complete rules in MCDM_Rubric.</t>
        </is>
      </c>
      <c r="AI625" s="27" t="n"/>
      <c r="AJ625" s="14" t="inlineStr">
        <is>
          <t>https://data.mendeley.com/datasets/fgtjn9kjkd/1</t>
        </is>
      </c>
      <c r="AK625" s="27" t="n"/>
      <c r="AL625" s="14" t="inlineStr">
        <is>
          <t>P: primary documentation (not evaluator-verified data quality)</t>
        </is>
      </c>
      <c r="AM625" s="27" t="n"/>
      <c r="AN625" s="14" t="inlineStr">
        <is>
          <t>Mendeley fgtjn9kjkd/1</t>
        </is>
      </c>
      <c r="AO625" s="27" t="n"/>
      <c r="AP625" s="14" t="inlineStr">
        <is>
          <t>2026-09-07</t>
        </is>
      </c>
      <c r="AQ625" s="27" t="n"/>
      <c r="AR625" s="14">
        <f>IF(AND(AS625=5,LEN(AW625)=5,LEN(SUBSTITUTE(SUBSTITUTE(SUBSTITUTE(SUBSTITUTE(AW625,"Y",""),"N",""),"U",""),"X",""))=0),1,0)</f>
        <v/>
      </c>
      <c r="AS625" s="14">
        <f>COUNTA(G625,J625,M625,P625,S625)</f>
        <v/>
      </c>
      <c r="AT625" s="14">
        <f>SUM(IF(OR(G625="Y",G625="N",G625="U",G625="X"),IF(G625=F625,1,0),0),IF(OR(J625="Y",J625="N",J625="U",J625="X"),IF(J625=I625,1,0),0),IF(OR(M625="Y",M625="N",M625="U",M625="X"),IF(M625=L625,1,0),0),IF(OR(P625="Y",P625="N",P625="U",P625="X"),IF(P625=O625,1,0),0),IF(OR(S625="Y",S625="N",S625="U",S625="X"),IF(S625=R625,1,0),0))</f>
        <v/>
      </c>
      <c r="AU625" s="14">
        <f>A625&amp;"|"&amp;LEFT(C625,1)</f>
        <v/>
      </c>
      <c r="AV625" s="14">
        <f>F625&amp;I625&amp;L625&amp;O625&amp;R625</f>
        <v/>
      </c>
      <c r="AW625" s="14">
        <f>G625&amp;J625&amp;M625&amp;P625&amp;S625</f>
        <v/>
      </c>
    </row>
    <row r="626" ht="70" customHeight="1">
      <c r="A626" s="14" t="inlineStr">
        <is>
          <t>DS-079</t>
        </is>
      </c>
      <c r="B626" s="14" t="inlineStr">
        <is>
          <t>Pothole Mix</t>
        </is>
      </c>
      <c r="C626" s="14" t="inlineStr">
        <is>
          <t>A Access</t>
        </is>
      </c>
      <c r="D626" s="14">
        <f>MCDM_Settings!$D$7</f>
        <v/>
      </c>
      <c r="E626" s="14" t="inlineStr">
        <is>
          <t>A1 Find the release</t>
        </is>
      </c>
      <c r="F626" s="21" t="inlineStr">
        <is>
          <t>Y</t>
        </is>
      </c>
      <c r="G626" s="23" t="n"/>
      <c r="H626" s="14" t="inlineStr">
        <is>
          <t>A2 Get the data</t>
        </is>
      </c>
      <c r="I626" s="21" t="inlineStr">
        <is>
          <t>Y</t>
        </is>
      </c>
      <c r="J626" s="23" t="n"/>
      <c r="K626" s="14" t="inlineStr">
        <is>
          <t>A3 Check the license</t>
        </is>
      </c>
      <c r="L626" s="21" t="inlineStr">
        <is>
          <t>U</t>
        </is>
      </c>
      <c r="M626" s="23" t="n"/>
      <c r="N626" s="14" t="inlineStr">
        <is>
          <t>A4 Check other rights</t>
        </is>
      </c>
      <c r="O626" s="21" t="inlineStr">
        <is>
          <t>U</t>
        </is>
      </c>
      <c r="P626" s="23" t="n"/>
      <c r="Q626" s="14" t="inlineStr">
        <is>
          <t>A5 Open a sample</t>
        </is>
      </c>
      <c r="R626" s="21" t="inlineStr">
        <is>
          <t>U</t>
        </is>
      </c>
      <c r="S626" s="23" t="n"/>
      <c r="T626" s="14">
        <f>IF(Z626=0,IF(ISNUMBER(SEARCH("X",AV626)),"Unrated (0-5; X)","Unrated (0-5)"),IF(Z626=1,V626&amp;"/5",V626&amp;"-"&amp;X626&amp;"/5 (P"&amp;IF(ISNUMBER(SEARCH("X",AV626)),"; X","")&amp;")"))</f>
        <v/>
      </c>
      <c r="U626" s="26">
        <f>IF(AS626=0,"",IF(AR626=0,"Incomplete/invalid",IF(AA626=0,IF(ISNUMBER(SEARCH("X",AW626)),"Unrated (0-5; X)","Unrated (0-5)"),IF(AA626=1,W626&amp;"/5",W626&amp;"-"&amp;Y626&amp;"/5 (P"&amp;IF(ISNUMBER(SEARCH("X",AW626)),"; X","")&amp;")"))))</f>
        <v/>
      </c>
      <c r="V626" s="53">
        <f>LEN(AV626)-LEN(SUBSTITUTE(AV626,"Y",""))</f>
        <v/>
      </c>
      <c r="W626" s="54">
        <f>IF(AR626=1,LEN(AW626)-LEN(SUBSTITUTE(AW626,"Y","")),"")</f>
        <v/>
      </c>
      <c r="X626" s="53">
        <f>5-(LEN(AV626)-LEN(SUBSTITUTE(AV626,"N","")))</f>
        <v/>
      </c>
      <c r="Y626" s="54">
        <f>IF(AR626=1,5-(LEN(AW626)-LEN(SUBSTITUTE(AW626,"N",""))),"")</f>
        <v/>
      </c>
      <c r="Z626" s="55">
        <f>(V626+5-X626)/5</f>
        <v/>
      </c>
      <c r="AA626" s="56">
        <f>IF(AR626=1,(W626+5-Y626)/5,"")</f>
        <v/>
      </c>
      <c r="AB626" s="57">
        <f>D626*V626/5</f>
        <v/>
      </c>
      <c r="AC626" s="58">
        <f>IF(AR626=1,D626*W626/5,"")</f>
        <v/>
      </c>
      <c r="AD626" s="57">
        <f>D626*X626/5</f>
        <v/>
      </c>
      <c r="AE626" s="58">
        <f>IF(AR626=1,D626*Y626/5,"")</f>
        <v/>
      </c>
      <c r="AF626" s="57">
        <f>D626*Z626</f>
        <v/>
      </c>
      <c r="AG626" s="58">
        <f>IF(AR626=1,D626*AA626,"")</f>
        <v/>
      </c>
      <c r="AH626" s="14" t="inlineStr">
        <is>
          <t>Y: A1, A2 | N: none | X: none | U: A3, A4, A5. See dataset-specific evidence note in MCDM_Grades and the complete rules in MCDM_Rubric.</t>
        </is>
      </c>
      <c r="AI626" s="27" t="n"/>
      <c r="AJ626" s="14" t="inlineStr">
        <is>
          <t>https://data.mendeley.com/datasets/kfth5g2xk3/2</t>
        </is>
      </c>
      <c r="AK626" s="27" t="n"/>
      <c r="AL626" s="14" t="inlineStr">
        <is>
          <t>P: primary documentation (not evaluator-verified data quality)</t>
        </is>
      </c>
      <c r="AM626" s="27" t="n"/>
      <c r="AN626" s="14" t="inlineStr">
        <is>
          <t>Mendeley kfth5g2xk3/2</t>
        </is>
      </c>
      <c r="AO626" s="27" t="n"/>
      <c r="AP626" s="14" t="inlineStr">
        <is>
          <t>2026-09-07</t>
        </is>
      </c>
      <c r="AQ626" s="27" t="n"/>
      <c r="AR626" s="14">
        <f>IF(AND(AS626=5,LEN(AW626)=5,LEN(SUBSTITUTE(SUBSTITUTE(SUBSTITUTE(SUBSTITUTE(AW626,"Y",""),"N",""),"U",""),"X",""))=0),1,0)</f>
        <v/>
      </c>
      <c r="AS626" s="14">
        <f>COUNTA(G626,J626,M626,P626,S626)</f>
        <v/>
      </c>
      <c r="AT626" s="14">
        <f>SUM(IF(OR(G626="Y",G626="N",G626="U",G626="X"),IF(G626=F626,1,0),0),IF(OR(J626="Y",J626="N",J626="U",J626="X"),IF(J626=I626,1,0),0),IF(OR(M626="Y",M626="N",M626="U",M626="X"),IF(M626=L626,1,0),0),IF(OR(P626="Y",P626="N",P626="U",P626="X"),IF(P626=O626,1,0),0),IF(OR(S626="Y",S626="N",S626="U",S626="X"),IF(S626=R626,1,0),0))</f>
        <v/>
      </c>
      <c r="AU626" s="14">
        <f>A626&amp;"|"&amp;LEFT(C626,1)</f>
        <v/>
      </c>
      <c r="AV626" s="14">
        <f>F626&amp;I626&amp;L626&amp;O626&amp;R626</f>
        <v/>
      </c>
      <c r="AW626" s="14">
        <f>G626&amp;J626&amp;M626&amp;P626&amp;S626</f>
        <v/>
      </c>
    </row>
    <row r="627" ht="70" customHeight="1">
      <c r="A627" s="14" t="inlineStr">
        <is>
          <t>DS-079</t>
        </is>
      </c>
      <c r="B627" s="14" t="inlineStr">
        <is>
          <t>Pothole Mix</t>
        </is>
      </c>
      <c r="C627" s="14" t="inlineStr">
        <is>
          <t>L Label Quality</t>
        </is>
      </c>
      <c r="D627" s="14">
        <f>MCDM_Settings!$D$8</f>
        <v/>
      </c>
      <c r="E627" s="14" t="inlineStr">
        <is>
          <t>L1 Define the targets</t>
        </is>
      </c>
      <c r="F627" s="21" t="inlineStr">
        <is>
          <t>Y</t>
        </is>
      </c>
      <c r="G627" s="23" t="n"/>
      <c r="H627" s="14" t="inlineStr">
        <is>
          <t>L2 Explain the rules</t>
        </is>
      </c>
      <c r="I627" s="21" t="inlineStr">
        <is>
          <t>U</t>
        </is>
      </c>
      <c r="J627" s="23" t="n"/>
      <c r="K627" s="14" t="inlineStr">
        <is>
          <t>L3 Identify the team</t>
        </is>
      </c>
      <c r="L627" s="21" t="inlineStr">
        <is>
          <t>U</t>
        </is>
      </c>
      <c r="M627" s="23" t="n"/>
      <c r="N627" s="14" t="inlineStr">
        <is>
          <t>L4 Review and correct</t>
        </is>
      </c>
      <c r="O627" s="21" t="inlineStr">
        <is>
          <t>U</t>
        </is>
      </c>
      <c r="P627" s="23" t="n"/>
      <c r="Q627" s="14" t="inlineStr">
        <is>
          <t>L5 Measure reliability</t>
        </is>
      </c>
      <c r="R627" s="21" t="inlineStr">
        <is>
          <t>U</t>
        </is>
      </c>
      <c r="S627" s="23" t="n"/>
      <c r="T627" s="14">
        <f>IF(Z627=0,IF(ISNUMBER(SEARCH("X",AV627)),"Unrated (0-5; X)","Unrated (0-5)"),IF(Z627=1,V627&amp;"/5",V627&amp;"-"&amp;X627&amp;"/5 (P"&amp;IF(ISNUMBER(SEARCH("X",AV627)),"; X","")&amp;")"))</f>
        <v/>
      </c>
      <c r="U627" s="26">
        <f>IF(AS627=0,"",IF(AR627=0,"Incomplete/invalid",IF(AA627=0,IF(ISNUMBER(SEARCH("X",AW627)),"Unrated (0-5; X)","Unrated (0-5)"),IF(AA627=1,W627&amp;"/5",W627&amp;"-"&amp;Y627&amp;"/5 (P"&amp;IF(ISNUMBER(SEARCH("X",AW627)),"; X","")&amp;")"))))</f>
        <v/>
      </c>
      <c r="V627" s="53">
        <f>LEN(AV627)-LEN(SUBSTITUTE(AV627,"Y",""))</f>
        <v/>
      </c>
      <c r="W627" s="54">
        <f>IF(AR627=1,LEN(AW627)-LEN(SUBSTITUTE(AW627,"Y","")),"")</f>
        <v/>
      </c>
      <c r="X627" s="53">
        <f>5-(LEN(AV627)-LEN(SUBSTITUTE(AV627,"N","")))</f>
        <v/>
      </c>
      <c r="Y627" s="54">
        <f>IF(AR627=1,5-(LEN(AW627)-LEN(SUBSTITUTE(AW627,"N",""))),"")</f>
        <v/>
      </c>
      <c r="Z627" s="55">
        <f>(V627+5-X627)/5</f>
        <v/>
      </c>
      <c r="AA627" s="56">
        <f>IF(AR627=1,(W627+5-Y627)/5,"")</f>
        <v/>
      </c>
      <c r="AB627" s="57">
        <f>D627*V627/5</f>
        <v/>
      </c>
      <c r="AC627" s="58">
        <f>IF(AR627=1,D627*W627/5,"")</f>
        <v/>
      </c>
      <c r="AD627" s="57">
        <f>D627*X627/5</f>
        <v/>
      </c>
      <c r="AE627" s="58">
        <f>IF(AR627=1,D627*Y627/5,"")</f>
        <v/>
      </c>
      <c r="AF627" s="57">
        <f>D627*Z627</f>
        <v/>
      </c>
      <c r="AG627" s="58">
        <f>IF(AR627=1,D627*AA627,"")</f>
        <v/>
      </c>
      <c r="AH627" s="14" t="inlineStr">
        <is>
          <t>Y: L1 | N: none | X: none | U: L2, L3, L4, L5. See dataset-specific evidence note in MCDM_Grades and the complete rules in MCDM_Rubric.</t>
        </is>
      </c>
      <c r="AI627" s="27" t="n"/>
      <c r="AJ627" s="14" t="inlineStr">
        <is>
          <t>https://data.mendeley.com/datasets/kfth5g2xk3/2</t>
        </is>
      </c>
      <c r="AK627" s="27" t="n"/>
      <c r="AL627" s="14" t="inlineStr">
        <is>
          <t>P: primary documentation (not evaluator-verified data quality)</t>
        </is>
      </c>
      <c r="AM627" s="27" t="n"/>
      <c r="AN627" s="14" t="inlineStr">
        <is>
          <t>Mendeley kfth5g2xk3/2</t>
        </is>
      </c>
      <c r="AO627" s="27" t="n"/>
      <c r="AP627" s="14" t="inlineStr">
        <is>
          <t>2026-09-07</t>
        </is>
      </c>
      <c r="AQ627" s="27" t="n"/>
      <c r="AR627" s="14">
        <f>IF(AND(AS627=5,LEN(AW627)=5,LEN(SUBSTITUTE(SUBSTITUTE(SUBSTITUTE(SUBSTITUTE(AW627,"Y",""),"N",""),"U",""),"X",""))=0),1,0)</f>
        <v/>
      </c>
      <c r="AS627" s="14">
        <f>COUNTA(G627,J627,M627,P627,S627)</f>
        <v/>
      </c>
      <c r="AT627" s="14">
        <f>SUM(IF(OR(G627="Y",G627="N",G627="U",G627="X"),IF(G627=F627,1,0),0),IF(OR(J627="Y",J627="N",J627="U",J627="X"),IF(J627=I627,1,0),0),IF(OR(M627="Y",M627="N",M627="U",M627="X"),IF(M627=L627,1,0),0),IF(OR(P627="Y",P627="N",P627="U",P627="X"),IF(P627=O627,1,0),0),IF(OR(S627="Y",S627="N",S627="U",S627="X"),IF(S627=R627,1,0),0))</f>
        <v/>
      </c>
      <c r="AU627" s="14">
        <f>A627&amp;"|"&amp;LEFT(C627,1)</f>
        <v/>
      </c>
      <c r="AV627" s="14">
        <f>F627&amp;I627&amp;L627&amp;O627&amp;R627</f>
        <v/>
      </c>
      <c r="AW627" s="14">
        <f>G627&amp;J627&amp;M627&amp;P627&amp;S627</f>
        <v/>
      </c>
    </row>
    <row r="628" ht="70" customHeight="1">
      <c r="A628" s="14" t="inlineStr">
        <is>
          <t>DS-079</t>
        </is>
      </c>
      <c r="B628" s="14" t="inlineStr">
        <is>
          <t>Pothole Mix</t>
        </is>
      </c>
      <c r="C628" s="14" t="inlineStr">
        <is>
          <t>D Documentation</t>
        </is>
      </c>
      <c r="D628" s="14">
        <f>MCDM_Settings!$D$9</f>
        <v/>
      </c>
      <c r="E628" s="14" t="inlineStr">
        <is>
          <t>D1 Describe the files</t>
        </is>
      </c>
      <c r="F628" s="21" t="inlineStr">
        <is>
          <t>U</t>
        </is>
      </c>
      <c r="G628" s="23" t="n"/>
      <c r="H628" s="14" t="inlineStr">
        <is>
          <t>D2 Explain the source</t>
        </is>
      </c>
      <c r="I628" s="21" t="inlineStr">
        <is>
          <t>U</t>
        </is>
      </c>
      <c r="J628" s="23" t="n"/>
      <c r="K628" s="14" t="inlineStr">
        <is>
          <t>D3 Track the version</t>
        </is>
      </c>
      <c r="L628" s="21" t="inlineStr">
        <is>
          <t>Y</t>
        </is>
      </c>
      <c r="M628" s="23" t="n"/>
      <c r="N628" s="14" t="inlineStr">
        <is>
          <t>D4 State the limits</t>
        </is>
      </c>
      <c r="O628" s="21" t="inlineStr">
        <is>
          <t>Y</t>
        </is>
      </c>
      <c r="P628" s="23" t="n"/>
      <c r="Q628" s="14" t="inlineStr">
        <is>
          <t>D5 Locate the details</t>
        </is>
      </c>
      <c r="R628" s="21" t="inlineStr">
        <is>
          <t>Y</t>
        </is>
      </c>
      <c r="S628" s="23" t="n"/>
      <c r="T628" s="14">
        <f>IF(Z628=0,IF(ISNUMBER(SEARCH("X",AV628)),"Unrated (0-5; X)","Unrated (0-5)"),IF(Z628=1,V628&amp;"/5",V628&amp;"-"&amp;X628&amp;"/5 (P"&amp;IF(ISNUMBER(SEARCH("X",AV628)),"; X","")&amp;")"))</f>
        <v/>
      </c>
      <c r="U628" s="26">
        <f>IF(AS628=0,"",IF(AR628=0,"Incomplete/invalid",IF(AA628=0,IF(ISNUMBER(SEARCH("X",AW628)),"Unrated (0-5; X)","Unrated (0-5)"),IF(AA628=1,W628&amp;"/5",W628&amp;"-"&amp;Y628&amp;"/5 (P"&amp;IF(ISNUMBER(SEARCH("X",AW628)),"; X","")&amp;")"))))</f>
        <v/>
      </c>
      <c r="V628" s="53">
        <f>LEN(AV628)-LEN(SUBSTITUTE(AV628,"Y",""))</f>
        <v/>
      </c>
      <c r="W628" s="54">
        <f>IF(AR628=1,LEN(AW628)-LEN(SUBSTITUTE(AW628,"Y","")),"")</f>
        <v/>
      </c>
      <c r="X628" s="53">
        <f>5-(LEN(AV628)-LEN(SUBSTITUTE(AV628,"N","")))</f>
        <v/>
      </c>
      <c r="Y628" s="54">
        <f>IF(AR628=1,5-(LEN(AW628)-LEN(SUBSTITUTE(AW628,"N",""))),"")</f>
        <v/>
      </c>
      <c r="Z628" s="55">
        <f>(V628+5-X628)/5</f>
        <v/>
      </c>
      <c r="AA628" s="56">
        <f>IF(AR628=1,(W628+5-Y628)/5,"")</f>
        <v/>
      </c>
      <c r="AB628" s="57">
        <f>D628*V628/5</f>
        <v/>
      </c>
      <c r="AC628" s="58">
        <f>IF(AR628=1,D628*W628/5,"")</f>
        <v/>
      </c>
      <c r="AD628" s="57">
        <f>D628*X628/5</f>
        <v/>
      </c>
      <c r="AE628" s="58">
        <f>IF(AR628=1,D628*Y628/5,"")</f>
        <v/>
      </c>
      <c r="AF628" s="57">
        <f>D628*Z628</f>
        <v/>
      </c>
      <c r="AG628" s="58">
        <f>IF(AR628=1,D628*AA628,"")</f>
        <v/>
      </c>
      <c r="AH628" s="14" t="inlineStr">
        <is>
          <t>Y: D3, D4, D5 | N: none | X: none | U: D1, D2. See dataset-specific evidence note in MCDM_Grades and the complete rules in MCDM_Rubric.</t>
        </is>
      </c>
      <c r="AI628" s="27" t="n"/>
      <c r="AJ628" s="14" t="inlineStr">
        <is>
          <t>https://data.mendeley.com/datasets/kfth5g2xk3/2</t>
        </is>
      </c>
      <c r="AK628" s="27" t="n"/>
      <c r="AL628" s="14" t="inlineStr">
        <is>
          <t>P: primary documentation (not evaluator-verified data quality)</t>
        </is>
      </c>
      <c r="AM628" s="27" t="n"/>
      <c r="AN628" s="14" t="inlineStr">
        <is>
          <t>Mendeley kfth5g2xk3/2</t>
        </is>
      </c>
      <c r="AO628" s="27" t="n"/>
      <c r="AP628" s="14" t="inlineStr">
        <is>
          <t>2026-09-07</t>
        </is>
      </c>
      <c r="AQ628" s="27" t="n"/>
      <c r="AR628" s="14">
        <f>IF(AND(AS628=5,LEN(AW628)=5,LEN(SUBSTITUTE(SUBSTITUTE(SUBSTITUTE(SUBSTITUTE(AW628,"Y",""),"N",""),"U",""),"X",""))=0),1,0)</f>
        <v/>
      </c>
      <c r="AS628" s="14">
        <f>COUNTA(G628,J628,M628,P628,S628)</f>
        <v/>
      </c>
      <c r="AT628" s="14">
        <f>SUM(IF(OR(G628="Y",G628="N",G628="U",G628="X"),IF(G628=F628,1,0),0),IF(OR(J628="Y",J628="N",J628="U",J628="X"),IF(J628=I628,1,0),0),IF(OR(M628="Y",M628="N",M628="U",M628="X"),IF(M628=L628,1,0),0),IF(OR(P628="Y",P628="N",P628="U",P628="X"),IF(P628=O628,1,0),0),IF(OR(S628="Y",S628="N",S628="U",S628="X"),IF(S628=R628,1,0),0))</f>
        <v/>
      </c>
      <c r="AU628" s="14">
        <f>A628&amp;"|"&amp;LEFT(C628,1)</f>
        <v/>
      </c>
      <c r="AV628" s="14">
        <f>F628&amp;I628&amp;L628&amp;O628&amp;R628</f>
        <v/>
      </c>
      <c r="AW628" s="14">
        <f>G628&amp;J628&amp;M628&amp;P628&amp;S628</f>
        <v/>
      </c>
    </row>
    <row r="629" ht="70" customHeight="1">
      <c r="A629" s="14" t="inlineStr">
        <is>
          <t>DS-079</t>
        </is>
      </c>
      <c r="B629" s="14" t="inlineStr">
        <is>
          <t>Pothole Mix</t>
        </is>
      </c>
      <c r="C629" s="14" t="inlineStr">
        <is>
          <t>C Sample Size</t>
        </is>
      </c>
      <c r="D629" s="14">
        <f>MCDM_Settings!$D$10</f>
        <v/>
      </c>
      <c r="E629" s="14" t="inlineStr">
        <is>
          <t>C1 Count originals</t>
        </is>
      </c>
      <c r="F629" s="21" t="inlineStr">
        <is>
          <t>U</t>
        </is>
      </c>
      <c r="G629" s="23" t="n"/>
      <c r="H629" s="14" t="inlineStr">
        <is>
          <t>C2 Count each class</t>
        </is>
      </c>
      <c r="I629" s="21" t="inlineStr">
        <is>
          <t>U</t>
        </is>
      </c>
      <c r="J629" s="23" t="n"/>
      <c r="K629" s="14" t="inlineStr">
        <is>
          <t>C3 Count each group</t>
        </is>
      </c>
      <c r="L629" s="21" t="inlineStr">
        <is>
          <t>U</t>
        </is>
      </c>
      <c r="M629" s="23" t="n"/>
      <c r="N629" s="14" t="inlineStr">
        <is>
          <t>C4 Count each split</t>
        </is>
      </c>
      <c r="O629" s="21" t="inlineStr">
        <is>
          <t>U</t>
        </is>
      </c>
      <c r="P629" s="23" t="n"/>
      <c r="Q629" s="14" t="inlineStr">
        <is>
          <t>C5 Justify the size</t>
        </is>
      </c>
      <c r="R629" s="21" t="inlineStr">
        <is>
          <t>U</t>
        </is>
      </c>
      <c r="S629" s="23" t="n"/>
      <c r="T629" s="14">
        <f>IF(Z629=0,IF(ISNUMBER(SEARCH("X",AV629)),"Unrated (0-5; X)","Unrated (0-5)"),IF(Z629=1,V629&amp;"/5",V629&amp;"-"&amp;X629&amp;"/5 (P"&amp;IF(ISNUMBER(SEARCH("X",AV629)),"; X","")&amp;")"))</f>
        <v/>
      </c>
      <c r="U629" s="26">
        <f>IF(AS629=0,"",IF(AR629=0,"Incomplete/invalid",IF(AA629=0,IF(ISNUMBER(SEARCH("X",AW629)),"Unrated (0-5; X)","Unrated (0-5)"),IF(AA629=1,W629&amp;"/5",W629&amp;"-"&amp;Y629&amp;"/5 (P"&amp;IF(ISNUMBER(SEARCH("X",AW629)),"; X","")&amp;")"))))</f>
        <v/>
      </c>
      <c r="V629" s="53">
        <f>LEN(AV629)-LEN(SUBSTITUTE(AV629,"Y",""))</f>
        <v/>
      </c>
      <c r="W629" s="54">
        <f>IF(AR629=1,LEN(AW629)-LEN(SUBSTITUTE(AW629,"Y","")),"")</f>
        <v/>
      </c>
      <c r="X629" s="53">
        <f>5-(LEN(AV629)-LEN(SUBSTITUTE(AV629,"N","")))</f>
        <v/>
      </c>
      <c r="Y629" s="54">
        <f>IF(AR629=1,5-(LEN(AW629)-LEN(SUBSTITUTE(AW629,"N",""))),"")</f>
        <v/>
      </c>
      <c r="Z629" s="55">
        <f>(V629+5-X629)/5</f>
        <v/>
      </c>
      <c r="AA629" s="56">
        <f>IF(AR629=1,(W629+5-Y629)/5,"")</f>
        <v/>
      </c>
      <c r="AB629" s="57">
        <f>D629*V629/5</f>
        <v/>
      </c>
      <c r="AC629" s="58">
        <f>IF(AR629=1,D629*W629/5,"")</f>
        <v/>
      </c>
      <c r="AD629" s="57">
        <f>D629*X629/5</f>
        <v/>
      </c>
      <c r="AE629" s="58">
        <f>IF(AR629=1,D629*Y629/5,"")</f>
        <v/>
      </c>
      <c r="AF629" s="57">
        <f>D629*Z629</f>
        <v/>
      </c>
      <c r="AG629" s="58">
        <f>IF(AR629=1,D629*AA629,"")</f>
        <v/>
      </c>
      <c r="AH629" s="14" t="inlineStr">
        <is>
          <t>Y: none | N: none | X: none | U: C1, C2, C3, C4, C5. See dataset-specific evidence note in MCDM_Grades and the complete rules in MCDM_Rubric.</t>
        </is>
      </c>
      <c r="AI629" s="27" t="n"/>
      <c r="AJ629" s="14" t="inlineStr">
        <is>
          <t>https://data.mendeley.com/datasets/kfth5g2xk3/2</t>
        </is>
      </c>
      <c r="AK629" s="27" t="n"/>
      <c r="AL629" s="14" t="inlineStr">
        <is>
          <t>P: primary documentation (not evaluator-verified data quality)</t>
        </is>
      </c>
      <c r="AM629" s="27" t="n"/>
      <c r="AN629" s="14" t="inlineStr">
        <is>
          <t>Mendeley kfth5g2xk3/2</t>
        </is>
      </c>
      <c r="AO629" s="27" t="n"/>
      <c r="AP629" s="14" t="inlineStr">
        <is>
          <t>2026-09-07</t>
        </is>
      </c>
      <c r="AQ629" s="27" t="n"/>
      <c r="AR629" s="14">
        <f>IF(AND(AS629=5,LEN(AW629)=5,LEN(SUBSTITUTE(SUBSTITUTE(SUBSTITUTE(SUBSTITUTE(AW629,"Y",""),"N",""),"U",""),"X",""))=0),1,0)</f>
        <v/>
      </c>
      <c r="AS629" s="14">
        <f>COUNTA(G629,J629,M629,P629,S629)</f>
        <v/>
      </c>
      <c r="AT629" s="14">
        <f>SUM(IF(OR(G629="Y",G629="N",G629="U",G629="X"),IF(G629=F629,1,0),0),IF(OR(J629="Y",J629="N",J629="U",J629="X"),IF(J629=I629,1,0),0),IF(OR(M629="Y",M629="N",M629="U",M629="X"),IF(M629=L629,1,0),0),IF(OR(P629="Y",P629="N",P629="U",P629="X"),IF(P629=O629,1,0),0),IF(OR(S629="Y",S629="N",S629="U",S629="X"),IF(S629=R629,1,0),0))</f>
        <v/>
      </c>
      <c r="AU629" s="14">
        <f>A629&amp;"|"&amp;LEFT(C629,1)</f>
        <v/>
      </c>
      <c r="AV629" s="14">
        <f>F629&amp;I629&amp;L629&amp;O629&amp;R629</f>
        <v/>
      </c>
      <c r="AW629" s="14">
        <f>G629&amp;J629&amp;M629&amp;P629&amp;S629</f>
        <v/>
      </c>
    </row>
    <row r="630" ht="70" customHeight="1">
      <c r="A630" s="14" t="inlineStr">
        <is>
          <t>DS-079</t>
        </is>
      </c>
      <c r="B630" s="14" t="inlineStr">
        <is>
          <t>Pothole Mix</t>
        </is>
      </c>
      <c r="C630" s="14" t="inlineStr">
        <is>
          <t>R Domain Fit</t>
        </is>
      </c>
      <c r="D630" s="14">
        <f>MCDM_Settings!$D$11</f>
        <v/>
      </c>
      <c r="E630" s="14" t="inlineStr">
        <is>
          <t>R1 Define the domain</t>
        </is>
      </c>
      <c r="F630" s="21" t="inlineStr">
        <is>
          <t>U</t>
        </is>
      </c>
      <c r="G630" s="23" t="n"/>
      <c r="H630" s="14" t="inlineStr">
        <is>
          <t>R2 Describe coverage</t>
        </is>
      </c>
      <c r="I630" s="21" t="inlineStr">
        <is>
          <t>U</t>
        </is>
      </c>
      <c r="J630" s="23" t="n"/>
      <c r="K630" s="14" t="inlineStr">
        <is>
          <t>R3 Compare the target</t>
        </is>
      </c>
      <c r="L630" s="21" t="inlineStr">
        <is>
          <t>U</t>
        </is>
      </c>
      <c r="M630" s="23" t="n"/>
      <c r="N630" s="14" t="inlineStr">
        <is>
          <t>R4 Check for bias</t>
        </is>
      </c>
      <c r="O630" s="21" t="inlineStr">
        <is>
          <t>U</t>
        </is>
      </c>
      <c r="P630" s="23" t="n"/>
      <c r="Q630" s="14" t="inlineStr">
        <is>
          <t>R5 Test a new domain</t>
        </is>
      </c>
      <c r="R630" s="21" t="inlineStr">
        <is>
          <t>U</t>
        </is>
      </c>
      <c r="S630" s="23" t="n"/>
      <c r="T630" s="14">
        <f>IF(Z630=0,IF(ISNUMBER(SEARCH("X",AV630)),"Unrated (0-5; X)","Unrated (0-5)"),IF(Z630=1,V630&amp;"/5",V630&amp;"-"&amp;X630&amp;"/5 (P"&amp;IF(ISNUMBER(SEARCH("X",AV630)),"; X","")&amp;")"))</f>
        <v/>
      </c>
      <c r="U630" s="26">
        <f>IF(AS630=0,"",IF(AR630=0,"Incomplete/invalid",IF(AA630=0,IF(ISNUMBER(SEARCH("X",AW630)),"Unrated (0-5; X)","Unrated (0-5)"),IF(AA630=1,W630&amp;"/5",W630&amp;"-"&amp;Y630&amp;"/5 (P"&amp;IF(ISNUMBER(SEARCH("X",AW630)),"; X","")&amp;")"))))</f>
        <v/>
      </c>
      <c r="V630" s="53">
        <f>LEN(AV630)-LEN(SUBSTITUTE(AV630,"Y",""))</f>
        <v/>
      </c>
      <c r="W630" s="54">
        <f>IF(AR630=1,LEN(AW630)-LEN(SUBSTITUTE(AW630,"Y","")),"")</f>
        <v/>
      </c>
      <c r="X630" s="53">
        <f>5-(LEN(AV630)-LEN(SUBSTITUTE(AV630,"N","")))</f>
        <v/>
      </c>
      <c r="Y630" s="54">
        <f>IF(AR630=1,5-(LEN(AW630)-LEN(SUBSTITUTE(AW630,"N",""))),"")</f>
        <v/>
      </c>
      <c r="Z630" s="55">
        <f>(V630+5-X630)/5</f>
        <v/>
      </c>
      <c r="AA630" s="56">
        <f>IF(AR630=1,(W630+5-Y630)/5,"")</f>
        <v/>
      </c>
      <c r="AB630" s="57">
        <f>D630*V630/5</f>
        <v/>
      </c>
      <c r="AC630" s="58">
        <f>IF(AR630=1,D630*W630/5,"")</f>
        <v/>
      </c>
      <c r="AD630" s="57">
        <f>D630*X630/5</f>
        <v/>
      </c>
      <c r="AE630" s="58">
        <f>IF(AR630=1,D630*Y630/5,"")</f>
        <v/>
      </c>
      <c r="AF630" s="57">
        <f>D630*Z630</f>
        <v/>
      </c>
      <c r="AG630" s="58">
        <f>IF(AR630=1,D630*AA630,"")</f>
        <v/>
      </c>
      <c r="AH630" s="14" t="inlineStr">
        <is>
          <t>Y: none | N: none | X: none | U: R1, R2, R3, R4, R5. See dataset-specific evidence note in MCDM_Grades and the complete rules in MCDM_Rubric.</t>
        </is>
      </c>
      <c r="AI630" s="27" t="n"/>
      <c r="AJ630" s="14" t="inlineStr">
        <is>
          <t>https://data.mendeley.com/datasets/kfth5g2xk3/2</t>
        </is>
      </c>
      <c r="AK630" s="27" t="n"/>
      <c r="AL630" s="14" t="inlineStr">
        <is>
          <t>P: primary documentation (not evaluator-verified data quality)</t>
        </is>
      </c>
      <c r="AM630" s="27" t="n"/>
      <c r="AN630" s="14" t="inlineStr">
        <is>
          <t>Mendeley kfth5g2xk3/2</t>
        </is>
      </c>
      <c r="AO630" s="27" t="n"/>
      <c r="AP630" s="14" t="inlineStr">
        <is>
          <t>2026-09-07</t>
        </is>
      </c>
      <c r="AQ630" s="27" t="n"/>
      <c r="AR630" s="14">
        <f>IF(AND(AS630=5,LEN(AW630)=5,LEN(SUBSTITUTE(SUBSTITUTE(SUBSTITUTE(SUBSTITUTE(AW630,"Y",""),"N",""),"U",""),"X",""))=0),1,0)</f>
        <v/>
      </c>
      <c r="AS630" s="14">
        <f>COUNTA(G630,J630,M630,P630,S630)</f>
        <v/>
      </c>
      <c r="AT630" s="14">
        <f>SUM(IF(OR(G630="Y",G630="N",G630="U",G630="X"),IF(G630=F630,1,0),0),IF(OR(J630="Y",J630="N",J630="U",J630="X"),IF(J630=I630,1,0),0),IF(OR(M630="Y",M630="N",M630="U",M630="X"),IF(M630=L630,1,0),0),IF(OR(P630="Y",P630="N",P630="U",P630="X"),IF(P630=O630,1,0),0),IF(OR(S630="Y",S630="N",S630="U",S630="X"),IF(S630=R630,1,0),0))</f>
        <v/>
      </c>
      <c r="AU630" s="14">
        <f>A630&amp;"|"&amp;LEFT(C630,1)</f>
        <v/>
      </c>
      <c r="AV630" s="14">
        <f>F630&amp;I630&amp;L630&amp;O630&amp;R630</f>
        <v/>
      </c>
      <c r="AW630" s="14">
        <f>G630&amp;J630&amp;M630&amp;P630&amp;S630</f>
        <v/>
      </c>
    </row>
    <row r="631" ht="70" customHeight="1">
      <c r="A631" s="14" t="inlineStr">
        <is>
          <t>DS-079</t>
        </is>
      </c>
      <c r="B631" s="14" t="inlineStr">
        <is>
          <t>Pothole Mix</t>
        </is>
      </c>
      <c r="C631" s="14" t="inlineStr">
        <is>
          <t>M Sensor Details</t>
        </is>
      </c>
      <c r="D631" s="14">
        <f>MCDM_Settings!$D$12</f>
        <v/>
      </c>
      <c r="E631" s="14" t="inlineStr">
        <is>
          <t>M1 Identify equipment</t>
        </is>
      </c>
      <c r="F631" s="21" t="inlineStr">
        <is>
          <t>Y</t>
        </is>
      </c>
      <c r="G631" s="23" t="n"/>
      <c r="H631" s="14" t="inlineStr">
        <is>
          <t>M2 Specify the scale</t>
        </is>
      </c>
      <c r="I631" s="21" t="inlineStr">
        <is>
          <t>U</t>
        </is>
      </c>
      <c r="J631" s="23" t="n"/>
      <c r="K631" s="14" t="inlineStr">
        <is>
          <t>M3 Locate the records</t>
        </is>
      </c>
      <c r="L631" s="21" t="inlineStr">
        <is>
          <t>U</t>
        </is>
      </c>
      <c r="M631" s="23" t="n"/>
      <c r="N631" s="14" t="inlineStr">
        <is>
          <t>M4 Report precision</t>
        </is>
      </c>
      <c r="O631" s="21" t="inlineStr">
        <is>
          <t>U</t>
        </is>
      </c>
      <c r="P631" s="23" t="n"/>
      <c r="Q631" s="14" t="inlineStr">
        <is>
          <t>M5 Explain processing</t>
        </is>
      </c>
      <c r="R631" s="21" t="inlineStr">
        <is>
          <t>Y</t>
        </is>
      </c>
      <c r="S631" s="23" t="n"/>
      <c r="T631" s="14">
        <f>IF(Z631=0,IF(ISNUMBER(SEARCH("X",AV631)),"Unrated (0-5; X)","Unrated (0-5)"),IF(Z631=1,V631&amp;"/5",V631&amp;"-"&amp;X631&amp;"/5 (P"&amp;IF(ISNUMBER(SEARCH("X",AV631)),"; X","")&amp;")"))</f>
        <v/>
      </c>
      <c r="U631" s="26">
        <f>IF(AS631=0,"",IF(AR631=0,"Incomplete/invalid",IF(AA631=0,IF(ISNUMBER(SEARCH("X",AW631)),"Unrated (0-5; X)","Unrated (0-5)"),IF(AA631=1,W631&amp;"/5",W631&amp;"-"&amp;Y631&amp;"/5 (P"&amp;IF(ISNUMBER(SEARCH("X",AW631)),"; X","")&amp;")"))))</f>
        <v/>
      </c>
      <c r="V631" s="53">
        <f>LEN(AV631)-LEN(SUBSTITUTE(AV631,"Y",""))</f>
        <v/>
      </c>
      <c r="W631" s="54">
        <f>IF(AR631=1,LEN(AW631)-LEN(SUBSTITUTE(AW631,"Y","")),"")</f>
        <v/>
      </c>
      <c r="X631" s="53">
        <f>5-(LEN(AV631)-LEN(SUBSTITUTE(AV631,"N","")))</f>
        <v/>
      </c>
      <c r="Y631" s="54">
        <f>IF(AR631=1,5-(LEN(AW631)-LEN(SUBSTITUTE(AW631,"N",""))),"")</f>
        <v/>
      </c>
      <c r="Z631" s="55">
        <f>(V631+5-X631)/5</f>
        <v/>
      </c>
      <c r="AA631" s="56">
        <f>IF(AR631=1,(W631+5-Y631)/5,"")</f>
        <v/>
      </c>
      <c r="AB631" s="57">
        <f>D631*V631/5</f>
        <v/>
      </c>
      <c r="AC631" s="58">
        <f>IF(AR631=1,D631*W631/5,"")</f>
        <v/>
      </c>
      <c r="AD631" s="57">
        <f>D631*X631/5</f>
        <v/>
      </c>
      <c r="AE631" s="58">
        <f>IF(AR631=1,D631*Y631/5,"")</f>
        <v/>
      </c>
      <c r="AF631" s="57">
        <f>D631*Z631</f>
        <v/>
      </c>
      <c r="AG631" s="58">
        <f>IF(AR631=1,D631*AA631,"")</f>
        <v/>
      </c>
      <c r="AH631" s="14" t="inlineStr">
        <is>
          <t>Y: M1, M5 | N: none | X: none | U: M2, M3, M4. See dataset-specific evidence note in MCDM_Grades and the complete rules in MCDM_Rubric.</t>
        </is>
      </c>
      <c r="AI631" s="27" t="n"/>
      <c r="AJ631" s="14" t="inlineStr">
        <is>
          <t>https://data.mendeley.com/datasets/kfth5g2xk3/2</t>
        </is>
      </c>
      <c r="AK631" s="27" t="n"/>
      <c r="AL631" s="14" t="inlineStr">
        <is>
          <t>P: primary documentation (not evaluator-verified data quality)</t>
        </is>
      </c>
      <c r="AM631" s="27" t="n"/>
      <c r="AN631" s="14" t="inlineStr">
        <is>
          <t>Mendeley kfth5g2xk3/2</t>
        </is>
      </c>
      <c r="AO631" s="27" t="n"/>
      <c r="AP631" s="14" t="inlineStr">
        <is>
          <t>2026-09-07</t>
        </is>
      </c>
      <c r="AQ631" s="27" t="n"/>
      <c r="AR631" s="14">
        <f>IF(AND(AS631=5,LEN(AW631)=5,LEN(SUBSTITUTE(SUBSTITUTE(SUBSTITUTE(SUBSTITUTE(AW631,"Y",""),"N",""),"U",""),"X",""))=0),1,0)</f>
        <v/>
      </c>
      <c r="AS631" s="14">
        <f>COUNTA(G631,J631,M631,P631,S631)</f>
        <v/>
      </c>
      <c r="AT631" s="14">
        <f>SUM(IF(OR(G631="Y",G631="N",G631="U",G631="X"),IF(G631=F631,1,0),0),IF(OR(J631="Y",J631="N",J631="U",J631="X"),IF(J631=I631,1,0),0),IF(OR(M631="Y",M631="N",M631="U",M631="X"),IF(M631=L631,1,0),0),IF(OR(P631="Y",P631="N",P631="U",P631="X"),IF(P631=O631,1,0),0),IF(OR(S631="Y",S631="N",S631="U",S631="X"),IF(S631=R631,1,0),0))</f>
        <v/>
      </c>
      <c r="AU631" s="14">
        <f>A631&amp;"|"&amp;LEFT(C631,1)</f>
        <v/>
      </c>
      <c r="AV631" s="14">
        <f>F631&amp;I631&amp;L631&amp;O631&amp;R631</f>
        <v/>
      </c>
      <c r="AW631" s="14">
        <f>G631&amp;J631&amp;M631&amp;P631&amp;S631</f>
        <v/>
      </c>
    </row>
    <row r="632" ht="70" customHeight="1">
      <c r="A632" s="14" t="inlineStr">
        <is>
          <t>DS-079</t>
        </is>
      </c>
      <c r="B632" s="14" t="inlineStr">
        <is>
          <t>Pothole Mix</t>
        </is>
      </c>
      <c r="C632" s="14" t="inlineStr">
        <is>
          <t>V Test Readiness</t>
        </is>
      </c>
      <c r="D632" s="14">
        <f>MCDM_Settings!$D$13</f>
        <v/>
      </c>
      <c r="E632" s="14" t="inlineStr">
        <is>
          <t>V1 Identify test data</t>
        </is>
      </c>
      <c r="F632" s="21" t="inlineStr">
        <is>
          <t>U</t>
        </is>
      </c>
      <c r="G632" s="23" t="n"/>
      <c r="H632" s="14" t="inlineStr">
        <is>
          <t>V2 Define the splits</t>
        </is>
      </c>
      <c r="I632" s="21" t="inlineStr">
        <is>
          <t>U</t>
        </is>
      </c>
      <c r="J632" s="23" t="n"/>
      <c r="K632" s="14" t="inlineStr">
        <is>
          <t>V3 Prevent leakage</t>
        </is>
      </c>
      <c r="L632" s="21" t="inlineStr">
        <is>
          <t>U</t>
        </is>
      </c>
      <c r="M632" s="23" t="n"/>
      <c r="N632" s="14" t="inlineStr">
        <is>
          <t>V4 Provide a baseline</t>
        </is>
      </c>
      <c r="O632" s="21" t="inlineStr">
        <is>
          <t>U</t>
        </is>
      </c>
      <c r="P632" s="23" t="n"/>
      <c r="Q632" s="14" t="inlineStr">
        <is>
          <t>V5 Report uncertainty</t>
        </is>
      </c>
      <c r="R632" s="21" t="inlineStr">
        <is>
          <t>U</t>
        </is>
      </c>
      <c r="S632" s="23" t="n"/>
      <c r="T632" s="14">
        <f>IF(Z632=0,IF(ISNUMBER(SEARCH("X",AV632)),"Unrated (0-5; X)","Unrated (0-5)"),IF(Z632=1,V632&amp;"/5",V632&amp;"-"&amp;X632&amp;"/5 (P"&amp;IF(ISNUMBER(SEARCH("X",AV632)),"; X","")&amp;")"))</f>
        <v/>
      </c>
      <c r="U632" s="26">
        <f>IF(AS632=0,"",IF(AR632=0,"Incomplete/invalid",IF(AA632=0,IF(ISNUMBER(SEARCH("X",AW632)),"Unrated (0-5; X)","Unrated (0-5)"),IF(AA632=1,W632&amp;"/5",W632&amp;"-"&amp;Y632&amp;"/5 (P"&amp;IF(ISNUMBER(SEARCH("X",AW632)),"; X","")&amp;")"))))</f>
        <v/>
      </c>
      <c r="V632" s="53">
        <f>LEN(AV632)-LEN(SUBSTITUTE(AV632,"Y",""))</f>
        <v/>
      </c>
      <c r="W632" s="54">
        <f>IF(AR632=1,LEN(AW632)-LEN(SUBSTITUTE(AW632,"Y","")),"")</f>
        <v/>
      </c>
      <c r="X632" s="53">
        <f>5-(LEN(AV632)-LEN(SUBSTITUTE(AV632,"N","")))</f>
        <v/>
      </c>
      <c r="Y632" s="54">
        <f>IF(AR632=1,5-(LEN(AW632)-LEN(SUBSTITUTE(AW632,"N",""))),"")</f>
        <v/>
      </c>
      <c r="Z632" s="55">
        <f>(V632+5-X632)/5</f>
        <v/>
      </c>
      <c r="AA632" s="56">
        <f>IF(AR632=1,(W632+5-Y632)/5,"")</f>
        <v/>
      </c>
      <c r="AB632" s="57">
        <f>D632*V632/5</f>
        <v/>
      </c>
      <c r="AC632" s="58">
        <f>IF(AR632=1,D632*W632/5,"")</f>
        <v/>
      </c>
      <c r="AD632" s="57">
        <f>D632*X632/5</f>
        <v/>
      </c>
      <c r="AE632" s="58">
        <f>IF(AR632=1,D632*Y632/5,"")</f>
        <v/>
      </c>
      <c r="AF632" s="57">
        <f>D632*Z632</f>
        <v/>
      </c>
      <c r="AG632" s="58">
        <f>IF(AR632=1,D632*AA632,"")</f>
        <v/>
      </c>
      <c r="AH632" s="14" t="inlineStr">
        <is>
          <t>Y: none | N: none | X: none | U: V1, V2, V3, V4, V5. See dataset-specific evidence note in MCDM_Grades and the complete rules in MCDM_Rubric.</t>
        </is>
      </c>
      <c r="AI632" s="27" t="n"/>
      <c r="AJ632" s="14" t="inlineStr">
        <is>
          <t>https://data.mendeley.com/datasets/kfth5g2xk3/2</t>
        </is>
      </c>
      <c r="AK632" s="27" t="n"/>
      <c r="AL632" s="14" t="inlineStr">
        <is>
          <t>P: primary documentation (not evaluator-verified data quality)</t>
        </is>
      </c>
      <c r="AM632" s="27" t="n"/>
      <c r="AN632" s="14" t="inlineStr">
        <is>
          <t>Mendeley kfth5g2xk3/2</t>
        </is>
      </c>
      <c r="AO632" s="27" t="n"/>
      <c r="AP632" s="14" t="inlineStr">
        <is>
          <t>2026-09-07</t>
        </is>
      </c>
      <c r="AQ632" s="27" t="n"/>
      <c r="AR632" s="14">
        <f>IF(AND(AS632=5,LEN(AW632)=5,LEN(SUBSTITUTE(SUBSTITUTE(SUBSTITUTE(SUBSTITUTE(AW632,"Y",""),"N",""),"U",""),"X",""))=0),1,0)</f>
        <v/>
      </c>
      <c r="AS632" s="14">
        <f>COUNTA(G632,J632,M632,P632,S632)</f>
        <v/>
      </c>
      <c r="AT632" s="14">
        <f>SUM(IF(OR(G632="Y",G632="N",G632="U",G632="X"),IF(G632=F632,1,0),0),IF(OR(J632="Y",J632="N",J632="U",J632="X"),IF(J632=I632,1,0),0),IF(OR(M632="Y",M632="N",M632="U",M632="X"),IF(M632=L632,1,0),0),IF(OR(P632="Y",P632="N",P632="U",P632="X"),IF(P632=O632,1,0),0),IF(OR(S632="Y",S632="N",S632="U",S632="X"),IF(S632=R632,1,0),0))</f>
        <v/>
      </c>
      <c r="AU632" s="14">
        <f>A632&amp;"|"&amp;LEFT(C632,1)</f>
        <v/>
      </c>
      <c r="AV632" s="14">
        <f>F632&amp;I632&amp;L632&amp;O632&amp;R632</f>
        <v/>
      </c>
      <c r="AW632" s="14">
        <f>G632&amp;J632&amp;M632&amp;P632&amp;S632</f>
        <v/>
      </c>
    </row>
    <row r="633" ht="70" customHeight="1">
      <c r="A633" s="14" t="inlineStr">
        <is>
          <t>DS-079</t>
        </is>
      </c>
      <c r="B633" s="14" t="inlineStr">
        <is>
          <t>Pothole Mix</t>
        </is>
      </c>
      <c r="C633" s="14" t="inlineStr">
        <is>
          <t>E Engineering Value</t>
        </is>
      </c>
      <c r="D633" s="14">
        <f>MCDM_Settings!$D$14</f>
        <v/>
      </c>
      <c r="E633" s="14" t="inlineStr">
        <is>
          <t>E1 Define the outcome</t>
        </is>
      </c>
      <c r="F633" s="21" t="inlineStr">
        <is>
          <t>U</t>
        </is>
      </c>
      <c r="G633" s="23" t="n"/>
      <c r="H633" s="14" t="inlineStr">
        <is>
          <t>E2 Provide measurements</t>
        </is>
      </c>
      <c r="I633" s="21" t="inlineStr">
        <is>
          <t>U</t>
        </is>
      </c>
      <c r="J633" s="23" t="n"/>
      <c r="K633" s="14" t="inlineStr">
        <is>
          <t>E3 Link the records</t>
        </is>
      </c>
      <c r="L633" s="21" t="inlineStr">
        <is>
          <t>U</t>
        </is>
      </c>
      <c r="M633" s="23" t="n"/>
      <c r="N633" s="14" t="inlineStr">
        <is>
          <t>E4 Map agency needs</t>
        </is>
      </c>
      <c r="O633" s="21" t="inlineStr">
        <is>
          <t>U</t>
        </is>
      </c>
      <c r="P633" s="23" t="n"/>
      <c r="Q633" s="14" t="inlineStr">
        <is>
          <t>E5 Validate the decision</t>
        </is>
      </c>
      <c r="R633" s="21" t="inlineStr">
        <is>
          <t>U</t>
        </is>
      </c>
      <c r="S633" s="23" t="n"/>
      <c r="T633" s="14">
        <f>IF(Z633=0,IF(ISNUMBER(SEARCH("X",AV633)),"Unrated (0-5; X)","Unrated (0-5)"),IF(Z633=1,V633&amp;"/5",V633&amp;"-"&amp;X633&amp;"/5 (P"&amp;IF(ISNUMBER(SEARCH("X",AV633)),"; X","")&amp;")"))</f>
        <v/>
      </c>
      <c r="U633" s="26">
        <f>IF(AS633=0,"",IF(AR633=0,"Incomplete/invalid",IF(AA633=0,IF(ISNUMBER(SEARCH("X",AW633)),"Unrated (0-5; X)","Unrated (0-5)"),IF(AA633=1,W633&amp;"/5",W633&amp;"-"&amp;Y633&amp;"/5 (P"&amp;IF(ISNUMBER(SEARCH("X",AW633)),"; X","")&amp;")"))))</f>
        <v/>
      </c>
      <c r="V633" s="53">
        <f>LEN(AV633)-LEN(SUBSTITUTE(AV633,"Y",""))</f>
        <v/>
      </c>
      <c r="W633" s="54">
        <f>IF(AR633=1,LEN(AW633)-LEN(SUBSTITUTE(AW633,"Y","")),"")</f>
        <v/>
      </c>
      <c r="X633" s="53">
        <f>5-(LEN(AV633)-LEN(SUBSTITUTE(AV633,"N","")))</f>
        <v/>
      </c>
      <c r="Y633" s="54">
        <f>IF(AR633=1,5-(LEN(AW633)-LEN(SUBSTITUTE(AW633,"N",""))),"")</f>
        <v/>
      </c>
      <c r="Z633" s="55">
        <f>(V633+5-X633)/5</f>
        <v/>
      </c>
      <c r="AA633" s="56">
        <f>IF(AR633=1,(W633+5-Y633)/5,"")</f>
        <v/>
      </c>
      <c r="AB633" s="57">
        <f>D633*V633/5</f>
        <v/>
      </c>
      <c r="AC633" s="58">
        <f>IF(AR633=1,D633*W633/5,"")</f>
        <v/>
      </c>
      <c r="AD633" s="57">
        <f>D633*X633/5</f>
        <v/>
      </c>
      <c r="AE633" s="58">
        <f>IF(AR633=1,D633*Y633/5,"")</f>
        <v/>
      </c>
      <c r="AF633" s="57">
        <f>D633*Z633</f>
        <v/>
      </c>
      <c r="AG633" s="58">
        <f>IF(AR633=1,D633*AA633,"")</f>
        <v/>
      </c>
      <c r="AH633" s="14" t="inlineStr">
        <is>
          <t>Y: none | N: none | X: none | U: E1, E2, E3, E4, E5. See dataset-specific evidence note in MCDM_Grades and the complete rules in MCDM_Rubric.</t>
        </is>
      </c>
      <c r="AI633" s="27" t="n"/>
      <c r="AJ633" s="14" t="inlineStr">
        <is>
          <t>https://data.mendeley.com/datasets/kfth5g2xk3/2</t>
        </is>
      </c>
      <c r="AK633" s="27" t="n"/>
      <c r="AL633" s="14" t="inlineStr">
        <is>
          <t>P: primary documentation (not evaluator-verified data quality)</t>
        </is>
      </c>
      <c r="AM633" s="27" t="n"/>
      <c r="AN633" s="14" t="inlineStr">
        <is>
          <t>Mendeley kfth5g2xk3/2</t>
        </is>
      </c>
      <c r="AO633" s="27" t="n"/>
      <c r="AP633" s="14" t="inlineStr">
        <is>
          <t>2026-09-07</t>
        </is>
      </c>
      <c r="AQ633" s="27" t="n"/>
      <c r="AR633" s="14">
        <f>IF(AND(AS633=5,LEN(AW633)=5,LEN(SUBSTITUTE(SUBSTITUTE(SUBSTITUTE(SUBSTITUTE(AW633,"Y",""),"N",""),"U",""),"X",""))=0),1,0)</f>
        <v/>
      </c>
      <c r="AS633" s="14">
        <f>COUNTA(G633,J633,M633,P633,S633)</f>
        <v/>
      </c>
      <c r="AT633" s="14">
        <f>SUM(IF(OR(G633="Y",G633="N",G633="U",G633="X"),IF(G633=F633,1,0),0),IF(OR(J633="Y",J633="N",J633="U",J633="X"),IF(J633=I633,1,0),0),IF(OR(M633="Y",M633="N",M633="U",M633="X"),IF(M633=L633,1,0),0),IF(OR(P633="Y",P633="N",P633="U",P633="X"),IF(P633=O633,1,0),0),IF(OR(S633="Y",S633="N",S633="U",S633="X"),IF(S633=R633,1,0),0))</f>
        <v/>
      </c>
      <c r="AU633" s="14">
        <f>A633&amp;"|"&amp;LEFT(C633,1)</f>
        <v/>
      </c>
      <c r="AV633" s="14">
        <f>F633&amp;I633&amp;L633&amp;O633&amp;R633</f>
        <v/>
      </c>
      <c r="AW633" s="14">
        <f>G633&amp;J633&amp;M633&amp;P633&amp;S633</f>
        <v/>
      </c>
    </row>
    <row r="634" ht="70" customHeight="1">
      <c r="A634" s="14" t="inlineStr">
        <is>
          <t>DS-080</t>
        </is>
      </c>
      <c r="B634" s="14" t="inlineStr">
        <is>
          <t>Pothole Videos</t>
        </is>
      </c>
      <c r="C634" s="14" t="inlineStr">
        <is>
          <t>A Access</t>
        </is>
      </c>
      <c r="D634" s="14">
        <f>MCDM_Settings!$D$7</f>
        <v/>
      </c>
      <c r="E634" s="14" t="inlineStr">
        <is>
          <t>A1 Find the release</t>
        </is>
      </c>
      <c r="F634" s="21" t="inlineStr">
        <is>
          <t>Y</t>
        </is>
      </c>
      <c r="G634" s="23" t="n"/>
      <c r="H634" s="14" t="inlineStr">
        <is>
          <t>A2 Get the data</t>
        </is>
      </c>
      <c r="I634" s="21" t="inlineStr">
        <is>
          <t>Y</t>
        </is>
      </c>
      <c r="J634" s="23" t="n"/>
      <c r="K634" s="14" t="inlineStr">
        <is>
          <t>A3 Check the license</t>
        </is>
      </c>
      <c r="L634" s="21" t="inlineStr">
        <is>
          <t>Y</t>
        </is>
      </c>
      <c r="M634" s="23" t="n"/>
      <c r="N634" s="14" t="inlineStr">
        <is>
          <t>A4 Check other rights</t>
        </is>
      </c>
      <c r="O634" s="21" t="inlineStr">
        <is>
          <t>U</t>
        </is>
      </c>
      <c r="P634" s="23" t="n"/>
      <c r="Q634" s="14" t="inlineStr">
        <is>
          <t>A5 Open a sample</t>
        </is>
      </c>
      <c r="R634" s="21" t="inlineStr">
        <is>
          <t>U</t>
        </is>
      </c>
      <c r="S634" s="23" t="n"/>
      <c r="T634" s="14">
        <f>IF(Z634=0,IF(ISNUMBER(SEARCH("X",AV634)),"Unrated (0-5; X)","Unrated (0-5)"),IF(Z634=1,V634&amp;"/5",V634&amp;"-"&amp;X634&amp;"/5 (P"&amp;IF(ISNUMBER(SEARCH("X",AV634)),"; X","")&amp;")"))</f>
        <v/>
      </c>
      <c r="U634" s="26">
        <f>IF(AS634=0,"",IF(AR634=0,"Incomplete/invalid",IF(AA634=0,IF(ISNUMBER(SEARCH("X",AW634)),"Unrated (0-5; X)","Unrated (0-5)"),IF(AA634=1,W634&amp;"/5",W634&amp;"-"&amp;Y634&amp;"/5 (P"&amp;IF(ISNUMBER(SEARCH("X",AW634)),"; X","")&amp;")"))))</f>
        <v/>
      </c>
      <c r="V634" s="53">
        <f>LEN(AV634)-LEN(SUBSTITUTE(AV634,"Y",""))</f>
        <v/>
      </c>
      <c r="W634" s="54">
        <f>IF(AR634=1,LEN(AW634)-LEN(SUBSTITUTE(AW634,"Y","")),"")</f>
        <v/>
      </c>
      <c r="X634" s="53">
        <f>5-(LEN(AV634)-LEN(SUBSTITUTE(AV634,"N","")))</f>
        <v/>
      </c>
      <c r="Y634" s="54">
        <f>IF(AR634=1,5-(LEN(AW634)-LEN(SUBSTITUTE(AW634,"N",""))),"")</f>
        <v/>
      </c>
      <c r="Z634" s="55">
        <f>(V634+5-X634)/5</f>
        <v/>
      </c>
      <c r="AA634" s="56">
        <f>IF(AR634=1,(W634+5-Y634)/5,"")</f>
        <v/>
      </c>
      <c r="AB634" s="57">
        <f>D634*V634/5</f>
        <v/>
      </c>
      <c r="AC634" s="58">
        <f>IF(AR634=1,D634*W634/5,"")</f>
        <v/>
      </c>
      <c r="AD634" s="57">
        <f>D634*X634/5</f>
        <v/>
      </c>
      <c r="AE634" s="58">
        <f>IF(AR634=1,D634*Y634/5,"")</f>
        <v/>
      </c>
      <c r="AF634" s="57">
        <f>D634*Z634</f>
        <v/>
      </c>
      <c r="AG634" s="58">
        <f>IF(AR634=1,D634*AA634,"")</f>
        <v/>
      </c>
      <c r="AH634" s="14" t="inlineStr">
        <is>
          <t>Y: A1, A2, A3 | N: none | X: none | U: A4, A5. See dataset-specific evidence note in MCDM_Grades and the complete rules in MCDM_Rubric.</t>
        </is>
      </c>
      <c r="AI634" s="27" t="n"/>
      <c r="AJ634" s="14" t="inlineStr">
        <is>
          <t>https://data.mendeley.com/datasets/5bwfg4v4cd/3</t>
        </is>
      </c>
      <c r="AK634" s="27" t="n"/>
      <c r="AL634" s="14" t="inlineStr">
        <is>
          <t>P: primary documentation (not evaluator-verified data quality)</t>
        </is>
      </c>
      <c r="AM634" s="27" t="n"/>
      <c r="AN634" s="14" t="inlineStr">
        <is>
          <t>Mendeley 5bwfg4v4cd/3</t>
        </is>
      </c>
      <c r="AO634" s="27" t="n"/>
      <c r="AP634" s="14" t="inlineStr">
        <is>
          <t>2026-09-07</t>
        </is>
      </c>
      <c r="AQ634" s="27" t="n"/>
      <c r="AR634" s="14">
        <f>IF(AND(AS634=5,LEN(AW634)=5,LEN(SUBSTITUTE(SUBSTITUTE(SUBSTITUTE(SUBSTITUTE(AW634,"Y",""),"N",""),"U",""),"X",""))=0),1,0)</f>
        <v/>
      </c>
      <c r="AS634" s="14">
        <f>COUNTA(G634,J634,M634,P634,S634)</f>
        <v/>
      </c>
      <c r="AT634" s="14">
        <f>SUM(IF(OR(G634="Y",G634="N",G634="U",G634="X"),IF(G634=F634,1,0),0),IF(OR(J634="Y",J634="N",J634="U",J634="X"),IF(J634=I634,1,0),0),IF(OR(M634="Y",M634="N",M634="U",M634="X"),IF(M634=L634,1,0),0),IF(OR(P634="Y",P634="N",P634="U",P634="X"),IF(P634=O634,1,0),0),IF(OR(S634="Y",S634="N",S634="U",S634="X"),IF(S634=R634,1,0),0))</f>
        <v/>
      </c>
      <c r="AU634" s="14">
        <f>A634&amp;"|"&amp;LEFT(C634,1)</f>
        <v/>
      </c>
      <c r="AV634" s="14">
        <f>F634&amp;I634&amp;L634&amp;O634&amp;R634</f>
        <v/>
      </c>
      <c r="AW634" s="14">
        <f>G634&amp;J634&amp;M634&amp;P634&amp;S634</f>
        <v/>
      </c>
    </row>
    <row r="635" ht="70" customHeight="1">
      <c r="A635" s="14" t="inlineStr">
        <is>
          <t>DS-080</t>
        </is>
      </c>
      <c r="B635" s="14" t="inlineStr">
        <is>
          <t>Pothole Videos</t>
        </is>
      </c>
      <c r="C635" s="14" t="inlineStr">
        <is>
          <t>L Label Quality</t>
        </is>
      </c>
      <c r="D635" s="14">
        <f>MCDM_Settings!$D$8</f>
        <v/>
      </c>
      <c r="E635" s="14" t="inlineStr">
        <is>
          <t>L1 Define the targets</t>
        </is>
      </c>
      <c r="F635" s="21" t="inlineStr">
        <is>
          <t>Y</t>
        </is>
      </c>
      <c r="G635" s="23" t="n"/>
      <c r="H635" s="14" t="inlineStr">
        <is>
          <t>L2 Explain the rules</t>
        </is>
      </c>
      <c r="I635" s="21" t="inlineStr">
        <is>
          <t>U</t>
        </is>
      </c>
      <c r="J635" s="23" t="n"/>
      <c r="K635" s="14" t="inlineStr">
        <is>
          <t>L3 Identify the team</t>
        </is>
      </c>
      <c r="L635" s="21" t="inlineStr">
        <is>
          <t>U</t>
        </is>
      </c>
      <c r="M635" s="23" t="n"/>
      <c r="N635" s="14" t="inlineStr">
        <is>
          <t>L4 Review and correct</t>
        </is>
      </c>
      <c r="O635" s="21" t="inlineStr">
        <is>
          <t>U</t>
        </is>
      </c>
      <c r="P635" s="23" t="n"/>
      <c r="Q635" s="14" t="inlineStr">
        <is>
          <t>L5 Measure reliability</t>
        </is>
      </c>
      <c r="R635" s="21" t="inlineStr">
        <is>
          <t>U</t>
        </is>
      </c>
      <c r="S635" s="23" t="n"/>
      <c r="T635" s="14">
        <f>IF(Z635=0,IF(ISNUMBER(SEARCH("X",AV635)),"Unrated (0-5; X)","Unrated (0-5)"),IF(Z635=1,V635&amp;"/5",V635&amp;"-"&amp;X635&amp;"/5 (P"&amp;IF(ISNUMBER(SEARCH("X",AV635)),"; X","")&amp;")"))</f>
        <v/>
      </c>
      <c r="U635" s="26">
        <f>IF(AS635=0,"",IF(AR635=0,"Incomplete/invalid",IF(AA635=0,IF(ISNUMBER(SEARCH("X",AW635)),"Unrated (0-5; X)","Unrated (0-5)"),IF(AA635=1,W635&amp;"/5",W635&amp;"-"&amp;Y635&amp;"/5 (P"&amp;IF(ISNUMBER(SEARCH("X",AW635)),"; X","")&amp;")"))))</f>
        <v/>
      </c>
      <c r="V635" s="53">
        <f>LEN(AV635)-LEN(SUBSTITUTE(AV635,"Y",""))</f>
        <v/>
      </c>
      <c r="W635" s="54">
        <f>IF(AR635=1,LEN(AW635)-LEN(SUBSTITUTE(AW635,"Y","")),"")</f>
        <v/>
      </c>
      <c r="X635" s="53">
        <f>5-(LEN(AV635)-LEN(SUBSTITUTE(AV635,"N","")))</f>
        <v/>
      </c>
      <c r="Y635" s="54">
        <f>IF(AR635=1,5-(LEN(AW635)-LEN(SUBSTITUTE(AW635,"N",""))),"")</f>
        <v/>
      </c>
      <c r="Z635" s="55">
        <f>(V635+5-X635)/5</f>
        <v/>
      </c>
      <c r="AA635" s="56">
        <f>IF(AR635=1,(W635+5-Y635)/5,"")</f>
        <v/>
      </c>
      <c r="AB635" s="57">
        <f>D635*V635/5</f>
        <v/>
      </c>
      <c r="AC635" s="58">
        <f>IF(AR635=1,D635*W635/5,"")</f>
        <v/>
      </c>
      <c r="AD635" s="57">
        <f>D635*X635/5</f>
        <v/>
      </c>
      <c r="AE635" s="58">
        <f>IF(AR635=1,D635*Y635/5,"")</f>
        <v/>
      </c>
      <c r="AF635" s="57">
        <f>D635*Z635</f>
        <v/>
      </c>
      <c r="AG635" s="58">
        <f>IF(AR635=1,D635*AA635,"")</f>
        <v/>
      </c>
      <c r="AH635" s="14" t="inlineStr">
        <is>
          <t>Y: L1 | N: none | X: none | U: L2, L3, L4, L5. See dataset-specific evidence note in MCDM_Grades and the complete rules in MCDM_Rubric.</t>
        </is>
      </c>
      <c r="AI635" s="27" t="n"/>
      <c r="AJ635" s="14" t="inlineStr">
        <is>
          <t>https://data.mendeley.com/datasets/5bwfg4v4cd/3</t>
        </is>
      </c>
      <c r="AK635" s="27" t="n"/>
      <c r="AL635" s="14" t="inlineStr">
        <is>
          <t>P: primary documentation (not evaluator-verified data quality)</t>
        </is>
      </c>
      <c r="AM635" s="27" t="n"/>
      <c r="AN635" s="14" t="inlineStr">
        <is>
          <t>Mendeley 5bwfg4v4cd/3</t>
        </is>
      </c>
      <c r="AO635" s="27" t="n"/>
      <c r="AP635" s="14" t="inlineStr">
        <is>
          <t>2026-09-07</t>
        </is>
      </c>
      <c r="AQ635" s="27" t="n"/>
      <c r="AR635" s="14">
        <f>IF(AND(AS635=5,LEN(AW635)=5,LEN(SUBSTITUTE(SUBSTITUTE(SUBSTITUTE(SUBSTITUTE(AW635,"Y",""),"N",""),"U",""),"X",""))=0),1,0)</f>
        <v/>
      </c>
      <c r="AS635" s="14">
        <f>COUNTA(G635,J635,M635,P635,S635)</f>
        <v/>
      </c>
      <c r="AT635" s="14">
        <f>SUM(IF(OR(G635="Y",G635="N",G635="U",G635="X"),IF(G635=F635,1,0),0),IF(OR(J635="Y",J635="N",J635="U",J635="X"),IF(J635=I635,1,0),0),IF(OR(M635="Y",M635="N",M635="U",M635="X"),IF(M635=L635,1,0),0),IF(OR(P635="Y",P635="N",P635="U",P635="X"),IF(P635=O635,1,0),0),IF(OR(S635="Y",S635="N",S635="U",S635="X"),IF(S635=R635,1,0),0))</f>
        <v/>
      </c>
      <c r="AU635" s="14">
        <f>A635&amp;"|"&amp;LEFT(C635,1)</f>
        <v/>
      </c>
      <c r="AV635" s="14">
        <f>F635&amp;I635&amp;L635&amp;O635&amp;R635</f>
        <v/>
      </c>
      <c r="AW635" s="14">
        <f>G635&amp;J635&amp;M635&amp;P635&amp;S635</f>
        <v/>
      </c>
    </row>
    <row r="636" ht="70" customHeight="1">
      <c r="A636" s="14" t="inlineStr">
        <is>
          <t>DS-080</t>
        </is>
      </c>
      <c r="B636" s="14" t="inlineStr">
        <is>
          <t>Pothole Videos</t>
        </is>
      </c>
      <c r="C636" s="14" t="inlineStr">
        <is>
          <t>D Documentation</t>
        </is>
      </c>
      <c r="D636" s="14">
        <f>MCDM_Settings!$D$9</f>
        <v/>
      </c>
      <c r="E636" s="14" t="inlineStr">
        <is>
          <t>D1 Describe the files</t>
        </is>
      </c>
      <c r="F636" s="21" t="inlineStr">
        <is>
          <t>U</t>
        </is>
      </c>
      <c r="G636" s="23" t="n"/>
      <c r="H636" s="14" t="inlineStr">
        <is>
          <t>D2 Explain the source</t>
        </is>
      </c>
      <c r="I636" s="21" t="inlineStr">
        <is>
          <t>Y</t>
        </is>
      </c>
      <c r="J636" s="23" t="n"/>
      <c r="K636" s="14" t="inlineStr">
        <is>
          <t>D3 Track the version</t>
        </is>
      </c>
      <c r="L636" s="21" t="inlineStr">
        <is>
          <t>U</t>
        </is>
      </c>
      <c r="M636" s="23" t="n"/>
      <c r="N636" s="14" t="inlineStr">
        <is>
          <t>D4 State the limits</t>
        </is>
      </c>
      <c r="O636" s="21" t="inlineStr">
        <is>
          <t>U</t>
        </is>
      </c>
      <c r="P636" s="23" t="n"/>
      <c r="Q636" s="14" t="inlineStr">
        <is>
          <t>D5 Locate the details</t>
        </is>
      </c>
      <c r="R636" s="21" t="inlineStr">
        <is>
          <t>Y</t>
        </is>
      </c>
      <c r="S636" s="23" t="n"/>
      <c r="T636" s="14">
        <f>IF(Z636=0,IF(ISNUMBER(SEARCH("X",AV636)),"Unrated (0-5; X)","Unrated (0-5)"),IF(Z636=1,V636&amp;"/5",V636&amp;"-"&amp;X636&amp;"/5 (P"&amp;IF(ISNUMBER(SEARCH("X",AV636)),"; X","")&amp;")"))</f>
        <v/>
      </c>
      <c r="U636" s="26">
        <f>IF(AS636=0,"",IF(AR636=0,"Incomplete/invalid",IF(AA636=0,IF(ISNUMBER(SEARCH("X",AW636)),"Unrated (0-5; X)","Unrated (0-5)"),IF(AA636=1,W636&amp;"/5",W636&amp;"-"&amp;Y636&amp;"/5 (P"&amp;IF(ISNUMBER(SEARCH("X",AW636)),"; X","")&amp;")"))))</f>
        <v/>
      </c>
      <c r="V636" s="53">
        <f>LEN(AV636)-LEN(SUBSTITUTE(AV636,"Y",""))</f>
        <v/>
      </c>
      <c r="W636" s="54">
        <f>IF(AR636=1,LEN(AW636)-LEN(SUBSTITUTE(AW636,"Y","")),"")</f>
        <v/>
      </c>
      <c r="X636" s="53">
        <f>5-(LEN(AV636)-LEN(SUBSTITUTE(AV636,"N","")))</f>
        <v/>
      </c>
      <c r="Y636" s="54">
        <f>IF(AR636=1,5-(LEN(AW636)-LEN(SUBSTITUTE(AW636,"N",""))),"")</f>
        <v/>
      </c>
      <c r="Z636" s="55">
        <f>(V636+5-X636)/5</f>
        <v/>
      </c>
      <c r="AA636" s="56">
        <f>IF(AR636=1,(W636+5-Y636)/5,"")</f>
        <v/>
      </c>
      <c r="AB636" s="57">
        <f>D636*V636/5</f>
        <v/>
      </c>
      <c r="AC636" s="58">
        <f>IF(AR636=1,D636*W636/5,"")</f>
        <v/>
      </c>
      <c r="AD636" s="57">
        <f>D636*X636/5</f>
        <v/>
      </c>
      <c r="AE636" s="58">
        <f>IF(AR636=1,D636*Y636/5,"")</f>
        <v/>
      </c>
      <c r="AF636" s="57">
        <f>D636*Z636</f>
        <v/>
      </c>
      <c r="AG636" s="58">
        <f>IF(AR636=1,D636*AA636,"")</f>
        <v/>
      </c>
      <c r="AH636" s="14" t="inlineStr">
        <is>
          <t>Y: D2, D5 | N: none | X: none | U: D1, D3, D4. See dataset-specific evidence note in MCDM_Grades and the complete rules in MCDM_Rubric.</t>
        </is>
      </c>
      <c r="AI636" s="27" t="n"/>
      <c r="AJ636" s="14" t="inlineStr">
        <is>
          <t>https://data.mendeley.com/datasets/5bwfg4v4cd/3</t>
        </is>
      </c>
      <c r="AK636" s="27" t="n"/>
      <c r="AL636" s="14" t="inlineStr">
        <is>
          <t>P: primary documentation (not evaluator-verified data quality)</t>
        </is>
      </c>
      <c r="AM636" s="27" t="n"/>
      <c r="AN636" s="14" t="inlineStr">
        <is>
          <t>Mendeley 5bwfg4v4cd/3</t>
        </is>
      </c>
      <c r="AO636" s="27" t="n"/>
      <c r="AP636" s="14" t="inlineStr">
        <is>
          <t>2026-09-07</t>
        </is>
      </c>
      <c r="AQ636" s="27" t="n"/>
      <c r="AR636" s="14">
        <f>IF(AND(AS636=5,LEN(AW636)=5,LEN(SUBSTITUTE(SUBSTITUTE(SUBSTITUTE(SUBSTITUTE(AW636,"Y",""),"N",""),"U",""),"X",""))=0),1,0)</f>
        <v/>
      </c>
      <c r="AS636" s="14">
        <f>COUNTA(G636,J636,M636,P636,S636)</f>
        <v/>
      </c>
      <c r="AT636" s="14">
        <f>SUM(IF(OR(G636="Y",G636="N",G636="U",G636="X"),IF(G636=F636,1,0),0),IF(OR(J636="Y",J636="N",J636="U",J636="X"),IF(J636=I636,1,0),0),IF(OR(M636="Y",M636="N",M636="U",M636="X"),IF(M636=L636,1,0),0),IF(OR(P636="Y",P636="N",P636="U",P636="X"),IF(P636=O636,1,0),0),IF(OR(S636="Y",S636="N",S636="U",S636="X"),IF(S636=R636,1,0),0))</f>
        <v/>
      </c>
      <c r="AU636" s="14">
        <f>A636&amp;"|"&amp;LEFT(C636,1)</f>
        <v/>
      </c>
      <c r="AV636" s="14">
        <f>F636&amp;I636&amp;L636&amp;O636&amp;R636</f>
        <v/>
      </c>
      <c r="AW636" s="14">
        <f>G636&amp;J636&amp;M636&amp;P636&amp;S636</f>
        <v/>
      </c>
    </row>
    <row r="637" ht="70" customHeight="1">
      <c r="A637" s="14" t="inlineStr">
        <is>
          <t>DS-080</t>
        </is>
      </c>
      <c r="B637" s="14" t="inlineStr">
        <is>
          <t>Pothole Videos</t>
        </is>
      </c>
      <c r="C637" s="14" t="inlineStr">
        <is>
          <t>C Sample Size</t>
        </is>
      </c>
      <c r="D637" s="14">
        <f>MCDM_Settings!$D$10</f>
        <v/>
      </c>
      <c r="E637" s="14" t="inlineStr">
        <is>
          <t>C1 Count originals</t>
        </is>
      </c>
      <c r="F637" s="21" t="inlineStr">
        <is>
          <t>Y</t>
        </is>
      </c>
      <c r="G637" s="23" t="n"/>
      <c r="H637" s="14" t="inlineStr">
        <is>
          <t>C2 Count each class</t>
        </is>
      </c>
      <c r="I637" s="21" t="inlineStr">
        <is>
          <t>U</t>
        </is>
      </c>
      <c r="J637" s="23" t="n"/>
      <c r="K637" s="14" t="inlineStr">
        <is>
          <t>C3 Count each group</t>
        </is>
      </c>
      <c r="L637" s="21" t="inlineStr">
        <is>
          <t>U</t>
        </is>
      </c>
      <c r="M637" s="23" t="n"/>
      <c r="N637" s="14" t="inlineStr">
        <is>
          <t>C4 Count each split</t>
        </is>
      </c>
      <c r="O637" s="21" t="inlineStr">
        <is>
          <t>U</t>
        </is>
      </c>
      <c r="P637" s="23" t="n"/>
      <c r="Q637" s="14" t="inlineStr">
        <is>
          <t>C5 Justify the size</t>
        </is>
      </c>
      <c r="R637" s="21" t="inlineStr">
        <is>
          <t>U</t>
        </is>
      </c>
      <c r="S637" s="23" t="n"/>
      <c r="T637" s="14">
        <f>IF(Z637=0,IF(ISNUMBER(SEARCH("X",AV637)),"Unrated (0-5; X)","Unrated (0-5)"),IF(Z637=1,V637&amp;"/5",V637&amp;"-"&amp;X637&amp;"/5 (P"&amp;IF(ISNUMBER(SEARCH("X",AV637)),"; X","")&amp;")"))</f>
        <v/>
      </c>
      <c r="U637" s="26">
        <f>IF(AS637=0,"",IF(AR637=0,"Incomplete/invalid",IF(AA637=0,IF(ISNUMBER(SEARCH("X",AW637)),"Unrated (0-5; X)","Unrated (0-5)"),IF(AA637=1,W637&amp;"/5",W637&amp;"-"&amp;Y637&amp;"/5 (P"&amp;IF(ISNUMBER(SEARCH("X",AW637)),"; X","")&amp;")"))))</f>
        <v/>
      </c>
      <c r="V637" s="53">
        <f>LEN(AV637)-LEN(SUBSTITUTE(AV637,"Y",""))</f>
        <v/>
      </c>
      <c r="W637" s="54">
        <f>IF(AR637=1,LEN(AW637)-LEN(SUBSTITUTE(AW637,"Y","")),"")</f>
        <v/>
      </c>
      <c r="X637" s="53">
        <f>5-(LEN(AV637)-LEN(SUBSTITUTE(AV637,"N","")))</f>
        <v/>
      </c>
      <c r="Y637" s="54">
        <f>IF(AR637=1,5-(LEN(AW637)-LEN(SUBSTITUTE(AW637,"N",""))),"")</f>
        <v/>
      </c>
      <c r="Z637" s="55">
        <f>(V637+5-X637)/5</f>
        <v/>
      </c>
      <c r="AA637" s="56">
        <f>IF(AR637=1,(W637+5-Y637)/5,"")</f>
        <v/>
      </c>
      <c r="AB637" s="57">
        <f>D637*V637/5</f>
        <v/>
      </c>
      <c r="AC637" s="58">
        <f>IF(AR637=1,D637*W637/5,"")</f>
        <v/>
      </c>
      <c r="AD637" s="57">
        <f>D637*X637/5</f>
        <v/>
      </c>
      <c r="AE637" s="58">
        <f>IF(AR637=1,D637*Y637/5,"")</f>
        <v/>
      </c>
      <c r="AF637" s="57">
        <f>D637*Z637</f>
        <v/>
      </c>
      <c r="AG637" s="58">
        <f>IF(AR637=1,D637*AA637,"")</f>
        <v/>
      </c>
      <c r="AH637" s="14" t="inlineStr">
        <is>
          <t>Y: C1 | N: none | X: none | U: C2, C3, C4, C5. See dataset-specific evidence note in MCDM_Grades and the complete rules in MCDM_Rubric.</t>
        </is>
      </c>
      <c r="AI637" s="27" t="n"/>
      <c r="AJ637" s="14" t="inlineStr">
        <is>
          <t>https://data.mendeley.com/datasets/5bwfg4v4cd/3</t>
        </is>
      </c>
      <c r="AK637" s="27" t="n"/>
      <c r="AL637" s="14" t="inlineStr">
        <is>
          <t>P: primary documentation (not evaluator-verified data quality)</t>
        </is>
      </c>
      <c r="AM637" s="27" t="n"/>
      <c r="AN637" s="14" t="inlineStr">
        <is>
          <t>Mendeley 5bwfg4v4cd/3</t>
        </is>
      </c>
      <c r="AO637" s="27" t="n"/>
      <c r="AP637" s="14" t="inlineStr">
        <is>
          <t>2026-09-07</t>
        </is>
      </c>
      <c r="AQ637" s="27" t="n"/>
      <c r="AR637" s="14">
        <f>IF(AND(AS637=5,LEN(AW637)=5,LEN(SUBSTITUTE(SUBSTITUTE(SUBSTITUTE(SUBSTITUTE(AW637,"Y",""),"N",""),"U",""),"X",""))=0),1,0)</f>
        <v/>
      </c>
      <c r="AS637" s="14">
        <f>COUNTA(G637,J637,M637,P637,S637)</f>
        <v/>
      </c>
      <c r="AT637" s="14">
        <f>SUM(IF(OR(G637="Y",G637="N",G637="U",G637="X"),IF(G637=F637,1,0),0),IF(OR(J637="Y",J637="N",J637="U",J637="X"),IF(J637=I637,1,0),0),IF(OR(M637="Y",M637="N",M637="U",M637="X"),IF(M637=L637,1,0),0),IF(OR(P637="Y",P637="N",P637="U",P637="X"),IF(P637=O637,1,0),0),IF(OR(S637="Y",S637="N",S637="U",S637="X"),IF(S637=R637,1,0),0))</f>
        <v/>
      </c>
      <c r="AU637" s="14">
        <f>A637&amp;"|"&amp;LEFT(C637,1)</f>
        <v/>
      </c>
      <c r="AV637" s="14">
        <f>F637&amp;I637&amp;L637&amp;O637&amp;R637</f>
        <v/>
      </c>
      <c r="AW637" s="14">
        <f>G637&amp;J637&amp;M637&amp;P637&amp;S637</f>
        <v/>
      </c>
    </row>
    <row r="638" ht="70" customHeight="1">
      <c r="A638" s="14" t="inlineStr">
        <is>
          <t>DS-080</t>
        </is>
      </c>
      <c r="B638" s="14" t="inlineStr">
        <is>
          <t>Pothole Videos</t>
        </is>
      </c>
      <c r="C638" s="14" t="inlineStr">
        <is>
          <t>R Domain Fit</t>
        </is>
      </c>
      <c r="D638" s="14">
        <f>MCDM_Settings!$D$11</f>
        <v/>
      </c>
      <c r="E638" s="14" t="inlineStr">
        <is>
          <t>R1 Define the domain</t>
        </is>
      </c>
      <c r="F638" s="21" t="inlineStr">
        <is>
          <t>Y</t>
        </is>
      </c>
      <c r="G638" s="23" t="n"/>
      <c r="H638" s="14" t="inlineStr">
        <is>
          <t>R2 Describe coverage</t>
        </is>
      </c>
      <c r="I638" s="21" t="inlineStr">
        <is>
          <t>U</t>
        </is>
      </c>
      <c r="J638" s="23" t="n"/>
      <c r="K638" s="14" t="inlineStr">
        <is>
          <t>R3 Compare the target</t>
        </is>
      </c>
      <c r="L638" s="21" t="inlineStr">
        <is>
          <t>U</t>
        </is>
      </c>
      <c r="M638" s="23" t="n"/>
      <c r="N638" s="14" t="inlineStr">
        <is>
          <t>R4 Check for bias</t>
        </is>
      </c>
      <c r="O638" s="21" t="inlineStr">
        <is>
          <t>U</t>
        </is>
      </c>
      <c r="P638" s="23" t="n"/>
      <c r="Q638" s="14" t="inlineStr">
        <is>
          <t>R5 Test a new domain</t>
        </is>
      </c>
      <c r="R638" s="21" t="inlineStr">
        <is>
          <t>U</t>
        </is>
      </c>
      <c r="S638" s="23" t="n"/>
      <c r="T638" s="14">
        <f>IF(Z638=0,IF(ISNUMBER(SEARCH("X",AV638)),"Unrated (0-5; X)","Unrated (0-5)"),IF(Z638=1,V638&amp;"/5",V638&amp;"-"&amp;X638&amp;"/5 (P"&amp;IF(ISNUMBER(SEARCH("X",AV638)),"; X","")&amp;")"))</f>
        <v/>
      </c>
      <c r="U638" s="26">
        <f>IF(AS638=0,"",IF(AR638=0,"Incomplete/invalid",IF(AA638=0,IF(ISNUMBER(SEARCH("X",AW638)),"Unrated (0-5; X)","Unrated (0-5)"),IF(AA638=1,W638&amp;"/5",W638&amp;"-"&amp;Y638&amp;"/5 (P"&amp;IF(ISNUMBER(SEARCH("X",AW638)),"; X","")&amp;")"))))</f>
        <v/>
      </c>
      <c r="V638" s="53">
        <f>LEN(AV638)-LEN(SUBSTITUTE(AV638,"Y",""))</f>
        <v/>
      </c>
      <c r="W638" s="54">
        <f>IF(AR638=1,LEN(AW638)-LEN(SUBSTITUTE(AW638,"Y","")),"")</f>
        <v/>
      </c>
      <c r="X638" s="53">
        <f>5-(LEN(AV638)-LEN(SUBSTITUTE(AV638,"N","")))</f>
        <v/>
      </c>
      <c r="Y638" s="54">
        <f>IF(AR638=1,5-(LEN(AW638)-LEN(SUBSTITUTE(AW638,"N",""))),"")</f>
        <v/>
      </c>
      <c r="Z638" s="55">
        <f>(V638+5-X638)/5</f>
        <v/>
      </c>
      <c r="AA638" s="56">
        <f>IF(AR638=1,(W638+5-Y638)/5,"")</f>
        <v/>
      </c>
      <c r="AB638" s="57">
        <f>D638*V638/5</f>
        <v/>
      </c>
      <c r="AC638" s="58">
        <f>IF(AR638=1,D638*W638/5,"")</f>
        <v/>
      </c>
      <c r="AD638" s="57">
        <f>D638*X638/5</f>
        <v/>
      </c>
      <c r="AE638" s="58">
        <f>IF(AR638=1,D638*Y638/5,"")</f>
        <v/>
      </c>
      <c r="AF638" s="57">
        <f>D638*Z638</f>
        <v/>
      </c>
      <c r="AG638" s="58">
        <f>IF(AR638=1,D638*AA638,"")</f>
        <v/>
      </c>
      <c r="AH638" s="14" t="inlineStr">
        <is>
          <t>Y: R1 | N: none | X: none | U: R2, R3, R4, R5. See dataset-specific evidence note in MCDM_Grades and the complete rules in MCDM_Rubric.</t>
        </is>
      </c>
      <c r="AI638" s="27" t="n"/>
      <c r="AJ638" s="14" t="inlineStr">
        <is>
          <t>https://data.mendeley.com/datasets/5bwfg4v4cd/3</t>
        </is>
      </c>
      <c r="AK638" s="27" t="n"/>
      <c r="AL638" s="14" t="inlineStr">
        <is>
          <t>P: primary documentation (not evaluator-verified data quality)</t>
        </is>
      </c>
      <c r="AM638" s="27" t="n"/>
      <c r="AN638" s="14" t="inlineStr">
        <is>
          <t>Mendeley 5bwfg4v4cd/3</t>
        </is>
      </c>
      <c r="AO638" s="27" t="n"/>
      <c r="AP638" s="14" t="inlineStr">
        <is>
          <t>2026-09-07</t>
        </is>
      </c>
      <c r="AQ638" s="27" t="n"/>
      <c r="AR638" s="14">
        <f>IF(AND(AS638=5,LEN(AW638)=5,LEN(SUBSTITUTE(SUBSTITUTE(SUBSTITUTE(SUBSTITUTE(AW638,"Y",""),"N",""),"U",""),"X",""))=0),1,0)</f>
        <v/>
      </c>
      <c r="AS638" s="14">
        <f>COUNTA(G638,J638,M638,P638,S638)</f>
        <v/>
      </c>
      <c r="AT638" s="14">
        <f>SUM(IF(OR(G638="Y",G638="N",G638="U",G638="X"),IF(G638=F638,1,0),0),IF(OR(J638="Y",J638="N",J638="U",J638="X"),IF(J638=I638,1,0),0),IF(OR(M638="Y",M638="N",M638="U",M638="X"),IF(M638=L638,1,0),0),IF(OR(P638="Y",P638="N",P638="U",P638="X"),IF(P638=O638,1,0),0),IF(OR(S638="Y",S638="N",S638="U",S638="X"),IF(S638=R638,1,0),0))</f>
        <v/>
      </c>
      <c r="AU638" s="14">
        <f>A638&amp;"|"&amp;LEFT(C638,1)</f>
        <v/>
      </c>
      <c r="AV638" s="14">
        <f>F638&amp;I638&amp;L638&amp;O638&amp;R638</f>
        <v/>
      </c>
      <c r="AW638" s="14">
        <f>G638&amp;J638&amp;M638&amp;P638&amp;S638</f>
        <v/>
      </c>
    </row>
    <row r="639" ht="70" customHeight="1">
      <c r="A639" s="14" t="inlineStr">
        <is>
          <t>DS-080</t>
        </is>
      </c>
      <c r="B639" s="14" t="inlineStr">
        <is>
          <t>Pothole Videos</t>
        </is>
      </c>
      <c r="C639" s="14" t="inlineStr">
        <is>
          <t>M Sensor Details</t>
        </is>
      </c>
      <c r="D639" s="14">
        <f>MCDM_Settings!$D$12</f>
        <v/>
      </c>
      <c r="E639" s="14" t="inlineStr">
        <is>
          <t>M1 Identify equipment</t>
        </is>
      </c>
      <c r="F639" s="21" t="inlineStr">
        <is>
          <t>Y</t>
        </is>
      </c>
      <c r="G639" s="23" t="n"/>
      <c r="H639" s="14" t="inlineStr">
        <is>
          <t>M2 Specify the scale</t>
        </is>
      </c>
      <c r="I639" s="21" t="inlineStr">
        <is>
          <t>U</t>
        </is>
      </c>
      <c r="J639" s="23" t="n"/>
      <c r="K639" s="14" t="inlineStr">
        <is>
          <t>M3 Locate the records</t>
        </is>
      </c>
      <c r="L639" s="21" t="inlineStr">
        <is>
          <t>U</t>
        </is>
      </c>
      <c r="M639" s="23" t="n"/>
      <c r="N639" s="14" t="inlineStr">
        <is>
          <t>M4 Report precision</t>
        </is>
      </c>
      <c r="O639" s="21" t="inlineStr">
        <is>
          <t>U</t>
        </is>
      </c>
      <c r="P639" s="23" t="n"/>
      <c r="Q639" s="14" t="inlineStr">
        <is>
          <t>M5 Explain processing</t>
        </is>
      </c>
      <c r="R639" s="21" t="inlineStr">
        <is>
          <t>Y</t>
        </is>
      </c>
      <c r="S639" s="23" t="n"/>
      <c r="T639" s="14">
        <f>IF(Z639=0,IF(ISNUMBER(SEARCH("X",AV639)),"Unrated (0-5; X)","Unrated (0-5)"),IF(Z639=1,V639&amp;"/5",V639&amp;"-"&amp;X639&amp;"/5 (P"&amp;IF(ISNUMBER(SEARCH("X",AV639)),"; X","")&amp;")"))</f>
        <v/>
      </c>
      <c r="U639" s="26">
        <f>IF(AS639=0,"",IF(AR639=0,"Incomplete/invalid",IF(AA639=0,IF(ISNUMBER(SEARCH("X",AW639)),"Unrated (0-5; X)","Unrated (0-5)"),IF(AA639=1,W639&amp;"/5",W639&amp;"-"&amp;Y639&amp;"/5 (P"&amp;IF(ISNUMBER(SEARCH("X",AW639)),"; X","")&amp;")"))))</f>
        <v/>
      </c>
      <c r="V639" s="53">
        <f>LEN(AV639)-LEN(SUBSTITUTE(AV639,"Y",""))</f>
        <v/>
      </c>
      <c r="W639" s="54">
        <f>IF(AR639=1,LEN(AW639)-LEN(SUBSTITUTE(AW639,"Y","")),"")</f>
        <v/>
      </c>
      <c r="X639" s="53">
        <f>5-(LEN(AV639)-LEN(SUBSTITUTE(AV639,"N","")))</f>
        <v/>
      </c>
      <c r="Y639" s="54">
        <f>IF(AR639=1,5-(LEN(AW639)-LEN(SUBSTITUTE(AW639,"N",""))),"")</f>
        <v/>
      </c>
      <c r="Z639" s="55">
        <f>(V639+5-X639)/5</f>
        <v/>
      </c>
      <c r="AA639" s="56">
        <f>IF(AR639=1,(W639+5-Y639)/5,"")</f>
        <v/>
      </c>
      <c r="AB639" s="57">
        <f>D639*V639/5</f>
        <v/>
      </c>
      <c r="AC639" s="58">
        <f>IF(AR639=1,D639*W639/5,"")</f>
        <v/>
      </c>
      <c r="AD639" s="57">
        <f>D639*X639/5</f>
        <v/>
      </c>
      <c r="AE639" s="58">
        <f>IF(AR639=1,D639*Y639/5,"")</f>
        <v/>
      </c>
      <c r="AF639" s="57">
        <f>D639*Z639</f>
        <v/>
      </c>
      <c r="AG639" s="58">
        <f>IF(AR639=1,D639*AA639,"")</f>
        <v/>
      </c>
      <c r="AH639" s="14" t="inlineStr">
        <is>
          <t>Y: M1, M5 | N: none | X: none | U: M2, M3, M4. See dataset-specific evidence note in MCDM_Grades and the complete rules in MCDM_Rubric.</t>
        </is>
      </c>
      <c r="AI639" s="27" t="n"/>
      <c r="AJ639" s="14" t="inlineStr">
        <is>
          <t>https://data.mendeley.com/datasets/5bwfg4v4cd/3</t>
        </is>
      </c>
      <c r="AK639" s="27" t="n"/>
      <c r="AL639" s="14" t="inlineStr">
        <is>
          <t>P: primary documentation (not evaluator-verified data quality)</t>
        </is>
      </c>
      <c r="AM639" s="27" t="n"/>
      <c r="AN639" s="14" t="inlineStr">
        <is>
          <t>Mendeley 5bwfg4v4cd/3</t>
        </is>
      </c>
      <c r="AO639" s="27" t="n"/>
      <c r="AP639" s="14" t="inlineStr">
        <is>
          <t>2026-09-07</t>
        </is>
      </c>
      <c r="AQ639" s="27" t="n"/>
      <c r="AR639" s="14">
        <f>IF(AND(AS639=5,LEN(AW639)=5,LEN(SUBSTITUTE(SUBSTITUTE(SUBSTITUTE(SUBSTITUTE(AW639,"Y",""),"N",""),"U",""),"X",""))=0),1,0)</f>
        <v/>
      </c>
      <c r="AS639" s="14">
        <f>COUNTA(G639,J639,M639,P639,S639)</f>
        <v/>
      </c>
      <c r="AT639" s="14">
        <f>SUM(IF(OR(G639="Y",G639="N",G639="U",G639="X"),IF(G639=F639,1,0),0),IF(OR(J639="Y",J639="N",J639="U",J639="X"),IF(J639=I639,1,0),0),IF(OR(M639="Y",M639="N",M639="U",M639="X"),IF(M639=L639,1,0),0),IF(OR(P639="Y",P639="N",P639="U",P639="X"),IF(P639=O639,1,0),0),IF(OR(S639="Y",S639="N",S639="U",S639="X"),IF(S639=R639,1,0),0))</f>
        <v/>
      </c>
      <c r="AU639" s="14">
        <f>A639&amp;"|"&amp;LEFT(C639,1)</f>
        <v/>
      </c>
      <c r="AV639" s="14">
        <f>F639&amp;I639&amp;L639&amp;O639&amp;R639</f>
        <v/>
      </c>
      <c r="AW639" s="14">
        <f>G639&amp;J639&amp;M639&amp;P639&amp;S639</f>
        <v/>
      </c>
    </row>
    <row r="640" ht="70" customHeight="1">
      <c r="A640" s="14" t="inlineStr">
        <is>
          <t>DS-080</t>
        </is>
      </c>
      <c r="B640" s="14" t="inlineStr">
        <is>
          <t>Pothole Videos</t>
        </is>
      </c>
      <c r="C640" s="14" t="inlineStr">
        <is>
          <t>V Test Readiness</t>
        </is>
      </c>
      <c r="D640" s="14">
        <f>MCDM_Settings!$D$13</f>
        <v/>
      </c>
      <c r="E640" s="14" t="inlineStr">
        <is>
          <t>V1 Identify test data</t>
        </is>
      </c>
      <c r="F640" s="21" t="inlineStr">
        <is>
          <t>U</t>
        </is>
      </c>
      <c r="G640" s="23" t="n"/>
      <c r="H640" s="14" t="inlineStr">
        <is>
          <t>V2 Define the splits</t>
        </is>
      </c>
      <c r="I640" s="21" t="inlineStr">
        <is>
          <t>U</t>
        </is>
      </c>
      <c r="J640" s="23" t="n"/>
      <c r="K640" s="14" t="inlineStr">
        <is>
          <t>V3 Prevent leakage</t>
        </is>
      </c>
      <c r="L640" s="21" t="inlineStr">
        <is>
          <t>U</t>
        </is>
      </c>
      <c r="M640" s="23" t="n"/>
      <c r="N640" s="14" t="inlineStr">
        <is>
          <t>V4 Provide a baseline</t>
        </is>
      </c>
      <c r="O640" s="21" t="inlineStr">
        <is>
          <t>U</t>
        </is>
      </c>
      <c r="P640" s="23" t="n"/>
      <c r="Q640" s="14" t="inlineStr">
        <is>
          <t>V5 Report uncertainty</t>
        </is>
      </c>
      <c r="R640" s="21" t="inlineStr">
        <is>
          <t>U</t>
        </is>
      </c>
      <c r="S640" s="23" t="n"/>
      <c r="T640" s="14">
        <f>IF(Z640=0,IF(ISNUMBER(SEARCH("X",AV640)),"Unrated (0-5; X)","Unrated (0-5)"),IF(Z640=1,V640&amp;"/5",V640&amp;"-"&amp;X640&amp;"/5 (P"&amp;IF(ISNUMBER(SEARCH("X",AV640)),"; X","")&amp;")"))</f>
        <v/>
      </c>
      <c r="U640" s="26">
        <f>IF(AS640=0,"",IF(AR640=0,"Incomplete/invalid",IF(AA640=0,IF(ISNUMBER(SEARCH("X",AW640)),"Unrated (0-5; X)","Unrated (0-5)"),IF(AA640=1,W640&amp;"/5",W640&amp;"-"&amp;Y640&amp;"/5 (P"&amp;IF(ISNUMBER(SEARCH("X",AW640)),"; X","")&amp;")"))))</f>
        <v/>
      </c>
      <c r="V640" s="53">
        <f>LEN(AV640)-LEN(SUBSTITUTE(AV640,"Y",""))</f>
        <v/>
      </c>
      <c r="W640" s="54">
        <f>IF(AR640=1,LEN(AW640)-LEN(SUBSTITUTE(AW640,"Y","")),"")</f>
        <v/>
      </c>
      <c r="X640" s="53">
        <f>5-(LEN(AV640)-LEN(SUBSTITUTE(AV640,"N","")))</f>
        <v/>
      </c>
      <c r="Y640" s="54">
        <f>IF(AR640=1,5-(LEN(AW640)-LEN(SUBSTITUTE(AW640,"N",""))),"")</f>
        <v/>
      </c>
      <c r="Z640" s="55">
        <f>(V640+5-X640)/5</f>
        <v/>
      </c>
      <c r="AA640" s="56">
        <f>IF(AR640=1,(W640+5-Y640)/5,"")</f>
        <v/>
      </c>
      <c r="AB640" s="57">
        <f>D640*V640/5</f>
        <v/>
      </c>
      <c r="AC640" s="58">
        <f>IF(AR640=1,D640*W640/5,"")</f>
        <v/>
      </c>
      <c r="AD640" s="57">
        <f>D640*X640/5</f>
        <v/>
      </c>
      <c r="AE640" s="58">
        <f>IF(AR640=1,D640*Y640/5,"")</f>
        <v/>
      </c>
      <c r="AF640" s="57">
        <f>D640*Z640</f>
        <v/>
      </c>
      <c r="AG640" s="58">
        <f>IF(AR640=1,D640*AA640,"")</f>
        <v/>
      </c>
      <c r="AH640" s="14" t="inlineStr">
        <is>
          <t>Y: none | N: none | X: none | U: V1, V2, V3, V4, V5. See dataset-specific evidence note in MCDM_Grades and the complete rules in MCDM_Rubric.</t>
        </is>
      </c>
      <c r="AI640" s="27" t="n"/>
      <c r="AJ640" s="14" t="inlineStr">
        <is>
          <t>https://data.mendeley.com/datasets/5bwfg4v4cd/3</t>
        </is>
      </c>
      <c r="AK640" s="27" t="n"/>
      <c r="AL640" s="14" t="inlineStr">
        <is>
          <t>P: primary documentation (not evaluator-verified data quality)</t>
        </is>
      </c>
      <c r="AM640" s="27" t="n"/>
      <c r="AN640" s="14" t="inlineStr">
        <is>
          <t>Mendeley 5bwfg4v4cd/3</t>
        </is>
      </c>
      <c r="AO640" s="27" t="n"/>
      <c r="AP640" s="14" t="inlineStr">
        <is>
          <t>2026-09-07</t>
        </is>
      </c>
      <c r="AQ640" s="27" t="n"/>
      <c r="AR640" s="14">
        <f>IF(AND(AS640=5,LEN(AW640)=5,LEN(SUBSTITUTE(SUBSTITUTE(SUBSTITUTE(SUBSTITUTE(AW640,"Y",""),"N",""),"U",""),"X",""))=0),1,0)</f>
        <v/>
      </c>
      <c r="AS640" s="14">
        <f>COUNTA(G640,J640,M640,P640,S640)</f>
        <v/>
      </c>
      <c r="AT640" s="14">
        <f>SUM(IF(OR(G640="Y",G640="N",G640="U",G640="X"),IF(G640=F640,1,0),0),IF(OR(J640="Y",J640="N",J640="U",J640="X"),IF(J640=I640,1,0),0),IF(OR(M640="Y",M640="N",M640="U",M640="X"),IF(M640=L640,1,0),0),IF(OR(P640="Y",P640="N",P640="U",P640="X"),IF(P640=O640,1,0),0),IF(OR(S640="Y",S640="N",S640="U",S640="X"),IF(S640=R640,1,0),0))</f>
        <v/>
      </c>
      <c r="AU640" s="14">
        <f>A640&amp;"|"&amp;LEFT(C640,1)</f>
        <v/>
      </c>
      <c r="AV640" s="14">
        <f>F640&amp;I640&amp;L640&amp;O640&amp;R640</f>
        <v/>
      </c>
      <c r="AW640" s="14">
        <f>G640&amp;J640&amp;M640&amp;P640&amp;S640</f>
        <v/>
      </c>
    </row>
    <row r="641" ht="70" customHeight="1">
      <c r="A641" s="14" t="inlineStr">
        <is>
          <t>DS-080</t>
        </is>
      </c>
      <c r="B641" s="14" t="inlineStr">
        <is>
          <t>Pothole Videos</t>
        </is>
      </c>
      <c r="C641" s="14" t="inlineStr">
        <is>
          <t>E Engineering Value</t>
        </is>
      </c>
      <c r="D641" s="14">
        <f>MCDM_Settings!$D$14</f>
        <v/>
      </c>
      <c r="E641" s="14" t="inlineStr">
        <is>
          <t>E1 Define the outcome</t>
        </is>
      </c>
      <c r="F641" s="21" t="inlineStr">
        <is>
          <t>U</t>
        </is>
      </c>
      <c r="G641" s="23" t="n"/>
      <c r="H641" s="14" t="inlineStr">
        <is>
          <t>E2 Provide measurements</t>
        </is>
      </c>
      <c r="I641" s="21" t="inlineStr">
        <is>
          <t>U</t>
        </is>
      </c>
      <c r="J641" s="23" t="n"/>
      <c r="K641" s="14" t="inlineStr">
        <is>
          <t>E3 Link the records</t>
        </is>
      </c>
      <c r="L641" s="21" t="inlineStr">
        <is>
          <t>U</t>
        </is>
      </c>
      <c r="M641" s="23" t="n"/>
      <c r="N641" s="14" t="inlineStr">
        <is>
          <t>E4 Map agency needs</t>
        </is>
      </c>
      <c r="O641" s="21" t="inlineStr">
        <is>
          <t>U</t>
        </is>
      </c>
      <c r="P641" s="23" t="n"/>
      <c r="Q641" s="14" t="inlineStr">
        <is>
          <t>E5 Validate the decision</t>
        </is>
      </c>
      <c r="R641" s="21" t="inlineStr">
        <is>
          <t>U</t>
        </is>
      </c>
      <c r="S641" s="23" t="n"/>
      <c r="T641" s="14">
        <f>IF(Z641=0,IF(ISNUMBER(SEARCH("X",AV641)),"Unrated (0-5; X)","Unrated (0-5)"),IF(Z641=1,V641&amp;"/5",V641&amp;"-"&amp;X641&amp;"/5 (P"&amp;IF(ISNUMBER(SEARCH("X",AV641)),"; X","")&amp;")"))</f>
        <v/>
      </c>
      <c r="U641" s="26">
        <f>IF(AS641=0,"",IF(AR641=0,"Incomplete/invalid",IF(AA641=0,IF(ISNUMBER(SEARCH("X",AW641)),"Unrated (0-5; X)","Unrated (0-5)"),IF(AA641=1,W641&amp;"/5",W641&amp;"-"&amp;Y641&amp;"/5 (P"&amp;IF(ISNUMBER(SEARCH("X",AW641)),"; X","")&amp;")"))))</f>
        <v/>
      </c>
      <c r="V641" s="53">
        <f>LEN(AV641)-LEN(SUBSTITUTE(AV641,"Y",""))</f>
        <v/>
      </c>
      <c r="W641" s="54">
        <f>IF(AR641=1,LEN(AW641)-LEN(SUBSTITUTE(AW641,"Y","")),"")</f>
        <v/>
      </c>
      <c r="X641" s="53">
        <f>5-(LEN(AV641)-LEN(SUBSTITUTE(AV641,"N","")))</f>
        <v/>
      </c>
      <c r="Y641" s="54">
        <f>IF(AR641=1,5-(LEN(AW641)-LEN(SUBSTITUTE(AW641,"N",""))),"")</f>
        <v/>
      </c>
      <c r="Z641" s="55">
        <f>(V641+5-X641)/5</f>
        <v/>
      </c>
      <c r="AA641" s="56">
        <f>IF(AR641=1,(W641+5-Y641)/5,"")</f>
        <v/>
      </c>
      <c r="AB641" s="57">
        <f>D641*V641/5</f>
        <v/>
      </c>
      <c r="AC641" s="58">
        <f>IF(AR641=1,D641*W641/5,"")</f>
        <v/>
      </c>
      <c r="AD641" s="57">
        <f>D641*X641/5</f>
        <v/>
      </c>
      <c r="AE641" s="58">
        <f>IF(AR641=1,D641*Y641/5,"")</f>
        <v/>
      </c>
      <c r="AF641" s="57">
        <f>D641*Z641</f>
        <v/>
      </c>
      <c r="AG641" s="58">
        <f>IF(AR641=1,D641*AA641,"")</f>
        <v/>
      </c>
      <c r="AH641" s="14" t="inlineStr">
        <is>
          <t>Y: none | N: none | X: none | U: E1, E2, E3, E4, E5. See dataset-specific evidence note in MCDM_Grades and the complete rules in MCDM_Rubric.</t>
        </is>
      </c>
      <c r="AI641" s="27" t="n"/>
      <c r="AJ641" s="14" t="inlineStr">
        <is>
          <t>https://data.mendeley.com/datasets/5bwfg4v4cd/3</t>
        </is>
      </c>
      <c r="AK641" s="27" t="n"/>
      <c r="AL641" s="14" t="inlineStr">
        <is>
          <t>P: primary documentation (not evaluator-verified data quality)</t>
        </is>
      </c>
      <c r="AM641" s="27" t="n"/>
      <c r="AN641" s="14" t="inlineStr">
        <is>
          <t>Mendeley 5bwfg4v4cd/3</t>
        </is>
      </c>
      <c r="AO641" s="27" t="n"/>
      <c r="AP641" s="14" t="inlineStr">
        <is>
          <t>2026-09-07</t>
        </is>
      </c>
      <c r="AQ641" s="27" t="n"/>
      <c r="AR641" s="14">
        <f>IF(AND(AS641=5,LEN(AW641)=5,LEN(SUBSTITUTE(SUBSTITUTE(SUBSTITUTE(SUBSTITUTE(AW641,"Y",""),"N",""),"U",""),"X",""))=0),1,0)</f>
        <v/>
      </c>
      <c r="AS641" s="14">
        <f>COUNTA(G641,J641,M641,P641,S641)</f>
        <v/>
      </c>
      <c r="AT641" s="14">
        <f>SUM(IF(OR(G641="Y",G641="N",G641="U",G641="X"),IF(G641=F641,1,0),0),IF(OR(J641="Y",J641="N",J641="U",J641="X"),IF(J641=I641,1,0),0),IF(OR(M641="Y",M641="N",M641="U",M641="X"),IF(M641=L641,1,0),0),IF(OR(P641="Y",P641="N",P641="U",P641="X"),IF(P641=O641,1,0),0),IF(OR(S641="Y",S641="N",S641="U",S641="X"),IF(S641=R641,1,0),0))</f>
        <v/>
      </c>
      <c r="AU641" s="14">
        <f>A641&amp;"|"&amp;LEFT(C641,1)</f>
        <v/>
      </c>
      <c r="AV641" s="14">
        <f>F641&amp;I641&amp;L641&amp;O641&amp;R641</f>
        <v/>
      </c>
      <c r="AW641" s="14">
        <f>G641&amp;J641&amp;M641&amp;P641&amp;S641</f>
        <v/>
      </c>
    </row>
    <row r="642" ht="70" customHeight="1">
      <c r="A642" s="14" t="inlineStr">
        <is>
          <t>DS-081</t>
        </is>
      </c>
      <c r="B642" s="14" t="inlineStr">
        <is>
          <t>Road crack detection based on YOLO - SW algorithm</t>
        </is>
      </c>
      <c r="C642" s="14" t="inlineStr">
        <is>
          <t>A Access</t>
        </is>
      </c>
      <c r="D642" s="14">
        <f>MCDM_Settings!$D$7</f>
        <v/>
      </c>
      <c r="E642" s="14" t="inlineStr">
        <is>
          <t>A1 Find the release</t>
        </is>
      </c>
      <c r="F642" s="21" t="inlineStr">
        <is>
          <t>Y</t>
        </is>
      </c>
      <c r="G642" s="23" t="n"/>
      <c r="H642" s="14" t="inlineStr">
        <is>
          <t>A2 Get the data</t>
        </is>
      </c>
      <c r="I642" s="21" t="inlineStr">
        <is>
          <t>Y</t>
        </is>
      </c>
      <c r="J642" s="23" t="n"/>
      <c r="K642" s="14" t="inlineStr">
        <is>
          <t>A3 Check the license</t>
        </is>
      </c>
      <c r="L642" s="21" t="inlineStr">
        <is>
          <t>Y</t>
        </is>
      </c>
      <c r="M642" s="23" t="n"/>
      <c r="N642" s="14" t="inlineStr">
        <is>
          <t>A4 Check other rights</t>
        </is>
      </c>
      <c r="O642" s="21" t="inlineStr">
        <is>
          <t>U</t>
        </is>
      </c>
      <c r="P642" s="23" t="n"/>
      <c r="Q642" s="14" t="inlineStr">
        <is>
          <t>A5 Open a sample</t>
        </is>
      </c>
      <c r="R642" s="21" t="inlineStr">
        <is>
          <t>U</t>
        </is>
      </c>
      <c r="S642" s="23" t="n"/>
      <c r="T642" s="14">
        <f>IF(Z642=0,IF(ISNUMBER(SEARCH("X",AV642)),"Unrated (0-5; X)","Unrated (0-5)"),IF(Z642=1,V642&amp;"/5",V642&amp;"-"&amp;X642&amp;"/5 (P"&amp;IF(ISNUMBER(SEARCH("X",AV642)),"; X","")&amp;")"))</f>
        <v/>
      </c>
      <c r="U642" s="26">
        <f>IF(AS642=0,"",IF(AR642=0,"Incomplete/invalid",IF(AA642=0,IF(ISNUMBER(SEARCH("X",AW642)),"Unrated (0-5; X)","Unrated (0-5)"),IF(AA642=1,W642&amp;"/5",W642&amp;"-"&amp;Y642&amp;"/5 (P"&amp;IF(ISNUMBER(SEARCH("X",AW642)),"; X","")&amp;")"))))</f>
        <v/>
      </c>
      <c r="V642" s="53">
        <f>LEN(AV642)-LEN(SUBSTITUTE(AV642,"Y",""))</f>
        <v/>
      </c>
      <c r="W642" s="54">
        <f>IF(AR642=1,LEN(AW642)-LEN(SUBSTITUTE(AW642,"Y","")),"")</f>
        <v/>
      </c>
      <c r="X642" s="53">
        <f>5-(LEN(AV642)-LEN(SUBSTITUTE(AV642,"N","")))</f>
        <v/>
      </c>
      <c r="Y642" s="54">
        <f>IF(AR642=1,5-(LEN(AW642)-LEN(SUBSTITUTE(AW642,"N",""))),"")</f>
        <v/>
      </c>
      <c r="Z642" s="55">
        <f>(V642+5-X642)/5</f>
        <v/>
      </c>
      <c r="AA642" s="56">
        <f>IF(AR642=1,(W642+5-Y642)/5,"")</f>
        <v/>
      </c>
      <c r="AB642" s="57">
        <f>D642*V642/5</f>
        <v/>
      </c>
      <c r="AC642" s="58">
        <f>IF(AR642=1,D642*W642/5,"")</f>
        <v/>
      </c>
      <c r="AD642" s="57">
        <f>D642*X642/5</f>
        <v/>
      </c>
      <c r="AE642" s="58">
        <f>IF(AR642=1,D642*Y642/5,"")</f>
        <v/>
      </c>
      <c r="AF642" s="57">
        <f>D642*Z642</f>
        <v/>
      </c>
      <c r="AG642" s="58">
        <f>IF(AR642=1,D642*AA642,"")</f>
        <v/>
      </c>
      <c r="AH642" s="14" t="inlineStr">
        <is>
          <t>Y: A1, A2, A3 | N: none | X: none | U: A4, A5. See dataset-specific evidence note in MCDM_Grades and the complete rules in MCDM_Rubric.</t>
        </is>
      </c>
      <c r="AI642" s="27" t="n"/>
      <c r="AJ642" s="14" t="inlineStr">
        <is>
          <t>https://data.mendeley.com/datasets/8wpk4c4n2m/2</t>
        </is>
      </c>
      <c r="AK642" s="27" t="n"/>
      <c r="AL642" s="14" t="inlineStr">
        <is>
          <t>P: primary documentation (not evaluator-verified data quality)</t>
        </is>
      </c>
      <c r="AM642" s="27" t="n"/>
      <c r="AN642" s="14" t="inlineStr">
        <is>
          <t>Mendeley 8wpk4c4n2m/2</t>
        </is>
      </c>
      <c r="AO642" s="27" t="n"/>
      <c r="AP642" s="14" t="inlineStr">
        <is>
          <t>2026-09-07</t>
        </is>
      </c>
      <c r="AQ642" s="27" t="n"/>
      <c r="AR642" s="14">
        <f>IF(AND(AS642=5,LEN(AW642)=5,LEN(SUBSTITUTE(SUBSTITUTE(SUBSTITUTE(SUBSTITUTE(AW642,"Y",""),"N",""),"U",""),"X",""))=0),1,0)</f>
        <v/>
      </c>
      <c r="AS642" s="14">
        <f>COUNTA(G642,J642,M642,P642,S642)</f>
        <v/>
      </c>
      <c r="AT642" s="14">
        <f>SUM(IF(OR(G642="Y",G642="N",G642="U",G642="X"),IF(G642=F642,1,0),0),IF(OR(J642="Y",J642="N",J642="U",J642="X"),IF(J642=I642,1,0),0),IF(OR(M642="Y",M642="N",M642="U",M642="X"),IF(M642=L642,1,0),0),IF(OR(P642="Y",P642="N",P642="U",P642="X"),IF(P642=O642,1,0),0),IF(OR(S642="Y",S642="N",S642="U",S642="X"),IF(S642=R642,1,0),0))</f>
        <v/>
      </c>
      <c r="AU642" s="14">
        <f>A642&amp;"|"&amp;LEFT(C642,1)</f>
        <v/>
      </c>
      <c r="AV642" s="14">
        <f>F642&amp;I642&amp;L642&amp;O642&amp;R642</f>
        <v/>
      </c>
      <c r="AW642" s="14">
        <f>G642&amp;J642&amp;M642&amp;P642&amp;S642</f>
        <v/>
      </c>
    </row>
    <row r="643" ht="70" customHeight="1">
      <c r="A643" s="14" t="inlineStr">
        <is>
          <t>DS-081</t>
        </is>
      </c>
      <c r="B643" s="14" t="inlineStr">
        <is>
          <t>Road crack detection based on YOLO - SW algorithm</t>
        </is>
      </c>
      <c r="C643" s="14" t="inlineStr">
        <is>
          <t>L Label Quality</t>
        </is>
      </c>
      <c r="D643" s="14">
        <f>MCDM_Settings!$D$8</f>
        <v/>
      </c>
      <c r="E643" s="14" t="inlineStr">
        <is>
          <t>L1 Define the targets</t>
        </is>
      </c>
      <c r="F643" s="21" t="inlineStr">
        <is>
          <t>U</t>
        </is>
      </c>
      <c r="G643" s="23" t="n"/>
      <c r="H643" s="14" t="inlineStr">
        <is>
          <t>L2 Explain the rules</t>
        </is>
      </c>
      <c r="I643" s="21" t="inlineStr">
        <is>
          <t>U</t>
        </is>
      </c>
      <c r="J643" s="23" t="n"/>
      <c r="K643" s="14" t="inlineStr">
        <is>
          <t>L3 Identify the team</t>
        </is>
      </c>
      <c r="L643" s="21" t="inlineStr">
        <is>
          <t>U</t>
        </is>
      </c>
      <c r="M643" s="23" t="n"/>
      <c r="N643" s="14" t="inlineStr">
        <is>
          <t>L4 Review and correct</t>
        </is>
      </c>
      <c r="O643" s="21" t="inlineStr">
        <is>
          <t>U</t>
        </is>
      </c>
      <c r="P643" s="23" t="n"/>
      <c r="Q643" s="14" t="inlineStr">
        <is>
          <t>L5 Measure reliability</t>
        </is>
      </c>
      <c r="R643" s="21" t="inlineStr">
        <is>
          <t>U</t>
        </is>
      </c>
      <c r="S643" s="23" t="n"/>
      <c r="T643" s="14">
        <f>IF(Z643=0,IF(ISNUMBER(SEARCH("X",AV643)),"Unrated (0-5; X)","Unrated (0-5)"),IF(Z643=1,V643&amp;"/5",V643&amp;"-"&amp;X643&amp;"/5 (P"&amp;IF(ISNUMBER(SEARCH("X",AV643)),"; X","")&amp;")"))</f>
        <v/>
      </c>
      <c r="U643" s="26">
        <f>IF(AS643=0,"",IF(AR643=0,"Incomplete/invalid",IF(AA643=0,IF(ISNUMBER(SEARCH("X",AW643)),"Unrated (0-5; X)","Unrated (0-5)"),IF(AA643=1,W643&amp;"/5",W643&amp;"-"&amp;Y643&amp;"/5 (P"&amp;IF(ISNUMBER(SEARCH("X",AW643)),"; X","")&amp;")"))))</f>
        <v/>
      </c>
      <c r="V643" s="53">
        <f>LEN(AV643)-LEN(SUBSTITUTE(AV643,"Y",""))</f>
        <v/>
      </c>
      <c r="W643" s="54">
        <f>IF(AR643=1,LEN(AW643)-LEN(SUBSTITUTE(AW643,"Y","")),"")</f>
        <v/>
      </c>
      <c r="X643" s="53">
        <f>5-(LEN(AV643)-LEN(SUBSTITUTE(AV643,"N","")))</f>
        <v/>
      </c>
      <c r="Y643" s="54">
        <f>IF(AR643=1,5-(LEN(AW643)-LEN(SUBSTITUTE(AW643,"N",""))),"")</f>
        <v/>
      </c>
      <c r="Z643" s="55">
        <f>(V643+5-X643)/5</f>
        <v/>
      </c>
      <c r="AA643" s="56">
        <f>IF(AR643=1,(W643+5-Y643)/5,"")</f>
        <v/>
      </c>
      <c r="AB643" s="57">
        <f>D643*V643/5</f>
        <v/>
      </c>
      <c r="AC643" s="58">
        <f>IF(AR643=1,D643*W643/5,"")</f>
        <v/>
      </c>
      <c r="AD643" s="57">
        <f>D643*X643/5</f>
        <v/>
      </c>
      <c r="AE643" s="58">
        <f>IF(AR643=1,D643*Y643/5,"")</f>
        <v/>
      </c>
      <c r="AF643" s="57">
        <f>D643*Z643</f>
        <v/>
      </c>
      <c r="AG643" s="58">
        <f>IF(AR643=1,D643*AA643,"")</f>
        <v/>
      </c>
      <c r="AH643" s="14" t="inlineStr">
        <is>
          <t>Y: none | N: none | X: none | U: L1, L2, L3, L4, L5. See dataset-specific evidence note in MCDM_Grades and the complete rules in MCDM_Rubric.</t>
        </is>
      </c>
      <c r="AI643" s="27" t="n"/>
      <c r="AJ643" s="14" t="inlineStr">
        <is>
          <t>https://data.mendeley.com/datasets/8wpk4c4n2m/2</t>
        </is>
      </c>
      <c r="AK643" s="27" t="n"/>
      <c r="AL643" s="14" t="inlineStr">
        <is>
          <t>P: primary documentation (not evaluator-verified data quality)</t>
        </is>
      </c>
      <c r="AM643" s="27" t="n"/>
      <c r="AN643" s="14" t="inlineStr">
        <is>
          <t>Mendeley 8wpk4c4n2m/2</t>
        </is>
      </c>
      <c r="AO643" s="27" t="n"/>
      <c r="AP643" s="14" t="inlineStr">
        <is>
          <t>2026-09-07</t>
        </is>
      </c>
      <c r="AQ643" s="27" t="n"/>
      <c r="AR643" s="14">
        <f>IF(AND(AS643=5,LEN(AW643)=5,LEN(SUBSTITUTE(SUBSTITUTE(SUBSTITUTE(SUBSTITUTE(AW643,"Y",""),"N",""),"U",""),"X",""))=0),1,0)</f>
        <v/>
      </c>
      <c r="AS643" s="14">
        <f>COUNTA(G643,J643,M643,P643,S643)</f>
        <v/>
      </c>
      <c r="AT643" s="14">
        <f>SUM(IF(OR(G643="Y",G643="N",G643="U",G643="X"),IF(G643=F643,1,0),0),IF(OR(J643="Y",J643="N",J643="U",J643="X"),IF(J643=I643,1,0),0),IF(OR(M643="Y",M643="N",M643="U",M643="X"),IF(M643=L643,1,0),0),IF(OR(P643="Y",P643="N",P643="U",P643="X"),IF(P643=O643,1,0),0),IF(OR(S643="Y",S643="N",S643="U",S643="X"),IF(S643=R643,1,0),0))</f>
        <v/>
      </c>
      <c r="AU643" s="14">
        <f>A643&amp;"|"&amp;LEFT(C643,1)</f>
        <v/>
      </c>
      <c r="AV643" s="14">
        <f>F643&amp;I643&amp;L643&amp;O643&amp;R643</f>
        <v/>
      </c>
      <c r="AW643" s="14">
        <f>G643&amp;J643&amp;M643&amp;P643&amp;S643</f>
        <v/>
      </c>
    </row>
    <row r="644" ht="70" customHeight="1">
      <c r="A644" s="14" t="inlineStr">
        <is>
          <t>DS-081</t>
        </is>
      </c>
      <c r="B644" s="14" t="inlineStr">
        <is>
          <t>Road crack detection based on YOLO - SW algorithm</t>
        </is>
      </c>
      <c r="C644" s="14" t="inlineStr">
        <is>
          <t>D Documentation</t>
        </is>
      </c>
      <c r="D644" s="14">
        <f>MCDM_Settings!$D$9</f>
        <v/>
      </c>
      <c r="E644" s="14" t="inlineStr">
        <is>
          <t>D1 Describe the files</t>
        </is>
      </c>
      <c r="F644" s="21" t="inlineStr">
        <is>
          <t>U</t>
        </is>
      </c>
      <c r="G644" s="23" t="n"/>
      <c r="H644" s="14" t="inlineStr">
        <is>
          <t>D2 Explain the source</t>
        </is>
      </c>
      <c r="I644" s="21" t="inlineStr">
        <is>
          <t>U</t>
        </is>
      </c>
      <c r="J644" s="23" t="n"/>
      <c r="K644" s="14" t="inlineStr">
        <is>
          <t>D3 Track the version</t>
        </is>
      </c>
      <c r="L644" s="21" t="inlineStr">
        <is>
          <t>U</t>
        </is>
      </c>
      <c r="M644" s="23" t="n"/>
      <c r="N644" s="14" t="inlineStr">
        <is>
          <t>D4 State the limits</t>
        </is>
      </c>
      <c r="O644" s="21" t="inlineStr">
        <is>
          <t>U</t>
        </is>
      </c>
      <c r="P644" s="23" t="n"/>
      <c r="Q644" s="14" t="inlineStr">
        <is>
          <t>D5 Locate the details</t>
        </is>
      </c>
      <c r="R644" s="21" t="inlineStr">
        <is>
          <t>U</t>
        </is>
      </c>
      <c r="S644" s="23" t="n"/>
      <c r="T644" s="14">
        <f>IF(Z644=0,IF(ISNUMBER(SEARCH("X",AV644)),"Unrated (0-5; X)","Unrated (0-5)"),IF(Z644=1,V644&amp;"/5",V644&amp;"-"&amp;X644&amp;"/5 (P"&amp;IF(ISNUMBER(SEARCH("X",AV644)),"; X","")&amp;")"))</f>
        <v/>
      </c>
      <c r="U644" s="26">
        <f>IF(AS644=0,"",IF(AR644=0,"Incomplete/invalid",IF(AA644=0,IF(ISNUMBER(SEARCH("X",AW644)),"Unrated (0-5; X)","Unrated (0-5)"),IF(AA644=1,W644&amp;"/5",W644&amp;"-"&amp;Y644&amp;"/5 (P"&amp;IF(ISNUMBER(SEARCH("X",AW644)),"; X","")&amp;")"))))</f>
        <v/>
      </c>
      <c r="V644" s="53">
        <f>LEN(AV644)-LEN(SUBSTITUTE(AV644,"Y",""))</f>
        <v/>
      </c>
      <c r="W644" s="54">
        <f>IF(AR644=1,LEN(AW644)-LEN(SUBSTITUTE(AW644,"Y","")),"")</f>
        <v/>
      </c>
      <c r="X644" s="53">
        <f>5-(LEN(AV644)-LEN(SUBSTITUTE(AV644,"N","")))</f>
        <v/>
      </c>
      <c r="Y644" s="54">
        <f>IF(AR644=1,5-(LEN(AW644)-LEN(SUBSTITUTE(AW644,"N",""))),"")</f>
        <v/>
      </c>
      <c r="Z644" s="55">
        <f>(V644+5-X644)/5</f>
        <v/>
      </c>
      <c r="AA644" s="56">
        <f>IF(AR644=1,(W644+5-Y644)/5,"")</f>
        <v/>
      </c>
      <c r="AB644" s="57">
        <f>D644*V644/5</f>
        <v/>
      </c>
      <c r="AC644" s="58">
        <f>IF(AR644=1,D644*W644/5,"")</f>
        <v/>
      </c>
      <c r="AD644" s="57">
        <f>D644*X644/5</f>
        <v/>
      </c>
      <c r="AE644" s="58">
        <f>IF(AR644=1,D644*Y644/5,"")</f>
        <v/>
      </c>
      <c r="AF644" s="57">
        <f>D644*Z644</f>
        <v/>
      </c>
      <c r="AG644" s="58">
        <f>IF(AR644=1,D644*AA644,"")</f>
        <v/>
      </c>
      <c r="AH644" s="14" t="inlineStr">
        <is>
          <t>Y: none | N: none | X: none | U: D1, D2, D3, D4, D5. See dataset-specific evidence note in MCDM_Grades and the complete rules in MCDM_Rubric.</t>
        </is>
      </c>
      <c r="AI644" s="27" t="n"/>
      <c r="AJ644" s="14" t="inlineStr">
        <is>
          <t>https://data.mendeley.com/datasets/8wpk4c4n2m/2</t>
        </is>
      </c>
      <c r="AK644" s="27" t="n"/>
      <c r="AL644" s="14" t="inlineStr">
        <is>
          <t>P: primary documentation (not evaluator-verified data quality)</t>
        </is>
      </c>
      <c r="AM644" s="27" t="n"/>
      <c r="AN644" s="14" t="inlineStr">
        <is>
          <t>Mendeley 8wpk4c4n2m/2</t>
        </is>
      </c>
      <c r="AO644" s="27" t="n"/>
      <c r="AP644" s="14" t="inlineStr">
        <is>
          <t>2026-09-07</t>
        </is>
      </c>
      <c r="AQ644" s="27" t="n"/>
      <c r="AR644" s="14">
        <f>IF(AND(AS644=5,LEN(AW644)=5,LEN(SUBSTITUTE(SUBSTITUTE(SUBSTITUTE(SUBSTITUTE(AW644,"Y",""),"N",""),"U",""),"X",""))=0),1,0)</f>
        <v/>
      </c>
      <c r="AS644" s="14">
        <f>COUNTA(G644,J644,M644,P644,S644)</f>
        <v/>
      </c>
      <c r="AT644" s="14">
        <f>SUM(IF(OR(G644="Y",G644="N",G644="U",G644="X"),IF(G644=F644,1,0),0),IF(OR(J644="Y",J644="N",J644="U",J644="X"),IF(J644=I644,1,0),0),IF(OR(M644="Y",M644="N",M644="U",M644="X"),IF(M644=L644,1,0),0),IF(OR(P644="Y",P644="N",P644="U",P644="X"),IF(P644=O644,1,0),0),IF(OR(S644="Y",S644="N",S644="U",S644="X"),IF(S644=R644,1,0),0))</f>
        <v/>
      </c>
      <c r="AU644" s="14">
        <f>A644&amp;"|"&amp;LEFT(C644,1)</f>
        <v/>
      </c>
      <c r="AV644" s="14">
        <f>F644&amp;I644&amp;L644&amp;O644&amp;R644</f>
        <v/>
      </c>
      <c r="AW644" s="14">
        <f>G644&amp;J644&amp;M644&amp;P644&amp;S644</f>
        <v/>
      </c>
    </row>
    <row r="645" ht="70" customHeight="1">
      <c r="A645" s="14" t="inlineStr">
        <is>
          <t>DS-081</t>
        </is>
      </c>
      <c r="B645" s="14" t="inlineStr">
        <is>
          <t>Road crack detection based on YOLO - SW algorithm</t>
        </is>
      </c>
      <c r="C645" s="14" t="inlineStr">
        <is>
          <t>C Sample Size</t>
        </is>
      </c>
      <c r="D645" s="14">
        <f>MCDM_Settings!$D$10</f>
        <v/>
      </c>
      <c r="E645" s="14" t="inlineStr">
        <is>
          <t>C1 Count originals</t>
        </is>
      </c>
      <c r="F645" s="21" t="inlineStr">
        <is>
          <t>U</t>
        </is>
      </c>
      <c r="G645" s="23" t="n"/>
      <c r="H645" s="14" t="inlineStr">
        <is>
          <t>C2 Count each class</t>
        </is>
      </c>
      <c r="I645" s="21" t="inlineStr">
        <is>
          <t>U</t>
        </is>
      </c>
      <c r="J645" s="23" t="n"/>
      <c r="K645" s="14" t="inlineStr">
        <is>
          <t>C3 Count each group</t>
        </is>
      </c>
      <c r="L645" s="21" t="inlineStr">
        <is>
          <t>U</t>
        </is>
      </c>
      <c r="M645" s="23" t="n"/>
      <c r="N645" s="14" t="inlineStr">
        <is>
          <t>C4 Count each split</t>
        </is>
      </c>
      <c r="O645" s="21" t="inlineStr">
        <is>
          <t>U</t>
        </is>
      </c>
      <c r="P645" s="23" t="n"/>
      <c r="Q645" s="14" t="inlineStr">
        <is>
          <t>C5 Justify the size</t>
        </is>
      </c>
      <c r="R645" s="21" t="inlineStr">
        <is>
          <t>U</t>
        </is>
      </c>
      <c r="S645" s="23" t="n"/>
      <c r="T645" s="14">
        <f>IF(Z645=0,IF(ISNUMBER(SEARCH("X",AV645)),"Unrated (0-5; X)","Unrated (0-5)"),IF(Z645=1,V645&amp;"/5",V645&amp;"-"&amp;X645&amp;"/5 (P"&amp;IF(ISNUMBER(SEARCH("X",AV645)),"; X","")&amp;")"))</f>
        <v/>
      </c>
      <c r="U645" s="26">
        <f>IF(AS645=0,"",IF(AR645=0,"Incomplete/invalid",IF(AA645=0,IF(ISNUMBER(SEARCH("X",AW645)),"Unrated (0-5; X)","Unrated (0-5)"),IF(AA645=1,W645&amp;"/5",W645&amp;"-"&amp;Y645&amp;"/5 (P"&amp;IF(ISNUMBER(SEARCH("X",AW645)),"; X","")&amp;")"))))</f>
        <v/>
      </c>
      <c r="V645" s="53">
        <f>LEN(AV645)-LEN(SUBSTITUTE(AV645,"Y",""))</f>
        <v/>
      </c>
      <c r="W645" s="54">
        <f>IF(AR645=1,LEN(AW645)-LEN(SUBSTITUTE(AW645,"Y","")),"")</f>
        <v/>
      </c>
      <c r="X645" s="53">
        <f>5-(LEN(AV645)-LEN(SUBSTITUTE(AV645,"N","")))</f>
        <v/>
      </c>
      <c r="Y645" s="54">
        <f>IF(AR645=1,5-(LEN(AW645)-LEN(SUBSTITUTE(AW645,"N",""))),"")</f>
        <v/>
      </c>
      <c r="Z645" s="55">
        <f>(V645+5-X645)/5</f>
        <v/>
      </c>
      <c r="AA645" s="56">
        <f>IF(AR645=1,(W645+5-Y645)/5,"")</f>
        <v/>
      </c>
      <c r="AB645" s="57">
        <f>D645*V645/5</f>
        <v/>
      </c>
      <c r="AC645" s="58">
        <f>IF(AR645=1,D645*W645/5,"")</f>
        <v/>
      </c>
      <c r="AD645" s="57">
        <f>D645*X645/5</f>
        <v/>
      </c>
      <c r="AE645" s="58">
        <f>IF(AR645=1,D645*Y645/5,"")</f>
        <v/>
      </c>
      <c r="AF645" s="57">
        <f>D645*Z645</f>
        <v/>
      </c>
      <c r="AG645" s="58">
        <f>IF(AR645=1,D645*AA645,"")</f>
        <v/>
      </c>
      <c r="AH645" s="14" t="inlineStr">
        <is>
          <t>Y: none | N: none | X: none | U: C1, C2, C3, C4, C5. See dataset-specific evidence note in MCDM_Grades and the complete rules in MCDM_Rubric.</t>
        </is>
      </c>
      <c r="AI645" s="27" t="n"/>
      <c r="AJ645" s="14" t="inlineStr">
        <is>
          <t>https://data.mendeley.com/datasets/8wpk4c4n2m/2</t>
        </is>
      </c>
      <c r="AK645" s="27" t="n"/>
      <c r="AL645" s="14" t="inlineStr">
        <is>
          <t>P: primary documentation (not evaluator-verified data quality)</t>
        </is>
      </c>
      <c r="AM645" s="27" t="n"/>
      <c r="AN645" s="14" t="inlineStr">
        <is>
          <t>Mendeley 8wpk4c4n2m/2</t>
        </is>
      </c>
      <c r="AO645" s="27" t="n"/>
      <c r="AP645" s="14" t="inlineStr">
        <is>
          <t>2026-09-07</t>
        </is>
      </c>
      <c r="AQ645" s="27" t="n"/>
      <c r="AR645" s="14">
        <f>IF(AND(AS645=5,LEN(AW645)=5,LEN(SUBSTITUTE(SUBSTITUTE(SUBSTITUTE(SUBSTITUTE(AW645,"Y",""),"N",""),"U",""),"X",""))=0),1,0)</f>
        <v/>
      </c>
      <c r="AS645" s="14">
        <f>COUNTA(G645,J645,M645,P645,S645)</f>
        <v/>
      </c>
      <c r="AT645" s="14">
        <f>SUM(IF(OR(G645="Y",G645="N",G645="U",G645="X"),IF(G645=F645,1,0),0),IF(OR(J645="Y",J645="N",J645="U",J645="X"),IF(J645=I645,1,0),0),IF(OR(M645="Y",M645="N",M645="U",M645="X"),IF(M645=L645,1,0),0),IF(OR(P645="Y",P645="N",P645="U",P645="X"),IF(P645=O645,1,0),0),IF(OR(S645="Y",S645="N",S645="U",S645="X"),IF(S645=R645,1,0),0))</f>
        <v/>
      </c>
      <c r="AU645" s="14">
        <f>A645&amp;"|"&amp;LEFT(C645,1)</f>
        <v/>
      </c>
      <c r="AV645" s="14">
        <f>F645&amp;I645&amp;L645&amp;O645&amp;R645</f>
        <v/>
      </c>
      <c r="AW645" s="14">
        <f>G645&amp;J645&amp;M645&amp;P645&amp;S645</f>
        <v/>
      </c>
    </row>
    <row r="646" ht="70" customHeight="1">
      <c r="A646" s="14" t="inlineStr">
        <is>
          <t>DS-081</t>
        </is>
      </c>
      <c r="B646" s="14" t="inlineStr">
        <is>
          <t>Road crack detection based on YOLO - SW algorithm</t>
        </is>
      </c>
      <c r="C646" s="14" t="inlineStr">
        <is>
          <t>R Domain Fit</t>
        </is>
      </c>
      <c r="D646" s="14">
        <f>MCDM_Settings!$D$11</f>
        <v/>
      </c>
      <c r="E646" s="14" t="inlineStr">
        <is>
          <t>R1 Define the domain</t>
        </is>
      </c>
      <c r="F646" s="21" t="inlineStr">
        <is>
          <t>U</t>
        </is>
      </c>
      <c r="G646" s="23" t="n"/>
      <c r="H646" s="14" t="inlineStr">
        <is>
          <t>R2 Describe coverage</t>
        </is>
      </c>
      <c r="I646" s="21" t="inlineStr">
        <is>
          <t>U</t>
        </is>
      </c>
      <c r="J646" s="23" t="n"/>
      <c r="K646" s="14" t="inlineStr">
        <is>
          <t>R3 Compare the target</t>
        </is>
      </c>
      <c r="L646" s="21" t="inlineStr">
        <is>
          <t>U</t>
        </is>
      </c>
      <c r="M646" s="23" t="n"/>
      <c r="N646" s="14" t="inlineStr">
        <is>
          <t>R4 Check for bias</t>
        </is>
      </c>
      <c r="O646" s="21" t="inlineStr">
        <is>
          <t>U</t>
        </is>
      </c>
      <c r="P646" s="23" t="n"/>
      <c r="Q646" s="14" t="inlineStr">
        <is>
          <t>R5 Test a new domain</t>
        </is>
      </c>
      <c r="R646" s="21" t="inlineStr">
        <is>
          <t>U</t>
        </is>
      </c>
      <c r="S646" s="23" t="n"/>
      <c r="T646" s="14">
        <f>IF(Z646=0,IF(ISNUMBER(SEARCH("X",AV646)),"Unrated (0-5; X)","Unrated (0-5)"),IF(Z646=1,V646&amp;"/5",V646&amp;"-"&amp;X646&amp;"/5 (P"&amp;IF(ISNUMBER(SEARCH("X",AV646)),"; X","")&amp;")"))</f>
        <v/>
      </c>
      <c r="U646" s="26">
        <f>IF(AS646=0,"",IF(AR646=0,"Incomplete/invalid",IF(AA646=0,IF(ISNUMBER(SEARCH("X",AW646)),"Unrated (0-5; X)","Unrated (0-5)"),IF(AA646=1,W646&amp;"/5",W646&amp;"-"&amp;Y646&amp;"/5 (P"&amp;IF(ISNUMBER(SEARCH("X",AW646)),"; X","")&amp;")"))))</f>
        <v/>
      </c>
      <c r="V646" s="53">
        <f>LEN(AV646)-LEN(SUBSTITUTE(AV646,"Y",""))</f>
        <v/>
      </c>
      <c r="W646" s="54">
        <f>IF(AR646=1,LEN(AW646)-LEN(SUBSTITUTE(AW646,"Y","")),"")</f>
        <v/>
      </c>
      <c r="X646" s="53">
        <f>5-(LEN(AV646)-LEN(SUBSTITUTE(AV646,"N","")))</f>
        <v/>
      </c>
      <c r="Y646" s="54">
        <f>IF(AR646=1,5-(LEN(AW646)-LEN(SUBSTITUTE(AW646,"N",""))),"")</f>
        <v/>
      </c>
      <c r="Z646" s="55">
        <f>(V646+5-X646)/5</f>
        <v/>
      </c>
      <c r="AA646" s="56">
        <f>IF(AR646=1,(W646+5-Y646)/5,"")</f>
        <v/>
      </c>
      <c r="AB646" s="57">
        <f>D646*V646/5</f>
        <v/>
      </c>
      <c r="AC646" s="58">
        <f>IF(AR646=1,D646*W646/5,"")</f>
        <v/>
      </c>
      <c r="AD646" s="57">
        <f>D646*X646/5</f>
        <v/>
      </c>
      <c r="AE646" s="58">
        <f>IF(AR646=1,D646*Y646/5,"")</f>
        <v/>
      </c>
      <c r="AF646" s="57">
        <f>D646*Z646</f>
        <v/>
      </c>
      <c r="AG646" s="58">
        <f>IF(AR646=1,D646*AA646,"")</f>
        <v/>
      </c>
      <c r="AH646" s="14" t="inlineStr">
        <is>
          <t>Y: none | N: none | X: none | U: R1, R2, R3, R4, R5. See dataset-specific evidence note in MCDM_Grades and the complete rules in MCDM_Rubric.</t>
        </is>
      </c>
      <c r="AI646" s="27" t="n"/>
      <c r="AJ646" s="14" t="inlineStr">
        <is>
          <t>https://data.mendeley.com/datasets/8wpk4c4n2m/2</t>
        </is>
      </c>
      <c r="AK646" s="27" t="n"/>
      <c r="AL646" s="14" t="inlineStr">
        <is>
          <t>P: primary documentation (not evaluator-verified data quality)</t>
        </is>
      </c>
      <c r="AM646" s="27" t="n"/>
      <c r="AN646" s="14" t="inlineStr">
        <is>
          <t>Mendeley 8wpk4c4n2m/2</t>
        </is>
      </c>
      <c r="AO646" s="27" t="n"/>
      <c r="AP646" s="14" t="inlineStr">
        <is>
          <t>2026-09-07</t>
        </is>
      </c>
      <c r="AQ646" s="27" t="n"/>
      <c r="AR646" s="14">
        <f>IF(AND(AS646=5,LEN(AW646)=5,LEN(SUBSTITUTE(SUBSTITUTE(SUBSTITUTE(SUBSTITUTE(AW646,"Y",""),"N",""),"U",""),"X",""))=0),1,0)</f>
        <v/>
      </c>
      <c r="AS646" s="14">
        <f>COUNTA(G646,J646,M646,P646,S646)</f>
        <v/>
      </c>
      <c r="AT646" s="14">
        <f>SUM(IF(OR(G646="Y",G646="N",G646="U",G646="X"),IF(G646=F646,1,0),0),IF(OR(J646="Y",J646="N",J646="U",J646="X"),IF(J646=I646,1,0),0),IF(OR(M646="Y",M646="N",M646="U",M646="X"),IF(M646=L646,1,0),0),IF(OR(P646="Y",P646="N",P646="U",P646="X"),IF(P646=O646,1,0),0),IF(OR(S646="Y",S646="N",S646="U",S646="X"),IF(S646=R646,1,0),0))</f>
        <v/>
      </c>
      <c r="AU646" s="14">
        <f>A646&amp;"|"&amp;LEFT(C646,1)</f>
        <v/>
      </c>
      <c r="AV646" s="14">
        <f>F646&amp;I646&amp;L646&amp;O646&amp;R646</f>
        <v/>
      </c>
      <c r="AW646" s="14">
        <f>G646&amp;J646&amp;M646&amp;P646&amp;S646</f>
        <v/>
      </c>
    </row>
    <row r="647" ht="70" customHeight="1">
      <c r="A647" s="14" t="inlineStr">
        <is>
          <t>DS-081</t>
        </is>
      </c>
      <c r="B647" s="14" t="inlineStr">
        <is>
          <t>Road crack detection based on YOLO - SW algorithm</t>
        </is>
      </c>
      <c r="C647" s="14" t="inlineStr">
        <is>
          <t>M Sensor Details</t>
        </is>
      </c>
      <c r="D647" s="14">
        <f>MCDM_Settings!$D$12</f>
        <v/>
      </c>
      <c r="E647" s="14" t="inlineStr">
        <is>
          <t>M1 Identify equipment</t>
        </is>
      </c>
      <c r="F647" s="21" t="inlineStr">
        <is>
          <t>U</t>
        </is>
      </c>
      <c r="G647" s="23" t="n"/>
      <c r="H647" s="14" t="inlineStr">
        <is>
          <t>M2 Specify the scale</t>
        </is>
      </c>
      <c r="I647" s="21" t="inlineStr">
        <is>
          <t>U</t>
        </is>
      </c>
      <c r="J647" s="23" t="n"/>
      <c r="K647" s="14" t="inlineStr">
        <is>
          <t>M3 Locate the records</t>
        </is>
      </c>
      <c r="L647" s="21" t="inlineStr">
        <is>
          <t>U</t>
        </is>
      </c>
      <c r="M647" s="23" t="n"/>
      <c r="N647" s="14" t="inlineStr">
        <is>
          <t>M4 Report precision</t>
        </is>
      </c>
      <c r="O647" s="21" t="inlineStr">
        <is>
          <t>U</t>
        </is>
      </c>
      <c r="P647" s="23" t="n"/>
      <c r="Q647" s="14" t="inlineStr">
        <is>
          <t>M5 Explain processing</t>
        </is>
      </c>
      <c r="R647" s="21" t="inlineStr">
        <is>
          <t>U</t>
        </is>
      </c>
      <c r="S647" s="23" t="n"/>
      <c r="T647" s="14">
        <f>IF(Z647=0,IF(ISNUMBER(SEARCH("X",AV647)),"Unrated (0-5; X)","Unrated (0-5)"),IF(Z647=1,V647&amp;"/5",V647&amp;"-"&amp;X647&amp;"/5 (P"&amp;IF(ISNUMBER(SEARCH("X",AV647)),"; X","")&amp;")"))</f>
        <v/>
      </c>
      <c r="U647" s="26">
        <f>IF(AS647=0,"",IF(AR647=0,"Incomplete/invalid",IF(AA647=0,IF(ISNUMBER(SEARCH("X",AW647)),"Unrated (0-5; X)","Unrated (0-5)"),IF(AA647=1,W647&amp;"/5",W647&amp;"-"&amp;Y647&amp;"/5 (P"&amp;IF(ISNUMBER(SEARCH("X",AW647)),"; X","")&amp;")"))))</f>
        <v/>
      </c>
      <c r="V647" s="53">
        <f>LEN(AV647)-LEN(SUBSTITUTE(AV647,"Y",""))</f>
        <v/>
      </c>
      <c r="W647" s="54">
        <f>IF(AR647=1,LEN(AW647)-LEN(SUBSTITUTE(AW647,"Y","")),"")</f>
        <v/>
      </c>
      <c r="X647" s="53">
        <f>5-(LEN(AV647)-LEN(SUBSTITUTE(AV647,"N","")))</f>
        <v/>
      </c>
      <c r="Y647" s="54">
        <f>IF(AR647=1,5-(LEN(AW647)-LEN(SUBSTITUTE(AW647,"N",""))),"")</f>
        <v/>
      </c>
      <c r="Z647" s="55">
        <f>(V647+5-X647)/5</f>
        <v/>
      </c>
      <c r="AA647" s="56">
        <f>IF(AR647=1,(W647+5-Y647)/5,"")</f>
        <v/>
      </c>
      <c r="AB647" s="57">
        <f>D647*V647/5</f>
        <v/>
      </c>
      <c r="AC647" s="58">
        <f>IF(AR647=1,D647*W647/5,"")</f>
        <v/>
      </c>
      <c r="AD647" s="57">
        <f>D647*X647/5</f>
        <v/>
      </c>
      <c r="AE647" s="58">
        <f>IF(AR647=1,D647*Y647/5,"")</f>
        <v/>
      </c>
      <c r="AF647" s="57">
        <f>D647*Z647</f>
        <v/>
      </c>
      <c r="AG647" s="58">
        <f>IF(AR647=1,D647*AA647,"")</f>
        <v/>
      </c>
      <c r="AH647" s="14" t="inlineStr">
        <is>
          <t>Y: none | N: none | X: none | U: M1, M2, M3, M4, M5. See dataset-specific evidence note in MCDM_Grades and the complete rules in MCDM_Rubric.</t>
        </is>
      </c>
      <c r="AI647" s="27" t="n"/>
      <c r="AJ647" s="14" t="inlineStr">
        <is>
          <t>https://data.mendeley.com/datasets/8wpk4c4n2m/2</t>
        </is>
      </c>
      <c r="AK647" s="27" t="n"/>
      <c r="AL647" s="14" t="inlineStr">
        <is>
          <t>P: primary documentation (not evaluator-verified data quality)</t>
        </is>
      </c>
      <c r="AM647" s="27" t="n"/>
      <c r="AN647" s="14" t="inlineStr">
        <is>
          <t>Mendeley 8wpk4c4n2m/2</t>
        </is>
      </c>
      <c r="AO647" s="27" t="n"/>
      <c r="AP647" s="14" t="inlineStr">
        <is>
          <t>2026-09-07</t>
        </is>
      </c>
      <c r="AQ647" s="27" t="n"/>
      <c r="AR647" s="14">
        <f>IF(AND(AS647=5,LEN(AW647)=5,LEN(SUBSTITUTE(SUBSTITUTE(SUBSTITUTE(SUBSTITUTE(AW647,"Y",""),"N",""),"U",""),"X",""))=0),1,0)</f>
        <v/>
      </c>
      <c r="AS647" s="14">
        <f>COUNTA(G647,J647,M647,P647,S647)</f>
        <v/>
      </c>
      <c r="AT647" s="14">
        <f>SUM(IF(OR(G647="Y",G647="N",G647="U",G647="X"),IF(G647=F647,1,0),0),IF(OR(J647="Y",J647="N",J647="U",J647="X"),IF(J647=I647,1,0),0),IF(OR(M647="Y",M647="N",M647="U",M647="X"),IF(M647=L647,1,0),0),IF(OR(P647="Y",P647="N",P647="U",P647="X"),IF(P647=O647,1,0),0),IF(OR(S647="Y",S647="N",S647="U",S647="X"),IF(S647=R647,1,0),0))</f>
        <v/>
      </c>
      <c r="AU647" s="14">
        <f>A647&amp;"|"&amp;LEFT(C647,1)</f>
        <v/>
      </c>
      <c r="AV647" s="14">
        <f>F647&amp;I647&amp;L647&amp;O647&amp;R647</f>
        <v/>
      </c>
      <c r="AW647" s="14">
        <f>G647&amp;J647&amp;M647&amp;P647&amp;S647</f>
        <v/>
      </c>
    </row>
    <row r="648" ht="70" customHeight="1">
      <c r="A648" s="14" t="inlineStr">
        <is>
          <t>DS-081</t>
        </is>
      </c>
      <c r="B648" s="14" t="inlineStr">
        <is>
          <t>Road crack detection based on YOLO - SW algorithm</t>
        </is>
      </c>
      <c r="C648" s="14" t="inlineStr">
        <is>
          <t>V Test Readiness</t>
        </is>
      </c>
      <c r="D648" s="14">
        <f>MCDM_Settings!$D$13</f>
        <v/>
      </c>
      <c r="E648" s="14" t="inlineStr">
        <is>
          <t>V1 Identify test data</t>
        </is>
      </c>
      <c r="F648" s="21" t="inlineStr">
        <is>
          <t>U</t>
        </is>
      </c>
      <c r="G648" s="23" t="n"/>
      <c r="H648" s="14" t="inlineStr">
        <is>
          <t>V2 Define the splits</t>
        </is>
      </c>
      <c r="I648" s="21" t="inlineStr">
        <is>
          <t>U</t>
        </is>
      </c>
      <c r="J648" s="23" t="n"/>
      <c r="K648" s="14" t="inlineStr">
        <is>
          <t>V3 Prevent leakage</t>
        </is>
      </c>
      <c r="L648" s="21" t="inlineStr">
        <is>
          <t>U</t>
        </is>
      </c>
      <c r="M648" s="23" t="n"/>
      <c r="N648" s="14" t="inlineStr">
        <is>
          <t>V4 Provide a baseline</t>
        </is>
      </c>
      <c r="O648" s="21" t="inlineStr">
        <is>
          <t>U</t>
        </is>
      </c>
      <c r="P648" s="23" t="n"/>
      <c r="Q648" s="14" t="inlineStr">
        <is>
          <t>V5 Report uncertainty</t>
        </is>
      </c>
      <c r="R648" s="21" t="inlineStr">
        <is>
          <t>U</t>
        </is>
      </c>
      <c r="S648" s="23" t="n"/>
      <c r="T648" s="14">
        <f>IF(Z648=0,IF(ISNUMBER(SEARCH("X",AV648)),"Unrated (0-5; X)","Unrated (0-5)"),IF(Z648=1,V648&amp;"/5",V648&amp;"-"&amp;X648&amp;"/5 (P"&amp;IF(ISNUMBER(SEARCH("X",AV648)),"; X","")&amp;")"))</f>
        <v/>
      </c>
      <c r="U648" s="26">
        <f>IF(AS648=0,"",IF(AR648=0,"Incomplete/invalid",IF(AA648=0,IF(ISNUMBER(SEARCH("X",AW648)),"Unrated (0-5; X)","Unrated (0-5)"),IF(AA648=1,W648&amp;"/5",W648&amp;"-"&amp;Y648&amp;"/5 (P"&amp;IF(ISNUMBER(SEARCH("X",AW648)),"; X","")&amp;")"))))</f>
        <v/>
      </c>
      <c r="V648" s="53">
        <f>LEN(AV648)-LEN(SUBSTITUTE(AV648,"Y",""))</f>
        <v/>
      </c>
      <c r="W648" s="54">
        <f>IF(AR648=1,LEN(AW648)-LEN(SUBSTITUTE(AW648,"Y","")),"")</f>
        <v/>
      </c>
      <c r="X648" s="53">
        <f>5-(LEN(AV648)-LEN(SUBSTITUTE(AV648,"N","")))</f>
        <v/>
      </c>
      <c r="Y648" s="54">
        <f>IF(AR648=1,5-(LEN(AW648)-LEN(SUBSTITUTE(AW648,"N",""))),"")</f>
        <v/>
      </c>
      <c r="Z648" s="55">
        <f>(V648+5-X648)/5</f>
        <v/>
      </c>
      <c r="AA648" s="56">
        <f>IF(AR648=1,(W648+5-Y648)/5,"")</f>
        <v/>
      </c>
      <c r="AB648" s="57">
        <f>D648*V648/5</f>
        <v/>
      </c>
      <c r="AC648" s="58">
        <f>IF(AR648=1,D648*W648/5,"")</f>
        <v/>
      </c>
      <c r="AD648" s="57">
        <f>D648*X648/5</f>
        <v/>
      </c>
      <c r="AE648" s="58">
        <f>IF(AR648=1,D648*Y648/5,"")</f>
        <v/>
      </c>
      <c r="AF648" s="57">
        <f>D648*Z648</f>
        <v/>
      </c>
      <c r="AG648" s="58">
        <f>IF(AR648=1,D648*AA648,"")</f>
        <v/>
      </c>
      <c r="AH648" s="14" t="inlineStr">
        <is>
          <t>Y: none | N: none | X: none | U: V1, V2, V3, V4, V5. See dataset-specific evidence note in MCDM_Grades and the complete rules in MCDM_Rubric.</t>
        </is>
      </c>
      <c r="AI648" s="27" t="n"/>
      <c r="AJ648" s="14" t="inlineStr">
        <is>
          <t>https://data.mendeley.com/datasets/8wpk4c4n2m/2</t>
        </is>
      </c>
      <c r="AK648" s="27" t="n"/>
      <c r="AL648" s="14" t="inlineStr">
        <is>
          <t>P: primary documentation (not evaluator-verified data quality)</t>
        </is>
      </c>
      <c r="AM648" s="27" t="n"/>
      <c r="AN648" s="14" t="inlineStr">
        <is>
          <t>Mendeley 8wpk4c4n2m/2</t>
        </is>
      </c>
      <c r="AO648" s="27" t="n"/>
      <c r="AP648" s="14" t="inlineStr">
        <is>
          <t>2026-09-07</t>
        </is>
      </c>
      <c r="AQ648" s="27" t="n"/>
      <c r="AR648" s="14">
        <f>IF(AND(AS648=5,LEN(AW648)=5,LEN(SUBSTITUTE(SUBSTITUTE(SUBSTITUTE(SUBSTITUTE(AW648,"Y",""),"N",""),"U",""),"X",""))=0),1,0)</f>
        <v/>
      </c>
      <c r="AS648" s="14">
        <f>COUNTA(G648,J648,M648,P648,S648)</f>
        <v/>
      </c>
      <c r="AT648" s="14">
        <f>SUM(IF(OR(G648="Y",G648="N",G648="U",G648="X"),IF(G648=F648,1,0),0),IF(OR(J648="Y",J648="N",J648="U",J648="X"),IF(J648=I648,1,0),0),IF(OR(M648="Y",M648="N",M648="U",M648="X"),IF(M648=L648,1,0),0),IF(OR(P648="Y",P648="N",P648="U",P648="X"),IF(P648=O648,1,0),0),IF(OR(S648="Y",S648="N",S648="U",S648="X"),IF(S648=R648,1,0),0))</f>
        <v/>
      </c>
      <c r="AU648" s="14">
        <f>A648&amp;"|"&amp;LEFT(C648,1)</f>
        <v/>
      </c>
      <c r="AV648" s="14">
        <f>F648&amp;I648&amp;L648&amp;O648&amp;R648</f>
        <v/>
      </c>
      <c r="AW648" s="14">
        <f>G648&amp;J648&amp;M648&amp;P648&amp;S648</f>
        <v/>
      </c>
    </row>
    <row r="649" ht="70" customHeight="1">
      <c r="A649" s="14" t="inlineStr">
        <is>
          <t>DS-081</t>
        </is>
      </c>
      <c r="B649" s="14" t="inlineStr">
        <is>
          <t>Road crack detection based on YOLO - SW algorithm</t>
        </is>
      </c>
      <c r="C649" s="14" t="inlineStr">
        <is>
          <t>E Engineering Value</t>
        </is>
      </c>
      <c r="D649" s="14">
        <f>MCDM_Settings!$D$14</f>
        <v/>
      </c>
      <c r="E649" s="14" t="inlineStr">
        <is>
          <t>E1 Define the outcome</t>
        </is>
      </c>
      <c r="F649" s="21" t="inlineStr">
        <is>
          <t>U</t>
        </is>
      </c>
      <c r="G649" s="23" t="n"/>
      <c r="H649" s="14" t="inlineStr">
        <is>
          <t>E2 Provide measurements</t>
        </is>
      </c>
      <c r="I649" s="21" t="inlineStr">
        <is>
          <t>U</t>
        </is>
      </c>
      <c r="J649" s="23" t="n"/>
      <c r="K649" s="14" t="inlineStr">
        <is>
          <t>E3 Link the records</t>
        </is>
      </c>
      <c r="L649" s="21" t="inlineStr">
        <is>
          <t>U</t>
        </is>
      </c>
      <c r="M649" s="23" t="n"/>
      <c r="N649" s="14" t="inlineStr">
        <is>
          <t>E4 Map agency needs</t>
        </is>
      </c>
      <c r="O649" s="21" t="inlineStr">
        <is>
          <t>U</t>
        </is>
      </c>
      <c r="P649" s="23" t="n"/>
      <c r="Q649" s="14" t="inlineStr">
        <is>
          <t>E5 Validate the decision</t>
        </is>
      </c>
      <c r="R649" s="21" t="inlineStr">
        <is>
          <t>U</t>
        </is>
      </c>
      <c r="S649" s="23" t="n"/>
      <c r="T649" s="14">
        <f>IF(Z649=0,IF(ISNUMBER(SEARCH("X",AV649)),"Unrated (0-5; X)","Unrated (0-5)"),IF(Z649=1,V649&amp;"/5",V649&amp;"-"&amp;X649&amp;"/5 (P"&amp;IF(ISNUMBER(SEARCH("X",AV649)),"; X","")&amp;")"))</f>
        <v/>
      </c>
      <c r="U649" s="26">
        <f>IF(AS649=0,"",IF(AR649=0,"Incomplete/invalid",IF(AA649=0,IF(ISNUMBER(SEARCH("X",AW649)),"Unrated (0-5; X)","Unrated (0-5)"),IF(AA649=1,W649&amp;"/5",W649&amp;"-"&amp;Y649&amp;"/5 (P"&amp;IF(ISNUMBER(SEARCH("X",AW649)),"; X","")&amp;")"))))</f>
        <v/>
      </c>
      <c r="V649" s="53">
        <f>LEN(AV649)-LEN(SUBSTITUTE(AV649,"Y",""))</f>
        <v/>
      </c>
      <c r="W649" s="54">
        <f>IF(AR649=1,LEN(AW649)-LEN(SUBSTITUTE(AW649,"Y","")),"")</f>
        <v/>
      </c>
      <c r="X649" s="53">
        <f>5-(LEN(AV649)-LEN(SUBSTITUTE(AV649,"N","")))</f>
        <v/>
      </c>
      <c r="Y649" s="54">
        <f>IF(AR649=1,5-(LEN(AW649)-LEN(SUBSTITUTE(AW649,"N",""))),"")</f>
        <v/>
      </c>
      <c r="Z649" s="55">
        <f>(V649+5-X649)/5</f>
        <v/>
      </c>
      <c r="AA649" s="56">
        <f>IF(AR649=1,(W649+5-Y649)/5,"")</f>
        <v/>
      </c>
      <c r="AB649" s="57">
        <f>D649*V649/5</f>
        <v/>
      </c>
      <c r="AC649" s="58">
        <f>IF(AR649=1,D649*W649/5,"")</f>
        <v/>
      </c>
      <c r="AD649" s="57">
        <f>D649*X649/5</f>
        <v/>
      </c>
      <c r="AE649" s="58">
        <f>IF(AR649=1,D649*Y649/5,"")</f>
        <v/>
      </c>
      <c r="AF649" s="57">
        <f>D649*Z649</f>
        <v/>
      </c>
      <c r="AG649" s="58">
        <f>IF(AR649=1,D649*AA649,"")</f>
        <v/>
      </c>
      <c r="AH649" s="14" t="inlineStr">
        <is>
          <t>Y: none | N: none | X: none | U: E1, E2, E3, E4, E5. See dataset-specific evidence note in MCDM_Grades and the complete rules in MCDM_Rubric.</t>
        </is>
      </c>
      <c r="AI649" s="27" t="n"/>
      <c r="AJ649" s="14" t="inlineStr">
        <is>
          <t>https://data.mendeley.com/datasets/8wpk4c4n2m/2</t>
        </is>
      </c>
      <c r="AK649" s="27" t="n"/>
      <c r="AL649" s="14" t="inlineStr">
        <is>
          <t>P: primary documentation (not evaluator-verified data quality)</t>
        </is>
      </c>
      <c r="AM649" s="27" t="n"/>
      <c r="AN649" s="14" t="inlineStr">
        <is>
          <t>Mendeley 8wpk4c4n2m/2</t>
        </is>
      </c>
      <c r="AO649" s="27" t="n"/>
      <c r="AP649" s="14" t="inlineStr">
        <is>
          <t>2026-09-07</t>
        </is>
      </c>
      <c r="AQ649" s="27" t="n"/>
      <c r="AR649" s="14">
        <f>IF(AND(AS649=5,LEN(AW649)=5,LEN(SUBSTITUTE(SUBSTITUTE(SUBSTITUTE(SUBSTITUTE(AW649,"Y",""),"N",""),"U",""),"X",""))=0),1,0)</f>
        <v/>
      </c>
      <c r="AS649" s="14">
        <f>COUNTA(G649,J649,M649,P649,S649)</f>
        <v/>
      </c>
      <c r="AT649" s="14">
        <f>SUM(IF(OR(G649="Y",G649="N",G649="U",G649="X"),IF(G649=F649,1,0),0),IF(OR(J649="Y",J649="N",J649="U",J649="X"),IF(J649=I649,1,0),0),IF(OR(M649="Y",M649="N",M649="U",M649="X"),IF(M649=L649,1,0),0),IF(OR(P649="Y",P649="N",P649="U",P649="X"),IF(P649=O649,1,0),0),IF(OR(S649="Y",S649="N",S649="U",S649="X"),IF(S649=R649,1,0),0))</f>
        <v/>
      </c>
      <c r="AU649" s="14">
        <f>A649&amp;"|"&amp;LEFT(C649,1)</f>
        <v/>
      </c>
      <c r="AV649" s="14">
        <f>F649&amp;I649&amp;L649&amp;O649&amp;R649</f>
        <v/>
      </c>
      <c r="AW649" s="14">
        <f>G649&amp;J649&amp;M649&amp;P649&amp;S649</f>
        <v/>
      </c>
    </row>
    <row r="650" ht="70" customHeight="1">
      <c r="A650" s="14" t="inlineStr">
        <is>
          <t>DS-082</t>
        </is>
      </c>
      <c r="B650" s="14" t="inlineStr">
        <is>
          <t>RoadDamageVision: Annotated Dataset of Road Damage Images</t>
        </is>
      </c>
      <c r="C650" s="14" t="inlineStr">
        <is>
          <t>A Access</t>
        </is>
      </c>
      <c r="D650" s="14">
        <f>MCDM_Settings!$D$7</f>
        <v/>
      </c>
      <c r="E650" s="14" t="inlineStr">
        <is>
          <t>A1 Find the release</t>
        </is>
      </c>
      <c r="F650" s="21" t="inlineStr">
        <is>
          <t>Y</t>
        </is>
      </c>
      <c r="G650" s="23" t="n"/>
      <c r="H650" s="14" t="inlineStr">
        <is>
          <t>A2 Get the data</t>
        </is>
      </c>
      <c r="I650" s="21" t="inlineStr">
        <is>
          <t>Y</t>
        </is>
      </c>
      <c r="J650" s="23" t="n"/>
      <c r="K650" s="14" t="inlineStr">
        <is>
          <t>A3 Check the license</t>
        </is>
      </c>
      <c r="L650" s="21" t="inlineStr">
        <is>
          <t>Y</t>
        </is>
      </c>
      <c r="M650" s="23" t="n"/>
      <c r="N650" s="14" t="inlineStr">
        <is>
          <t>A4 Check other rights</t>
        </is>
      </c>
      <c r="O650" s="21" t="inlineStr">
        <is>
          <t>U</t>
        </is>
      </c>
      <c r="P650" s="23" t="n"/>
      <c r="Q650" s="14" t="inlineStr">
        <is>
          <t>A5 Open a sample</t>
        </is>
      </c>
      <c r="R650" s="21" t="inlineStr">
        <is>
          <t>U</t>
        </is>
      </c>
      <c r="S650" s="23" t="n"/>
      <c r="T650" s="14">
        <f>IF(Z650=0,IF(ISNUMBER(SEARCH("X",AV650)),"Unrated (0-5; X)","Unrated (0-5)"),IF(Z650=1,V650&amp;"/5",V650&amp;"-"&amp;X650&amp;"/5 (P"&amp;IF(ISNUMBER(SEARCH("X",AV650)),"; X","")&amp;")"))</f>
        <v/>
      </c>
      <c r="U650" s="26">
        <f>IF(AS650=0,"",IF(AR650=0,"Incomplete/invalid",IF(AA650=0,IF(ISNUMBER(SEARCH("X",AW650)),"Unrated (0-5; X)","Unrated (0-5)"),IF(AA650=1,W650&amp;"/5",W650&amp;"-"&amp;Y650&amp;"/5 (P"&amp;IF(ISNUMBER(SEARCH("X",AW650)),"; X","")&amp;")"))))</f>
        <v/>
      </c>
      <c r="V650" s="53">
        <f>LEN(AV650)-LEN(SUBSTITUTE(AV650,"Y",""))</f>
        <v/>
      </c>
      <c r="W650" s="54">
        <f>IF(AR650=1,LEN(AW650)-LEN(SUBSTITUTE(AW650,"Y","")),"")</f>
        <v/>
      </c>
      <c r="X650" s="53">
        <f>5-(LEN(AV650)-LEN(SUBSTITUTE(AV650,"N","")))</f>
        <v/>
      </c>
      <c r="Y650" s="54">
        <f>IF(AR650=1,5-(LEN(AW650)-LEN(SUBSTITUTE(AW650,"N",""))),"")</f>
        <v/>
      </c>
      <c r="Z650" s="55">
        <f>(V650+5-X650)/5</f>
        <v/>
      </c>
      <c r="AA650" s="56">
        <f>IF(AR650=1,(W650+5-Y650)/5,"")</f>
        <v/>
      </c>
      <c r="AB650" s="57">
        <f>D650*V650/5</f>
        <v/>
      </c>
      <c r="AC650" s="58">
        <f>IF(AR650=1,D650*W650/5,"")</f>
        <v/>
      </c>
      <c r="AD650" s="57">
        <f>D650*X650/5</f>
        <v/>
      </c>
      <c r="AE650" s="58">
        <f>IF(AR650=1,D650*Y650/5,"")</f>
        <v/>
      </c>
      <c r="AF650" s="57">
        <f>D650*Z650</f>
        <v/>
      </c>
      <c r="AG650" s="58">
        <f>IF(AR650=1,D650*AA650,"")</f>
        <v/>
      </c>
      <c r="AH650" s="14" t="inlineStr">
        <is>
          <t>Y: A1, A2, A3 | N: none | X: none | U: A4, A5. See dataset-specific evidence note in MCDM_Grades and the complete rules in MCDM_Rubric.</t>
        </is>
      </c>
      <c r="AI650" s="27" t="n"/>
      <c r="AJ650" s="14" t="inlineStr">
        <is>
          <t>https://data.mendeley.com/datasets/ypm4h4z25c/3</t>
        </is>
      </c>
      <c r="AK650" s="27" t="n"/>
      <c r="AL650" s="14" t="inlineStr">
        <is>
          <t>P: primary documentation (not evaluator-verified data quality)</t>
        </is>
      </c>
      <c r="AM650" s="27" t="n"/>
      <c r="AN650" s="14" t="inlineStr">
        <is>
          <t>Mendeley ypm4h4z25c/3</t>
        </is>
      </c>
      <c r="AO650" s="27" t="n"/>
      <c r="AP650" s="14" t="inlineStr">
        <is>
          <t>2026-09-07</t>
        </is>
      </c>
      <c r="AQ650" s="27" t="n"/>
      <c r="AR650" s="14">
        <f>IF(AND(AS650=5,LEN(AW650)=5,LEN(SUBSTITUTE(SUBSTITUTE(SUBSTITUTE(SUBSTITUTE(AW650,"Y",""),"N",""),"U",""),"X",""))=0),1,0)</f>
        <v/>
      </c>
      <c r="AS650" s="14">
        <f>COUNTA(G650,J650,M650,P650,S650)</f>
        <v/>
      </c>
      <c r="AT650" s="14">
        <f>SUM(IF(OR(G650="Y",G650="N",G650="U",G650="X"),IF(G650=F650,1,0),0),IF(OR(J650="Y",J650="N",J650="U",J650="X"),IF(J650=I650,1,0),0),IF(OR(M650="Y",M650="N",M650="U",M650="X"),IF(M650=L650,1,0),0),IF(OR(P650="Y",P650="N",P650="U",P650="X"),IF(P650=O650,1,0),0),IF(OR(S650="Y",S650="N",S650="U",S650="X"),IF(S650=R650,1,0),0))</f>
        <v/>
      </c>
      <c r="AU650" s="14">
        <f>A650&amp;"|"&amp;LEFT(C650,1)</f>
        <v/>
      </c>
      <c r="AV650" s="14">
        <f>F650&amp;I650&amp;L650&amp;O650&amp;R650</f>
        <v/>
      </c>
      <c r="AW650" s="14">
        <f>G650&amp;J650&amp;M650&amp;P650&amp;S650</f>
        <v/>
      </c>
    </row>
    <row r="651" ht="70" customHeight="1">
      <c r="A651" s="14" t="inlineStr">
        <is>
          <t>DS-082</t>
        </is>
      </c>
      <c r="B651" s="14" t="inlineStr">
        <is>
          <t>RoadDamageVision: Annotated Dataset of Road Damage Images</t>
        </is>
      </c>
      <c r="C651" s="14" t="inlineStr">
        <is>
          <t>L Label Quality</t>
        </is>
      </c>
      <c r="D651" s="14">
        <f>MCDM_Settings!$D$8</f>
        <v/>
      </c>
      <c r="E651" s="14" t="inlineStr">
        <is>
          <t>L1 Define the targets</t>
        </is>
      </c>
      <c r="F651" s="21" t="inlineStr">
        <is>
          <t>Y</t>
        </is>
      </c>
      <c r="G651" s="23" t="n"/>
      <c r="H651" s="14" t="inlineStr">
        <is>
          <t>L2 Explain the rules</t>
        </is>
      </c>
      <c r="I651" s="21" t="inlineStr">
        <is>
          <t>U</t>
        </is>
      </c>
      <c r="J651" s="23" t="n"/>
      <c r="K651" s="14" t="inlineStr">
        <is>
          <t>L3 Identify the team</t>
        </is>
      </c>
      <c r="L651" s="21" t="inlineStr">
        <is>
          <t>U</t>
        </is>
      </c>
      <c r="M651" s="23" t="n"/>
      <c r="N651" s="14" t="inlineStr">
        <is>
          <t>L4 Review and correct</t>
        </is>
      </c>
      <c r="O651" s="21" t="inlineStr">
        <is>
          <t>U</t>
        </is>
      </c>
      <c r="P651" s="23" t="n"/>
      <c r="Q651" s="14" t="inlineStr">
        <is>
          <t>L5 Measure reliability</t>
        </is>
      </c>
      <c r="R651" s="21" t="inlineStr">
        <is>
          <t>U</t>
        </is>
      </c>
      <c r="S651" s="23" t="n"/>
      <c r="T651" s="14">
        <f>IF(Z651=0,IF(ISNUMBER(SEARCH("X",AV651)),"Unrated (0-5; X)","Unrated (0-5)"),IF(Z651=1,V651&amp;"/5",V651&amp;"-"&amp;X651&amp;"/5 (P"&amp;IF(ISNUMBER(SEARCH("X",AV651)),"; X","")&amp;")"))</f>
        <v/>
      </c>
      <c r="U651" s="26">
        <f>IF(AS651=0,"",IF(AR651=0,"Incomplete/invalid",IF(AA651=0,IF(ISNUMBER(SEARCH("X",AW651)),"Unrated (0-5; X)","Unrated (0-5)"),IF(AA651=1,W651&amp;"/5",W651&amp;"-"&amp;Y651&amp;"/5 (P"&amp;IF(ISNUMBER(SEARCH("X",AW651)),"; X","")&amp;")"))))</f>
        <v/>
      </c>
      <c r="V651" s="53">
        <f>LEN(AV651)-LEN(SUBSTITUTE(AV651,"Y",""))</f>
        <v/>
      </c>
      <c r="W651" s="54">
        <f>IF(AR651=1,LEN(AW651)-LEN(SUBSTITUTE(AW651,"Y","")),"")</f>
        <v/>
      </c>
      <c r="X651" s="53">
        <f>5-(LEN(AV651)-LEN(SUBSTITUTE(AV651,"N","")))</f>
        <v/>
      </c>
      <c r="Y651" s="54">
        <f>IF(AR651=1,5-(LEN(AW651)-LEN(SUBSTITUTE(AW651,"N",""))),"")</f>
        <v/>
      </c>
      <c r="Z651" s="55">
        <f>(V651+5-X651)/5</f>
        <v/>
      </c>
      <c r="AA651" s="56">
        <f>IF(AR651=1,(W651+5-Y651)/5,"")</f>
        <v/>
      </c>
      <c r="AB651" s="57">
        <f>D651*V651/5</f>
        <v/>
      </c>
      <c r="AC651" s="58">
        <f>IF(AR651=1,D651*W651/5,"")</f>
        <v/>
      </c>
      <c r="AD651" s="57">
        <f>D651*X651/5</f>
        <v/>
      </c>
      <c r="AE651" s="58">
        <f>IF(AR651=1,D651*Y651/5,"")</f>
        <v/>
      </c>
      <c r="AF651" s="57">
        <f>D651*Z651</f>
        <v/>
      </c>
      <c r="AG651" s="58">
        <f>IF(AR651=1,D651*AA651,"")</f>
        <v/>
      </c>
      <c r="AH651" s="14" t="inlineStr">
        <is>
          <t>Y: L1 | N: none | X: none | U: L2, L3, L4, L5. See dataset-specific evidence note in MCDM_Grades and the complete rules in MCDM_Rubric.</t>
        </is>
      </c>
      <c r="AI651" s="27" t="n"/>
      <c r="AJ651" s="14" t="inlineStr">
        <is>
          <t>https://data.mendeley.com/datasets/ypm4h4z25c/3</t>
        </is>
      </c>
      <c r="AK651" s="27" t="n"/>
      <c r="AL651" s="14" t="inlineStr">
        <is>
          <t>P: primary documentation (not evaluator-verified data quality)</t>
        </is>
      </c>
      <c r="AM651" s="27" t="n"/>
      <c r="AN651" s="14" t="inlineStr">
        <is>
          <t>Mendeley ypm4h4z25c/3</t>
        </is>
      </c>
      <c r="AO651" s="27" t="n"/>
      <c r="AP651" s="14" t="inlineStr">
        <is>
          <t>2026-09-07</t>
        </is>
      </c>
      <c r="AQ651" s="27" t="n"/>
      <c r="AR651" s="14">
        <f>IF(AND(AS651=5,LEN(AW651)=5,LEN(SUBSTITUTE(SUBSTITUTE(SUBSTITUTE(SUBSTITUTE(AW651,"Y",""),"N",""),"U",""),"X",""))=0),1,0)</f>
        <v/>
      </c>
      <c r="AS651" s="14">
        <f>COUNTA(G651,J651,M651,P651,S651)</f>
        <v/>
      </c>
      <c r="AT651" s="14">
        <f>SUM(IF(OR(G651="Y",G651="N",G651="U",G651="X"),IF(G651=F651,1,0),0),IF(OR(J651="Y",J651="N",J651="U",J651="X"),IF(J651=I651,1,0),0),IF(OR(M651="Y",M651="N",M651="U",M651="X"),IF(M651=L651,1,0),0),IF(OR(P651="Y",P651="N",P651="U",P651="X"),IF(P651=O651,1,0),0),IF(OR(S651="Y",S651="N",S651="U",S651="X"),IF(S651=R651,1,0),0))</f>
        <v/>
      </c>
      <c r="AU651" s="14">
        <f>A651&amp;"|"&amp;LEFT(C651,1)</f>
        <v/>
      </c>
      <c r="AV651" s="14">
        <f>F651&amp;I651&amp;L651&amp;O651&amp;R651</f>
        <v/>
      </c>
      <c r="AW651" s="14">
        <f>G651&amp;J651&amp;M651&amp;P651&amp;S651</f>
        <v/>
      </c>
    </row>
    <row r="652" ht="70" customHeight="1">
      <c r="A652" s="14" t="inlineStr">
        <is>
          <t>DS-082</t>
        </is>
      </c>
      <c r="B652" s="14" t="inlineStr">
        <is>
          <t>RoadDamageVision: Annotated Dataset of Road Damage Images</t>
        </is>
      </c>
      <c r="C652" s="14" t="inlineStr">
        <is>
          <t>D Documentation</t>
        </is>
      </c>
      <c r="D652" s="14">
        <f>MCDM_Settings!$D$9</f>
        <v/>
      </c>
      <c r="E652" s="14" t="inlineStr">
        <is>
          <t>D1 Describe the files</t>
        </is>
      </c>
      <c r="F652" s="21" t="inlineStr">
        <is>
          <t>U</t>
        </is>
      </c>
      <c r="G652" s="23" t="n"/>
      <c r="H652" s="14" t="inlineStr">
        <is>
          <t>D2 Explain the source</t>
        </is>
      </c>
      <c r="I652" s="21" t="inlineStr">
        <is>
          <t>Y</t>
        </is>
      </c>
      <c r="J652" s="23" t="n"/>
      <c r="K652" s="14" t="inlineStr">
        <is>
          <t>D3 Track the version</t>
        </is>
      </c>
      <c r="L652" s="21" t="inlineStr">
        <is>
          <t>U</t>
        </is>
      </c>
      <c r="M652" s="23" t="n"/>
      <c r="N652" s="14" t="inlineStr">
        <is>
          <t>D4 State the limits</t>
        </is>
      </c>
      <c r="O652" s="21" t="inlineStr">
        <is>
          <t>Y</t>
        </is>
      </c>
      <c r="P652" s="23" t="n"/>
      <c r="Q652" s="14" t="inlineStr">
        <is>
          <t>D5 Locate the details</t>
        </is>
      </c>
      <c r="R652" s="21" t="inlineStr">
        <is>
          <t>Y</t>
        </is>
      </c>
      <c r="S652" s="23" t="n"/>
      <c r="T652" s="14">
        <f>IF(Z652=0,IF(ISNUMBER(SEARCH("X",AV652)),"Unrated (0-5; X)","Unrated (0-5)"),IF(Z652=1,V652&amp;"/5",V652&amp;"-"&amp;X652&amp;"/5 (P"&amp;IF(ISNUMBER(SEARCH("X",AV652)),"; X","")&amp;")"))</f>
        <v/>
      </c>
      <c r="U652" s="26">
        <f>IF(AS652=0,"",IF(AR652=0,"Incomplete/invalid",IF(AA652=0,IF(ISNUMBER(SEARCH("X",AW652)),"Unrated (0-5; X)","Unrated (0-5)"),IF(AA652=1,W652&amp;"/5",W652&amp;"-"&amp;Y652&amp;"/5 (P"&amp;IF(ISNUMBER(SEARCH("X",AW652)),"; X","")&amp;")"))))</f>
        <v/>
      </c>
      <c r="V652" s="53">
        <f>LEN(AV652)-LEN(SUBSTITUTE(AV652,"Y",""))</f>
        <v/>
      </c>
      <c r="W652" s="54">
        <f>IF(AR652=1,LEN(AW652)-LEN(SUBSTITUTE(AW652,"Y","")),"")</f>
        <v/>
      </c>
      <c r="X652" s="53">
        <f>5-(LEN(AV652)-LEN(SUBSTITUTE(AV652,"N","")))</f>
        <v/>
      </c>
      <c r="Y652" s="54">
        <f>IF(AR652=1,5-(LEN(AW652)-LEN(SUBSTITUTE(AW652,"N",""))),"")</f>
        <v/>
      </c>
      <c r="Z652" s="55">
        <f>(V652+5-X652)/5</f>
        <v/>
      </c>
      <c r="AA652" s="56">
        <f>IF(AR652=1,(W652+5-Y652)/5,"")</f>
        <v/>
      </c>
      <c r="AB652" s="57">
        <f>D652*V652/5</f>
        <v/>
      </c>
      <c r="AC652" s="58">
        <f>IF(AR652=1,D652*W652/5,"")</f>
        <v/>
      </c>
      <c r="AD652" s="57">
        <f>D652*X652/5</f>
        <v/>
      </c>
      <c r="AE652" s="58">
        <f>IF(AR652=1,D652*Y652/5,"")</f>
        <v/>
      </c>
      <c r="AF652" s="57">
        <f>D652*Z652</f>
        <v/>
      </c>
      <c r="AG652" s="58">
        <f>IF(AR652=1,D652*AA652,"")</f>
        <v/>
      </c>
      <c r="AH652" s="14" t="inlineStr">
        <is>
          <t>Y: D2, D4, D5 | N: none | X: none | U: D1, D3. See dataset-specific evidence note in MCDM_Grades and the complete rules in MCDM_Rubric.</t>
        </is>
      </c>
      <c r="AI652" s="27" t="n"/>
      <c r="AJ652" s="14" t="inlineStr">
        <is>
          <t>https://data.mendeley.com/datasets/ypm4h4z25c/3</t>
        </is>
      </c>
      <c r="AK652" s="27" t="n"/>
      <c r="AL652" s="14" t="inlineStr">
        <is>
          <t>P: primary documentation (not evaluator-verified data quality)</t>
        </is>
      </c>
      <c r="AM652" s="27" t="n"/>
      <c r="AN652" s="14" t="inlineStr">
        <is>
          <t>Mendeley ypm4h4z25c/3</t>
        </is>
      </c>
      <c r="AO652" s="27" t="n"/>
      <c r="AP652" s="14" t="inlineStr">
        <is>
          <t>2026-09-07</t>
        </is>
      </c>
      <c r="AQ652" s="27" t="n"/>
      <c r="AR652" s="14">
        <f>IF(AND(AS652=5,LEN(AW652)=5,LEN(SUBSTITUTE(SUBSTITUTE(SUBSTITUTE(SUBSTITUTE(AW652,"Y",""),"N",""),"U",""),"X",""))=0),1,0)</f>
        <v/>
      </c>
      <c r="AS652" s="14">
        <f>COUNTA(G652,J652,M652,P652,S652)</f>
        <v/>
      </c>
      <c r="AT652" s="14">
        <f>SUM(IF(OR(G652="Y",G652="N",G652="U",G652="X"),IF(G652=F652,1,0),0),IF(OR(J652="Y",J652="N",J652="U",J652="X"),IF(J652=I652,1,0),0),IF(OR(M652="Y",M652="N",M652="U",M652="X"),IF(M652=L652,1,0),0),IF(OR(P652="Y",P652="N",P652="U",P652="X"),IF(P652=O652,1,0),0),IF(OR(S652="Y",S652="N",S652="U",S652="X"),IF(S652=R652,1,0),0))</f>
        <v/>
      </c>
      <c r="AU652" s="14">
        <f>A652&amp;"|"&amp;LEFT(C652,1)</f>
        <v/>
      </c>
      <c r="AV652" s="14">
        <f>F652&amp;I652&amp;L652&amp;O652&amp;R652</f>
        <v/>
      </c>
      <c r="AW652" s="14">
        <f>G652&amp;J652&amp;M652&amp;P652&amp;S652</f>
        <v/>
      </c>
    </row>
    <row r="653" ht="70" customHeight="1">
      <c r="A653" s="14" t="inlineStr">
        <is>
          <t>DS-082</t>
        </is>
      </c>
      <c r="B653" s="14" t="inlineStr">
        <is>
          <t>RoadDamageVision: Annotated Dataset of Road Damage Images</t>
        </is>
      </c>
      <c r="C653" s="14" t="inlineStr">
        <is>
          <t>C Sample Size</t>
        </is>
      </c>
      <c r="D653" s="14">
        <f>MCDM_Settings!$D$10</f>
        <v/>
      </c>
      <c r="E653" s="14" t="inlineStr">
        <is>
          <t>C1 Count originals</t>
        </is>
      </c>
      <c r="F653" s="21" t="inlineStr">
        <is>
          <t>U</t>
        </is>
      </c>
      <c r="G653" s="23" t="n"/>
      <c r="H653" s="14" t="inlineStr">
        <is>
          <t>C2 Count each class</t>
        </is>
      </c>
      <c r="I653" s="21" t="inlineStr">
        <is>
          <t>U</t>
        </is>
      </c>
      <c r="J653" s="23" t="n"/>
      <c r="K653" s="14" t="inlineStr">
        <is>
          <t>C3 Count each group</t>
        </is>
      </c>
      <c r="L653" s="21" t="inlineStr">
        <is>
          <t>U</t>
        </is>
      </c>
      <c r="M653" s="23" t="n"/>
      <c r="N653" s="14" t="inlineStr">
        <is>
          <t>C4 Count each split</t>
        </is>
      </c>
      <c r="O653" s="21" t="inlineStr">
        <is>
          <t>U</t>
        </is>
      </c>
      <c r="P653" s="23" t="n"/>
      <c r="Q653" s="14" t="inlineStr">
        <is>
          <t>C5 Justify the size</t>
        </is>
      </c>
      <c r="R653" s="21" t="inlineStr">
        <is>
          <t>U</t>
        </is>
      </c>
      <c r="S653" s="23" t="n"/>
      <c r="T653" s="14">
        <f>IF(Z653=0,IF(ISNUMBER(SEARCH("X",AV653)),"Unrated (0-5; X)","Unrated (0-5)"),IF(Z653=1,V653&amp;"/5",V653&amp;"-"&amp;X653&amp;"/5 (P"&amp;IF(ISNUMBER(SEARCH("X",AV653)),"; X","")&amp;")"))</f>
        <v/>
      </c>
      <c r="U653" s="26">
        <f>IF(AS653=0,"",IF(AR653=0,"Incomplete/invalid",IF(AA653=0,IF(ISNUMBER(SEARCH("X",AW653)),"Unrated (0-5; X)","Unrated (0-5)"),IF(AA653=1,W653&amp;"/5",W653&amp;"-"&amp;Y653&amp;"/5 (P"&amp;IF(ISNUMBER(SEARCH("X",AW653)),"; X","")&amp;")"))))</f>
        <v/>
      </c>
      <c r="V653" s="53">
        <f>LEN(AV653)-LEN(SUBSTITUTE(AV653,"Y",""))</f>
        <v/>
      </c>
      <c r="W653" s="54">
        <f>IF(AR653=1,LEN(AW653)-LEN(SUBSTITUTE(AW653,"Y","")),"")</f>
        <v/>
      </c>
      <c r="X653" s="53">
        <f>5-(LEN(AV653)-LEN(SUBSTITUTE(AV653,"N","")))</f>
        <v/>
      </c>
      <c r="Y653" s="54">
        <f>IF(AR653=1,5-(LEN(AW653)-LEN(SUBSTITUTE(AW653,"N",""))),"")</f>
        <v/>
      </c>
      <c r="Z653" s="55">
        <f>(V653+5-X653)/5</f>
        <v/>
      </c>
      <c r="AA653" s="56">
        <f>IF(AR653=1,(W653+5-Y653)/5,"")</f>
        <v/>
      </c>
      <c r="AB653" s="57">
        <f>D653*V653/5</f>
        <v/>
      </c>
      <c r="AC653" s="58">
        <f>IF(AR653=1,D653*W653/5,"")</f>
        <v/>
      </c>
      <c r="AD653" s="57">
        <f>D653*X653/5</f>
        <v/>
      </c>
      <c r="AE653" s="58">
        <f>IF(AR653=1,D653*Y653/5,"")</f>
        <v/>
      </c>
      <c r="AF653" s="57">
        <f>D653*Z653</f>
        <v/>
      </c>
      <c r="AG653" s="58">
        <f>IF(AR653=1,D653*AA653,"")</f>
        <v/>
      </c>
      <c r="AH653" s="14" t="inlineStr">
        <is>
          <t>Y: none | N: none | X: none | U: C1, C2, C3, C4, C5. See dataset-specific evidence note in MCDM_Grades and the complete rules in MCDM_Rubric.</t>
        </is>
      </c>
      <c r="AI653" s="27" t="n"/>
      <c r="AJ653" s="14" t="inlineStr">
        <is>
          <t>https://data.mendeley.com/datasets/ypm4h4z25c/3</t>
        </is>
      </c>
      <c r="AK653" s="27" t="n"/>
      <c r="AL653" s="14" t="inlineStr">
        <is>
          <t>P: primary documentation (not evaluator-verified data quality)</t>
        </is>
      </c>
      <c r="AM653" s="27" t="n"/>
      <c r="AN653" s="14" t="inlineStr">
        <is>
          <t>Mendeley ypm4h4z25c/3</t>
        </is>
      </c>
      <c r="AO653" s="27" t="n"/>
      <c r="AP653" s="14" t="inlineStr">
        <is>
          <t>2026-09-07</t>
        </is>
      </c>
      <c r="AQ653" s="27" t="n"/>
      <c r="AR653" s="14">
        <f>IF(AND(AS653=5,LEN(AW653)=5,LEN(SUBSTITUTE(SUBSTITUTE(SUBSTITUTE(SUBSTITUTE(AW653,"Y",""),"N",""),"U",""),"X",""))=0),1,0)</f>
        <v/>
      </c>
      <c r="AS653" s="14">
        <f>COUNTA(G653,J653,M653,P653,S653)</f>
        <v/>
      </c>
      <c r="AT653" s="14">
        <f>SUM(IF(OR(G653="Y",G653="N",G653="U",G653="X"),IF(G653=F653,1,0),0),IF(OR(J653="Y",J653="N",J653="U",J653="X"),IF(J653=I653,1,0),0),IF(OR(M653="Y",M653="N",M653="U",M653="X"),IF(M653=L653,1,0),0),IF(OR(P653="Y",P653="N",P653="U",P653="X"),IF(P653=O653,1,0),0),IF(OR(S653="Y",S653="N",S653="U",S653="X"),IF(S653=R653,1,0),0))</f>
        <v/>
      </c>
      <c r="AU653" s="14">
        <f>A653&amp;"|"&amp;LEFT(C653,1)</f>
        <v/>
      </c>
      <c r="AV653" s="14">
        <f>F653&amp;I653&amp;L653&amp;O653&amp;R653</f>
        <v/>
      </c>
      <c r="AW653" s="14">
        <f>G653&amp;J653&amp;M653&amp;P653&amp;S653</f>
        <v/>
      </c>
    </row>
    <row r="654" ht="70" customHeight="1">
      <c r="A654" s="14" t="inlineStr">
        <is>
          <t>DS-082</t>
        </is>
      </c>
      <c r="B654" s="14" t="inlineStr">
        <is>
          <t>RoadDamageVision: Annotated Dataset of Road Damage Images</t>
        </is>
      </c>
      <c r="C654" s="14" t="inlineStr">
        <is>
          <t>R Domain Fit</t>
        </is>
      </c>
      <c r="D654" s="14">
        <f>MCDM_Settings!$D$11</f>
        <v/>
      </c>
      <c r="E654" s="14" t="inlineStr">
        <is>
          <t>R1 Define the domain</t>
        </is>
      </c>
      <c r="F654" s="21" t="inlineStr">
        <is>
          <t>Y</t>
        </is>
      </c>
      <c r="G654" s="23" t="n"/>
      <c r="H654" s="14" t="inlineStr">
        <is>
          <t>R2 Describe coverage</t>
        </is>
      </c>
      <c r="I654" s="21" t="inlineStr">
        <is>
          <t>Y</t>
        </is>
      </c>
      <c r="J654" s="23" t="n"/>
      <c r="K654" s="14" t="inlineStr">
        <is>
          <t>R3 Compare the target</t>
        </is>
      </c>
      <c r="L654" s="21" t="inlineStr">
        <is>
          <t>U</t>
        </is>
      </c>
      <c r="M654" s="23" t="n"/>
      <c r="N654" s="14" t="inlineStr">
        <is>
          <t>R4 Check for bias</t>
        </is>
      </c>
      <c r="O654" s="21" t="inlineStr">
        <is>
          <t>Y</t>
        </is>
      </c>
      <c r="P654" s="23" t="n"/>
      <c r="Q654" s="14" t="inlineStr">
        <is>
          <t>R5 Test a new domain</t>
        </is>
      </c>
      <c r="R654" s="21" t="inlineStr">
        <is>
          <t>U</t>
        </is>
      </c>
      <c r="S654" s="23" t="n"/>
      <c r="T654" s="14">
        <f>IF(Z654=0,IF(ISNUMBER(SEARCH("X",AV654)),"Unrated (0-5; X)","Unrated (0-5)"),IF(Z654=1,V654&amp;"/5",V654&amp;"-"&amp;X654&amp;"/5 (P"&amp;IF(ISNUMBER(SEARCH("X",AV654)),"; X","")&amp;")"))</f>
        <v/>
      </c>
      <c r="U654" s="26">
        <f>IF(AS654=0,"",IF(AR654=0,"Incomplete/invalid",IF(AA654=0,IF(ISNUMBER(SEARCH("X",AW654)),"Unrated (0-5; X)","Unrated (0-5)"),IF(AA654=1,W654&amp;"/5",W654&amp;"-"&amp;Y654&amp;"/5 (P"&amp;IF(ISNUMBER(SEARCH("X",AW654)),"; X","")&amp;")"))))</f>
        <v/>
      </c>
      <c r="V654" s="53">
        <f>LEN(AV654)-LEN(SUBSTITUTE(AV654,"Y",""))</f>
        <v/>
      </c>
      <c r="W654" s="54">
        <f>IF(AR654=1,LEN(AW654)-LEN(SUBSTITUTE(AW654,"Y","")),"")</f>
        <v/>
      </c>
      <c r="X654" s="53">
        <f>5-(LEN(AV654)-LEN(SUBSTITUTE(AV654,"N","")))</f>
        <v/>
      </c>
      <c r="Y654" s="54">
        <f>IF(AR654=1,5-(LEN(AW654)-LEN(SUBSTITUTE(AW654,"N",""))),"")</f>
        <v/>
      </c>
      <c r="Z654" s="55">
        <f>(V654+5-X654)/5</f>
        <v/>
      </c>
      <c r="AA654" s="56">
        <f>IF(AR654=1,(W654+5-Y654)/5,"")</f>
        <v/>
      </c>
      <c r="AB654" s="57">
        <f>D654*V654/5</f>
        <v/>
      </c>
      <c r="AC654" s="58">
        <f>IF(AR654=1,D654*W654/5,"")</f>
        <v/>
      </c>
      <c r="AD654" s="57">
        <f>D654*X654/5</f>
        <v/>
      </c>
      <c r="AE654" s="58">
        <f>IF(AR654=1,D654*Y654/5,"")</f>
        <v/>
      </c>
      <c r="AF654" s="57">
        <f>D654*Z654</f>
        <v/>
      </c>
      <c r="AG654" s="58">
        <f>IF(AR654=1,D654*AA654,"")</f>
        <v/>
      </c>
      <c r="AH654" s="14" t="inlineStr">
        <is>
          <t>Y: R1, R2, R4 | N: none | X: none | U: R3, R5. See dataset-specific evidence note in MCDM_Grades and the complete rules in MCDM_Rubric.</t>
        </is>
      </c>
      <c r="AI654" s="27" t="n"/>
      <c r="AJ654" s="14" t="inlineStr">
        <is>
          <t>https://data.mendeley.com/datasets/ypm4h4z25c/3</t>
        </is>
      </c>
      <c r="AK654" s="27" t="n"/>
      <c r="AL654" s="14" t="inlineStr">
        <is>
          <t>P: primary documentation (not evaluator-verified data quality)</t>
        </is>
      </c>
      <c r="AM654" s="27" t="n"/>
      <c r="AN654" s="14" t="inlineStr">
        <is>
          <t>Mendeley ypm4h4z25c/3</t>
        </is>
      </c>
      <c r="AO654" s="27" t="n"/>
      <c r="AP654" s="14" t="inlineStr">
        <is>
          <t>2026-09-07</t>
        </is>
      </c>
      <c r="AQ654" s="27" t="n"/>
      <c r="AR654" s="14">
        <f>IF(AND(AS654=5,LEN(AW654)=5,LEN(SUBSTITUTE(SUBSTITUTE(SUBSTITUTE(SUBSTITUTE(AW654,"Y",""),"N",""),"U",""),"X",""))=0),1,0)</f>
        <v/>
      </c>
      <c r="AS654" s="14">
        <f>COUNTA(G654,J654,M654,P654,S654)</f>
        <v/>
      </c>
      <c r="AT654" s="14">
        <f>SUM(IF(OR(G654="Y",G654="N",G654="U",G654="X"),IF(G654=F654,1,0),0),IF(OR(J654="Y",J654="N",J654="U",J654="X"),IF(J654=I654,1,0),0),IF(OR(M654="Y",M654="N",M654="U",M654="X"),IF(M654=L654,1,0),0),IF(OR(P654="Y",P654="N",P654="U",P654="X"),IF(P654=O654,1,0),0),IF(OR(S654="Y",S654="N",S654="U",S654="X"),IF(S654=R654,1,0),0))</f>
        <v/>
      </c>
      <c r="AU654" s="14">
        <f>A654&amp;"|"&amp;LEFT(C654,1)</f>
        <v/>
      </c>
      <c r="AV654" s="14">
        <f>F654&amp;I654&amp;L654&amp;O654&amp;R654</f>
        <v/>
      </c>
      <c r="AW654" s="14">
        <f>G654&amp;J654&amp;M654&amp;P654&amp;S654</f>
        <v/>
      </c>
    </row>
    <row r="655" ht="70" customHeight="1">
      <c r="A655" s="14" t="inlineStr">
        <is>
          <t>DS-082</t>
        </is>
      </c>
      <c r="B655" s="14" t="inlineStr">
        <is>
          <t>RoadDamageVision: Annotated Dataset of Road Damage Images</t>
        </is>
      </c>
      <c r="C655" s="14" t="inlineStr">
        <is>
          <t>M Sensor Details</t>
        </is>
      </c>
      <c r="D655" s="14">
        <f>MCDM_Settings!$D$12</f>
        <v/>
      </c>
      <c r="E655" s="14" t="inlineStr">
        <is>
          <t>M1 Identify equipment</t>
        </is>
      </c>
      <c r="F655" s="21" t="inlineStr">
        <is>
          <t>Y</t>
        </is>
      </c>
      <c r="G655" s="23" t="n"/>
      <c r="H655" s="14" t="inlineStr">
        <is>
          <t>M2 Specify the scale</t>
        </is>
      </c>
      <c r="I655" s="21" t="inlineStr">
        <is>
          <t>U</t>
        </is>
      </c>
      <c r="J655" s="23" t="n"/>
      <c r="K655" s="14" t="inlineStr">
        <is>
          <t>M3 Locate the records</t>
        </is>
      </c>
      <c r="L655" s="21" t="inlineStr">
        <is>
          <t>U</t>
        </is>
      </c>
      <c r="M655" s="23" t="n"/>
      <c r="N655" s="14" t="inlineStr">
        <is>
          <t>M4 Report precision</t>
        </is>
      </c>
      <c r="O655" s="21" t="inlineStr">
        <is>
          <t>U</t>
        </is>
      </c>
      <c r="P655" s="23" t="n"/>
      <c r="Q655" s="14" t="inlineStr">
        <is>
          <t>M5 Explain processing</t>
        </is>
      </c>
      <c r="R655" s="21" t="inlineStr">
        <is>
          <t>U</t>
        </is>
      </c>
      <c r="S655" s="23" t="n"/>
      <c r="T655" s="14">
        <f>IF(Z655=0,IF(ISNUMBER(SEARCH("X",AV655)),"Unrated (0-5; X)","Unrated (0-5)"),IF(Z655=1,V655&amp;"/5",V655&amp;"-"&amp;X655&amp;"/5 (P"&amp;IF(ISNUMBER(SEARCH("X",AV655)),"; X","")&amp;")"))</f>
        <v/>
      </c>
      <c r="U655" s="26">
        <f>IF(AS655=0,"",IF(AR655=0,"Incomplete/invalid",IF(AA655=0,IF(ISNUMBER(SEARCH("X",AW655)),"Unrated (0-5; X)","Unrated (0-5)"),IF(AA655=1,W655&amp;"/5",W655&amp;"-"&amp;Y655&amp;"/5 (P"&amp;IF(ISNUMBER(SEARCH("X",AW655)),"; X","")&amp;")"))))</f>
        <v/>
      </c>
      <c r="V655" s="53">
        <f>LEN(AV655)-LEN(SUBSTITUTE(AV655,"Y",""))</f>
        <v/>
      </c>
      <c r="W655" s="54">
        <f>IF(AR655=1,LEN(AW655)-LEN(SUBSTITUTE(AW655,"Y","")),"")</f>
        <v/>
      </c>
      <c r="X655" s="53">
        <f>5-(LEN(AV655)-LEN(SUBSTITUTE(AV655,"N","")))</f>
        <v/>
      </c>
      <c r="Y655" s="54">
        <f>IF(AR655=1,5-(LEN(AW655)-LEN(SUBSTITUTE(AW655,"N",""))),"")</f>
        <v/>
      </c>
      <c r="Z655" s="55">
        <f>(V655+5-X655)/5</f>
        <v/>
      </c>
      <c r="AA655" s="56">
        <f>IF(AR655=1,(W655+5-Y655)/5,"")</f>
        <v/>
      </c>
      <c r="AB655" s="57">
        <f>D655*V655/5</f>
        <v/>
      </c>
      <c r="AC655" s="58">
        <f>IF(AR655=1,D655*W655/5,"")</f>
        <v/>
      </c>
      <c r="AD655" s="57">
        <f>D655*X655/5</f>
        <v/>
      </c>
      <c r="AE655" s="58">
        <f>IF(AR655=1,D655*Y655/5,"")</f>
        <v/>
      </c>
      <c r="AF655" s="57">
        <f>D655*Z655</f>
        <v/>
      </c>
      <c r="AG655" s="58">
        <f>IF(AR655=1,D655*AA655,"")</f>
        <v/>
      </c>
      <c r="AH655" s="14" t="inlineStr">
        <is>
          <t>Y: M1 | N: none | X: none | U: M2, M3, M4, M5. See dataset-specific evidence note in MCDM_Grades and the complete rules in MCDM_Rubric.</t>
        </is>
      </c>
      <c r="AI655" s="27" t="n"/>
      <c r="AJ655" s="14" t="inlineStr">
        <is>
          <t>https://data.mendeley.com/datasets/ypm4h4z25c/3</t>
        </is>
      </c>
      <c r="AK655" s="27" t="n"/>
      <c r="AL655" s="14" t="inlineStr">
        <is>
          <t>P: primary documentation (not evaluator-verified data quality)</t>
        </is>
      </c>
      <c r="AM655" s="27" t="n"/>
      <c r="AN655" s="14" t="inlineStr">
        <is>
          <t>Mendeley ypm4h4z25c/3</t>
        </is>
      </c>
      <c r="AO655" s="27" t="n"/>
      <c r="AP655" s="14" t="inlineStr">
        <is>
          <t>2026-09-07</t>
        </is>
      </c>
      <c r="AQ655" s="27" t="n"/>
      <c r="AR655" s="14">
        <f>IF(AND(AS655=5,LEN(AW655)=5,LEN(SUBSTITUTE(SUBSTITUTE(SUBSTITUTE(SUBSTITUTE(AW655,"Y",""),"N",""),"U",""),"X",""))=0),1,0)</f>
        <v/>
      </c>
      <c r="AS655" s="14">
        <f>COUNTA(G655,J655,M655,P655,S655)</f>
        <v/>
      </c>
      <c r="AT655" s="14">
        <f>SUM(IF(OR(G655="Y",G655="N",G655="U",G655="X"),IF(G655=F655,1,0),0),IF(OR(J655="Y",J655="N",J655="U",J655="X"),IF(J655=I655,1,0),0),IF(OR(M655="Y",M655="N",M655="U",M655="X"),IF(M655=L655,1,0),0),IF(OR(P655="Y",P655="N",P655="U",P655="X"),IF(P655=O655,1,0),0),IF(OR(S655="Y",S655="N",S655="U",S655="X"),IF(S655=R655,1,0),0))</f>
        <v/>
      </c>
      <c r="AU655" s="14">
        <f>A655&amp;"|"&amp;LEFT(C655,1)</f>
        <v/>
      </c>
      <c r="AV655" s="14">
        <f>F655&amp;I655&amp;L655&amp;O655&amp;R655</f>
        <v/>
      </c>
      <c r="AW655" s="14">
        <f>G655&amp;J655&amp;M655&amp;P655&amp;S655</f>
        <v/>
      </c>
    </row>
    <row r="656" ht="70" customHeight="1">
      <c r="A656" s="14" t="inlineStr">
        <is>
          <t>DS-082</t>
        </is>
      </c>
      <c r="B656" s="14" t="inlineStr">
        <is>
          <t>RoadDamageVision: Annotated Dataset of Road Damage Images</t>
        </is>
      </c>
      <c r="C656" s="14" t="inlineStr">
        <is>
          <t>V Test Readiness</t>
        </is>
      </c>
      <c r="D656" s="14">
        <f>MCDM_Settings!$D$13</f>
        <v/>
      </c>
      <c r="E656" s="14" t="inlineStr">
        <is>
          <t>V1 Identify test data</t>
        </is>
      </c>
      <c r="F656" s="21" t="inlineStr">
        <is>
          <t>U</t>
        </is>
      </c>
      <c r="G656" s="23" t="n"/>
      <c r="H656" s="14" t="inlineStr">
        <is>
          <t>V2 Define the splits</t>
        </is>
      </c>
      <c r="I656" s="21" t="inlineStr">
        <is>
          <t>U</t>
        </is>
      </c>
      <c r="J656" s="23" t="n"/>
      <c r="K656" s="14" t="inlineStr">
        <is>
          <t>V3 Prevent leakage</t>
        </is>
      </c>
      <c r="L656" s="21" t="inlineStr">
        <is>
          <t>U</t>
        </is>
      </c>
      <c r="M656" s="23" t="n"/>
      <c r="N656" s="14" t="inlineStr">
        <is>
          <t>V4 Provide a baseline</t>
        </is>
      </c>
      <c r="O656" s="21" t="inlineStr">
        <is>
          <t>U</t>
        </is>
      </c>
      <c r="P656" s="23" t="n"/>
      <c r="Q656" s="14" t="inlineStr">
        <is>
          <t>V5 Report uncertainty</t>
        </is>
      </c>
      <c r="R656" s="21" t="inlineStr">
        <is>
          <t>U</t>
        </is>
      </c>
      <c r="S656" s="23" t="n"/>
      <c r="T656" s="14">
        <f>IF(Z656=0,IF(ISNUMBER(SEARCH("X",AV656)),"Unrated (0-5; X)","Unrated (0-5)"),IF(Z656=1,V656&amp;"/5",V656&amp;"-"&amp;X656&amp;"/5 (P"&amp;IF(ISNUMBER(SEARCH("X",AV656)),"; X","")&amp;")"))</f>
        <v/>
      </c>
      <c r="U656" s="26">
        <f>IF(AS656=0,"",IF(AR656=0,"Incomplete/invalid",IF(AA656=0,IF(ISNUMBER(SEARCH("X",AW656)),"Unrated (0-5; X)","Unrated (0-5)"),IF(AA656=1,W656&amp;"/5",W656&amp;"-"&amp;Y656&amp;"/5 (P"&amp;IF(ISNUMBER(SEARCH("X",AW656)),"; X","")&amp;")"))))</f>
        <v/>
      </c>
      <c r="V656" s="53">
        <f>LEN(AV656)-LEN(SUBSTITUTE(AV656,"Y",""))</f>
        <v/>
      </c>
      <c r="W656" s="54">
        <f>IF(AR656=1,LEN(AW656)-LEN(SUBSTITUTE(AW656,"Y","")),"")</f>
        <v/>
      </c>
      <c r="X656" s="53">
        <f>5-(LEN(AV656)-LEN(SUBSTITUTE(AV656,"N","")))</f>
        <v/>
      </c>
      <c r="Y656" s="54">
        <f>IF(AR656=1,5-(LEN(AW656)-LEN(SUBSTITUTE(AW656,"N",""))),"")</f>
        <v/>
      </c>
      <c r="Z656" s="55">
        <f>(V656+5-X656)/5</f>
        <v/>
      </c>
      <c r="AA656" s="56">
        <f>IF(AR656=1,(W656+5-Y656)/5,"")</f>
        <v/>
      </c>
      <c r="AB656" s="57">
        <f>D656*V656/5</f>
        <v/>
      </c>
      <c r="AC656" s="58">
        <f>IF(AR656=1,D656*W656/5,"")</f>
        <v/>
      </c>
      <c r="AD656" s="57">
        <f>D656*X656/5</f>
        <v/>
      </c>
      <c r="AE656" s="58">
        <f>IF(AR656=1,D656*Y656/5,"")</f>
        <v/>
      </c>
      <c r="AF656" s="57">
        <f>D656*Z656</f>
        <v/>
      </c>
      <c r="AG656" s="58">
        <f>IF(AR656=1,D656*AA656,"")</f>
        <v/>
      </c>
      <c r="AH656" s="14" t="inlineStr">
        <is>
          <t>Y: none | N: none | X: none | U: V1, V2, V3, V4, V5. See dataset-specific evidence note in MCDM_Grades and the complete rules in MCDM_Rubric.</t>
        </is>
      </c>
      <c r="AI656" s="27" t="n"/>
      <c r="AJ656" s="14" t="inlineStr">
        <is>
          <t>https://data.mendeley.com/datasets/ypm4h4z25c/3</t>
        </is>
      </c>
      <c r="AK656" s="27" t="n"/>
      <c r="AL656" s="14" t="inlineStr">
        <is>
          <t>P: primary documentation (not evaluator-verified data quality)</t>
        </is>
      </c>
      <c r="AM656" s="27" t="n"/>
      <c r="AN656" s="14" t="inlineStr">
        <is>
          <t>Mendeley ypm4h4z25c/3</t>
        </is>
      </c>
      <c r="AO656" s="27" t="n"/>
      <c r="AP656" s="14" t="inlineStr">
        <is>
          <t>2026-09-07</t>
        </is>
      </c>
      <c r="AQ656" s="27" t="n"/>
      <c r="AR656" s="14">
        <f>IF(AND(AS656=5,LEN(AW656)=5,LEN(SUBSTITUTE(SUBSTITUTE(SUBSTITUTE(SUBSTITUTE(AW656,"Y",""),"N",""),"U",""),"X",""))=0),1,0)</f>
        <v/>
      </c>
      <c r="AS656" s="14">
        <f>COUNTA(G656,J656,M656,P656,S656)</f>
        <v/>
      </c>
      <c r="AT656" s="14">
        <f>SUM(IF(OR(G656="Y",G656="N",G656="U",G656="X"),IF(G656=F656,1,0),0),IF(OR(J656="Y",J656="N",J656="U",J656="X"),IF(J656=I656,1,0),0),IF(OR(M656="Y",M656="N",M656="U",M656="X"),IF(M656=L656,1,0),0),IF(OR(P656="Y",P656="N",P656="U",P656="X"),IF(P656=O656,1,0),0),IF(OR(S656="Y",S656="N",S656="U",S656="X"),IF(S656=R656,1,0),0))</f>
        <v/>
      </c>
      <c r="AU656" s="14">
        <f>A656&amp;"|"&amp;LEFT(C656,1)</f>
        <v/>
      </c>
      <c r="AV656" s="14">
        <f>F656&amp;I656&amp;L656&amp;O656&amp;R656</f>
        <v/>
      </c>
      <c r="AW656" s="14">
        <f>G656&amp;J656&amp;M656&amp;P656&amp;S656</f>
        <v/>
      </c>
    </row>
    <row r="657" ht="70" customHeight="1">
      <c r="A657" s="14" t="inlineStr">
        <is>
          <t>DS-082</t>
        </is>
      </c>
      <c r="B657" s="14" t="inlineStr">
        <is>
          <t>RoadDamageVision: Annotated Dataset of Road Damage Images</t>
        </is>
      </c>
      <c r="C657" s="14" t="inlineStr">
        <is>
          <t>E Engineering Value</t>
        </is>
      </c>
      <c r="D657" s="14">
        <f>MCDM_Settings!$D$14</f>
        <v/>
      </c>
      <c r="E657" s="14" t="inlineStr">
        <is>
          <t>E1 Define the outcome</t>
        </is>
      </c>
      <c r="F657" s="21" t="inlineStr">
        <is>
          <t>U</t>
        </is>
      </c>
      <c r="G657" s="23" t="n"/>
      <c r="H657" s="14" t="inlineStr">
        <is>
          <t>E2 Provide measurements</t>
        </is>
      </c>
      <c r="I657" s="21" t="inlineStr">
        <is>
          <t>U</t>
        </is>
      </c>
      <c r="J657" s="23" t="n"/>
      <c r="K657" s="14" t="inlineStr">
        <is>
          <t>E3 Link the records</t>
        </is>
      </c>
      <c r="L657" s="21" t="inlineStr">
        <is>
          <t>U</t>
        </is>
      </c>
      <c r="M657" s="23" t="n"/>
      <c r="N657" s="14" t="inlineStr">
        <is>
          <t>E4 Map agency needs</t>
        </is>
      </c>
      <c r="O657" s="21" t="inlineStr">
        <is>
          <t>U</t>
        </is>
      </c>
      <c r="P657" s="23" t="n"/>
      <c r="Q657" s="14" t="inlineStr">
        <is>
          <t>E5 Validate the decision</t>
        </is>
      </c>
      <c r="R657" s="21" t="inlineStr">
        <is>
          <t>U</t>
        </is>
      </c>
      <c r="S657" s="23" t="n"/>
      <c r="T657" s="14">
        <f>IF(Z657=0,IF(ISNUMBER(SEARCH("X",AV657)),"Unrated (0-5; X)","Unrated (0-5)"),IF(Z657=1,V657&amp;"/5",V657&amp;"-"&amp;X657&amp;"/5 (P"&amp;IF(ISNUMBER(SEARCH("X",AV657)),"; X","")&amp;")"))</f>
        <v/>
      </c>
      <c r="U657" s="26">
        <f>IF(AS657=0,"",IF(AR657=0,"Incomplete/invalid",IF(AA657=0,IF(ISNUMBER(SEARCH("X",AW657)),"Unrated (0-5; X)","Unrated (0-5)"),IF(AA657=1,W657&amp;"/5",W657&amp;"-"&amp;Y657&amp;"/5 (P"&amp;IF(ISNUMBER(SEARCH("X",AW657)),"; X","")&amp;")"))))</f>
        <v/>
      </c>
      <c r="V657" s="53">
        <f>LEN(AV657)-LEN(SUBSTITUTE(AV657,"Y",""))</f>
        <v/>
      </c>
      <c r="W657" s="54">
        <f>IF(AR657=1,LEN(AW657)-LEN(SUBSTITUTE(AW657,"Y","")),"")</f>
        <v/>
      </c>
      <c r="X657" s="53">
        <f>5-(LEN(AV657)-LEN(SUBSTITUTE(AV657,"N","")))</f>
        <v/>
      </c>
      <c r="Y657" s="54">
        <f>IF(AR657=1,5-(LEN(AW657)-LEN(SUBSTITUTE(AW657,"N",""))),"")</f>
        <v/>
      </c>
      <c r="Z657" s="55">
        <f>(V657+5-X657)/5</f>
        <v/>
      </c>
      <c r="AA657" s="56">
        <f>IF(AR657=1,(W657+5-Y657)/5,"")</f>
        <v/>
      </c>
      <c r="AB657" s="57">
        <f>D657*V657/5</f>
        <v/>
      </c>
      <c r="AC657" s="58">
        <f>IF(AR657=1,D657*W657/5,"")</f>
        <v/>
      </c>
      <c r="AD657" s="57">
        <f>D657*X657/5</f>
        <v/>
      </c>
      <c r="AE657" s="58">
        <f>IF(AR657=1,D657*Y657/5,"")</f>
        <v/>
      </c>
      <c r="AF657" s="57">
        <f>D657*Z657</f>
        <v/>
      </c>
      <c r="AG657" s="58">
        <f>IF(AR657=1,D657*AA657,"")</f>
        <v/>
      </c>
      <c r="AH657" s="14" t="inlineStr">
        <is>
          <t>Y: none | N: none | X: none | U: E1, E2, E3, E4, E5. See dataset-specific evidence note in MCDM_Grades and the complete rules in MCDM_Rubric.</t>
        </is>
      </c>
      <c r="AI657" s="27" t="n"/>
      <c r="AJ657" s="14" t="inlineStr">
        <is>
          <t>https://data.mendeley.com/datasets/ypm4h4z25c/3</t>
        </is>
      </c>
      <c r="AK657" s="27" t="n"/>
      <c r="AL657" s="14" t="inlineStr">
        <is>
          <t>P: primary documentation (not evaluator-verified data quality)</t>
        </is>
      </c>
      <c r="AM657" s="27" t="n"/>
      <c r="AN657" s="14" t="inlineStr">
        <is>
          <t>Mendeley ypm4h4z25c/3</t>
        </is>
      </c>
      <c r="AO657" s="27" t="n"/>
      <c r="AP657" s="14" t="inlineStr">
        <is>
          <t>2026-09-07</t>
        </is>
      </c>
      <c r="AQ657" s="27" t="n"/>
      <c r="AR657" s="14">
        <f>IF(AND(AS657=5,LEN(AW657)=5,LEN(SUBSTITUTE(SUBSTITUTE(SUBSTITUTE(SUBSTITUTE(AW657,"Y",""),"N",""),"U",""),"X",""))=0),1,0)</f>
        <v/>
      </c>
      <c r="AS657" s="14">
        <f>COUNTA(G657,J657,M657,P657,S657)</f>
        <v/>
      </c>
      <c r="AT657" s="14">
        <f>SUM(IF(OR(G657="Y",G657="N",G657="U",G657="X"),IF(G657=F657,1,0),0),IF(OR(J657="Y",J657="N",J657="U",J657="X"),IF(J657=I657,1,0),0),IF(OR(M657="Y",M657="N",M657="U",M657="X"),IF(M657=L657,1,0),0),IF(OR(P657="Y",P657="N",P657="U",P657="X"),IF(P657=O657,1,0),0),IF(OR(S657="Y",S657="N",S657="U",S657="X"),IF(S657=R657,1,0),0))</f>
        <v/>
      </c>
      <c r="AU657" s="14">
        <f>A657&amp;"|"&amp;LEFT(C657,1)</f>
        <v/>
      </c>
      <c r="AV657" s="14">
        <f>F657&amp;I657&amp;L657&amp;O657&amp;R657</f>
        <v/>
      </c>
      <c r="AW657" s="14">
        <f>G657&amp;J657&amp;M657&amp;P657&amp;S657</f>
        <v/>
      </c>
    </row>
    <row r="658" ht="70" customHeight="1">
      <c r="A658" s="14" t="inlineStr">
        <is>
          <t>DS-083</t>
        </is>
      </c>
      <c r="B658" s="14" t="inlineStr">
        <is>
          <t>RSD-BD: Road Surface Damage Image Dataset from Major Cities of Bangladesh</t>
        </is>
      </c>
      <c r="C658" s="14" t="inlineStr">
        <is>
          <t>A Access</t>
        </is>
      </c>
      <c r="D658" s="14">
        <f>MCDM_Settings!$D$7</f>
        <v/>
      </c>
      <c r="E658" s="14" t="inlineStr">
        <is>
          <t>A1 Find the release</t>
        </is>
      </c>
      <c r="F658" s="21" t="inlineStr">
        <is>
          <t>Y</t>
        </is>
      </c>
      <c r="G658" s="23" t="n"/>
      <c r="H658" s="14" t="inlineStr">
        <is>
          <t>A2 Get the data</t>
        </is>
      </c>
      <c r="I658" s="21" t="inlineStr">
        <is>
          <t>Y</t>
        </is>
      </c>
      <c r="J658" s="23" t="n"/>
      <c r="K658" s="14" t="inlineStr">
        <is>
          <t>A3 Check the license</t>
        </is>
      </c>
      <c r="L658" s="21" t="inlineStr">
        <is>
          <t>Y</t>
        </is>
      </c>
      <c r="M658" s="23" t="n"/>
      <c r="N658" s="14" t="inlineStr">
        <is>
          <t>A4 Check other rights</t>
        </is>
      </c>
      <c r="O658" s="21" t="inlineStr">
        <is>
          <t>U</t>
        </is>
      </c>
      <c r="P658" s="23" t="n"/>
      <c r="Q658" s="14" t="inlineStr">
        <is>
          <t>A5 Open a sample</t>
        </is>
      </c>
      <c r="R658" s="21" t="inlineStr">
        <is>
          <t>U</t>
        </is>
      </c>
      <c r="S658" s="23" t="n"/>
      <c r="T658" s="14">
        <f>IF(Z658=0,IF(ISNUMBER(SEARCH("X",AV658)),"Unrated (0-5; X)","Unrated (0-5)"),IF(Z658=1,V658&amp;"/5",V658&amp;"-"&amp;X658&amp;"/5 (P"&amp;IF(ISNUMBER(SEARCH("X",AV658)),"; X","")&amp;")"))</f>
        <v/>
      </c>
      <c r="U658" s="26">
        <f>IF(AS658=0,"",IF(AR658=0,"Incomplete/invalid",IF(AA658=0,IF(ISNUMBER(SEARCH("X",AW658)),"Unrated (0-5; X)","Unrated (0-5)"),IF(AA658=1,W658&amp;"/5",W658&amp;"-"&amp;Y658&amp;"/5 (P"&amp;IF(ISNUMBER(SEARCH("X",AW658)),"; X","")&amp;")"))))</f>
        <v/>
      </c>
      <c r="V658" s="53">
        <f>LEN(AV658)-LEN(SUBSTITUTE(AV658,"Y",""))</f>
        <v/>
      </c>
      <c r="W658" s="54">
        <f>IF(AR658=1,LEN(AW658)-LEN(SUBSTITUTE(AW658,"Y","")),"")</f>
        <v/>
      </c>
      <c r="X658" s="53">
        <f>5-(LEN(AV658)-LEN(SUBSTITUTE(AV658,"N","")))</f>
        <v/>
      </c>
      <c r="Y658" s="54">
        <f>IF(AR658=1,5-(LEN(AW658)-LEN(SUBSTITUTE(AW658,"N",""))),"")</f>
        <v/>
      </c>
      <c r="Z658" s="55">
        <f>(V658+5-X658)/5</f>
        <v/>
      </c>
      <c r="AA658" s="56">
        <f>IF(AR658=1,(W658+5-Y658)/5,"")</f>
        <v/>
      </c>
      <c r="AB658" s="57">
        <f>D658*V658/5</f>
        <v/>
      </c>
      <c r="AC658" s="58">
        <f>IF(AR658=1,D658*W658/5,"")</f>
        <v/>
      </c>
      <c r="AD658" s="57">
        <f>D658*X658/5</f>
        <v/>
      </c>
      <c r="AE658" s="58">
        <f>IF(AR658=1,D658*Y658/5,"")</f>
        <v/>
      </c>
      <c r="AF658" s="57">
        <f>D658*Z658</f>
        <v/>
      </c>
      <c r="AG658" s="58">
        <f>IF(AR658=1,D658*AA658,"")</f>
        <v/>
      </c>
      <c r="AH658" s="14" t="inlineStr">
        <is>
          <t>Y: A1, A2, A3 | N: none | X: none | U: A4, A5. See dataset-specific evidence note in MCDM_Grades and the complete rules in MCDM_Rubric.</t>
        </is>
      </c>
      <c r="AI658" s="27" t="n"/>
      <c r="AJ658" s="14" t="inlineStr">
        <is>
          <t>https://data.mendeley.com/datasets/745n5wnt7v/1</t>
        </is>
      </c>
      <c r="AK658" s="27" t="n"/>
      <c r="AL658" s="14" t="inlineStr">
        <is>
          <t>P: primary documentation (not evaluator-verified data quality)</t>
        </is>
      </c>
      <c r="AM658" s="27" t="n"/>
      <c r="AN658" s="14" t="inlineStr">
        <is>
          <t>Mendeley 745n5wnt7v/1</t>
        </is>
      </c>
      <c r="AO658" s="27" t="n"/>
      <c r="AP658" s="14" t="inlineStr">
        <is>
          <t>2026-09-07</t>
        </is>
      </c>
      <c r="AQ658" s="27" t="n"/>
      <c r="AR658" s="14">
        <f>IF(AND(AS658=5,LEN(AW658)=5,LEN(SUBSTITUTE(SUBSTITUTE(SUBSTITUTE(SUBSTITUTE(AW658,"Y",""),"N",""),"U",""),"X",""))=0),1,0)</f>
        <v/>
      </c>
      <c r="AS658" s="14">
        <f>COUNTA(G658,J658,M658,P658,S658)</f>
        <v/>
      </c>
      <c r="AT658" s="14">
        <f>SUM(IF(OR(G658="Y",G658="N",G658="U",G658="X"),IF(G658=F658,1,0),0),IF(OR(J658="Y",J658="N",J658="U",J658="X"),IF(J658=I658,1,0),0),IF(OR(M658="Y",M658="N",M658="U",M658="X"),IF(M658=L658,1,0),0),IF(OR(P658="Y",P658="N",P658="U",P658="X"),IF(P658=O658,1,0),0),IF(OR(S658="Y",S658="N",S658="U",S658="X"),IF(S658=R658,1,0),0))</f>
        <v/>
      </c>
      <c r="AU658" s="14">
        <f>A658&amp;"|"&amp;LEFT(C658,1)</f>
        <v/>
      </c>
      <c r="AV658" s="14">
        <f>F658&amp;I658&amp;L658&amp;O658&amp;R658</f>
        <v/>
      </c>
      <c r="AW658" s="14">
        <f>G658&amp;J658&amp;M658&amp;P658&amp;S658</f>
        <v/>
      </c>
    </row>
    <row r="659" ht="70" customHeight="1">
      <c r="A659" s="14" t="inlineStr">
        <is>
          <t>DS-083</t>
        </is>
      </c>
      <c r="B659" s="14" t="inlineStr">
        <is>
          <t>RSD-BD: Road Surface Damage Image Dataset from Major Cities of Bangladesh</t>
        </is>
      </c>
      <c r="C659" s="14" t="inlineStr">
        <is>
          <t>L Label Quality</t>
        </is>
      </c>
      <c r="D659" s="14">
        <f>MCDM_Settings!$D$8</f>
        <v/>
      </c>
      <c r="E659" s="14" t="inlineStr">
        <is>
          <t>L1 Define the targets</t>
        </is>
      </c>
      <c r="F659" s="21" t="inlineStr">
        <is>
          <t>Y</t>
        </is>
      </c>
      <c r="G659" s="23" t="n"/>
      <c r="H659" s="14" t="inlineStr">
        <is>
          <t>L2 Explain the rules</t>
        </is>
      </c>
      <c r="I659" s="21" t="inlineStr">
        <is>
          <t>U</t>
        </is>
      </c>
      <c r="J659" s="23" t="n"/>
      <c r="K659" s="14" t="inlineStr">
        <is>
          <t>L3 Identify the team</t>
        </is>
      </c>
      <c r="L659" s="21" t="inlineStr">
        <is>
          <t>U</t>
        </is>
      </c>
      <c r="M659" s="23" t="n"/>
      <c r="N659" s="14" t="inlineStr">
        <is>
          <t>L4 Review and correct</t>
        </is>
      </c>
      <c r="O659" s="21" t="inlineStr">
        <is>
          <t>U</t>
        </is>
      </c>
      <c r="P659" s="23" t="n"/>
      <c r="Q659" s="14" t="inlineStr">
        <is>
          <t>L5 Measure reliability</t>
        </is>
      </c>
      <c r="R659" s="21" t="inlineStr">
        <is>
          <t>U</t>
        </is>
      </c>
      <c r="S659" s="23" t="n"/>
      <c r="T659" s="14">
        <f>IF(Z659=0,IF(ISNUMBER(SEARCH("X",AV659)),"Unrated (0-5; X)","Unrated (0-5)"),IF(Z659=1,V659&amp;"/5",V659&amp;"-"&amp;X659&amp;"/5 (P"&amp;IF(ISNUMBER(SEARCH("X",AV659)),"; X","")&amp;")"))</f>
        <v/>
      </c>
      <c r="U659" s="26">
        <f>IF(AS659=0,"",IF(AR659=0,"Incomplete/invalid",IF(AA659=0,IF(ISNUMBER(SEARCH("X",AW659)),"Unrated (0-5; X)","Unrated (0-5)"),IF(AA659=1,W659&amp;"/5",W659&amp;"-"&amp;Y659&amp;"/5 (P"&amp;IF(ISNUMBER(SEARCH("X",AW659)),"; X","")&amp;")"))))</f>
        <v/>
      </c>
      <c r="V659" s="53">
        <f>LEN(AV659)-LEN(SUBSTITUTE(AV659,"Y",""))</f>
        <v/>
      </c>
      <c r="W659" s="54">
        <f>IF(AR659=1,LEN(AW659)-LEN(SUBSTITUTE(AW659,"Y","")),"")</f>
        <v/>
      </c>
      <c r="X659" s="53">
        <f>5-(LEN(AV659)-LEN(SUBSTITUTE(AV659,"N","")))</f>
        <v/>
      </c>
      <c r="Y659" s="54">
        <f>IF(AR659=1,5-(LEN(AW659)-LEN(SUBSTITUTE(AW659,"N",""))),"")</f>
        <v/>
      </c>
      <c r="Z659" s="55">
        <f>(V659+5-X659)/5</f>
        <v/>
      </c>
      <c r="AA659" s="56">
        <f>IF(AR659=1,(W659+5-Y659)/5,"")</f>
        <v/>
      </c>
      <c r="AB659" s="57">
        <f>D659*V659/5</f>
        <v/>
      </c>
      <c r="AC659" s="58">
        <f>IF(AR659=1,D659*W659/5,"")</f>
        <v/>
      </c>
      <c r="AD659" s="57">
        <f>D659*X659/5</f>
        <v/>
      </c>
      <c r="AE659" s="58">
        <f>IF(AR659=1,D659*Y659/5,"")</f>
        <v/>
      </c>
      <c r="AF659" s="57">
        <f>D659*Z659</f>
        <v/>
      </c>
      <c r="AG659" s="58">
        <f>IF(AR659=1,D659*AA659,"")</f>
        <v/>
      </c>
      <c r="AH659" s="14" t="inlineStr">
        <is>
          <t>Y: L1 | N: none | X: none | U: L2, L3, L4, L5. See dataset-specific evidence note in MCDM_Grades and the complete rules in MCDM_Rubric.</t>
        </is>
      </c>
      <c r="AI659" s="27" t="n"/>
      <c r="AJ659" s="14" t="inlineStr">
        <is>
          <t>https://data.mendeley.com/datasets/745n5wnt7v/1</t>
        </is>
      </c>
      <c r="AK659" s="27" t="n"/>
      <c r="AL659" s="14" t="inlineStr">
        <is>
          <t>P: primary documentation (not evaluator-verified data quality)</t>
        </is>
      </c>
      <c r="AM659" s="27" t="n"/>
      <c r="AN659" s="14" t="inlineStr">
        <is>
          <t>Mendeley 745n5wnt7v/1</t>
        </is>
      </c>
      <c r="AO659" s="27" t="n"/>
      <c r="AP659" s="14" t="inlineStr">
        <is>
          <t>2026-09-07</t>
        </is>
      </c>
      <c r="AQ659" s="27" t="n"/>
      <c r="AR659" s="14">
        <f>IF(AND(AS659=5,LEN(AW659)=5,LEN(SUBSTITUTE(SUBSTITUTE(SUBSTITUTE(SUBSTITUTE(AW659,"Y",""),"N",""),"U",""),"X",""))=0),1,0)</f>
        <v/>
      </c>
      <c r="AS659" s="14">
        <f>COUNTA(G659,J659,M659,P659,S659)</f>
        <v/>
      </c>
      <c r="AT659" s="14">
        <f>SUM(IF(OR(G659="Y",G659="N",G659="U",G659="X"),IF(G659=F659,1,0),0),IF(OR(J659="Y",J659="N",J659="U",J659="X"),IF(J659=I659,1,0),0),IF(OR(M659="Y",M659="N",M659="U",M659="X"),IF(M659=L659,1,0),0),IF(OR(P659="Y",P659="N",P659="U",P659="X"),IF(P659=O659,1,0),0),IF(OR(S659="Y",S659="N",S659="U",S659="X"),IF(S659=R659,1,0),0))</f>
        <v/>
      </c>
      <c r="AU659" s="14">
        <f>A659&amp;"|"&amp;LEFT(C659,1)</f>
        <v/>
      </c>
      <c r="AV659" s="14">
        <f>F659&amp;I659&amp;L659&amp;O659&amp;R659</f>
        <v/>
      </c>
      <c r="AW659" s="14">
        <f>G659&amp;J659&amp;M659&amp;P659&amp;S659</f>
        <v/>
      </c>
    </row>
    <row r="660" ht="70" customHeight="1">
      <c r="A660" s="14" t="inlineStr">
        <is>
          <t>DS-083</t>
        </is>
      </c>
      <c r="B660" s="14" t="inlineStr">
        <is>
          <t>RSD-BD: Road Surface Damage Image Dataset from Major Cities of Bangladesh</t>
        </is>
      </c>
      <c r="C660" s="14" t="inlineStr">
        <is>
          <t>D Documentation</t>
        </is>
      </c>
      <c r="D660" s="14">
        <f>MCDM_Settings!$D$9</f>
        <v/>
      </c>
      <c r="E660" s="14" t="inlineStr">
        <is>
          <t>D1 Describe the files</t>
        </is>
      </c>
      <c r="F660" s="21" t="inlineStr">
        <is>
          <t>U</t>
        </is>
      </c>
      <c r="G660" s="23" t="n"/>
      <c r="H660" s="14" t="inlineStr">
        <is>
          <t>D2 Explain the source</t>
        </is>
      </c>
      <c r="I660" s="21" t="inlineStr">
        <is>
          <t>Y</t>
        </is>
      </c>
      <c r="J660" s="23" t="n"/>
      <c r="K660" s="14" t="inlineStr">
        <is>
          <t>D3 Track the version</t>
        </is>
      </c>
      <c r="L660" s="21" t="inlineStr">
        <is>
          <t>Y</t>
        </is>
      </c>
      <c r="M660" s="23" t="n"/>
      <c r="N660" s="14" t="inlineStr">
        <is>
          <t>D4 State the limits</t>
        </is>
      </c>
      <c r="O660" s="21" t="inlineStr">
        <is>
          <t>U</t>
        </is>
      </c>
      <c r="P660" s="23" t="n"/>
      <c r="Q660" s="14" t="inlineStr">
        <is>
          <t>D5 Locate the details</t>
        </is>
      </c>
      <c r="R660" s="21" t="inlineStr">
        <is>
          <t>Y</t>
        </is>
      </c>
      <c r="S660" s="23" t="n"/>
      <c r="T660" s="14">
        <f>IF(Z660=0,IF(ISNUMBER(SEARCH("X",AV660)),"Unrated (0-5; X)","Unrated (0-5)"),IF(Z660=1,V660&amp;"/5",V660&amp;"-"&amp;X660&amp;"/5 (P"&amp;IF(ISNUMBER(SEARCH("X",AV660)),"; X","")&amp;")"))</f>
        <v/>
      </c>
      <c r="U660" s="26">
        <f>IF(AS660=0,"",IF(AR660=0,"Incomplete/invalid",IF(AA660=0,IF(ISNUMBER(SEARCH("X",AW660)),"Unrated (0-5; X)","Unrated (0-5)"),IF(AA660=1,W660&amp;"/5",W660&amp;"-"&amp;Y660&amp;"/5 (P"&amp;IF(ISNUMBER(SEARCH("X",AW660)),"; X","")&amp;")"))))</f>
        <v/>
      </c>
      <c r="V660" s="53">
        <f>LEN(AV660)-LEN(SUBSTITUTE(AV660,"Y",""))</f>
        <v/>
      </c>
      <c r="W660" s="54">
        <f>IF(AR660=1,LEN(AW660)-LEN(SUBSTITUTE(AW660,"Y","")),"")</f>
        <v/>
      </c>
      <c r="X660" s="53">
        <f>5-(LEN(AV660)-LEN(SUBSTITUTE(AV660,"N","")))</f>
        <v/>
      </c>
      <c r="Y660" s="54">
        <f>IF(AR660=1,5-(LEN(AW660)-LEN(SUBSTITUTE(AW660,"N",""))),"")</f>
        <v/>
      </c>
      <c r="Z660" s="55">
        <f>(V660+5-X660)/5</f>
        <v/>
      </c>
      <c r="AA660" s="56">
        <f>IF(AR660=1,(W660+5-Y660)/5,"")</f>
        <v/>
      </c>
      <c r="AB660" s="57">
        <f>D660*V660/5</f>
        <v/>
      </c>
      <c r="AC660" s="58">
        <f>IF(AR660=1,D660*W660/5,"")</f>
        <v/>
      </c>
      <c r="AD660" s="57">
        <f>D660*X660/5</f>
        <v/>
      </c>
      <c r="AE660" s="58">
        <f>IF(AR660=1,D660*Y660/5,"")</f>
        <v/>
      </c>
      <c r="AF660" s="57">
        <f>D660*Z660</f>
        <v/>
      </c>
      <c r="AG660" s="58">
        <f>IF(AR660=1,D660*AA660,"")</f>
        <v/>
      </c>
      <c r="AH660" s="14" t="inlineStr">
        <is>
          <t>Y: D2, D3, D5 | N: none | X: none | U: D1, D4. See dataset-specific evidence note in MCDM_Grades and the complete rules in MCDM_Rubric.</t>
        </is>
      </c>
      <c r="AI660" s="27" t="n"/>
      <c r="AJ660" s="14" t="inlineStr">
        <is>
          <t>https://data.mendeley.com/datasets/745n5wnt7v/1</t>
        </is>
      </c>
      <c r="AK660" s="27" t="n"/>
      <c r="AL660" s="14" t="inlineStr">
        <is>
          <t>P: primary documentation (not evaluator-verified data quality)</t>
        </is>
      </c>
      <c r="AM660" s="27" t="n"/>
      <c r="AN660" s="14" t="inlineStr">
        <is>
          <t>Mendeley 745n5wnt7v/1</t>
        </is>
      </c>
      <c r="AO660" s="27" t="n"/>
      <c r="AP660" s="14" t="inlineStr">
        <is>
          <t>2026-09-07</t>
        </is>
      </c>
      <c r="AQ660" s="27" t="n"/>
      <c r="AR660" s="14">
        <f>IF(AND(AS660=5,LEN(AW660)=5,LEN(SUBSTITUTE(SUBSTITUTE(SUBSTITUTE(SUBSTITUTE(AW660,"Y",""),"N",""),"U",""),"X",""))=0),1,0)</f>
        <v/>
      </c>
      <c r="AS660" s="14">
        <f>COUNTA(G660,J660,M660,P660,S660)</f>
        <v/>
      </c>
      <c r="AT660" s="14">
        <f>SUM(IF(OR(G660="Y",G660="N",G660="U",G660="X"),IF(G660=F660,1,0),0),IF(OR(J660="Y",J660="N",J660="U",J660="X"),IF(J660=I660,1,0),0),IF(OR(M660="Y",M660="N",M660="U",M660="X"),IF(M660=L660,1,0),0),IF(OR(P660="Y",P660="N",P660="U",P660="X"),IF(P660=O660,1,0),0),IF(OR(S660="Y",S660="N",S660="U",S660="X"),IF(S660=R660,1,0),0))</f>
        <v/>
      </c>
      <c r="AU660" s="14">
        <f>A660&amp;"|"&amp;LEFT(C660,1)</f>
        <v/>
      </c>
      <c r="AV660" s="14">
        <f>F660&amp;I660&amp;L660&amp;O660&amp;R660</f>
        <v/>
      </c>
      <c r="AW660" s="14">
        <f>G660&amp;J660&amp;M660&amp;P660&amp;S660</f>
        <v/>
      </c>
    </row>
    <row r="661" ht="70" customHeight="1">
      <c r="A661" s="14" t="inlineStr">
        <is>
          <t>DS-083</t>
        </is>
      </c>
      <c r="B661" s="14" t="inlineStr">
        <is>
          <t>RSD-BD: Road Surface Damage Image Dataset from Major Cities of Bangladesh</t>
        </is>
      </c>
      <c r="C661" s="14" t="inlineStr">
        <is>
          <t>C Sample Size</t>
        </is>
      </c>
      <c r="D661" s="14">
        <f>MCDM_Settings!$D$10</f>
        <v/>
      </c>
      <c r="E661" s="14" t="inlineStr">
        <is>
          <t>C1 Count originals</t>
        </is>
      </c>
      <c r="F661" s="21" t="inlineStr">
        <is>
          <t>U</t>
        </is>
      </c>
      <c r="G661" s="23" t="n"/>
      <c r="H661" s="14" t="inlineStr">
        <is>
          <t>C2 Count each class</t>
        </is>
      </c>
      <c r="I661" s="21" t="inlineStr">
        <is>
          <t>Y</t>
        </is>
      </c>
      <c r="J661" s="23" t="n"/>
      <c r="K661" s="14" t="inlineStr">
        <is>
          <t>C3 Count each group</t>
        </is>
      </c>
      <c r="L661" s="21" t="inlineStr">
        <is>
          <t>U</t>
        </is>
      </c>
      <c r="M661" s="23" t="n"/>
      <c r="N661" s="14" t="inlineStr">
        <is>
          <t>C4 Count each split</t>
        </is>
      </c>
      <c r="O661" s="21" t="inlineStr">
        <is>
          <t>U</t>
        </is>
      </c>
      <c r="P661" s="23" t="n"/>
      <c r="Q661" s="14" t="inlineStr">
        <is>
          <t>C5 Justify the size</t>
        </is>
      </c>
      <c r="R661" s="21" t="inlineStr">
        <is>
          <t>U</t>
        </is>
      </c>
      <c r="S661" s="23" t="n"/>
      <c r="T661" s="14">
        <f>IF(Z661=0,IF(ISNUMBER(SEARCH("X",AV661)),"Unrated (0-5; X)","Unrated (0-5)"),IF(Z661=1,V661&amp;"/5",V661&amp;"-"&amp;X661&amp;"/5 (P"&amp;IF(ISNUMBER(SEARCH("X",AV661)),"; X","")&amp;")"))</f>
        <v/>
      </c>
      <c r="U661" s="26">
        <f>IF(AS661=0,"",IF(AR661=0,"Incomplete/invalid",IF(AA661=0,IF(ISNUMBER(SEARCH("X",AW661)),"Unrated (0-5; X)","Unrated (0-5)"),IF(AA661=1,W661&amp;"/5",W661&amp;"-"&amp;Y661&amp;"/5 (P"&amp;IF(ISNUMBER(SEARCH("X",AW661)),"; X","")&amp;")"))))</f>
        <v/>
      </c>
      <c r="V661" s="53">
        <f>LEN(AV661)-LEN(SUBSTITUTE(AV661,"Y",""))</f>
        <v/>
      </c>
      <c r="W661" s="54">
        <f>IF(AR661=1,LEN(AW661)-LEN(SUBSTITUTE(AW661,"Y","")),"")</f>
        <v/>
      </c>
      <c r="X661" s="53">
        <f>5-(LEN(AV661)-LEN(SUBSTITUTE(AV661,"N","")))</f>
        <v/>
      </c>
      <c r="Y661" s="54">
        <f>IF(AR661=1,5-(LEN(AW661)-LEN(SUBSTITUTE(AW661,"N",""))),"")</f>
        <v/>
      </c>
      <c r="Z661" s="55">
        <f>(V661+5-X661)/5</f>
        <v/>
      </c>
      <c r="AA661" s="56">
        <f>IF(AR661=1,(W661+5-Y661)/5,"")</f>
        <v/>
      </c>
      <c r="AB661" s="57">
        <f>D661*V661/5</f>
        <v/>
      </c>
      <c r="AC661" s="58">
        <f>IF(AR661=1,D661*W661/5,"")</f>
        <v/>
      </c>
      <c r="AD661" s="57">
        <f>D661*X661/5</f>
        <v/>
      </c>
      <c r="AE661" s="58">
        <f>IF(AR661=1,D661*Y661/5,"")</f>
        <v/>
      </c>
      <c r="AF661" s="57">
        <f>D661*Z661</f>
        <v/>
      </c>
      <c r="AG661" s="58">
        <f>IF(AR661=1,D661*AA661,"")</f>
        <v/>
      </c>
      <c r="AH661" s="14" t="inlineStr">
        <is>
          <t>Y: C2 | N: none | X: none | U: C1, C3, C4, C5. See dataset-specific evidence note in MCDM_Grades and the complete rules in MCDM_Rubric.</t>
        </is>
      </c>
      <c r="AI661" s="27" t="n"/>
      <c r="AJ661" s="14" t="inlineStr">
        <is>
          <t>https://data.mendeley.com/datasets/745n5wnt7v/1</t>
        </is>
      </c>
      <c r="AK661" s="27" t="n"/>
      <c r="AL661" s="14" t="inlineStr">
        <is>
          <t>P: primary documentation (not evaluator-verified data quality)</t>
        </is>
      </c>
      <c r="AM661" s="27" t="n"/>
      <c r="AN661" s="14" t="inlineStr">
        <is>
          <t>Mendeley 745n5wnt7v/1</t>
        </is>
      </c>
      <c r="AO661" s="27" t="n"/>
      <c r="AP661" s="14" t="inlineStr">
        <is>
          <t>2026-09-07</t>
        </is>
      </c>
      <c r="AQ661" s="27" t="n"/>
      <c r="AR661" s="14">
        <f>IF(AND(AS661=5,LEN(AW661)=5,LEN(SUBSTITUTE(SUBSTITUTE(SUBSTITUTE(SUBSTITUTE(AW661,"Y",""),"N",""),"U",""),"X",""))=0),1,0)</f>
        <v/>
      </c>
      <c r="AS661" s="14">
        <f>COUNTA(G661,J661,M661,P661,S661)</f>
        <v/>
      </c>
      <c r="AT661" s="14">
        <f>SUM(IF(OR(G661="Y",G661="N",G661="U",G661="X"),IF(G661=F661,1,0),0),IF(OR(J661="Y",J661="N",J661="U",J661="X"),IF(J661=I661,1,0),0),IF(OR(M661="Y",M661="N",M661="U",M661="X"),IF(M661=L661,1,0),0),IF(OR(P661="Y",P661="N",P661="U",P661="X"),IF(P661=O661,1,0),0),IF(OR(S661="Y",S661="N",S661="U",S661="X"),IF(S661=R661,1,0),0))</f>
        <v/>
      </c>
      <c r="AU661" s="14">
        <f>A661&amp;"|"&amp;LEFT(C661,1)</f>
        <v/>
      </c>
      <c r="AV661" s="14">
        <f>F661&amp;I661&amp;L661&amp;O661&amp;R661</f>
        <v/>
      </c>
      <c r="AW661" s="14">
        <f>G661&amp;J661&amp;M661&amp;P661&amp;S661</f>
        <v/>
      </c>
    </row>
    <row r="662" ht="70" customHeight="1">
      <c r="A662" s="14" t="inlineStr">
        <is>
          <t>DS-083</t>
        </is>
      </c>
      <c r="B662" s="14" t="inlineStr">
        <is>
          <t>RSD-BD: Road Surface Damage Image Dataset from Major Cities of Bangladesh</t>
        </is>
      </c>
      <c r="C662" s="14" t="inlineStr">
        <is>
          <t>R Domain Fit</t>
        </is>
      </c>
      <c r="D662" s="14">
        <f>MCDM_Settings!$D$11</f>
        <v/>
      </c>
      <c r="E662" s="14" t="inlineStr">
        <is>
          <t>R1 Define the domain</t>
        </is>
      </c>
      <c r="F662" s="21" t="inlineStr">
        <is>
          <t>Y</t>
        </is>
      </c>
      <c r="G662" s="23" t="n"/>
      <c r="H662" s="14" t="inlineStr">
        <is>
          <t>R2 Describe coverage</t>
        </is>
      </c>
      <c r="I662" s="21" t="inlineStr">
        <is>
          <t>Y</t>
        </is>
      </c>
      <c r="J662" s="23" t="n"/>
      <c r="K662" s="14" t="inlineStr">
        <is>
          <t>R3 Compare the target</t>
        </is>
      </c>
      <c r="L662" s="21" t="inlineStr">
        <is>
          <t>U</t>
        </is>
      </c>
      <c r="M662" s="23" t="n"/>
      <c r="N662" s="14" t="inlineStr">
        <is>
          <t>R4 Check for bias</t>
        </is>
      </c>
      <c r="O662" s="21" t="inlineStr">
        <is>
          <t>U</t>
        </is>
      </c>
      <c r="P662" s="23" t="n"/>
      <c r="Q662" s="14" t="inlineStr">
        <is>
          <t>R5 Test a new domain</t>
        </is>
      </c>
      <c r="R662" s="21" t="inlineStr">
        <is>
          <t>U</t>
        </is>
      </c>
      <c r="S662" s="23" t="n"/>
      <c r="T662" s="14">
        <f>IF(Z662=0,IF(ISNUMBER(SEARCH("X",AV662)),"Unrated (0-5; X)","Unrated (0-5)"),IF(Z662=1,V662&amp;"/5",V662&amp;"-"&amp;X662&amp;"/5 (P"&amp;IF(ISNUMBER(SEARCH("X",AV662)),"; X","")&amp;")"))</f>
        <v/>
      </c>
      <c r="U662" s="26">
        <f>IF(AS662=0,"",IF(AR662=0,"Incomplete/invalid",IF(AA662=0,IF(ISNUMBER(SEARCH("X",AW662)),"Unrated (0-5; X)","Unrated (0-5)"),IF(AA662=1,W662&amp;"/5",W662&amp;"-"&amp;Y662&amp;"/5 (P"&amp;IF(ISNUMBER(SEARCH("X",AW662)),"; X","")&amp;")"))))</f>
        <v/>
      </c>
      <c r="V662" s="53">
        <f>LEN(AV662)-LEN(SUBSTITUTE(AV662,"Y",""))</f>
        <v/>
      </c>
      <c r="W662" s="54">
        <f>IF(AR662=1,LEN(AW662)-LEN(SUBSTITUTE(AW662,"Y","")),"")</f>
        <v/>
      </c>
      <c r="X662" s="53">
        <f>5-(LEN(AV662)-LEN(SUBSTITUTE(AV662,"N","")))</f>
        <v/>
      </c>
      <c r="Y662" s="54">
        <f>IF(AR662=1,5-(LEN(AW662)-LEN(SUBSTITUTE(AW662,"N",""))),"")</f>
        <v/>
      </c>
      <c r="Z662" s="55">
        <f>(V662+5-X662)/5</f>
        <v/>
      </c>
      <c r="AA662" s="56">
        <f>IF(AR662=1,(W662+5-Y662)/5,"")</f>
        <v/>
      </c>
      <c r="AB662" s="57">
        <f>D662*V662/5</f>
        <v/>
      </c>
      <c r="AC662" s="58">
        <f>IF(AR662=1,D662*W662/5,"")</f>
        <v/>
      </c>
      <c r="AD662" s="57">
        <f>D662*X662/5</f>
        <v/>
      </c>
      <c r="AE662" s="58">
        <f>IF(AR662=1,D662*Y662/5,"")</f>
        <v/>
      </c>
      <c r="AF662" s="57">
        <f>D662*Z662</f>
        <v/>
      </c>
      <c r="AG662" s="58">
        <f>IF(AR662=1,D662*AA662,"")</f>
        <v/>
      </c>
      <c r="AH662" s="14" t="inlineStr">
        <is>
          <t>Y: R1, R2 | N: none | X: none | U: R3, R4, R5. See dataset-specific evidence note in MCDM_Grades and the complete rules in MCDM_Rubric.</t>
        </is>
      </c>
      <c r="AI662" s="27" t="n"/>
      <c r="AJ662" s="14" t="inlineStr">
        <is>
          <t>https://data.mendeley.com/datasets/745n5wnt7v/1</t>
        </is>
      </c>
      <c r="AK662" s="27" t="n"/>
      <c r="AL662" s="14" t="inlineStr">
        <is>
          <t>P: primary documentation (not evaluator-verified data quality)</t>
        </is>
      </c>
      <c r="AM662" s="27" t="n"/>
      <c r="AN662" s="14" t="inlineStr">
        <is>
          <t>Mendeley 745n5wnt7v/1</t>
        </is>
      </c>
      <c r="AO662" s="27" t="n"/>
      <c r="AP662" s="14" t="inlineStr">
        <is>
          <t>2026-09-07</t>
        </is>
      </c>
      <c r="AQ662" s="27" t="n"/>
      <c r="AR662" s="14">
        <f>IF(AND(AS662=5,LEN(AW662)=5,LEN(SUBSTITUTE(SUBSTITUTE(SUBSTITUTE(SUBSTITUTE(AW662,"Y",""),"N",""),"U",""),"X",""))=0),1,0)</f>
        <v/>
      </c>
      <c r="AS662" s="14">
        <f>COUNTA(G662,J662,M662,P662,S662)</f>
        <v/>
      </c>
      <c r="AT662" s="14">
        <f>SUM(IF(OR(G662="Y",G662="N",G662="U",G662="X"),IF(G662=F662,1,0),0),IF(OR(J662="Y",J662="N",J662="U",J662="X"),IF(J662=I662,1,0),0),IF(OR(M662="Y",M662="N",M662="U",M662="X"),IF(M662=L662,1,0),0),IF(OR(P662="Y",P662="N",P662="U",P662="X"),IF(P662=O662,1,0),0),IF(OR(S662="Y",S662="N",S662="U",S662="X"),IF(S662=R662,1,0),0))</f>
        <v/>
      </c>
      <c r="AU662" s="14">
        <f>A662&amp;"|"&amp;LEFT(C662,1)</f>
        <v/>
      </c>
      <c r="AV662" s="14">
        <f>F662&amp;I662&amp;L662&amp;O662&amp;R662</f>
        <v/>
      </c>
      <c r="AW662" s="14">
        <f>G662&amp;J662&amp;M662&amp;P662&amp;S662</f>
        <v/>
      </c>
    </row>
    <row r="663" ht="70" customHeight="1">
      <c r="A663" s="14" t="inlineStr">
        <is>
          <t>DS-083</t>
        </is>
      </c>
      <c r="B663" s="14" t="inlineStr">
        <is>
          <t>RSD-BD: Road Surface Damage Image Dataset from Major Cities of Bangladesh</t>
        </is>
      </c>
      <c r="C663" s="14" t="inlineStr">
        <is>
          <t>M Sensor Details</t>
        </is>
      </c>
      <c r="D663" s="14">
        <f>MCDM_Settings!$D$12</f>
        <v/>
      </c>
      <c r="E663" s="14" t="inlineStr">
        <is>
          <t>M1 Identify equipment</t>
        </is>
      </c>
      <c r="F663" s="21" t="inlineStr">
        <is>
          <t>U</t>
        </is>
      </c>
      <c r="G663" s="23" t="n"/>
      <c r="H663" s="14" t="inlineStr">
        <is>
          <t>M2 Specify the scale</t>
        </is>
      </c>
      <c r="I663" s="21" t="inlineStr">
        <is>
          <t>U</t>
        </is>
      </c>
      <c r="J663" s="23" t="n"/>
      <c r="K663" s="14" t="inlineStr">
        <is>
          <t>M3 Locate the records</t>
        </is>
      </c>
      <c r="L663" s="21" t="inlineStr">
        <is>
          <t>U</t>
        </is>
      </c>
      <c r="M663" s="23" t="n"/>
      <c r="N663" s="14" t="inlineStr">
        <is>
          <t>M4 Report precision</t>
        </is>
      </c>
      <c r="O663" s="21" t="inlineStr">
        <is>
          <t>U</t>
        </is>
      </c>
      <c r="P663" s="23" t="n"/>
      <c r="Q663" s="14" t="inlineStr">
        <is>
          <t>M5 Explain processing</t>
        </is>
      </c>
      <c r="R663" s="21" t="inlineStr">
        <is>
          <t>U</t>
        </is>
      </c>
      <c r="S663" s="23" t="n"/>
      <c r="T663" s="14">
        <f>IF(Z663=0,IF(ISNUMBER(SEARCH("X",AV663)),"Unrated (0-5; X)","Unrated (0-5)"),IF(Z663=1,V663&amp;"/5",V663&amp;"-"&amp;X663&amp;"/5 (P"&amp;IF(ISNUMBER(SEARCH("X",AV663)),"; X","")&amp;")"))</f>
        <v/>
      </c>
      <c r="U663" s="26">
        <f>IF(AS663=0,"",IF(AR663=0,"Incomplete/invalid",IF(AA663=0,IF(ISNUMBER(SEARCH("X",AW663)),"Unrated (0-5; X)","Unrated (0-5)"),IF(AA663=1,W663&amp;"/5",W663&amp;"-"&amp;Y663&amp;"/5 (P"&amp;IF(ISNUMBER(SEARCH("X",AW663)),"; X","")&amp;")"))))</f>
        <v/>
      </c>
      <c r="V663" s="53">
        <f>LEN(AV663)-LEN(SUBSTITUTE(AV663,"Y",""))</f>
        <v/>
      </c>
      <c r="W663" s="54">
        <f>IF(AR663=1,LEN(AW663)-LEN(SUBSTITUTE(AW663,"Y","")),"")</f>
        <v/>
      </c>
      <c r="X663" s="53">
        <f>5-(LEN(AV663)-LEN(SUBSTITUTE(AV663,"N","")))</f>
        <v/>
      </c>
      <c r="Y663" s="54">
        <f>IF(AR663=1,5-(LEN(AW663)-LEN(SUBSTITUTE(AW663,"N",""))),"")</f>
        <v/>
      </c>
      <c r="Z663" s="55">
        <f>(V663+5-X663)/5</f>
        <v/>
      </c>
      <c r="AA663" s="56">
        <f>IF(AR663=1,(W663+5-Y663)/5,"")</f>
        <v/>
      </c>
      <c r="AB663" s="57">
        <f>D663*V663/5</f>
        <v/>
      </c>
      <c r="AC663" s="58">
        <f>IF(AR663=1,D663*W663/5,"")</f>
        <v/>
      </c>
      <c r="AD663" s="57">
        <f>D663*X663/5</f>
        <v/>
      </c>
      <c r="AE663" s="58">
        <f>IF(AR663=1,D663*Y663/5,"")</f>
        <v/>
      </c>
      <c r="AF663" s="57">
        <f>D663*Z663</f>
        <v/>
      </c>
      <c r="AG663" s="58">
        <f>IF(AR663=1,D663*AA663,"")</f>
        <v/>
      </c>
      <c r="AH663" s="14" t="inlineStr">
        <is>
          <t>Y: none | N: none | X: none | U: M1, M2, M3, M4, M5. See dataset-specific evidence note in MCDM_Grades and the complete rules in MCDM_Rubric.</t>
        </is>
      </c>
      <c r="AI663" s="27" t="n"/>
      <c r="AJ663" s="14" t="inlineStr">
        <is>
          <t>https://data.mendeley.com/datasets/745n5wnt7v/1</t>
        </is>
      </c>
      <c r="AK663" s="27" t="n"/>
      <c r="AL663" s="14" t="inlineStr">
        <is>
          <t>P: primary documentation (not evaluator-verified data quality)</t>
        </is>
      </c>
      <c r="AM663" s="27" t="n"/>
      <c r="AN663" s="14" t="inlineStr">
        <is>
          <t>Mendeley 745n5wnt7v/1</t>
        </is>
      </c>
      <c r="AO663" s="27" t="n"/>
      <c r="AP663" s="14" t="inlineStr">
        <is>
          <t>2026-09-07</t>
        </is>
      </c>
      <c r="AQ663" s="27" t="n"/>
      <c r="AR663" s="14">
        <f>IF(AND(AS663=5,LEN(AW663)=5,LEN(SUBSTITUTE(SUBSTITUTE(SUBSTITUTE(SUBSTITUTE(AW663,"Y",""),"N",""),"U",""),"X",""))=0),1,0)</f>
        <v/>
      </c>
      <c r="AS663" s="14">
        <f>COUNTA(G663,J663,M663,P663,S663)</f>
        <v/>
      </c>
      <c r="AT663" s="14">
        <f>SUM(IF(OR(G663="Y",G663="N",G663="U",G663="X"),IF(G663=F663,1,0),0),IF(OR(J663="Y",J663="N",J663="U",J663="X"),IF(J663=I663,1,0),0),IF(OR(M663="Y",M663="N",M663="U",M663="X"),IF(M663=L663,1,0),0),IF(OR(P663="Y",P663="N",P663="U",P663="X"),IF(P663=O663,1,0),0),IF(OR(S663="Y",S663="N",S663="U",S663="X"),IF(S663=R663,1,0),0))</f>
        <v/>
      </c>
      <c r="AU663" s="14">
        <f>A663&amp;"|"&amp;LEFT(C663,1)</f>
        <v/>
      </c>
      <c r="AV663" s="14">
        <f>F663&amp;I663&amp;L663&amp;O663&amp;R663</f>
        <v/>
      </c>
      <c r="AW663" s="14">
        <f>G663&amp;J663&amp;M663&amp;P663&amp;S663</f>
        <v/>
      </c>
    </row>
    <row r="664" ht="70" customHeight="1">
      <c r="A664" s="14" t="inlineStr">
        <is>
          <t>DS-083</t>
        </is>
      </c>
      <c r="B664" s="14" t="inlineStr">
        <is>
          <t>RSD-BD: Road Surface Damage Image Dataset from Major Cities of Bangladesh</t>
        </is>
      </c>
      <c r="C664" s="14" t="inlineStr">
        <is>
          <t>V Test Readiness</t>
        </is>
      </c>
      <c r="D664" s="14">
        <f>MCDM_Settings!$D$13</f>
        <v/>
      </c>
      <c r="E664" s="14" t="inlineStr">
        <is>
          <t>V1 Identify test data</t>
        </is>
      </c>
      <c r="F664" s="21" t="inlineStr">
        <is>
          <t>U</t>
        </is>
      </c>
      <c r="G664" s="23" t="n"/>
      <c r="H664" s="14" t="inlineStr">
        <is>
          <t>V2 Define the splits</t>
        </is>
      </c>
      <c r="I664" s="21" t="inlineStr">
        <is>
          <t>U</t>
        </is>
      </c>
      <c r="J664" s="23" t="n"/>
      <c r="K664" s="14" t="inlineStr">
        <is>
          <t>V3 Prevent leakage</t>
        </is>
      </c>
      <c r="L664" s="21" t="inlineStr">
        <is>
          <t>U</t>
        </is>
      </c>
      <c r="M664" s="23" t="n"/>
      <c r="N664" s="14" t="inlineStr">
        <is>
          <t>V4 Provide a baseline</t>
        </is>
      </c>
      <c r="O664" s="21" t="inlineStr">
        <is>
          <t>U</t>
        </is>
      </c>
      <c r="P664" s="23" t="n"/>
      <c r="Q664" s="14" t="inlineStr">
        <is>
          <t>V5 Report uncertainty</t>
        </is>
      </c>
      <c r="R664" s="21" t="inlineStr">
        <is>
          <t>U</t>
        </is>
      </c>
      <c r="S664" s="23" t="n"/>
      <c r="T664" s="14">
        <f>IF(Z664=0,IF(ISNUMBER(SEARCH("X",AV664)),"Unrated (0-5; X)","Unrated (0-5)"),IF(Z664=1,V664&amp;"/5",V664&amp;"-"&amp;X664&amp;"/5 (P"&amp;IF(ISNUMBER(SEARCH("X",AV664)),"; X","")&amp;")"))</f>
        <v/>
      </c>
      <c r="U664" s="26">
        <f>IF(AS664=0,"",IF(AR664=0,"Incomplete/invalid",IF(AA664=0,IF(ISNUMBER(SEARCH("X",AW664)),"Unrated (0-5; X)","Unrated (0-5)"),IF(AA664=1,W664&amp;"/5",W664&amp;"-"&amp;Y664&amp;"/5 (P"&amp;IF(ISNUMBER(SEARCH("X",AW664)),"; X","")&amp;")"))))</f>
        <v/>
      </c>
      <c r="V664" s="53">
        <f>LEN(AV664)-LEN(SUBSTITUTE(AV664,"Y",""))</f>
        <v/>
      </c>
      <c r="W664" s="54">
        <f>IF(AR664=1,LEN(AW664)-LEN(SUBSTITUTE(AW664,"Y","")),"")</f>
        <v/>
      </c>
      <c r="X664" s="53">
        <f>5-(LEN(AV664)-LEN(SUBSTITUTE(AV664,"N","")))</f>
        <v/>
      </c>
      <c r="Y664" s="54">
        <f>IF(AR664=1,5-(LEN(AW664)-LEN(SUBSTITUTE(AW664,"N",""))),"")</f>
        <v/>
      </c>
      <c r="Z664" s="55">
        <f>(V664+5-X664)/5</f>
        <v/>
      </c>
      <c r="AA664" s="56">
        <f>IF(AR664=1,(W664+5-Y664)/5,"")</f>
        <v/>
      </c>
      <c r="AB664" s="57">
        <f>D664*V664/5</f>
        <v/>
      </c>
      <c r="AC664" s="58">
        <f>IF(AR664=1,D664*W664/5,"")</f>
        <v/>
      </c>
      <c r="AD664" s="57">
        <f>D664*X664/5</f>
        <v/>
      </c>
      <c r="AE664" s="58">
        <f>IF(AR664=1,D664*Y664/5,"")</f>
        <v/>
      </c>
      <c r="AF664" s="57">
        <f>D664*Z664</f>
        <v/>
      </c>
      <c r="AG664" s="58">
        <f>IF(AR664=1,D664*AA664,"")</f>
        <v/>
      </c>
      <c r="AH664" s="14" t="inlineStr">
        <is>
          <t>Y: none | N: none | X: none | U: V1, V2, V3, V4, V5. See dataset-specific evidence note in MCDM_Grades and the complete rules in MCDM_Rubric.</t>
        </is>
      </c>
      <c r="AI664" s="27" t="n"/>
      <c r="AJ664" s="14" t="inlineStr">
        <is>
          <t>https://data.mendeley.com/datasets/745n5wnt7v/1</t>
        </is>
      </c>
      <c r="AK664" s="27" t="n"/>
      <c r="AL664" s="14" t="inlineStr">
        <is>
          <t>P: primary documentation (not evaluator-verified data quality)</t>
        </is>
      </c>
      <c r="AM664" s="27" t="n"/>
      <c r="AN664" s="14" t="inlineStr">
        <is>
          <t>Mendeley 745n5wnt7v/1</t>
        </is>
      </c>
      <c r="AO664" s="27" t="n"/>
      <c r="AP664" s="14" t="inlineStr">
        <is>
          <t>2026-09-07</t>
        </is>
      </c>
      <c r="AQ664" s="27" t="n"/>
      <c r="AR664" s="14">
        <f>IF(AND(AS664=5,LEN(AW664)=5,LEN(SUBSTITUTE(SUBSTITUTE(SUBSTITUTE(SUBSTITUTE(AW664,"Y",""),"N",""),"U",""),"X",""))=0),1,0)</f>
        <v/>
      </c>
      <c r="AS664" s="14">
        <f>COUNTA(G664,J664,M664,P664,S664)</f>
        <v/>
      </c>
      <c r="AT664" s="14">
        <f>SUM(IF(OR(G664="Y",G664="N",G664="U",G664="X"),IF(G664=F664,1,0),0),IF(OR(J664="Y",J664="N",J664="U",J664="X"),IF(J664=I664,1,0),0),IF(OR(M664="Y",M664="N",M664="U",M664="X"),IF(M664=L664,1,0),0),IF(OR(P664="Y",P664="N",P664="U",P664="X"),IF(P664=O664,1,0),0),IF(OR(S664="Y",S664="N",S664="U",S664="X"),IF(S664=R664,1,0),0))</f>
        <v/>
      </c>
      <c r="AU664" s="14">
        <f>A664&amp;"|"&amp;LEFT(C664,1)</f>
        <v/>
      </c>
      <c r="AV664" s="14">
        <f>F664&amp;I664&amp;L664&amp;O664&amp;R664</f>
        <v/>
      </c>
      <c r="AW664" s="14">
        <f>G664&amp;J664&amp;M664&amp;P664&amp;S664</f>
        <v/>
      </c>
    </row>
    <row r="665" ht="70" customHeight="1">
      <c r="A665" s="14" t="inlineStr">
        <is>
          <t>DS-083</t>
        </is>
      </c>
      <c r="B665" s="14" t="inlineStr">
        <is>
          <t>RSD-BD: Road Surface Damage Image Dataset from Major Cities of Bangladesh</t>
        </is>
      </c>
      <c r="C665" s="14" t="inlineStr">
        <is>
          <t>E Engineering Value</t>
        </is>
      </c>
      <c r="D665" s="14">
        <f>MCDM_Settings!$D$14</f>
        <v/>
      </c>
      <c r="E665" s="14" t="inlineStr">
        <is>
          <t>E1 Define the outcome</t>
        </is>
      </c>
      <c r="F665" s="21" t="inlineStr">
        <is>
          <t>U</t>
        </is>
      </c>
      <c r="G665" s="23" t="n"/>
      <c r="H665" s="14" t="inlineStr">
        <is>
          <t>E2 Provide measurements</t>
        </is>
      </c>
      <c r="I665" s="21" t="inlineStr">
        <is>
          <t>U</t>
        </is>
      </c>
      <c r="J665" s="23" t="n"/>
      <c r="K665" s="14" t="inlineStr">
        <is>
          <t>E3 Link the records</t>
        </is>
      </c>
      <c r="L665" s="21" t="inlineStr">
        <is>
          <t>U</t>
        </is>
      </c>
      <c r="M665" s="23" t="n"/>
      <c r="N665" s="14" t="inlineStr">
        <is>
          <t>E4 Map agency needs</t>
        </is>
      </c>
      <c r="O665" s="21" t="inlineStr">
        <is>
          <t>U</t>
        </is>
      </c>
      <c r="P665" s="23" t="n"/>
      <c r="Q665" s="14" t="inlineStr">
        <is>
          <t>E5 Validate the decision</t>
        </is>
      </c>
      <c r="R665" s="21" t="inlineStr">
        <is>
          <t>U</t>
        </is>
      </c>
      <c r="S665" s="23" t="n"/>
      <c r="T665" s="14">
        <f>IF(Z665=0,IF(ISNUMBER(SEARCH("X",AV665)),"Unrated (0-5; X)","Unrated (0-5)"),IF(Z665=1,V665&amp;"/5",V665&amp;"-"&amp;X665&amp;"/5 (P"&amp;IF(ISNUMBER(SEARCH("X",AV665)),"; X","")&amp;")"))</f>
        <v/>
      </c>
      <c r="U665" s="26">
        <f>IF(AS665=0,"",IF(AR665=0,"Incomplete/invalid",IF(AA665=0,IF(ISNUMBER(SEARCH("X",AW665)),"Unrated (0-5; X)","Unrated (0-5)"),IF(AA665=1,W665&amp;"/5",W665&amp;"-"&amp;Y665&amp;"/5 (P"&amp;IF(ISNUMBER(SEARCH("X",AW665)),"; X","")&amp;")"))))</f>
        <v/>
      </c>
      <c r="V665" s="53">
        <f>LEN(AV665)-LEN(SUBSTITUTE(AV665,"Y",""))</f>
        <v/>
      </c>
      <c r="W665" s="54">
        <f>IF(AR665=1,LEN(AW665)-LEN(SUBSTITUTE(AW665,"Y","")),"")</f>
        <v/>
      </c>
      <c r="X665" s="53">
        <f>5-(LEN(AV665)-LEN(SUBSTITUTE(AV665,"N","")))</f>
        <v/>
      </c>
      <c r="Y665" s="54">
        <f>IF(AR665=1,5-(LEN(AW665)-LEN(SUBSTITUTE(AW665,"N",""))),"")</f>
        <v/>
      </c>
      <c r="Z665" s="55">
        <f>(V665+5-X665)/5</f>
        <v/>
      </c>
      <c r="AA665" s="56">
        <f>IF(AR665=1,(W665+5-Y665)/5,"")</f>
        <v/>
      </c>
      <c r="AB665" s="57">
        <f>D665*V665/5</f>
        <v/>
      </c>
      <c r="AC665" s="58">
        <f>IF(AR665=1,D665*W665/5,"")</f>
        <v/>
      </c>
      <c r="AD665" s="57">
        <f>D665*X665/5</f>
        <v/>
      </c>
      <c r="AE665" s="58">
        <f>IF(AR665=1,D665*Y665/5,"")</f>
        <v/>
      </c>
      <c r="AF665" s="57">
        <f>D665*Z665</f>
        <v/>
      </c>
      <c r="AG665" s="58">
        <f>IF(AR665=1,D665*AA665,"")</f>
        <v/>
      </c>
      <c r="AH665" s="14" t="inlineStr">
        <is>
          <t>Y: none | N: none | X: none | U: E1, E2, E3, E4, E5. See dataset-specific evidence note in MCDM_Grades and the complete rules in MCDM_Rubric.</t>
        </is>
      </c>
      <c r="AI665" s="27" t="n"/>
      <c r="AJ665" s="14" t="inlineStr">
        <is>
          <t>https://data.mendeley.com/datasets/745n5wnt7v/1</t>
        </is>
      </c>
      <c r="AK665" s="27" t="n"/>
      <c r="AL665" s="14" t="inlineStr">
        <is>
          <t>P: primary documentation (not evaluator-verified data quality)</t>
        </is>
      </c>
      <c r="AM665" s="27" t="n"/>
      <c r="AN665" s="14" t="inlineStr">
        <is>
          <t>Mendeley 745n5wnt7v/1</t>
        </is>
      </c>
      <c r="AO665" s="27" t="n"/>
      <c r="AP665" s="14" t="inlineStr">
        <is>
          <t>2026-09-07</t>
        </is>
      </c>
      <c r="AQ665" s="27" t="n"/>
      <c r="AR665" s="14">
        <f>IF(AND(AS665=5,LEN(AW665)=5,LEN(SUBSTITUTE(SUBSTITUTE(SUBSTITUTE(SUBSTITUTE(AW665,"Y",""),"N",""),"U",""),"X",""))=0),1,0)</f>
        <v/>
      </c>
      <c r="AS665" s="14">
        <f>COUNTA(G665,J665,M665,P665,S665)</f>
        <v/>
      </c>
      <c r="AT665" s="14">
        <f>SUM(IF(OR(G665="Y",G665="N",G665="U",G665="X"),IF(G665=F665,1,0),0),IF(OR(J665="Y",J665="N",J665="U",J665="X"),IF(J665=I665,1,0),0),IF(OR(M665="Y",M665="N",M665="U",M665="X"),IF(M665=L665,1,0),0),IF(OR(P665="Y",P665="N",P665="U",P665="X"),IF(P665=O665,1,0),0),IF(OR(S665="Y",S665="N",S665="U",S665="X"),IF(S665=R665,1,0),0))</f>
        <v/>
      </c>
      <c r="AU665" s="14">
        <f>A665&amp;"|"&amp;LEFT(C665,1)</f>
        <v/>
      </c>
      <c r="AV665" s="14">
        <f>F665&amp;I665&amp;L665&amp;O665&amp;R665</f>
        <v/>
      </c>
      <c r="AW665" s="14">
        <f>G665&amp;J665&amp;M665&amp;P665&amp;S665</f>
        <v/>
      </c>
    </row>
    <row r="666" ht="70" customHeight="1">
      <c r="A666" s="14" t="inlineStr">
        <is>
          <t>DS-084</t>
        </is>
      </c>
      <c r="B666" s="14" t="inlineStr">
        <is>
          <t>SDNET2018 (Structural Defects Network 2018)</t>
        </is>
      </c>
      <c r="C666" s="14" t="inlineStr">
        <is>
          <t>A Access</t>
        </is>
      </c>
      <c r="D666" s="14">
        <f>MCDM_Settings!$D$7</f>
        <v/>
      </c>
      <c r="E666" s="14" t="inlineStr">
        <is>
          <t>A1 Find the release</t>
        </is>
      </c>
      <c r="F666" s="21" t="inlineStr">
        <is>
          <t>Y</t>
        </is>
      </c>
      <c r="G666" s="23" t="n"/>
      <c r="H666" s="14" t="inlineStr">
        <is>
          <t>A2 Get the data</t>
        </is>
      </c>
      <c r="I666" s="21" t="inlineStr">
        <is>
          <t>Y</t>
        </is>
      </c>
      <c r="J666" s="23" t="n"/>
      <c r="K666" s="14" t="inlineStr">
        <is>
          <t>A3 Check the license</t>
        </is>
      </c>
      <c r="L666" s="21" t="inlineStr">
        <is>
          <t>Y</t>
        </is>
      </c>
      <c r="M666" s="23" t="n"/>
      <c r="N666" s="14" t="inlineStr">
        <is>
          <t>A4 Check other rights</t>
        </is>
      </c>
      <c r="O666" s="21" t="inlineStr">
        <is>
          <t>U</t>
        </is>
      </c>
      <c r="P666" s="23" t="n"/>
      <c r="Q666" s="14" t="inlineStr">
        <is>
          <t>A5 Open a sample</t>
        </is>
      </c>
      <c r="R666" s="21" t="inlineStr">
        <is>
          <t>U</t>
        </is>
      </c>
      <c r="S666" s="23" t="n"/>
      <c r="T666" s="14">
        <f>IF(Z666=0,IF(ISNUMBER(SEARCH("X",AV666)),"Unrated (0-5; X)","Unrated (0-5)"),IF(Z666=1,V666&amp;"/5",V666&amp;"-"&amp;X666&amp;"/5 (P"&amp;IF(ISNUMBER(SEARCH("X",AV666)),"; X","")&amp;")"))</f>
        <v/>
      </c>
      <c r="U666" s="26">
        <f>IF(AS666=0,"",IF(AR666=0,"Incomplete/invalid",IF(AA666=0,IF(ISNUMBER(SEARCH("X",AW666)),"Unrated (0-5; X)","Unrated (0-5)"),IF(AA666=1,W666&amp;"/5",W666&amp;"-"&amp;Y666&amp;"/5 (P"&amp;IF(ISNUMBER(SEARCH("X",AW666)),"; X","")&amp;")"))))</f>
        <v/>
      </c>
      <c r="V666" s="53">
        <f>LEN(AV666)-LEN(SUBSTITUTE(AV666,"Y",""))</f>
        <v/>
      </c>
      <c r="W666" s="54">
        <f>IF(AR666=1,LEN(AW666)-LEN(SUBSTITUTE(AW666,"Y","")),"")</f>
        <v/>
      </c>
      <c r="X666" s="53">
        <f>5-(LEN(AV666)-LEN(SUBSTITUTE(AV666,"N","")))</f>
        <v/>
      </c>
      <c r="Y666" s="54">
        <f>IF(AR666=1,5-(LEN(AW666)-LEN(SUBSTITUTE(AW666,"N",""))),"")</f>
        <v/>
      </c>
      <c r="Z666" s="55">
        <f>(V666+5-X666)/5</f>
        <v/>
      </c>
      <c r="AA666" s="56">
        <f>IF(AR666=1,(W666+5-Y666)/5,"")</f>
        <v/>
      </c>
      <c r="AB666" s="57">
        <f>D666*V666/5</f>
        <v/>
      </c>
      <c r="AC666" s="58">
        <f>IF(AR666=1,D666*W666/5,"")</f>
        <v/>
      </c>
      <c r="AD666" s="57">
        <f>D666*X666/5</f>
        <v/>
      </c>
      <c r="AE666" s="58">
        <f>IF(AR666=1,D666*Y666/5,"")</f>
        <v/>
      </c>
      <c r="AF666" s="57">
        <f>D666*Z666</f>
        <v/>
      </c>
      <c r="AG666" s="58">
        <f>IF(AR666=1,D666*AA666,"")</f>
        <v/>
      </c>
      <c r="AH666" s="14" t="inlineStr">
        <is>
          <t>Y: A1, A2, A3 | N: none | X: none | U: A4, A5. See dataset-specific evidence note in MCDM_Grades and the complete rules in MCDM_Rubric.</t>
        </is>
      </c>
      <c r="AI666" s="27" t="n"/>
      <c r="AJ666" s="14" t="inlineStr">
        <is>
          <t>https://digitalcommons.usu.edu/all_datasets/48/</t>
        </is>
      </c>
      <c r="AK666" s="27" t="n"/>
      <c r="AL666" s="14" t="inlineStr">
        <is>
          <t>P: primary documentation (not evaluator-verified data quality)</t>
        </is>
      </c>
      <c r="AM666" s="27" t="n"/>
      <c r="AN666" s="14" t="inlineStr">
        <is>
          <t>DOI 10.15142/T3TD19; archive checksum 677411e784f194422c90f52d9ed0d7c6</t>
        </is>
      </c>
      <c r="AO666" s="27" t="n"/>
      <c r="AP666" s="14" t="inlineStr">
        <is>
          <t>2026-09-07</t>
        </is>
      </c>
      <c r="AQ666" s="27" t="n"/>
      <c r="AR666" s="14">
        <f>IF(AND(AS666=5,LEN(AW666)=5,LEN(SUBSTITUTE(SUBSTITUTE(SUBSTITUTE(SUBSTITUTE(AW666,"Y",""),"N",""),"U",""),"X",""))=0),1,0)</f>
        <v/>
      </c>
      <c r="AS666" s="14">
        <f>COUNTA(G666,J666,M666,P666,S666)</f>
        <v/>
      </c>
      <c r="AT666" s="14">
        <f>SUM(IF(OR(G666="Y",G666="N",G666="U",G666="X"),IF(G666=F666,1,0),0),IF(OR(J666="Y",J666="N",J666="U",J666="X"),IF(J666=I666,1,0),0),IF(OR(M666="Y",M666="N",M666="U",M666="X"),IF(M666=L666,1,0),0),IF(OR(P666="Y",P666="N",P666="U",P666="X"),IF(P666=O666,1,0),0),IF(OR(S666="Y",S666="N",S666="U",S666="X"),IF(S666=R666,1,0),0))</f>
        <v/>
      </c>
      <c r="AU666" s="14">
        <f>A666&amp;"|"&amp;LEFT(C666,1)</f>
        <v/>
      </c>
      <c r="AV666" s="14">
        <f>F666&amp;I666&amp;L666&amp;O666&amp;R666</f>
        <v/>
      </c>
      <c r="AW666" s="14">
        <f>G666&amp;J666&amp;M666&amp;P666&amp;S666</f>
        <v/>
      </c>
    </row>
    <row r="667" ht="70" customHeight="1">
      <c r="A667" s="14" t="inlineStr">
        <is>
          <t>DS-084</t>
        </is>
      </c>
      <c r="B667" s="14" t="inlineStr">
        <is>
          <t>SDNET2018 (Structural Defects Network 2018)</t>
        </is>
      </c>
      <c r="C667" s="14" t="inlineStr">
        <is>
          <t>L Label Quality</t>
        </is>
      </c>
      <c r="D667" s="14">
        <f>MCDM_Settings!$D$8</f>
        <v/>
      </c>
      <c r="E667" s="14" t="inlineStr">
        <is>
          <t>L1 Define the targets</t>
        </is>
      </c>
      <c r="F667" s="21" t="inlineStr">
        <is>
          <t>Y</t>
        </is>
      </c>
      <c r="G667" s="23" t="n"/>
      <c r="H667" s="14" t="inlineStr">
        <is>
          <t>L2 Explain the rules</t>
        </is>
      </c>
      <c r="I667" s="21" t="inlineStr">
        <is>
          <t>U</t>
        </is>
      </c>
      <c r="J667" s="23" t="n"/>
      <c r="K667" s="14" t="inlineStr">
        <is>
          <t>L3 Identify the team</t>
        </is>
      </c>
      <c r="L667" s="21" t="inlineStr">
        <is>
          <t>U</t>
        </is>
      </c>
      <c r="M667" s="23" t="n"/>
      <c r="N667" s="14" t="inlineStr">
        <is>
          <t>L4 Review and correct</t>
        </is>
      </c>
      <c r="O667" s="21" t="inlineStr">
        <is>
          <t>U</t>
        </is>
      </c>
      <c r="P667" s="23" t="n"/>
      <c r="Q667" s="14" t="inlineStr">
        <is>
          <t>L5 Measure reliability</t>
        </is>
      </c>
      <c r="R667" s="21" t="inlineStr">
        <is>
          <t>U</t>
        </is>
      </c>
      <c r="S667" s="23" t="n"/>
      <c r="T667" s="14">
        <f>IF(Z667=0,IF(ISNUMBER(SEARCH("X",AV667)),"Unrated (0-5; X)","Unrated (0-5)"),IF(Z667=1,V667&amp;"/5",V667&amp;"-"&amp;X667&amp;"/5 (P"&amp;IF(ISNUMBER(SEARCH("X",AV667)),"; X","")&amp;")"))</f>
        <v/>
      </c>
      <c r="U667" s="26">
        <f>IF(AS667=0,"",IF(AR667=0,"Incomplete/invalid",IF(AA667=0,IF(ISNUMBER(SEARCH("X",AW667)),"Unrated (0-5; X)","Unrated (0-5)"),IF(AA667=1,W667&amp;"/5",W667&amp;"-"&amp;Y667&amp;"/5 (P"&amp;IF(ISNUMBER(SEARCH("X",AW667)),"; X","")&amp;")"))))</f>
        <v/>
      </c>
      <c r="V667" s="53">
        <f>LEN(AV667)-LEN(SUBSTITUTE(AV667,"Y",""))</f>
        <v/>
      </c>
      <c r="W667" s="54">
        <f>IF(AR667=1,LEN(AW667)-LEN(SUBSTITUTE(AW667,"Y","")),"")</f>
        <v/>
      </c>
      <c r="X667" s="53">
        <f>5-(LEN(AV667)-LEN(SUBSTITUTE(AV667,"N","")))</f>
        <v/>
      </c>
      <c r="Y667" s="54">
        <f>IF(AR667=1,5-(LEN(AW667)-LEN(SUBSTITUTE(AW667,"N",""))),"")</f>
        <v/>
      </c>
      <c r="Z667" s="55">
        <f>(V667+5-X667)/5</f>
        <v/>
      </c>
      <c r="AA667" s="56">
        <f>IF(AR667=1,(W667+5-Y667)/5,"")</f>
        <v/>
      </c>
      <c r="AB667" s="57">
        <f>D667*V667/5</f>
        <v/>
      </c>
      <c r="AC667" s="58">
        <f>IF(AR667=1,D667*W667/5,"")</f>
        <v/>
      </c>
      <c r="AD667" s="57">
        <f>D667*X667/5</f>
        <v/>
      </c>
      <c r="AE667" s="58">
        <f>IF(AR667=1,D667*Y667/5,"")</f>
        <v/>
      </c>
      <c r="AF667" s="57">
        <f>D667*Z667</f>
        <v/>
      </c>
      <c r="AG667" s="58">
        <f>IF(AR667=1,D667*AA667,"")</f>
        <v/>
      </c>
      <c r="AH667" s="14" t="inlineStr">
        <is>
          <t>Y: L1 | N: none | X: none | U: L2, L3, L4, L5. See dataset-specific evidence note in MCDM_Grades and the complete rules in MCDM_Rubric.</t>
        </is>
      </c>
      <c r="AI667" s="27" t="n"/>
      <c r="AJ667" s="14" t="inlineStr">
        <is>
          <t>https://digitalcommons.usu.edu/all_datasets/48/</t>
        </is>
      </c>
      <c r="AK667" s="27" t="n"/>
      <c r="AL667" s="14" t="inlineStr">
        <is>
          <t>P: primary documentation (not evaluator-verified data quality)</t>
        </is>
      </c>
      <c r="AM667" s="27" t="n"/>
      <c r="AN667" s="14" t="inlineStr">
        <is>
          <t>DOI 10.15142/T3TD19; archive checksum 677411e784f194422c90f52d9ed0d7c6</t>
        </is>
      </c>
      <c r="AO667" s="27" t="n"/>
      <c r="AP667" s="14" t="inlineStr">
        <is>
          <t>2026-09-07</t>
        </is>
      </c>
      <c r="AQ667" s="27" t="n"/>
      <c r="AR667" s="14">
        <f>IF(AND(AS667=5,LEN(AW667)=5,LEN(SUBSTITUTE(SUBSTITUTE(SUBSTITUTE(SUBSTITUTE(AW667,"Y",""),"N",""),"U",""),"X",""))=0),1,0)</f>
        <v/>
      </c>
      <c r="AS667" s="14">
        <f>COUNTA(G667,J667,M667,P667,S667)</f>
        <v/>
      </c>
      <c r="AT667" s="14">
        <f>SUM(IF(OR(G667="Y",G667="N",G667="U",G667="X"),IF(G667=F667,1,0),0),IF(OR(J667="Y",J667="N",J667="U",J667="X"),IF(J667=I667,1,0),0),IF(OR(M667="Y",M667="N",M667="U",M667="X"),IF(M667=L667,1,0),0),IF(OR(P667="Y",P667="N",P667="U",P667="X"),IF(P667=O667,1,0),0),IF(OR(S667="Y",S667="N",S667="U",S667="X"),IF(S667=R667,1,0),0))</f>
        <v/>
      </c>
      <c r="AU667" s="14">
        <f>A667&amp;"|"&amp;LEFT(C667,1)</f>
        <v/>
      </c>
      <c r="AV667" s="14">
        <f>F667&amp;I667&amp;L667&amp;O667&amp;R667</f>
        <v/>
      </c>
      <c r="AW667" s="14">
        <f>G667&amp;J667&amp;M667&amp;P667&amp;S667</f>
        <v/>
      </c>
    </row>
    <row r="668" ht="70" customHeight="1">
      <c r="A668" s="14" t="inlineStr">
        <is>
          <t>DS-084</t>
        </is>
      </c>
      <c r="B668" s="14" t="inlineStr">
        <is>
          <t>SDNET2018 (Structural Defects Network 2018)</t>
        </is>
      </c>
      <c r="C668" s="14" t="inlineStr">
        <is>
          <t>D Documentation</t>
        </is>
      </c>
      <c r="D668" s="14">
        <f>MCDM_Settings!$D$9</f>
        <v/>
      </c>
      <c r="E668" s="14" t="inlineStr">
        <is>
          <t>D1 Describe the files</t>
        </is>
      </c>
      <c r="F668" s="21" t="inlineStr">
        <is>
          <t>U</t>
        </is>
      </c>
      <c r="G668" s="23" t="n"/>
      <c r="H668" s="14" t="inlineStr">
        <is>
          <t>D2 Explain the source</t>
        </is>
      </c>
      <c r="I668" s="21" t="inlineStr">
        <is>
          <t>Y</t>
        </is>
      </c>
      <c r="J668" s="23" t="n"/>
      <c r="K668" s="14" t="inlineStr">
        <is>
          <t>D3 Track the version</t>
        </is>
      </c>
      <c r="L668" s="21" t="inlineStr">
        <is>
          <t>Y</t>
        </is>
      </c>
      <c r="M668" s="23" t="n"/>
      <c r="N668" s="14" t="inlineStr">
        <is>
          <t>D4 State the limits</t>
        </is>
      </c>
      <c r="O668" s="21" t="inlineStr">
        <is>
          <t>U</t>
        </is>
      </c>
      <c r="P668" s="23" t="n"/>
      <c r="Q668" s="14" t="inlineStr">
        <is>
          <t>D5 Locate the details</t>
        </is>
      </c>
      <c r="R668" s="21" t="inlineStr">
        <is>
          <t>Y</t>
        </is>
      </c>
      <c r="S668" s="23" t="n"/>
      <c r="T668" s="14">
        <f>IF(Z668=0,IF(ISNUMBER(SEARCH("X",AV668)),"Unrated (0-5; X)","Unrated (0-5)"),IF(Z668=1,V668&amp;"/5",V668&amp;"-"&amp;X668&amp;"/5 (P"&amp;IF(ISNUMBER(SEARCH("X",AV668)),"; X","")&amp;")"))</f>
        <v/>
      </c>
      <c r="U668" s="26">
        <f>IF(AS668=0,"",IF(AR668=0,"Incomplete/invalid",IF(AA668=0,IF(ISNUMBER(SEARCH("X",AW668)),"Unrated (0-5; X)","Unrated (0-5)"),IF(AA668=1,W668&amp;"/5",W668&amp;"-"&amp;Y668&amp;"/5 (P"&amp;IF(ISNUMBER(SEARCH("X",AW668)),"; X","")&amp;")"))))</f>
        <v/>
      </c>
      <c r="V668" s="53">
        <f>LEN(AV668)-LEN(SUBSTITUTE(AV668,"Y",""))</f>
        <v/>
      </c>
      <c r="W668" s="54">
        <f>IF(AR668=1,LEN(AW668)-LEN(SUBSTITUTE(AW668,"Y","")),"")</f>
        <v/>
      </c>
      <c r="X668" s="53">
        <f>5-(LEN(AV668)-LEN(SUBSTITUTE(AV668,"N","")))</f>
        <v/>
      </c>
      <c r="Y668" s="54">
        <f>IF(AR668=1,5-(LEN(AW668)-LEN(SUBSTITUTE(AW668,"N",""))),"")</f>
        <v/>
      </c>
      <c r="Z668" s="55">
        <f>(V668+5-X668)/5</f>
        <v/>
      </c>
      <c r="AA668" s="56">
        <f>IF(AR668=1,(W668+5-Y668)/5,"")</f>
        <v/>
      </c>
      <c r="AB668" s="57">
        <f>D668*V668/5</f>
        <v/>
      </c>
      <c r="AC668" s="58">
        <f>IF(AR668=1,D668*W668/5,"")</f>
        <v/>
      </c>
      <c r="AD668" s="57">
        <f>D668*X668/5</f>
        <v/>
      </c>
      <c r="AE668" s="58">
        <f>IF(AR668=1,D668*Y668/5,"")</f>
        <v/>
      </c>
      <c r="AF668" s="57">
        <f>D668*Z668</f>
        <v/>
      </c>
      <c r="AG668" s="58">
        <f>IF(AR668=1,D668*AA668,"")</f>
        <v/>
      </c>
      <c r="AH668" s="14" t="inlineStr">
        <is>
          <t>Y: D2, D3, D5 | N: none | X: none | U: D1, D4. See dataset-specific evidence note in MCDM_Grades and the complete rules in MCDM_Rubric.</t>
        </is>
      </c>
      <c r="AI668" s="27" t="n"/>
      <c r="AJ668" s="14" t="inlineStr">
        <is>
          <t>https://digitalcommons.usu.edu/all_datasets/48/</t>
        </is>
      </c>
      <c r="AK668" s="27" t="n"/>
      <c r="AL668" s="14" t="inlineStr">
        <is>
          <t>P: primary documentation (not evaluator-verified data quality)</t>
        </is>
      </c>
      <c r="AM668" s="27" t="n"/>
      <c r="AN668" s="14" t="inlineStr">
        <is>
          <t>DOI 10.15142/T3TD19; archive checksum 677411e784f194422c90f52d9ed0d7c6</t>
        </is>
      </c>
      <c r="AO668" s="27" t="n"/>
      <c r="AP668" s="14" t="inlineStr">
        <is>
          <t>2026-09-07</t>
        </is>
      </c>
      <c r="AQ668" s="27" t="n"/>
      <c r="AR668" s="14">
        <f>IF(AND(AS668=5,LEN(AW668)=5,LEN(SUBSTITUTE(SUBSTITUTE(SUBSTITUTE(SUBSTITUTE(AW668,"Y",""),"N",""),"U",""),"X",""))=0),1,0)</f>
        <v/>
      </c>
      <c r="AS668" s="14">
        <f>COUNTA(G668,J668,M668,P668,S668)</f>
        <v/>
      </c>
      <c r="AT668" s="14">
        <f>SUM(IF(OR(G668="Y",G668="N",G668="U",G668="X"),IF(G668=F668,1,0),0),IF(OR(J668="Y",J668="N",J668="U",J668="X"),IF(J668=I668,1,0),0),IF(OR(M668="Y",M668="N",M668="U",M668="X"),IF(M668=L668,1,0),0),IF(OR(P668="Y",P668="N",P668="U",P668="X"),IF(P668=O668,1,0),0),IF(OR(S668="Y",S668="N",S668="U",S668="X"),IF(S668=R668,1,0),0))</f>
        <v/>
      </c>
      <c r="AU668" s="14">
        <f>A668&amp;"|"&amp;LEFT(C668,1)</f>
        <v/>
      </c>
      <c r="AV668" s="14">
        <f>F668&amp;I668&amp;L668&amp;O668&amp;R668</f>
        <v/>
      </c>
      <c r="AW668" s="14">
        <f>G668&amp;J668&amp;M668&amp;P668&amp;S668</f>
        <v/>
      </c>
    </row>
    <row r="669" ht="70" customHeight="1">
      <c r="A669" s="14" t="inlineStr">
        <is>
          <t>DS-084</t>
        </is>
      </c>
      <c r="B669" s="14" t="inlineStr">
        <is>
          <t>SDNET2018 (Structural Defects Network 2018)</t>
        </is>
      </c>
      <c r="C669" s="14" t="inlineStr">
        <is>
          <t>C Sample Size</t>
        </is>
      </c>
      <c r="D669" s="14">
        <f>MCDM_Settings!$D$10</f>
        <v/>
      </c>
      <c r="E669" s="14" t="inlineStr">
        <is>
          <t>C1 Count originals</t>
        </is>
      </c>
      <c r="F669" s="21" t="inlineStr">
        <is>
          <t>Y</t>
        </is>
      </c>
      <c r="G669" s="23" t="n"/>
      <c r="H669" s="14" t="inlineStr">
        <is>
          <t>C2 Count each class</t>
        </is>
      </c>
      <c r="I669" s="21" t="inlineStr">
        <is>
          <t>U</t>
        </is>
      </c>
      <c r="J669" s="23" t="n"/>
      <c r="K669" s="14" t="inlineStr">
        <is>
          <t>C3 Count each group</t>
        </is>
      </c>
      <c r="L669" s="21" t="inlineStr">
        <is>
          <t>U</t>
        </is>
      </c>
      <c r="M669" s="23" t="n"/>
      <c r="N669" s="14" t="inlineStr">
        <is>
          <t>C4 Count each split</t>
        </is>
      </c>
      <c r="O669" s="21" t="inlineStr">
        <is>
          <t>U</t>
        </is>
      </c>
      <c r="P669" s="23" t="n"/>
      <c r="Q669" s="14" t="inlineStr">
        <is>
          <t>C5 Justify the size</t>
        </is>
      </c>
      <c r="R669" s="21" t="inlineStr">
        <is>
          <t>U</t>
        </is>
      </c>
      <c r="S669" s="23" t="n"/>
      <c r="T669" s="14">
        <f>IF(Z669=0,IF(ISNUMBER(SEARCH("X",AV669)),"Unrated (0-5; X)","Unrated (0-5)"),IF(Z669=1,V669&amp;"/5",V669&amp;"-"&amp;X669&amp;"/5 (P"&amp;IF(ISNUMBER(SEARCH("X",AV669)),"; X","")&amp;")"))</f>
        <v/>
      </c>
      <c r="U669" s="26">
        <f>IF(AS669=0,"",IF(AR669=0,"Incomplete/invalid",IF(AA669=0,IF(ISNUMBER(SEARCH("X",AW669)),"Unrated (0-5; X)","Unrated (0-5)"),IF(AA669=1,W669&amp;"/5",W669&amp;"-"&amp;Y669&amp;"/5 (P"&amp;IF(ISNUMBER(SEARCH("X",AW669)),"; X","")&amp;")"))))</f>
        <v/>
      </c>
      <c r="V669" s="53">
        <f>LEN(AV669)-LEN(SUBSTITUTE(AV669,"Y",""))</f>
        <v/>
      </c>
      <c r="W669" s="54">
        <f>IF(AR669=1,LEN(AW669)-LEN(SUBSTITUTE(AW669,"Y","")),"")</f>
        <v/>
      </c>
      <c r="X669" s="53">
        <f>5-(LEN(AV669)-LEN(SUBSTITUTE(AV669,"N","")))</f>
        <v/>
      </c>
      <c r="Y669" s="54">
        <f>IF(AR669=1,5-(LEN(AW669)-LEN(SUBSTITUTE(AW669,"N",""))),"")</f>
        <v/>
      </c>
      <c r="Z669" s="55">
        <f>(V669+5-X669)/5</f>
        <v/>
      </c>
      <c r="AA669" s="56">
        <f>IF(AR669=1,(W669+5-Y669)/5,"")</f>
        <v/>
      </c>
      <c r="AB669" s="57">
        <f>D669*V669/5</f>
        <v/>
      </c>
      <c r="AC669" s="58">
        <f>IF(AR669=1,D669*W669/5,"")</f>
        <v/>
      </c>
      <c r="AD669" s="57">
        <f>D669*X669/5</f>
        <v/>
      </c>
      <c r="AE669" s="58">
        <f>IF(AR669=1,D669*Y669/5,"")</f>
        <v/>
      </c>
      <c r="AF669" s="57">
        <f>D669*Z669</f>
        <v/>
      </c>
      <c r="AG669" s="58">
        <f>IF(AR669=1,D669*AA669,"")</f>
        <v/>
      </c>
      <c r="AH669" s="14" t="inlineStr">
        <is>
          <t>Y: C1 | N: none | X: none | U: C2, C3, C4, C5. See dataset-specific evidence note in MCDM_Grades and the complete rules in MCDM_Rubric.</t>
        </is>
      </c>
      <c r="AI669" s="27" t="n"/>
      <c r="AJ669" s="14" t="inlineStr">
        <is>
          <t>https://digitalcommons.usu.edu/all_datasets/48/</t>
        </is>
      </c>
      <c r="AK669" s="27" t="n"/>
      <c r="AL669" s="14" t="inlineStr">
        <is>
          <t>P: primary documentation (not evaluator-verified data quality)</t>
        </is>
      </c>
      <c r="AM669" s="27" t="n"/>
      <c r="AN669" s="14" t="inlineStr">
        <is>
          <t>DOI 10.15142/T3TD19; archive checksum 677411e784f194422c90f52d9ed0d7c6</t>
        </is>
      </c>
      <c r="AO669" s="27" t="n"/>
      <c r="AP669" s="14" t="inlineStr">
        <is>
          <t>2026-09-07</t>
        </is>
      </c>
      <c r="AQ669" s="27" t="n"/>
      <c r="AR669" s="14">
        <f>IF(AND(AS669=5,LEN(AW669)=5,LEN(SUBSTITUTE(SUBSTITUTE(SUBSTITUTE(SUBSTITUTE(AW669,"Y",""),"N",""),"U",""),"X",""))=0),1,0)</f>
        <v/>
      </c>
      <c r="AS669" s="14">
        <f>COUNTA(G669,J669,M669,P669,S669)</f>
        <v/>
      </c>
      <c r="AT669" s="14">
        <f>SUM(IF(OR(G669="Y",G669="N",G669="U",G669="X"),IF(G669=F669,1,0),0),IF(OR(J669="Y",J669="N",J669="U",J669="X"),IF(J669=I669,1,0),0),IF(OR(M669="Y",M669="N",M669="U",M669="X"),IF(M669=L669,1,0),0),IF(OR(P669="Y",P669="N",P669="U",P669="X"),IF(P669=O669,1,0),0),IF(OR(S669="Y",S669="N",S669="U",S669="X"),IF(S669=R669,1,0),0))</f>
        <v/>
      </c>
      <c r="AU669" s="14">
        <f>A669&amp;"|"&amp;LEFT(C669,1)</f>
        <v/>
      </c>
      <c r="AV669" s="14">
        <f>F669&amp;I669&amp;L669&amp;O669&amp;R669</f>
        <v/>
      </c>
      <c r="AW669" s="14">
        <f>G669&amp;J669&amp;M669&amp;P669&amp;S669</f>
        <v/>
      </c>
    </row>
    <row r="670" ht="70" customHeight="1">
      <c r="A670" s="14" t="inlineStr">
        <is>
          <t>DS-084</t>
        </is>
      </c>
      <c r="B670" s="14" t="inlineStr">
        <is>
          <t>SDNET2018 (Structural Defects Network 2018)</t>
        </is>
      </c>
      <c r="C670" s="14" t="inlineStr">
        <is>
          <t>R Domain Fit</t>
        </is>
      </c>
      <c r="D670" s="14">
        <f>MCDM_Settings!$D$11</f>
        <v/>
      </c>
      <c r="E670" s="14" t="inlineStr">
        <is>
          <t>R1 Define the domain</t>
        </is>
      </c>
      <c r="F670" s="21" t="inlineStr">
        <is>
          <t>Y</t>
        </is>
      </c>
      <c r="G670" s="23" t="n"/>
      <c r="H670" s="14" t="inlineStr">
        <is>
          <t>R2 Describe coverage</t>
        </is>
      </c>
      <c r="I670" s="21" t="inlineStr">
        <is>
          <t>Y</t>
        </is>
      </c>
      <c r="J670" s="23" t="n"/>
      <c r="K670" s="14" t="inlineStr">
        <is>
          <t>R3 Compare the target</t>
        </is>
      </c>
      <c r="L670" s="21" t="inlineStr">
        <is>
          <t>U</t>
        </is>
      </c>
      <c r="M670" s="23" t="n"/>
      <c r="N670" s="14" t="inlineStr">
        <is>
          <t>R4 Check for bias</t>
        </is>
      </c>
      <c r="O670" s="21" t="inlineStr">
        <is>
          <t>U</t>
        </is>
      </c>
      <c r="P670" s="23" t="n"/>
      <c r="Q670" s="14" t="inlineStr">
        <is>
          <t>R5 Test a new domain</t>
        </is>
      </c>
      <c r="R670" s="21" t="inlineStr">
        <is>
          <t>U</t>
        </is>
      </c>
      <c r="S670" s="23" t="n"/>
      <c r="T670" s="14">
        <f>IF(Z670=0,IF(ISNUMBER(SEARCH("X",AV670)),"Unrated (0-5; X)","Unrated (0-5)"),IF(Z670=1,V670&amp;"/5",V670&amp;"-"&amp;X670&amp;"/5 (P"&amp;IF(ISNUMBER(SEARCH("X",AV670)),"; X","")&amp;")"))</f>
        <v/>
      </c>
      <c r="U670" s="26">
        <f>IF(AS670=0,"",IF(AR670=0,"Incomplete/invalid",IF(AA670=0,IF(ISNUMBER(SEARCH("X",AW670)),"Unrated (0-5; X)","Unrated (0-5)"),IF(AA670=1,W670&amp;"/5",W670&amp;"-"&amp;Y670&amp;"/5 (P"&amp;IF(ISNUMBER(SEARCH("X",AW670)),"; X","")&amp;")"))))</f>
        <v/>
      </c>
      <c r="V670" s="53">
        <f>LEN(AV670)-LEN(SUBSTITUTE(AV670,"Y",""))</f>
        <v/>
      </c>
      <c r="W670" s="54">
        <f>IF(AR670=1,LEN(AW670)-LEN(SUBSTITUTE(AW670,"Y","")),"")</f>
        <v/>
      </c>
      <c r="X670" s="53">
        <f>5-(LEN(AV670)-LEN(SUBSTITUTE(AV670,"N","")))</f>
        <v/>
      </c>
      <c r="Y670" s="54">
        <f>IF(AR670=1,5-(LEN(AW670)-LEN(SUBSTITUTE(AW670,"N",""))),"")</f>
        <v/>
      </c>
      <c r="Z670" s="55">
        <f>(V670+5-X670)/5</f>
        <v/>
      </c>
      <c r="AA670" s="56">
        <f>IF(AR670=1,(W670+5-Y670)/5,"")</f>
        <v/>
      </c>
      <c r="AB670" s="57">
        <f>D670*V670/5</f>
        <v/>
      </c>
      <c r="AC670" s="58">
        <f>IF(AR670=1,D670*W670/5,"")</f>
        <v/>
      </c>
      <c r="AD670" s="57">
        <f>D670*X670/5</f>
        <v/>
      </c>
      <c r="AE670" s="58">
        <f>IF(AR670=1,D670*Y670/5,"")</f>
        <v/>
      </c>
      <c r="AF670" s="57">
        <f>D670*Z670</f>
        <v/>
      </c>
      <c r="AG670" s="58">
        <f>IF(AR670=1,D670*AA670,"")</f>
        <v/>
      </c>
      <c r="AH670" s="14" t="inlineStr">
        <is>
          <t>Y: R1, R2 | N: none | X: none | U: R3, R4, R5. See dataset-specific evidence note in MCDM_Grades and the complete rules in MCDM_Rubric.</t>
        </is>
      </c>
      <c r="AI670" s="27" t="n"/>
      <c r="AJ670" s="14" t="inlineStr">
        <is>
          <t>https://digitalcommons.usu.edu/all_datasets/48/</t>
        </is>
      </c>
      <c r="AK670" s="27" t="n"/>
      <c r="AL670" s="14" t="inlineStr">
        <is>
          <t>P: primary documentation (not evaluator-verified data quality)</t>
        </is>
      </c>
      <c r="AM670" s="27" t="n"/>
      <c r="AN670" s="14" t="inlineStr">
        <is>
          <t>DOI 10.15142/T3TD19; archive checksum 677411e784f194422c90f52d9ed0d7c6</t>
        </is>
      </c>
      <c r="AO670" s="27" t="n"/>
      <c r="AP670" s="14" t="inlineStr">
        <is>
          <t>2026-09-07</t>
        </is>
      </c>
      <c r="AQ670" s="27" t="n"/>
      <c r="AR670" s="14">
        <f>IF(AND(AS670=5,LEN(AW670)=5,LEN(SUBSTITUTE(SUBSTITUTE(SUBSTITUTE(SUBSTITUTE(AW670,"Y",""),"N",""),"U",""),"X",""))=0),1,0)</f>
        <v/>
      </c>
      <c r="AS670" s="14">
        <f>COUNTA(G670,J670,M670,P670,S670)</f>
        <v/>
      </c>
      <c r="AT670" s="14">
        <f>SUM(IF(OR(G670="Y",G670="N",G670="U",G670="X"),IF(G670=F670,1,0),0),IF(OR(J670="Y",J670="N",J670="U",J670="X"),IF(J670=I670,1,0),0),IF(OR(M670="Y",M670="N",M670="U",M670="X"),IF(M670=L670,1,0),0),IF(OR(P670="Y",P670="N",P670="U",P670="X"),IF(P670=O670,1,0),0),IF(OR(S670="Y",S670="N",S670="U",S670="X"),IF(S670=R670,1,0),0))</f>
        <v/>
      </c>
      <c r="AU670" s="14">
        <f>A670&amp;"|"&amp;LEFT(C670,1)</f>
        <v/>
      </c>
      <c r="AV670" s="14">
        <f>F670&amp;I670&amp;L670&amp;O670&amp;R670</f>
        <v/>
      </c>
      <c r="AW670" s="14">
        <f>G670&amp;J670&amp;M670&amp;P670&amp;S670</f>
        <v/>
      </c>
    </row>
    <row r="671" ht="70" customHeight="1">
      <c r="A671" s="14" t="inlineStr">
        <is>
          <t>DS-084</t>
        </is>
      </c>
      <c r="B671" s="14" t="inlineStr">
        <is>
          <t>SDNET2018 (Structural Defects Network 2018)</t>
        </is>
      </c>
      <c r="C671" s="14" t="inlineStr">
        <is>
          <t>M Sensor Details</t>
        </is>
      </c>
      <c r="D671" s="14">
        <f>MCDM_Settings!$D$12</f>
        <v/>
      </c>
      <c r="E671" s="14" t="inlineStr">
        <is>
          <t>M1 Identify equipment</t>
        </is>
      </c>
      <c r="F671" s="21" t="inlineStr">
        <is>
          <t>Y</t>
        </is>
      </c>
      <c r="G671" s="23" t="n"/>
      <c r="H671" s="14" t="inlineStr">
        <is>
          <t>M2 Specify the scale</t>
        </is>
      </c>
      <c r="I671" s="21" t="inlineStr">
        <is>
          <t>U</t>
        </is>
      </c>
      <c r="J671" s="23" t="n"/>
      <c r="K671" s="14" t="inlineStr">
        <is>
          <t>M3 Locate the records</t>
        </is>
      </c>
      <c r="L671" s="21" t="inlineStr">
        <is>
          <t>U</t>
        </is>
      </c>
      <c r="M671" s="23" t="n"/>
      <c r="N671" s="14" t="inlineStr">
        <is>
          <t>M4 Report precision</t>
        </is>
      </c>
      <c r="O671" s="21" t="inlineStr">
        <is>
          <t>U</t>
        </is>
      </c>
      <c r="P671" s="23" t="n"/>
      <c r="Q671" s="14" t="inlineStr">
        <is>
          <t>M5 Explain processing</t>
        </is>
      </c>
      <c r="R671" s="21" t="inlineStr">
        <is>
          <t>Y</t>
        </is>
      </c>
      <c r="S671" s="23" t="n"/>
      <c r="T671" s="14">
        <f>IF(Z671=0,IF(ISNUMBER(SEARCH("X",AV671)),"Unrated (0-5; X)","Unrated (0-5)"),IF(Z671=1,V671&amp;"/5",V671&amp;"-"&amp;X671&amp;"/5 (P"&amp;IF(ISNUMBER(SEARCH("X",AV671)),"; X","")&amp;")"))</f>
        <v/>
      </c>
      <c r="U671" s="26">
        <f>IF(AS671=0,"",IF(AR671=0,"Incomplete/invalid",IF(AA671=0,IF(ISNUMBER(SEARCH("X",AW671)),"Unrated (0-5; X)","Unrated (0-5)"),IF(AA671=1,W671&amp;"/5",W671&amp;"-"&amp;Y671&amp;"/5 (P"&amp;IF(ISNUMBER(SEARCH("X",AW671)),"; X","")&amp;")"))))</f>
        <v/>
      </c>
      <c r="V671" s="53">
        <f>LEN(AV671)-LEN(SUBSTITUTE(AV671,"Y",""))</f>
        <v/>
      </c>
      <c r="W671" s="54">
        <f>IF(AR671=1,LEN(AW671)-LEN(SUBSTITUTE(AW671,"Y","")),"")</f>
        <v/>
      </c>
      <c r="X671" s="53">
        <f>5-(LEN(AV671)-LEN(SUBSTITUTE(AV671,"N","")))</f>
        <v/>
      </c>
      <c r="Y671" s="54">
        <f>IF(AR671=1,5-(LEN(AW671)-LEN(SUBSTITUTE(AW671,"N",""))),"")</f>
        <v/>
      </c>
      <c r="Z671" s="55">
        <f>(V671+5-X671)/5</f>
        <v/>
      </c>
      <c r="AA671" s="56">
        <f>IF(AR671=1,(W671+5-Y671)/5,"")</f>
        <v/>
      </c>
      <c r="AB671" s="57">
        <f>D671*V671/5</f>
        <v/>
      </c>
      <c r="AC671" s="58">
        <f>IF(AR671=1,D671*W671/5,"")</f>
        <v/>
      </c>
      <c r="AD671" s="57">
        <f>D671*X671/5</f>
        <v/>
      </c>
      <c r="AE671" s="58">
        <f>IF(AR671=1,D671*Y671/5,"")</f>
        <v/>
      </c>
      <c r="AF671" s="57">
        <f>D671*Z671</f>
        <v/>
      </c>
      <c r="AG671" s="58">
        <f>IF(AR671=1,D671*AA671,"")</f>
        <v/>
      </c>
      <c r="AH671" s="14" t="inlineStr">
        <is>
          <t>Y: M1, M5 | N: none | X: none | U: M2, M3, M4. See dataset-specific evidence note in MCDM_Grades and the complete rules in MCDM_Rubric.</t>
        </is>
      </c>
      <c r="AI671" s="27" t="n"/>
      <c r="AJ671" s="14" t="inlineStr">
        <is>
          <t>https://digitalcommons.usu.edu/all_datasets/48/</t>
        </is>
      </c>
      <c r="AK671" s="27" t="n"/>
      <c r="AL671" s="14" t="inlineStr">
        <is>
          <t>P: primary documentation (not evaluator-verified data quality)</t>
        </is>
      </c>
      <c r="AM671" s="27" t="n"/>
      <c r="AN671" s="14" t="inlineStr">
        <is>
          <t>DOI 10.15142/T3TD19; archive checksum 677411e784f194422c90f52d9ed0d7c6</t>
        </is>
      </c>
      <c r="AO671" s="27" t="n"/>
      <c r="AP671" s="14" t="inlineStr">
        <is>
          <t>2026-09-07</t>
        </is>
      </c>
      <c r="AQ671" s="27" t="n"/>
      <c r="AR671" s="14">
        <f>IF(AND(AS671=5,LEN(AW671)=5,LEN(SUBSTITUTE(SUBSTITUTE(SUBSTITUTE(SUBSTITUTE(AW671,"Y",""),"N",""),"U",""),"X",""))=0),1,0)</f>
        <v/>
      </c>
      <c r="AS671" s="14">
        <f>COUNTA(G671,J671,M671,P671,S671)</f>
        <v/>
      </c>
      <c r="AT671" s="14">
        <f>SUM(IF(OR(G671="Y",G671="N",G671="U",G671="X"),IF(G671=F671,1,0),0),IF(OR(J671="Y",J671="N",J671="U",J671="X"),IF(J671=I671,1,0),0),IF(OR(M671="Y",M671="N",M671="U",M671="X"),IF(M671=L671,1,0),0),IF(OR(P671="Y",P671="N",P671="U",P671="X"),IF(P671=O671,1,0),0),IF(OR(S671="Y",S671="N",S671="U",S671="X"),IF(S671=R671,1,0),0))</f>
        <v/>
      </c>
      <c r="AU671" s="14">
        <f>A671&amp;"|"&amp;LEFT(C671,1)</f>
        <v/>
      </c>
      <c r="AV671" s="14">
        <f>F671&amp;I671&amp;L671&amp;O671&amp;R671</f>
        <v/>
      </c>
      <c r="AW671" s="14">
        <f>G671&amp;J671&amp;M671&amp;P671&amp;S671</f>
        <v/>
      </c>
    </row>
    <row r="672" ht="70" customHeight="1">
      <c r="A672" s="14" t="inlineStr">
        <is>
          <t>DS-084</t>
        </is>
      </c>
      <c r="B672" s="14" t="inlineStr">
        <is>
          <t>SDNET2018 (Structural Defects Network 2018)</t>
        </is>
      </c>
      <c r="C672" s="14" t="inlineStr">
        <is>
          <t>V Test Readiness</t>
        </is>
      </c>
      <c r="D672" s="14">
        <f>MCDM_Settings!$D$13</f>
        <v/>
      </c>
      <c r="E672" s="14" t="inlineStr">
        <is>
          <t>V1 Identify test data</t>
        </is>
      </c>
      <c r="F672" s="21" t="inlineStr">
        <is>
          <t>Y</t>
        </is>
      </c>
      <c r="G672" s="23" t="n"/>
      <c r="H672" s="14" t="inlineStr">
        <is>
          <t>V2 Define the splits</t>
        </is>
      </c>
      <c r="I672" s="21" t="inlineStr">
        <is>
          <t>U</t>
        </is>
      </c>
      <c r="J672" s="23" t="n"/>
      <c r="K672" s="14" t="inlineStr">
        <is>
          <t>V3 Prevent leakage</t>
        </is>
      </c>
      <c r="L672" s="21" t="inlineStr">
        <is>
          <t>U</t>
        </is>
      </c>
      <c r="M672" s="23" t="n"/>
      <c r="N672" s="14" t="inlineStr">
        <is>
          <t>V4 Provide a baseline</t>
        </is>
      </c>
      <c r="O672" s="21" t="inlineStr">
        <is>
          <t>U</t>
        </is>
      </c>
      <c r="P672" s="23" t="n"/>
      <c r="Q672" s="14" t="inlineStr">
        <is>
          <t>V5 Report uncertainty</t>
        </is>
      </c>
      <c r="R672" s="21" t="inlineStr">
        <is>
          <t>U</t>
        </is>
      </c>
      <c r="S672" s="23" t="n"/>
      <c r="T672" s="14">
        <f>IF(Z672=0,IF(ISNUMBER(SEARCH("X",AV672)),"Unrated (0-5; X)","Unrated (0-5)"),IF(Z672=1,V672&amp;"/5",V672&amp;"-"&amp;X672&amp;"/5 (P"&amp;IF(ISNUMBER(SEARCH("X",AV672)),"; X","")&amp;")"))</f>
        <v/>
      </c>
      <c r="U672" s="26">
        <f>IF(AS672=0,"",IF(AR672=0,"Incomplete/invalid",IF(AA672=0,IF(ISNUMBER(SEARCH("X",AW672)),"Unrated (0-5; X)","Unrated (0-5)"),IF(AA672=1,W672&amp;"/5",W672&amp;"-"&amp;Y672&amp;"/5 (P"&amp;IF(ISNUMBER(SEARCH("X",AW672)),"; X","")&amp;")"))))</f>
        <v/>
      </c>
      <c r="V672" s="53">
        <f>LEN(AV672)-LEN(SUBSTITUTE(AV672,"Y",""))</f>
        <v/>
      </c>
      <c r="W672" s="54">
        <f>IF(AR672=1,LEN(AW672)-LEN(SUBSTITUTE(AW672,"Y","")),"")</f>
        <v/>
      </c>
      <c r="X672" s="53">
        <f>5-(LEN(AV672)-LEN(SUBSTITUTE(AV672,"N","")))</f>
        <v/>
      </c>
      <c r="Y672" s="54">
        <f>IF(AR672=1,5-(LEN(AW672)-LEN(SUBSTITUTE(AW672,"N",""))),"")</f>
        <v/>
      </c>
      <c r="Z672" s="55">
        <f>(V672+5-X672)/5</f>
        <v/>
      </c>
      <c r="AA672" s="56">
        <f>IF(AR672=1,(W672+5-Y672)/5,"")</f>
        <v/>
      </c>
      <c r="AB672" s="57">
        <f>D672*V672/5</f>
        <v/>
      </c>
      <c r="AC672" s="58">
        <f>IF(AR672=1,D672*W672/5,"")</f>
        <v/>
      </c>
      <c r="AD672" s="57">
        <f>D672*X672/5</f>
        <v/>
      </c>
      <c r="AE672" s="58">
        <f>IF(AR672=1,D672*Y672/5,"")</f>
        <v/>
      </c>
      <c r="AF672" s="57">
        <f>D672*Z672</f>
        <v/>
      </c>
      <c r="AG672" s="58">
        <f>IF(AR672=1,D672*AA672,"")</f>
        <v/>
      </c>
      <c r="AH672" s="14" t="inlineStr">
        <is>
          <t>Y: V1 | N: none | X: none | U: V2, V3, V4, V5. See dataset-specific evidence note in MCDM_Grades and the complete rules in MCDM_Rubric.</t>
        </is>
      </c>
      <c r="AI672" s="27" t="n"/>
      <c r="AJ672" s="14" t="inlineStr">
        <is>
          <t>https://digitalcommons.usu.edu/all_datasets/48/</t>
        </is>
      </c>
      <c r="AK672" s="27" t="n"/>
      <c r="AL672" s="14" t="inlineStr">
        <is>
          <t>P: primary documentation (not evaluator-verified data quality)</t>
        </is>
      </c>
      <c r="AM672" s="27" t="n"/>
      <c r="AN672" s="14" t="inlineStr">
        <is>
          <t>DOI 10.15142/T3TD19; archive checksum 677411e784f194422c90f52d9ed0d7c6</t>
        </is>
      </c>
      <c r="AO672" s="27" t="n"/>
      <c r="AP672" s="14" t="inlineStr">
        <is>
          <t>2026-09-07</t>
        </is>
      </c>
      <c r="AQ672" s="27" t="n"/>
      <c r="AR672" s="14">
        <f>IF(AND(AS672=5,LEN(AW672)=5,LEN(SUBSTITUTE(SUBSTITUTE(SUBSTITUTE(SUBSTITUTE(AW672,"Y",""),"N",""),"U",""),"X",""))=0),1,0)</f>
        <v/>
      </c>
      <c r="AS672" s="14">
        <f>COUNTA(G672,J672,M672,P672,S672)</f>
        <v/>
      </c>
      <c r="AT672" s="14">
        <f>SUM(IF(OR(G672="Y",G672="N",G672="U",G672="X"),IF(G672=F672,1,0),0),IF(OR(J672="Y",J672="N",J672="U",J672="X"),IF(J672=I672,1,0),0),IF(OR(M672="Y",M672="N",M672="U",M672="X"),IF(M672=L672,1,0),0),IF(OR(P672="Y",P672="N",P672="U",P672="X"),IF(P672=O672,1,0),0),IF(OR(S672="Y",S672="N",S672="U",S672="X"),IF(S672=R672,1,0),0))</f>
        <v/>
      </c>
      <c r="AU672" s="14">
        <f>A672&amp;"|"&amp;LEFT(C672,1)</f>
        <v/>
      </c>
      <c r="AV672" s="14">
        <f>F672&amp;I672&amp;L672&amp;O672&amp;R672</f>
        <v/>
      </c>
      <c r="AW672" s="14">
        <f>G672&amp;J672&amp;M672&amp;P672&amp;S672</f>
        <v/>
      </c>
    </row>
    <row r="673" ht="70" customHeight="1">
      <c r="A673" s="14" t="inlineStr">
        <is>
          <t>DS-084</t>
        </is>
      </c>
      <c r="B673" s="14" t="inlineStr">
        <is>
          <t>SDNET2018 (Structural Defects Network 2018)</t>
        </is>
      </c>
      <c r="C673" s="14" t="inlineStr">
        <is>
          <t>E Engineering Value</t>
        </is>
      </c>
      <c r="D673" s="14">
        <f>MCDM_Settings!$D$14</f>
        <v/>
      </c>
      <c r="E673" s="14" t="inlineStr">
        <is>
          <t>E1 Define the outcome</t>
        </is>
      </c>
      <c r="F673" s="21" t="inlineStr">
        <is>
          <t>U</t>
        </is>
      </c>
      <c r="G673" s="23" t="n"/>
      <c r="H673" s="14" t="inlineStr">
        <is>
          <t>E2 Provide measurements</t>
        </is>
      </c>
      <c r="I673" s="21" t="inlineStr">
        <is>
          <t>U</t>
        </is>
      </c>
      <c r="J673" s="23" t="n"/>
      <c r="K673" s="14" t="inlineStr">
        <is>
          <t>E3 Link the records</t>
        </is>
      </c>
      <c r="L673" s="21" t="inlineStr">
        <is>
          <t>U</t>
        </is>
      </c>
      <c r="M673" s="23" t="n"/>
      <c r="N673" s="14" t="inlineStr">
        <is>
          <t>E4 Map agency needs</t>
        </is>
      </c>
      <c r="O673" s="21" t="inlineStr">
        <is>
          <t>U</t>
        </is>
      </c>
      <c r="P673" s="23" t="n"/>
      <c r="Q673" s="14" t="inlineStr">
        <is>
          <t>E5 Validate the decision</t>
        </is>
      </c>
      <c r="R673" s="21" t="inlineStr">
        <is>
          <t>U</t>
        </is>
      </c>
      <c r="S673" s="23" t="n"/>
      <c r="T673" s="14">
        <f>IF(Z673=0,IF(ISNUMBER(SEARCH("X",AV673)),"Unrated (0-5; X)","Unrated (0-5)"),IF(Z673=1,V673&amp;"/5",V673&amp;"-"&amp;X673&amp;"/5 (P"&amp;IF(ISNUMBER(SEARCH("X",AV673)),"; X","")&amp;")"))</f>
        <v/>
      </c>
      <c r="U673" s="26">
        <f>IF(AS673=0,"",IF(AR673=0,"Incomplete/invalid",IF(AA673=0,IF(ISNUMBER(SEARCH("X",AW673)),"Unrated (0-5; X)","Unrated (0-5)"),IF(AA673=1,W673&amp;"/5",W673&amp;"-"&amp;Y673&amp;"/5 (P"&amp;IF(ISNUMBER(SEARCH("X",AW673)),"; X","")&amp;")"))))</f>
        <v/>
      </c>
      <c r="V673" s="53">
        <f>LEN(AV673)-LEN(SUBSTITUTE(AV673,"Y",""))</f>
        <v/>
      </c>
      <c r="W673" s="54">
        <f>IF(AR673=1,LEN(AW673)-LEN(SUBSTITUTE(AW673,"Y","")),"")</f>
        <v/>
      </c>
      <c r="X673" s="53">
        <f>5-(LEN(AV673)-LEN(SUBSTITUTE(AV673,"N","")))</f>
        <v/>
      </c>
      <c r="Y673" s="54">
        <f>IF(AR673=1,5-(LEN(AW673)-LEN(SUBSTITUTE(AW673,"N",""))),"")</f>
        <v/>
      </c>
      <c r="Z673" s="55">
        <f>(V673+5-X673)/5</f>
        <v/>
      </c>
      <c r="AA673" s="56">
        <f>IF(AR673=1,(W673+5-Y673)/5,"")</f>
        <v/>
      </c>
      <c r="AB673" s="57">
        <f>D673*V673/5</f>
        <v/>
      </c>
      <c r="AC673" s="58">
        <f>IF(AR673=1,D673*W673/5,"")</f>
        <v/>
      </c>
      <c r="AD673" s="57">
        <f>D673*X673/5</f>
        <v/>
      </c>
      <c r="AE673" s="58">
        <f>IF(AR673=1,D673*Y673/5,"")</f>
        <v/>
      </c>
      <c r="AF673" s="57">
        <f>D673*Z673</f>
        <v/>
      </c>
      <c r="AG673" s="58">
        <f>IF(AR673=1,D673*AA673,"")</f>
        <v/>
      </c>
      <c r="AH673" s="14" t="inlineStr">
        <is>
          <t>Y: none | N: none | X: none | U: E1, E2, E3, E4, E5. See dataset-specific evidence note in MCDM_Grades and the complete rules in MCDM_Rubric.</t>
        </is>
      </c>
      <c r="AI673" s="27" t="n"/>
      <c r="AJ673" s="14" t="inlineStr">
        <is>
          <t>https://digitalcommons.usu.edu/all_datasets/48/</t>
        </is>
      </c>
      <c r="AK673" s="27" t="n"/>
      <c r="AL673" s="14" t="inlineStr">
        <is>
          <t>P: primary documentation (not evaluator-verified data quality)</t>
        </is>
      </c>
      <c r="AM673" s="27" t="n"/>
      <c r="AN673" s="14" t="inlineStr">
        <is>
          <t>DOI 10.15142/T3TD19; archive checksum 677411e784f194422c90f52d9ed0d7c6</t>
        </is>
      </c>
      <c r="AO673" s="27" t="n"/>
      <c r="AP673" s="14" t="inlineStr">
        <is>
          <t>2026-09-07</t>
        </is>
      </c>
      <c r="AQ673" s="27" t="n"/>
      <c r="AR673" s="14">
        <f>IF(AND(AS673=5,LEN(AW673)=5,LEN(SUBSTITUTE(SUBSTITUTE(SUBSTITUTE(SUBSTITUTE(AW673,"Y",""),"N",""),"U",""),"X",""))=0),1,0)</f>
        <v/>
      </c>
      <c r="AS673" s="14">
        <f>COUNTA(G673,J673,M673,P673,S673)</f>
        <v/>
      </c>
      <c r="AT673" s="14">
        <f>SUM(IF(OR(G673="Y",G673="N",G673="U",G673="X"),IF(G673=F673,1,0),0),IF(OR(J673="Y",J673="N",J673="U",J673="X"),IF(J673=I673,1,0),0),IF(OR(M673="Y",M673="N",M673="U",M673="X"),IF(M673=L673,1,0),0),IF(OR(P673="Y",P673="N",P673="U",P673="X"),IF(P673=O673,1,0),0),IF(OR(S673="Y",S673="N",S673="U",S673="X"),IF(S673=R673,1,0),0))</f>
        <v/>
      </c>
      <c r="AU673" s="14">
        <f>A673&amp;"|"&amp;LEFT(C673,1)</f>
        <v/>
      </c>
      <c r="AV673" s="14">
        <f>F673&amp;I673&amp;L673&amp;O673&amp;R673</f>
        <v/>
      </c>
      <c r="AW673" s="14">
        <f>G673&amp;J673&amp;M673&amp;P673&amp;S673</f>
        <v/>
      </c>
    </row>
    <row r="674" ht="70" customHeight="1">
      <c r="A674" s="14" t="inlineStr">
        <is>
          <t>DS-085</t>
        </is>
      </c>
      <c r="B674" s="14" t="inlineStr">
        <is>
          <t>TRIB Crack Dataset</t>
        </is>
      </c>
      <c r="C674" s="14" t="inlineStr">
        <is>
          <t>A Access</t>
        </is>
      </c>
      <c r="D674" s="14">
        <f>MCDM_Settings!$D$7</f>
        <v/>
      </c>
      <c r="E674" s="14" t="inlineStr">
        <is>
          <t>A1 Find the release</t>
        </is>
      </c>
      <c r="F674" s="21" t="inlineStr">
        <is>
          <t>Y</t>
        </is>
      </c>
      <c r="G674" s="23" t="n"/>
      <c r="H674" s="14" t="inlineStr">
        <is>
          <t>A2 Get the data</t>
        </is>
      </c>
      <c r="I674" s="21" t="inlineStr">
        <is>
          <t>Y</t>
        </is>
      </c>
      <c r="J674" s="23" t="n"/>
      <c r="K674" s="14" t="inlineStr">
        <is>
          <t>A3 Check the license</t>
        </is>
      </c>
      <c r="L674" s="21" t="inlineStr">
        <is>
          <t>Y</t>
        </is>
      </c>
      <c r="M674" s="23" t="n"/>
      <c r="N674" s="14" t="inlineStr">
        <is>
          <t>A4 Check other rights</t>
        </is>
      </c>
      <c r="O674" s="21" t="inlineStr">
        <is>
          <t>U</t>
        </is>
      </c>
      <c r="P674" s="23" t="n"/>
      <c r="Q674" s="14" t="inlineStr">
        <is>
          <t>A5 Open a sample</t>
        </is>
      </c>
      <c r="R674" s="21" t="inlineStr">
        <is>
          <t>U</t>
        </is>
      </c>
      <c r="S674" s="23" t="n"/>
      <c r="T674" s="14">
        <f>IF(Z674=0,IF(ISNUMBER(SEARCH("X",AV674)),"Unrated (0-5; X)","Unrated (0-5)"),IF(Z674=1,V674&amp;"/5",V674&amp;"-"&amp;X674&amp;"/5 (P"&amp;IF(ISNUMBER(SEARCH("X",AV674)),"; X","")&amp;")"))</f>
        <v/>
      </c>
      <c r="U674" s="26">
        <f>IF(AS674=0,"",IF(AR674=0,"Incomplete/invalid",IF(AA674=0,IF(ISNUMBER(SEARCH("X",AW674)),"Unrated (0-5; X)","Unrated (0-5)"),IF(AA674=1,W674&amp;"/5",W674&amp;"-"&amp;Y674&amp;"/5 (P"&amp;IF(ISNUMBER(SEARCH("X",AW674)),"; X","")&amp;")"))))</f>
        <v/>
      </c>
      <c r="V674" s="53">
        <f>LEN(AV674)-LEN(SUBSTITUTE(AV674,"Y",""))</f>
        <v/>
      </c>
      <c r="W674" s="54">
        <f>IF(AR674=1,LEN(AW674)-LEN(SUBSTITUTE(AW674,"Y","")),"")</f>
        <v/>
      </c>
      <c r="X674" s="53">
        <f>5-(LEN(AV674)-LEN(SUBSTITUTE(AV674,"N","")))</f>
        <v/>
      </c>
      <c r="Y674" s="54">
        <f>IF(AR674=1,5-(LEN(AW674)-LEN(SUBSTITUTE(AW674,"N",""))),"")</f>
        <v/>
      </c>
      <c r="Z674" s="55">
        <f>(V674+5-X674)/5</f>
        <v/>
      </c>
      <c r="AA674" s="56">
        <f>IF(AR674=1,(W674+5-Y674)/5,"")</f>
        <v/>
      </c>
      <c r="AB674" s="57">
        <f>D674*V674/5</f>
        <v/>
      </c>
      <c r="AC674" s="58">
        <f>IF(AR674=1,D674*W674/5,"")</f>
        <v/>
      </c>
      <c r="AD674" s="57">
        <f>D674*X674/5</f>
        <v/>
      </c>
      <c r="AE674" s="58">
        <f>IF(AR674=1,D674*Y674/5,"")</f>
        <v/>
      </c>
      <c r="AF674" s="57">
        <f>D674*Z674</f>
        <v/>
      </c>
      <c r="AG674" s="58">
        <f>IF(AR674=1,D674*AA674,"")</f>
        <v/>
      </c>
      <c r="AH674" s="14" t="inlineStr">
        <is>
          <t>Y: A1, A2, A3 | N: none | X: none | U: A4, A5. See dataset-specific evidence note in MCDM_Grades and the complete rules in MCDM_Rubric.</t>
        </is>
      </c>
      <c r="AI674" s="27" t="n"/>
      <c r="AJ674" s="14" t="inlineStr">
        <is>
          <t>https://data.mendeley.com/datasets/gd5t95rv5t/1</t>
        </is>
      </c>
      <c r="AK674" s="27" t="n"/>
      <c r="AL674" s="14" t="inlineStr">
        <is>
          <t>P: primary documentation (not evaluator-verified data quality)</t>
        </is>
      </c>
      <c r="AM674" s="27" t="n"/>
      <c r="AN674" s="14" t="inlineStr">
        <is>
          <t>Mendeley gd5t95rv5t/1</t>
        </is>
      </c>
      <c r="AO674" s="27" t="n"/>
      <c r="AP674" s="14" t="inlineStr">
        <is>
          <t>2026-09-07</t>
        </is>
      </c>
      <c r="AQ674" s="27" t="n"/>
      <c r="AR674" s="14">
        <f>IF(AND(AS674=5,LEN(AW674)=5,LEN(SUBSTITUTE(SUBSTITUTE(SUBSTITUTE(SUBSTITUTE(AW674,"Y",""),"N",""),"U",""),"X",""))=0),1,0)</f>
        <v/>
      </c>
      <c r="AS674" s="14">
        <f>COUNTA(G674,J674,M674,P674,S674)</f>
        <v/>
      </c>
      <c r="AT674" s="14">
        <f>SUM(IF(OR(G674="Y",G674="N",G674="U",G674="X"),IF(G674=F674,1,0),0),IF(OR(J674="Y",J674="N",J674="U",J674="X"),IF(J674=I674,1,0),0),IF(OR(M674="Y",M674="N",M674="U",M674="X"),IF(M674=L674,1,0),0),IF(OR(P674="Y",P674="N",P674="U",P674="X"),IF(P674=O674,1,0),0),IF(OR(S674="Y",S674="N",S674="U",S674="X"),IF(S674=R674,1,0),0))</f>
        <v/>
      </c>
      <c r="AU674" s="14">
        <f>A674&amp;"|"&amp;LEFT(C674,1)</f>
        <v/>
      </c>
      <c r="AV674" s="14">
        <f>F674&amp;I674&amp;L674&amp;O674&amp;R674</f>
        <v/>
      </c>
      <c r="AW674" s="14">
        <f>G674&amp;J674&amp;M674&amp;P674&amp;S674</f>
        <v/>
      </c>
    </row>
    <row r="675" ht="70" customHeight="1">
      <c r="A675" s="14" t="inlineStr">
        <is>
          <t>DS-085</t>
        </is>
      </c>
      <c r="B675" s="14" t="inlineStr">
        <is>
          <t>TRIB Crack Dataset</t>
        </is>
      </c>
      <c r="C675" s="14" t="inlineStr">
        <is>
          <t>L Label Quality</t>
        </is>
      </c>
      <c r="D675" s="14">
        <f>MCDM_Settings!$D$8</f>
        <v/>
      </c>
      <c r="E675" s="14" t="inlineStr">
        <is>
          <t>L1 Define the targets</t>
        </is>
      </c>
      <c r="F675" s="21" t="inlineStr">
        <is>
          <t>U</t>
        </is>
      </c>
      <c r="G675" s="23" t="n"/>
      <c r="H675" s="14" t="inlineStr">
        <is>
          <t>L2 Explain the rules</t>
        </is>
      </c>
      <c r="I675" s="21" t="inlineStr">
        <is>
          <t>U</t>
        </is>
      </c>
      <c r="J675" s="23" t="n"/>
      <c r="K675" s="14" t="inlineStr">
        <is>
          <t>L3 Identify the team</t>
        </is>
      </c>
      <c r="L675" s="21" t="inlineStr">
        <is>
          <t>U</t>
        </is>
      </c>
      <c r="M675" s="23" t="n"/>
      <c r="N675" s="14" t="inlineStr">
        <is>
          <t>L4 Review and correct</t>
        </is>
      </c>
      <c r="O675" s="21" t="inlineStr">
        <is>
          <t>U</t>
        </is>
      </c>
      <c r="P675" s="23" t="n"/>
      <c r="Q675" s="14" t="inlineStr">
        <is>
          <t>L5 Measure reliability</t>
        </is>
      </c>
      <c r="R675" s="21" t="inlineStr">
        <is>
          <t>U</t>
        </is>
      </c>
      <c r="S675" s="23" t="n"/>
      <c r="T675" s="14">
        <f>IF(Z675=0,IF(ISNUMBER(SEARCH("X",AV675)),"Unrated (0-5; X)","Unrated (0-5)"),IF(Z675=1,V675&amp;"/5",V675&amp;"-"&amp;X675&amp;"/5 (P"&amp;IF(ISNUMBER(SEARCH("X",AV675)),"; X","")&amp;")"))</f>
        <v/>
      </c>
      <c r="U675" s="26">
        <f>IF(AS675=0,"",IF(AR675=0,"Incomplete/invalid",IF(AA675=0,IF(ISNUMBER(SEARCH("X",AW675)),"Unrated (0-5; X)","Unrated (0-5)"),IF(AA675=1,W675&amp;"/5",W675&amp;"-"&amp;Y675&amp;"/5 (P"&amp;IF(ISNUMBER(SEARCH("X",AW675)),"; X","")&amp;")"))))</f>
        <v/>
      </c>
      <c r="V675" s="53">
        <f>LEN(AV675)-LEN(SUBSTITUTE(AV675,"Y",""))</f>
        <v/>
      </c>
      <c r="W675" s="54">
        <f>IF(AR675=1,LEN(AW675)-LEN(SUBSTITUTE(AW675,"Y","")),"")</f>
        <v/>
      </c>
      <c r="X675" s="53">
        <f>5-(LEN(AV675)-LEN(SUBSTITUTE(AV675,"N","")))</f>
        <v/>
      </c>
      <c r="Y675" s="54">
        <f>IF(AR675=1,5-(LEN(AW675)-LEN(SUBSTITUTE(AW675,"N",""))),"")</f>
        <v/>
      </c>
      <c r="Z675" s="55">
        <f>(V675+5-X675)/5</f>
        <v/>
      </c>
      <c r="AA675" s="56">
        <f>IF(AR675=1,(W675+5-Y675)/5,"")</f>
        <v/>
      </c>
      <c r="AB675" s="57">
        <f>D675*V675/5</f>
        <v/>
      </c>
      <c r="AC675" s="58">
        <f>IF(AR675=1,D675*W675/5,"")</f>
        <v/>
      </c>
      <c r="AD675" s="57">
        <f>D675*X675/5</f>
        <v/>
      </c>
      <c r="AE675" s="58">
        <f>IF(AR675=1,D675*Y675/5,"")</f>
        <v/>
      </c>
      <c r="AF675" s="57">
        <f>D675*Z675</f>
        <v/>
      </c>
      <c r="AG675" s="58">
        <f>IF(AR675=1,D675*AA675,"")</f>
        <v/>
      </c>
      <c r="AH675" s="14" t="inlineStr">
        <is>
          <t>Y: none | N: none | X: none | U: L1, L2, L3, L4, L5. See dataset-specific evidence note in MCDM_Grades and the complete rules in MCDM_Rubric.</t>
        </is>
      </c>
      <c r="AI675" s="27" t="n"/>
      <c r="AJ675" s="14" t="inlineStr">
        <is>
          <t>https://data.mendeley.com/datasets/gd5t95rv5t/1</t>
        </is>
      </c>
      <c r="AK675" s="27" t="n"/>
      <c r="AL675" s="14" t="inlineStr">
        <is>
          <t>P: primary documentation (not evaluator-verified data quality)</t>
        </is>
      </c>
      <c r="AM675" s="27" t="n"/>
      <c r="AN675" s="14" t="inlineStr">
        <is>
          <t>Mendeley gd5t95rv5t/1</t>
        </is>
      </c>
      <c r="AO675" s="27" t="n"/>
      <c r="AP675" s="14" t="inlineStr">
        <is>
          <t>2026-09-07</t>
        </is>
      </c>
      <c r="AQ675" s="27" t="n"/>
      <c r="AR675" s="14">
        <f>IF(AND(AS675=5,LEN(AW675)=5,LEN(SUBSTITUTE(SUBSTITUTE(SUBSTITUTE(SUBSTITUTE(AW675,"Y",""),"N",""),"U",""),"X",""))=0),1,0)</f>
        <v/>
      </c>
      <c r="AS675" s="14">
        <f>COUNTA(G675,J675,M675,P675,S675)</f>
        <v/>
      </c>
      <c r="AT675" s="14">
        <f>SUM(IF(OR(G675="Y",G675="N",G675="U",G675="X"),IF(G675=F675,1,0),0),IF(OR(J675="Y",J675="N",J675="U",J675="X"),IF(J675=I675,1,0),0),IF(OR(M675="Y",M675="N",M675="U",M675="X"),IF(M675=L675,1,0),0),IF(OR(P675="Y",P675="N",P675="U",P675="X"),IF(P675=O675,1,0),0),IF(OR(S675="Y",S675="N",S675="U",S675="X"),IF(S675=R675,1,0),0))</f>
        <v/>
      </c>
      <c r="AU675" s="14">
        <f>A675&amp;"|"&amp;LEFT(C675,1)</f>
        <v/>
      </c>
      <c r="AV675" s="14">
        <f>F675&amp;I675&amp;L675&amp;O675&amp;R675</f>
        <v/>
      </c>
      <c r="AW675" s="14">
        <f>G675&amp;J675&amp;M675&amp;P675&amp;S675</f>
        <v/>
      </c>
    </row>
    <row r="676" ht="70" customHeight="1">
      <c r="A676" s="14" t="inlineStr">
        <is>
          <t>DS-085</t>
        </is>
      </c>
      <c r="B676" s="14" t="inlineStr">
        <is>
          <t>TRIB Crack Dataset</t>
        </is>
      </c>
      <c r="C676" s="14" t="inlineStr">
        <is>
          <t>D Documentation</t>
        </is>
      </c>
      <c r="D676" s="14">
        <f>MCDM_Settings!$D$9</f>
        <v/>
      </c>
      <c r="E676" s="14" t="inlineStr">
        <is>
          <t>D1 Describe the files</t>
        </is>
      </c>
      <c r="F676" s="21" t="inlineStr">
        <is>
          <t>U</t>
        </is>
      </c>
      <c r="G676" s="23" t="n"/>
      <c r="H676" s="14" t="inlineStr">
        <is>
          <t>D2 Explain the source</t>
        </is>
      </c>
      <c r="I676" s="21" t="inlineStr">
        <is>
          <t>Y</t>
        </is>
      </c>
      <c r="J676" s="23" t="n"/>
      <c r="K676" s="14" t="inlineStr">
        <is>
          <t>D3 Track the version</t>
        </is>
      </c>
      <c r="L676" s="21" t="inlineStr">
        <is>
          <t>Y</t>
        </is>
      </c>
      <c r="M676" s="23" t="n"/>
      <c r="N676" s="14" t="inlineStr">
        <is>
          <t>D4 State the limits</t>
        </is>
      </c>
      <c r="O676" s="21" t="inlineStr">
        <is>
          <t>U</t>
        </is>
      </c>
      <c r="P676" s="23" t="n"/>
      <c r="Q676" s="14" t="inlineStr">
        <is>
          <t>D5 Locate the details</t>
        </is>
      </c>
      <c r="R676" s="21" t="inlineStr">
        <is>
          <t>Y</t>
        </is>
      </c>
      <c r="S676" s="23" t="n"/>
      <c r="T676" s="14">
        <f>IF(Z676=0,IF(ISNUMBER(SEARCH("X",AV676)),"Unrated (0-5; X)","Unrated (0-5)"),IF(Z676=1,V676&amp;"/5",V676&amp;"-"&amp;X676&amp;"/5 (P"&amp;IF(ISNUMBER(SEARCH("X",AV676)),"; X","")&amp;")"))</f>
        <v/>
      </c>
      <c r="U676" s="26">
        <f>IF(AS676=0,"",IF(AR676=0,"Incomplete/invalid",IF(AA676=0,IF(ISNUMBER(SEARCH("X",AW676)),"Unrated (0-5; X)","Unrated (0-5)"),IF(AA676=1,W676&amp;"/5",W676&amp;"-"&amp;Y676&amp;"/5 (P"&amp;IF(ISNUMBER(SEARCH("X",AW676)),"; X","")&amp;")"))))</f>
        <v/>
      </c>
      <c r="V676" s="53">
        <f>LEN(AV676)-LEN(SUBSTITUTE(AV676,"Y",""))</f>
        <v/>
      </c>
      <c r="W676" s="54">
        <f>IF(AR676=1,LEN(AW676)-LEN(SUBSTITUTE(AW676,"Y","")),"")</f>
        <v/>
      </c>
      <c r="X676" s="53">
        <f>5-(LEN(AV676)-LEN(SUBSTITUTE(AV676,"N","")))</f>
        <v/>
      </c>
      <c r="Y676" s="54">
        <f>IF(AR676=1,5-(LEN(AW676)-LEN(SUBSTITUTE(AW676,"N",""))),"")</f>
        <v/>
      </c>
      <c r="Z676" s="55">
        <f>(V676+5-X676)/5</f>
        <v/>
      </c>
      <c r="AA676" s="56">
        <f>IF(AR676=1,(W676+5-Y676)/5,"")</f>
        <v/>
      </c>
      <c r="AB676" s="57">
        <f>D676*V676/5</f>
        <v/>
      </c>
      <c r="AC676" s="58">
        <f>IF(AR676=1,D676*W676/5,"")</f>
        <v/>
      </c>
      <c r="AD676" s="57">
        <f>D676*X676/5</f>
        <v/>
      </c>
      <c r="AE676" s="58">
        <f>IF(AR676=1,D676*Y676/5,"")</f>
        <v/>
      </c>
      <c r="AF676" s="57">
        <f>D676*Z676</f>
        <v/>
      </c>
      <c r="AG676" s="58">
        <f>IF(AR676=1,D676*AA676,"")</f>
        <v/>
      </c>
      <c r="AH676" s="14" t="inlineStr">
        <is>
          <t>Y: D2, D3, D5 | N: none | X: none | U: D1, D4. See dataset-specific evidence note in MCDM_Grades and the complete rules in MCDM_Rubric.</t>
        </is>
      </c>
      <c r="AI676" s="27" t="n"/>
      <c r="AJ676" s="14" t="inlineStr">
        <is>
          <t>https://data.mendeley.com/datasets/gd5t95rv5t/1</t>
        </is>
      </c>
      <c r="AK676" s="27" t="n"/>
      <c r="AL676" s="14" t="inlineStr">
        <is>
          <t>P: primary documentation (not evaluator-verified data quality)</t>
        </is>
      </c>
      <c r="AM676" s="27" t="n"/>
      <c r="AN676" s="14" t="inlineStr">
        <is>
          <t>Mendeley gd5t95rv5t/1</t>
        </is>
      </c>
      <c r="AO676" s="27" t="n"/>
      <c r="AP676" s="14" t="inlineStr">
        <is>
          <t>2026-09-07</t>
        </is>
      </c>
      <c r="AQ676" s="27" t="n"/>
      <c r="AR676" s="14">
        <f>IF(AND(AS676=5,LEN(AW676)=5,LEN(SUBSTITUTE(SUBSTITUTE(SUBSTITUTE(SUBSTITUTE(AW676,"Y",""),"N",""),"U",""),"X",""))=0),1,0)</f>
        <v/>
      </c>
      <c r="AS676" s="14">
        <f>COUNTA(G676,J676,M676,P676,S676)</f>
        <v/>
      </c>
      <c r="AT676" s="14">
        <f>SUM(IF(OR(G676="Y",G676="N",G676="U",G676="X"),IF(G676=F676,1,0),0),IF(OR(J676="Y",J676="N",J676="U",J676="X"),IF(J676=I676,1,0),0),IF(OR(M676="Y",M676="N",M676="U",M676="X"),IF(M676=L676,1,0),0),IF(OR(P676="Y",P676="N",P676="U",P676="X"),IF(P676=O676,1,0),0),IF(OR(S676="Y",S676="N",S676="U",S676="X"),IF(S676=R676,1,0),0))</f>
        <v/>
      </c>
      <c r="AU676" s="14">
        <f>A676&amp;"|"&amp;LEFT(C676,1)</f>
        <v/>
      </c>
      <c r="AV676" s="14">
        <f>F676&amp;I676&amp;L676&amp;O676&amp;R676</f>
        <v/>
      </c>
      <c r="AW676" s="14">
        <f>G676&amp;J676&amp;M676&amp;P676&amp;S676</f>
        <v/>
      </c>
    </row>
    <row r="677" ht="70" customHeight="1">
      <c r="A677" s="14" t="inlineStr">
        <is>
          <t>DS-085</t>
        </is>
      </c>
      <c r="B677" s="14" t="inlineStr">
        <is>
          <t>TRIB Crack Dataset</t>
        </is>
      </c>
      <c r="C677" s="14" t="inlineStr">
        <is>
          <t>C Sample Size</t>
        </is>
      </c>
      <c r="D677" s="14">
        <f>MCDM_Settings!$D$10</f>
        <v/>
      </c>
      <c r="E677" s="14" t="inlineStr">
        <is>
          <t>C1 Count originals</t>
        </is>
      </c>
      <c r="F677" s="21" t="inlineStr">
        <is>
          <t>Y</t>
        </is>
      </c>
      <c r="G677" s="23" t="n"/>
      <c r="H677" s="14" t="inlineStr">
        <is>
          <t>C2 Count each class</t>
        </is>
      </c>
      <c r="I677" s="21" t="inlineStr">
        <is>
          <t>U</t>
        </is>
      </c>
      <c r="J677" s="23" t="n"/>
      <c r="K677" s="14" t="inlineStr">
        <is>
          <t>C3 Count each group</t>
        </is>
      </c>
      <c r="L677" s="21" t="inlineStr">
        <is>
          <t>U</t>
        </is>
      </c>
      <c r="M677" s="23" t="n"/>
      <c r="N677" s="14" t="inlineStr">
        <is>
          <t>C4 Count each split</t>
        </is>
      </c>
      <c r="O677" s="21" t="inlineStr">
        <is>
          <t>U</t>
        </is>
      </c>
      <c r="P677" s="23" t="n"/>
      <c r="Q677" s="14" t="inlineStr">
        <is>
          <t>C5 Justify the size</t>
        </is>
      </c>
      <c r="R677" s="21" t="inlineStr">
        <is>
          <t>U</t>
        </is>
      </c>
      <c r="S677" s="23" t="n"/>
      <c r="T677" s="14">
        <f>IF(Z677=0,IF(ISNUMBER(SEARCH("X",AV677)),"Unrated (0-5; X)","Unrated (0-5)"),IF(Z677=1,V677&amp;"/5",V677&amp;"-"&amp;X677&amp;"/5 (P"&amp;IF(ISNUMBER(SEARCH("X",AV677)),"; X","")&amp;")"))</f>
        <v/>
      </c>
      <c r="U677" s="26">
        <f>IF(AS677=0,"",IF(AR677=0,"Incomplete/invalid",IF(AA677=0,IF(ISNUMBER(SEARCH("X",AW677)),"Unrated (0-5; X)","Unrated (0-5)"),IF(AA677=1,W677&amp;"/5",W677&amp;"-"&amp;Y677&amp;"/5 (P"&amp;IF(ISNUMBER(SEARCH("X",AW677)),"; X","")&amp;")"))))</f>
        <v/>
      </c>
      <c r="V677" s="53">
        <f>LEN(AV677)-LEN(SUBSTITUTE(AV677,"Y",""))</f>
        <v/>
      </c>
      <c r="W677" s="54">
        <f>IF(AR677=1,LEN(AW677)-LEN(SUBSTITUTE(AW677,"Y","")),"")</f>
        <v/>
      </c>
      <c r="X677" s="53">
        <f>5-(LEN(AV677)-LEN(SUBSTITUTE(AV677,"N","")))</f>
        <v/>
      </c>
      <c r="Y677" s="54">
        <f>IF(AR677=1,5-(LEN(AW677)-LEN(SUBSTITUTE(AW677,"N",""))),"")</f>
        <v/>
      </c>
      <c r="Z677" s="55">
        <f>(V677+5-X677)/5</f>
        <v/>
      </c>
      <c r="AA677" s="56">
        <f>IF(AR677=1,(W677+5-Y677)/5,"")</f>
        <v/>
      </c>
      <c r="AB677" s="57">
        <f>D677*V677/5</f>
        <v/>
      </c>
      <c r="AC677" s="58">
        <f>IF(AR677=1,D677*W677/5,"")</f>
        <v/>
      </c>
      <c r="AD677" s="57">
        <f>D677*X677/5</f>
        <v/>
      </c>
      <c r="AE677" s="58">
        <f>IF(AR677=1,D677*Y677/5,"")</f>
        <v/>
      </c>
      <c r="AF677" s="57">
        <f>D677*Z677</f>
        <v/>
      </c>
      <c r="AG677" s="58">
        <f>IF(AR677=1,D677*AA677,"")</f>
        <v/>
      </c>
      <c r="AH677" s="14" t="inlineStr">
        <is>
          <t>Y: C1 | N: none | X: none | U: C2, C3, C4, C5. See dataset-specific evidence note in MCDM_Grades and the complete rules in MCDM_Rubric.</t>
        </is>
      </c>
      <c r="AI677" s="27" t="n"/>
      <c r="AJ677" s="14" t="inlineStr">
        <is>
          <t>https://data.mendeley.com/datasets/gd5t95rv5t/1</t>
        </is>
      </c>
      <c r="AK677" s="27" t="n"/>
      <c r="AL677" s="14" t="inlineStr">
        <is>
          <t>P: primary documentation (not evaluator-verified data quality)</t>
        </is>
      </c>
      <c r="AM677" s="27" t="n"/>
      <c r="AN677" s="14" t="inlineStr">
        <is>
          <t>Mendeley gd5t95rv5t/1</t>
        </is>
      </c>
      <c r="AO677" s="27" t="n"/>
      <c r="AP677" s="14" t="inlineStr">
        <is>
          <t>2026-09-07</t>
        </is>
      </c>
      <c r="AQ677" s="27" t="n"/>
      <c r="AR677" s="14">
        <f>IF(AND(AS677=5,LEN(AW677)=5,LEN(SUBSTITUTE(SUBSTITUTE(SUBSTITUTE(SUBSTITUTE(AW677,"Y",""),"N",""),"U",""),"X",""))=0),1,0)</f>
        <v/>
      </c>
      <c r="AS677" s="14">
        <f>COUNTA(G677,J677,M677,P677,S677)</f>
        <v/>
      </c>
      <c r="AT677" s="14">
        <f>SUM(IF(OR(G677="Y",G677="N",G677="U",G677="X"),IF(G677=F677,1,0),0),IF(OR(J677="Y",J677="N",J677="U",J677="X"),IF(J677=I677,1,0),0),IF(OR(M677="Y",M677="N",M677="U",M677="X"),IF(M677=L677,1,0),0),IF(OR(P677="Y",P677="N",P677="U",P677="X"),IF(P677=O677,1,0),0),IF(OR(S677="Y",S677="N",S677="U",S677="X"),IF(S677=R677,1,0),0))</f>
        <v/>
      </c>
      <c r="AU677" s="14">
        <f>A677&amp;"|"&amp;LEFT(C677,1)</f>
        <v/>
      </c>
      <c r="AV677" s="14">
        <f>F677&amp;I677&amp;L677&amp;O677&amp;R677</f>
        <v/>
      </c>
      <c r="AW677" s="14">
        <f>G677&amp;J677&amp;M677&amp;P677&amp;S677</f>
        <v/>
      </c>
    </row>
    <row r="678" ht="70" customHeight="1">
      <c r="A678" s="14" t="inlineStr">
        <is>
          <t>DS-085</t>
        </is>
      </c>
      <c r="B678" s="14" t="inlineStr">
        <is>
          <t>TRIB Crack Dataset</t>
        </is>
      </c>
      <c r="C678" s="14" t="inlineStr">
        <is>
          <t>R Domain Fit</t>
        </is>
      </c>
      <c r="D678" s="14">
        <f>MCDM_Settings!$D$11</f>
        <v/>
      </c>
      <c r="E678" s="14" t="inlineStr">
        <is>
          <t>R1 Define the domain</t>
        </is>
      </c>
      <c r="F678" s="21" t="inlineStr">
        <is>
          <t>Y</t>
        </is>
      </c>
      <c r="G678" s="23" t="n"/>
      <c r="H678" s="14" t="inlineStr">
        <is>
          <t>R2 Describe coverage</t>
        </is>
      </c>
      <c r="I678" s="21" t="inlineStr">
        <is>
          <t>Y</t>
        </is>
      </c>
      <c r="J678" s="23" t="n"/>
      <c r="K678" s="14" t="inlineStr">
        <is>
          <t>R3 Compare the target</t>
        </is>
      </c>
      <c r="L678" s="21" t="inlineStr">
        <is>
          <t>U</t>
        </is>
      </c>
      <c r="M678" s="23" t="n"/>
      <c r="N678" s="14" t="inlineStr">
        <is>
          <t>R4 Check for bias</t>
        </is>
      </c>
      <c r="O678" s="21" t="inlineStr">
        <is>
          <t>U</t>
        </is>
      </c>
      <c r="P678" s="23" t="n"/>
      <c r="Q678" s="14" t="inlineStr">
        <is>
          <t>R5 Test a new domain</t>
        </is>
      </c>
      <c r="R678" s="21" t="inlineStr">
        <is>
          <t>U</t>
        </is>
      </c>
      <c r="S678" s="23" t="n"/>
      <c r="T678" s="14">
        <f>IF(Z678=0,IF(ISNUMBER(SEARCH("X",AV678)),"Unrated (0-5; X)","Unrated (0-5)"),IF(Z678=1,V678&amp;"/5",V678&amp;"-"&amp;X678&amp;"/5 (P"&amp;IF(ISNUMBER(SEARCH("X",AV678)),"; X","")&amp;")"))</f>
        <v/>
      </c>
      <c r="U678" s="26">
        <f>IF(AS678=0,"",IF(AR678=0,"Incomplete/invalid",IF(AA678=0,IF(ISNUMBER(SEARCH("X",AW678)),"Unrated (0-5; X)","Unrated (0-5)"),IF(AA678=1,W678&amp;"/5",W678&amp;"-"&amp;Y678&amp;"/5 (P"&amp;IF(ISNUMBER(SEARCH("X",AW678)),"; X","")&amp;")"))))</f>
        <v/>
      </c>
      <c r="V678" s="53">
        <f>LEN(AV678)-LEN(SUBSTITUTE(AV678,"Y",""))</f>
        <v/>
      </c>
      <c r="W678" s="54">
        <f>IF(AR678=1,LEN(AW678)-LEN(SUBSTITUTE(AW678,"Y","")),"")</f>
        <v/>
      </c>
      <c r="X678" s="53">
        <f>5-(LEN(AV678)-LEN(SUBSTITUTE(AV678,"N","")))</f>
        <v/>
      </c>
      <c r="Y678" s="54">
        <f>IF(AR678=1,5-(LEN(AW678)-LEN(SUBSTITUTE(AW678,"N",""))),"")</f>
        <v/>
      </c>
      <c r="Z678" s="55">
        <f>(V678+5-X678)/5</f>
        <v/>
      </c>
      <c r="AA678" s="56">
        <f>IF(AR678=1,(W678+5-Y678)/5,"")</f>
        <v/>
      </c>
      <c r="AB678" s="57">
        <f>D678*V678/5</f>
        <v/>
      </c>
      <c r="AC678" s="58">
        <f>IF(AR678=1,D678*W678/5,"")</f>
        <v/>
      </c>
      <c r="AD678" s="57">
        <f>D678*X678/5</f>
        <v/>
      </c>
      <c r="AE678" s="58">
        <f>IF(AR678=1,D678*Y678/5,"")</f>
        <v/>
      </c>
      <c r="AF678" s="57">
        <f>D678*Z678</f>
        <v/>
      </c>
      <c r="AG678" s="58">
        <f>IF(AR678=1,D678*AA678,"")</f>
        <v/>
      </c>
      <c r="AH678" s="14" t="inlineStr">
        <is>
          <t>Y: R1, R2 | N: none | X: none | U: R3, R4, R5. See dataset-specific evidence note in MCDM_Grades and the complete rules in MCDM_Rubric.</t>
        </is>
      </c>
      <c r="AI678" s="27" t="n"/>
      <c r="AJ678" s="14" t="inlineStr">
        <is>
          <t>https://data.mendeley.com/datasets/gd5t95rv5t/1</t>
        </is>
      </c>
      <c r="AK678" s="27" t="n"/>
      <c r="AL678" s="14" t="inlineStr">
        <is>
          <t>P: primary documentation (not evaluator-verified data quality)</t>
        </is>
      </c>
      <c r="AM678" s="27" t="n"/>
      <c r="AN678" s="14" t="inlineStr">
        <is>
          <t>Mendeley gd5t95rv5t/1</t>
        </is>
      </c>
      <c r="AO678" s="27" t="n"/>
      <c r="AP678" s="14" t="inlineStr">
        <is>
          <t>2026-09-07</t>
        </is>
      </c>
      <c r="AQ678" s="27" t="n"/>
      <c r="AR678" s="14">
        <f>IF(AND(AS678=5,LEN(AW678)=5,LEN(SUBSTITUTE(SUBSTITUTE(SUBSTITUTE(SUBSTITUTE(AW678,"Y",""),"N",""),"U",""),"X",""))=0),1,0)</f>
        <v/>
      </c>
      <c r="AS678" s="14">
        <f>COUNTA(G678,J678,M678,P678,S678)</f>
        <v/>
      </c>
      <c r="AT678" s="14">
        <f>SUM(IF(OR(G678="Y",G678="N",G678="U",G678="X"),IF(G678=F678,1,0),0),IF(OR(J678="Y",J678="N",J678="U",J678="X"),IF(J678=I678,1,0),0),IF(OR(M678="Y",M678="N",M678="U",M678="X"),IF(M678=L678,1,0),0),IF(OR(P678="Y",P678="N",P678="U",P678="X"),IF(P678=O678,1,0),0),IF(OR(S678="Y",S678="N",S678="U",S678="X"),IF(S678=R678,1,0),0))</f>
        <v/>
      </c>
      <c r="AU678" s="14">
        <f>A678&amp;"|"&amp;LEFT(C678,1)</f>
        <v/>
      </c>
      <c r="AV678" s="14">
        <f>F678&amp;I678&amp;L678&amp;O678&amp;R678</f>
        <v/>
      </c>
      <c r="AW678" s="14">
        <f>G678&amp;J678&amp;M678&amp;P678&amp;S678</f>
        <v/>
      </c>
    </row>
    <row r="679" ht="70" customHeight="1">
      <c r="A679" s="14" t="inlineStr">
        <is>
          <t>DS-085</t>
        </is>
      </c>
      <c r="B679" s="14" t="inlineStr">
        <is>
          <t>TRIB Crack Dataset</t>
        </is>
      </c>
      <c r="C679" s="14" t="inlineStr">
        <is>
          <t>M Sensor Details</t>
        </is>
      </c>
      <c r="D679" s="14">
        <f>MCDM_Settings!$D$12</f>
        <v/>
      </c>
      <c r="E679" s="14" t="inlineStr">
        <is>
          <t>M1 Identify equipment</t>
        </is>
      </c>
      <c r="F679" s="21" t="inlineStr">
        <is>
          <t>Y</t>
        </is>
      </c>
      <c r="G679" s="23" t="n"/>
      <c r="H679" s="14" t="inlineStr">
        <is>
          <t>M2 Specify the scale</t>
        </is>
      </c>
      <c r="I679" s="21" t="inlineStr">
        <is>
          <t>U</t>
        </is>
      </c>
      <c r="J679" s="23" t="n"/>
      <c r="K679" s="14" t="inlineStr">
        <is>
          <t>M3 Locate the records</t>
        </is>
      </c>
      <c r="L679" s="21" t="inlineStr">
        <is>
          <t>U</t>
        </is>
      </c>
      <c r="M679" s="23" t="n"/>
      <c r="N679" s="14" t="inlineStr">
        <is>
          <t>M4 Report precision</t>
        </is>
      </c>
      <c r="O679" s="21" t="inlineStr">
        <is>
          <t>U</t>
        </is>
      </c>
      <c r="P679" s="23" t="n"/>
      <c r="Q679" s="14" t="inlineStr">
        <is>
          <t>M5 Explain processing</t>
        </is>
      </c>
      <c r="R679" s="21" t="inlineStr">
        <is>
          <t>Y</t>
        </is>
      </c>
      <c r="S679" s="23" t="n"/>
      <c r="T679" s="14">
        <f>IF(Z679=0,IF(ISNUMBER(SEARCH("X",AV679)),"Unrated (0-5; X)","Unrated (0-5)"),IF(Z679=1,V679&amp;"/5",V679&amp;"-"&amp;X679&amp;"/5 (P"&amp;IF(ISNUMBER(SEARCH("X",AV679)),"; X","")&amp;")"))</f>
        <v/>
      </c>
      <c r="U679" s="26">
        <f>IF(AS679=0,"",IF(AR679=0,"Incomplete/invalid",IF(AA679=0,IF(ISNUMBER(SEARCH("X",AW679)),"Unrated (0-5; X)","Unrated (0-5)"),IF(AA679=1,W679&amp;"/5",W679&amp;"-"&amp;Y679&amp;"/5 (P"&amp;IF(ISNUMBER(SEARCH("X",AW679)),"; X","")&amp;")"))))</f>
        <v/>
      </c>
      <c r="V679" s="53">
        <f>LEN(AV679)-LEN(SUBSTITUTE(AV679,"Y",""))</f>
        <v/>
      </c>
      <c r="W679" s="54">
        <f>IF(AR679=1,LEN(AW679)-LEN(SUBSTITUTE(AW679,"Y","")),"")</f>
        <v/>
      </c>
      <c r="X679" s="53">
        <f>5-(LEN(AV679)-LEN(SUBSTITUTE(AV679,"N","")))</f>
        <v/>
      </c>
      <c r="Y679" s="54">
        <f>IF(AR679=1,5-(LEN(AW679)-LEN(SUBSTITUTE(AW679,"N",""))),"")</f>
        <v/>
      </c>
      <c r="Z679" s="55">
        <f>(V679+5-X679)/5</f>
        <v/>
      </c>
      <c r="AA679" s="56">
        <f>IF(AR679=1,(W679+5-Y679)/5,"")</f>
        <v/>
      </c>
      <c r="AB679" s="57">
        <f>D679*V679/5</f>
        <v/>
      </c>
      <c r="AC679" s="58">
        <f>IF(AR679=1,D679*W679/5,"")</f>
        <v/>
      </c>
      <c r="AD679" s="57">
        <f>D679*X679/5</f>
        <v/>
      </c>
      <c r="AE679" s="58">
        <f>IF(AR679=1,D679*Y679/5,"")</f>
        <v/>
      </c>
      <c r="AF679" s="57">
        <f>D679*Z679</f>
        <v/>
      </c>
      <c r="AG679" s="58">
        <f>IF(AR679=1,D679*AA679,"")</f>
        <v/>
      </c>
      <c r="AH679" s="14" t="inlineStr">
        <is>
          <t>Y: M1, M5 | N: none | X: none | U: M2, M3, M4. See dataset-specific evidence note in MCDM_Grades and the complete rules in MCDM_Rubric.</t>
        </is>
      </c>
      <c r="AI679" s="27" t="n"/>
      <c r="AJ679" s="14" t="inlineStr">
        <is>
          <t>https://data.mendeley.com/datasets/gd5t95rv5t/1</t>
        </is>
      </c>
      <c r="AK679" s="27" t="n"/>
      <c r="AL679" s="14" t="inlineStr">
        <is>
          <t>P: primary documentation (not evaluator-verified data quality)</t>
        </is>
      </c>
      <c r="AM679" s="27" t="n"/>
      <c r="AN679" s="14" t="inlineStr">
        <is>
          <t>Mendeley gd5t95rv5t/1</t>
        </is>
      </c>
      <c r="AO679" s="27" t="n"/>
      <c r="AP679" s="14" t="inlineStr">
        <is>
          <t>2026-09-07</t>
        </is>
      </c>
      <c r="AQ679" s="27" t="n"/>
      <c r="AR679" s="14">
        <f>IF(AND(AS679=5,LEN(AW679)=5,LEN(SUBSTITUTE(SUBSTITUTE(SUBSTITUTE(SUBSTITUTE(AW679,"Y",""),"N",""),"U",""),"X",""))=0),1,0)</f>
        <v/>
      </c>
      <c r="AS679" s="14">
        <f>COUNTA(G679,J679,M679,P679,S679)</f>
        <v/>
      </c>
      <c r="AT679" s="14">
        <f>SUM(IF(OR(G679="Y",G679="N",G679="U",G679="X"),IF(G679=F679,1,0),0),IF(OR(J679="Y",J679="N",J679="U",J679="X"),IF(J679=I679,1,0),0),IF(OR(M679="Y",M679="N",M679="U",M679="X"),IF(M679=L679,1,0),0),IF(OR(P679="Y",P679="N",P679="U",P679="X"),IF(P679=O679,1,0),0),IF(OR(S679="Y",S679="N",S679="U",S679="X"),IF(S679=R679,1,0),0))</f>
        <v/>
      </c>
      <c r="AU679" s="14">
        <f>A679&amp;"|"&amp;LEFT(C679,1)</f>
        <v/>
      </c>
      <c r="AV679" s="14">
        <f>F679&amp;I679&amp;L679&amp;O679&amp;R679</f>
        <v/>
      </c>
      <c r="AW679" s="14">
        <f>G679&amp;J679&amp;M679&amp;P679&amp;S679</f>
        <v/>
      </c>
    </row>
    <row r="680" ht="70" customHeight="1">
      <c r="A680" s="14" t="inlineStr">
        <is>
          <t>DS-085</t>
        </is>
      </c>
      <c r="B680" s="14" t="inlineStr">
        <is>
          <t>TRIB Crack Dataset</t>
        </is>
      </c>
      <c r="C680" s="14" t="inlineStr">
        <is>
          <t>V Test Readiness</t>
        </is>
      </c>
      <c r="D680" s="14">
        <f>MCDM_Settings!$D$13</f>
        <v/>
      </c>
      <c r="E680" s="14" t="inlineStr">
        <is>
          <t>V1 Identify test data</t>
        </is>
      </c>
      <c r="F680" s="21" t="inlineStr">
        <is>
          <t>U</t>
        </is>
      </c>
      <c r="G680" s="23" t="n"/>
      <c r="H680" s="14" t="inlineStr">
        <is>
          <t>V2 Define the splits</t>
        </is>
      </c>
      <c r="I680" s="21" t="inlineStr">
        <is>
          <t>U</t>
        </is>
      </c>
      <c r="J680" s="23" t="n"/>
      <c r="K680" s="14" t="inlineStr">
        <is>
          <t>V3 Prevent leakage</t>
        </is>
      </c>
      <c r="L680" s="21" t="inlineStr">
        <is>
          <t>U</t>
        </is>
      </c>
      <c r="M680" s="23" t="n"/>
      <c r="N680" s="14" t="inlineStr">
        <is>
          <t>V4 Provide a baseline</t>
        </is>
      </c>
      <c r="O680" s="21" t="inlineStr">
        <is>
          <t>U</t>
        </is>
      </c>
      <c r="P680" s="23" t="n"/>
      <c r="Q680" s="14" t="inlineStr">
        <is>
          <t>V5 Report uncertainty</t>
        </is>
      </c>
      <c r="R680" s="21" t="inlineStr">
        <is>
          <t>U</t>
        </is>
      </c>
      <c r="S680" s="23" t="n"/>
      <c r="T680" s="14">
        <f>IF(Z680=0,IF(ISNUMBER(SEARCH("X",AV680)),"Unrated (0-5; X)","Unrated (0-5)"),IF(Z680=1,V680&amp;"/5",V680&amp;"-"&amp;X680&amp;"/5 (P"&amp;IF(ISNUMBER(SEARCH("X",AV680)),"; X","")&amp;")"))</f>
        <v/>
      </c>
      <c r="U680" s="26">
        <f>IF(AS680=0,"",IF(AR680=0,"Incomplete/invalid",IF(AA680=0,IF(ISNUMBER(SEARCH("X",AW680)),"Unrated (0-5; X)","Unrated (0-5)"),IF(AA680=1,W680&amp;"/5",W680&amp;"-"&amp;Y680&amp;"/5 (P"&amp;IF(ISNUMBER(SEARCH("X",AW680)),"; X","")&amp;")"))))</f>
        <v/>
      </c>
      <c r="V680" s="53">
        <f>LEN(AV680)-LEN(SUBSTITUTE(AV680,"Y",""))</f>
        <v/>
      </c>
      <c r="W680" s="54">
        <f>IF(AR680=1,LEN(AW680)-LEN(SUBSTITUTE(AW680,"Y","")),"")</f>
        <v/>
      </c>
      <c r="X680" s="53">
        <f>5-(LEN(AV680)-LEN(SUBSTITUTE(AV680,"N","")))</f>
        <v/>
      </c>
      <c r="Y680" s="54">
        <f>IF(AR680=1,5-(LEN(AW680)-LEN(SUBSTITUTE(AW680,"N",""))),"")</f>
        <v/>
      </c>
      <c r="Z680" s="55">
        <f>(V680+5-X680)/5</f>
        <v/>
      </c>
      <c r="AA680" s="56">
        <f>IF(AR680=1,(W680+5-Y680)/5,"")</f>
        <v/>
      </c>
      <c r="AB680" s="57">
        <f>D680*V680/5</f>
        <v/>
      </c>
      <c r="AC680" s="58">
        <f>IF(AR680=1,D680*W680/5,"")</f>
        <v/>
      </c>
      <c r="AD680" s="57">
        <f>D680*X680/5</f>
        <v/>
      </c>
      <c r="AE680" s="58">
        <f>IF(AR680=1,D680*Y680/5,"")</f>
        <v/>
      </c>
      <c r="AF680" s="57">
        <f>D680*Z680</f>
        <v/>
      </c>
      <c r="AG680" s="58">
        <f>IF(AR680=1,D680*AA680,"")</f>
        <v/>
      </c>
      <c r="AH680" s="14" t="inlineStr">
        <is>
          <t>Y: none | N: none | X: none | U: V1, V2, V3, V4, V5. See dataset-specific evidence note in MCDM_Grades and the complete rules in MCDM_Rubric.</t>
        </is>
      </c>
      <c r="AI680" s="27" t="n"/>
      <c r="AJ680" s="14" t="inlineStr">
        <is>
          <t>https://data.mendeley.com/datasets/gd5t95rv5t/1</t>
        </is>
      </c>
      <c r="AK680" s="27" t="n"/>
      <c r="AL680" s="14" t="inlineStr">
        <is>
          <t>P: primary documentation (not evaluator-verified data quality)</t>
        </is>
      </c>
      <c r="AM680" s="27" t="n"/>
      <c r="AN680" s="14" t="inlineStr">
        <is>
          <t>Mendeley gd5t95rv5t/1</t>
        </is>
      </c>
      <c r="AO680" s="27" t="n"/>
      <c r="AP680" s="14" t="inlineStr">
        <is>
          <t>2026-09-07</t>
        </is>
      </c>
      <c r="AQ680" s="27" t="n"/>
      <c r="AR680" s="14">
        <f>IF(AND(AS680=5,LEN(AW680)=5,LEN(SUBSTITUTE(SUBSTITUTE(SUBSTITUTE(SUBSTITUTE(AW680,"Y",""),"N",""),"U",""),"X",""))=0),1,0)</f>
        <v/>
      </c>
      <c r="AS680" s="14">
        <f>COUNTA(G680,J680,M680,P680,S680)</f>
        <v/>
      </c>
      <c r="AT680" s="14">
        <f>SUM(IF(OR(G680="Y",G680="N",G680="U",G680="X"),IF(G680=F680,1,0),0),IF(OR(J680="Y",J680="N",J680="U",J680="X"),IF(J680=I680,1,0),0),IF(OR(M680="Y",M680="N",M680="U",M680="X"),IF(M680=L680,1,0),0),IF(OR(P680="Y",P680="N",P680="U",P680="X"),IF(P680=O680,1,0),0),IF(OR(S680="Y",S680="N",S680="U",S680="X"),IF(S680=R680,1,0),0))</f>
        <v/>
      </c>
      <c r="AU680" s="14">
        <f>A680&amp;"|"&amp;LEFT(C680,1)</f>
        <v/>
      </c>
      <c r="AV680" s="14">
        <f>F680&amp;I680&amp;L680&amp;O680&amp;R680</f>
        <v/>
      </c>
      <c r="AW680" s="14">
        <f>G680&amp;J680&amp;M680&amp;P680&amp;S680</f>
        <v/>
      </c>
    </row>
    <row r="681" ht="70" customHeight="1">
      <c r="A681" s="14" t="inlineStr">
        <is>
          <t>DS-085</t>
        </is>
      </c>
      <c r="B681" s="14" t="inlineStr">
        <is>
          <t>TRIB Crack Dataset</t>
        </is>
      </c>
      <c r="C681" s="14" t="inlineStr">
        <is>
          <t>E Engineering Value</t>
        </is>
      </c>
      <c r="D681" s="14">
        <f>MCDM_Settings!$D$14</f>
        <v/>
      </c>
      <c r="E681" s="14" t="inlineStr">
        <is>
          <t>E1 Define the outcome</t>
        </is>
      </c>
      <c r="F681" s="21" t="inlineStr">
        <is>
          <t>U</t>
        </is>
      </c>
      <c r="G681" s="23" t="n"/>
      <c r="H681" s="14" t="inlineStr">
        <is>
          <t>E2 Provide measurements</t>
        </is>
      </c>
      <c r="I681" s="21" t="inlineStr">
        <is>
          <t>U</t>
        </is>
      </c>
      <c r="J681" s="23" t="n"/>
      <c r="K681" s="14" t="inlineStr">
        <is>
          <t>E3 Link the records</t>
        </is>
      </c>
      <c r="L681" s="21" t="inlineStr">
        <is>
          <t>U</t>
        </is>
      </c>
      <c r="M681" s="23" t="n"/>
      <c r="N681" s="14" t="inlineStr">
        <is>
          <t>E4 Map agency needs</t>
        </is>
      </c>
      <c r="O681" s="21" t="inlineStr">
        <is>
          <t>U</t>
        </is>
      </c>
      <c r="P681" s="23" t="n"/>
      <c r="Q681" s="14" t="inlineStr">
        <is>
          <t>E5 Validate the decision</t>
        </is>
      </c>
      <c r="R681" s="21" t="inlineStr">
        <is>
          <t>U</t>
        </is>
      </c>
      <c r="S681" s="23" t="n"/>
      <c r="T681" s="14">
        <f>IF(Z681=0,IF(ISNUMBER(SEARCH("X",AV681)),"Unrated (0-5; X)","Unrated (0-5)"),IF(Z681=1,V681&amp;"/5",V681&amp;"-"&amp;X681&amp;"/5 (P"&amp;IF(ISNUMBER(SEARCH("X",AV681)),"; X","")&amp;")"))</f>
        <v/>
      </c>
      <c r="U681" s="26">
        <f>IF(AS681=0,"",IF(AR681=0,"Incomplete/invalid",IF(AA681=0,IF(ISNUMBER(SEARCH("X",AW681)),"Unrated (0-5; X)","Unrated (0-5)"),IF(AA681=1,W681&amp;"/5",W681&amp;"-"&amp;Y681&amp;"/5 (P"&amp;IF(ISNUMBER(SEARCH("X",AW681)),"; X","")&amp;")"))))</f>
        <v/>
      </c>
      <c r="V681" s="53">
        <f>LEN(AV681)-LEN(SUBSTITUTE(AV681,"Y",""))</f>
        <v/>
      </c>
      <c r="W681" s="54">
        <f>IF(AR681=1,LEN(AW681)-LEN(SUBSTITUTE(AW681,"Y","")),"")</f>
        <v/>
      </c>
      <c r="X681" s="53">
        <f>5-(LEN(AV681)-LEN(SUBSTITUTE(AV681,"N","")))</f>
        <v/>
      </c>
      <c r="Y681" s="54">
        <f>IF(AR681=1,5-(LEN(AW681)-LEN(SUBSTITUTE(AW681,"N",""))),"")</f>
        <v/>
      </c>
      <c r="Z681" s="55">
        <f>(V681+5-X681)/5</f>
        <v/>
      </c>
      <c r="AA681" s="56">
        <f>IF(AR681=1,(W681+5-Y681)/5,"")</f>
        <v/>
      </c>
      <c r="AB681" s="57">
        <f>D681*V681/5</f>
        <v/>
      </c>
      <c r="AC681" s="58">
        <f>IF(AR681=1,D681*W681/5,"")</f>
        <v/>
      </c>
      <c r="AD681" s="57">
        <f>D681*X681/5</f>
        <v/>
      </c>
      <c r="AE681" s="58">
        <f>IF(AR681=1,D681*Y681/5,"")</f>
        <v/>
      </c>
      <c r="AF681" s="57">
        <f>D681*Z681</f>
        <v/>
      </c>
      <c r="AG681" s="58">
        <f>IF(AR681=1,D681*AA681,"")</f>
        <v/>
      </c>
      <c r="AH681" s="14" t="inlineStr">
        <is>
          <t>Y: none | N: none | X: none | U: E1, E2, E3, E4, E5. See dataset-specific evidence note in MCDM_Grades and the complete rules in MCDM_Rubric.</t>
        </is>
      </c>
      <c r="AI681" s="27" t="n"/>
      <c r="AJ681" s="14" t="inlineStr">
        <is>
          <t>https://data.mendeley.com/datasets/gd5t95rv5t/1</t>
        </is>
      </c>
      <c r="AK681" s="27" t="n"/>
      <c r="AL681" s="14" t="inlineStr">
        <is>
          <t>P: primary documentation (not evaluator-verified data quality)</t>
        </is>
      </c>
      <c r="AM681" s="27" t="n"/>
      <c r="AN681" s="14" t="inlineStr">
        <is>
          <t>Mendeley gd5t95rv5t/1</t>
        </is>
      </c>
      <c r="AO681" s="27" t="n"/>
      <c r="AP681" s="14" t="inlineStr">
        <is>
          <t>2026-09-07</t>
        </is>
      </c>
      <c r="AQ681" s="27" t="n"/>
      <c r="AR681" s="14">
        <f>IF(AND(AS681=5,LEN(AW681)=5,LEN(SUBSTITUTE(SUBSTITUTE(SUBSTITUTE(SUBSTITUTE(AW681,"Y",""),"N",""),"U",""),"X",""))=0),1,0)</f>
        <v/>
      </c>
      <c r="AS681" s="14">
        <f>COUNTA(G681,J681,M681,P681,S681)</f>
        <v/>
      </c>
      <c r="AT681" s="14">
        <f>SUM(IF(OR(G681="Y",G681="N",G681="U",G681="X"),IF(G681=F681,1,0),0),IF(OR(J681="Y",J681="N",J681="U",J681="X"),IF(J681=I681,1,0),0),IF(OR(M681="Y",M681="N",M681="U",M681="X"),IF(M681=L681,1,0),0),IF(OR(P681="Y",P681="N",P681="U",P681="X"),IF(P681=O681,1,0),0),IF(OR(S681="Y",S681="N",S681="U",S681="X"),IF(S681=R681,1,0),0))</f>
        <v/>
      </c>
      <c r="AU681" s="14">
        <f>A681&amp;"|"&amp;LEFT(C681,1)</f>
        <v/>
      </c>
      <c r="AV681" s="14">
        <f>F681&amp;I681&amp;L681&amp;O681&amp;R681</f>
        <v/>
      </c>
      <c r="AW681" s="14">
        <f>G681&amp;J681&amp;M681&amp;P681&amp;S681</f>
        <v/>
      </c>
    </row>
    <row r="682" ht="70" customHeight="1">
      <c r="A682" s="14" t="inlineStr">
        <is>
          <t>DS-086</t>
        </is>
      </c>
      <c r="B682" s="14" t="inlineStr">
        <is>
          <t>UAV Dataset for Automated Road Surface Degradation Detection in Real-World Conditions</t>
        </is>
      </c>
      <c r="C682" s="14" t="inlineStr">
        <is>
          <t>A Access</t>
        </is>
      </c>
      <c r="D682" s="14">
        <f>MCDM_Settings!$D$7</f>
        <v/>
      </c>
      <c r="E682" s="14" t="inlineStr">
        <is>
          <t>A1 Find the release</t>
        </is>
      </c>
      <c r="F682" s="21" t="inlineStr">
        <is>
          <t>Y</t>
        </is>
      </c>
      <c r="G682" s="23" t="n"/>
      <c r="H682" s="14" t="inlineStr">
        <is>
          <t>A2 Get the data</t>
        </is>
      </c>
      <c r="I682" s="21" t="inlineStr">
        <is>
          <t>Y</t>
        </is>
      </c>
      <c r="J682" s="23" t="n"/>
      <c r="K682" s="14" t="inlineStr">
        <is>
          <t>A3 Check the license</t>
        </is>
      </c>
      <c r="L682" s="21" t="inlineStr">
        <is>
          <t>Y</t>
        </is>
      </c>
      <c r="M682" s="23" t="n"/>
      <c r="N682" s="14" t="inlineStr">
        <is>
          <t>A4 Check other rights</t>
        </is>
      </c>
      <c r="O682" s="21" t="inlineStr">
        <is>
          <t>U</t>
        </is>
      </c>
      <c r="P682" s="23" t="n"/>
      <c r="Q682" s="14" t="inlineStr">
        <is>
          <t>A5 Open a sample</t>
        </is>
      </c>
      <c r="R682" s="21" t="inlineStr">
        <is>
          <t>U</t>
        </is>
      </c>
      <c r="S682" s="23" t="n"/>
      <c r="T682" s="14">
        <f>IF(Z682=0,IF(ISNUMBER(SEARCH("X",AV682)),"Unrated (0-5; X)","Unrated (0-5)"),IF(Z682=1,V682&amp;"/5",V682&amp;"-"&amp;X682&amp;"/5 (P"&amp;IF(ISNUMBER(SEARCH("X",AV682)),"; X","")&amp;")"))</f>
        <v/>
      </c>
      <c r="U682" s="26">
        <f>IF(AS682=0,"",IF(AR682=0,"Incomplete/invalid",IF(AA682=0,IF(ISNUMBER(SEARCH("X",AW682)),"Unrated (0-5; X)","Unrated (0-5)"),IF(AA682=1,W682&amp;"/5",W682&amp;"-"&amp;Y682&amp;"/5 (P"&amp;IF(ISNUMBER(SEARCH("X",AW682)),"; X","")&amp;")"))))</f>
        <v/>
      </c>
      <c r="V682" s="53">
        <f>LEN(AV682)-LEN(SUBSTITUTE(AV682,"Y",""))</f>
        <v/>
      </c>
      <c r="W682" s="54">
        <f>IF(AR682=1,LEN(AW682)-LEN(SUBSTITUTE(AW682,"Y","")),"")</f>
        <v/>
      </c>
      <c r="X682" s="53">
        <f>5-(LEN(AV682)-LEN(SUBSTITUTE(AV682,"N","")))</f>
        <v/>
      </c>
      <c r="Y682" s="54">
        <f>IF(AR682=1,5-(LEN(AW682)-LEN(SUBSTITUTE(AW682,"N",""))),"")</f>
        <v/>
      </c>
      <c r="Z682" s="55">
        <f>(V682+5-X682)/5</f>
        <v/>
      </c>
      <c r="AA682" s="56">
        <f>IF(AR682=1,(W682+5-Y682)/5,"")</f>
        <v/>
      </c>
      <c r="AB682" s="57">
        <f>D682*V682/5</f>
        <v/>
      </c>
      <c r="AC682" s="58">
        <f>IF(AR682=1,D682*W682/5,"")</f>
        <v/>
      </c>
      <c r="AD682" s="57">
        <f>D682*X682/5</f>
        <v/>
      </c>
      <c r="AE682" s="58">
        <f>IF(AR682=1,D682*Y682/5,"")</f>
        <v/>
      </c>
      <c r="AF682" s="57">
        <f>D682*Z682</f>
        <v/>
      </c>
      <c r="AG682" s="58">
        <f>IF(AR682=1,D682*AA682,"")</f>
        <v/>
      </c>
      <c r="AH682" s="14" t="inlineStr">
        <is>
          <t>Y: A1, A2, A3 | N: none | X: none | U: A4, A5. See dataset-specific evidence note in MCDM_Grades and the complete rules in MCDM_Rubric.</t>
        </is>
      </c>
      <c r="AI682" s="27" t="n"/>
      <c r="AJ682" s="14" t="inlineStr">
        <is>
          <t>https://data.mendeley.com/datasets/c6f2b7mx9t/1</t>
        </is>
      </c>
      <c r="AK682" s="27" t="n"/>
      <c r="AL682" s="14" t="inlineStr">
        <is>
          <t>P: primary documentation (not evaluator-verified data quality)</t>
        </is>
      </c>
      <c r="AM682" s="27" t="n"/>
      <c r="AN682" s="14" t="inlineStr">
        <is>
          <t>Mendeley c6f2b7mx9t/1</t>
        </is>
      </c>
      <c r="AO682" s="27" t="n"/>
      <c r="AP682" s="14" t="inlineStr">
        <is>
          <t>2026-09-07</t>
        </is>
      </c>
      <c r="AQ682" s="27" t="n"/>
      <c r="AR682" s="14">
        <f>IF(AND(AS682=5,LEN(AW682)=5,LEN(SUBSTITUTE(SUBSTITUTE(SUBSTITUTE(SUBSTITUTE(AW682,"Y",""),"N",""),"U",""),"X",""))=0),1,0)</f>
        <v/>
      </c>
      <c r="AS682" s="14">
        <f>COUNTA(G682,J682,M682,P682,S682)</f>
        <v/>
      </c>
      <c r="AT682" s="14">
        <f>SUM(IF(OR(G682="Y",G682="N",G682="U",G682="X"),IF(G682=F682,1,0),0),IF(OR(J682="Y",J682="N",J682="U",J682="X"),IF(J682=I682,1,0),0),IF(OR(M682="Y",M682="N",M682="U",M682="X"),IF(M682=L682,1,0),0),IF(OR(P682="Y",P682="N",P682="U",P682="X"),IF(P682=O682,1,0),0),IF(OR(S682="Y",S682="N",S682="U",S682="X"),IF(S682=R682,1,0),0))</f>
        <v/>
      </c>
      <c r="AU682" s="14">
        <f>A682&amp;"|"&amp;LEFT(C682,1)</f>
        <v/>
      </c>
      <c r="AV682" s="14">
        <f>F682&amp;I682&amp;L682&amp;O682&amp;R682</f>
        <v/>
      </c>
      <c r="AW682" s="14">
        <f>G682&amp;J682&amp;M682&amp;P682&amp;S682</f>
        <v/>
      </c>
    </row>
    <row r="683" ht="70" customHeight="1">
      <c r="A683" s="14" t="inlineStr">
        <is>
          <t>DS-086</t>
        </is>
      </c>
      <c r="B683" s="14" t="inlineStr">
        <is>
          <t>UAV Dataset for Automated Road Surface Degradation Detection in Real-World Conditions</t>
        </is>
      </c>
      <c r="C683" s="14" t="inlineStr">
        <is>
          <t>L Label Quality</t>
        </is>
      </c>
      <c r="D683" s="14">
        <f>MCDM_Settings!$D$8</f>
        <v/>
      </c>
      <c r="E683" s="14" t="inlineStr">
        <is>
          <t>L1 Define the targets</t>
        </is>
      </c>
      <c r="F683" s="21" t="inlineStr">
        <is>
          <t>Y</t>
        </is>
      </c>
      <c r="G683" s="23" t="n"/>
      <c r="H683" s="14" t="inlineStr">
        <is>
          <t>L2 Explain the rules</t>
        </is>
      </c>
      <c r="I683" s="21" t="inlineStr">
        <is>
          <t>U</t>
        </is>
      </c>
      <c r="J683" s="23" t="n"/>
      <c r="K683" s="14" t="inlineStr">
        <is>
          <t>L3 Identify the team</t>
        </is>
      </c>
      <c r="L683" s="21" t="inlineStr">
        <is>
          <t>U</t>
        </is>
      </c>
      <c r="M683" s="23" t="n"/>
      <c r="N683" s="14" t="inlineStr">
        <is>
          <t>L4 Review and correct</t>
        </is>
      </c>
      <c r="O683" s="21" t="inlineStr">
        <is>
          <t>U</t>
        </is>
      </c>
      <c r="P683" s="23" t="n"/>
      <c r="Q683" s="14" t="inlineStr">
        <is>
          <t>L5 Measure reliability</t>
        </is>
      </c>
      <c r="R683" s="21" t="inlineStr">
        <is>
          <t>U</t>
        </is>
      </c>
      <c r="S683" s="23" t="n"/>
      <c r="T683" s="14">
        <f>IF(Z683=0,IF(ISNUMBER(SEARCH("X",AV683)),"Unrated (0-5; X)","Unrated (0-5)"),IF(Z683=1,V683&amp;"/5",V683&amp;"-"&amp;X683&amp;"/5 (P"&amp;IF(ISNUMBER(SEARCH("X",AV683)),"; X","")&amp;")"))</f>
        <v/>
      </c>
      <c r="U683" s="26">
        <f>IF(AS683=0,"",IF(AR683=0,"Incomplete/invalid",IF(AA683=0,IF(ISNUMBER(SEARCH("X",AW683)),"Unrated (0-5; X)","Unrated (0-5)"),IF(AA683=1,W683&amp;"/5",W683&amp;"-"&amp;Y683&amp;"/5 (P"&amp;IF(ISNUMBER(SEARCH("X",AW683)),"; X","")&amp;")"))))</f>
        <v/>
      </c>
      <c r="V683" s="53">
        <f>LEN(AV683)-LEN(SUBSTITUTE(AV683,"Y",""))</f>
        <v/>
      </c>
      <c r="W683" s="54">
        <f>IF(AR683=1,LEN(AW683)-LEN(SUBSTITUTE(AW683,"Y","")),"")</f>
        <v/>
      </c>
      <c r="X683" s="53">
        <f>5-(LEN(AV683)-LEN(SUBSTITUTE(AV683,"N","")))</f>
        <v/>
      </c>
      <c r="Y683" s="54">
        <f>IF(AR683=1,5-(LEN(AW683)-LEN(SUBSTITUTE(AW683,"N",""))),"")</f>
        <v/>
      </c>
      <c r="Z683" s="55">
        <f>(V683+5-X683)/5</f>
        <v/>
      </c>
      <c r="AA683" s="56">
        <f>IF(AR683=1,(W683+5-Y683)/5,"")</f>
        <v/>
      </c>
      <c r="AB683" s="57">
        <f>D683*V683/5</f>
        <v/>
      </c>
      <c r="AC683" s="58">
        <f>IF(AR683=1,D683*W683/5,"")</f>
        <v/>
      </c>
      <c r="AD683" s="57">
        <f>D683*X683/5</f>
        <v/>
      </c>
      <c r="AE683" s="58">
        <f>IF(AR683=1,D683*Y683/5,"")</f>
        <v/>
      </c>
      <c r="AF683" s="57">
        <f>D683*Z683</f>
        <v/>
      </c>
      <c r="AG683" s="58">
        <f>IF(AR683=1,D683*AA683,"")</f>
        <v/>
      </c>
      <c r="AH683" s="14" t="inlineStr">
        <is>
          <t>Y: L1 | N: none | X: none | U: L2, L3, L4, L5. See dataset-specific evidence note in MCDM_Grades and the complete rules in MCDM_Rubric.</t>
        </is>
      </c>
      <c r="AI683" s="27" t="n"/>
      <c r="AJ683" s="14" t="inlineStr">
        <is>
          <t>https://data.mendeley.com/datasets/c6f2b7mx9t/1</t>
        </is>
      </c>
      <c r="AK683" s="27" t="n"/>
      <c r="AL683" s="14" t="inlineStr">
        <is>
          <t>P: primary documentation (not evaluator-verified data quality)</t>
        </is>
      </c>
      <c r="AM683" s="27" t="n"/>
      <c r="AN683" s="14" t="inlineStr">
        <is>
          <t>Mendeley c6f2b7mx9t/1</t>
        </is>
      </c>
      <c r="AO683" s="27" t="n"/>
      <c r="AP683" s="14" t="inlineStr">
        <is>
          <t>2026-09-07</t>
        </is>
      </c>
      <c r="AQ683" s="27" t="n"/>
      <c r="AR683" s="14">
        <f>IF(AND(AS683=5,LEN(AW683)=5,LEN(SUBSTITUTE(SUBSTITUTE(SUBSTITUTE(SUBSTITUTE(AW683,"Y",""),"N",""),"U",""),"X",""))=0),1,0)</f>
        <v/>
      </c>
      <c r="AS683" s="14">
        <f>COUNTA(G683,J683,M683,P683,S683)</f>
        <v/>
      </c>
      <c r="AT683" s="14">
        <f>SUM(IF(OR(G683="Y",G683="N",G683="U",G683="X"),IF(G683=F683,1,0),0),IF(OR(J683="Y",J683="N",J683="U",J683="X"),IF(J683=I683,1,0),0),IF(OR(M683="Y",M683="N",M683="U",M683="X"),IF(M683=L683,1,0),0),IF(OR(P683="Y",P683="N",P683="U",P683="X"),IF(P683=O683,1,0),0),IF(OR(S683="Y",S683="N",S683="U",S683="X"),IF(S683=R683,1,0),0))</f>
        <v/>
      </c>
      <c r="AU683" s="14">
        <f>A683&amp;"|"&amp;LEFT(C683,1)</f>
        <v/>
      </c>
      <c r="AV683" s="14">
        <f>F683&amp;I683&amp;L683&amp;O683&amp;R683</f>
        <v/>
      </c>
      <c r="AW683" s="14">
        <f>G683&amp;J683&amp;M683&amp;P683&amp;S683</f>
        <v/>
      </c>
    </row>
    <row r="684" ht="70" customHeight="1">
      <c r="A684" s="14" t="inlineStr">
        <is>
          <t>DS-086</t>
        </is>
      </c>
      <c r="B684" s="14" t="inlineStr">
        <is>
          <t>UAV Dataset for Automated Road Surface Degradation Detection in Real-World Conditions</t>
        </is>
      </c>
      <c r="C684" s="14" t="inlineStr">
        <is>
          <t>D Documentation</t>
        </is>
      </c>
      <c r="D684" s="14">
        <f>MCDM_Settings!$D$9</f>
        <v/>
      </c>
      <c r="E684" s="14" t="inlineStr">
        <is>
          <t>D1 Describe the files</t>
        </is>
      </c>
      <c r="F684" s="21" t="inlineStr">
        <is>
          <t>U</t>
        </is>
      </c>
      <c r="G684" s="23" t="n"/>
      <c r="H684" s="14" t="inlineStr">
        <is>
          <t>D2 Explain the source</t>
        </is>
      </c>
      <c r="I684" s="21" t="inlineStr">
        <is>
          <t>U</t>
        </is>
      </c>
      <c r="J684" s="23" t="n"/>
      <c r="K684" s="14" t="inlineStr">
        <is>
          <t>D3 Track the version</t>
        </is>
      </c>
      <c r="L684" s="21" t="inlineStr">
        <is>
          <t>Y</t>
        </is>
      </c>
      <c r="M684" s="23" t="n"/>
      <c r="N684" s="14" t="inlineStr">
        <is>
          <t>D4 State the limits</t>
        </is>
      </c>
      <c r="O684" s="21" t="inlineStr">
        <is>
          <t>U</t>
        </is>
      </c>
      <c r="P684" s="23" t="n"/>
      <c r="Q684" s="14" t="inlineStr">
        <is>
          <t>D5 Locate the details</t>
        </is>
      </c>
      <c r="R684" s="21" t="inlineStr">
        <is>
          <t>Y</t>
        </is>
      </c>
      <c r="S684" s="23" t="n"/>
      <c r="T684" s="14">
        <f>IF(Z684=0,IF(ISNUMBER(SEARCH("X",AV684)),"Unrated (0-5; X)","Unrated (0-5)"),IF(Z684=1,V684&amp;"/5",V684&amp;"-"&amp;X684&amp;"/5 (P"&amp;IF(ISNUMBER(SEARCH("X",AV684)),"; X","")&amp;")"))</f>
        <v/>
      </c>
      <c r="U684" s="26">
        <f>IF(AS684=0,"",IF(AR684=0,"Incomplete/invalid",IF(AA684=0,IF(ISNUMBER(SEARCH("X",AW684)),"Unrated (0-5; X)","Unrated (0-5)"),IF(AA684=1,W684&amp;"/5",W684&amp;"-"&amp;Y684&amp;"/5 (P"&amp;IF(ISNUMBER(SEARCH("X",AW684)),"; X","")&amp;")"))))</f>
        <v/>
      </c>
      <c r="V684" s="53">
        <f>LEN(AV684)-LEN(SUBSTITUTE(AV684,"Y",""))</f>
        <v/>
      </c>
      <c r="W684" s="54">
        <f>IF(AR684=1,LEN(AW684)-LEN(SUBSTITUTE(AW684,"Y","")),"")</f>
        <v/>
      </c>
      <c r="X684" s="53">
        <f>5-(LEN(AV684)-LEN(SUBSTITUTE(AV684,"N","")))</f>
        <v/>
      </c>
      <c r="Y684" s="54">
        <f>IF(AR684=1,5-(LEN(AW684)-LEN(SUBSTITUTE(AW684,"N",""))),"")</f>
        <v/>
      </c>
      <c r="Z684" s="55">
        <f>(V684+5-X684)/5</f>
        <v/>
      </c>
      <c r="AA684" s="56">
        <f>IF(AR684=1,(W684+5-Y684)/5,"")</f>
        <v/>
      </c>
      <c r="AB684" s="57">
        <f>D684*V684/5</f>
        <v/>
      </c>
      <c r="AC684" s="58">
        <f>IF(AR684=1,D684*W684/5,"")</f>
        <v/>
      </c>
      <c r="AD684" s="57">
        <f>D684*X684/5</f>
        <v/>
      </c>
      <c r="AE684" s="58">
        <f>IF(AR684=1,D684*Y684/5,"")</f>
        <v/>
      </c>
      <c r="AF684" s="57">
        <f>D684*Z684</f>
        <v/>
      </c>
      <c r="AG684" s="58">
        <f>IF(AR684=1,D684*AA684,"")</f>
        <v/>
      </c>
      <c r="AH684" s="14" t="inlineStr">
        <is>
          <t>Y: D3, D5 | N: none | X: none | U: D1, D2, D4. See dataset-specific evidence note in MCDM_Grades and the complete rules in MCDM_Rubric.</t>
        </is>
      </c>
      <c r="AI684" s="27" t="n"/>
      <c r="AJ684" s="14" t="inlineStr">
        <is>
          <t>https://data.mendeley.com/datasets/c6f2b7mx9t/1</t>
        </is>
      </c>
      <c r="AK684" s="27" t="n"/>
      <c r="AL684" s="14" t="inlineStr">
        <is>
          <t>P: primary documentation (not evaluator-verified data quality)</t>
        </is>
      </c>
      <c r="AM684" s="27" t="n"/>
      <c r="AN684" s="14" t="inlineStr">
        <is>
          <t>Mendeley c6f2b7mx9t/1</t>
        </is>
      </c>
      <c r="AO684" s="27" t="n"/>
      <c r="AP684" s="14" t="inlineStr">
        <is>
          <t>2026-09-07</t>
        </is>
      </c>
      <c r="AQ684" s="27" t="n"/>
      <c r="AR684" s="14">
        <f>IF(AND(AS684=5,LEN(AW684)=5,LEN(SUBSTITUTE(SUBSTITUTE(SUBSTITUTE(SUBSTITUTE(AW684,"Y",""),"N",""),"U",""),"X",""))=0),1,0)</f>
        <v/>
      </c>
      <c r="AS684" s="14">
        <f>COUNTA(G684,J684,M684,P684,S684)</f>
        <v/>
      </c>
      <c r="AT684" s="14">
        <f>SUM(IF(OR(G684="Y",G684="N",G684="U",G684="X"),IF(G684=F684,1,0),0),IF(OR(J684="Y",J684="N",J684="U",J684="X"),IF(J684=I684,1,0),0),IF(OR(M684="Y",M684="N",M684="U",M684="X"),IF(M684=L684,1,0),0),IF(OR(P684="Y",P684="N",P684="U",P684="X"),IF(P684=O684,1,0),0),IF(OR(S684="Y",S684="N",S684="U",S684="X"),IF(S684=R684,1,0),0))</f>
        <v/>
      </c>
      <c r="AU684" s="14">
        <f>A684&amp;"|"&amp;LEFT(C684,1)</f>
        <v/>
      </c>
      <c r="AV684" s="14">
        <f>F684&amp;I684&amp;L684&amp;O684&amp;R684</f>
        <v/>
      </c>
      <c r="AW684" s="14">
        <f>G684&amp;J684&amp;M684&amp;P684&amp;S684</f>
        <v/>
      </c>
    </row>
    <row r="685" ht="70" customHeight="1">
      <c r="A685" s="14" t="inlineStr">
        <is>
          <t>DS-086</t>
        </is>
      </c>
      <c r="B685" s="14" t="inlineStr">
        <is>
          <t>UAV Dataset for Automated Road Surface Degradation Detection in Real-World Conditions</t>
        </is>
      </c>
      <c r="C685" s="14" t="inlineStr">
        <is>
          <t>C Sample Size</t>
        </is>
      </c>
      <c r="D685" s="14">
        <f>MCDM_Settings!$D$10</f>
        <v/>
      </c>
      <c r="E685" s="14" t="inlineStr">
        <is>
          <t>C1 Count originals</t>
        </is>
      </c>
      <c r="F685" s="21" t="inlineStr">
        <is>
          <t>U</t>
        </is>
      </c>
      <c r="G685" s="23" t="n"/>
      <c r="H685" s="14" t="inlineStr">
        <is>
          <t>C2 Count each class</t>
        </is>
      </c>
      <c r="I685" s="21" t="inlineStr">
        <is>
          <t>U</t>
        </is>
      </c>
      <c r="J685" s="23" t="n"/>
      <c r="K685" s="14" t="inlineStr">
        <is>
          <t>C3 Count each group</t>
        </is>
      </c>
      <c r="L685" s="21" t="inlineStr">
        <is>
          <t>U</t>
        </is>
      </c>
      <c r="M685" s="23" t="n"/>
      <c r="N685" s="14" t="inlineStr">
        <is>
          <t>C4 Count each split</t>
        </is>
      </c>
      <c r="O685" s="21" t="inlineStr">
        <is>
          <t>U</t>
        </is>
      </c>
      <c r="P685" s="23" t="n"/>
      <c r="Q685" s="14" t="inlineStr">
        <is>
          <t>C5 Justify the size</t>
        </is>
      </c>
      <c r="R685" s="21" t="inlineStr">
        <is>
          <t>U</t>
        </is>
      </c>
      <c r="S685" s="23" t="n"/>
      <c r="T685" s="14">
        <f>IF(Z685=0,IF(ISNUMBER(SEARCH("X",AV685)),"Unrated (0-5; X)","Unrated (0-5)"),IF(Z685=1,V685&amp;"/5",V685&amp;"-"&amp;X685&amp;"/5 (P"&amp;IF(ISNUMBER(SEARCH("X",AV685)),"; X","")&amp;")"))</f>
        <v/>
      </c>
      <c r="U685" s="26">
        <f>IF(AS685=0,"",IF(AR685=0,"Incomplete/invalid",IF(AA685=0,IF(ISNUMBER(SEARCH("X",AW685)),"Unrated (0-5; X)","Unrated (0-5)"),IF(AA685=1,W685&amp;"/5",W685&amp;"-"&amp;Y685&amp;"/5 (P"&amp;IF(ISNUMBER(SEARCH("X",AW685)),"; X","")&amp;")"))))</f>
        <v/>
      </c>
      <c r="V685" s="53">
        <f>LEN(AV685)-LEN(SUBSTITUTE(AV685,"Y",""))</f>
        <v/>
      </c>
      <c r="W685" s="54">
        <f>IF(AR685=1,LEN(AW685)-LEN(SUBSTITUTE(AW685,"Y","")),"")</f>
        <v/>
      </c>
      <c r="X685" s="53">
        <f>5-(LEN(AV685)-LEN(SUBSTITUTE(AV685,"N","")))</f>
        <v/>
      </c>
      <c r="Y685" s="54">
        <f>IF(AR685=1,5-(LEN(AW685)-LEN(SUBSTITUTE(AW685,"N",""))),"")</f>
        <v/>
      </c>
      <c r="Z685" s="55">
        <f>(V685+5-X685)/5</f>
        <v/>
      </c>
      <c r="AA685" s="56">
        <f>IF(AR685=1,(W685+5-Y685)/5,"")</f>
        <v/>
      </c>
      <c r="AB685" s="57">
        <f>D685*V685/5</f>
        <v/>
      </c>
      <c r="AC685" s="58">
        <f>IF(AR685=1,D685*W685/5,"")</f>
        <v/>
      </c>
      <c r="AD685" s="57">
        <f>D685*X685/5</f>
        <v/>
      </c>
      <c r="AE685" s="58">
        <f>IF(AR685=1,D685*Y685/5,"")</f>
        <v/>
      </c>
      <c r="AF685" s="57">
        <f>D685*Z685</f>
        <v/>
      </c>
      <c r="AG685" s="58">
        <f>IF(AR685=1,D685*AA685,"")</f>
        <v/>
      </c>
      <c r="AH685" s="14" t="inlineStr">
        <is>
          <t>Y: none | N: none | X: none | U: C1, C2, C3, C4, C5. See dataset-specific evidence note in MCDM_Grades and the complete rules in MCDM_Rubric.</t>
        </is>
      </c>
      <c r="AI685" s="27" t="n"/>
      <c r="AJ685" s="14" t="inlineStr">
        <is>
          <t>https://data.mendeley.com/datasets/c6f2b7mx9t/1</t>
        </is>
      </c>
      <c r="AK685" s="27" t="n"/>
      <c r="AL685" s="14" t="inlineStr">
        <is>
          <t>P: primary documentation (not evaluator-verified data quality)</t>
        </is>
      </c>
      <c r="AM685" s="27" t="n"/>
      <c r="AN685" s="14" t="inlineStr">
        <is>
          <t>Mendeley c6f2b7mx9t/1</t>
        </is>
      </c>
      <c r="AO685" s="27" t="n"/>
      <c r="AP685" s="14" t="inlineStr">
        <is>
          <t>2026-09-07</t>
        </is>
      </c>
      <c r="AQ685" s="27" t="n"/>
      <c r="AR685" s="14">
        <f>IF(AND(AS685=5,LEN(AW685)=5,LEN(SUBSTITUTE(SUBSTITUTE(SUBSTITUTE(SUBSTITUTE(AW685,"Y",""),"N",""),"U",""),"X",""))=0),1,0)</f>
        <v/>
      </c>
      <c r="AS685" s="14">
        <f>COUNTA(G685,J685,M685,P685,S685)</f>
        <v/>
      </c>
      <c r="AT685" s="14">
        <f>SUM(IF(OR(G685="Y",G685="N",G685="U",G685="X"),IF(G685=F685,1,0),0),IF(OR(J685="Y",J685="N",J685="U",J685="X"),IF(J685=I685,1,0),0),IF(OR(M685="Y",M685="N",M685="U",M685="X"),IF(M685=L685,1,0),0),IF(OR(P685="Y",P685="N",P685="U",P685="X"),IF(P685=O685,1,0),0),IF(OR(S685="Y",S685="N",S685="U",S685="X"),IF(S685=R685,1,0),0))</f>
        <v/>
      </c>
      <c r="AU685" s="14">
        <f>A685&amp;"|"&amp;LEFT(C685,1)</f>
        <v/>
      </c>
      <c r="AV685" s="14">
        <f>F685&amp;I685&amp;L685&amp;O685&amp;R685</f>
        <v/>
      </c>
      <c r="AW685" s="14">
        <f>G685&amp;J685&amp;M685&amp;P685&amp;S685</f>
        <v/>
      </c>
    </row>
    <row r="686" ht="70" customHeight="1">
      <c r="A686" s="14" t="inlineStr">
        <is>
          <t>DS-086</t>
        </is>
      </c>
      <c r="B686" s="14" t="inlineStr">
        <is>
          <t>UAV Dataset for Automated Road Surface Degradation Detection in Real-World Conditions</t>
        </is>
      </c>
      <c r="C686" s="14" t="inlineStr">
        <is>
          <t>R Domain Fit</t>
        </is>
      </c>
      <c r="D686" s="14">
        <f>MCDM_Settings!$D$11</f>
        <v/>
      </c>
      <c r="E686" s="14" t="inlineStr">
        <is>
          <t>R1 Define the domain</t>
        </is>
      </c>
      <c r="F686" s="21" t="inlineStr">
        <is>
          <t>U</t>
        </is>
      </c>
      <c r="G686" s="23" t="n"/>
      <c r="H686" s="14" t="inlineStr">
        <is>
          <t>R2 Describe coverage</t>
        </is>
      </c>
      <c r="I686" s="21" t="inlineStr">
        <is>
          <t>U</t>
        </is>
      </c>
      <c r="J686" s="23" t="n"/>
      <c r="K686" s="14" t="inlineStr">
        <is>
          <t>R3 Compare the target</t>
        </is>
      </c>
      <c r="L686" s="21" t="inlineStr">
        <is>
          <t>U</t>
        </is>
      </c>
      <c r="M686" s="23" t="n"/>
      <c r="N686" s="14" t="inlineStr">
        <is>
          <t>R4 Check for bias</t>
        </is>
      </c>
      <c r="O686" s="21" t="inlineStr">
        <is>
          <t>U</t>
        </is>
      </c>
      <c r="P686" s="23" t="n"/>
      <c r="Q686" s="14" t="inlineStr">
        <is>
          <t>R5 Test a new domain</t>
        </is>
      </c>
      <c r="R686" s="21" t="inlineStr">
        <is>
          <t>U</t>
        </is>
      </c>
      <c r="S686" s="23" t="n"/>
      <c r="T686" s="14">
        <f>IF(Z686=0,IF(ISNUMBER(SEARCH("X",AV686)),"Unrated (0-5; X)","Unrated (0-5)"),IF(Z686=1,V686&amp;"/5",V686&amp;"-"&amp;X686&amp;"/5 (P"&amp;IF(ISNUMBER(SEARCH("X",AV686)),"; X","")&amp;")"))</f>
        <v/>
      </c>
      <c r="U686" s="26">
        <f>IF(AS686=0,"",IF(AR686=0,"Incomplete/invalid",IF(AA686=0,IF(ISNUMBER(SEARCH("X",AW686)),"Unrated (0-5; X)","Unrated (0-5)"),IF(AA686=1,W686&amp;"/5",W686&amp;"-"&amp;Y686&amp;"/5 (P"&amp;IF(ISNUMBER(SEARCH("X",AW686)),"; X","")&amp;")"))))</f>
        <v/>
      </c>
      <c r="V686" s="53">
        <f>LEN(AV686)-LEN(SUBSTITUTE(AV686,"Y",""))</f>
        <v/>
      </c>
      <c r="W686" s="54">
        <f>IF(AR686=1,LEN(AW686)-LEN(SUBSTITUTE(AW686,"Y","")),"")</f>
        <v/>
      </c>
      <c r="X686" s="53">
        <f>5-(LEN(AV686)-LEN(SUBSTITUTE(AV686,"N","")))</f>
        <v/>
      </c>
      <c r="Y686" s="54">
        <f>IF(AR686=1,5-(LEN(AW686)-LEN(SUBSTITUTE(AW686,"N",""))),"")</f>
        <v/>
      </c>
      <c r="Z686" s="55">
        <f>(V686+5-X686)/5</f>
        <v/>
      </c>
      <c r="AA686" s="56">
        <f>IF(AR686=1,(W686+5-Y686)/5,"")</f>
        <v/>
      </c>
      <c r="AB686" s="57">
        <f>D686*V686/5</f>
        <v/>
      </c>
      <c r="AC686" s="58">
        <f>IF(AR686=1,D686*W686/5,"")</f>
        <v/>
      </c>
      <c r="AD686" s="57">
        <f>D686*X686/5</f>
        <v/>
      </c>
      <c r="AE686" s="58">
        <f>IF(AR686=1,D686*Y686/5,"")</f>
        <v/>
      </c>
      <c r="AF686" s="57">
        <f>D686*Z686</f>
        <v/>
      </c>
      <c r="AG686" s="58">
        <f>IF(AR686=1,D686*AA686,"")</f>
        <v/>
      </c>
      <c r="AH686" s="14" t="inlineStr">
        <is>
          <t>Y: none | N: none | X: none | U: R1, R2, R3, R4, R5. See dataset-specific evidence note in MCDM_Grades and the complete rules in MCDM_Rubric.</t>
        </is>
      </c>
      <c r="AI686" s="27" t="n"/>
      <c r="AJ686" s="14" t="inlineStr">
        <is>
          <t>https://data.mendeley.com/datasets/c6f2b7mx9t/1</t>
        </is>
      </c>
      <c r="AK686" s="27" t="n"/>
      <c r="AL686" s="14" t="inlineStr">
        <is>
          <t>P: primary documentation (not evaluator-verified data quality)</t>
        </is>
      </c>
      <c r="AM686" s="27" t="n"/>
      <c r="AN686" s="14" t="inlineStr">
        <is>
          <t>Mendeley c6f2b7mx9t/1</t>
        </is>
      </c>
      <c r="AO686" s="27" t="n"/>
      <c r="AP686" s="14" t="inlineStr">
        <is>
          <t>2026-09-07</t>
        </is>
      </c>
      <c r="AQ686" s="27" t="n"/>
      <c r="AR686" s="14">
        <f>IF(AND(AS686=5,LEN(AW686)=5,LEN(SUBSTITUTE(SUBSTITUTE(SUBSTITUTE(SUBSTITUTE(AW686,"Y",""),"N",""),"U",""),"X",""))=0),1,0)</f>
        <v/>
      </c>
      <c r="AS686" s="14">
        <f>COUNTA(G686,J686,M686,P686,S686)</f>
        <v/>
      </c>
      <c r="AT686" s="14">
        <f>SUM(IF(OR(G686="Y",G686="N",G686="U",G686="X"),IF(G686=F686,1,0),0),IF(OR(J686="Y",J686="N",J686="U",J686="X"),IF(J686=I686,1,0),0),IF(OR(M686="Y",M686="N",M686="U",M686="X"),IF(M686=L686,1,0),0),IF(OR(P686="Y",P686="N",P686="U",P686="X"),IF(P686=O686,1,0),0),IF(OR(S686="Y",S686="N",S686="U",S686="X"),IF(S686=R686,1,0),0))</f>
        <v/>
      </c>
      <c r="AU686" s="14">
        <f>A686&amp;"|"&amp;LEFT(C686,1)</f>
        <v/>
      </c>
      <c r="AV686" s="14">
        <f>F686&amp;I686&amp;L686&amp;O686&amp;R686</f>
        <v/>
      </c>
      <c r="AW686" s="14">
        <f>G686&amp;J686&amp;M686&amp;P686&amp;S686</f>
        <v/>
      </c>
    </row>
    <row r="687" ht="70" customHeight="1">
      <c r="A687" s="14" t="inlineStr">
        <is>
          <t>DS-086</t>
        </is>
      </c>
      <c r="B687" s="14" t="inlineStr">
        <is>
          <t>UAV Dataset for Automated Road Surface Degradation Detection in Real-World Conditions</t>
        </is>
      </c>
      <c r="C687" s="14" t="inlineStr">
        <is>
          <t>M Sensor Details</t>
        </is>
      </c>
      <c r="D687" s="14">
        <f>MCDM_Settings!$D$12</f>
        <v/>
      </c>
      <c r="E687" s="14" t="inlineStr">
        <is>
          <t>M1 Identify equipment</t>
        </is>
      </c>
      <c r="F687" s="21" t="inlineStr">
        <is>
          <t>Y</t>
        </is>
      </c>
      <c r="G687" s="23" t="n"/>
      <c r="H687" s="14" t="inlineStr">
        <is>
          <t>M2 Specify the scale</t>
        </is>
      </c>
      <c r="I687" s="21" t="inlineStr">
        <is>
          <t>U</t>
        </is>
      </c>
      <c r="J687" s="23" t="n"/>
      <c r="K687" s="14" t="inlineStr">
        <is>
          <t>M3 Locate the records</t>
        </is>
      </c>
      <c r="L687" s="21" t="inlineStr">
        <is>
          <t>U</t>
        </is>
      </c>
      <c r="M687" s="23" t="n"/>
      <c r="N687" s="14" t="inlineStr">
        <is>
          <t>M4 Report precision</t>
        </is>
      </c>
      <c r="O687" s="21" t="inlineStr">
        <is>
          <t>U</t>
        </is>
      </c>
      <c r="P687" s="23" t="n"/>
      <c r="Q687" s="14" t="inlineStr">
        <is>
          <t>M5 Explain processing</t>
        </is>
      </c>
      <c r="R687" s="21" t="inlineStr">
        <is>
          <t>U</t>
        </is>
      </c>
      <c r="S687" s="23" t="n"/>
      <c r="T687" s="14">
        <f>IF(Z687=0,IF(ISNUMBER(SEARCH("X",AV687)),"Unrated (0-5; X)","Unrated (0-5)"),IF(Z687=1,V687&amp;"/5",V687&amp;"-"&amp;X687&amp;"/5 (P"&amp;IF(ISNUMBER(SEARCH("X",AV687)),"; X","")&amp;")"))</f>
        <v/>
      </c>
      <c r="U687" s="26">
        <f>IF(AS687=0,"",IF(AR687=0,"Incomplete/invalid",IF(AA687=0,IF(ISNUMBER(SEARCH("X",AW687)),"Unrated (0-5; X)","Unrated (0-5)"),IF(AA687=1,W687&amp;"/5",W687&amp;"-"&amp;Y687&amp;"/5 (P"&amp;IF(ISNUMBER(SEARCH("X",AW687)),"; X","")&amp;")"))))</f>
        <v/>
      </c>
      <c r="V687" s="53">
        <f>LEN(AV687)-LEN(SUBSTITUTE(AV687,"Y",""))</f>
        <v/>
      </c>
      <c r="W687" s="54">
        <f>IF(AR687=1,LEN(AW687)-LEN(SUBSTITUTE(AW687,"Y","")),"")</f>
        <v/>
      </c>
      <c r="X687" s="53">
        <f>5-(LEN(AV687)-LEN(SUBSTITUTE(AV687,"N","")))</f>
        <v/>
      </c>
      <c r="Y687" s="54">
        <f>IF(AR687=1,5-(LEN(AW687)-LEN(SUBSTITUTE(AW687,"N",""))),"")</f>
        <v/>
      </c>
      <c r="Z687" s="55">
        <f>(V687+5-X687)/5</f>
        <v/>
      </c>
      <c r="AA687" s="56">
        <f>IF(AR687=1,(W687+5-Y687)/5,"")</f>
        <v/>
      </c>
      <c r="AB687" s="57">
        <f>D687*V687/5</f>
        <v/>
      </c>
      <c r="AC687" s="58">
        <f>IF(AR687=1,D687*W687/5,"")</f>
        <v/>
      </c>
      <c r="AD687" s="57">
        <f>D687*X687/5</f>
        <v/>
      </c>
      <c r="AE687" s="58">
        <f>IF(AR687=1,D687*Y687/5,"")</f>
        <v/>
      </c>
      <c r="AF687" s="57">
        <f>D687*Z687</f>
        <v/>
      </c>
      <c r="AG687" s="58">
        <f>IF(AR687=1,D687*AA687,"")</f>
        <v/>
      </c>
      <c r="AH687" s="14" t="inlineStr">
        <is>
          <t>Y: M1 | N: none | X: none | U: M2, M3, M4, M5. See dataset-specific evidence note in MCDM_Grades and the complete rules in MCDM_Rubric.</t>
        </is>
      </c>
      <c r="AI687" s="27" t="n"/>
      <c r="AJ687" s="14" t="inlineStr">
        <is>
          <t>https://data.mendeley.com/datasets/c6f2b7mx9t/1</t>
        </is>
      </c>
      <c r="AK687" s="27" t="n"/>
      <c r="AL687" s="14" t="inlineStr">
        <is>
          <t>P: primary documentation (not evaluator-verified data quality)</t>
        </is>
      </c>
      <c r="AM687" s="27" t="n"/>
      <c r="AN687" s="14" t="inlineStr">
        <is>
          <t>Mendeley c6f2b7mx9t/1</t>
        </is>
      </c>
      <c r="AO687" s="27" t="n"/>
      <c r="AP687" s="14" t="inlineStr">
        <is>
          <t>2026-09-07</t>
        </is>
      </c>
      <c r="AQ687" s="27" t="n"/>
      <c r="AR687" s="14">
        <f>IF(AND(AS687=5,LEN(AW687)=5,LEN(SUBSTITUTE(SUBSTITUTE(SUBSTITUTE(SUBSTITUTE(AW687,"Y",""),"N",""),"U",""),"X",""))=0),1,0)</f>
        <v/>
      </c>
      <c r="AS687" s="14">
        <f>COUNTA(G687,J687,M687,P687,S687)</f>
        <v/>
      </c>
      <c r="AT687" s="14">
        <f>SUM(IF(OR(G687="Y",G687="N",G687="U",G687="X"),IF(G687=F687,1,0),0),IF(OR(J687="Y",J687="N",J687="U",J687="X"),IF(J687=I687,1,0),0),IF(OR(M687="Y",M687="N",M687="U",M687="X"),IF(M687=L687,1,0),0),IF(OR(P687="Y",P687="N",P687="U",P687="X"),IF(P687=O687,1,0),0),IF(OR(S687="Y",S687="N",S687="U",S687="X"),IF(S687=R687,1,0),0))</f>
        <v/>
      </c>
      <c r="AU687" s="14">
        <f>A687&amp;"|"&amp;LEFT(C687,1)</f>
        <v/>
      </c>
      <c r="AV687" s="14">
        <f>F687&amp;I687&amp;L687&amp;O687&amp;R687</f>
        <v/>
      </c>
      <c r="AW687" s="14">
        <f>G687&amp;J687&amp;M687&amp;P687&amp;S687</f>
        <v/>
      </c>
    </row>
    <row r="688" ht="70" customHeight="1">
      <c r="A688" s="14" t="inlineStr">
        <is>
          <t>DS-086</t>
        </is>
      </c>
      <c r="B688" s="14" t="inlineStr">
        <is>
          <t>UAV Dataset for Automated Road Surface Degradation Detection in Real-World Conditions</t>
        </is>
      </c>
      <c r="C688" s="14" t="inlineStr">
        <is>
          <t>V Test Readiness</t>
        </is>
      </c>
      <c r="D688" s="14">
        <f>MCDM_Settings!$D$13</f>
        <v/>
      </c>
      <c r="E688" s="14" t="inlineStr">
        <is>
          <t>V1 Identify test data</t>
        </is>
      </c>
      <c r="F688" s="21" t="inlineStr">
        <is>
          <t>U</t>
        </is>
      </c>
      <c r="G688" s="23" t="n"/>
      <c r="H688" s="14" t="inlineStr">
        <is>
          <t>V2 Define the splits</t>
        </is>
      </c>
      <c r="I688" s="21" t="inlineStr">
        <is>
          <t>U</t>
        </is>
      </c>
      <c r="J688" s="23" t="n"/>
      <c r="K688" s="14" t="inlineStr">
        <is>
          <t>V3 Prevent leakage</t>
        </is>
      </c>
      <c r="L688" s="21" t="inlineStr">
        <is>
          <t>U</t>
        </is>
      </c>
      <c r="M688" s="23" t="n"/>
      <c r="N688" s="14" t="inlineStr">
        <is>
          <t>V4 Provide a baseline</t>
        </is>
      </c>
      <c r="O688" s="21" t="inlineStr">
        <is>
          <t>U</t>
        </is>
      </c>
      <c r="P688" s="23" t="n"/>
      <c r="Q688" s="14" t="inlineStr">
        <is>
          <t>V5 Report uncertainty</t>
        </is>
      </c>
      <c r="R688" s="21" t="inlineStr">
        <is>
          <t>U</t>
        </is>
      </c>
      <c r="S688" s="23" t="n"/>
      <c r="T688" s="14">
        <f>IF(Z688=0,IF(ISNUMBER(SEARCH("X",AV688)),"Unrated (0-5; X)","Unrated (0-5)"),IF(Z688=1,V688&amp;"/5",V688&amp;"-"&amp;X688&amp;"/5 (P"&amp;IF(ISNUMBER(SEARCH("X",AV688)),"; X","")&amp;")"))</f>
        <v/>
      </c>
      <c r="U688" s="26">
        <f>IF(AS688=0,"",IF(AR688=0,"Incomplete/invalid",IF(AA688=0,IF(ISNUMBER(SEARCH("X",AW688)),"Unrated (0-5; X)","Unrated (0-5)"),IF(AA688=1,W688&amp;"/5",W688&amp;"-"&amp;Y688&amp;"/5 (P"&amp;IF(ISNUMBER(SEARCH("X",AW688)),"; X","")&amp;")"))))</f>
        <v/>
      </c>
      <c r="V688" s="53">
        <f>LEN(AV688)-LEN(SUBSTITUTE(AV688,"Y",""))</f>
        <v/>
      </c>
      <c r="W688" s="54">
        <f>IF(AR688=1,LEN(AW688)-LEN(SUBSTITUTE(AW688,"Y","")),"")</f>
        <v/>
      </c>
      <c r="X688" s="53">
        <f>5-(LEN(AV688)-LEN(SUBSTITUTE(AV688,"N","")))</f>
        <v/>
      </c>
      <c r="Y688" s="54">
        <f>IF(AR688=1,5-(LEN(AW688)-LEN(SUBSTITUTE(AW688,"N",""))),"")</f>
        <v/>
      </c>
      <c r="Z688" s="55">
        <f>(V688+5-X688)/5</f>
        <v/>
      </c>
      <c r="AA688" s="56">
        <f>IF(AR688=1,(W688+5-Y688)/5,"")</f>
        <v/>
      </c>
      <c r="AB688" s="57">
        <f>D688*V688/5</f>
        <v/>
      </c>
      <c r="AC688" s="58">
        <f>IF(AR688=1,D688*W688/5,"")</f>
        <v/>
      </c>
      <c r="AD688" s="57">
        <f>D688*X688/5</f>
        <v/>
      </c>
      <c r="AE688" s="58">
        <f>IF(AR688=1,D688*Y688/5,"")</f>
        <v/>
      </c>
      <c r="AF688" s="57">
        <f>D688*Z688</f>
        <v/>
      </c>
      <c r="AG688" s="58">
        <f>IF(AR688=1,D688*AA688,"")</f>
        <v/>
      </c>
      <c r="AH688" s="14" t="inlineStr">
        <is>
          <t>Y: none | N: none | X: none | U: V1, V2, V3, V4, V5. See dataset-specific evidence note in MCDM_Grades and the complete rules in MCDM_Rubric.</t>
        </is>
      </c>
      <c r="AI688" s="27" t="n"/>
      <c r="AJ688" s="14" t="inlineStr">
        <is>
          <t>https://data.mendeley.com/datasets/c6f2b7mx9t/1</t>
        </is>
      </c>
      <c r="AK688" s="27" t="n"/>
      <c r="AL688" s="14" t="inlineStr">
        <is>
          <t>P: primary documentation (not evaluator-verified data quality)</t>
        </is>
      </c>
      <c r="AM688" s="27" t="n"/>
      <c r="AN688" s="14" t="inlineStr">
        <is>
          <t>Mendeley c6f2b7mx9t/1</t>
        </is>
      </c>
      <c r="AO688" s="27" t="n"/>
      <c r="AP688" s="14" t="inlineStr">
        <is>
          <t>2026-09-07</t>
        </is>
      </c>
      <c r="AQ688" s="27" t="n"/>
      <c r="AR688" s="14">
        <f>IF(AND(AS688=5,LEN(AW688)=5,LEN(SUBSTITUTE(SUBSTITUTE(SUBSTITUTE(SUBSTITUTE(AW688,"Y",""),"N",""),"U",""),"X",""))=0),1,0)</f>
        <v/>
      </c>
      <c r="AS688" s="14">
        <f>COUNTA(G688,J688,M688,P688,S688)</f>
        <v/>
      </c>
      <c r="AT688" s="14">
        <f>SUM(IF(OR(G688="Y",G688="N",G688="U",G688="X"),IF(G688=F688,1,0),0),IF(OR(J688="Y",J688="N",J688="U",J688="X"),IF(J688=I688,1,0),0),IF(OR(M688="Y",M688="N",M688="U",M688="X"),IF(M688=L688,1,0),0),IF(OR(P688="Y",P688="N",P688="U",P688="X"),IF(P688=O688,1,0),0),IF(OR(S688="Y",S688="N",S688="U",S688="X"),IF(S688=R688,1,0),0))</f>
        <v/>
      </c>
      <c r="AU688" s="14">
        <f>A688&amp;"|"&amp;LEFT(C688,1)</f>
        <v/>
      </c>
      <c r="AV688" s="14">
        <f>F688&amp;I688&amp;L688&amp;O688&amp;R688</f>
        <v/>
      </c>
      <c r="AW688" s="14">
        <f>G688&amp;J688&amp;M688&amp;P688&amp;S688</f>
        <v/>
      </c>
    </row>
    <row r="689" ht="70" customHeight="1">
      <c r="A689" s="14" t="inlineStr">
        <is>
          <t>DS-086</t>
        </is>
      </c>
      <c r="B689" s="14" t="inlineStr">
        <is>
          <t>UAV Dataset for Automated Road Surface Degradation Detection in Real-World Conditions</t>
        </is>
      </c>
      <c r="C689" s="14" t="inlineStr">
        <is>
          <t>E Engineering Value</t>
        </is>
      </c>
      <c r="D689" s="14">
        <f>MCDM_Settings!$D$14</f>
        <v/>
      </c>
      <c r="E689" s="14" t="inlineStr">
        <is>
          <t>E1 Define the outcome</t>
        </is>
      </c>
      <c r="F689" s="21" t="inlineStr">
        <is>
          <t>U</t>
        </is>
      </c>
      <c r="G689" s="23" t="n"/>
      <c r="H689" s="14" t="inlineStr">
        <is>
          <t>E2 Provide measurements</t>
        </is>
      </c>
      <c r="I689" s="21" t="inlineStr">
        <is>
          <t>U</t>
        </is>
      </c>
      <c r="J689" s="23" t="n"/>
      <c r="K689" s="14" t="inlineStr">
        <is>
          <t>E3 Link the records</t>
        </is>
      </c>
      <c r="L689" s="21" t="inlineStr">
        <is>
          <t>U</t>
        </is>
      </c>
      <c r="M689" s="23" t="n"/>
      <c r="N689" s="14" t="inlineStr">
        <is>
          <t>E4 Map agency needs</t>
        </is>
      </c>
      <c r="O689" s="21" t="inlineStr">
        <is>
          <t>U</t>
        </is>
      </c>
      <c r="P689" s="23" t="n"/>
      <c r="Q689" s="14" t="inlineStr">
        <is>
          <t>E5 Validate the decision</t>
        </is>
      </c>
      <c r="R689" s="21" t="inlineStr">
        <is>
          <t>U</t>
        </is>
      </c>
      <c r="S689" s="23" t="n"/>
      <c r="T689" s="14">
        <f>IF(Z689=0,IF(ISNUMBER(SEARCH("X",AV689)),"Unrated (0-5; X)","Unrated (0-5)"),IF(Z689=1,V689&amp;"/5",V689&amp;"-"&amp;X689&amp;"/5 (P"&amp;IF(ISNUMBER(SEARCH("X",AV689)),"; X","")&amp;")"))</f>
        <v/>
      </c>
      <c r="U689" s="26">
        <f>IF(AS689=0,"",IF(AR689=0,"Incomplete/invalid",IF(AA689=0,IF(ISNUMBER(SEARCH("X",AW689)),"Unrated (0-5; X)","Unrated (0-5)"),IF(AA689=1,W689&amp;"/5",W689&amp;"-"&amp;Y689&amp;"/5 (P"&amp;IF(ISNUMBER(SEARCH("X",AW689)),"; X","")&amp;")"))))</f>
        <v/>
      </c>
      <c r="V689" s="53">
        <f>LEN(AV689)-LEN(SUBSTITUTE(AV689,"Y",""))</f>
        <v/>
      </c>
      <c r="W689" s="54">
        <f>IF(AR689=1,LEN(AW689)-LEN(SUBSTITUTE(AW689,"Y","")),"")</f>
        <v/>
      </c>
      <c r="X689" s="53">
        <f>5-(LEN(AV689)-LEN(SUBSTITUTE(AV689,"N","")))</f>
        <v/>
      </c>
      <c r="Y689" s="54">
        <f>IF(AR689=1,5-(LEN(AW689)-LEN(SUBSTITUTE(AW689,"N",""))),"")</f>
        <v/>
      </c>
      <c r="Z689" s="55">
        <f>(V689+5-X689)/5</f>
        <v/>
      </c>
      <c r="AA689" s="56">
        <f>IF(AR689=1,(W689+5-Y689)/5,"")</f>
        <v/>
      </c>
      <c r="AB689" s="57">
        <f>D689*V689/5</f>
        <v/>
      </c>
      <c r="AC689" s="58">
        <f>IF(AR689=1,D689*W689/5,"")</f>
        <v/>
      </c>
      <c r="AD689" s="57">
        <f>D689*X689/5</f>
        <v/>
      </c>
      <c r="AE689" s="58">
        <f>IF(AR689=1,D689*Y689/5,"")</f>
        <v/>
      </c>
      <c r="AF689" s="57">
        <f>D689*Z689</f>
        <v/>
      </c>
      <c r="AG689" s="58">
        <f>IF(AR689=1,D689*AA689,"")</f>
        <v/>
      </c>
      <c r="AH689" s="14" t="inlineStr">
        <is>
          <t>Y: none | N: none | X: none | U: E1, E2, E3, E4, E5. See dataset-specific evidence note in MCDM_Grades and the complete rules in MCDM_Rubric.</t>
        </is>
      </c>
      <c r="AI689" s="27" t="n"/>
      <c r="AJ689" s="14" t="inlineStr">
        <is>
          <t>https://data.mendeley.com/datasets/c6f2b7mx9t/1</t>
        </is>
      </c>
      <c r="AK689" s="27" t="n"/>
      <c r="AL689" s="14" t="inlineStr">
        <is>
          <t>P: primary documentation (not evaluator-verified data quality)</t>
        </is>
      </c>
      <c r="AM689" s="27" t="n"/>
      <c r="AN689" s="14" t="inlineStr">
        <is>
          <t>Mendeley c6f2b7mx9t/1</t>
        </is>
      </c>
      <c r="AO689" s="27" t="n"/>
      <c r="AP689" s="14" t="inlineStr">
        <is>
          <t>2026-09-07</t>
        </is>
      </c>
      <c r="AQ689" s="27" t="n"/>
      <c r="AR689" s="14">
        <f>IF(AND(AS689=5,LEN(AW689)=5,LEN(SUBSTITUTE(SUBSTITUTE(SUBSTITUTE(SUBSTITUTE(AW689,"Y",""),"N",""),"U",""),"X",""))=0),1,0)</f>
        <v/>
      </c>
      <c r="AS689" s="14">
        <f>COUNTA(G689,J689,M689,P689,S689)</f>
        <v/>
      </c>
      <c r="AT689" s="14">
        <f>SUM(IF(OR(G689="Y",G689="N",G689="U",G689="X"),IF(G689=F689,1,0),0),IF(OR(J689="Y",J689="N",J689="U",J689="X"),IF(J689=I689,1,0),0),IF(OR(M689="Y",M689="N",M689="U",M689="X"),IF(M689=L689,1,0),0),IF(OR(P689="Y",P689="N",P689="U",P689="X"),IF(P689=O689,1,0),0),IF(OR(S689="Y",S689="N",S689="U",S689="X"),IF(S689=R689,1,0),0))</f>
        <v/>
      </c>
      <c r="AU689" s="14">
        <f>A689&amp;"|"&amp;LEFT(C689,1)</f>
        <v/>
      </c>
      <c r="AV689" s="14">
        <f>F689&amp;I689&amp;L689&amp;O689&amp;R689</f>
        <v/>
      </c>
      <c r="AW689" s="14">
        <f>G689&amp;J689&amp;M689&amp;P689&amp;S689</f>
        <v/>
      </c>
    </row>
    <row r="690" ht="70" customHeight="1">
      <c r="A690" s="14" t="inlineStr">
        <is>
          <t>DS-087</t>
        </is>
      </c>
      <c r="B690" s="14" t="inlineStr">
        <is>
          <t>BLACrack</t>
        </is>
      </c>
      <c r="C690" s="14" t="inlineStr">
        <is>
          <t>A Access</t>
        </is>
      </c>
      <c r="D690" s="14">
        <f>MCDM_Settings!$D$7</f>
        <v/>
      </c>
      <c r="E690" s="14" t="inlineStr">
        <is>
          <t>A1 Find the release</t>
        </is>
      </c>
      <c r="F690" s="21" t="inlineStr">
        <is>
          <t>Y</t>
        </is>
      </c>
      <c r="G690" s="23" t="n"/>
      <c r="H690" s="14" t="inlineStr">
        <is>
          <t>A2 Get the data</t>
        </is>
      </c>
      <c r="I690" s="21" t="inlineStr">
        <is>
          <t>N</t>
        </is>
      </c>
      <c r="J690" s="23" t="n"/>
      <c r="K690" s="14" t="inlineStr">
        <is>
          <t>A3 Check the license</t>
        </is>
      </c>
      <c r="L690" s="21" t="inlineStr">
        <is>
          <t>U</t>
        </is>
      </c>
      <c r="M690" s="23" t="n"/>
      <c r="N690" s="14" t="inlineStr">
        <is>
          <t>A4 Check other rights</t>
        </is>
      </c>
      <c r="O690" s="21" t="inlineStr">
        <is>
          <t>U</t>
        </is>
      </c>
      <c r="P690" s="23" t="n"/>
      <c r="Q690" s="14" t="inlineStr">
        <is>
          <t>A5 Open a sample</t>
        </is>
      </c>
      <c r="R690" s="21" t="inlineStr">
        <is>
          <t>U</t>
        </is>
      </c>
      <c r="S690" s="23" t="n"/>
      <c r="T690" s="14">
        <f>IF(Z690=0,IF(ISNUMBER(SEARCH("X",AV690)),"Unrated (0-5; X)","Unrated (0-5)"),IF(Z690=1,V690&amp;"/5",V690&amp;"-"&amp;X690&amp;"/5 (P"&amp;IF(ISNUMBER(SEARCH("X",AV690)),"; X","")&amp;")"))</f>
        <v/>
      </c>
      <c r="U690" s="26">
        <f>IF(AS690=0,"",IF(AR690=0,"Incomplete/invalid",IF(AA690=0,IF(ISNUMBER(SEARCH("X",AW690)),"Unrated (0-5; X)","Unrated (0-5)"),IF(AA690=1,W690&amp;"/5",W690&amp;"-"&amp;Y690&amp;"/5 (P"&amp;IF(ISNUMBER(SEARCH("X",AW690)),"; X","")&amp;")"))))</f>
        <v/>
      </c>
      <c r="V690" s="53">
        <f>LEN(AV690)-LEN(SUBSTITUTE(AV690,"Y",""))</f>
        <v/>
      </c>
      <c r="W690" s="54">
        <f>IF(AR690=1,LEN(AW690)-LEN(SUBSTITUTE(AW690,"Y","")),"")</f>
        <v/>
      </c>
      <c r="X690" s="53">
        <f>5-(LEN(AV690)-LEN(SUBSTITUTE(AV690,"N","")))</f>
        <v/>
      </c>
      <c r="Y690" s="54">
        <f>IF(AR690=1,5-(LEN(AW690)-LEN(SUBSTITUTE(AW690,"N",""))),"")</f>
        <v/>
      </c>
      <c r="Z690" s="55">
        <f>(V690+5-X690)/5</f>
        <v/>
      </c>
      <c r="AA690" s="56">
        <f>IF(AR690=1,(W690+5-Y690)/5,"")</f>
        <v/>
      </c>
      <c r="AB690" s="57">
        <f>D690*V690/5</f>
        <v/>
      </c>
      <c r="AC690" s="58">
        <f>IF(AR690=1,D690*W690/5,"")</f>
        <v/>
      </c>
      <c r="AD690" s="57">
        <f>D690*X690/5</f>
        <v/>
      </c>
      <c r="AE690" s="58">
        <f>IF(AR690=1,D690*Y690/5,"")</f>
        <v/>
      </c>
      <c r="AF690" s="57">
        <f>D690*Z690</f>
        <v/>
      </c>
      <c r="AG690" s="58">
        <f>IF(AR690=1,D690*AA690,"")</f>
        <v/>
      </c>
      <c r="AH690" s="14" t="inlineStr">
        <is>
          <t>Y: A1 | N: A2 | X: none | U: A3, A4, A5. See dataset-specific evidence note in MCDM_Grades and the complete rules in MCDM_Rubric.</t>
        </is>
      </c>
      <c r="AI690" s="27" t="n"/>
      <c r="AJ690" s="14" t="inlineStr">
        <is>
          <t>https://huggingface.co/datasets/lambert1862/BLACrack</t>
        </is>
      </c>
      <c r="AK690" s="27" t="n"/>
      <c r="AL690" s="14" t="inlineStr">
        <is>
          <t>P: primary documentation (not evaluator-verified data quality)</t>
        </is>
      </c>
      <c r="AM690" s="27" t="n"/>
      <c r="AN690" s="14" t="inlineStr">
        <is>
          <t>f6706e2649a9251a05c83ac8fa6a8cb8c270c929</t>
        </is>
      </c>
      <c r="AO690" s="27" t="n"/>
      <c r="AP690" s="14" t="inlineStr">
        <is>
          <t>2026-09-07</t>
        </is>
      </c>
      <c r="AQ690" s="27" t="n"/>
      <c r="AR690" s="14">
        <f>IF(AND(AS690=5,LEN(AW690)=5,LEN(SUBSTITUTE(SUBSTITUTE(SUBSTITUTE(SUBSTITUTE(AW690,"Y",""),"N",""),"U",""),"X",""))=0),1,0)</f>
        <v/>
      </c>
      <c r="AS690" s="14">
        <f>COUNTA(G690,J690,M690,P690,S690)</f>
        <v/>
      </c>
      <c r="AT690" s="14">
        <f>SUM(IF(OR(G690="Y",G690="N",G690="U",G690="X"),IF(G690=F690,1,0),0),IF(OR(J690="Y",J690="N",J690="U",J690="X"),IF(J690=I690,1,0),0),IF(OR(M690="Y",M690="N",M690="U",M690="X"),IF(M690=L690,1,0),0),IF(OR(P690="Y",P690="N",P690="U",P690="X"),IF(P690=O690,1,0),0),IF(OR(S690="Y",S690="N",S690="U",S690="X"),IF(S690=R690,1,0),0))</f>
        <v/>
      </c>
      <c r="AU690" s="14">
        <f>A690&amp;"|"&amp;LEFT(C690,1)</f>
        <v/>
      </c>
      <c r="AV690" s="14">
        <f>F690&amp;I690&amp;L690&amp;O690&amp;R690</f>
        <v/>
      </c>
      <c r="AW690" s="14">
        <f>G690&amp;J690&amp;M690&amp;P690&amp;S690</f>
        <v/>
      </c>
    </row>
    <row r="691" ht="70" customHeight="1">
      <c r="A691" s="14" t="inlineStr">
        <is>
          <t>DS-087</t>
        </is>
      </c>
      <c r="B691" s="14" t="inlineStr">
        <is>
          <t>BLACrack</t>
        </is>
      </c>
      <c r="C691" s="14" t="inlineStr">
        <is>
          <t>L Label Quality</t>
        </is>
      </c>
      <c r="D691" s="14">
        <f>MCDM_Settings!$D$8</f>
        <v/>
      </c>
      <c r="E691" s="14" t="inlineStr">
        <is>
          <t>L1 Define the targets</t>
        </is>
      </c>
      <c r="F691" s="21" t="inlineStr">
        <is>
          <t>Y</t>
        </is>
      </c>
      <c r="G691" s="23" t="n"/>
      <c r="H691" s="14" t="inlineStr">
        <is>
          <t>L2 Explain the rules</t>
        </is>
      </c>
      <c r="I691" s="21" t="inlineStr">
        <is>
          <t>U</t>
        </is>
      </c>
      <c r="J691" s="23" t="n"/>
      <c r="K691" s="14" t="inlineStr">
        <is>
          <t>L3 Identify the team</t>
        </is>
      </c>
      <c r="L691" s="21" t="inlineStr">
        <is>
          <t>U</t>
        </is>
      </c>
      <c r="M691" s="23" t="n"/>
      <c r="N691" s="14" t="inlineStr">
        <is>
          <t>L4 Review and correct</t>
        </is>
      </c>
      <c r="O691" s="21" t="inlineStr">
        <is>
          <t>U</t>
        </is>
      </c>
      <c r="P691" s="23" t="n"/>
      <c r="Q691" s="14" t="inlineStr">
        <is>
          <t>L5 Measure reliability</t>
        </is>
      </c>
      <c r="R691" s="21" t="inlineStr">
        <is>
          <t>U</t>
        </is>
      </c>
      <c r="S691" s="23" t="n"/>
      <c r="T691" s="14">
        <f>IF(Z691=0,IF(ISNUMBER(SEARCH("X",AV691)),"Unrated (0-5; X)","Unrated (0-5)"),IF(Z691=1,V691&amp;"/5",V691&amp;"-"&amp;X691&amp;"/5 (P"&amp;IF(ISNUMBER(SEARCH("X",AV691)),"; X","")&amp;")"))</f>
        <v/>
      </c>
      <c r="U691" s="26">
        <f>IF(AS691=0,"",IF(AR691=0,"Incomplete/invalid",IF(AA691=0,IF(ISNUMBER(SEARCH("X",AW691)),"Unrated (0-5; X)","Unrated (0-5)"),IF(AA691=1,W691&amp;"/5",W691&amp;"-"&amp;Y691&amp;"/5 (P"&amp;IF(ISNUMBER(SEARCH("X",AW691)),"; X","")&amp;")"))))</f>
        <v/>
      </c>
      <c r="V691" s="53">
        <f>LEN(AV691)-LEN(SUBSTITUTE(AV691,"Y",""))</f>
        <v/>
      </c>
      <c r="W691" s="54">
        <f>IF(AR691=1,LEN(AW691)-LEN(SUBSTITUTE(AW691,"Y","")),"")</f>
        <v/>
      </c>
      <c r="X691" s="53">
        <f>5-(LEN(AV691)-LEN(SUBSTITUTE(AV691,"N","")))</f>
        <v/>
      </c>
      <c r="Y691" s="54">
        <f>IF(AR691=1,5-(LEN(AW691)-LEN(SUBSTITUTE(AW691,"N",""))),"")</f>
        <v/>
      </c>
      <c r="Z691" s="55">
        <f>(V691+5-X691)/5</f>
        <v/>
      </c>
      <c r="AA691" s="56">
        <f>IF(AR691=1,(W691+5-Y691)/5,"")</f>
        <v/>
      </c>
      <c r="AB691" s="57">
        <f>D691*V691/5</f>
        <v/>
      </c>
      <c r="AC691" s="58">
        <f>IF(AR691=1,D691*W691/5,"")</f>
        <v/>
      </c>
      <c r="AD691" s="57">
        <f>D691*X691/5</f>
        <v/>
      </c>
      <c r="AE691" s="58">
        <f>IF(AR691=1,D691*Y691/5,"")</f>
        <v/>
      </c>
      <c r="AF691" s="57">
        <f>D691*Z691</f>
        <v/>
      </c>
      <c r="AG691" s="58">
        <f>IF(AR691=1,D691*AA691,"")</f>
        <v/>
      </c>
      <c r="AH691" s="14" t="inlineStr">
        <is>
          <t>Y: L1 | N: none | X: none | U: L2, L3, L4, L5. See dataset-specific evidence note in MCDM_Grades and the complete rules in MCDM_Rubric.</t>
        </is>
      </c>
      <c r="AI691" s="27" t="n"/>
      <c r="AJ691" s="14" t="inlineStr">
        <is>
          <t>https://huggingface.co/datasets/lambert1862/BLACrack</t>
        </is>
      </c>
      <c r="AK691" s="27" t="n"/>
      <c r="AL691" s="14" t="inlineStr">
        <is>
          <t>P: primary documentation (not evaluator-verified data quality)</t>
        </is>
      </c>
      <c r="AM691" s="27" t="n"/>
      <c r="AN691" s="14" t="inlineStr">
        <is>
          <t>f6706e2649a9251a05c83ac8fa6a8cb8c270c929</t>
        </is>
      </c>
      <c r="AO691" s="27" t="n"/>
      <c r="AP691" s="14" t="inlineStr">
        <is>
          <t>2026-09-07</t>
        </is>
      </c>
      <c r="AQ691" s="27" t="n"/>
      <c r="AR691" s="14">
        <f>IF(AND(AS691=5,LEN(AW691)=5,LEN(SUBSTITUTE(SUBSTITUTE(SUBSTITUTE(SUBSTITUTE(AW691,"Y",""),"N",""),"U",""),"X",""))=0),1,0)</f>
        <v/>
      </c>
      <c r="AS691" s="14">
        <f>COUNTA(G691,J691,M691,P691,S691)</f>
        <v/>
      </c>
      <c r="AT691" s="14">
        <f>SUM(IF(OR(G691="Y",G691="N",G691="U",G691="X"),IF(G691=F691,1,0),0),IF(OR(J691="Y",J691="N",J691="U",J691="X"),IF(J691=I691,1,0),0),IF(OR(M691="Y",M691="N",M691="U",M691="X"),IF(M691=L691,1,0),0),IF(OR(P691="Y",P691="N",P691="U",P691="X"),IF(P691=O691,1,0),0),IF(OR(S691="Y",S691="N",S691="U",S691="X"),IF(S691=R691,1,0),0))</f>
        <v/>
      </c>
      <c r="AU691" s="14">
        <f>A691&amp;"|"&amp;LEFT(C691,1)</f>
        <v/>
      </c>
      <c r="AV691" s="14">
        <f>F691&amp;I691&amp;L691&amp;O691&amp;R691</f>
        <v/>
      </c>
      <c r="AW691" s="14">
        <f>G691&amp;J691&amp;M691&amp;P691&amp;S691</f>
        <v/>
      </c>
    </row>
    <row r="692" ht="70" customHeight="1">
      <c r="A692" s="14" t="inlineStr">
        <is>
          <t>DS-087</t>
        </is>
      </c>
      <c r="B692" s="14" t="inlineStr">
        <is>
          <t>BLACrack</t>
        </is>
      </c>
      <c r="C692" s="14" t="inlineStr">
        <is>
          <t>D Documentation</t>
        </is>
      </c>
      <c r="D692" s="14">
        <f>MCDM_Settings!$D$9</f>
        <v/>
      </c>
      <c r="E692" s="14" t="inlineStr">
        <is>
          <t>D1 Describe the files</t>
        </is>
      </c>
      <c r="F692" s="21" t="inlineStr">
        <is>
          <t>U</t>
        </is>
      </c>
      <c r="G692" s="23" t="n"/>
      <c r="H692" s="14" t="inlineStr">
        <is>
          <t>D2 Explain the source</t>
        </is>
      </c>
      <c r="I692" s="21" t="inlineStr">
        <is>
          <t>Y</t>
        </is>
      </c>
      <c r="J692" s="23" t="n"/>
      <c r="K692" s="14" t="inlineStr">
        <is>
          <t>D3 Track the version</t>
        </is>
      </c>
      <c r="L692" s="21" t="inlineStr">
        <is>
          <t>U</t>
        </is>
      </c>
      <c r="M692" s="23" t="n"/>
      <c r="N692" s="14" t="inlineStr">
        <is>
          <t>D4 State the limits</t>
        </is>
      </c>
      <c r="O692" s="21" t="inlineStr">
        <is>
          <t>Y</t>
        </is>
      </c>
      <c r="P692" s="23" t="n"/>
      <c r="Q692" s="14" t="inlineStr">
        <is>
          <t>D5 Locate the details</t>
        </is>
      </c>
      <c r="R692" s="21" t="inlineStr">
        <is>
          <t>Y</t>
        </is>
      </c>
      <c r="S692" s="23" t="n"/>
      <c r="T692" s="14">
        <f>IF(Z692=0,IF(ISNUMBER(SEARCH("X",AV692)),"Unrated (0-5; X)","Unrated (0-5)"),IF(Z692=1,V692&amp;"/5",V692&amp;"-"&amp;X692&amp;"/5 (P"&amp;IF(ISNUMBER(SEARCH("X",AV692)),"; X","")&amp;")"))</f>
        <v/>
      </c>
      <c r="U692" s="26">
        <f>IF(AS692=0,"",IF(AR692=0,"Incomplete/invalid",IF(AA692=0,IF(ISNUMBER(SEARCH("X",AW692)),"Unrated (0-5; X)","Unrated (0-5)"),IF(AA692=1,W692&amp;"/5",W692&amp;"-"&amp;Y692&amp;"/5 (P"&amp;IF(ISNUMBER(SEARCH("X",AW692)),"; X","")&amp;")"))))</f>
        <v/>
      </c>
      <c r="V692" s="53">
        <f>LEN(AV692)-LEN(SUBSTITUTE(AV692,"Y",""))</f>
        <v/>
      </c>
      <c r="W692" s="54">
        <f>IF(AR692=1,LEN(AW692)-LEN(SUBSTITUTE(AW692,"Y","")),"")</f>
        <v/>
      </c>
      <c r="X692" s="53">
        <f>5-(LEN(AV692)-LEN(SUBSTITUTE(AV692,"N","")))</f>
        <v/>
      </c>
      <c r="Y692" s="54">
        <f>IF(AR692=1,5-(LEN(AW692)-LEN(SUBSTITUTE(AW692,"N",""))),"")</f>
        <v/>
      </c>
      <c r="Z692" s="55">
        <f>(V692+5-X692)/5</f>
        <v/>
      </c>
      <c r="AA692" s="56">
        <f>IF(AR692=1,(W692+5-Y692)/5,"")</f>
        <v/>
      </c>
      <c r="AB692" s="57">
        <f>D692*V692/5</f>
        <v/>
      </c>
      <c r="AC692" s="58">
        <f>IF(AR692=1,D692*W692/5,"")</f>
        <v/>
      </c>
      <c r="AD692" s="57">
        <f>D692*X692/5</f>
        <v/>
      </c>
      <c r="AE692" s="58">
        <f>IF(AR692=1,D692*Y692/5,"")</f>
        <v/>
      </c>
      <c r="AF692" s="57">
        <f>D692*Z692</f>
        <v/>
      </c>
      <c r="AG692" s="58">
        <f>IF(AR692=1,D692*AA692,"")</f>
        <v/>
      </c>
      <c r="AH692" s="14" t="inlineStr">
        <is>
          <t>Y: D2, D4, D5 | N: none | X: none | U: D1, D3. See dataset-specific evidence note in MCDM_Grades and the complete rules in MCDM_Rubric.</t>
        </is>
      </c>
      <c r="AI692" s="27" t="n"/>
      <c r="AJ692" s="14" t="inlineStr">
        <is>
          <t>https://huggingface.co/datasets/lambert1862/BLACrack</t>
        </is>
      </c>
      <c r="AK692" s="27" t="n"/>
      <c r="AL692" s="14" t="inlineStr">
        <is>
          <t>P: primary documentation (not evaluator-verified data quality)</t>
        </is>
      </c>
      <c r="AM692" s="27" t="n"/>
      <c r="AN692" s="14" t="inlineStr">
        <is>
          <t>f6706e2649a9251a05c83ac8fa6a8cb8c270c929</t>
        </is>
      </c>
      <c r="AO692" s="27" t="n"/>
      <c r="AP692" s="14" t="inlineStr">
        <is>
          <t>2026-09-07</t>
        </is>
      </c>
      <c r="AQ692" s="27" t="n"/>
      <c r="AR692" s="14">
        <f>IF(AND(AS692=5,LEN(AW692)=5,LEN(SUBSTITUTE(SUBSTITUTE(SUBSTITUTE(SUBSTITUTE(AW692,"Y",""),"N",""),"U",""),"X",""))=0),1,0)</f>
        <v/>
      </c>
      <c r="AS692" s="14">
        <f>COUNTA(G692,J692,M692,P692,S692)</f>
        <v/>
      </c>
      <c r="AT692" s="14">
        <f>SUM(IF(OR(G692="Y",G692="N",G692="U",G692="X"),IF(G692=F692,1,0),0),IF(OR(J692="Y",J692="N",J692="U",J692="X"),IF(J692=I692,1,0),0),IF(OR(M692="Y",M692="N",M692="U",M692="X"),IF(M692=L692,1,0),0),IF(OR(P692="Y",P692="N",P692="U",P692="X"),IF(P692=O692,1,0),0),IF(OR(S692="Y",S692="N",S692="U",S692="X"),IF(S692=R692,1,0),0))</f>
        <v/>
      </c>
      <c r="AU692" s="14">
        <f>A692&amp;"|"&amp;LEFT(C692,1)</f>
        <v/>
      </c>
      <c r="AV692" s="14">
        <f>F692&amp;I692&amp;L692&amp;O692&amp;R692</f>
        <v/>
      </c>
      <c r="AW692" s="14">
        <f>G692&amp;J692&amp;M692&amp;P692&amp;S692</f>
        <v/>
      </c>
    </row>
    <row r="693" ht="70" customHeight="1">
      <c r="A693" s="14" t="inlineStr">
        <is>
          <t>DS-087</t>
        </is>
      </c>
      <c r="B693" s="14" t="inlineStr">
        <is>
          <t>BLACrack</t>
        </is>
      </c>
      <c r="C693" s="14" t="inlineStr">
        <is>
          <t>C Sample Size</t>
        </is>
      </c>
      <c r="D693" s="14">
        <f>MCDM_Settings!$D$10</f>
        <v/>
      </c>
      <c r="E693" s="14" t="inlineStr">
        <is>
          <t>C1 Count originals</t>
        </is>
      </c>
      <c r="F693" s="21" t="inlineStr">
        <is>
          <t>U</t>
        </is>
      </c>
      <c r="G693" s="23" t="n"/>
      <c r="H693" s="14" t="inlineStr">
        <is>
          <t>C2 Count each class</t>
        </is>
      </c>
      <c r="I693" s="21" t="inlineStr">
        <is>
          <t>Y</t>
        </is>
      </c>
      <c r="J693" s="23" t="n"/>
      <c r="K693" s="14" t="inlineStr">
        <is>
          <t>C3 Count each group</t>
        </is>
      </c>
      <c r="L693" s="21" t="inlineStr">
        <is>
          <t>U</t>
        </is>
      </c>
      <c r="M693" s="23" t="n"/>
      <c r="N693" s="14" t="inlineStr">
        <is>
          <t>C4 Count each split</t>
        </is>
      </c>
      <c r="O693" s="21" t="inlineStr">
        <is>
          <t>U</t>
        </is>
      </c>
      <c r="P693" s="23" t="n"/>
      <c r="Q693" s="14" t="inlineStr">
        <is>
          <t>C5 Justify the size</t>
        </is>
      </c>
      <c r="R693" s="21" t="inlineStr">
        <is>
          <t>U</t>
        </is>
      </c>
      <c r="S693" s="23" t="n"/>
      <c r="T693" s="14">
        <f>IF(Z693=0,IF(ISNUMBER(SEARCH("X",AV693)),"Unrated (0-5; X)","Unrated (0-5)"),IF(Z693=1,V693&amp;"/5",V693&amp;"-"&amp;X693&amp;"/5 (P"&amp;IF(ISNUMBER(SEARCH("X",AV693)),"; X","")&amp;")"))</f>
        <v/>
      </c>
      <c r="U693" s="26">
        <f>IF(AS693=0,"",IF(AR693=0,"Incomplete/invalid",IF(AA693=0,IF(ISNUMBER(SEARCH("X",AW693)),"Unrated (0-5; X)","Unrated (0-5)"),IF(AA693=1,W693&amp;"/5",W693&amp;"-"&amp;Y693&amp;"/5 (P"&amp;IF(ISNUMBER(SEARCH("X",AW693)),"; X","")&amp;")"))))</f>
        <v/>
      </c>
      <c r="V693" s="53">
        <f>LEN(AV693)-LEN(SUBSTITUTE(AV693,"Y",""))</f>
        <v/>
      </c>
      <c r="W693" s="54">
        <f>IF(AR693=1,LEN(AW693)-LEN(SUBSTITUTE(AW693,"Y","")),"")</f>
        <v/>
      </c>
      <c r="X693" s="53">
        <f>5-(LEN(AV693)-LEN(SUBSTITUTE(AV693,"N","")))</f>
        <v/>
      </c>
      <c r="Y693" s="54">
        <f>IF(AR693=1,5-(LEN(AW693)-LEN(SUBSTITUTE(AW693,"N",""))),"")</f>
        <v/>
      </c>
      <c r="Z693" s="55">
        <f>(V693+5-X693)/5</f>
        <v/>
      </c>
      <c r="AA693" s="56">
        <f>IF(AR693=1,(W693+5-Y693)/5,"")</f>
        <v/>
      </c>
      <c r="AB693" s="57">
        <f>D693*V693/5</f>
        <v/>
      </c>
      <c r="AC693" s="58">
        <f>IF(AR693=1,D693*W693/5,"")</f>
        <v/>
      </c>
      <c r="AD693" s="57">
        <f>D693*X693/5</f>
        <v/>
      </c>
      <c r="AE693" s="58">
        <f>IF(AR693=1,D693*Y693/5,"")</f>
        <v/>
      </c>
      <c r="AF693" s="57">
        <f>D693*Z693</f>
        <v/>
      </c>
      <c r="AG693" s="58">
        <f>IF(AR693=1,D693*AA693,"")</f>
        <v/>
      </c>
      <c r="AH693" s="14" t="inlineStr">
        <is>
          <t>Y: C2 | N: none | X: none | U: C1, C3, C4, C5. See dataset-specific evidence note in MCDM_Grades and the complete rules in MCDM_Rubric.</t>
        </is>
      </c>
      <c r="AI693" s="27" t="n"/>
      <c r="AJ693" s="14" t="inlineStr">
        <is>
          <t>https://huggingface.co/datasets/lambert1862/BLACrack</t>
        </is>
      </c>
      <c r="AK693" s="27" t="n"/>
      <c r="AL693" s="14" t="inlineStr">
        <is>
          <t>P: primary documentation (not evaluator-verified data quality)</t>
        </is>
      </c>
      <c r="AM693" s="27" t="n"/>
      <c r="AN693" s="14" t="inlineStr">
        <is>
          <t>f6706e2649a9251a05c83ac8fa6a8cb8c270c929</t>
        </is>
      </c>
      <c r="AO693" s="27" t="n"/>
      <c r="AP693" s="14" t="inlineStr">
        <is>
          <t>2026-09-07</t>
        </is>
      </c>
      <c r="AQ693" s="27" t="n"/>
      <c r="AR693" s="14">
        <f>IF(AND(AS693=5,LEN(AW693)=5,LEN(SUBSTITUTE(SUBSTITUTE(SUBSTITUTE(SUBSTITUTE(AW693,"Y",""),"N",""),"U",""),"X",""))=0),1,0)</f>
        <v/>
      </c>
      <c r="AS693" s="14">
        <f>COUNTA(G693,J693,M693,P693,S693)</f>
        <v/>
      </c>
      <c r="AT693" s="14">
        <f>SUM(IF(OR(G693="Y",G693="N",G693="U",G693="X"),IF(G693=F693,1,0),0),IF(OR(J693="Y",J693="N",J693="U",J693="X"),IF(J693=I693,1,0),0),IF(OR(M693="Y",M693="N",M693="U",M693="X"),IF(M693=L693,1,0),0),IF(OR(P693="Y",P693="N",P693="U",P693="X"),IF(P693=O693,1,0),0),IF(OR(S693="Y",S693="N",S693="U",S693="X"),IF(S693=R693,1,0),0))</f>
        <v/>
      </c>
      <c r="AU693" s="14">
        <f>A693&amp;"|"&amp;LEFT(C693,1)</f>
        <v/>
      </c>
      <c r="AV693" s="14">
        <f>F693&amp;I693&amp;L693&amp;O693&amp;R693</f>
        <v/>
      </c>
      <c r="AW693" s="14">
        <f>G693&amp;J693&amp;M693&amp;P693&amp;S693</f>
        <v/>
      </c>
    </row>
    <row r="694" ht="70" customHeight="1">
      <c r="A694" s="14" t="inlineStr">
        <is>
          <t>DS-087</t>
        </is>
      </c>
      <c r="B694" s="14" t="inlineStr">
        <is>
          <t>BLACrack</t>
        </is>
      </c>
      <c r="C694" s="14" t="inlineStr">
        <is>
          <t>R Domain Fit</t>
        </is>
      </c>
      <c r="D694" s="14">
        <f>MCDM_Settings!$D$11</f>
        <v/>
      </c>
      <c r="E694" s="14" t="inlineStr">
        <is>
          <t>R1 Define the domain</t>
        </is>
      </c>
      <c r="F694" s="21" t="inlineStr">
        <is>
          <t>Y</t>
        </is>
      </c>
      <c r="G694" s="23" t="n"/>
      <c r="H694" s="14" t="inlineStr">
        <is>
          <t>R2 Describe coverage</t>
        </is>
      </c>
      <c r="I694" s="21" t="inlineStr">
        <is>
          <t>Y</t>
        </is>
      </c>
      <c r="J694" s="23" t="n"/>
      <c r="K694" s="14" t="inlineStr">
        <is>
          <t>R3 Compare the target</t>
        </is>
      </c>
      <c r="L694" s="21" t="inlineStr">
        <is>
          <t>U</t>
        </is>
      </c>
      <c r="M694" s="23" t="n"/>
      <c r="N694" s="14" t="inlineStr">
        <is>
          <t>R4 Check for bias</t>
        </is>
      </c>
      <c r="O694" s="21" t="inlineStr">
        <is>
          <t>U</t>
        </is>
      </c>
      <c r="P694" s="23" t="n"/>
      <c r="Q694" s="14" t="inlineStr">
        <is>
          <t>R5 Test a new domain</t>
        </is>
      </c>
      <c r="R694" s="21" t="inlineStr">
        <is>
          <t>U</t>
        </is>
      </c>
      <c r="S694" s="23" t="n"/>
      <c r="T694" s="14">
        <f>IF(Z694=0,IF(ISNUMBER(SEARCH("X",AV694)),"Unrated (0-5; X)","Unrated (0-5)"),IF(Z694=1,V694&amp;"/5",V694&amp;"-"&amp;X694&amp;"/5 (P"&amp;IF(ISNUMBER(SEARCH("X",AV694)),"; X","")&amp;")"))</f>
        <v/>
      </c>
      <c r="U694" s="26">
        <f>IF(AS694=0,"",IF(AR694=0,"Incomplete/invalid",IF(AA694=0,IF(ISNUMBER(SEARCH("X",AW694)),"Unrated (0-5; X)","Unrated (0-5)"),IF(AA694=1,W694&amp;"/5",W694&amp;"-"&amp;Y694&amp;"/5 (P"&amp;IF(ISNUMBER(SEARCH("X",AW694)),"; X","")&amp;")"))))</f>
        <v/>
      </c>
      <c r="V694" s="53">
        <f>LEN(AV694)-LEN(SUBSTITUTE(AV694,"Y",""))</f>
        <v/>
      </c>
      <c r="W694" s="54">
        <f>IF(AR694=1,LEN(AW694)-LEN(SUBSTITUTE(AW694,"Y","")),"")</f>
        <v/>
      </c>
      <c r="X694" s="53">
        <f>5-(LEN(AV694)-LEN(SUBSTITUTE(AV694,"N","")))</f>
        <v/>
      </c>
      <c r="Y694" s="54">
        <f>IF(AR694=1,5-(LEN(AW694)-LEN(SUBSTITUTE(AW694,"N",""))),"")</f>
        <v/>
      </c>
      <c r="Z694" s="55">
        <f>(V694+5-X694)/5</f>
        <v/>
      </c>
      <c r="AA694" s="56">
        <f>IF(AR694=1,(W694+5-Y694)/5,"")</f>
        <v/>
      </c>
      <c r="AB694" s="57">
        <f>D694*V694/5</f>
        <v/>
      </c>
      <c r="AC694" s="58">
        <f>IF(AR694=1,D694*W694/5,"")</f>
        <v/>
      </c>
      <c r="AD694" s="57">
        <f>D694*X694/5</f>
        <v/>
      </c>
      <c r="AE694" s="58">
        <f>IF(AR694=1,D694*Y694/5,"")</f>
        <v/>
      </c>
      <c r="AF694" s="57">
        <f>D694*Z694</f>
        <v/>
      </c>
      <c r="AG694" s="58">
        <f>IF(AR694=1,D694*AA694,"")</f>
        <v/>
      </c>
      <c r="AH694" s="14" t="inlineStr">
        <is>
          <t>Y: R1, R2 | N: none | X: none | U: R3, R4, R5. See dataset-specific evidence note in MCDM_Grades and the complete rules in MCDM_Rubric.</t>
        </is>
      </c>
      <c r="AI694" s="27" t="n"/>
      <c r="AJ694" s="14" t="inlineStr">
        <is>
          <t>https://huggingface.co/datasets/lambert1862/BLACrack</t>
        </is>
      </c>
      <c r="AK694" s="27" t="n"/>
      <c r="AL694" s="14" t="inlineStr">
        <is>
          <t>P: primary documentation (not evaluator-verified data quality)</t>
        </is>
      </c>
      <c r="AM694" s="27" t="n"/>
      <c r="AN694" s="14" t="inlineStr">
        <is>
          <t>f6706e2649a9251a05c83ac8fa6a8cb8c270c929</t>
        </is>
      </c>
      <c r="AO694" s="27" t="n"/>
      <c r="AP694" s="14" t="inlineStr">
        <is>
          <t>2026-09-07</t>
        </is>
      </c>
      <c r="AQ694" s="27" t="n"/>
      <c r="AR694" s="14">
        <f>IF(AND(AS694=5,LEN(AW694)=5,LEN(SUBSTITUTE(SUBSTITUTE(SUBSTITUTE(SUBSTITUTE(AW694,"Y",""),"N",""),"U",""),"X",""))=0),1,0)</f>
        <v/>
      </c>
      <c r="AS694" s="14">
        <f>COUNTA(G694,J694,M694,P694,S694)</f>
        <v/>
      </c>
      <c r="AT694" s="14">
        <f>SUM(IF(OR(G694="Y",G694="N",G694="U",G694="X"),IF(G694=F694,1,0),0),IF(OR(J694="Y",J694="N",J694="U",J694="X"),IF(J694=I694,1,0),0),IF(OR(M694="Y",M694="N",M694="U",M694="X"),IF(M694=L694,1,0),0),IF(OR(P694="Y",P694="N",P694="U",P694="X"),IF(P694=O694,1,0),0),IF(OR(S694="Y",S694="N",S694="U",S694="X"),IF(S694=R694,1,0),0))</f>
        <v/>
      </c>
      <c r="AU694" s="14">
        <f>A694&amp;"|"&amp;LEFT(C694,1)</f>
        <v/>
      </c>
      <c r="AV694" s="14">
        <f>F694&amp;I694&amp;L694&amp;O694&amp;R694</f>
        <v/>
      </c>
      <c r="AW694" s="14">
        <f>G694&amp;J694&amp;M694&amp;P694&amp;S694</f>
        <v/>
      </c>
    </row>
    <row r="695" ht="70" customHeight="1">
      <c r="A695" s="14" t="inlineStr">
        <is>
          <t>DS-087</t>
        </is>
      </c>
      <c r="B695" s="14" t="inlineStr">
        <is>
          <t>BLACrack</t>
        </is>
      </c>
      <c r="C695" s="14" t="inlineStr">
        <is>
          <t>M Sensor Details</t>
        </is>
      </c>
      <c r="D695" s="14">
        <f>MCDM_Settings!$D$12</f>
        <v/>
      </c>
      <c r="E695" s="14" t="inlineStr">
        <is>
          <t>M1 Identify equipment</t>
        </is>
      </c>
      <c r="F695" s="21" t="inlineStr">
        <is>
          <t>Y</t>
        </is>
      </c>
      <c r="G695" s="23" t="n"/>
      <c r="H695" s="14" t="inlineStr">
        <is>
          <t>M2 Specify the scale</t>
        </is>
      </c>
      <c r="I695" s="21" t="inlineStr">
        <is>
          <t>U</t>
        </is>
      </c>
      <c r="J695" s="23" t="n"/>
      <c r="K695" s="14" t="inlineStr">
        <is>
          <t>M3 Locate the records</t>
        </is>
      </c>
      <c r="L695" s="21" t="inlineStr">
        <is>
          <t>U</t>
        </is>
      </c>
      <c r="M695" s="23" t="n"/>
      <c r="N695" s="14" t="inlineStr">
        <is>
          <t>M4 Report precision</t>
        </is>
      </c>
      <c r="O695" s="21" t="inlineStr">
        <is>
          <t>U</t>
        </is>
      </c>
      <c r="P695" s="23" t="n"/>
      <c r="Q695" s="14" t="inlineStr">
        <is>
          <t>M5 Explain processing</t>
        </is>
      </c>
      <c r="R695" s="21" t="inlineStr">
        <is>
          <t>U</t>
        </is>
      </c>
      <c r="S695" s="23" t="n"/>
      <c r="T695" s="14">
        <f>IF(Z695=0,IF(ISNUMBER(SEARCH("X",AV695)),"Unrated (0-5; X)","Unrated (0-5)"),IF(Z695=1,V695&amp;"/5",V695&amp;"-"&amp;X695&amp;"/5 (P"&amp;IF(ISNUMBER(SEARCH("X",AV695)),"; X","")&amp;")"))</f>
        <v/>
      </c>
      <c r="U695" s="26">
        <f>IF(AS695=0,"",IF(AR695=0,"Incomplete/invalid",IF(AA695=0,IF(ISNUMBER(SEARCH("X",AW695)),"Unrated (0-5; X)","Unrated (0-5)"),IF(AA695=1,W695&amp;"/5",W695&amp;"-"&amp;Y695&amp;"/5 (P"&amp;IF(ISNUMBER(SEARCH("X",AW695)),"; X","")&amp;")"))))</f>
        <v/>
      </c>
      <c r="V695" s="53">
        <f>LEN(AV695)-LEN(SUBSTITUTE(AV695,"Y",""))</f>
        <v/>
      </c>
      <c r="W695" s="54">
        <f>IF(AR695=1,LEN(AW695)-LEN(SUBSTITUTE(AW695,"Y","")),"")</f>
        <v/>
      </c>
      <c r="X695" s="53">
        <f>5-(LEN(AV695)-LEN(SUBSTITUTE(AV695,"N","")))</f>
        <v/>
      </c>
      <c r="Y695" s="54">
        <f>IF(AR695=1,5-(LEN(AW695)-LEN(SUBSTITUTE(AW695,"N",""))),"")</f>
        <v/>
      </c>
      <c r="Z695" s="55">
        <f>(V695+5-X695)/5</f>
        <v/>
      </c>
      <c r="AA695" s="56">
        <f>IF(AR695=1,(W695+5-Y695)/5,"")</f>
        <v/>
      </c>
      <c r="AB695" s="57">
        <f>D695*V695/5</f>
        <v/>
      </c>
      <c r="AC695" s="58">
        <f>IF(AR695=1,D695*W695/5,"")</f>
        <v/>
      </c>
      <c r="AD695" s="57">
        <f>D695*X695/5</f>
        <v/>
      </c>
      <c r="AE695" s="58">
        <f>IF(AR695=1,D695*Y695/5,"")</f>
        <v/>
      </c>
      <c r="AF695" s="57">
        <f>D695*Z695</f>
        <v/>
      </c>
      <c r="AG695" s="58">
        <f>IF(AR695=1,D695*AA695,"")</f>
        <v/>
      </c>
      <c r="AH695" s="14" t="inlineStr">
        <is>
          <t>Y: M1 | N: none | X: none | U: M2, M3, M4, M5. See dataset-specific evidence note in MCDM_Grades and the complete rules in MCDM_Rubric.</t>
        </is>
      </c>
      <c r="AI695" s="27" t="n"/>
      <c r="AJ695" s="14" t="inlineStr">
        <is>
          <t>https://huggingface.co/datasets/lambert1862/BLACrack</t>
        </is>
      </c>
      <c r="AK695" s="27" t="n"/>
      <c r="AL695" s="14" t="inlineStr">
        <is>
          <t>P: primary documentation (not evaluator-verified data quality)</t>
        </is>
      </c>
      <c r="AM695" s="27" t="n"/>
      <c r="AN695" s="14" t="inlineStr">
        <is>
          <t>f6706e2649a9251a05c83ac8fa6a8cb8c270c929</t>
        </is>
      </c>
      <c r="AO695" s="27" t="n"/>
      <c r="AP695" s="14" t="inlineStr">
        <is>
          <t>2026-09-07</t>
        </is>
      </c>
      <c r="AQ695" s="27" t="n"/>
      <c r="AR695" s="14">
        <f>IF(AND(AS695=5,LEN(AW695)=5,LEN(SUBSTITUTE(SUBSTITUTE(SUBSTITUTE(SUBSTITUTE(AW695,"Y",""),"N",""),"U",""),"X",""))=0),1,0)</f>
        <v/>
      </c>
      <c r="AS695" s="14">
        <f>COUNTA(G695,J695,M695,P695,S695)</f>
        <v/>
      </c>
      <c r="AT695" s="14">
        <f>SUM(IF(OR(G695="Y",G695="N",G695="U",G695="X"),IF(G695=F695,1,0),0),IF(OR(J695="Y",J695="N",J695="U",J695="X"),IF(J695=I695,1,0),0),IF(OR(M695="Y",M695="N",M695="U",M695="X"),IF(M695=L695,1,0),0),IF(OR(P695="Y",P695="N",P695="U",P695="X"),IF(P695=O695,1,0),0),IF(OR(S695="Y",S695="N",S695="U",S695="X"),IF(S695=R695,1,0),0))</f>
        <v/>
      </c>
      <c r="AU695" s="14">
        <f>A695&amp;"|"&amp;LEFT(C695,1)</f>
        <v/>
      </c>
      <c r="AV695" s="14">
        <f>F695&amp;I695&amp;L695&amp;O695&amp;R695</f>
        <v/>
      </c>
      <c r="AW695" s="14">
        <f>G695&amp;J695&amp;M695&amp;P695&amp;S695</f>
        <v/>
      </c>
    </row>
    <row r="696" ht="70" customHeight="1">
      <c r="A696" s="14" t="inlineStr">
        <is>
          <t>DS-087</t>
        </is>
      </c>
      <c r="B696" s="14" t="inlineStr">
        <is>
          <t>BLACrack</t>
        </is>
      </c>
      <c r="C696" s="14" t="inlineStr">
        <is>
          <t>V Test Readiness</t>
        </is>
      </c>
      <c r="D696" s="14">
        <f>MCDM_Settings!$D$13</f>
        <v/>
      </c>
      <c r="E696" s="14" t="inlineStr">
        <is>
          <t>V1 Identify test data</t>
        </is>
      </c>
      <c r="F696" s="21" t="inlineStr">
        <is>
          <t>U</t>
        </is>
      </c>
      <c r="G696" s="23" t="n"/>
      <c r="H696" s="14" t="inlineStr">
        <is>
          <t>V2 Define the splits</t>
        </is>
      </c>
      <c r="I696" s="21" t="inlineStr">
        <is>
          <t>U</t>
        </is>
      </c>
      <c r="J696" s="23" t="n"/>
      <c r="K696" s="14" t="inlineStr">
        <is>
          <t>V3 Prevent leakage</t>
        </is>
      </c>
      <c r="L696" s="21" t="inlineStr">
        <is>
          <t>U</t>
        </is>
      </c>
      <c r="M696" s="23" t="n"/>
      <c r="N696" s="14" t="inlineStr">
        <is>
          <t>V4 Provide a baseline</t>
        </is>
      </c>
      <c r="O696" s="21" t="inlineStr">
        <is>
          <t>U</t>
        </is>
      </c>
      <c r="P696" s="23" t="n"/>
      <c r="Q696" s="14" t="inlineStr">
        <is>
          <t>V5 Report uncertainty</t>
        </is>
      </c>
      <c r="R696" s="21" t="inlineStr">
        <is>
          <t>U</t>
        </is>
      </c>
      <c r="S696" s="23" t="n"/>
      <c r="T696" s="14">
        <f>IF(Z696=0,IF(ISNUMBER(SEARCH("X",AV696)),"Unrated (0-5; X)","Unrated (0-5)"),IF(Z696=1,V696&amp;"/5",V696&amp;"-"&amp;X696&amp;"/5 (P"&amp;IF(ISNUMBER(SEARCH("X",AV696)),"; X","")&amp;")"))</f>
        <v/>
      </c>
      <c r="U696" s="26">
        <f>IF(AS696=0,"",IF(AR696=0,"Incomplete/invalid",IF(AA696=0,IF(ISNUMBER(SEARCH("X",AW696)),"Unrated (0-5; X)","Unrated (0-5)"),IF(AA696=1,W696&amp;"/5",W696&amp;"-"&amp;Y696&amp;"/5 (P"&amp;IF(ISNUMBER(SEARCH("X",AW696)),"; X","")&amp;")"))))</f>
        <v/>
      </c>
      <c r="V696" s="53">
        <f>LEN(AV696)-LEN(SUBSTITUTE(AV696,"Y",""))</f>
        <v/>
      </c>
      <c r="W696" s="54">
        <f>IF(AR696=1,LEN(AW696)-LEN(SUBSTITUTE(AW696,"Y","")),"")</f>
        <v/>
      </c>
      <c r="X696" s="53">
        <f>5-(LEN(AV696)-LEN(SUBSTITUTE(AV696,"N","")))</f>
        <v/>
      </c>
      <c r="Y696" s="54">
        <f>IF(AR696=1,5-(LEN(AW696)-LEN(SUBSTITUTE(AW696,"N",""))),"")</f>
        <v/>
      </c>
      <c r="Z696" s="55">
        <f>(V696+5-X696)/5</f>
        <v/>
      </c>
      <c r="AA696" s="56">
        <f>IF(AR696=1,(W696+5-Y696)/5,"")</f>
        <v/>
      </c>
      <c r="AB696" s="57">
        <f>D696*V696/5</f>
        <v/>
      </c>
      <c r="AC696" s="58">
        <f>IF(AR696=1,D696*W696/5,"")</f>
        <v/>
      </c>
      <c r="AD696" s="57">
        <f>D696*X696/5</f>
        <v/>
      </c>
      <c r="AE696" s="58">
        <f>IF(AR696=1,D696*Y696/5,"")</f>
        <v/>
      </c>
      <c r="AF696" s="57">
        <f>D696*Z696</f>
        <v/>
      </c>
      <c r="AG696" s="58">
        <f>IF(AR696=1,D696*AA696,"")</f>
        <v/>
      </c>
      <c r="AH696" s="14" t="inlineStr">
        <is>
          <t>Y: none | N: none | X: none | U: V1, V2, V3, V4, V5. See dataset-specific evidence note in MCDM_Grades and the complete rules in MCDM_Rubric.</t>
        </is>
      </c>
      <c r="AI696" s="27" t="n"/>
      <c r="AJ696" s="14" t="inlineStr">
        <is>
          <t>https://huggingface.co/datasets/lambert1862/BLACrack</t>
        </is>
      </c>
      <c r="AK696" s="27" t="n"/>
      <c r="AL696" s="14" t="inlineStr">
        <is>
          <t>P: primary documentation (not evaluator-verified data quality)</t>
        </is>
      </c>
      <c r="AM696" s="27" t="n"/>
      <c r="AN696" s="14" t="inlineStr">
        <is>
          <t>f6706e2649a9251a05c83ac8fa6a8cb8c270c929</t>
        </is>
      </c>
      <c r="AO696" s="27" t="n"/>
      <c r="AP696" s="14" t="inlineStr">
        <is>
          <t>2026-09-07</t>
        </is>
      </c>
      <c r="AQ696" s="27" t="n"/>
      <c r="AR696" s="14">
        <f>IF(AND(AS696=5,LEN(AW696)=5,LEN(SUBSTITUTE(SUBSTITUTE(SUBSTITUTE(SUBSTITUTE(AW696,"Y",""),"N",""),"U",""),"X",""))=0),1,0)</f>
        <v/>
      </c>
      <c r="AS696" s="14">
        <f>COUNTA(G696,J696,M696,P696,S696)</f>
        <v/>
      </c>
      <c r="AT696" s="14">
        <f>SUM(IF(OR(G696="Y",G696="N",G696="U",G696="X"),IF(G696=F696,1,0),0),IF(OR(J696="Y",J696="N",J696="U",J696="X"),IF(J696=I696,1,0),0),IF(OR(M696="Y",M696="N",M696="U",M696="X"),IF(M696=L696,1,0),0),IF(OR(P696="Y",P696="N",P696="U",P696="X"),IF(P696=O696,1,0),0),IF(OR(S696="Y",S696="N",S696="U",S696="X"),IF(S696=R696,1,0),0))</f>
        <v/>
      </c>
      <c r="AU696" s="14">
        <f>A696&amp;"|"&amp;LEFT(C696,1)</f>
        <v/>
      </c>
      <c r="AV696" s="14">
        <f>F696&amp;I696&amp;L696&amp;O696&amp;R696</f>
        <v/>
      </c>
      <c r="AW696" s="14">
        <f>G696&amp;J696&amp;M696&amp;P696&amp;S696</f>
        <v/>
      </c>
    </row>
    <row r="697" ht="70" customHeight="1">
      <c r="A697" s="14" t="inlineStr">
        <is>
          <t>DS-087</t>
        </is>
      </c>
      <c r="B697" s="14" t="inlineStr">
        <is>
          <t>BLACrack</t>
        </is>
      </c>
      <c r="C697" s="14" t="inlineStr">
        <is>
          <t>E Engineering Value</t>
        </is>
      </c>
      <c r="D697" s="14">
        <f>MCDM_Settings!$D$14</f>
        <v/>
      </c>
      <c r="E697" s="14" t="inlineStr">
        <is>
          <t>E1 Define the outcome</t>
        </is>
      </c>
      <c r="F697" s="21" t="inlineStr">
        <is>
          <t>U</t>
        </is>
      </c>
      <c r="G697" s="23" t="n"/>
      <c r="H697" s="14" t="inlineStr">
        <is>
          <t>E2 Provide measurements</t>
        </is>
      </c>
      <c r="I697" s="21" t="inlineStr">
        <is>
          <t>U</t>
        </is>
      </c>
      <c r="J697" s="23" t="n"/>
      <c r="K697" s="14" t="inlineStr">
        <is>
          <t>E3 Link the records</t>
        </is>
      </c>
      <c r="L697" s="21" t="inlineStr">
        <is>
          <t>U</t>
        </is>
      </c>
      <c r="M697" s="23" t="n"/>
      <c r="N697" s="14" t="inlineStr">
        <is>
          <t>E4 Map agency needs</t>
        </is>
      </c>
      <c r="O697" s="21" t="inlineStr">
        <is>
          <t>U</t>
        </is>
      </c>
      <c r="P697" s="23" t="n"/>
      <c r="Q697" s="14" t="inlineStr">
        <is>
          <t>E5 Validate the decision</t>
        </is>
      </c>
      <c r="R697" s="21" t="inlineStr">
        <is>
          <t>U</t>
        </is>
      </c>
      <c r="S697" s="23" t="n"/>
      <c r="T697" s="14">
        <f>IF(Z697=0,IF(ISNUMBER(SEARCH("X",AV697)),"Unrated (0-5; X)","Unrated (0-5)"),IF(Z697=1,V697&amp;"/5",V697&amp;"-"&amp;X697&amp;"/5 (P"&amp;IF(ISNUMBER(SEARCH("X",AV697)),"; X","")&amp;")"))</f>
        <v/>
      </c>
      <c r="U697" s="26">
        <f>IF(AS697=0,"",IF(AR697=0,"Incomplete/invalid",IF(AA697=0,IF(ISNUMBER(SEARCH("X",AW697)),"Unrated (0-5; X)","Unrated (0-5)"),IF(AA697=1,W697&amp;"/5",W697&amp;"-"&amp;Y697&amp;"/5 (P"&amp;IF(ISNUMBER(SEARCH("X",AW697)),"; X","")&amp;")"))))</f>
        <v/>
      </c>
      <c r="V697" s="53">
        <f>LEN(AV697)-LEN(SUBSTITUTE(AV697,"Y",""))</f>
        <v/>
      </c>
      <c r="W697" s="54">
        <f>IF(AR697=1,LEN(AW697)-LEN(SUBSTITUTE(AW697,"Y","")),"")</f>
        <v/>
      </c>
      <c r="X697" s="53">
        <f>5-(LEN(AV697)-LEN(SUBSTITUTE(AV697,"N","")))</f>
        <v/>
      </c>
      <c r="Y697" s="54">
        <f>IF(AR697=1,5-(LEN(AW697)-LEN(SUBSTITUTE(AW697,"N",""))),"")</f>
        <v/>
      </c>
      <c r="Z697" s="55">
        <f>(V697+5-X697)/5</f>
        <v/>
      </c>
      <c r="AA697" s="56">
        <f>IF(AR697=1,(W697+5-Y697)/5,"")</f>
        <v/>
      </c>
      <c r="AB697" s="57">
        <f>D697*V697/5</f>
        <v/>
      </c>
      <c r="AC697" s="58">
        <f>IF(AR697=1,D697*W697/5,"")</f>
        <v/>
      </c>
      <c r="AD697" s="57">
        <f>D697*X697/5</f>
        <v/>
      </c>
      <c r="AE697" s="58">
        <f>IF(AR697=1,D697*Y697/5,"")</f>
        <v/>
      </c>
      <c r="AF697" s="57">
        <f>D697*Z697</f>
        <v/>
      </c>
      <c r="AG697" s="58">
        <f>IF(AR697=1,D697*AA697,"")</f>
        <v/>
      </c>
      <c r="AH697" s="14" t="inlineStr">
        <is>
          <t>Y: none | N: none | X: none | U: E1, E2, E3, E4, E5. See dataset-specific evidence note in MCDM_Grades and the complete rules in MCDM_Rubric.</t>
        </is>
      </c>
      <c r="AI697" s="27" t="n"/>
      <c r="AJ697" s="14" t="inlineStr">
        <is>
          <t>https://huggingface.co/datasets/lambert1862/BLACrack</t>
        </is>
      </c>
      <c r="AK697" s="27" t="n"/>
      <c r="AL697" s="14" t="inlineStr">
        <is>
          <t>P: primary documentation (not evaluator-verified data quality)</t>
        </is>
      </c>
      <c r="AM697" s="27" t="n"/>
      <c r="AN697" s="14" t="inlineStr">
        <is>
          <t>f6706e2649a9251a05c83ac8fa6a8cb8c270c929</t>
        </is>
      </c>
      <c r="AO697" s="27" t="n"/>
      <c r="AP697" s="14" t="inlineStr">
        <is>
          <t>2026-09-07</t>
        </is>
      </c>
      <c r="AQ697" s="27" t="n"/>
      <c r="AR697" s="14">
        <f>IF(AND(AS697=5,LEN(AW697)=5,LEN(SUBSTITUTE(SUBSTITUTE(SUBSTITUTE(SUBSTITUTE(AW697,"Y",""),"N",""),"U",""),"X",""))=0),1,0)</f>
        <v/>
      </c>
      <c r="AS697" s="14">
        <f>COUNTA(G697,J697,M697,P697,S697)</f>
        <v/>
      </c>
      <c r="AT697" s="14">
        <f>SUM(IF(OR(G697="Y",G697="N",G697="U",G697="X"),IF(G697=F697,1,0),0),IF(OR(J697="Y",J697="N",J697="U",J697="X"),IF(J697=I697,1,0),0),IF(OR(M697="Y",M697="N",M697="U",M697="X"),IF(M697=L697,1,0),0),IF(OR(P697="Y",P697="N",P697="U",P697="X"),IF(P697=O697,1,0),0),IF(OR(S697="Y",S697="N",S697="U",S697="X"),IF(S697=R697,1,0),0))</f>
        <v/>
      </c>
      <c r="AU697" s="14">
        <f>A697&amp;"|"&amp;LEFT(C697,1)</f>
        <v/>
      </c>
      <c r="AV697" s="14">
        <f>F697&amp;I697&amp;L697&amp;O697&amp;R697</f>
        <v/>
      </c>
      <c r="AW697" s="14">
        <f>G697&amp;J697&amp;M697&amp;P697&amp;S697</f>
        <v/>
      </c>
    </row>
    <row r="698" ht="70" customHeight="1">
      <c r="A698" s="14" t="inlineStr">
        <is>
          <t>DS-088</t>
        </is>
      </c>
      <c r="B698" s="14" t="inlineStr">
        <is>
          <t>Chrisathy/LCSD (Low-light Crack Segmentation Dataset)</t>
        </is>
      </c>
      <c r="C698" s="14" t="inlineStr">
        <is>
          <t>A Access</t>
        </is>
      </c>
      <c r="D698" s="14">
        <f>MCDM_Settings!$D$7</f>
        <v/>
      </c>
      <c r="E698" s="14" t="inlineStr">
        <is>
          <t>A1 Find the release</t>
        </is>
      </c>
      <c r="F698" s="21" t="inlineStr">
        <is>
          <t>Y</t>
        </is>
      </c>
      <c r="G698" s="23" t="n"/>
      <c r="H698" s="14" t="inlineStr">
        <is>
          <t>A2 Get the data</t>
        </is>
      </c>
      <c r="I698" s="21" t="inlineStr">
        <is>
          <t>Y</t>
        </is>
      </c>
      <c r="J698" s="23" t="n"/>
      <c r="K698" s="14" t="inlineStr">
        <is>
          <t>A3 Check the license</t>
        </is>
      </c>
      <c r="L698" s="21" t="inlineStr">
        <is>
          <t>Y</t>
        </is>
      </c>
      <c r="M698" s="23" t="n"/>
      <c r="N698" s="14" t="inlineStr">
        <is>
          <t>A4 Check other rights</t>
        </is>
      </c>
      <c r="O698" s="21" t="inlineStr">
        <is>
          <t>U</t>
        </is>
      </c>
      <c r="P698" s="23" t="n"/>
      <c r="Q698" s="14" t="inlineStr">
        <is>
          <t>A5 Open a sample</t>
        </is>
      </c>
      <c r="R698" s="21" t="inlineStr">
        <is>
          <t>U</t>
        </is>
      </c>
      <c r="S698" s="23" t="n"/>
      <c r="T698" s="14">
        <f>IF(Z698=0,IF(ISNUMBER(SEARCH("X",AV698)),"Unrated (0-5; X)","Unrated (0-5)"),IF(Z698=1,V698&amp;"/5",V698&amp;"-"&amp;X698&amp;"/5 (P"&amp;IF(ISNUMBER(SEARCH("X",AV698)),"; X","")&amp;")"))</f>
        <v/>
      </c>
      <c r="U698" s="26">
        <f>IF(AS698=0,"",IF(AR698=0,"Incomplete/invalid",IF(AA698=0,IF(ISNUMBER(SEARCH("X",AW698)),"Unrated (0-5; X)","Unrated (0-5)"),IF(AA698=1,W698&amp;"/5",W698&amp;"-"&amp;Y698&amp;"/5 (P"&amp;IF(ISNUMBER(SEARCH("X",AW698)),"; X","")&amp;")"))))</f>
        <v/>
      </c>
      <c r="V698" s="53">
        <f>LEN(AV698)-LEN(SUBSTITUTE(AV698,"Y",""))</f>
        <v/>
      </c>
      <c r="W698" s="54">
        <f>IF(AR698=1,LEN(AW698)-LEN(SUBSTITUTE(AW698,"Y","")),"")</f>
        <v/>
      </c>
      <c r="X698" s="53">
        <f>5-(LEN(AV698)-LEN(SUBSTITUTE(AV698,"N","")))</f>
        <v/>
      </c>
      <c r="Y698" s="54">
        <f>IF(AR698=1,5-(LEN(AW698)-LEN(SUBSTITUTE(AW698,"N",""))),"")</f>
        <v/>
      </c>
      <c r="Z698" s="55">
        <f>(V698+5-X698)/5</f>
        <v/>
      </c>
      <c r="AA698" s="56">
        <f>IF(AR698=1,(W698+5-Y698)/5,"")</f>
        <v/>
      </c>
      <c r="AB698" s="57">
        <f>D698*V698/5</f>
        <v/>
      </c>
      <c r="AC698" s="58">
        <f>IF(AR698=1,D698*W698/5,"")</f>
        <v/>
      </c>
      <c r="AD698" s="57">
        <f>D698*X698/5</f>
        <v/>
      </c>
      <c r="AE698" s="58">
        <f>IF(AR698=1,D698*Y698/5,"")</f>
        <v/>
      </c>
      <c r="AF698" s="57">
        <f>D698*Z698</f>
        <v/>
      </c>
      <c r="AG698" s="58">
        <f>IF(AR698=1,D698*AA698,"")</f>
        <v/>
      </c>
      <c r="AH698" s="14" t="inlineStr">
        <is>
          <t>Y: A1, A2, A3 | N: none | X: none | U: A4, A5. See dataset-specific evidence note in MCDM_Grades and the complete rules in MCDM_Rubric.</t>
        </is>
      </c>
      <c r="AI698" s="27" t="n"/>
      <c r="AJ698" s="14" t="inlineStr">
        <is>
          <t>https://huggingface.co/datasets/Chrisathy/LCSD</t>
        </is>
      </c>
      <c r="AK698" s="27" t="n"/>
      <c r="AL698" s="14" t="inlineStr">
        <is>
          <t>P: primary documentation (not evaluator-verified data quality)</t>
        </is>
      </c>
      <c r="AM698" s="27" t="n"/>
      <c r="AN698" s="14" t="inlineStr">
        <is>
          <t>254e9a987d1ee9d925472a42750c6f5f58112d9f</t>
        </is>
      </c>
      <c r="AO698" s="27" t="n"/>
      <c r="AP698" s="14" t="inlineStr">
        <is>
          <t>2026-09-07</t>
        </is>
      </c>
      <c r="AQ698" s="27" t="n"/>
      <c r="AR698" s="14">
        <f>IF(AND(AS698=5,LEN(AW698)=5,LEN(SUBSTITUTE(SUBSTITUTE(SUBSTITUTE(SUBSTITUTE(AW698,"Y",""),"N",""),"U",""),"X",""))=0),1,0)</f>
        <v/>
      </c>
      <c r="AS698" s="14">
        <f>COUNTA(G698,J698,M698,P698,S698)</f>
        <v/>
      </c>
      <c r="AT698" s="14">
        <f>SUM(IF(OR(G698="Y",G698="N",G698="U",G698="X"),IF(G698=F698,1,0),0),IF(OR(J698="Y",J698="N",J698="U",J698="X"),IF(J698=I698,1,0),0),IF(OR(M698="Y",M698="N",M698="U",M698="X"),IF(M698=L698,1,0),0),IF(OR(P698="Y",P698="N",P698="U",P698="X"),IF(P698=O698,1,0),0),IF(OR(S698="Y",S698="N",S698="U",S698="X"),IF(S698=R698,1,0),0))</f>
        <v/>
      </c>
      <c r="AU698" s="14">
        <f>A698&amp;"|"&amp;LEFT(C698,1)</f>
        <v/>
      </c>
      <c r="AV698" s="14">
        <f>F698&amp;I698&amp;L698&amp;O698&amp;R698</f>
        <v/>
      </c>
      <c r="AW698" s="14">
        <f>G698&amp;J698&amp;M698&amp;P698&amp;S698</f>
        <v/>
      </c>
    </row>
    <row r="699" ht="70" customHeight="1">
      <c r="A699" s="14" t="inlineStr">
        <is>
          <t>DS-088</t>
        </is>
      </c>
      <c r="B699" s="14" t="inlineStr">
        <is>
          <t>Chrisathy/LCSD (Low-light Crack Segmentation Dataset)</t>
        </is>
      </c>
      <c r="C699" s="14" t="inlineStr">
        <is>
          <t>L Label Quality</t>
        </is>
      </c>
      <c r="D699" s="14">
        <f>MCDM_Settings!$D$8</f>
        <v/>
      </c>
      <c r="E699" s="14" t="inlineStr">
        <is>
          <t>L1 Define the targets</t>
        </is>
      </c>
      <c r="F699" s="21" t="inlineStr">
        <is>
          <t>Y</t>
        </is>
      </c>
      <c r="G699" s="23" t="n"/>
      <c r="H699" s="14" t="inlineStr">
        <is>
          <t>L2 Explain the rules</t>
        </is>
      </c>
      <c r="I699" s="21" t="inlineStr">
        <is>
          <t>U</t>
        </is>
      </c>
      <c r="J699" s="23" t="n"/>
      <c r="K699" s="14" t="inlineStr">
        <is>
          <t>L3 Identify the team</t>
        </is>
      </c>
      <c r="L699" s="21" t="inlineStr">
        <is>
          <t>U</t>
        </is>
      </c>
      <c r="M699" s="23" t="n"/>
      <c r="N699" s="14" t="inlineStr">
        <is>
          <t>L4 Review and correct</t>
        </is>
      </c>
      <c r="O699" s="21" t="inlineStr">
        <is>
          <t>U</t>
        </is>
      </c>
      <c r="P699" s="23" t="n"/>
      <c r="Q699" s="14" t="inlineStr">
        <is>
          <t>L5 Measure reliability</t>
        </is>
      </c>
      <c r="R699" s="21" t="inlineStr">
        <is>
          <t>U</t>
        </is>
      </c>
      <c r="S699" s="23" t="n"/>
      <c r="T699" s="14">
        <f>IF(Z699=0,IF(ISNUMBER(SEARCH("X",AV699)),"Unrated (0-5; X)","Unrated (0-5)"),IF(Z699=1,V699&amp;"/5",V699&amp;"-"&amp;X699&amp;"/5 (P"&amp;IF(ISNUMBER(SEARCH("X",AV699)),"; X","")&amp;")"))</f>
        <v/>
      </c>
      <c r="U699" s="26">
        <f>IF(AS699=0,"",IF(AR699=0,"Incomplete/invalid",IF(AA699=0,IF(ISNUMBER(SEARCH("X",AW699)),"Unrated (0-5; X)","Unrated (0-5)"),IF(AA699=1,W699&amp;"/5",W699&amp;"-"&amp;Y699&amp;"/5 (P"&amp;IF(ISNUMBER(SEARCH("X",AW699)),"; X","")&amp;")"))))</f>
        <v/>
      </c>
      <c r="V699" s="53">
        <f>LEN(AV699)-LEN(SUBSTITUTE(AV699,"Y",""))</f>
        <v/>
      </c>
      <c r="W699" s="54">
        <f>IF(AR699=1,LEN(AW699)-LEN(SUBSTITUTE(AW699,"Y","")),"")</f>
        <v/>
      </c>
      <c r="X699" s="53">
        <f>5-(LEN(AV699)-LEN(SUBSTITUTE(AV699,"N","")))</f>
        <v/>
      </c>
      <c r="Y699" s="54">
        <f>IF(AR699=1,5-(LEN(AW699)-LEN(SUBSTITUTE(AW699,"N",""))),"")</f>
        <v/>
      </c>
      <c r="Z699" s="55">
        <f>(V699+5-X699)/5</f>
        <v/>
      </c>
      <c r="AA699" s="56">
        <f>IF(AR699=1,(W699+5-Y699)/5,"")</f>
        <v/>
      </c>
      <c r="AB699" s="57">
        <f>D699*V699/5</f>
        <v/>
      </c>
      <c r="AC699" s="58">
        <f>IF(AR699=1,D699*W699/5,"")</f>
        <v/>
      </c>
      <c r="AD699" s="57">
        <f>D699*X699/5</f>
        <v/>
      </c>
      <c r="AE699" s="58">
        <f>IF(AR699=1,D699*Y699/5,"")</f>
        <v/>
      </c>
      <c r="AF699" s="57">
        <f>D699*Z699</f>
        <v/>
      </c>
      <c r="AG699" s="58">
        <f>IF(AR699=1,D699*AA699,"")</f>
        <v/>
      </c>
      <c r="AH699" s="14" t="inlineStr">
        <is>
          <t>Y: L1 | N: none | X: none | U: L2, L3, L4, L5. See dataset-specific evidence note in MCDM_Grades and the complete rules in MCDM_Rubric.</t>
        </is>
      </c>
      <c r="AI699" s="27" t="n"/>
      <c r="AJ699" s="14" t="inlineStr">
        <is>
          <t>https://huggingface.co/datasets/Chrisathy/LCSD</t>
        </is>
      </c>
      <c r="AK699" s="27" t="n"/>
      <c r="AL699" s="14" t="inlineStr">
        <is>
          <t>P: primary documentation (not evaluator-verified data quality)</t>
        </is>
      </c>
      <c r="AM699" s="27" t="n"/>
      <c r="AN699" s="14" t="inlineStr">
        <is>
          <t>254e9a987d1ee9d925472a42750c6f5f58112d9f</t>
        </is>
      </c>
      <c r="AO699" s="27" t="n"/>
      <c r="AP699" s="14" t="inlineStr">
        <is>
          <t>2026-09-07</t>
        </is>
      </c>
      <c r="AQ699" s="27" t="n"/>
      <c r="AR699" s="14">
        <f>IF(AND(AS699=5,LEN(AW699)=5,LEN(SUBSTITUTE(SUBSTITUTE(SUBSTITUTE(SUBSTITUTE(AW699,"Y",""),"N",""),"U",""),"X",""))=0),1,0)</f>
        <v/>
      </c>
      <c r="AS699" s="14">
        <f>COUNTA(G699,J699,M699,P699,S699)</f>
        <v/>
      </c>
      <c r="AT699" s="14">
        <f>SUM(IF(OR(G699="Y",G699="N",G699="U",G699="X"),IF(G699=F699,1,0),0),IF(OR(J699="Y",J699="N",J699="U",J699="X"),IF(J699=I699,1,0),0),IF(OR(M699="Y",M699="N",M699="U",M699="X"),IF(M699=L699,1,0),0),IF(OR(P699="Y",P699="N",P699="U",P699="X"),IF(P699=O699,1,0),0),IF(OR(S699="Y",S699="N",S699="U",S699="X"),IF(S699=R699,1,0),0))</f>
        <v/>
      </c>
      <c r="AU699" s="14">
        <f>A699&amp;"|"&amp;LEFT(C699,1)</f>
        <v/>
      </c>
      <c r="AV699" s="14">
        <f>F699&amp;I699&amp;L699&amp;O699&amp;R699</f>
        <v/>
      </c>
      <c r="AW699" s="14">
        <f>G699&amp;J699&amp;M699&amp;P699&amp;S699</f>
        <v/>
      </c>
    </row>
    <row r="700" ht="70" customHeight="1">
      <c r="A700" s="14" t="inlineStr">
        <is>
          <t>DS-088</t>
        </is>
      </c>
      <c r="B700" s="14" t="inlineStr">
        <is>
          <t>Chrisathy/LCSD (Low-light Crack Segmentation Dataset)</t>
        </is>
      </c>
      <c r="C700" s="14" t="inlineStr">
        <is>
          <t>D Documentation</t>
        </is>
      </c>
      <c r="D700" s="14">
        <f>MCDM_Settings!$D$9</f>
        <v/>
      </c>
      <c r="E700" s="14" t="inlineStr">
        <is>
          <t>D1 Describe the files</t>
        </is>
      </c>
      <c r="F700" s="21" t="inlineStr">
        <is>
          <t>U</t>
        </is>
      </c>
      <c r="G700" s="23" t="n"/>
      <c r="H700" s="14" t="inlineStr">
        <is>
          <t>D2 Explain the source</t>
        </is>
      </c>
      <c r="I700" s="21" t="inlineStr">
        <is>
          <t>U</t>
        </is>
      </c>
      <c r="J700" s="23" t="n"/>
      <c r="K700" s="14" t="inlineStr">
        <is>
          <t>D3 Track the version</t>
        </is>
      </c>
      <c r="L700" s="21" t="inlineStr">
        <is>
          <t>Y</t>
        </is>
      </c>
      <c r="M700" s="23" t="n"/>
      <c r="N700" s="14" t="inlineStr">
        <is>
          <t>D4 State the limits</t>
        </is>
      </c>
      <c r="O700" s="21" t="inlineStr">
        <is>
          <t>U</t>
        </is>
      </c>
      <c r="P700" s="23" t="n"/>
      <c r="Q700" s="14" t="inlineStr">
        <is>
          <t>D5 Locate the details</t>
        </is>
      </c>
      <c r="R700" s="21" t="inlineStr">
        <is>
          <t>Y</t>
        </is>
      </c>
      <c r="S700" s="23" t="n"/>
      <c r="T700" s="14">
        <f>IF(Z700=0,IF(ISNUMBER(SEARCH("X",AV700)),"Unrated (0-5; X)","Unrated (0-5)"),IF(Z700=1,V700&amp;"/5",V700&amp;"-"&amp;X700&amp;"/5 (P"&amp;IF(ISNUMBER(SEARCH("X",AV700)),"; X","")&amp;")"))</f>
        <v/>
      </c>
      <c r="U700" s="26">
        <f>IF(AS700=0,"",IF(AR700=0,"Incomplete/invalid",IF(AA700=0,IF(ISNUMBER(SEARCH("X",AW700)),"Unrated (0-5; X)","Unrated (0-5)"),IF(AA700=1,W700&amp;"/5",W700&amp;"-"&amp;Y700&amp;"/5 (P"&amp;IF(ISNUMBER(SEARCH("X",AW700)),"; X","")&amp;")"))))</f>
        <v/>
      </c>
      <c r="V700" s="53">
        <f>LEN(AV700)-LEN(SUBSTITUTE(AV700,"Y",""))</f>
        <v/>
      </c>
      <c r="W700" s="54">
        <f>IF(AR700=1,LEN(AW700)-LEN(SUBSTITUTE(AW700,"Y","")),"")</f>
        <v/>
      </c>
      <c r="X700" s="53">
        <f>5-(LEN(AV700)-LEN(SUBSTITUTE(AV700,"N","")))</f>
        <v/>
      </c>
      <c r="Y700" s="54">
        <f>IF(AR700=1,5-(LEN(AW700)-LEN(SUBSTITUTE(AW700,"N",""))),"")</f>
        <v/>
      </c>
      <c r="Z700" s="55">
        <f>(V700+5-X700)/5</f>
        <v/>
      </c>
      <c r="AA700" s="56">
        <f>IF(AR700=1,(W700+5-Y700)/5,"")</f>
        <v/>
      </c>
      <c r="AB700" s="57">
        <f>D700*V700/5</f>
        <v/>
      </c>
      <c r="AC700" s="58">
        <f>IF(AR700=1,D700*W700/5,"")</f>
        <v/>
      </c>
      <c r="AD700" s="57">
        <f>D700*X700/5</f>
        <v/>
      </c>
      <c r="AE700" s="58">
        <f>IF(AR700=1,D700*Y700/5,"")</f>
        <v/>
      </c>
      <c r="AF700" s="57">
        <f>D700*Z700</f>
        <v/>
      </c>
      <c r="AG700" s="58">
        <f>IF(AR700=1,D700*AA700,"")</f>
        <v/>
      </c>
      <c r="AH700" s="14" t="inlineStr">
        <is>
          <t>Y: D3, D5 | N: none | X: none | U: D1, D2, D4. See dataset-specific evidence note in MCDM_Grades and the complete rules in MCDM_Rubric.</t>
        </is>
      </c>
      <c r="AI700" s="27" t="n"/>
      <c r="AJ700" s="14" t="inlineStr">
        <is>
          <t>https://huggingface.co/datasets/Chrisathy/LCSD</t>
        </is>
      </c>
      <c r="AK700" s="27" t="n"/>
      <c r="AL700" s="14" t="inlineStr">
        <is>
          <t>P: primary documentation (not evaluator-verified data quality)</t>
        </is>
      </c>
      <c r="AM700" s="27" t="n"/>
      <c r="AN700" s="14" t="inlineStr">
        <is>
          <t>254e9a987d1ee9d925472a42750c6f5f58112d9f</t>
        </is>
      </c>
      <c r="AO700" s="27" t="n"/>
      <c r="AP700" s="14" t="inlineStr">
        <is>
          <t>2026-09-07</t>
        </is>
      </c>
      <c r="AQ700" s="27" t="n"/>
      <c r="AR700" s="14">
        <f>IF(AND(AS700=5,LEN(AW700)=5,LEN(SUBSTITUTE(SUBSTITUTE(SUBSTITUTE(SUBSTITUTE(AW700,"Y",""),"N",""),"U",""),"X",""))=0),1,0)</f>
        <v/>
      </c>
      <c r="AS700" s="14">
        <f>COUNTA(G700,J700,M700,P700,S700)</f>
        <v/>
      </c>
      <c r="AT700" s="14">
        <f>SUM(IF(OR(G700="Y",G700="N",G700="U",G700="X"),IF(G700=F700,1,0),0),IF(OR(J700="Y",J700="N",J700="U",J700="X"),IF(J700=I700,1,0),0),IF(OR(M700="Y",M700="N",M700="U",M700="X"),IF(M700=L700,1,0),0),IF(OR(P700="Y",P700="N",P700="U",P700="X"),IF(P700=O700,1,0),0),IF(OR(S700="Y",S700="N",S700="U",S700="X"),IF(S700=R700,1,0),0))</f>
        <v/>
      </c>
      <c r="AU700" s="14">
        <f>A700&amp;"|"&amp;LEFT(C700,1)</f>
        <v/>
      </c>
      <c r="AV700" s="14">
        <f>F700&amp;I700&amp;L700&amp;O700&amp;R700</f>
        <v/>
      </c>
      <c r="AW700" s="14">
        <f>G700&amp;J700&amp;M700&amp;P700&amp;S700</f>
        <v/>
      </c>
    </row>
    <row r="701" ht="70" customHeight="1">
      <c r="A701" s="14" t="inlineStr">
        <is>
          <t>DS-088</t>
        </is>
      </c>
      <c r="B701" s="14" t="inlineStr">
        <is>
          <t>Chrisathy/LCSD (Low-light Crack Segmentation Dataset)</t>
        </is>
      </c>
      <c r="C701" s="14" t="inlineStr">
        <is>
          <t>C Sample Size</t>
        </is>
      </c>
      <c r="D701" s="14">
        <f>MCDM_Settings!$D$10</f>
        <v/>
      </c>
      <c r="E701" s="14" t="inlineStr">
        <is>
          <t>C1 Count originals</t>
        </is>
      </c>
      <c r="F701" s="21" t="inlineStr">
        <is>
          <t>U</t>
        </is>
      </c>
      <c r="G701" s="23" t="n"/>
      <c r="H701" s="14" t="inlineStr">
        <is>
          <t>C2 Count each class</t>
        </is>
      </c>
      <c r="I701" s="21" t="inlineStr">
        <is>
          <t>U</t>
        </is>
      </c>
      <c r="J701" s="23" t="n"/>
      <c r="K701" s="14" t="inlineStr">
        <is>
          <t>C3 Count each group</t>
        </is>
      </c>
      <c r="L701" s="21" t="inlineStr">
        <is>
          <t>U</t>
        </is>
      </c>
      <c r="M701" s="23" t="n"/>
      <c r="N701" s="14" t="inlineStr">
        <is>
          <t>C4 Count each split</t>
        </is>
      </c>
      <c r="O701" s="21" t="inlineStr">
        <is>
          <t>U</t>
        </is>
      </c>
      <c r="P701" s="23" t="n"/>
      <c r="Q701" s="14" t="inlineStr">
        <is>
          <t>C5 Justify the size</t>
        </is>
      </c>
      <c r="R701" s="21" t="inlineStr">
        <is>
          <t>U</t>
        </is>
      </c>
      <c r="S701" s="23" t="n"/>
      <c r="T701" s="14">
        <f>IF(Z701=0,IF(ISNUMBER(SEARCH("X",AV701)),"Unrated (0-5; X)","Unrated (0-5)"),IF(Z701=1,V701&amp;"/5",V701&amp;"-"&amp;X701&amp;"/5 (P"&amp;IF(ISNUMBER(SEARCH("X",AV701)),"; X","")&amp;")"))</f>
        <v/>
      </c>
      <c r="U701" s="26">
        <f>IF(AS701=0,"",IF(AR701=0,"Incomplete/invalid",IF(AA701=0,IF(ISNUMBER(SEARCH("X",AW701)),"Unrated (0-5; X)","Unrated (0-5)"),IF(AA701=1,W701&amp;"/5",W701&amp;"-"&amp;Y701&amp;"/5 (P"&amp;IF(ISNUMBER(SEARCH("X",AW701)),"; X","")&amp;")"))))</f>
        <v/>
      </c>
      <c r="V701" s="53">
        <f>LEN(AV701)-LEN(SUBSTITUTE(AV701,"Y",""))</f>
        <v/>
      </c>
      <c r="W701" s="54">
        <f>IF(AR701=1,LEN(AW701)-LEN(SUBSTITUTE(AW701,"Y","")),"")</f>
        <v/>
      </c>
      <c r="X701" s="53">
        <f>5-(LEN(AV701)-LEN(SUBSTITUTE(AV701,"N","")))</f>
        <v/>
      </c>
      <c r="Y701" s="54">
        <f>IF(AR701=1,5-(LEN(AW701)-LEN(SUBSTITUTE(AW701,"N",""))),"")</f>
        <v/>
      </c>
      <c r="Z701" s="55">
        <f>(V701+5-X701)/5</f>
        <v/>
      </c>
      <c r="AA701" s="56">
        <f>IF(AR701=1,(W701+5-Y701)/5,"")</f>
        <v/>
      </c>
      <c r="AB701" s="57">
        <f>D701*V701/5</f>
        <v/>
      </c>
      <c r="AC701" s="58">
        <f>IF(AR701=1,D701*W701/5,"")</f>
        <v/>
      </c>
      <c r="AD701" s="57">
        <f>D701*X701/5</f>
        <v/>
      </c>
      <c r="AE701" s="58">
        <f>IF(AR701=1,D701*Y701/5,"")</f>
        <v/>
      </c>
      <c r="AF701" s="57">
        <f>D701*Z701</f>
        <v/>
      </c>
      <c r="AG701" s="58">
        <f>IF(AR701=1,D701*AA701,"")</f>
        <v/>
      </c>
      <c r="AH701" s="14" t="inlineStr">
        <is>
          <t>Y: none | N: none | X: none | U: C1, C2, C3, C4, C5. See dataset-specific evidence note in MCDM_Grades and the complete rules in MCDM_Rubric.</t>
        </is>
      </c>
      <c r="AI701" s="27" t="n"/>
      <c r="AJ701" s="14" t="inlineStr">
        <is>
          <t>https://huggingface.co/datasets/Chrisathy/LCSD</t>
        </is>
      </c>
      <c r="AK701" s="27" t="n"/>
      <c r="AL701" s="14" t="inlineStr">
        <is>
          <t>P: primary documentation (not evaluator-verified data quality)</t>
        </is>
      </c>
      <c r="AM701" s="27" t="n"/>
      <c r="AN701" s="14" t="inlineStr">
        <is>
          <t>254e9a987d1ee9d925472a42750c6f5f58112d9f</t>
        </is>
      </c>
      <c r="AO701" s="27" t="n"/>
      <c r="AP701" s="14" t="inlineStr">
        <is>
          <t>2026-09-07</t>
        </is>
      </c>
      <c r="AQ701" s="27" t="n"/>
      <c r="AR701" s="14">
        <f>IF(AND(AS701=5,LEN(AW701)=5,LEN(SUBSTITUTE(SUBSTITUTE(SUBSTITUTE(SUBSTITUTE(AW701,"Y",""),"N",""),"U",""),"X",""))=0),1,0)</f>
        <v/>
      </c>
      <c r="AS701" s="14">
        <f>COUNTA(G701,J701,M701,P701,S701)</f>
        <v/>
      </c>
      <c r="AT701" s="14">
        <f>SUM(IF(OR(G701="Y",G701="N",G701="U",G701="X"),IF(G701=F701,1,0),0),IF(OR(J701="Y",J701="N",J701="U",J701="X"),IF(J701=I701,1,0),0),IF(OR(M701="Y",M701="N",M701="U",M701="X"),IF(M701=L701,1,0),0),IF(OR(P701="Y",P701="N",P701="U",P701="X"),IF(P701=O701,1,0),0),IF(OR(S701="Y",S701="N",S701="U",S701="X"),IF(S701=R701,1,0),0))</f>
        <v/>
      </c>
      <c r="AU701" s="14">
        <f>A701&amp;"|"&amp;LEFT(C701,1)</f>
        <v/>
      </c>
      <c r="AV701" s="14">
        <f>F701&amp;I701&amp;L701&amp;O701&amp;R701</f>
        <v/>
      </c>
      <c r="AW701" s="14">
        <f>G701&amp;J701&amp;M701&amp;P701&amp;S701</f>
        <v/>
      </c>
    </row>
    <row r="702" ht="70" customHeight="1">
      <c r="A702" s="14" t="inlineStr">
        <is>
          <t>DS-088</t>
        </is>
      </c>
      <c r="B702" s="14" t="inlineStr">
        <is>
          <t>Chrisathy/LCSD (Low-light Crack Segmentation Dataset)</t>
        </is>
      </c>
      <c r="C702" s="14" t="inlineStr">
        <is>
          <t>R Domain Fit</t>
        </is>
      </c>
      <c r="D702" s="14">
        <f>MCDM_Settings!$D$11</f>
        <v/>
      </c>
      <c r="E702" s="14" t="inlineStr">
        <is>
          <t>R1 Define the domain</t>
        </is>
      </c>
      <c r="F702" s="21" t="inlineStr">
        <is>
          <t>U</t>
        </is>
      </c>
      <c r="G702" s="23" t="n"/>
      <c r="H702" s="14" t="inlineStr">
        <is>
          <t>R2 Describe coverage</t>
        </is>
      </c>
      <c r="I702" s="21" t="inlineStr">
        <is>
          <t>U</t>
        </is>
      </c>
      <c r="J702" s="23" t="n"/>
      <c r="K702" s="14" t="inlineStr">
        <is>
          <t>R3 Compare the target</t>
        </is>
      </c>
      <c r="L702" s="21" t="inlineStr">
        <is>
          <t>U</t>
        </is>
      </c>
      <c r="M702" s="23" t="n"/>
      <c r="N702" s="14" t="inlineStr">
        <is>
          <t>R4 Check for bias</t>
        </is>
      </c>
      <c r="O702" s="21" t="inlineStr">
        <is>
          <t>U</t>
        </is>
      </c>
      <c r="P702" s="23" t="n"/>
      <c r="Q702" s="14" t="inlineStr">
        <is>
          <t>R5 Test a new domain</t>
        </is>
      </c>
      <c r="R702" s="21" t="inlineStr">
        <is>
          <t>U</t>
        </is>
      </c>
      <c r="S702" s="23" t="n"/>
      <c r="T702" s="14">
        <f>IF(Z702=0,IF(ISNUMBER(SEARCH("X",AV702)),"Unrated (0-5; X)","Unrated (0-5)"),IF(Z702=1,V702&amp;"/5",V702&amp;"-"&amp;X702&amp;"/5 (P"&amp;IF(ISNUMBER(SEARCH("X",AV702)),"; X","")&amp;")"))</f>
        <v/>
      </c>
      <c r="U702" s="26">
        <f>IF(AS702=0,"",IF(AR702=0,"Incomplete/invalid",IF(AA702=0,IF(ISNUMBER(SEARCH("X",AW702)),"Unrated (0-5; X)","Unrated (0-5)"),IF(AA702=1,W702&amp;"/5",W702&amp;"-"&amp;Y702&amp;"/5 (P"&amp;IF(ISNUMBER(SEARCH("X",AW702)),"; X","")&amp;")"))))</f>
        <v/>
      </c>
      <c r="V702" s="53">
        <f>LEN(AV702)-LEN(SUBSTITUTE(AV702,"Y",""))</f>
        <v/>
      </c>
      <c r="W702" s="54">
        <f>IF(AR702=1,LEN(AW702)-LEN(SUBSTITUTE(AW702,"Y","")),"")</f>
        <v/>
      </c>
      <c r="X702" s="53">
        <f>5-(LEN(AV702)-LEN(SUBSTITUTE(AV702,"N","")))</f>
        <v/>
      </c>
      <c r="Y702" s="54">
        <f>IF(AR702=1,5-(LEN(AW702)-LEN(SUBSTITUTE(AW702,"N",""))),"")</f>
        <v/>
      </c>
      <c r="Z702" s="55">
        <f>(V702+5-X702)/5</f>
        <v/>
      </c>
      <c r="AA702" s="56">
        <f>IF(AR702=1,(W702+5-Y702)/5,"")</f>
        <v/>
      </c>
      <c r="AB702" s="57">
        <f>D702*V702/5</f>
        <v/>
      </c>
      <c r="AC702" s="58">
        <f>IF(AR702=1,D702*W702/5,"")</f>
        <v/>
      </c>
      <c r="AD702" s="57">
        <f>D702*X702/5</f>
        <v/>
      </c>
      <c r="AE702" s="58">
        <f>IF(AR702=1,D702*Y702/5,"")</f>
        <v/>
      </c>
      <c r="AF702" s="57">
        <f>D702*Z702</f>
        <v/>
      </c>
      <c r="AG702" s="58">
        <f>IF(AR702=1,D702*AA702,"")</f>
        <v/>
      </c>
      <c r="AH702" s="14" t="inlineStr">
        <is>
          <t>Y: none | N: none | X: none | U: R1, R2, R3, R4, R5. See dataset-specific evidence note in MCDM_Grades and the complete rules in MCDM_Rubric.</t>
        </is>
      </c>
      <c r="AI702" s="27" t="n"/>
      <c r="AJ702" s="14" t="inlineStr">
        <is>
          <t>https://huggingface.co/datasets/Chrisathy/LCSD</t>
        </is>
      </c>
      <c r="AK702" s="27" t="n"/>
      <c r="AL702" s="14" t="inlineStr">
        <is>
          <t>P: primary documentation (not evaluator-verified data quality)</t>
        </is>
      </c>
      <c r="AM702" s="27" t="n"/>
      <c r="AN702" s="14" t="inlineStr">
        <is>
          <t>254e9a987d1ee9d925472a42750c6f5f58112d9f</t>
        </is>
      </c>
      <c r="AO702" s="27" t="n"/>
      <c r="AP702" s="14" t="inlineStr">
        <is>
          <t>2026-09-07</t>
        </is>
      </c>
      <c r="AQ702" s="27" t="n"/>
      <c r="AR702" s="14">
        <f>IF(AND(AS702=5,LEN(AW702)=5,LEN(SUBSTITUTE(SUBSTITUTE(SUBSTITUTE(SUBSTITUTE(AW702,"Y",""),"N",""),"U",""),"X",""))=0),1,0)</f>
        <v/>
      </c>
      <c r="AS702" s="14">
        <f>COUNTA(G702,J702,M702,P702,S702)</f>
        <v/>
      </c>
      <c r="AT702" s="14">
        <f>SUM(IF(OR(G702="Y",G702="N",G702="U",G702="X"),IF(G702=F702,1,0),0),IF(OR(J702="Y",J702="N",J702="U",J702="X"),IF(J702=I702,1,0),0),IF(OR(M702="Y",M702="N",M702="U",M702="X"),IF(M702=L702,1,0),0),IF(OR(P702="Y",P702="N",P702="U",P702="X"),IF(P702=O702,1,0),0),IF(OR(S702="Y",S702="N",S702="U",S702="X"),IF(S702=R702,1,0),0))</f>
        <v/>
      </c>
      <c r="AU702" s="14">
        <f>A702&amp;"|"&amp;LEFT(C702,1)</f>
        <v/>
      </c>
      <c r="AV702" s="14">
        <f>F702&amp;I702&amp;L702&amp;O702&amp;R702</f>
        <v/>
      </c>
      <c r="AW702" s="14">
        <f>G702&amp;J702&amp;M702&amp;P702&amp;S702</f>
        <v/>
      </c>
    </row>
    <row r="703" ht="70" customHeight="1">
      <c r="A703" s="14" t="inlineStr">
        <is>
          <t>DS-088</t>
        </is>
      </c>
      <c r="B703" s="14" t="inlineStr">
        <is>
          <t>Chrisathy/LCSD (Low-light Crack Segmentation Dataset)</t>
        </is>
      </c>
      <c r="C703" s="14" t="inlineStr">
        <is>
          <t>M Sensor Details</t>
        </is>
      </c>
      <c r="D703" s="14">
        <f>MCDM_Settings!$D$12</f>
        <v/>
      </c>
      <c r="E703" s="14" t="inlineStr">
        <is>
          <t>M1 Identify equipment</t>
        </is>
      </c>
      <c r="F703" s="21" t="inlineStr">
        <is>
          <t>U</t>
        </is>
      </c>
      <c r="G703" s="23" t="n"/>
      <c r="H703" s="14" t="inlineStr">
        <is>
          <t>M2 Specify the scale</t>
        </is>
      </c>
      <c r="I703" s="21" t="inlineStr">
        <is>
          <t>U</t>
        </is>
      </c>
      <c r="J703" s="23" t="n"/>
      <c r="K703" s="14" t="inlineStr">
        <is>
          <t>M3 Locate the records</t>
        </is>
      </c>
      <c r="L703" s="21" t="inlineStr">
        <is>
          <t>U</t>
        </is>
      </c>
      <c r="M703" s="23" t="n"/>
      <c r="N703" s="14" t="inlineStr">
        <is>
          <t>M4 Report precision</t>
        </is>
      </c>
      <c r="O703" s="21" t="inlineStr">
        <is>
          <t>U</t>
        </is>
      </c>
      <c r="P703" s="23" t="n"/>
      <c r="Q703" s="14" t="inlineStr">
        <is>
          <t>M5 Explain processing</t>
        </is>
      </c>
      <c r="R703" s="21" t="inlineStr">
        <is>
          <t>U</t>
        </is>
      </c>
      <c r="S703" s="23" t="n"/>
      <c r="T703" s="14">
        <f>IF(Z703=0,IF(ISNUMBER(SEARCH("X",AV703)),"Unrated (0-5; X)","Unrated (0-5)"),IF(Z703=1,V703&amp;"/5",V703&amp;"-"&amp;X703&amp;"/5 (P"&amp;IF(ISNUMBER(SEARCH("X",AV703)),"; X","")&amp;")"))</f>
        <v/>
      </c>
      <c r="U703" s="26">
        <f>IF(AS703=0,"",IF(AR703=0,"Incomplete/invalid",IF(AA703=0,IF(ISNUMBER(SEARCH("X",AW703)),"Unrated (0-5; X)","Unrated (0-5)"),IF(AA703=1,W703&amp;"/5",W703&amp;"-"&amp;Y703&amp;"/5 (P"&amp;IF(ISNUMBER(SEARCH("X",AW703)),"; X","")&amp;")"))))</f>
        <v/>
      </c>
      <c r="V703" s="53">
        <f>LEN(AV703)-LEN(SUBSTITUTE(AV703,"Y",""))</f>
        <v/>
      </c>
      <c r="W703" s="54">
        <f>IF(AR703=1,LEN(AW703)-LEN(SUBSTITUTE(AW703,"Y","")),"")</f>
        <v/>
      </c>
      <c r="X703" s="53">
        <f>5-(LEN(AV703)-LEN(SUBSTITUTE(AV703,"N","")))</f>
        <v/>
      </c>
      <c r="Y703" s="54">
        <f>IF(AR703=1,5-(LEN(AW703)-LEN(SUBSTITUTE(AW703,"N",""))),"")</f>
        <v/>
      </c>
      <c r="Z703" s="55">
        <f>(V703+5-X703)/5</f>
        <v/>
      </c>
      <c r="AA703" s="56">
        <f>IF(AR703=1,(W703+5-Y703)/5,"")</f>
        <v/>
      </c>
      <c r="AB703" s="57">
        <f>D703*V703/5</f>
        <v/>
      </c>
      <c r="AC703" s="58">
        <f>IF(AR703=1,D703*W703/5,"")</f>
        <v/>
      </c>
      <c r="AD703" s="57">
        <f>D703*X703/5</f>
        <v/>
      </c>
      <c r="AE703" s="58">
        <f>IF(AR703=1,D703*Y703/5,"")</f>
        <v/>
      </c>
      <c r="AF703" s="57">
        <f>D703*Z703</f>
        <v/>
      </c>
      <c r="AG703" s="58">
        <f>IF(AR703=1,D703*AA703,"")</f>
        <v/>
      </c>
      <c r="AH703" s="14" t="inlineStr">
        <is>
          <t>Y: none | N: none | X: none | U: M1, M2, M3, M4, M5. See dataset-specific evidence note in MCDM_Grades and the complete rules in MCDM_Rubric.</t>
        </is>
      </c>
      <c r="AI703" s="27" t="n"/>
      <c r="AJ703" s="14" t="inlineStr">
        <is>
          <t>https://huggingface.co/datasets/Chrisathy/LCSD</t>
        </is>
      </c>
      <c r="AK703" s="27" t="n"/>
      <c r="AL703" s="14" t="inlineStr">
        <is>
          <t>P: primary documentation (not evaluator-verified data quality)</t>
        </is>
      </c>
      <c r="AM703" s="27" t="n"/>
      <c r="AN703" s="14" t="inlineStr">
        <is>
          <t>254e9a987d1ee9d925472a42750c6f5f58112d9f</t>
        </is>
      </c>
      <c r="AO703" s="27" t="n"/>
      <c r="AP703" s="14" t="inlineStr">
        <is>
          <t>2026-09-07</t>
        </is>
      </c>
      <c r="AQ703" s="27" t="n"/>
      <c r="AR703" s="14">
        <f>IF(AND(AS703=5,LEN(AW703)=5,LEN(SUBSTITUTE(SUBSTITUTE(SUBSTITUTE(SUBSTITUTE(AW703,"Y",""),"N",""),"U",""),"X",""))=0),1,0)</f>
        <v/>
      </c>
      <c r="AS703" s="14">
        <f>COUNTA(G703,J703,M703,P703,S703)</f>
        <v/>
      </c>
      <c r="AT703" s="14">
        <f>SUM(IF(OR(G703="Y",G703="N",G703="U",G703="X"),IF(G703=F703,1,0),0),IF(OR(J703="Y",J703="N",J703="U",J703="X"),IF(J703=I703,1,0),0),IF(OR(M703="Y",M703="N",M703="U",M703="X"),IF(M703=L703,1,0),0),IF(OR(P703="Y",P703="N",P703="U",P703="X"),IF(P703=O703,1,0),0),IF(OR(S703="Y",S703="N",S703="U",S703="X"),IF(S703=R703,1,0),0))</f>
        <v/>
      </c>
      <c r="AU703" s="14">
        <f>A703&amp;"|"&amp;LEFT(C703,1)</f>
        <v/>
      </c>
      <c r="AV703" s="14">
        <f>F703&amp;I703&amp;L703&amp;O703&amp;R703</f>
        <v/>
      </c>
      <c r="AW703" s="14">
        <f>G703&amp;J703&amp;M703&amp;P703&amp;S703</f>
        <v/>
      </c>
    </row>
    <row r="704" ht="70" customHeight="1">
      <c r="A704" s="14" t="inlineStr">
        <is>
          <t>DS-088</t>
        </is>
      </c>
      <c r="B704" s="14" t="inlineStr">
        <is>
          <t>Chrisathy/LCSD (Low-light Crack Segmentation Dataset)</t>
        </is>
      </c>
      <c r="C704" s="14" t="inlineStr">
        <is>
          <t>V Test Readiness</t>
        </is>
      </c>
      <c r="D704" s="14">
        <f>MCDM_Settings!$D$13</f>
        <v/>
      </c>
      <c r="E704" s="14" t="inlineStr">
        <is>
          <t>V1 Identify test data</t>
        </is>
      </c>
      <c r="F704" s="21" t="inlineStr">
        <is>
          <t>Y</t>
        </is>
      </c>
      <c r="G704" s="23" t="n"/>
      <c r="H704" s="14" t="inlineStr">
        <is>
          <t>V2 Define the splits</t>
        </is>
      </c>
      <c r="I704" s="21" t="inlineStr">
        <is>
          <t>U</t>
        </is>
      </c>
      <c r="J704" s="23" t="n"/>
      <c r="K704" s="14" t="inlineStr">
        <is>
          <t>V3 Prevent leakage</t>
        </is>
      </c>
      <c r="L704" s="21" t="inlineStr">
        <is>
          <t>U</t>
        </is>
      </c>
      <c r="M704" s="23" t="n"/>
      <c r="N704" s="14" t="inlineStr">
        <is>
          <t>V4 Provide a baseline</t>
        </is>
      </c>
      <c r="O704" s="21" t="inlineStr">
        <is>
          <t>U</t>
        </is>
      </c>
      <c r="P704" s="23" t="n"/>
      <c r="Q704" s="14" t="inlineStr">
        <is>
          <t>V5 Report uncertainty</t>
        </is>
      </c>
      <c r="R704" s="21" t="inlineStr">
        <is>
          <t>U</t>
        </is>
      </c>
      <c r="S704" s="23" t="n"/>
      <c r="T704" s="14">
        <f>IF(Z704=0,IF(ISNUMBER(SEARCH("X",AV704)),"Unrated (0-5; X)","Unrated (0-5)"),IF(Z704=1,V704&amp;"/5",V704&amp;"-"&amp;X704&amp;"/5 (P"&amp;IF(ISNUMBER(SEARCH("X",AV704)),"; X","")&amp;")"))</f>
        <v/>
      </c>
      <c r="U704" s="26">
        <f>IF(AS704=0,"",IF(AR704=0,"Incomplete/invalid",IF(AA704=0,IF(ISNUMBER(SEARCH("X",AW704)),"Unrated (0-5; X)","Unrated (0-5)"),IF(AA704=1,W704&amp;"/5",W704&amp;"-"&amp;Y704&amp;"/5 (P"&amp;IF(ISNUMBER(SEARCH("X",AW704)),"; X","")&amp;")"))))</f>
        <v/>
      </c>
      <c r="V704" s="53">
        <f>LEN(AV704)-LEN(SUBSTITUTE(AV704,"Y",""))</f>
        <v/>
      </c>
      <c r="W704" s="54">
        <f>IF(AR704=1,LEN(AW704)-LEN(SUBSTITUTE(AW704,"Y","")),"")</f>
        <v/>
      </c>
      <c r="X704" s="53">
        <f>5-(LEN(AV704)-LEN(SUBSTITUTE(AV704,"N","")))</f>
        <v/>
      </c>
      <c r="Y704" s="54">
        <f>IF(AR704=1,5-(LEN(AW704)-LEN(SUBSTITUTE(AW704,"N",""))),"")</f>
        <v/>
      </c>
      <c r="Z704" s="55">
        <f>(V704+5-X704)/5</f>
        <v/>
      </c>
      <c r="AA704" s="56">
        <f>IF(AR704=1,(W704+5-Y704)/5,"")</f>
        <v/>
      </c>
      <c r="AB704" s="57">
        <f>D704*V704/5</f>
        <v/>
      </c>
      <c r="AC704" s="58">
        <f>IF(AR704=1,D704*W704/5,"")</f>
        <v/>
      </c>
      <c r="AD704" s="57">
        <f>D704*X704/5</f>
        <v/>
      </c>
      <c r="AE704" s="58">
        <f>IF(AR704=1,D704*Y704/5,"")</f>
        <v/>
      </c>
      <c r="AF704" s="57">
        <f>D704*Z704</f>
        <v/>
      </c>
      <c r="AG704" s="58">
        <f>IF(AR704=1,D704*AA704,"")</f>
        <v/>
      </c>
      <c r="AH704" s="14" t="inlineStr">
        <is>
          <t>Y: V1 | N: none | X: none | U: V2, V3, V4, V5. See dataset-specific evidence note in MCDM_Grades and the complete rules in MCDM_Rubric.</t>
        </is>
      </c>
      <c r="AI704" s="27" t="n"/>
      <c r="AJ704" s="14" t="inlineStr">
        <is>
          <t>https://huggingface.co/datasets/Chrisathy/LCSD</t>
        </is>
      </c>
      <c r="AK704" s="27" t="n"/>
      <c r="AL704" s="14" t="inlineStr">
        <is>
          <t>P: primary documentation (not evaluator-verified data quality)</t>
        </is>
      </c>
      <c r="AM704" s="27" t="n"/>
      <c r="AN704" s="14" t="inlineStr">
        <is>
          <t>254e9a987d1ee9d925472a42750c6f5f58112d9f</t>
        </is>
      </c>
      <c r="AO704" s="27" t="n"/>
      <c r="AP704" s="14" t="inlineStr">
        <is>
          <t>2026-09-07</t>
        </is>
      </c>
      <c r="AQ704" s="27" t="n"/>
      <c r="AR704" s="14">
        <f>IF(AND(AS704=5,LEN(AW704)=5,LEN(SUBSTITUTE(SUBSTITUTE(SUBSTITUTE(SUBSTITUTE(AW704,"Y",""),"N",""),"U",""),"X",""))=0),1,0)</f>
        <v/>
      </c>
      <c r="AS704" s="14">
        <f>COUNTA(G704,J704,M704,P704,S704)</f>
        <v/>
      </c>
      <c r="AT704" s="14">
        <f>SUM(IF(OR(G704="Y",G704="N",G704="U",G704="X"),IF(G704=F704,1,0),0),IF(OR(J704="Y",J704="N",J704="U",J704="X"),IF(J704=I704,1,0),0),IF(OR(M704="Y",M704="N",M704="U",M704="X"),IF(M704=L704,1,0),0),IF(OR(P704="Y",P704="N",P704="U",P704="X"),IF(P704=O704,1,0),0),IF(OR(S704="Y",S704="N",S704="U",S704="X"),IF(S704=R704,1,0),0))</f>
        <v/>
      </c>
      <c r="AU704" s="14">
        <f>A704&amp;"|"&amp;LEFT(C704,1)</f>
        <v/>
      </c>
      <c r="AV704" s="14">
        <f>F704&amp;I704&amp;L704&amp;O704&amp;R704</f>
        <v/>
      </c>
      <c r="AW704" s="14">
        <f>G704&amp;J704&amp;M704&amp;P704&amp;S704</f>
        <v/>
      </c>
    </row>
    <row r="705" ht="70" customHeight="1">
      <c r="A705" s="14" t="inlineStr">
        <is>
          <t>DS-088</t>
        </is>
      </c>
      <c r="B705" s="14" t="inlineStr">
        <is>
          <t>Chrisathy/LCSD (Low-light Crack Segmentation Dataset)</t>
        </is>
      </c>
      <c r="C705" s="14" t="inlineStr">
        <is>
          <t>E Engineering Value</t>
        </is>
      </c>
      <c r="D705" s="14">
        <f>MCDM_Settings!$D$14</f>
        <v/>
      </c>
      <c r="E705" s="14" t="inlineStr">
        <is>
          <t>E1 Define the outcome</t>
        </is>
      </c>
      <c r="F705" s="21" t="inlineStr">
        <is>
          <t>U</t>
        </is>
      </c>
      <c r="G705" s="23" t="n"/>
      <c r="H705" s="14" t="inlineStr">
        <is>
          <t>E2 Provide measurements</t>
        </is>
      </c>
      <c r="I705" s="21" t="inlineStr">
        <is>
          <t>U</t>
        </is>
      </c>
      <c r="J705" s="23" t="n"/>
      <c r="K705" s="14" t="inlineStr">
        <is>
          <t>E3 Link the records</t>
        </is>
      </c>
      <c r="L705" s="21" t="inlineStr">
        <is>
          <t>U</t>
        </is>
      </c>
      <c r="M705" s="23" t="n"/>
      <c r="N705" s="14" t="inlineStr">
        <is>
          <t>E4 Map agency needs</t>
        </is>
      </c>
      <c r="O705" s="21" t="inlineStr">
        <is>
          <t>U</t>
        </is>
      </c>
      <c r="P705" s="23" t="n"/>
      <c r="Q705" s="14" t="inlineStr">
        <is>
          <t>E5 Validate the decision</t>
        </is>
      </c>
      <c r="R705" s="21" t="inlineStr">
        <is>
          <t>U</t>
        </is>
      </c>
      <c r="S705" s="23" t="n"/>
      <c r="T705" s="14">
        <f>IF(Z705=0,IF(ISNUMBER(SEARCH("X",AV705)),"Unrated (0-5; X)","Unrated (0-5)"),IF(Z705=1,V705&amp;"/5",V705&amp;"-"&amp;X705&amp;"/5 (P"&amp;IF(ISNUMBER(SEARCH("X",AV705)),"; X","")&amp;")"))</f>
        <v/>
      </c>
      <c r="U705" s="26">
        <f>IF(AS705=0,"",IF(AR705=0,"Incomplete/invalid",IF(AA705=0,IF(ISNUMBER(SEARCH("X",AW705)),"Unrated (0-5; X)","Unrated (0-5)"),IF(AA705=1,W705&amp;"/5",W705&amp;"-"&amp;Y705&amp;"/5 (P"&amp;IF(ISNUMBER(SEARCH("X",AW705)),"; X","")&amp;")"))))</f>
        <v/>
      </c>
      <c r="V705" s="53">
        <f>LEN(AV705)-LEN(SUBSTITUTE(AV705,"Y",""))</f>
        <v/>
      </c>
      <c r="W705" s="54">
        <f>IF(AR705=1,LEN(AW705)-LEN(SUBSTITUTE(AW705,"Y","")),"")</f>
        <v/>
      </c>
      <c r="X705" s="53">
        <f>5-(LEN(AV705)-LEN(SUBSTITUTE(AV705,"N","")))</f>
        <v/>
      </c>
      <c r="Y705" s="54">
        <f>IF(AR705=1,5-(LEN(AW705)-LEN(SUBSTITUTE(AW705,"N",""))),"")</f>
        <v/>
      </c>
      <c r="Z705" s="55">
        <f>(V705+5-X705)/5</f>
        <v/>
      </c>
      <c r="AA705" s="56">
        <f>IF(AR705=1,(W705+5-Y705)/5,"")</f>
        <v/>
      </c>
      <c r="AB705" s="57">
        <f>D705*V705/5</f>
        <v/>
      </c>
      <c r="AC705" s="58">
        <f>IF(AR705=1,D705*W705/5,"")</f>
        <v/>
      </c>
      <c r="AD705" s="57">
        <f>D705*X705/5</f>
        <v/>
      </c>
      <c r="AE705" s="58">
        <f>IF(AR705=1,D705*Y705/5,"")</f>
        <v/>
      </c>
      <c r="AF705" s="57">
        <f>D705*Z705</f>
        <v/>
      </c>
      <c r="AG705" s="58">
        <f>IF(AR705=1,D705*AA705,"")</f>
        <v/>
      </c>
      <c r="AH705" s="14" t="inlineStr">
        <is>
          <t>Y: none | N: none | X: none | U: E1, E2, E3, E4, E5. See dataset-specific evidence note in MCDM_Grades and the complete rules in MCDM_Rubric.</t>
        </is>
      </c>
      <c r="AI705" s="27" t="n"/>
      <c r="AJ705" s="14" t="inlineStr">
        <is>
          <t>https://huggingface.co/datasets/Chrisathy/LCSD</t>
        </is>
      </c>
      <c r="AK705" s="27" t="n"/>
      <c r="AL705" s="14" t="inlineStr">
        <is>
          <t>P: primary documentation (not evaluator-verified data quality)</t>
        </is>
      </c>
      <c r="AM705" s="27" t="n"/>
      <c r="AN705" s="14" t="inlineStr">
        <is>
          <t>254e9a987d1ee9d925472a42750c6f5f58112d9f</t>
        </is>
      </c>
      <c r="AO705" s="27" t="n"/>
      <c r="AP705" s="14" t="inlineStr">
        <is>
          <t>2026-09-07</t>
        </is>
      </c>
      <c r="AQ705" s="27" t="n"/>
      <c r="AR705" s="14">
        <f>IF(AND(AS705=5,LEN(AW705)=5,LEN(SUBSTITUTE(SUBSTITUTE(SUBSTITUTE(SUBSTITUTE(AW705,"Y",""),"N",""),"U",""),"X",""))=0),1,0)</f>
        <v/>
      </c>
      <c r="AS705" s="14">
        <f>COUNTA(G705,J705,M705,P705,S705)</f>
        <v/>
      </c>
      <c r="AT705" s="14">
        <f>SUM(IF(OR(G705="Y",G705="N",G705="U",G705="X"),IF(G705=F705,1,0),0),IF(OR(J705="Y",J705="N",J705="U",J705="X"),IF(J705=I705,1,0),0),IF(OR(M705="Y",M705="N",M705="U",M705="X"),IF(M705=L705,1,0),0),IF(OR(P705="Y",P705="N",P705="U",P705="X"),IF(P705=O705,1,0),0),IF(OR(S705="Y",S705="N",S705="U",S705="X"),IF(S705=R705,1,0),0))</f>
        <v/>
      </c>
      <c r="AU705" s="14">
        <f>A705&amp;"|"&amp;LEFT(C705,1)</f>
        <v/>
      </c>
      <c r="AV705" s="14">
        <f>F705&amp;I705&amp;L705&amp;O705&amp;R705</f>
        <v/>
      </c>
      <c r="AW705" s="14">
        <f>G705&amp;J705&amp;M705&amp;P705&amp;S705</f>
        <v/>
      </c>
    </row>
    <row r="706" ht="70" customHeight="1">
      <c r="A706" s="14" t="inlineStr">
        <is>
          <t>DS-089</t>
        </is>
      </c>
      <c r="B706" s="14" t="inlineStr">
        <is>
          <t>crack</t>
        </is>
      </c>
      <c r="C706" s="14" t="inlineStr">
        <is>
          <t>A Access</t>
        </is>
      </c>
      <c r="D706" s="14">
        <f>MCDM_Settings!$D$7</f>
        <v/>
      </c>
      <c r="E706" s="14" t="inlineStr">
        <is>
          <t>A1 Find the release</t>
        </is>
      </c>
      <c r="F706" s="21" t="inlineStr">
        <is>
          <t>Y</t>
        </is>
      </c>
      <c r="G706" s="23" t="n"/>
      <c r="H706" s="14" t="inlineStr">
        <is>
          <t>A2 Get the data</t>
        </is>
      </c>
      <c r="I706" s="21" t="inlineStr">
        <is>
          <t>Y</t>
        </is>
      </c>
      <c r="J706" s="23" t="n"/>
      <c r="K706" s="14" t="inlineStr">
        <is>
          <t>A3 Check the license</t>
        </is>
      </c>
      <c r="L706" s="21" t="inlineStr">
        <is>
          <t>U</t>
        </is>
      </c>
      <c r="M706" s="23" t="n"/>
      <c r="N706" s="14" t="inlineStr">
        <is>
          <t>A4 Check other rights</t>
        </is>
      </c>
      <c r="O706" s="21" t="inlineStr">
        <is>
          <t>U</t>
        </is>
      </c>
      <c r="P706" s="23" t="n"/>
      <c r="Q706" s="14" t="inlineStr">
        <is>
          <t>A5 Open a sample</t>
        </is>
      </c>
      <c r="R706" s="21" t="inlineStr">
        <is>
          <t>U</t>
        </is>
      </c>
      <c r="S706" s="23" t="n"/>
      <c r="T706" s="14">
        <f>IF(Z706=0,IF(ISNUMBER(SEARCH("X",AV706)),"Unrated (0-5; X)","Unrated (0-5)"),IF(Z706=1,V706&amp;"/5",V706&amp;"-"&amp;X706&amp;"/5 (P"&amp;IF(ISNUMBER(SEARCH("X",AV706)),"; X","")&amp;")"))</f>
        <v/>
      </c>
      <c r="U706" s="26">
        <f>IF(AS706=0,"",IF(AR706=0,"Incomplete/invalid",IF(AA706=0,IF(ISNUMBER(SEARCH("X",AW706)),"Unrated (0-5; X)","Unrated (0-5)"),IF(AA706=1,W706&amp;"/5",W706&amp;"-"&amp;Y706&amp;"/5 (P"&amp;IF(ISNUMBER(SEARCH("X",AW706)),"; X","")&amp;")"))))</f>
        <v/>
      </c>
      <c r="V706" s="53">
        <f>LEN(AV706)-LEN(SUBSTITUTE(AV706,"Y",""))</f>
        <v/>
      </c>
      <c r="W706" s="54">
        <f>IF(AR706=1,LEN(AW706)-LEN(SUBSTITUTE(AW706,"Y","")),"")</f>
        <v/>
      </c>
      <c r="X706" s="53">
        <f>5-(LEN(AV706)-LEN(SUBSTITUTE(AV706,"N","")))</f>
        <v/>
      </c>
      <c r="Y706" s="54">
        <f>IF(AR706=1,5-(LEN(AW706)-LEN(SUBSTITUTE(AW706,"N",""))),"")</f>
        <v/>
      </c>
      <c r="Z706" s="55">
        <f>(V706+5-X706)/5</f>
        <v/>
      </c>
      <c r="AA706" s="56">
        <f>IF(AR706=1,(W706+5-Y706)/5,"")</f>
        <v/>
      </c>
      <c r="AB706" s="57">
        <f>D706*V706/5</f>
        <v/>
      </c>
      <c r="AC706" s="58">
        <f>IF(AR706=1,D706*W706/5,"")</f>
        <v/>
      </c>
      <c r="AD706" s="57">
        <f>D706*X706/5</f>
        <v/>
      </c>
      <c r="AE706" s="58">
        <f>IF(AR706=1,D706*Y706/5,"")</f>
        <v/>
      </c>
      <c r="AF706" s="57">
        <f>D706*Z706</f>
        <v/>
      </c>
      <c r="AG706" s="58">
        <f>IF(AR706=1,D706*AA706,"")</f>
        <v/>
      </c>
      <c r="AH706" s="14" t="inlineStr">
        <is>
          <t>Y: A1, A2 | N: none | X: none | U: A3, A4, A5. See dataset-specific evidence note in MCDM_Grades and the complete rules in MCDM_Rubric.</t>
        </is>
      </c>
      <c r="AI706" s="27" t="n"/>
      <c r="AJ706" s="14" t="inlineStr">
        <is>
          <t>https://huggingface.co/datasets/Mr-Perfectuz/crack</t>
        </is>
      </c>
      <c r="AK706" s="27" t="n"/>
      <c r="AL706" s="14" t="inlineStr">
        <is>
          <t>P: primary documentation (not evaluator-verified data quality)</t>
        </is>
      </c>
      <c r="AM706" s="27" t="n"/>
      <c r="AN706" s="14" t="inlineStr">
        <is>
          <t>fed6795c2e611e6b2b2c411a1f7b14bb3bd22a8a</t>
        </is>
      </c>
      <c r="AO706" s="27" t="n"/>
      <c r="AP706" s="14" t="inlineStr">
        <is>
          <t>2026-09-07</t>
        </is>
      </c>
      <c r="AQ706" s="27" t="n"/>
      <c r="AR706" s="14">
        <f>IF(AND(AS706=5,LEN(AW706)=5,LEN(SUBSTITUTE(SUBSTITUTE(SUBSTITUTE(SUBSTITUTE(AW706,"Y",""),"N",""),"U",""),"X",""))=0),1,0)</f>
        <v/>
      </c>
      <c r="AS706" s="14">
        <f>COUNTA(G706,J706,M706,P706,S706)</f>
        <v/>
      </c>
      <c r="AT706" s="14">
        <f>SUM(IF(OR(G706="Y",G706="N",G706="U",G706="X"),IF(G706=F706,1,0),0),IF(OR(J706="Y",J706="N",J706="U",J706="X"),IF(J706=I706,1,0),0),IF(OR(M706="Y",M706="N",M706="U",M706="X"),IF(M706=L706,1,0),0),IF(OR(P706="Y",P706="N",P706="U",P706="X"),IF(P706=O706,1,0),0),IF(OR(S706="Y",S706="N",S706="U",S706="X"),IF(S706=R706,1,0),0))</f>
        <v/>
      </c>
      <c r="AU706" s="14">
        <f>A706&amp;"|"&amp;LEFT(C706,1)</f>
        <v/>
      </c>
      <c r="AV706" s="14">
        <f>F706&amp;I706&amp;L706&amp;O706&amp;R706</f>
        <v/>
      </c>
      <c r="AW706" s="14">
        <f>G706&amp;J706&amp;M706&amp;P706&amp;S706</f>
        <v/>
      </c>
    </row>
    <row r="707" ht="70" customHeight="1">
      <c r="A707" s="14" t="inlineStr">
        <is>
          <t>DS-089</t>
        </is>
      </c>
      <c r="B707" s="14" t="inlineStr">
        <is>
          <t>crack</t>
        </is>
      </c>
      <c r="C707" s="14" t="inlineStr">
        <is>
          <t>L Label Quality</t>
        </is>
      </c>
      <c r="D707" s="14">
        <f>MCDM_Settings!$D$8</f>
        <v/>
      </c>
      <c r="E707" s="14" t="inlineStr">
        <is>
          <t>L1 Define the targets</t>
        </is>
      </c>
      <c r="F707" s="21" t="inlineStr">
        <is>
          <t>Y</t>
        </is>
      </c>
      <c r="G707" s="23" t="n"/>
      <c r="H707" s="14" t="inlineStr">
        <is>
          <t>L2 Explain the rules</t>
        </is>
      </c>
      <c r="I707" s="21" t="inlineStr">
        <is>
          <t>U</t>
        </is>
      </c>
      <c r="J707" s="23" t="n"/>
      <c r="K707" s="14" t="inlineStr">
        <is>
          <t>L3 Identify the team</t>
        </is>
      </c>
      <c r="L707" s="21" t="inlineStr">
        <is>
          <t>U</t>
        </is>
      </c>
      <c r="M707" s="23" t="n"/>
      <c r="N707" s="14" t="inlineStr">
        <is>
          <t>L4 Review and correct</t>
        </is>
      </c>
      <c r="O707" s="21" t="inlineStr">
        <is>
          <t>U</t>
        </is>
      </c>
      <c r="P707" s="23" t="n"/>
      <c r="Q707" s="14" t="inlineStr">
        <is>
          <t>L5 Measure reliability</t>
        </is>
      </c>
      <c r="R707" s="21" t="inlineStr">
        <is>
          <t>U</t>
        </is>
      </c>
      <c r="S707" s="23" t="n"/>
      <c r="T707" s="14">
        <f>IF(Z707=0,IF(ISNUMBER(SEARCH("X",AV707)),"Unrated (0-5; X)","Unrated (0-5)"),IF(Z707=1,V707&amp;"/5",V707&amp;"-"&amp;X707&amp;"/5 (P"&amp;IF(ISNUMBER(SEARCH("X",AV707)),"; X","")&amp;")"))</f>
        <v/>
      </c>
      <c r="U707" s="26">
        <f>IF(AS707=0,"",IF(AR707=0,"Incomplete/invalid",IF(AA707=0,IF(ISNUMBER(SEARCH("X",AW707)),"Unrated (0-5; X)","Unrated (0-5)"),IF(AA707=1,W707&amp;"/5",W707&amp;"-"&amp;Y707&amp;"/5 (P"&amp;IF(ISNUMBER(SEARCH("X",AW707)),"; X","")&amp;")"))))</f>
        <v/>
      </c>
      <c r="V707" s="53">
        <f>LEN(AV707)-LEN(SUBSTITUTE(AV707,"Y",""))</f>
        <v/>
      </c>
      <c r="W707" s="54">
        <f>IF(AR707=1,LEN(AW707)-LEN(SUBSTITUTE(AW707,"Y","")),"")</f>
        <v/>
      </c>
      <c r="X707" s="53">
        <f>5-(LEN(AV707)-LEN(SUBSTITUTE(AV707,"N","")))</f>
        <v/>
      </c>
      <c r="Y707" s="54">
        <f>IF(AR707=1,5-(LEN(AW707)-LEN(SUBSTITUTE(AW707,"N",""))),"")</f>
        <v/>
      </c>
      <c r="Z707" s="55">
        <f>(V707+5-X707)/5</f>
        <v/>
      </c>
      <c r="AA707" s="56">
        <f>IF(AR707=1,(W707+5-Y707)/5,"")</f>
        <v/>
      </c>
      <c r="AB707" s="57">
        <f>D707*V707/5</f>
        <v/>
      </c>
      <c r="AC707" s="58">
        <f>IF(AR707=1,D707*W707/5,"")</f>
        <v/>
      </c>
      <c r="AD707" s="57">
        <f>D707*X707/5</f>
        <v/>
      </c>
      <c r="AE707" s="58">
        <f>IF(AR707=1,D707*Y707/5,"")</f>
        <v/>
      </c>
      <c r="AF707" s="57">
        <f>D707*Z707</f>
        <v/>
      </c>
      <c r="AG707" s="58">
        <f>IF(AR707=1,D707*AA707,"")</f>
        <v/>
      </c>
      <c r="AH707" s="14" t="inlineStr">
        <is>
          <t>Y: L1 | N: none | X: none | U: L2, L3, L4, L5. See dataset-specific evidence note in MCDM_Grades and the complete rules in MCDM_Rubric.</t>
        </is>
      </c>
      <c r="AI707" s="27" t="n"/>
      <c r="AJ707" s="14" t="inlineStr">
        <is>
          <t>https://huggingface.co/datasets/Mr-Perfectuz/crack</t>
        </is>
      </c>
      <c r="AK707" s="27" t="n"/>
      <c r="AL707" s="14" t="inlineStr">
        <is>
          <t>P: primary documentation (not evaluator-verified data quality)</t>
        </is>
      </c>
      <c r="AM707" s="27" t="n"/>
      <c r="AN707" s="14" t="inlineStr">
        <is>
          <t>fed6795c2e611e6b2b2c411a1f7b14bb3bd22a8a</t>
        </is>
      </c>
      <c r="AO707" s="27" t="n"/>
      <c r="AP707" s="14" t="inlineStr">
        <is>
          <t>2026-09-07</t>
        </is>
      </c>
      <c r="AQ707" s="27" t="n"/>
      <c r="AR707" s="14">
        <f>IF(AND(AS707=5,LEN(AW707)=5,LEN(SUBSTITUTE(SUBSTITUTE(SUBSTITUTE(SUBSTITUTE(AW707,"Y",""),"N",""),"U",""),"X",""))=0),1,0)</f>
        <v/>
      </c>
      <c r="AS707" s="14">
        <f>COUNTA(G707,J707,M707,P707,S707)</f>
        <v/>
      </c>
      <c r="AT707" s="14">
        <f>SUM(IF(OR(G707="Y",G707="N",G707="U",G707="X"),IF(G707=F707,1,0),0),IF(OR(J707="Y",J707="N",J707="U",J707="X"),IF(J707=I707,1,0),0),IF(OR(M707="Y",M707="N",M707="U",M707="X"),IF(M707=L707,1,0),0),IF(OR(P707="Y",P707="N",P707="U",P707="X"),IF(P707=O707,1,0),0),IF(OR(S707="Y",S707="N",S707="U",S707="X"),IF(S707=R707,1,0),0))</f>
        <v/>
      </c>
      <c r="AU707" s="14">
        <f>A707&amp;"|"&amp;LEFT(C707,1)</f>
        <v/>
      </c>
      <c r="AV707" s="14">
        <f>F707&amp;I707&amp;L707&amp;O707&amp;R707</f>
        <v/>
      </c>
      <c r="AW707" s="14">
        <f>G707&amp;J707&amp;M707&amp;P707&amp;S707</f>
        <v/>
      </c>
    </row>
    <row r="708" ht="70" customHeight="1">
      <c r="A708" s="14" t="inlineStr">
        <is>
          <t>DS-089</t>
        </is>
      </c>
      <c r="B708" s="14" t="inlineStr">
        <is>
          <t>crack</t>
        </is>
      </c>
      <c r="C708" s="14" t="inlineStr">
        <is>
          <t>D Documentation</t>
        </is>
      </c>
      <c r="D708" s="14">
        <f>MCDM_Settings!$D$9</f>
        <v/>
      </c>
      <c r="E708" s="14" t="inlineStr">
        <is>
          <t>D1 Describe the files</t>
        </is>
      </c>
      <c r="F708" s="21" t="inlineStr">
        <is>
          <t>U</t>
        </is>
      </c>
      <c r="G708" s="23" t="n"/>
      <c r="H708" s="14" t="inlineStr">
        <is>
          <t>D2 Explain the source</t>
        </is>
      </c>
      <c r="I708" s="21" t="inlineStr">
        <is>
          <t>U</t>
        </is>
      </c>
      <c r="J708" s="23" t="n"/>
      <c r="K708" s="14" t="inlineStr">
        <is>
          <t>D3 Track the version</t>
        </is>
      </c>
      <c r="L708" s="21" t="inlineStr">
        <is>
          <t>Y</t>
        </is>
      </c>
      <c r="M708" s="23" t="n"/>
      <c r="N708" s="14" t="inlineStr">
        <is>
          <t>D4 State the limits</t>
        </is>
      </c>
      <c r="O708" s="21" t="inlineStr">
        <is>
          <t>U</t>
        </is>
      </c>
      <c r="P708" s="23" t="n"/>
      <c r="Q708" s="14" t="inlineStr">
        <is>
          <t>D5 Locate the details</t>
        </is>
      </c>
      <c r="R708" s="21" t="inlineStr">
        <is>
          <t>Y</t>
        </is>
      </c>
      <c r="S708" s="23" t="n"/>
      <c r="T708" s="14">
        <f>IF(Z708=0,IF(ISNUMBER(SEARCH("X",AV708)),"Unrated (0-5; X)","Unrated (0-5)"),IF(Z708=1,V708&amp;"/5",V708&amp;"-"&amp;X708&amp;"/5 (P"&amp;IF(ISNUMBER(SEARCH("X",AV708)),"; X","")&amp;")"))</f>
        <v/>
      </c>
      <c r="U708" s="26">
        <f>IF(AS708=0,"",IF(AR708=0,"Incomplete/invalid",IF(AA708=0,IF(ISNUMBER(SEARCH("X",AW708)),"Unrated (0-5; X)","Unrated (0-5)"),IF(AA708=1,W708&amp;"/5",W708&amp;"-"&amp;Y708&amp;"/5 (P"&amp;IF(ISNUMBER(SEARCH("X",AW708)),"; X","")&amp;")"))))</f>
        <v/>
      </c>
      <c r="V708" s="53">
        <f>LEN(AV708)-LEN(SUBSTITUTE(AV708,"Y",""))</f>
        <v/>
      </c>
      <c r="W708" s="54">
        <f>IF(AR708=1,LEN(AW708)-LEN(SUBSTITUTE(AW708,"Y","")),"")</f>
        <v/>
      </c>
      <c r="X708" s="53">
        <f>5-(LEN(AV708)-LEN(SUBSTITUTE(AV708,"N","")))</f>
        <v/>
      </c>
      <c r="Y708" s="54">
        <f>IF(AR708=1,5-(LEN(AW708)-LEN(SUBSTITUTE(AW708,"N",""))),"")</f>
        <v/>
      </c>
      <c r="Z708" s="55">
        <f>(V708+5-X708)/5</f>
        <v/>
      </c>
      <c r="AA708" s="56">
        <f>IF(AR708=1,(W708+5-Y708)/5,"")</f>
        <v/>
      </c>
      <c r="AB708" s="57">
        <f>D708*V708/5</f>
        <v/>
      </c>
      <c r="AC708" s="58">
        <f>IF(AR708=1,D708*W708/5,"")</f>
        <v/>
      </c>
      <c r="AD708" s="57">
        <f>D708*X708/5</f>
        <v/>
      </c>
      <c r="AE708" s="58">
        <f>IF(AR708=1,D708*Y708/5,"")</f>
        <v/>
      </c>
      <c r="AF708" s="57">
        <f>D708*Z708</f>
        <v/>
      </c>
      <c r="AG708" s="58">
        <f>IF(AR708=1,D708*AA708,"")</f>
        <v/>
      </c>
      <c r="AH708" s="14" t="inlineStr">
        <is>
          <t>Y: D3, D5 | N: none | X: none | U: D1, D2, D4. See dataset-specific evidence note in MCDM_Grades and the complete rules in MCDM_Rubric.</t>
        </is>
      </c>
      <c r="AI708" s="27" t="n"/>
      <c r="AJ708" s="14" t="inlineStr">
        <is>
          <t>https://huggingface.co/datasets/Mr-Perfectuz/crack</t>
        </is>
      </c>
      <c r="AK708" s="27" t="n"/>
      <c r="AL708" s="14" t="inlineStr">
        <is>
          <t>P: primary documentation (not evaluator-verified data quality)</t>
        </is>
      </c>
      <c r="AM708" s="27" t="n"/>
      <c r="AN708" s="14" t="inlineStr">
        <is>
          <t>fed6795c2e611e6b2b2c411a1f7b14bb3bd22a8a</t>
        </is>
      </c>
      <c r="AO708" s="27" t="n"/>
      <c r="AP708" s="14" t="inlineStr">
        <is>
          <t>2026-09-07</t>
        </is>
      </c>
      <c r="AQ708" s="27" t="n"/>
      <c r="AR708" s="14">
        <f>IF(AND(AS708=5,LEN(AW708)=5,LEN(SUBSTITUTE(SUBSTITUTE(SUBSTITUTE(SUBSTITUTE(AW708,"Y",""),"N",""),"U",""),"X",""))=0),1,0)</f>
        <v/>
      </c>
      <c r="AS708" s="14">
        <f>COUNTA(G708,J708,M708,P708,S708)</f>
        <v/>
      </c>
      <c r="AT708" s="14">
        <f>SUM(IF(OR(G708="Y",G708="N",G708="U",G708="X"),IF(G708=F708,1,0),0),IF(OR(J708="Y",J708="N",J708="U",J708="X"),IF(J708=I708,1,0),0),IF(OR(M708="Y",M708="N",M708="U",M708="X"),IF(M708=L708,1,0),0),IF(OR(P708="Y",P708="N",P708="U",P708="X"),IF(P708=O708,1,0),0),IF(OR(S708="Y",S708="N",S708="U",S708="X"),IF(S708=R708,1,0),0))</f>
        <v/>
      </c>
      <c r="AU708" s="14">
        <f>A708&amp;"|"&amp;LEFT(C708,1)</f>
        <v/>
      </c>
      <c r="AV708" s="14">
        <f>F708&amp;I708&amp;L708&amp;O708&amp;R708</f>
        <v/>
      </c>
      <c r="AW708" s="14">
        <f>G708&amp;J708&amp;M708&amp;P708&amp;S708</f>
        <v/>
      </c>
    </row>
    <row r="709" ht="70" customHeight="1">
      <c r="A709" s="14" t="inlineStr">
        <is>
          <t>DS-089</t>
        </is>
      </c>
      <c r="B709" s="14" t="inlineStr">
        <is>
          <t>crack</t>
        </is>
      </c>
      <c r="C709" s="14" t="inlineStr">
        <is>
          <t>C Sample Size</t>
        </is>
      </c>
      <c r="D709" s="14">
        <f>MCDM_Settings!$D$10</f>
        <v/>
      </c>
      <c r="E709" s="14" t="inlineStr">
        <is>
          <t>C1 Count originals</t>
        </is>
      </c>
      <c r="F709" s="21" t="inlineStr">
        <is>
          <t>U</t>
        </is>
      </c>
      <c r="G709" s="23" t="n"/>
      <c r="H709" s="14" t="inlineStr">
        <is>
          <t>C2 Count each class</t>
        </is>
      </c>
      <c r="I709" s="21" t="inlineStr">
        <is>
          <t>U</t>
        </is>
      </c>
      <c r="J709" s="23" t="n"/>
      <c r="K709" s="14" t="inlineStr">
        <is>
          <t>C3 Count each group</t>
        </is>
      </c>
      <c r="L709" s="21" t="inlineStr">
        <is>
          <t>U</t>
        </is>
      </c>
      <c r="M709" s="23" t="n"/>
      <c r="N709" s="14" t="inlineStr">
        <is>
          <t>C4 Count each split</t>
        </is>
      </c>
      <c r="O709" s="21" t="inlineStr">
        <is>
          <t>U</t>
        </is>
      </c>
      <c r="P709" s="23" t="n"/>
      <c r="Q709" s="14" t="inlineStr">
        <is>
          <t>C5 Justify the size</t>
        </is>
      </c>
      <c r="R709" s="21" t="inlineStr">
        <is>
          <t>U</t>
        </is>
      </c>
      <c r="S709" s="23" t="n"/>
      <c r="T709" s="14">
        <f>IF(Z709=0,IF(ISNUMBER(SEARCH("X",AV709)),"Unrated (0-5; X)","Unrated (0-5)"),IF(Z709=1,V709&amp;"/5",V709&amp;"-"&amp;X709&amp;"/5 (P"&amp;IF(ISNUMBER(SEARCH("X",AV709)),"; X","")&amp;")"))</f>
        <v/>
      </c>
      <c r="U709" s="26">
        <f>IF(AS709=0,"",IF(AR709=0,"Incomplete/invalid",IF(AA709=0,IF(ISNUMBER(SEARCH("X",AW709)),"Unrated (0-5; X)","Unrated (0-5)"),IF(AA709=1,W709&amp;"/5",W709&amp;"-"&amp;Y709&amp;"/5 (P"&amp;IF(ISNUMBER(SEARCH("X",AW709)),"; X","")&amp;")"))))</f>
        <v/>
      </c>
      <c r="V709" s="53">
        <f>LEN(AV709)-LEN(SUBSTITUTE(AV709,"Y",""))</f>
        <v/>
      </c>
      <c r="W709" s="54">
        <f>IF(AR709=1,LEN(AW709)-LEN(SUBSTITUTE(AW709,"Y","")),"")</f>
        <v/>
      </c>
      <c r="X709" s="53">
        <f>5-(LEN(AV709)-LEN(SUBSTITUTE(AV709,"N","")))</f>
        <v/>
      </c>
      <c r="Y709" s="54">
        <f>IF(AR709=1,5-(LEN(AW709)-LEN(SUBSTITUTE(AW709,"N",""))),"")</f>
        <v/>
      </c>
      <c r="Z709" s="55">
        <f>(V709+5-X709)/5</f>
        <v/>
      </c>
      <c r="AA709" s="56">
        <f>IF(AR709=1,(W709+5-Y709)/5,"")</f>
        <v/>
      </c>
      <c r="AB709" s="57">
        <f>D709*V709/5</f>
        <v/>
      </c>
      <c r="AC709" s="58">
        <f>IF(AR709=1,D709*W709/5,"")</f>
        <v/>
      </c>
      <c r="AD709" s="57">
        <f>D709*X709/5</f>
        <v/>
      </c>
      <c r="AE709" s="58">
        <f>IF(AR709=1,D709*Y709/5,"")</f>
        <v/>
      </c>
      <c r="AF709" s="57">
        <f>D709*Z709</f>
        <v/>
      </c>
      <c r="AG709" s="58">
        <f>IF(AR709=1,D709*AA709,"")</f>
        <v/>
      </c>
      <c r="AH709" s="14" t="inlineStr">
        <is>
          <t>Y: none | N: none | X: none | U: C1, C2, C3, C4, C5. See dataset-specific evidence note in MCDM_Grades and the complete rules in MCDM_Rubric.</t>
        </is>
      </c>
      <c r="AI709" s="27" t="n"/>
      <c r="AJ709" s="14" t="inlineStr">
        <is>
          <t>https://huggingface.co/datasets/Mr-Perfectuz/crack</t>
        </is>
      </c>
      <c r="AK709" s="27" t="n"/>
      <c r="AL709" s="14" t="inlineStr">
        <is>
          <t>P: primary documentation (not evaluator-verified data quality)</t>
        </is>
      </c>
      <c r="AM709" s="27" t="n"/>
      <c r="AN709" s="14" t="inlineStr">
        <is>
          <t>fed6795c2e611e6b2b2c411a1f7b14bb3bd22a8a</t>
        </is>
      </c>
      <c r="AO709" s="27" t="n"/>
      <c r="AP709" s="14" t="inlineStr">
        <is>
          <t>2026-09-07</t>
        </is>
      </c>
      <c r="AQ709" s="27" t="n"/>
      <c r="AR709" s="14">
        <f>IF(AND(AS709=5,LEN(AW709)=5,LEN(SUBSTITUTE(SUBSTITUTE(SUBSTITUTE(SUBSTITUTE(AW709,"Y",""),"N",""),"U",""),"X",""))=0),1,0)</f>
        <v/>
      </c>
      <c r="AS709" s="14">
        <f>COUNTA(G709,J709,M709,P709,S709)</f>
        <v/>
      </c>
      <c r="AT709" s="14">
        <f>SUM(IF(OR(G709="Y",G709="N",G709="U",G709="X"),IF(G709=F709,1,0),0),IF(OR(J709="Y",J709="N",J709="U",J709="X"),IF(J709=I709,1,0),0),IF(OR(M709="Y",M709="N",M709="U",M709="X"),IF(M709=L709,1,0),0),IF(OR(P709="Y",P709="N",P709="U",P709="X"),IF(P709=O709,1,0),0),IF(OR(S709="Y",S709="N",S709="U",S709="X"),IF(S709=R709,1,0),0))</f>
        <v/>
      </c>
      <c r="AU709" s="14">
        <f>A709&amp;"|"&amp;LEFT(C709,1)</f>
        <v/>
      </c>
      <c r="AV709" s="14">
        <f>F709&amp;I709&amp;L709&amp;O709&amp;R709</f>
        <v/>
      </c>
      <c r="AW709" s="14">
        <f>G709&amp;J709&amp;M709&amp;P709&amp;S709</f>
        <v/>
      </c>
    </row>
    <row r="710" ht="70" customHeight="1">
      <c r="A710" s="14" t="inlineStr">
        <is>
          <t>DS-089</t>
        </is>
      </c>
      <c r="B710" s="14" t="inlineStr">
        <is>
          <t>crack</t>
        </is>
      </c>
      <c r="C710" s="14" t="inlineStr">
        <is>
          <t>R Domain Fit</t>
        </is>
      </c>
      <c r="D710" s="14">
        <f>MCDM_Settings!$D$11</f>
        <v/>
      </c>
      <c r="E710" s="14" t="inlineStr">
        <is>
          <t>R1 Define the domain</t>
        </is>
      </c>
      <c r="F710" s="21" t="inlineStr">
        <is>
          <t>U</t>
        </is>
      </c>
      <c r="G710" s="23" t="n"/>
      <c r="H710" s="14" t="inlineStr">
        <is>
          <t>R2 Describe coverage</t>
        </is>
      </c>
      <c r="I710" s="21" t="inlineStr">
        <is>
          <t>U</t>
        </is>
      </c>
      <c r="J710" s="23" t="n"/>
      <c r="K710" s="14" t="inlineStr">
        <is>
          <t>R3 Compare the target</t>
        </is>
      </c>
      <c r="L710" s="21" t="inlineStr">
        <is>
          <t>U</t>
        </is>
      </c>
      <c r="M710" s="23" t="n"/>
      <c r="N710" s="14" t="inlineStr">
        <is>
          <t>R4 Check for bias</t>
        </is>
      </c>
      <c r="O710" s="21" t="inlineStr">
        <is>
          <t>U</t>
        </is>
      </c>
      <c r="P710" s="23" t="n"/>
      <c r="Q710" s="14" t="inlineStr">
        <is>
          <t>R5 Test a new domain</t>
        </is>
      </c>
      <c r="R710" s="21" t="inlineStr">
        <is>
          <t>U</t>
        </is>
      </c>
      <c r="S710" s="23" t="n"/>
      <c r="T710" s="14">
        <f>IF(Z710=0,IF(ISNUMBER(SEARCH("X",AV710)),"Unrated (0-5; X)","Unrated (0-5)"),IF(Z710=1,V710&amp;"/5",V710&amp;"-"&amp;X710&amp;"/5 (P"&amp;IF(ISNUMBER(SEARCH("X",AV710)),"; X","")&amp;")"))</f>
        <v/>
      </c>
      <c r="U710" s="26">
        <f>IF(AS710=0,"",IF(AR710=0,"Incomplete/invalid",IF(AA710=0,IF(ISNUMBER(SEARCH("X",AW710)),"Unrated (0-5; X)","Unrated (0-5)"),IF(AA710=1,W710&amp;"/5",W710&amp;"-"&amp;Y710&amp;"/5 (P"&amp;IF(ISNUMBER(SEARCH("X",AW710)),"; X","")&amp;")"))))</f>
        <v/>
      </c>
      <c r="V710" s="53">
        <f>LEN(AV710)-LEN(SUBSTITUTE(AV710,"Y",""))</f>
        <v/>
      </c>
      <c r="W710" s="54">
        <f>IF(AR710=1,LEN(AW710)-LEN(SUBSTITUTE(AW710,"Y","")),"")</f>
        <v/>
      </c>
      <c r="X710" s="53">
        <f>5-(LEN(AV710)-LEN(SUBSTITUTE(AV710,"N","")))</f>
        <v/>
      </c>
      <c r="Y710" s="54">
        <f>IF(AR710=1,5-(LEN(AW710)-LEN(SUBSTITUTE(AW710,"N",""))),"")</f>
        <v/>
      </c>
      <c r="Z710" s="55">
        <f>(V710+5-X710)/5</f>
        <v/>
      </c>
      <c r="AA710" s="56">
        <f>IF(AR710=1,(W710+5-Y710)/5,"")</f>
        <v/>
      </c>
      <c r="AB710" s="57">
        <f>D710*V710/5</f>
        <v/>
      </c>
      <c r="AC710" s="58">
        <f>IF(AR710=1,D710*W710/5,"")</f>
        <v/>
      </c>
      <c r="AD710" s="57">
        <f>D710*X710/5</f>
        <v/>
      </c>
      <c r="AE710" s="58">
        <f>IF(AR710=1,D710*Y710/5,"")</f>
        <v/>
      </c>
      <c r="AF710" s="57">
        <f>D710*Z710</f>
        <v/>
      </c>
      <c r="AG710" s="58">
        <f>IF(AR710=1,D710*AA710,"")</f>
        <v/>
      </c>
      <c r="AH710" s="14" t="inlineStr">
        <is>
          <t>Y: none | N: none | X: none | U: R1, R2, R3, R4, R5. See dataset-specific evidence note in MCDM_Grades and the complete rules in MCDM_Rubric.</t>
        </is>
      </c>
      <c r="AI710" s="27" t="n"/>
      <c r="AJ710" s="14" t="inlineStr">
        <is>
          <t>https://huggingface.co/datasets/Mr-Perfectuz/crack</t>
        </is>
      </c>
      <c r="AK710" s="27" t="n"/>
      <c r="AL710" s="14" t="inlineStr">
        <is>
          <t>P: primary documentation (not evaluator-verified data quality)</t>
        </is>
      </c>
      <c r="AM710" s="27" t="n"/>
      <c r="AN710" s="14" t="inlineStr">
        <is>
          <t>fed6795c2e611e6b2b2c411a1f7b14bb3bd22a8a</t>
        </is>
      </c>
      <c r="AO710" s="27" t="n"/>
      <c r="AP710" s="14" t="inlineStr">
        <is>
          <t>2026-09-07</t>
        </is>
      </c>
      <c r="AQ710" s="27" t="n"/>
      <c r="AR710" s="14">
        <f>IF(AND(AS710=5,LEN(AW710)=5,LEN(SUBSTITUTE(SUBSTITUTE(SUBSTITUTE(SUBSTITUTE(AW710,"Y",""),"N",""),"U",""),"X",""))=0),1,0)</f>
        <v/>
      </c>
      <c r="AS710" s="14">
        <f>COUNTA(G710,J710,M710,P710,S710)</f>
        <v/>
      </c>
      <c r="AT710" s="14">
        <f>SUM(IF(OR(G710="Y",G710="N",G710="U",G710="X"),IF(G710=F710,1,0),0),IF(OR(J710="Y",J710="N",J710="U",J710="X"),IF(J710=I710,1,0),0),IF(OR(M710="Y",M710="N",M710="U",M710="X"),IF(M710=L710,1,0),0),IF(OR(P710="Y",P710="N",P710="U",P710="X"),IF(P710=O710,1,0),0),IF(OR(S710="Y",S710="N",S710="U",S710="X"),IF(S710=R710,1,0),0))</f>
        <v/>
      </c>
      <c r="AU710" s="14">
        <f>A710&amp;"|"&amp;LEFT(C710,1)</f>
        <v/>
      </c>
      <c r="AV710" s="14">
        <f>F710&amp;I710&amp;L710&amp;O710&amp;R710</f>
        <v/>
      </c>
      <c r="AW710" s="14">
        <f>G710&amp;J710&amp;M710&amp;P710&amp;S710</f>
        <v/>
      </c>
    </row>
    <row r="711" ht="70" customHeight="1">
      <c r="A711" s="14" t="inlineStr">
        <is>
          <t>DS-089</t>
        </is>
      </c>
      <c r="B711" s="14" t="inlineStr">
        <is>
          <t>crack</t>
        </is>
      </c>
      <c r="C711" s="14" t="inlineStr">
        <is>
          <t>M Sensor Details</t>
        </is>
      </c>
      <c r="D711" s="14">
        <f>MCDM_Settings!$D$12</f>
        <v/>
      </c>
      <c r="E711" s="14" t="inlineStr">
        <is>
          <t>M1 Identify equipment</t>
        </is>
      </c>
      <c r="F711" s="21" t="inlineStr">
        <is>
          <t>U</t>
        </is>
      </c>
      <c r="G711" s="23" t="n"/>
      <c r="H711" s="14" t="inlineStr">
        <is>
          <t>M2 Specify the scale</t>
        </is>
      </c>
      <c r="I711" s="21" t="inlineStr">
        <is>
          <t>U</t>
        </is>
      </c>
      <c r="J711" s="23" t="n"/>
      <c r="K711" s="14" t="inlineStr">
        <is>
          <t>M3 Locate the records</t>
        </is>
      </c>
      <c r="L711" s="21" t="inlineStr">
        <is>
          <t>U</t>
        </is>
      </c>
      <c r="M711" s="23" t="n"/>
      <c r="N711" s="14" t="inlineStr">
        <is>
          <t>M4 Report precision</t>
        </is>
      </c>
      <c r="O711" s="21" t="inlineStr">
        <is>
          <t>U</t>
        </is>
      </c>
      <c r="P711" s="23" t="n"/>
      <c r="Q711" s="14" t="inlineStr">
        <is>
          <t>M5 Explain processing</t>
        </is>
      </c>
      <c r="R711" s="21" t="inlineStr">
        <is>
          <t>U</t>
        </is>
      </c>
      <c r="S711" s="23" t="n"/>
      <c r="T711" s="14">
        <f>IF(Z711=0,IF(ISNUMBER(SEARCH("X",AV711)),"Unrated (0-5; X)","Unrated (0-5)"),IF(Z711=1,V711&amp;"/5",V711&amp;"-"&amp;X711&amp;"/5 (P"&amp;IF(ISNUMBER(SEARCH("X",AV711)),"; X","")&amp;")"))</f>
        <v/>
      </c>
      <c r="U711" s="26">
        <f>IF(AS711=0,"",IF(AR711=0,"Incomplete/invalid",IF(AA711=0,IF(ISNUMBER(SEARCH("X",AW711)),"Unrated (0-5; X)","Unrated (0-5)"),IF(AA711=1,W711&amp;"/5",W711&amp;"-"&amp;Y711&amp;"/5 (P"&amp;IF(ISNUMBER(SEARCH("X",AW711)),"; X","")&amp;")"))))</f>
        <v/>
      </c>
      <c r="V711" s="53">
        <f>LEN(AV711)-LEN(SUBSTITUTE(AV711,"Y",""))</f>
        <v/>
      </c>
      <c r="W711" s="54">
        <f>IF(AR711=1,LEN(AW711)-LEN(SUBSTITUTE(AW711,"Y","")),"")</f>
        <v/>
      </c>
      <c r="X711" s="53">
        <f>5-(LEN(AV711)-LEN(SUBSTITUTE(AV711,"N","")))</f>
        <v/>
      </c>
      <c r="Y711" s="54">
        <f>IF(AR711=1,5-(LEN(AW711)-LEN(SUBSTITUTE(AW711,"N",""))),"")</f>
        <v/>
      </c>
      <c r="Z711" s="55">
        <f>(V711+5-X711)/5</f>
        <v/>
      </c>
      <c r="AA711" s="56">
        <f>IF(AR711=1,(W711+5-Y711)/5,"")</f>
        <v/>
      </c>
      <c r="AB711" s="57">
        <f>D711*V711/5</f>
        <v/>
      </c>
      <c r="AC711" s="58">
        <f>IF(AR711=1,D711*W711/5,"")</f>
        <v/>
      </c>
      <c r="AD711" s="57">
        <f>D711*X711/5</f>
        <v/>
      </c>
      <c r="AE711" s="58">
        <f>IF(AR711=1,D711*Y711/5,"")</f>
        <v/>
      </c>
      <c r="AF711" s="57">
        <f>D711*Z711</f>
        <v/>
      </c>
      <c r="AG711" s="58">
        <f>IF(AR711=1,D711*AA711,"")</f>
        <v/>
      </c>
      <c r="AH711" s="14" t="inlineStr">
        <is>
          <t>Y: none | N: none | X: none | U: M1, M2, M3, M4, M5. See dataset-specific evidence note in MCDM_Grades and the complete rules in MCDM_Rubric.</t>
        </is>
      </c>
      <c r="AI711" s="27" t="n"/>
      <c r="AJ711" s="14" t="inlineStr">
        <is>
          <t>https://huggingface.co/datasets/Mr-Perfectuz/crack</t>
        </is>
      </c>
      <c r="AK711" s="27" t="n"/>
      <c r="AL711" s="14" t="inlineStr">
        <is>
          <t>P: primary documentation (not evaluator-verified data quality)</t>
        </is>
      </c>
      <c r="AM711" s="27" t="n"/>
      <c r="AN711" s="14" t="inlineStr">
        <is>
          <t>fed6795c2e611e6b2b2c411a1f7b14bb3bd22a8a</t>
        </is>
      </c>
      <c r="AO711" s="27" t="n"/>
      <c r="AP711" s="14" t="inlineStr">
        <is>
          <t>2026-09-07</t>
        </is>
      </c>
      <c r="AQ711" s="27" t="n"/>
      <c r="AR711" s="14">
        <f>IF(AND(AS711=5,LEN(AW711)=5,LEN(SUBSTITUTE(SUBSTITUTE(SUBSTITUTE(SUBSTITUTE(AW711,"Y",""),"N",""),"U",""),"X",""))=0),1,0)</f>
        <v/>
      </c>
      <c r="AS711" s="14">
        <f>COUNTA(G711,J711,M711,P711,S711)</f>
        <v/>
      </c>
      <c r="AT711" s="14">
        <f>SUM(IF(OR(G711="Y",G711="N",G711="U",G711="X"),IF(G711=F711,1,0),0),IF(OR(J711="Y",J711="N",J711="U",J711="X"),IF(J711=I711,1,0),0),IF(OR(M711="Y",M711="N",M711="U",M711="X"),IF(M711=L711,1,0),0),IF(OR(P711="Y",P711="N",P711="U",P711="X"),IF(P711=O711,1,0),0),IF(OR(S711="Y",S711="N",S711="U",S711="X"),IF(S711=R711,1,0),0))</f>
        <v/>
      </c>
      <c r="AU711" s="14">
        <f>A711&amp;"|"&amp;LEFT(C711,1)</f>
        <v/>
      </c>
      <c r="AV711" s="14">
        <f>F711&amp;I711&amp;L711&amp;O711&amp;R711</f>
        <v/>
      </c>
      <c r="AW711" s="14">
        <f>G711&amp;J711&amp;M711&amp;P711&amp;S711</f>
        <v/>
      </c>
    </row>
    <row r="712" ht="70" customHeight="1">
      <c r="A712" s="14" t="inlineStr">
        <is>
          <t>DS-089</t>
        </is>
      </c>
      <c r="B712" s="14" t="inlineStr">
        <is>
          <t>crack</t>
        </is>
      </c>
      <c r="C712" s="14" t="inlineStr">
        <is>
          <t>V Test Readiness</t>
        </is>
      </c>
      <c r="D712" s="14">
        <f>MCDM_Settings!$D$13</f>
        <v/>
      </c>
      <c r="E712" s="14" t="inlineStr">
        <is>
          <t>V1 Identify test data</t>
        </is>
      </c>
      <c r="F712" s="21" t="inlineStr">
        <is>
          <t>Y</t>
        </is>
      </c>
      <c r="G712" s="23" t="n"/>
      <c r="H712" s="14" t="inlineStr">
        <is>
          <t>V2 Define the splits</t>
        </is>
      </c>
      <c r="I712" s="21" t="inlineStr">
        <is>
          <t>U</t>
        </is>
      </c>
      <c r="J712" s="23" t="n"/>
      <c r="K712" s="14" t="inlineStr">
        <is>
          <t>V3 Prevent leakage</t>
        </is>
      </c>
      <c r="L712" s="21" t="inlineStr">
        <is>
          <t>U</t>
        </is>
      </c>
      <c r="M712" s="23" t="n"/>
      <c r="N712" s="14" t="inlineStr">
        <is>
          <t>V4 Provide a baseline</t>
        </is>
      </c>
      <c r="O712" s="21" t="inlineStr">
        <is>
          <t>U</t>
        </is>
      </c>
      <c r="P712" s="23" t="n"/>
      <c r="Q712" s="14" t="inlineStr">
        <is>
          <t>V5 Report uncertainty</t>
        </is>
      </c>
      <c r="R712" s="21" t="inlineStr">
        <is>
          <t>U</t>
        </is>
      </c>
      <c r="S712" s="23" t="n"/>
      <c r="T712" s="14">
        <f>IF(Z712=0,IF(ISNUMBER(SEARCH("X",AV712)),"Unrated (0-5; X)","Unrated (0-5)"),IF(Z712=1,V712&amp;"/5",V712&amp;"-"&amp;X712&amp;"/5 (P"&amp;IF(ISNUMBER(SEARCH("X",AV712)),"; X","")&amp;")"))</f>
        <v/>
      </c>
      <c r="U712" s="26">
        <f>IF(AS712=0,"",IF(AR712=0,"Incomplete/invalid",IF(AA712=0,IF(ISNUMBER(SEARCH("X",AW712)),"Unrated (0-5; X)","Unrated (0-5)"),IF(AA712=1,W712&amp;"/5",W712&amp;"-"&amp;Y712&amp;"/5 (P"&amp;IF(ISNUMBER(SEARCH("X",AW712)),"; X","")&amp;")"))))</f>
        <v/>
      </c>
      <c r="V712" s="53">
        <f>LEN(AV712)-LEN(SUBSTITUTE(AV712,"Y",""))</f>
        <v/>
      </c>
      <c r="W712" s="54">
        <f>IF(AR712=1,LEN(AW712)-LEN(SUBSTITUTE(AW712,"Y","")),"")</f>
        <v/>
      </c>
      <c r="X712" s="53">
        <f>5-(LEN(AV712)-LEN(SUBSTITUTE(AV712,"N","")))</f>
        <v/>
      </c>
      <c r="Y712" s="54">
        <f>IF(AR712=1,5-(LEN(AW712)-LEN(SUBSTITUTE(AW712,"N",""))),"")</f>
        <v/>
      </c>
      <c r="Z712" s="55">
        <f>(V712+5-X712)/5</f>
        <v/>
      </c>
      <c r="AA712" s="56">
        <f>IF(AR712=1,(W712+5-Y712)/5,"")</f>
        <v/>
      </c>
      <c r="AB712" s="57">
        <f>D712*V712/5</f>
        <v/>
      </c>
      <c r="AC712" s="58">
        <f>IF(AR712=1,D712*W712/5,"")</f>
        <v/>
      </c>
      <c r="AD712" s="57">
        <f>D712*X712/5</f>
        <v/>
      </c>
      <c r="AE712" s="58">
        <f>IF(AR712=1,D712*Y712/5,"")</f>
        <v/>
      </c>
      <c r="AF712" s="57">
        <f>D712*Z712</f>
        <v/>
      </c>
      <c r="AG712" s="58">
        <f>IF(AR712=1,D712*AA712,"")</f>
        <v/>
      </c>
      <c r="AH712" s="14" t="inlineStr">
        <is>
          <t>Y: V1 | N: none | X: none | U: V2, V3, V4, V5. See dataset-specific evidence note in MCDM_Grades and the complete rules in MCDM_Rubric.</t>
        </is>
      </c>
      <c r="AI712" s="27" t="n"/>
      <c r="AJ712" s="14" t="inlineStr">
        <is>
          <t>https://huggingface.co/datasets/Mr-Perfectuz/crack</t>
        </is>
      </c>
      <c r="AK712" s="27" t="n"/>
      <c r="AL712" s="14" t="inlineStr">
        <is>
          <t>P: primary documentation (not evaluator-verified data quality)</t>
        </is>
      </c>
      <c r="AM712" s="27" t="n"/>
      <c r="AN712" s="14" t="inlineStr">
        <is>
          <t>fed6795c2e611e6b2b2c411a1f7b14bb3bd22a8a</t>
        </is>
      </c>
      <c r="AO712" s="27" t="n"/>
      <c r="AP712" s="14" t="inlineStr">
        <is>
          <t>2026-09-07</t>
        </is>
      </c>
      <c r="AQ712" s="27" t="n"/>
      <c r="AR712" s="14">
        <f>IF(AND(AS712=5,LEN(AW712)=5,LEN(SUBSTITUTE(SUBSTITUTE(SUBSTITUTE(SUBSTITUTE(AW712,"Y",""),"N",""),"U",""),"X",""))=0),1,0)</f>
        <v/>
      </c>
      <c r="AS712" s="14">
        <f>COUNTA(G712,J712,M712,P712,S712)</f>
        <v/>
      </c>
      <c r="AT712" s="14">
        <f>SUM(IF(OR(G712="Y",G712="N",G712="U",G712="X"),IF(G712=F712,1,0),0),IF(OR(J712="Y",J712="N",J712="U",J712="X"),IF(J712=I712,1,0),0),IF(OR(M712="Y",M712="N",M712="U",M712="X"),IF(M712=L712,1,0),0),IF(OR(P712="Y",P712="N",P712="U",P712="X"),IF(P712=O712,1,0),0),IF(OR(S712="Y",S712="N",S712="U",S712="X"),IF(S712=R712,1,0),0))</f>
        <v/>
      </c>
      <c r="AU712" s="14">
        <f>A712&amp;"|"&amp;LEFT(C712,1)</f>
        <v/>
      </c>
      <c r="AV712" s="14">
        <f>F712&amp;I712&amp;L712&amp;O712&amp;R712</f>
        <v/>
      </c>
      <c r="AW712" s="14">
        <f>G712&amp;J712&amp;M712&amp;P712&amp;S712</f>
        <v/>
      </c>
    </row>
    <row r="713" ht="70" customHeight="1">
      <c r="A713" s="14" t="inlineStr">
        <is>
          <t>DS-089</t>
        </is>
      </c>
      <c r="B713" s="14" t="inlineStr">
        <is>
          <t>crack</t>
        </is>
      </c>
      <c r="C713" s="14" t="inlineStr">
        <is>
          <t>E Engineering Value</t>
        </is>
      </c>
      <c r="D713" s="14">
        <f>MCDM_Settings!$D$14</f>
        <v/>
      </c>
      <c r="E713" s="14" t="inlineStr">
        <is>
          <t>E1 Define the outcome</t>
        </is>
      </c>
      <c r="F713" s="21" t="inlineStr">
        <is>
          <t>U</t>
        </is>
      </c>
      <c r="G713" s="23" t="n"/>
      <c r="H713" s="14" t="inlineStr">
        <is>
          <t>E2 Provide measurements</t>
        </is>
      </c>
      <c r="I713" s="21" t="inlineStr">
        <is>
          <t>U</t>
        </is>
      </c>
      <c r="J713" s="23" t="n"/>
      <c r="K713" s="14" t="inlineStr">
        <is>
          <t>E3 Link the records</t>
        </is>
      </c>
      <c r="L713" s="21" t="inlineStr">
        <is>
          <t>U</t>
        </is>
      </c>
      <c r="M713" s="23" t="n"/>
      <c r="N713" s="14" t="inlineStr">
        <is>
          <t>E4 Map agency needs</t>
        </is>
      </c>
      <c r="O713" s="21" t="inlineStr">
        <is>
          <t>U</t>
        </is>
      </c>
      <c r="P713" s="23" t="n"/>
      <c r="Q713" s="14" t="inlineStr">
        <is>
          <t>E5 Validate the decision</t>
        </is>
      </c>
      <c r="R713" s="21" t="inlineStr">
        <is>
          <t>U</t>
        </is>
      </c>
      <c r="S713" s="23" t="n"/>
      <c r="T713" s="14">
        <f>IF(Z713=0,IF(ISNUMBER(SEARCH("X",AV713)),"Unrated (0-5; X)","Unrated (0-5)"),IF(Z713=1,V713&amp;"/5",V713&amp;"-"&amp;X713&amp;"/5 (P"&amp;IF(ISNUMBER(SEARCH("X",AV713)),"; X","")&amp;")"))</f>
        <v/>
      </c>
      <c r="U713" s="26">
        <f>IF(AS713=0,"",IF(AR713=0,"Incomplete/invalid",IF(AA713=0,IF(ISNUMBER(SEARCH("X",AW713)),"Unrated (0-5; X)","Unrated (0-5)"),IF(AA713=1,W713&amp;"/5",W713&amp;"-"&amp;Y713&amp;"/5 (P"&amp;IF(ISNUMBER(SEARCH("X",AW713)),"; X","")&amp;")"))))</f>
        <v/>
      </c>
      <c r="V713" s="53">
        <f>LEN(AV713)-LEN(SUBSTITUTE(AV713,"Y",""))</f>
        <v/>
      </c>
      <c r="W713" s="54">
        <f>IF(AR713=1,LEN(AW713)-LEN(SUBSTITUTE(AW713,"Y","")),"")</f>
        <v/>
      </c>
      <c r="X713" s="53">
        <f>5-(LEN(AV713)-LEN(SUBSTITUTE(AV713,"N","")))</f>
        <v/>
      </c>
      <c r="Y713" s="54">
        <f>IF(AR713=1,5-(LEN(AW713)-LEN(SUBSTITUTE(AW713,"N",""))),"")</f>
        <v/>
      </c>
      <c r="Z713" s="55">
        <f>(V713+5-X713)/5</f>
        <v/>
      </c>
      <c r="AA713" s="56">
        <f>IF(AR713=1,(W713+5-Y713)/5,"")</f>
        <v/>
      </c>
      <c r="AB713" s="57">
        <f>D713*V713/5</f>
        <v/>
      </c>
      <c r="AC713" s="58">
        <f>IF(AR713=1,D713*W713/5,"")</f>
        <v/>
      </c>
      <c r="AD713" s="57">
        <f>D713*X713/5</f>
        <v/>
      </c>
      <c r="AE713" s="58">
        <f>IF(AR713=1,D713*Y713/5,"")</f>
        <v/>
      </c>
      <c r="AF713" s="57">
        <f>D713*Z713</f>
        <v/>
      </c>
      <c r="AG713" s="58">
        <f>IF(AR713=1,D713*AA713,"")</f>
        <v/>
      </c>
      <c r="AH713" s="14" t="inlineStr">
        <is>
          <t>Y: none | N: none | X: none | U: E1, E2, E3, E4, E5. See dataset-specific evidence note in MCDM_Grades and the complete rules in MCDM_Rubric.</t>
        </is>
      </c>
      <c r="AI713" s="27" t="n"/>
      <c r="AJ713" s="14" t="inlineStr">
        <is>
          <t>https://huggingface.co/datasets/Mr-Perfectuz/crack</t>
        </is>
      </c>
      <c r="AK713" s="27" t="n"/>
      <c r="AL713" s="14" t="inlineStr">
        <is>
          <t>P: primary documentation (not evaluator-verified data quality)</t>
        </is>
      </c>
      <c r="AM713" s="27" t="n"/>
      <c r="AN713" s="14" t="inlineStr">
        <is>
          <t>fed6795c2e611e6b2b2c411a1f7b14bb3bd22a8a</t>
        </is>
      </c>
      <c r="AO713" s="27" t="n"/>
      <c r="AP713" s="14" t="inlineStr">
        <is>
          <t>2026-09-07</t>
        </is>
      </c>
      <c r="AQ713" s="27" t="n"/>
      <c r="AR713" s="14">
        <f>IF(AND(AS713=5,LEN(AW713)=5,LEN(SUBSTITUTE(SUBSTITUTE(SUBSTITUTE(SUBSTITUTE(AW713,"Y",""),"N",""),"U",""),"X",""))=0),1,0)</f>
        <v/>
      </c>
      <c r="AS713" s="14">
        <f>COUNTA(G713,J713,M713,P713,S713)</f>
        <v/>
      </c>
      <c r="AT713" s="14">
        <f>SUM(IF(OR(G713="Y",G713="N",G713="U",G713="X"),IF(G713=F713,1,0),0),IF(OR(J713="Y",J713="N",J713="U",J713="X"),IF(J713=I713,1,0),0),IF(OR(M713="Y",M713="N",M713="U",M713="X"),IF(M713=L713,1,0),0),IF(OR(P713="Y",P713="N",P713="U",P713="X"),IF(P713=O713,1,0),0),IF(OR(S713="Y",S713="N",S713="U",S713="X"),IF(S713=R713,1,0),0))</f>
        <v/>
      </c>
      <c r="AU713" s="14">
        <f>A713&amp;"|"&amp;LEFT(C713,1)</f>
        <v/>
      </c>
      <c r="AV713" s="14">
        <f>F713&amp;I713&amp;L713&amp;O713&amp;R713</f>
        <v/>
      </c>
      <c r="AW713" s="14">
        <f>G713&amp;J713&amp;M713&amp;P713&amp;S713</f>
        <v/>
      </c>
    </row>
    <row r="714" ht="70" customHeight="1">
      <c r="A714" s="14" t="inlineStr">
        <is>
          <t>DS-090</t>
        </is>
      </c>
      <c r="B714" s="14" t="inlineStr">
        <is>
          <t>CrackBlock600k</t>
        </is>
      </c>
      <c r="C714" s="14" t="inlineStr">
        <is>
          <t>A Access</t>
        </is>
      </c>
      <c r="D714" s="14">
        <f>MCDM_Settings!$D$7</f>
        <v/>
      </c>
      <c r="E714" s="14" t="inlineStr">
        <is>
          <t>A1 Find the release</t>
        </is>
      </c>
      <c r="F714" s="21" t="inlineStr">
        <is>
          <t>Y</t>
        </is>
      </c>
      <c r="G714" s="23" t="n"/>
      <c r="H714" s="14" t="inlineStr">
        <is>
          <t>A2 Get the data</t>
        </is>
      </c>
      <c r="I714" s="21" t="inlineStr">
        <is>
          <t>Y</t>
        </is>
      </c>
      <c r="J714" s="23" t="n"/>
      <c r="K714" s="14" t="inlineStr">
        <is>
          <t>A3 Check the license</t>
        </is>
      </c>
      <c r="L714" s="21" t="inlineStr">
        <is>
          <t>Y</t>
        </is>
      </c>
      <c r="M714" s="23" t="n"/>
      <c r="N714" s="14" t="inlineStr">
        <is>
          <t>A4 Check other rights</t>
        </is>
      </c>
      <c r="O714" s="21" t="inlineStr">
        <is>
          <t>U</t>
        </is>
      </c>
      <c r="P714" s="23" t="n"/>
      <c r="Q714" s="14" t="inlineStr">
        <is>
          <t>A5 Open a sample</t>
        </is>
      </c>
      <c r="R714" s="21" t="inlineStr">
        <is>
          <t>U</t>
        </is>
      </c>
      <c r="S714" s="23" t="n"/>
      <c r="T714" s="14">
        <f>IF(Z714=0,IF(ISNUMBER(SEARCH("X",AV714)),"Unrated (0-5; X)","Unrated (0-5)"),IF(Z714=1,V714&amp;"/5",V714&amp;"-"&amp;X714&amp;"/5 (P"&amp;IF(ISNUMBER(SEARCH("X",AV714)),"; X","")&amp;")"))</f>
        <v/>
      </c>
      <c r="U714" s="26">
        <f>IF(AS714=0,"",IF(AR714=0,"Incomplete/invalid",IF(AA714=0,IF(ISNUMBER(SEARCH("X",AW714)),"Unrated (0-5; X)","Unrated (0-5)"),IF(AA714=1,W714&amp;"/5",W714&amp;"-"&amp;Y714&amp;"/5 (P"&amp;IF(ISNUMBER(SEARCH("X",AW714)),"; X","")&amp;")"))))</f>
        <v/>
      </c>
      <c r="V714" s="53">
        <f>LEN(AV714)-LEN(SUBSTITUTE(AV714,"Y",""))</f>
        <v/>
      </c>
      <c r="W714" s="54">
        <f>IF(AR714=1,LEN(AW714)-LEN(SUBSTITUTE(AW714,"Y","")),"")</f>
        <v/>
      </c>
      <c r="X714" s="53">
        <f>5-(LEN(AV714)-LEN(SUBSTITUTE(AV714,"N","")))</f>
        <v/>
      </c>
      <c r="Y714" s="54">
        <f>IF(AR714=1,5-(LEN(AW714)-LEN(SUBSTITUTE(AW714,"N",""))),"")</f>
        <v/>
      </c>
      <c r="Z714" s="55">
        <f>(V714+5-X714)/5</f>
        <v/>
      </c>
      <c r="AA714" s="56">
        <f>IF(AR714=1,(W714+5-Y714)/5,"")</f>
        <v/>
      </c>
      <c r="AB714" s="57">
        <f>D714*V714/5</f>
        <v/>
      </c>
      <c r="AC714" s="58">
        <f>IF(AR714=1,D714*W714/5,"")</f>
        <v/>
      </c>
      <c r="AD714" s="57">
        <f>D714*X714/5</f>
        <v/>
      </c>
      <c r="AE714" s="58">
        <f>IF(AR714=1,D714*Y714/5,"")</f>
        <v/>
      </c>
      <c r="AF714" s="57">
        <f>D714*Z714</f>
        <v/>
      </c>
      <c r="AG714" s="58">
        <f>IF(AR714=1,D714*AA714,"")</f>
        <v/>
      </c>
      <c r="AH714" s="14" t="inlineStr">
        <is>
          <t>Y: A1, A2, A3 | N: none | X: none | U: A4, A5. See dataset-specific evidence note in MCDM_Grades and the complete rules in MCDM_Rubric.</t>
        </is>
      </c>
      <c r="AI714" s="27" t="n"/>
      <c r="AJ714" s="14" t="inlineStr">
        <is>
          <t>https://zenodo.org/records/17636238</t>
        </is>
      </c>
      <c r="AK714" s="27" t="n"/>
      <c r="AL714" s="14" t="inlineStr">
        <is>
          <t>P: primary documentation (not evaluator-verified data quality)</t>
        </is>
      </c>
      <c r="AM714" s="27" t="n"/>
      <c r="AN714" s="14" t="inlineStr">
        <is>
          <t>Documentation snapshot; payload release not fully pinned</t>
        </is>
      </c>
      <c r="AO714" s="27" t="n"/>
      <c r="AP714" s="14" t="inlineStr">
        <is>
          <t>2026-09-07</t>
        </is>
      </c>
      <c r="AQ714" s="27" t="n"/>
      <c r="AR714" s="14">
        <f>IF(AND(AS714=5,LEN(AW714)=5,LEN(SUBSTITUTE(SUBSTITUTE(SUBSTITUTE(SUBSTITUTE(AW714,"Y",""),"N",""),"U",""),"X",""))=0),1,0)</f>
        <v/>
      </c>
      <c r="AS714" s="14">
        <f>COUNTA(G714,J714,M714,P714,S714)</f>
        <v/>
      </c>
      <c r="AT714" s="14">
        <f>SUM(IF(OR(G714="Y",G714="N",G714="U",G714="X"),IF(G714=F714,1,0),0),IF(OR(J714="Y",J714="N",J714="U",J714="X"),IF(J714=I714,1,0),0),IF(OR(M714="Y",M714="N",M714="U",M714="X"),IF(M714=L714,1,0),0),IF(OR(P714="Y",P714="N",P714="U",P714="X"),IF(P714=O714,1,0),0),IF(OR(S714="Y",S714="N",S714="U",S714="X"),IF(S714=R714,1,0),0))</f>
        <v/>
      </c>
      <c r="AU714" s="14">
        <f>A714&amp;"|"&amp;LEFT(C714,1)</f>
        <v/>
      </c>
      <c r="AV714" s="14">
        <f>F714&amp;I714&amp;L714&amp;O714&amp;R714</f>
        <v/>
      </c>
      <c r="AW714" s="14">
        <f>G714&amp;J714&amp;M714&amp;P714&amp;S714</f>
        <v/>
      </c>
    </row>
    <row r="715" ht="70" customHeight="1">
      <c r="A715" s="14" t="inlineStr">
        <is>
          <t>DS-090</t>
        </is>
      </c>
      <c r="B715" s="14" t="inlineStr">
        <is>
          <t>CrackBlock600k</t>
        </is>
      </c>
      <c r="C715" s="14" t="inlineStr">
        <is>
          <t>L Label Quality</t>
        </is>
      </c>
      <c r="D715" s="14">
        <f>MCDM_Settings!$D$8</f>
        <v/>
      </c>
      <c r="E715" s="14" t="inlineStr">
        <is>
          <t>L1 Define the targets</t>
        </is>
      </c>
      <c r="F715" s="21" t="inlineStr">
        <is>
          <t>Y</t>
        </is>
      </c>
      <c r="G715" s="23" t="n"/>
      <c r="H715" s="14" t="inlineStr">
        <is>
          <t>L2 Explain the rules</t>
        </is>
      </c>
      <c r="I715" s="21" t="inlineStr">
        <is>
          <t>U</t>
        </is>
      </c>
      <c r="J715" s="23" t="n"/>
      <c r="K715" s="14" t="inlineStr">
        <is>
          <t>L3 Identify the team</t>
        </is>
      </c>
      <c r="L715" s="21" t="inlineStr">
        <is>
          <t>Y</t>
        </is>
      </c>
      <c r="M715" s="23" t="n"/>
      <c r="N715" s="14" t="inlineStr">
        <is>
          <t>L4 Review and correct</t>
        </is>
      </c>
      <c r="O715" s="21" t="inlineStr">
        <is>
          <t>Y</t>
        </is>
      </c>
      <c r="P715" s="23" t="n"/>
      <c r="Q715" s="14" t="inlineStr">
        <is>
          <t>L5 Measure reliability</t>
        </is>
      </c>
      <c r="R715" s="21" t="inlineStr">
        <is>
          <t>U</t>
        </is>
      </c>
      <c r="S715" s="23" t="n"/>
      <c r="T715" s="14">
        <f>IF(Z715=0,IF(ISNUMBER(SEARCH("X",AV715)),"Unrated (0-5; X)","Unrated (0-5)"),IF(Z715=1,V715&amp;"/5",V715&amp;"-"&amp;X715&amp;"/5 (P"&amp;IF(ISNUMBER(SEARCH("X",AV715)),"; X","")&amp;")"))</f>
        <v/>
      </c>
      <c r="U715" s="26">
        <f>IF(AS715=0,"",IF(AR715=0,"Incomplete/invalid",IF(AA715=0,IF(ISNUMBER(SEARCH("X",AW715)),"Unrated (0-5; X)","Unrated (0-5)"),IF(AA715=1,W715&amp;"/5",W715&amp;"-"&amp;Y715&amp;"/5 (P"&amp;IF(ISNUMBER(SEARCH("X",AW715)),"; X","")&amp;")"))))</f>
        <v/>
      </c>
      <c r="V715" s="53">
        <f>LEN(AV715)-LEN(SUBSTITUTE(AV715,"Y",""))</f>
        <v/>
      </c>
      <c r="W715" s="54">
        <f>IF(AR715=1,LEN(AW715)-LEN(SUBSTITUTE(AW715,"Y","")),"")</f>
        <v/>
      </c>
      <c r="X715" s="53">
        <f>5-(LEN(AV715)-LEN(SUBSTITUTE(AV715,"N","")))</f>
        <v/>
      </c>
      <c r="Y715" s="54">
        <f>IF(AR715=1,5-(LEN(AW715)-LEN(SUBSTITUTE(AW715,"N",""))),"")</f>
        <v/>
      </c>
      <c r="Z715" s="55">
        <f>(V715+5-X715)/5</f>
        <v/>
      </c>
      <c r="AA715" s="56">
        <f>IF(AR715=1,(W715+5-Y715)/5,"")</f>
        <v/>
      </c>
      <c r="AB715" s="57">
        <f>D715*V715/5</f>
        <v/>
      </c>
      <c r="AC715" s="58">
        <f>IF(AR715=1,D715*W715/5,"")</f>
        <v/>
      </c>
      <c r="AD715" s="57">
        <f>D715*X715/5</f>
        <v/>
      </c>
      <c r="AE715" s="58">
        <f>IF(AR715=1,D715*Y715/5,"")</f>
        <v/>
      </c>
      <c r="AF715" s="57">
        <f>D715*Z715</f>
        <v/>
      </c>
      <c r="AG715" s="58">
        <f>IF(AR715=1,D715*AA715,"")</f>
        <v/>
      </c>
      <c r="AH715" s="14" t="inlineStr">
        <is>
          <t>Y: L1, L3, L4 | N: none | X: none | U: L2, L5. See dataset-specific evidence note in MCDM_Grades and the complete rules in MCDM_Rubric.</t>
        </is>
      </c>
      <c r="AI715" s="27" t="n"/>
      <c r="AJ715" s="14" t="inlineStr">
        <is>
          <t>https://zenodo.org/records/17636238</t>
        </is>
      </c>
      <c r="AK715" s="27" t="n"/>
      <c r="AL715" s="14" t="inlineStr">
        <is>
          <t>P: primary documentation (not evaluator-verified data quality)</t>
        </is>
      </c>
      <c r="AM715" s="27" t="n"/>
      <c r="AN715" s="14" t="inlineStr">
        <is>
          <t>Documentation snapshot; payload release not fully pinned</t>
        </is>
      </c>
      <c r="AO715" s="27" t="n"/>
      <c r="AP715" s="14" t="inlineStr">
        <is>
          <t>2026-09-07</t>
        </is>
      </c>
      <c r="AQ715" s="27" t="n"/>
      <c r="AR715" s="14">
        <f>IF(AND(AS715=5,LEN(AW715)=5,LEN(SUBSTITUTE(SUBSTITUTE(SUBSTITUTE(SUBSTITUTE(AW715,"Y",""),"N",""),"U",""),"X",""))=0),1,0)</f>
        <v/>
      </c>
      <c r="AS715" s="14">
        <f>COUNTA(G715,J715,M715,P715,S715)</f>
        <v/>
      </c>
      <c r="AT715" s="14">
        <f>SUM(IF(OR(G715="Y",G715="N",G715="U",G715="X"),IF(G715=F715,1,0),0),IF(OR(J715="Y",J715="N",J715="U",J715="X"),IF(J715=I715,1,0),0),IF(OR(M715="Y",M715="N",M715="U",M715="X"),IF(M715=L715,1,0),0),IF(OR(P715="Y",P715="N",P715="U",P715="X"),IF(P715=O715,1,0),0),IF(OR(S715="Y",S715="N",S715="U",S715="X"),IF(S715=R715,1,0),0))</f>
        <v/>
      </c>
      <c r="AU715" s="14">
        <f>A715&amp;"|"&amp;LEFT(C715,1)</f>
        <v/>
      </c>
      <c r="AV715" s="14">
        <f>F715&amp;I715&amp;L715&amp;O715&amp;R715</f>
        <v/>
      </c>
      <c r="AW715" s="14">
        <f>G715&amp;J715&amp;M715&amp;P715&amp;S715</f>
        <v/>
      </c>
    </row>
    <row r="716" ht="70" customHeight="1">
      <c r="A716" s="14" t="inlineStr">
        <is>
          <t>DS-090</t>
        </is>
      </c>
      <c r="B716" s="14" t="inlineStr">
        <is>
          <t>CrackBlock600k</t>
        </is>
      </c>
      <c r="C716" s="14" t="inlineStr">
        <is>
          <t>D Documentation</t>
        </is>
      </c>
      <c r="D716" s="14">
        <f>MCDM_Settings!$D$9</f>
        <v/>
      </c>
      <c r="E716" s="14" t="inlineStr">
        <is>
          <t>D1 Describe the files</t>
        </is>
      </c>
      <c r="F716" s="21" t="inlineStr">
        <is>
          <t>Y</t>
        </is>
      </c>
      <c r="G716" s="23" t="n"/>
      <c r="H716" s="14" t="inlineStr">
        <is>
          <t>D2 Explain the source</t>
        </is>
      </c>
      <c r="I716" s="21" t="inlineStr">
        <is>
          <t>Y</t>
        </is>
      </c>
      <c r="J716" s="23" t="n"/>
      <c r="K716" s="14" t="inlineStr">
        <is>
          <t>D3 Track the version</t>
        </is>
      </c>
      <c r="L716" s="21" t="inlineStr">
        <is>
          <t>Y</t>
        </is>
      </c>
      <c r="M716" s="23" t="n"/>
      <c r="N716" s="14" t="inlineStr">
        <is>
          <t>D4 State the limits</t>
        </is>
      </c>
      <c r="O716" s="21" t="inlineStr">
        <is>
          <t>U</t>
        </is>
      </c>
      <c r="P716" s="23" t="n"/>
      <c r="Q716" s="14" t="inlineStr">
        <is>
          <t>D5 Locate the details</t>
        </is>
      </c>
      <c r="R716" s="21" t="inlineStr">
        <is>
          <t>Y</t>
        </is>
      </c>
      <c r="S716" s="23" t="n"/>
      <c r="T716" s="14">
        <f>IF(Z716=0,IF(ISNUMBER(SEARCH("X",AV716)),"Unrated (0-5; X)","Unrated (0-5)"),IF(Z716=1,V716&amp;"/5",V716&amp;"-"&amp;X716&amp;"/5 (P"&amp;IF(ISNUMBER(SEARCH("X",AV716)),"; X","")&amp;")"))</f>
        <v/>
      </c>
      <c r="U716" s="26">
        <f>IF(AS716=0,"",IF(AR716=0,"Incomplete/invalid",IF(AA716=0,IF(ISNUMBER(SEARCH("X",AW716)),"Unrated (0-5; X)","Unrated (0-5)"),IF(AA716=1,W716&amp;"/5",W716&amp;"-"&amp;Y716&amp;"/5 (P"&amp;IF(ISNUMBER(SEARCH("X",AW716)),"; X","")&amp;")"))))</f>
        <v/>
      </c>
      <c r="V716" s="53">
        <f>LEN(AV716)-LEN(SUBSTITUTE(AV716,"Y",""))</f>
        <v/>
      </c>
      <c r="W716" s="54">
        <f>IF(AR716=1,LEN(AW716)-LEN(SUBSTITUTE(AW716,"Y","")),"")</f>
        <v/>
      </c>
      <c r="X716" s="53">
        <f>5-(LEN(AV716)-LEN(SUBSTITUTE(AV716,"N","")))</f>
        <v/>
      </c>
      <c r="Y716" s="54">
        <f>IF(AR716=1,5-(LEN(AW716)-LEN(SUBSTITUTE(AW716,"N",""))),"")</f>
        <v/>
      </c>
      <c r="Z716" s="55">
        <f>(V716+5-X716)/5</f>
        <v/>
      </c>
      <c r="AA716" s="56">
        <f>IF(AR716=1,(W716+5-Y716)/5,"")</f>
        <v/>
      </c>
      <c r="AB716" s="57">
        <f>D716*V716/5</f>
        <v/>
      </c>
      <c r="AC716" s="58">
        <f>IF(AR716=1,D716*W716/5,"")</f>
        <v/>
      </c>
      <c r="AD716" s="57">
        <f>D716*X716/5</f>
        <v/>
      </c>
      <c r="AE716" s="58">
        <f>IF(AR716=1,D716*Y716/5,"")</f>
        <v/>
      </c>
      <c r="AF716" s="57">
        <f>D716*Z716</f>
        <v/>
      </c>
      <c r="AG716" s="58">
        <f>IF(AR716=1,D716*AA716,"")</f>
        <v/>
      </c>
      <c r="AH716" s="14" t="inlineStr">
        <is>
          <t>Y: D1, D2, D3, D5 | N: none | X: none | U: D4. See dataset-specific evidence note in MCDM_Grades and the complete rules in MCDM_Rubric.</t>
        </is>
      </c>
      <c r="AI716" s="27" t="n"/>
      <c r="AJ716" s="14" t="inlineStr">
        <is>
          <t>https://zenodo.org/records/17636238</t>
        </is>
      </c>
      <c r="AK716" s="27" t="n"/>
      <c r="AL716" s="14" t="inlineStr">
        <is>
          <t>P: primary documentation (not evaluator-verified data quality)</t>
        </is>
      </c>
      <c r="AM716" s="27" t="n"/>
      <c r="AN716" s="14" t="inlineStr">
        <is>
          <t>Documentation snapshot; payload release not fully pinned</t>
        </is>
      </c>
      <c r="AO716" s="27" t="n"/>
      <c r="AP716" s="14" t="inlineStr">
        <is>
          <t>2026-09-07</t>
        </is>
      </c>
      <c r="AQ716" s="27" t="n"/>
      <c r="AR716" s="14">
        <f>IF(AND(AS716=5,LEN(AW716)=5,LEN(SUBSTITUTE(SUBSTITUTE(SUBSTITUTE(SUBSTITUTE(AW716,"Y",""),"N",""),"U",""),"X",""))=0),1,0)</f>
        <v/>
      </c>
      <c r="AS716" s="14">
        <f>COUNTA(G716,J716,M716,P716,S716)</f>
        <v/>
      </c>
      <c r="AT716" s="14">
        <f>SUM(IF(OR(G716="Y",G716="N",G716="U",G716="X"),IF(G716=F716,1,0),0),IF(OR(J716="Y",J716="N",J716="U",J716="X"),IF(J716=I716,1,0),0),IF(OR(M716="Y",M716="N",M716="U",M716="X"),IF(M716=L716,1,0),0),IF(OR(P716="Y",P716="N",P716="U",P716="X"),IF(P716=O716,1,0),0),IF(OR(S716="Y",S716="N",S716="U",S716="X"),IF(S716=R716,1,0),0))</f>
        <v/>
      </c>
      <c r="AU716" s="14">
        <f>A716&amp;"|"&amp;LEFT(C716,1)</f>
        <v/>
      </c>
      <c r="AV716" s="14">
        <f>F716&amp;I716&amp;L716&amp;O716&amp;R716</f>
        <v/>
      </c>
      <c r="AW716" s="14">
        <f>G716&amp;J716&amp;M716&amp;P716&amp;S716</f>
        <v/>
      </c>
    </row>
    <row r="717" ht="70" customHeight="1">
      <c r="A717" s="14" t="inlineStr">
        <is>
          <t>DS-090</t>
        </is>
      </c>
      <c r="B717" s="14" t="inlineStr">
        <is>
          <t>CrackBlock600k</t>
        </is>
      </c>
      <c r="C717" s="14" t="inlineStr">
        <is>
          <t>C Sample Size</t>
        </is>
      </c>
      <c r="D717" s="14">
        <f>MCDM_Settings!$D$10</f>
        <v/>
      </c>
      <c r="E717" s="14" t="inlineStr">
        <is>
          <t>C1 Count originals</t>
        </is>
      </c>
      <c r="F717" s="21" t="inlineStr">
        <is>
          <t>Y</t>
        </is>
      </c>
      <c r="G717" s="23" t="n"/>
      <c r="H717" s="14" t="inlineStr">
        <is>
          <t>C2 Count each class</t>
        </is>
      </c>
      <c r="I717" s="21" t="inlineStr">
        <is>
          <t>U</t>
        </is>
      </c>
      <c r="J717" s="23" t="n"/>
      <c r="K717" s="14" t="inlineStr">
        <is>
          <t>C3 Count each group</t>
        </is>
      </c>
      <c r="L717" s="21" t="inlineStr">
        <is>
          <t>U</t>
        </is>
      </c>
      <c r="M717" s="23" t="n"/>
      <c r="N717" s="14" t="inlineStr">
        <is>
          <t>C4 Count each split</t>
        </is>
      </c>
      <c r="O717" s="21" t="inlineStr">
        <is>
          <t>U</t>
        </is>
      </c>
      <c r="P717" s="23" t="n"/>
      <c r="Q717" s="14" t="inlineStr">
        <is>
          <t>C5 Justify the size</t>
        </is>
      </c>
      <c r="R717" s="21" t="inlineStr">
        <is>
          <t>U</t>
        </is>
      </c>
      <c r="S717" s="23" t="n"/>
      <c r="T717" s="14">
        <f>IF(Z717=0,IF(ISNUMBER(SEARCH("X",AV717)),"Unrated (0-5; X)","Unrated (0-5)"),IF(Z717=1,V717&amp;"/5",V717&amp;"-"&amp;X717&amp;"/5 (P"&amp;IF(ISNUMBER(SEARCH("X",AV717)),"; X","")&amp;")"))</f>
        <v/>
      </c>
      <c r="U717" s="26">
        <f>IF(AS717=0,"",IF(AR717=0,"Incomplete/invalid",IF(AA717=0,IF(ISNUMBER(SEARCH("X",AW717)),"Unrated (0-5; X)","Unrated (0-5)"),IF(AA717=1,W717&amp;"/5",W717&amp;"-"&amp;Y717&amp;"/5 (P"&amp;IF(ISNUMBER(SEARCH("X",AW717)),"; X","")&amp;")"))))</f>
        <v/>
      </c>
      <c r="V717" s="53">
        <f>LEN(AV717)-LEN(SUBSTITUTE(AV717,"Y",""))</f>
        <v/>
      </c>
      <c r="W717" s="54">
        <f>IF(AR717=1,LEN(AW717)-LEN(SUBSTITUTE(AW717,"Y","")),"")</f>
        <v/>
      </c>
      <c r="X717" s="53">
        <f>5-(LEN(AV717)-LEN(SUBSTITUTE(AV717,"N","")))</f>
        <v/>
      </c>
      <c r="Y717" s="54">
        <f>IF(AR717=1,5-(LEN(AW717)-LEN(SUBSTITUTE(AW717,"N",""))),"")</f>
        <v/>
      </c>
      <c r="Z717" s="55">
        <f>(V717+5-X717)/5</f>
        <v/>
      </c>
      <c r="AA717" s="56">
        <f>IF(AR717=1,(W717+5-Y717)/5,"")</f>
        <v/>
      </c>
      <c r="AB717" s="57">
        <f>D717*V717/5</f>
        <v/>
      </c>
      <c r="AC717" s="58">
        <f>IF(AR717=1,D717*W717/5,"")</f>
        <v/>
      </c>
      <c r="AD717" s="57">
        <f>D717*X717/5</f>
        <v/>
      </c>
      <c r="AE717" s="58">
        <f>IF(AR717=1,D717*Y717/5,"")</f>
        <v/>
      </c>
      <c r="AF717" s="57">
        <f>D717*Z717</f>
        <v/>
      </c>
      <c r="AG717" s="58">
        <f>IF(AR717=1,D717*AA717,"")</f>
        <v/>
      </c>
      <c r="AH717" s="14" t="inlineStr">
        <is>
          <t>Y: C1 | N: none | X: none | U: C2, C3, C4, C5. See dataset-specific evidence note in MCDM_Grades and the complete rules in MCDM_Rubric.</t>
        </is>
      </c>
      <c r="AI717" s="27" t="n"/>
      <c r="AJ717" s="14" t="inlineStr">
        <is>
          <t>https://zenodo.org/records/17636238</t>
        </is>
      </c>
      <c r="AK717" s="27" t="n"/>
      <c r="AL717" s="14" t="inlineStr">
        <is>
          <t>P: primary documentation (not evaluator-verified data quality)</t>
        </is>
      </c>
      <c r="AM717" s="27" t="n"/>
      <c r="AN717" s="14" t="inlineStr">
        <is>
          <t>Documentation snapshot; payload release not fully pinned</t>
        </is>
      </c>
      <c r="AO717" s="27" t="n"/>
      <c r="AP717" s="14" t="inlineStr">
        <is>
          <t>2026-09-07</t>
        </is>
      </c>
      <c r="AQ717" s="27" t="n"/>
      <c r="AR717" s="14">
        <f>IF(AND(AS717=5,LEN(AW717)=5,LEN(SUBSTITUTE(SUBSTITUTE(SUBSTITUTE(SUBSTITUTE(AW717,"Y",""),"N",""),"U",""),"X",""))=0),1,0)</f>
        <v/>
      </c>
      <c r="AS717" s="14">
        <f>COUNTA(G717,J717,M717,P717,S717)</f>
        <v/>
      </c>
      <c r="AT717" s="14">
        <f>SUM(IF(OR(G717="Y",G717="N",G717="U",G717="X"),IF(G717=F717,1,0),0),IF(OR(J717="Y",J717="N",J717="U",J717="X"),IF(J717=I717,1,0),0),IF(OR(M717="Y",M717="N",M717="U",M717="X"),IF(M717=L717,1,0),0),IF(OR(P717="Y",P717="N",P717="U",P717="X"),IF(P717=O717,1,0),0),IF(OR(S717="Y",S717="N",S717="U",S717="X"),IF(S717=R717,1,0),0))</f>
        <v/>
      </c>
      <c r="AU717" s="14">
        <f>A717&amp;"|"&amp;LEFT(C717,1)</f>
        <v/>
      </c>
      <c r="AV717" s="14">
        <f>F717&amp;I717&amp;L717&amp;O717&amp;R717</f>
        <v/>
      </c>
      <c r="AW717" s="14">
        <f>G717&amp;J717&amp;M717&amp;P717&amp;S717</f>
        <v/>
      </c>
    </row>
    <row r="718" ht="70" customHeight="1">
      <c r="A718" s="14" t="inlineStr">
        <is>
          <t>DS-090</t>
        </is>
      </c>
      <c r="B718" s="14" t="inlineStr">
        <is>
          <t>CrackBlock600k</t>
        </is>
      </c>
      <c r="C718" s="14" t="inlineStr">
        <is>
          <t>R Domain Fit</t>
        </is>
      </c>
      <c r="D718" s="14">
        <f>MCDM_Settings!$D$11</f>
        <v/>
      </c>
      <c r="E718" s="14" t="inlineStr">
        <is>
          <t>R1 Define the domain</t>
        </is>
      </c>
      <c r="F718" s="21" t="inlineStr">
        <is>
          <t>Y</t>
        </is>
      </c>
      <c r="G718" s="23" t="n"/>
      <c r="H718" s="14" t="inlineStr">
        <is>
          <t>R2 Describe coverage</t>
        </is>
      </c>
      <c r="I718" s="21" t="inlineStr">
        <is>
          <t>U</t>
        </is>
      </c>
      <c r="J718" s="23" t="n"/>
      <c r="K718" s="14" t="inlineStr">
        <is>
          <t>R3 Compare the target</t>
        </is>
      </c>
      <c r="L718" s="21" t="inlineStr">
        <is>
          <t>U</t>
        </is>
      </c>
      <c r="M718" s="23" t="n"/>
      <c r="N718" s="14" t="inlineStr">
        <is>
          <t>R4 Check for bias</t>
        </is>
      </c>
      <c r="O718" s="21" t="inlineStr">
        <is>
          <t>U</t>
        </is>
      </c>
      <c r="P718" s="23" t="n"/>
      <c r="Q718" s="14" t="inlineStr">
        <is>
          <t>R5 Test a new domain</t>
        </is>
      </c>
      <c r="R718" s="21" t="inlineStr">
        <is>
          <t>U</t>
        </is>
      </c>
      <c r="S718" s="23" t="n"/>
      <c r="T718" s="14">
        <f>IF(Z718=0,IF(ISNUMBER(SEARCH("X",AV718)),"Unrated (0-5; X)","Unrated (0-5)"),IF(Z718=1,V718&amp;"/5",V718&amp;"-"&amp;X718&amp;"/5 (P"&amp;IF(ISNUMBER(SEARCH("X",AV718)),"; X","")&amp;")"))</f>
        <v/>
      </c>
      <c r="U718" s="26">
        <f>IF(AS718=0,"",IF(AR718=0,"Incomplete/invalid",IF(AA718=0,IF(ISNUMBER(SEARCH("X",AW718)),"Unrated (0-5; X)","Unrated (0-5)"),IF(AA718=1,W718&amp;"/5",W718&amp;"-"&amp;Y718&amp;"/5 (P"&amp;IF(ISNUMBER(SEARCH("X",AW718)),"; X","")&amp;")"))))</f>
        <v/>
      </c>
      <c r="V718" s="53">
        <f>LEN(AV718)-LEN(SUBSTITUTE(AV718,"Y",""))</f>
        <v/>
      </c>
      <c r="W718" s="54">
        <f>IF(AR718=1,LEN(AW718)-LEN(SUBSTITUTE(AW718,"Y","")),"")</f>
        <v/>
      </c>
      <c r="X718" s="53">
        <f>5-(LEN(AV718)-LEN(SUBSTITUTE(AV718,"N","")))</f>
        <v/>
      </c>
      <c r="Y718" s="54">
        <f>IF(AR718=1,5-(LEN(AW718)-LEN(SUBSTITUTE(AW718,"N",""))),"")</f>
        <v/>
      </c>
      <c r="Z718" s="55">
        <f>(V718+5-X718)/5</f>
        <v/>
      </c>
      <c r="AA718" s="56">
        <f>IF(AR718=1,(W718+5-Y718)/5,"")</f>
        <v/>
      </c>
      <c r="AB718" s="57">
        <f>D718*V718/5</f>
        <v/>
      </c>
      <c r="AC718" s="58">
        <f>IF(AR718=1,D718*W718/5,"")</f>
        <v/>
      </c>
      <c r="AD718" s="57">
        <f>D718*X718/5</f>
        <v/>
      </c>
      <c r="AE718" s="58">
        <f>IF(AR718=1,D718*Y718/5,"")</f>
        <v/>
      </c>
      <c r="AF718" s="57">
        <f>D718*Z718</f>
        <v/>
      </c>
      <c r="AG718" s="58">
        <f>IF(AR718=1,D718*AA718,"")</f>
        <v/>
      </c>
      <c r="AH718" s="14" t="inlineStr">
        <is>
          <t>Y: R1 | N: none | X: none | U: R2, R3, R4, R5. See dataset-specific evidence note in MCDM_Grades and the complete rules in MCDM_Rubric.</t>
        </is>
      </c>
      <c r="AI718" s="27" t="n"/>
      <c r="AJ718" s="14" t="inlineStr">
        <is>
          <t>https://zenodo.org/records/17636238</t>
        </is>
      </c>
      <c r="AK718" s="27" t="n"/>
      <c r="AL718" s="14" t="inlineStr">
        <is>
          <t>P: primary documentation (not evaluator-verified data quality)</t>
        </is>
      </c>
      <c r="AM718" s="27" t="n"/>
      <c r="AN718" s="14" t="inlineStr">
        <is>
          <t>Documentation snapshot; payload release not fully pinned</t>
        </is>
      </c>
      <c r="AO718" s="27" t="n"/>
      <c r="AP718" s="14" t="inlineStr">
        <is>
          <t>2026-09-07</t>
        </is>
      </c>
      <c r="AQ718" s="27" t="n"/>
      <c r="AR718" s="14">
        <f>IF(AND(AS718=5,LEN(AW718)=5,LEN(SUBSTITUTE(SUBSTITUTE(SUBSTITUTE(SUBSTITUTE(AW718,"Y",""),"N",""),"U",""),"X",""))=0),1,0)</f>
        <v/>
      </c>
      <c r="AS718" s="14">
        <f>COUNTA(G718,J718,M718,P718,S718)</f>
        <v/>
      </c>
      <c r="AT718" s="14">
        <f>SUM(IF(OR(G718="Y",G718="N",G718="U",G718="X"),IF(G718=F718,1,0),0),IF(OR(J718="Y",J718="N",J718="U",J718="X"),IF(J718=I718,1,0),0),IF(OR(M718="Y",M718="N",M718="U",M718="X"),IF(M718=L718,1,0),0),IF(OR(P718="Y",P718="N",P718="U",P718="X"),IF(P718=O718,1,0),0),IF(OR(S718="Y",S718="N",S718="U",S718="X"),IF(S718=R718,1,0),0))</f>
        <v/>
      </c>
      <c r="AU718" s="14">
        <f>A718&amp;"|"&amp;LEFT(C718,1)</f>
        <v/>
      </c>
      <c r="AV718" s="14">
        <f>F718&amp;I718&amp;L718&amp;O718&amp;R718</f>
        <v/>
      </c>
      <c r="AW718" s="14">
        <f>G718&amp;J718&amp;M718&amp;P718&amp;S718</f>
        <v/>
      </c>
    </row>
    <row r="719" ht="70" customHeight="1">
      <c r="A719" s="14" t="inlineStr">
        <is>
          <t>DS-090</t>
        </is>
      </c>
      <c r="B719" s="14" t="inlineStr">
        <is>
          <t>CrackBlock600k</t>
        </is>
      </c>
      <c r="C719" s="14" t="inlineStr">
        <is>
          <t>M Sensor Details</t>
        </is>
      </c>
      <c r="D719" s="14">
        <f>MCDM_Settings!$D$12</f>
        <v/>
      </c>
      <c r="E719" s="14" t="inlineStr">
        <is>
          <t>M1 Identify equipment</t>
        </is>
      </c>
      <c r="F719" s="21" t="inlineStr">
        <is>
          <t>Y</t>
        </is>
      </c>
      <c r="G719" s="23" t="n"/>
      <c r="H719" s="14" t="inlineStr">
        <is>
          <t>M2 Specify the scale</t>
        </is>
      </c>
      <c r="I719" s="21" t="inlineStr">
        <is>
          <t>U</t>
        </is>
      </c>
      <c r="J719" s="23" t="n"/>
      <c r="K719" s="14" t="inlineStr">
        <is>
          <t>M3 Locate the records</t>
        </is>
      </c>
      <c r="L719" s="21" t="inlineStr">
        <is>
          <t>U</t>
        </is>
      </c>
      <c r="M719" s="23" t="n"/>
      <c r="N719" s="14" t="inlineStr">
        <is>
          <t>M4 Report precision</t>
        </is>
      </c>
      <c r="O719" s="21" t="inlineStr">
        <is>
          <t>U</t>
        </is>
      </c>
      <c r="P719" s="23" t="n"/>
      <c r="Q719" s="14" t="inlineStr">
        <is>
          <t>M5 Explain processing</t>
        </is>
      </c>
      <c r="R719" s="21" t="inlineStr">
        <is>
          <t>Y</t>
        </is>
      </c>
      <c r="S719" s="23" t="n"/>
      <c r="T719" s="14">
        <f>IF(Z719=0,IF(ISNUMBER(SEARCH("X",AV719)),"Unrated (0-5; X)","Unrated (0-5)"),IF(Z719=1,V719&amp;"/5",V719&amp;"-"&amp;X719&amp;"/5 (P"&amp;IF(ISNUMBER(SEARCH("X",AV719)),"; X","")&amp;")"))</f>
        <v/>
      </c>
      <c r="U719" s="26">
        <f>IF(AS719=0,"",IF(AR719=0,"Incomplete/invalid",IF(AA719=0,IF(ISNUMBER(SEARCH("X",AW719)),"Unrated (0-5; X)","Unrated (0-5)"),IF(AA719=1,W719&amp;"/5",W719&amp;"-"&amp;Y719&amp;"/5 (P"&amp;IF(ISNUMBER(SEARCH("X",AW719)),"; X","")&amp;")"))))</f>
        <v/>
      </c>
      <c r="V719" s="53">
        <f>LEN(AV719)-LEN(SUBSTITUTE(AV719,"Y",""))</f>
        <v/>
      </c>
      <c r="W719" s="54">
        <f>IF(AR719=1,LEN(AW719)-LEN(SUBSTITUTE(AW719,"Y","")),"")</f>
        <v/>
      </c>
      <c r="X719" s="53">
        <f>5-(LEN(AV719)-LEN(SUBSTITUTE(AV719,"N","")))</f>
        <v/>
      </c>
      <c r="Y719" s="54">
        <f>IF(AR719=1,5-(LEN(AW719)-LEN(SUBSTITUTE(AW719,"N",""))),"")</f>
        <v/>
      </c>
      <c r="Z719" s="55">
        <f>(V719+5-X719)/5</f>
        <v/>
      </c>
      <c r="AA719" s="56">
        <f>IF(AR719=1,(W719+5-Y719)/5,"")</f>
        <v/>
      </c>
      <c r="AB719" s="57">
        <f>D719*V719/5</f>
        <v/>
      </c>
      <c r="AC719" s="58">
        <f>IF(AR719=1,D719*W719/5,"")</f>
        <v/>
      </c>
      <c r="AD719" s="57">
        <f>D719*X719/5</f>
        <v/>
      </c>
      <c r="AE719" s="58">
        <f>IF(AR719=1,D719*Y719/5,"")</f>
        <v/>
      </c>
      <c r="AF719" s="57">
        <f>D719*Z719</f>
        <v/>
      </c>
      <c r="AG719" s="58">
        <f>IF(AR719=1,D719*AA719,"")</f>
        <v/>
      </c>
      <c r="AH719" s="14" t="inlineStr">
        <is>
          <t>Y: M1, M5 | N: none | X: none | U: M2, M3, M4. See dataset-specific evidence note in MCDM_Grades and the complete rules in MCDM_Rubric.</t>
        </is>
      </c>
      <c r="AI719" s="27" t="n"/>
      <c r="AJ719" s="14" t="inlineStr">
        <is>
          <t>https://zenodo.org/records/17636238</t>
        </is>
      </c>
      <c r="AK719" s="27" t="n"/>
      <c r="AL719" s="14" t="inlineStr">
        <is>
          <t>P: primary documentation (not evaluator-verified data quality)</t>
        </is>
      </c>
      <c r="AM719" s="27" t="n"/>
      <c r="AN719" s="14" t="inlineStr">
        <is>
          <t>Documentation snapshot; payload release not fully pinned</t>
        </is>
      </c>
      <c r="AO719" s="27" t="n"/>
      <c r="AP719" s="14" t="inlineStr">
        <is>
          <t>2026-09-07</t>
        </is>
      </c>
      <c r="AQ719" s="27" t="n"/>
      <c r="AR719" s="14">
        <f>IF(AND(AS719=5,LEN(AW719)=5,LEN(SUBSTITUTE(SUBSTITUTE(SUBSTITUTE(SUBSTITUTE(AW719,"Y",""),"N",""),"U",""),"X",""))=0),1,0)</f>
        <v/>
      </c>
      <c r="AS719" s="14">
        <f>COUNTA(G719,J719,M719,P719,S719)</f>
        <v/>
      </c>
      <c r="AT719" s="14">
        <f>SUM(IF(OR(G719="Y",G719="N",G719="U",G719="X"),IF(G719=F719,1,0),0),IF(OR(J719="Y",J719="N",J719="U",J719="X"),IF(J719=I719,1,0),0),IF(OR(M719="Y",M719="N",M719="U",M719="X"),IF(M719=L719,1,0),0),IF(OR(P719="Y",P719="N",P719="U",P719="X"),IF(P719=O719,1,0),0),IF(OR(S719="Y",S719="N",S719="U",S719="X"),IF(S719=R719,1,0),0))</f>
        <v/>
      </c>
      <c r="AU719" s="14">
        <f>A719&amp;"|"&amp;LEFT(C719,1)</f>
        <v/>
      </c>
      <c r="AV719" s="14">
        <f>F719&amp;I719&amp;L719&amp;O719&amp;R719</f>
        <v/>
      </c>
      <c r="AW719" s="14">
        <f>G719&amp;J719&amp;M719&amp;P719&amp;S719</f>
        <v/>
      </c>
    </row>
    <row r="720" ht="70" customHeight="1">
      <c r="A720" s="14" t="inlineStr">
        <is>
          <t>DS-090</t>
        </is>
      </c>
      <c r="B720" s="14" t="inlineStr">
        <is>
          <t>CrackBlock600k</t>
        </is>
      </c>
      <c r="C720" s="14" t="inlineStr">
        <is>
          <t>V Test Readiness</t>
        </is>
      </c>
      <c r="D720" s="14">
        <f>MCDM_Settings!$D$13</f>
        <v/>
      </c>
      <c r="E720" s="14" t="inlineStr">
        <is>
          <t>V1 Identify test data</t>
        </is>
      </c>
      <c r="F720" s="21" t="inlineStr">
        <is>
          <t>Y</t>
        </is>
      </c>
      <c r="G720" s="23" t="n"/>
      <c r="H720" s="14" t="inlineStr">
        <is>
          <t>V2 Define the splits</t>
        </is>
      </c>
      <c r="I720" s="21" t="inlineStr">
        <is>
          <t>U</t>
        </is>
      </c>
      <c r="J720" s="23" t="n"/>
      <c r="K720" s="14" t="inlineStr">
        <is>
          <t>V3 Prevent leakage</t>
        </is>
      </c>
      <c r="L720" s="21" t="inlineStr">
        <is>
          <t>U</t>
        </is>
      </c>
      <c r="M720" s="23" t="n"/>
      <c r="N720" s="14" t="inlineStr">
        <is>
          <t>V4 Provide a baseline</t>
        </is>
      </c>
      <c r="O720" s="21" t="inlineStr">
        <is>
          <t>U</t>
        </is>
      </c>
      <c r="P720" s="23" t="n"/>
      <c r="Q720" s="14" t="inlineStr">
        <is>
          <t>V5 Report uncertainty</t>
        </is>
      </c>
      <c r="R720" s="21" t="inlineStr">
        <is>
          <t>U</t>
        </is>
      </c>
      <c r="S720" s="23" t="n"/>
      <c r="T720" s="14">
        <f>IF(Z720=0,IF(ISNUMBER(SEARCH("X",AV720)),"Unrated (0-5; X)","Unrated (0-5)"),IF(Z720=1,V720&amp;"/5",V720&amp;"-"&amp;X720&amp;"/5 (P"&amp;IF(ISNUMBER(SEARCH("X",AV720)),"; X","")&amp;")"))</f>
        <v/>
      </c>
      <c r="U720" s="26">
        <f>IF(AS720=0,"",IF(AR720=0,"Incomplete/invalid",IF(AA720=0,IF(ISNUMBER(SEARCH("X",AW720)),"Unrated (0-5; X)","Unrated (0-5)"),IF(AA720=1,W720&amp;"/5",W720&amp;"-"&amp;Y720&amp;"/5 (P"&amp;IF(ISNUMBER(SEARCH("X",AW720)),"; X","")&amp;")"))))</f>
        <v/>
      </c>
      <c r="V720" s="53">
        <f>LEN(AV720)-LEN(SUBSTITUTE(AV720,"Y",""))</f>
        <v/>
      </c>
      <c r="W720" s="54">
        <f>IF(AR720=1,LEN(AW720)-LEN(SUBSTITUTE(AW720,"Y","")),"")</f>
        <v/>
      </c>
      <c r="X720" s="53">
        <f>5-(LEN(AV720)-LEN(SUBSTITUTE(AV720,"N","")))</f>
        <v/>
      </c>
      <c r="Y720" s="54">
        <f>IF(AR720=1,5-(LEN(AW720)-LEN(SUBSTITUTE(AW720,"N",""))),"")</f>
        <v/>
      </c>
      <c r="Z720" s="55">
        <f>(V720+5-X720)/5</f>
        <v/>
      </c>
      <c r="AA720" s="56">
        <f>IF(AR720=1,(W720+5-Y720)/5,"")</f>
        <v/>
      </c>
      <c r="AB720" s="57">
        <f>D720*V720/5</f>
        <v/>
      </c>
      <c r="AC720" s="58">
        <f>IF(AR720=1,D720*W720/5,"")</f>
        <v/>
      </c>
      <c r="AD720" s="57">
        <f>D720*X720/5</f>
        <v/>
      </c>
      <c r="AE720" s="58">
        <f>IF(AR720=1,D720*Y720/5,"")</f>
        <v/>
      </c>
      <c r="AF720" s="57">
        <f>D720*Z720</f>
        <v/>
      </c>
      <c r="AG720" s="58">
        <f>IF(AR720=1,D720*AA720,"")</f>
        <v/>
      </c>
      <c r="AH720" s="14" t="inlineStr">
        <is>
          <t>Y: V1 | N: none | X: none | U: V2, V3, V4, V5. See dataset-specific evidence note in MCDM_Grades and the complete rules in MCDM_Rubric.</t>
        </is>
      </c>
      <c r="AI720" s="27" t="n"/>
      <c r="AJ720" s="14" t="inlineStr">
        <is>
          <t>https://zenodo.org/records/17636238</t>
        </is>
      </c>
      <c r="AK720" s="27" t="n"/>
      <c r="AL720" s="14" t="inlineStr">
        <is>
          <t>P: primary documentation (not evaluator-verified data quality)</t>
        </is>
      </c>
      <c r="AM720" s="27" t="n"/>
      <c r="AN720" s="14" t="inlineStr">
        <is>
          <t>Documentation snapshot; payload release not fully pinned</t>
        </is>
      </c>
      <c r="AO720" s="27" t="n"/>
      <c r="AP720" s="14" t="inlineStr">
        <is>
          <t>2026-09-07</t>
        </is>
      </c>
      <c r="AQ720" s="27" t="n"/>
      <c r="AR720" s="14">
        <f>IF(AND(AS720=5,LEN(AW720)=5,LEN(SUBSTITUTE(SUBSTITUTE(SUBSTITUTE(SUBSTITUTE(AW720,"Y",""),"N",""),"U",""),"X",""))=0),1,0)</f>
        <v/>
      </c>
      <c r="AS720" s="14">
        <f>COUNTA(G720,J720,M720,P720,S720)</f>
        <v/>
      </c>
      <c r="AT720" s="14">
        <f>SUM(IF(OR(G720="Y",G720="N",G720="U",G720="X"),IF(G720=F720,1,0),0),IF(OR(J720="Y",J720="N",J720="U",J720="X"),IF(J720=I720,1,0),0),IF(OR(M720="Y",M720="N",M720="U",M720="X"),IF(M720=L720,1,0),0),IF(OR(P720="Y",P720="N",P720="U",P720="X"),IF(P720=O720,1,0),0),IF(OR(S720="Y",S720="N",S720="U",S720="X"),IF(S720=R720,1,0),0))</f>
        <v/>
      </c>
      <c r="AU720" s="14">
        <f>A720&amp;"|"&amp;LEFT(C720,1)</f>
        <v/>
      </c>
      <c r="AV720" s="14">
        <f>F720&amp;I720&amp;L720&amp;O720&amp;R720</f>
        <v/>
      </c>
      <c r="AW720" s="14">
        <f>G720&amp;J720&amp;M720&amp;P720&amp;S720</f>
        <v/>
      </c>
    </row>
    <row r="721" ht="70" customHeight="1">
      <c r="A721" s="14" t="inlineStr">
        <is>
          <t>DS-090</t>
        </is>
      </c>
      <c r="B721" s="14" t="inlineStr">
        <is>
          <t>CrackBlock600k</t>
        </is>
      </c>
      <c r="C721" s="14" t="inlineStr">
        <is>
          <t>E Engineering Value</t>
        </is>
      </c>
      <c r="D721" s="14">
        <f>MCDM_Settings!$D$14</f>
        <v/>
      </c>
      <c r="E721" s="14" t="inlineStr">
        <is>
          <t>E1 Define the outcome</t>
        </is>
      </c>
      <c r="F721" s="21" t="inlineStr">
        <is>
          <t>U</t>
        </is>
      </c>
      <c r="G721" s="23" t="n"/>
      <c r="H721" s="14" t="inlineStr">
        <is>
          <t>E2 Provide measurements</t>
        </is>
      </c>
      <c r="I721" s="21" t="inlineStr">
        <is>
          <t>U</t>
        </is>
      </c>
      <c r="J721" s="23" t="n"/>
      <c r="K721" s="14" t="inlineStr">
        <is>
          <t>E3 Link the records</t>
        </is>
      </c>
      <c r="L721" s="21" t="inlineStr">
        <is>
          <t>U</t>
        </is>
      </c>
      <c r="M721" s="23" t="n"/>
      <c r="N721" s="14" t="inlineStr">
        <is>
          <t>E4 Map agency needs</t>
        </is>
      </c>
      <c r="O721" s="21" t="inlineStr">
        <is>
          <t>U</t>
        </is>
      </c>
      <c r="P721" s="23" t="n"/>
      <c r="Q721" s="14" t="inlineStr">
        <is>
          <t>E5 Validate the decision</t>
        </is>
      </c>
      <c r="R721" s="21" t="inlineStr">
        <is>
          <t>U</t>
        </is>
      </c>
      <c r="S721" s="23" t="n"/>
      <c r="T721" s="14">
        <f>IF(Z721=0,IF(ISNUMBER(SEARCH("X",AV721)),"Unrated (0-5; X)","Unrated (0-5)"),IF(Z721=1,V721&amp;"/5",V721&amp;"-"&amp;X721&amp;"/5 (P"&amp;IF(ISNUMBER(SEARCH("X",AV721)),"; X","")&amp;")"))</f>
        <v/>
      </c>
      <c r="U721" s="26">
        <f>IF(AS721=0,"",IF(AR721=0,"Incomplete/invalid",IF(AA721=0,IF(ISNUMBER(SEARCH("X",AW721)),"Unrated (0-5; X)","Unrated (0-5)"),IF(AA721=1,W721&amp;"/5",W721&amp;"-"&amp;Y721&amp;"/5 (P"&amp;IF(ISNUMBER(SEARCH("X",AW721)),"; X","")&amp;")"))))</f>
        <v/>
      </c>
      <c r="V721" s="53">
        <f>LEN(AV721)-LEN(SUBSTITUTE(AV721,"Y",""))</f>
        <v/>
      </c>
      <c r="W721" s="54">
        <f>IF(AR721=1,LEN(AW721)-LEN(SUBSTITUTE(AW721,"Y","")),"")</f>
        <v/>
      </c>
      <c r="X721" s="53">
        <f>5-(LEN(AV721)-LEN(SUBSTITUTE(AV721,"N","")))</f>
        <v/>
      </c>
      <c r="Y721" s="54">
        <f>IF(AR721=1,5-(LEN(AW721)-LEN(SUBSTITUTE(AW721,"N",""))),"")</f>
        <v/>
      </c>
      <c r="Z721" s="55">
        <f>(V721+5-X721)/5</f>
        <v/>
      </c>
      <c r="AA721" s="56">
        <f>IF(AR721=1,(W721+5-Y721)/5,"")</f>
        <v/>
      </c>
      <c r="AB721" s="57">
        <f>D721*V721/5</f>
        <v/>
      </c>
      <c r="AC721" s="58">
        <f>IF(AR721=1,D721*W721/5,"")</f>
        <v/>
      </c>
      <c r="AD721" s="57">
        <f>D721*X721/5</f>
        <v/>
      </c>
      <c r="AE721" s="58">
        <f>IF(AR721=1,D721*Y721/5,"")</f>
        <v/>
      </c>
      <c r="AF721" s="57">
        <f>D721*Z721</f>
        <v/>
      </c>
      <c r="AG721" s="58">
        <f>IF(AR721=1,D721*AA721,"")</f>
        <v/>
      </c>
      <c r="AH721" s="14" t="inlineStr">
        <is>
          <t>Y: none | N: none | X: none | U: E1, E2, E3, E4, E5. See dataset-specific evidence note in MCDM_Grades and the complete rules in MCDM_Rubric.</t>
        </is>
      </c>
      <c r="AI721" s="27" t="n"/>
      <c r="AJ721" s="14" t="inlineStr">
        <is>
          <t>https://zenodo.org/records/17636238</t>
        </is>
      </c>
      <c r="AK721" s="27" t="n"/>
      <c r="AL721" s="14" t="inlineStr">
        <is>
          <t>P: primary documentation (not evaluator-verified data quality)</t>
        </is>
      </c>
      <c r="AM721" s="27" t="n"/>
      <c r="AN721" s="14" t="inlineStr">
        <is>
          <t>Documentation snapshot; payload release not fully pinned</t>
        </is>
      </c>
      <c r="AO721" s="27" t="n"/>
      <c r="AP721" s="14" t="inlineStr">
        <is>
          <t>2026-09-07</t>
        </is>
      </c>
      <c r="AQ721" s="27" t="n"/>
      <c r="AR721" s="14">
        <f>IF(AND(AS721=5,LEN(AW721)=5,LEN(SUBSTITUTE(SUBSTITUTE(SUBSTITUTE(SUBSTITUTE(AW721,"Y",""),"N",""),"U",""),"X",""))=0),1,0)</f>
        <v/>
      </c>
      <c r="AS721" s="14">
        <f>COUNTA(G721,J721,M721,P721,S721)</f>
        <v/>
      </c>
      <c r="AT721" s="14">
        <f>SUM(IF(OR(G721="Y",G721="N",G721="U",G721="X"),IF(G721=F721,1,0),0),IF(OR(J721="Y",J721="N",J721="U",J721="X"),IF(J721=I721,1,0),0),IF(OR(M721="Y",M721="N",M721="U",M721="X"),IF(M721=L721,1,0),0),IF(OR(P721="Y",P721="N",P721="U",P721="X"),IF(P721=O721,1,0),0),IF(OR(S721="Y",S721="N",S721="U",S721="X"),IF(S721=R721,1,0),0))</f>
        <v/>
      </c>
      <c r="AU721" s="14">
        <f>A721&amp;"|"&amp;LEFT(C721,1)</f>
        <v/>
      </c>
      <c r="AV721" s="14">
        <f>F721&amp;I721&amp;L721&amp;O721&amp;R721</f>
        <v/>
      </c>
      <c r="AW721" s="14">
        <f>G721&amp;J721&amp;M721&amp;P721&amp;S721</f>
        <v/>
      </c>
    </row>
    <row r="722" ht="70" customHeight="1">
      <c r="A722" s="14" t="inlineStr">
        <is>
          <t>DS-091</t>
        </is>
      </c>
      <c r="B722" s="14" t="inlineStr">
        <is>
          <t>fcakyon/crack-instance-segmentation</t>
        </is>
      </c>
      <c r="C722" s="14" t="inlineStr">
        <is>
          <t>A Access</t>
        </is>
      </c>
      <c r="D722" s="14">
        <f>MCDM_Settings!$D$7</f>
        <v/>
      </c>
      <c r="E722" s="14" t="inlineStr">
        <is>
          <t>A1 Find the release</t>
        </is>
      </c>
      <c r="F722" s="21" t="inlineStr">
        <is>
          <t>Y</t>
        </is>
      </c>
      <c r="G722" s="23" t="n"/>
      <c r="H722" s="14" t="inlineStr">
        <is>
          <t>A2 Get the data</t>
        </is>
      </c>
      <c r="I722" s="21" t="inlineStr">
        <is>
          <t>Y</t>
        </is>
      </c>
      <c r="J722" s="23" t="n"/>
      <c r="K722" s="14" t="inlineStr">
        <is>
          <t>A3 Check the license</t>
        </is>
      </c>
      <c r="L722" s="21" t="inlineStr">
        <is>
          <t>U</t>
        </is>
      </c>
      <c r="M722" s="23" t="n"/>
      <c r="N722" s="14" t="inlineStr">
        <is>
          <t>A4 Check other rights</t>
        </is>
      </c>
      <c r="O722" s="21" t="inlineStr">
        <is>
          <t>U</t>
        </is>
      </c>
      <c r="P722" s="23" t="n"/>
      <c r="Q722" s="14" t="inlineStr">
        <is>
          <t>A5 Open a sample</t>
        </is>
      </c>
      <c r="R722" s="21" t="inlineStr">
        <is>
          <t>U</t>
        </is>
      </c>
      <c r="S722" s="23" t="n"/>
      <c r="T722" s="14">
        <f>IF(Z722=0,IF(ISNUMBER(SEARCH("X",AV722)),"Unrated (0-5; X)","Unrated (0-5)"),IF(Z722=1,V722&amp;"/5",V722&amp;"-"&amp;X722&amp;"/5 (P"&amp;IF(ISNUMBER(SEARCH("X",AV722)),"; X","")&amp;")"))</f>
        <v/>
      </c>
      <c r="U722" s="26">
        <f>IF(AS722=0,"",IF(AR722=0,"Incomplete/invalid",IF(AA722=0,IF(ISNUMBER(SEARCH("X",AW722)),"Unrated (0-5; X)","Unrated (0-5)"),IF(AA722=1,W722&amp;"/5",W722&amp;"-"&amp;Y722&amp;"/5 (P"&amp;IF(ISNUMBER(SEARCH("X",AW722)),"; X","")&amp;")"))))</f>
        <v/>
      </c>
      <c r="V722" s="53">
        <f>LEN(AV722)-LEN(SUBSTITUTE(AV722,"Y",""))</f>
        <v/>
      </c>
      <c r="W722" s="54">
        <f>IF(AR722=1,LEN(AW722)-LEN(SUBSTITUTE(AW722,"Y","")),"")</f>
        <v/>
      </c>
      <c r="X722" s="53">
        <f>5-(LEN(AV722)-LEN(SUBSTITUTE(AV722,"N","")))</f>
        <v/>
      </c>
      <c r="Y722" s="54">
        <f>IF(AR722=1,5-(LEN(AW722)-LEN(SUBSTITUTE(AW722,"N",""))),"")</f>
        <v/>
      </c>
      <c r="Z722" s="55">
        <f>(V722+5-X722)/5</f>
        <v/>
      </c>
      <c r="AA722" s="56">
        <f>IF(AR722=1,(W722+5-Y722)/5,"")</f>
        <v/>
      </c>
      <c r="AB722" s="57">
        <f>D722*V722/5</f>
        <v/>
      </c>
      <c r="AC722" s="58">
        <f>IF(AR722=1,D722*W722/5,"")</f>
        <v/>
      </c>
      <c r="AD722" s="57">
        <f>D722*X722/5</f>
        <v/>
      </c>
      <c r="AE722" s="58">
        <f>IF(AR722=1,D722*Y722/5,"")</f>
        <v/>
      </c>
      <c r="AF722" s="57">
        <f>D722*Z722</f>
        <v/>
      </c>
      <c r="AG722" s="58">
        <f>IF(AR722=1,D722*AA722,"")</f>
        <v/>
      </c>
      <c r="AH722" s="14" t="inlineStr">
        <is>
          <t>Y: A1, A2 | N: none | X: none | U: A3, A4, A5. See dataset-specific evidence note in MCDM_Grades and the complete rules in MCDM_Rubric.</t>
        </is>
      </c>
      <c r="AI722" s="27" t="n"/>
      <c r="AJ722" s="14" t="inlineStr">
        <is>
          <t>https://huggingface.co/datasets/fcakyon/crack-instance-segmentation</t>
        </is>
      </c>
      <c r="AK722" s="27" t="n"/>
      <c r="AL722" s="14" t="inlineStr">
        <is>
          <t>P: primary documentation (not evaluator-verified data quality)</t>
        </is>
      </c>
      <c r="AM722" s="27" t="n"/>
      <c r="AN722" s="14" t="inlineStr">
        <is>
          <t>c42ce8e80187380e25cfe7fb7a4ef049cf22bf86</t>
        </is>
      </c>
      <c r="AO722" s="27" t="n"/>
      <c r="AP722" s="14" t="inlineStr">
        <is>
          <t>2026-09-07</t>
        </is>
      </c>
      <c r="AQ722" s="27" t="n"/>
      <c r="AR722" s="14">
        <f>IF(AND(AS722=5,LEN(AW722)=5,LEN(SUBSTITUTE(SUBSTITUTE(SUBSTITUTE(SUBSTITUTE(AW722,"Y",""),"N",""),"U",""),"X",""))=0),1,0)</f>
        <v/>
      </c>
      <c r="AS722" s="14">
        <f>COUNTA(G722,J722,M722,P722,S722)</f>
        <v/>
      </c>
      <c r="AT722" s="14">
        <f>SUM(IF(OR(G722="Y",G722="N",G722="U",G722="X"),IF(G722=F722,1,0),0),IF(OR(J722="Y",J722="N",J722="U",J722="X"),IF(J722=I722,1,0),0),IF(OR(M722="Y",M722="N",M722="U",M722="X"),IF(M722=L722,1,0),0),IF(OR(P722="Y",P722="N",P722="U",P722="X"),IF(P722=O722,1,0),0),IF(OR(S722="Y",S722="N",S722="U",S722="X"),IF(S722=R722,1,0),0))</f>
        <v/>
      </c>
      <c r="AU722" s="14">
        <f>A722&amp;"|"&amp;LEFT(C722,1)</f>
        <v/>
      </c>
      <c r="AV722" s="14">
        <f>F722&amp;I722&amp;L722&amp;O722&amp;R722</f>
        <v/>
      </c>
      <c r="AW722" s="14">
        <f>G722&amp;J722&amp;M722&amp;P722&amp;S722</f>
        <v/>
      </c>
    </row>
    <row r="723" ht="70" customHeight="1">
      <c r="A723" s="14" t="inlineStr">
        <is>
          <t>DS-091</t>
        </is>
      </c>
      <c r="B723" s="14" t="inlineStr">
        <is>
          <t>fcakyon/crack-instance-segmentation</t>
        </is>
      </c>
      <c r="C723" s="14" t="inlineStr">
        <is>
          <t>L Label Quality</t>
        </is>
      </c>
      <c r="D723" s="14">
        <f>MCDM_Settings!$D$8</f>
        <v/>
      </c>
      <c r="E723" s="14" t="inlineStr">
        <is>
          <t>L1 Define the targets</t>
        </is>
      </c>
      <c r="F723" s="21" t="inlineStr">
        <is>
          <t>Y</t>
        </is>
      </c>
      <c r="G723" s="23" t="n"/>
      <c r="H723" s="14" t="inlineStr">
        <is>
          <t>L2 Explain the rules</t>
        </is>
      </c>
      <c r="I723" s="21" t="inlineStr">
        <is>
          <t>U</t>
        </is>
      </c>
      <c r="J723" s="23" t="n"/>
      <c r="K723" s="14" t="inlineStr">
        <is>
          <t>L3 Identify the team</t>
        </is>
      </c>
      <c r="L723" s="21" t="inlineStr">
        <is>
          <t>U</t>
        </is>
      </c>
      <c r="M723" s="23" t="n"/>
      <c r="N723" s="14" t="inlineStr">
        <is>
          <t>L4 Review and correct</t>
        </is>
      </c>
      <c r="O723" s="21" t="inlineStr">
        <is>
          <t>U</t>
        </is>
      </c>
      <c r="P723" s="23" t="n"/>
      <c r="Q723" s="14" t="inlineStr">
        <is>
          <t>L5 Measure reliability</t>
        </is>
      </c>
      <c r="R723" s="21" t="inlineStr">
        <is>
          <t>U</t>
        </is>
      </c>
      <c r="S723" s="23" t="n"/>
      <c r="T723" s="14">
        <f>IF(Z723=0,IF(ISNUMBER(SEARCH("X",AV723)),"Unrated (0-5; X)","Unrated (0-5)"),IF(Z723=1,V723&amp;"/5",V723&amp;"-"&amp;X723&amp;"/5 (P"&amp;IF(ISNUMBER(SEARCH("X",AV723)),"; X","")&amp;")"))</f>
        <v/>
      </c>
      <c r="U723" s="26">
        <f>IF(AS723=0,"",IF(AR723=0,"Incomplete/invalid",IF(AA723=0,IF(ISNUMBER(SEARCH("X",AW723)),"Unrated (0-5; X)","Unrated (0-5)"),IF(AA723=1,W723&amp;"/5",W723&amp;"-"&amp;Y723&amp;"/5 (P"&amp;IF(ISNUMBER(SEARCH("X",AW723)),"; X","")&amp;")"))))</f>
        <v/>
      </c>
      <c r="V723" s="53">
        <f>LEN(AV723)-LEN(SUBSTITUTE(AV723,"Y",""))</f>
        <v/>
      </c>
      <c r="W723" s="54">
        <f>IF(AR723=1,LEN(AW723)-LEN(SUBSTITUTE(AW723,"Y","")),"")</f>
        <v/>
      </c>
      <c r="X723" s="53">
        <f>5-(LEN(AV723)-LEN(SUBSTITUTE(AV723,"N","")))</f>
        <v/>
      </c>
      <c r="Y723" s="54">
        <f>IF(AR723=1,5-(LEN(AW723)-LEN(SUBSTITUTE(AW723,"N",""))),"")</f>
        <v/>
      </c>
      <c r="Z723" s="55">
        <f>(V723+5-X723)/5</f>
        <v/>
      </c>
      <c r="AA723" s="56">
        <f>IF(AR723=1,(W723+5-Y723)/5,"")</f>
        <v/>
      </c>
      <c r="AB723" s="57">
        <f>D723*V723/5</f>
        <v/>
      </c>
      <c r="AC723" s="58">
        <f>IF(AR723=1,D723*W723/5,"")</f>
        <v/>
      </c>
      <c r="AD723" s="57">
        <f>D723*X723/5</f>
        <v/>
      </c>
      <c r="AE723" s="58">
        <f>IF(AR723=1,D723*Y723/5,"")</f>
        <v/>
      </c>
      <c r="AF723" s="57">
        <f>D723*Z723</f>
        <v/>
      </c>
      <c r="AG723" s="58">
        <f>IF(AR723=1,D723*AA723,"")</f>
        <v/>
      </c>
      <c r="AH723" s="14" t="inlineStr">
        <is>
          <t>Y: L1 | N: none | X: none | U: L2, L3, L4, L5. See dataset-specific evidence note in MCDM_Grades and the complete rules in MCDM_Rubric.</t>
        </is>
      </c>
      <c r="AI723" s="27" t="n"/>
      <c r="AJ723" s="14" t="inlineStr">
        <is>
          <t>https://huggingface.co/datasets/fcakyon/crack-instance-segmentation</t>
        </is>
      </c>
      <c r="AK723" s="27" t="n"/>
      <c r="AL723" s="14" t="inlineStr">
        <is>
          <t>P: primary documentation (not evaluator-verified data quality)</t>
        </is>
      </c>
      <c r="AM723" s="27" t="n"/>
      <c r="AN723" s="14" t="inlineStr">
        <is>
          <t>c42ce8e80187380e25cfe7fb7a4ef049cf22bf86</t>
        </is>
      </c>
      <c r="AO723" s="27" t="n"/>
      <c r="AP723" s="14" t="inlineStr">
        <is>
          <t>2026-09-07</t>
        </is>
      </c>
      <c r="AQ723" s="27" t="n"/>
      <c r="AR723" s="14">
        <f>IF(AND(AS723=5,LEN(AW723)=5,LEN(SUBSTITUTE(SUBSTITUTE(SUBSTITUTE(SUBSTITUTE(AW723,"Y",""),"N",""),"U",""),"X",""))=0),1,0)</f>
        <v/>
      </c>
      <c r="AS723" s="14">
        <f>COUNTA(G723,J723,M723,P723,S723)</f>
        <v/>
      </c>
      <c r="AT723" s="14">
        <f>SUM(IF(OR(G723="Y",G723="N",G723="U",G723="X"),IF(G723=F723,1,0),0),IF(OR(J723="Y",J723="N",J723="U",J723="X"),IF(J723=I723,1,0),0),IF(OR(M723="Y",M723="N",M723="U",M723="X"),IF(M723=L723,1,0),0),IF(OR(P723="Y",P723="N",P723="U",P723="X"),IF(P723=O723,1,0),0),IF(OR(S723="Y",S723="N",S723="U",S723="X"),IF(S723=R723,1,0),0))</f>
        <v/>
      </c>
      <c r="AU723" s="14">
        <f>A723&amp;"|"&amp;LEFT(C723,1)</f>
        <v/>
      </c>
      <c r="AV723" s="14">
        <f>F723&amp;I723&amp;L723&amp;O723&amp;R723</f>
        <v/>
      </c>
      <c r="AW723" s="14">
        <f>G723&amp;J723&amp;M723&amp;P723&amp;S723</f>
        <v/>
      </c>
    </row>
    <row r="724" ht="70" customHeight="1">
      <c r="A724" s="14" t="inlineStr">
        <is>
          <t>DS-091</t>
        </is>
      </c>
      <c r="B724" s="14" t="inlineStr">
        <is>
          <t>fcakyon/crack-instance-segmentation</t>
        </is>
      </c>
      <c r="C724" s="14" t="inlineStr">
        <is>
          <t>D Documentation</t>
        </is>
      </c>
      <c r="D724" s="14">
        <f>MCDM_Settings!$D$9</f>
        <v/>
      </c>
      <c r="E724" s="14" t="inlineStr">
        <is>
          <t>D1 Describe the files</t>
        </is>
      </c>
      <c r="F724" s="21" t="inlineStr">
        <is>
          <t>U</t>
        </is>
      </c>
      <c r="G724" s="23" t="n"/>
      <c r="H724" s="14" t="inlineStr">
        <is>
          <t>D2 Explain the source</t>
        </is>
      </c>
      <c r="I724" s="21" t="inlineStr">
        <is>
          <t>Y</t>
        </is>
      </c>
      <c r="J724" s="23" t="n"/>
      <c r="K724" s="14" t="inlineStr">
        <is>
          <t>D3 Track the version</t>
        </is>
      </c>
      <c r="L724" s="21" t="inlineStr">
        <is>
          <t>Y</t>
        </is>
      </c>
      <c r="M724" s="23" t="n"/>
      <c r="N724" s="14" t="inlineStr">
        <is>
          <t>D4 State the limits</t>
        </is>
      </c>
      <c r="O724" s="21" t="inlineStr">
        <is>
          <t>U</t>
        </is>
      </c>
      <c r="P724" s="23" t="n"/>
      <c r="Q724" s="14" t="inlineStr">
        <is>
          <t>D5 Locate the details</t>
        </is>
      </c>
      <c r="R724" s="21" t="inlineStr">
        <is>
          <t>Y</t>
        </is>
      </c>
      <c r="S724" s="23" t="n"/>
      <c r="T724" s="14">
        <f>IF(Z724=0,IF(ISNUMBER(SEARCH("X",AV724)),"Unrated (0-5; X)","Unrated (0-5)"),IF(Z724=1,V724&amp;"/5",V724&amp;"-"&amp;X724&amp;"/5 (P"&amp;IF(ISNUMBER(SEARCH("X",AV724)),"; X","")&amp;")"))</f>
        <v/>
      </c>
      <c r="U724" s="26">
        <f>IF(AS724=0,"",IF(AR724=0,"Incomplete/invalid",IF(AA724=0,IF(ISNUMBER(SEARCH("X",AW724)),"Unrated (0-5; X)","Unrated (0-5)"),IF(AA724=1,W724&amp;"/5",W724&amp;"-"&amp;Y724&amp;"/5 (P"&amp;IF(ISNUMBER(SEARCH("X",AW724)),"; X","")&amp;")"))))</f>
        <v/>
      </c>
      <c r="V724" s="53">
        <f>LEN(AV724)-LEN(SUBSTITUTE(AV724,"Y",""))</f>
        <v/>
      </c>
      <c r="W724" s="54">
        <f>IF(AR724=1,LEN(AW724)-LEN(SUBSTITUTE(AW724,"Y","")),"")</f>
        <v/>
      </c>
      <c r="X724" s="53">
        <f>5-(LEN(AV724)-LEN(SUBSTITUTE(AV724,"N","")))</f>
        <v/>
      </c>
      <c r="Y724" s="54">
        <f>IF(AR724=1,5-(LEN(AW724)-LEN(SUBSTITUTE(AW724,"N",""))),"")</f>
        <v/>
      </c>
      <c r="Z724" s="55">
        <f>(V724+5-X724)/5</f>
        <v/>
      </c>
      <c r="AA724" s="56">
        <f>IF(AR724=1,(W724+5-Y724)/5,"")</f>
        <v/>
      </c>
      <c r="AB724" s="57">
        <f>D724*V724/5</f>
        <v/>
      </c>
      <c r="AC724" s="58">
        <f>IF(AR724=1,D724*W724/5,"")</f>
        <v/>
      </c>
      <c r="AD724" s="57">
        <f>D724*X724/5</f>
        <v/>
      </c>
      <c r="AE724" s="58">
        <f>IF(AR724=1,D724*Y724/5,"")</f>
        <v/>
      </c>
      <c r="AF724" s="57">
        <f>D724*Z724</f>
        <v/>
      </c>
      <c r="AG724" s="58">
        <f>IF(AR724=1,D724*AA724,"")</f>
        <v/>
      </c>
      <c r="AH724" s="14" t="inlineStr">
        <is>
          <t>Y: D2, D3, D5 | N: none | X: none | U: D1, D4. See dataset-specific evidence note in MCDM_Grades and the complete rules in MCDM_Rubric.</t>
        </is>
      </c>
      <c r="AI724" s="27" t="n"/>
      <c r="AJ724" s="14" t="inlineStr">
        <is>
          <t>https://huggingface.co/datasets/fcakyon/crack-instance-segmentation</t>
        </is>
      </c>
      <c r="AK724" s="27" t="n"/>
      <c r="AL724" s="14" t="inlineStr">
        <is>
          <t>P: primary documentation (not evaluator-verified data quality)</t>
        </is>
      </c>
      <c r="AM724" s="27" t="n"/>
      <c r="AN724" s="14" t="inlineStr">
        <is>
          <t>c42ce8e80187380e25cfe7fb7a4ef049cf22bf86</t>
        </is>
      </c>
      <c r="AO724" s="27" t="n"/>
      <c r="AP724" s="14" t="inlineStr">
        <is>
          <t>2026-09-07</t>
        </is>
      </c>
      <c r="AQ724" s="27" t="n"/>
      <c r="AR724" s="14">
        <f>IF(AND(AS724=5,LEN(AW724)=5,LEN(SUBSTITUTE(SUBSTITUTE(SUBSTITUTE(SUBSTITUTE(AW724,"Y",""),"N",""),"U",""),"X",""))=0),1,0)</f>
        <v/>
      </c>
      <c r="AS724" s="14">
        <f>COUNTA(G724,J724,M724,P724,S724)</f>
        <v/>
      </c>
      <c r="AT724" s="14">
        <f>SUM(IF(OR(G724="Y",G724="N",G724="U",G724="X"),IF(G724=F724,1,0),0),IF(OR(J724="Y",J724="N",J724="U",J724="X"),IF(J724=I724,1,0),0),IF(OR(M724="Y",M724="N",M724="U",M724="X"),IF(M724=L724,1,0),0),IF(OR(P724="Y",P724="N",P724="U",P724="X"),IF(P724=O724,1,0),0),IF(OR(S724="Y",S724="N",S724="U",S724="X"),IF(S724=R724,1,0),0))</f>
        <v/>
      </c>
      <c r="AU724" s="14">
        <f>A724&amp;"|"&amp;LEFT(C724,1)</f>
        <v/>
      </c>
      <c r="AV724" s="14">
        <f>F724&amp;I724&amp;L724&amp;O724&amp;R724</f>
        <v/>
      </c>
      <c r="AW724" s="14">
        <f>G724&amp;J724&amp;M724&amp;P724&amp;S724</f>
        <v/>
      </c>
    </row>
    <row r="725" ht="70" customHeight="1">
      <c r="A725" s="14" t="inlineStr">
        <is>
          <t>DS-091</t>
        </is>
      </c>
      <c r="B725" s="14" t="inlineStr">
        <is>
          <t>fcakyon/crack-instance-segmentation</t>
        </is>
      </c>
      <c r="C725" s="14" t="inlineStr">
        <is>
          <t>C Sample Size</t>
        </is>
      </c>
      <c r="D725" s="14">
        <f>MCDM_Settings!$D$10</f>
        <v/>
      </c>
      <c r="E725" s="14" t="inlineStr">
        <is>
          <t>C1 Count originals</t>
        </is>
      </c>
      <c r="F725" s="21" t="inlineStr">
        <is>
          <t>U</t>
        </is>
      </c>
      <c r="G725" s="23" t="n"/>
      <c r="H725" s="14" t="inlineStr">
        <is>
          <t>C2 Count each class</t>
        </is>
      </c>
      <c r="I725" s="21" t="inlineStr">
        <is>
          <t>U</t>
        </is>
      </c>
      <c r="J725" s="23" t="n"/>
      <c r="K725" s="14" t="inlineStr">
        <is>
          <t>C3 Count each group</t>
        </is>
      </c>
      <c r="L725" s="21" t="inlineStr">
        <is>
          <t>U</t>
        </is>
      </c>
      <c r="M725" s="23" t="n"/>
      <c r="N725" s="14" t="inlineStr">
        <is>
          <t>C4 Count each split</t>
        </is>
      </c>
      <c r="O725" s="21" t="inlineStr">
        <is>
          <t>U</t>
        </is>
      </c>
      <c r="P725" s="23" t="n"/>
      <c r="Q725" s="14" t="inlineStr">
        <is>
          <t>C5 Justify the size</t>
        </is>
      </c>
      <c r="R725" s="21" t="inlineStr">
        <is>
          <t>U</t>
        </is>
      </c>
      <c r="S725" s="23" t="n"/>
      <c r="T725" s="14">
        <f>IF(Z725=0,IF(ISNUMBER(SEARCH("X",AV725)),"Unrated (0-5; X)","Unrated (0-5)"),IF(Z725=1,V725&amp;"/5",V725&amp;"-"&amp;X725&amp;"/5 (P"&amp;IF(ISNUMBER(SEARCH("X",AV725)),"; X","")&amp;")"))</f>
        <v/>
      </c>
      <c r="U725" s="26">
        <f>IF(AS725=0,"",IF(AR725=0,"Incomplete/invalid",IF(AA725=0,IF(ISNUMBER(SEARCH("X",AW725)),"Unrated (0-5; X)","Unrated (0-5)"),IF(AA725=1,W725&amp;"/5",W725&amp;"-"&amp;Y725&amp;"/5 (P"&amp;IF(ISNUMBER(SEARCH("X",AW725)),"; X","")&amp;")"))))</f>
        <v/>
      </c>
      <c r="V725" s="53">
        <f>LEN(AV725)-LEN(SUBSTITUTE(AV725,"Y",""))</f>
        <v/>
      </c>
      <c r="W725" s="54">
        <f>IF(AR725=1,LEN(AW725)-LEN(SUBSTITUTE(AW725,"Y","")),"")</f>
        <v/>
      </c>
      <c r="X725" s="53">
        <f>5-(LEN(AV725)-LEN(SUBSTITUTE(AV725,"N","")))</f>
        <v/>
      </c>
      <c r="Y725" s="54">
        <f>IF(AR725=1,5-(LEN(AW725)-LEN(SUBSTITUTE(AW725,"N",""))),"")</f>
        <v/>
      </c>
      <c r="Z725" s="55">
        <f>(V725+5-X725)/5</f>
        <v/>
      </c>
      <c r="AA725" s="56">
        <f>IF(AR725=1,(W725+5-Y725)/5,"")</f>
        <v/>
      </c>
      <c r="AB725" s="57">
        <f>D725*V725/5</f>
        <v/>
      </c>
      <c r="AC725" s="58">
        <f>IF(AR725=1,D725*W725/5,"")</f>
        <v/>
      </c>
      <c r="AD725" s="57">
        <f>D725*X725/5</f>
        <v/>
      </c>
      <c r="AE725" s="58">
        <f>IF(AR725=1,D725*Y725/5,"")</f>
        <v/>
      </c>
      <c r="AF725" s="57">
        <f>D725*Z725</f>
        <v/>
      </c>
      <c r="AG725" s="58">
        <f>IF(AR725=1,D725*AA725,"")</f>
        <v/>
      </c>
      <c r="AH725" s="14" t="inlineStr">
        <is>
          <t>Y: none | N: none | X: none | U: C1, C2, C3, C4, C5. See dataset-specific evidence note in MCDM_Grades and the complete rules in MCDM_Rubric.</t>
        </is>
      </c>
      <c r="AI725" s="27" t="n"/>
      <c r="AJ725" s="14" t="inlineStr">
        <is>
          <t>https://huggingface.co/datasets/fcakyon/crack-instance-segmentation</t>
        </is>
      </c>
      <c r="AK725" s="27" t="n"/>
      <c r="AL725" s="14" t="inlineStr">
        <is>
          <t>P: primary documentation (not evaluator-verified data quality)</t>
        </is>
      </c>
      <c r="AM725" s="27" t="n"/>
      <c r="AN725" s="14" t="inlineStr">
        <is>
          <t>c42ce8e80187380e25cfe7fb7a4ef049cf22bf86</t>
        </is>
      </c>
      <c r="AO725" s="27" t="n"/>
      <c r="AP725" s="14" t="inlineStr">
        <is>
          <t>2026-09-07</t>
        </is>
      </c>
      <c r="AQ725" s="27" t="n"/>
      <c r="AR725" s="14">
        <f>IF(AND(AS725=5,LEN(AW725)=5,LEN(SUBSTITUTE(SUBSTITUTE(SUBSTITUTE(SUBSTITUTE(AW725,"Y",""),"N",""),"U",""),"X",""))=0),1,0)</f>
        <v/>
      </c>
      <c r="AS725" s="14">
        <f>COUNTA(G725,J725,M725,P725,S725)</f>
        <v/>
      </c>
      <c r="AT725" s="14">
        <f>SUM(IF(OR(G725="Y",G725="N",G725="U",G725="X"),IF(G725=F725,1,0),0),IF(OR(J725="Y",J725="N",J725="U",J725="X"),IF(J725=I725,1,0),0),IF(OR(M725="Y",M725="N",M725="U",M725="X"),IF(M725=L725,1,0),0),IF(OR(P725="Y",P725="N",P725="U",P725="X"),IF(P725=O725,1,0),0),IF(OR(S725="Y",S725="N",S725="U",S725="X"),IF(S725=R725,1,0),0))</f>
        <v/>
      </c>
      <c r="AU725" s="14">
        <f>A725&amp;"|"&amp;LEFT(C725,1)</f>
        <v/>
      </c>
      <c r="AV725" s="14">
        <f>F725&amp;I725&amp;L725&amp;O725&amp;R725</f>
        <v/>
      </c>
      <c r="AW725" s="14">
        <f>G725&amp;J725&amp;M725&amp;P725&amp;S725</f>
        <v/>
      </c>
    </row>
    <row r="726" ht="70" customHeight="1">
      <c r="A726" s="14" t="inlineStr">
        <is>
          <t>DS-091</t>
        </is>
      </c>
      <c r="B726" s="14" t="inlineStr">
        <is>
          <t>fcakyon/crack-instance-segmentation</t>
        </is>
      </c>
      <c r="C726" s="14" t="inlineStr">
        <is>
          <t>R Domain Fit</t>
        </is>
      </c>
      <c r="D726" s="14">
        <f>MCDM_Settings!$D$11</f>
        <v/>
      </c>
      <c r="E726" s="14" t="inlineStr">
        <is>
          <t>R1 Define the domain</t>
        </is>
      </c>
      <c r="F726" s="21" t="inlineStr">
        <is>
          <t>U</t>
        </is>
      </c>
      <c r="G726" s="23" t="n"/>
      <c r="H726" s="14" t="inlineStr">
        <is>
          <t>R2 Describe coverage</t>
        </is>
      </c>
      <c r="I726" s="21" t="inlineStr">
        <is>
          <t>U</t>
        </is>
      </c>
      <c r="J726" s="23" t="n"/>
      <c r="K726" s="14" t="inlineStr">
        <is>
          <t>R3 Compare the target</t>
        </is>
      </c>
      <c r="L726" s="21" t="inlineStr">
        <is>
          <t>U</t>
        </is>
      </c>
      <c r="M726" s="23" t="n"/>
      <c r="N726" s="14" t="inlineStr">
        <is>
          <t>R4 Check for bias</t>
        </is>
      </c>
      <c r="O726" s="21" t="inlineStr">
        <is>
          <t>U</t>
        </is>
      </c>
      <c r="P726" s="23" t="n"/>
      <c r="Q726" s="14" t="inlineStr">
        <is>
          <t>R5 Test a new domain</t>
        </is>
      </c>
      <c r="R726" s="21" t="inlineStr">
        <is>
          <t>U</t>
        </is>
      </c>
      <c r="S726" s="23" t="n"/>
      <c r="T726" s="14">
        <f>IF(Z726=0,IF(ISNUMBER(SEARCH("X",AV726)),"Unrated (0-5; X)","Unrated (0-5)"),IF(Z726=1,V726&amp;"/5",V726&amp;"-"&amp;X726&amp;"/5 (P"&amp;IF(ISNUMBER(SEARCH("X",AV726)),"; X","")&amp;")"))</f>
        <v/>
      </c>
      <c r="U726" s="26">
        <f>IF(AS726=0,"",IF(AR726=0,"Incomplete/invalid",IF(AA726=0,IF(ISNUMBER(SEARCH("X",AW726)),"Unrated (0-5; X)","Unrated (0-5)"),IF(AA726=1,W726&amp;"/5",W726&amp;"-"&amp;Y726&amp;"/5 (P"&amp;IF(ISNUMBER(SEARCH("X",AW726)),"; X","")&amp;")"))))</f>
        <v/>
      </c>
      <c r="V726" s="53">
        <f>LEN(AV726)-LEN(SUBSTITUTE(AV726,"Y",""))</f>
        <v/>
      </c>
      <c r="W726" s="54">
        <f>IF(AR726=1,LEN(AW726)-LEN(SUBSTITUTE(AW726,"Y","")),"")</f>
        <v/>
      </c>
      <c r="X726" s="53">
        <f>5-(LEN(AV726)-LEN(SUBSTITUTE(AV726,"N","")))</f>
        <v/>
      </c>
      <c r="Y726" s="54">
        <f>IF(AR726=1,5-(LEN(AW726)-LEN(SUBSTITUTE(AW726,"N",""))),"")</f>
        <v/>
      </c>
      <c r="Z726" s="55">
        <f>(V726+5-X726)/5</f>
        <v/>
      </c>
      <c r="AA726" s="56">
        <f>IF(AR726=1,(W726+5-Y726)/5,"")</f>
        <v/>
      </c>
      <c r="AB726" s="57">
        <f>D726*V726/5</f>
        <v/>
      </c>
      <c r="AC726" s="58">
        <f>IF(AR726=1,D726*W726/5,"")</f>
        <v/>
      </c>
      <c r="AD726" s="57">
        <f>D726*X726/5</f>
        <v/>
      </c>
      <c r="AE726" s="58">
        <f>IF(AR726=1,D726*Y726/5,"")</f>
        <v/>
      </c>
      <c r="AF726" s="57">
        <f>D726*Z726</f>
        <v/>
      </c>
      <c r="AG726" s="58">
        <f>IF(AR726=1,D726*AA726,"")</f>
        <v/>
      </c>
      <c r="AH726" s="14" t="inlineStr">
        <is>
          <t>Y: none | N: none | X: none | U: R1, R2, R3, R4, R5. See dataset-specific evidence note in MCDM_Grades and the complete rules in MCDM_Rubric.</t>
        </is>
      </c>
      <c r="AI726" s="27" t="n"/>
      <c r="AJ726" s="14" t="inlineStr">
        <is>
          <t>https://huggingface.co/datasets/fcakyon/crack-instance-segmentation</t>
        </is>
      </c>
      <c r="AK726" s="27" t="n"/>
      <c r="AL726" s="14" t="inlineStr">
        <is>
          <t>P: primary documentation (not evaluator-verified data quality)</t>
        </is>
      </c>
      <c r="AM726" s="27" t="n"/>
      <c r="AN726" s="14" t="inlineStr">
        <is>
          <t>c42ce8e80187380e25cfe7fb7a4ef049cf22bf86</t>
        </is>
      </c>
      <c r="AO726" s="27" t="n"/>
      <c r="AP726" s="14" t="inlineStr">
        <is>
          <t>2026-09-07</t>
        </is>
      </c>
      <c r="AQ726" s="27" t="n"/>
      <c r="AR726" s="14">
        <f>IF(AND(AS726=5,LEN(AW726)=5,LEN(SUBSTITUTE(SUBSTITUTE(SUBSTITUTE(SUBSTITUTE(AW726,"Y",""),"N",""),"U",""),"X",""))=0),1,0)</f>
        <v/>
      </c>
      <c r="AS726" s="14">
        <f>COUNTA(G726,J726,M726,P726,S726)</f>
        <v/>
      </c>
      <c r="AT726" s="14">
        <f>SUM(IF(OR(G726="Y",G726="N",G726="U",G726="X"),IF(G726=F726,1,0),0),IF(OR(J726="Y",J726="N",J726="U",J726="X"),IF(J726=I726,1,0),0),IF(OR(M726="Y",M726="N",M726="U",M726="X"),IF(M726=L726,1,0),0),IF(OR(P726="Y",P726="N",P726="U",P726="X"),IF(P726=O726,1,0),0),IF(OR(S726="Y",S726="N",S726="U",S726="X"),IF(S726=R726,1,0),0))</f>
        <v/>
      </c>
      <c r="AU726" s="14">
        <f>A726&amp;"|"&amp;LEFT(C726,1)</f>
        <v/>
      </c>
      <c r="AV726" s="14">
        <f>F726&amp;I726&amp;L726&amp;O726&amp;R726</f>
        <v/>
      </c>
      <c r="AW726" s="14">
        <f>G726&amp;J726&amp;M726&amp;P726&amp;S726</f>
        <v/>
      </c>
    </row>
    <row r="727" ht="70" customHeight="1">
      <c r="A727" s="14" t="inlineStr">
        <is>
          <t>DS-091</t>
        </is>
      </c>
      <c r="B727" s="14" t="inlineStr">
        <is>
          <t>fcakyon/crack-instance-segmentation</t>
        </is>
      </c>
      <c r="C727" s="14" t="inlineStr">
        <is>
          <t>M Sensor Details</t>
        </is>
      </c>
      <c r="D727" s="14">
        <f>MCDM_Settings!$D$12</f>
        <v/>
      </c>
      <c r="E727" s="14" t="inlineStr">
        <is>
          <t>M1 Identify equipment</t>
        </is>
      </c>
      <c r="F727" s="21" t="inlineStr">
        <is>
          <t>U</t>
        </is>
      </c>
      <c r="G727" s="23" t="n"/>
      <c r="H727" s="14" t="inlineStr">
        <is>
          <t>M2 Specify the scale</t>
        </is>
      </c>
      <c r="I727" s="21" t="inlineStr">
        <is>
          <t>U</t>
        </is>
      </c>
      <c r="J727" s="23" t="n"/>
      <c r="K727" s="14" t="inlineStr">
        <is>
          <t>M3 Locate the records</t>
        </is>
      </c>
      <c r="L727" s="21" t="inlineStr">
        <is>
          <t>U</t>
        </is>
      </c>
      <c r="M727" s="23" t="n"/>
      <c r="N727" s="14" t="inlineStr">
        <is>
          <t>M4 Report precision</t>
        </is>
      </c>
      <c r="O727" s="21" t="inlineStr">
        <is>
          <t>U</t>
        </is>
      </c>
      <c r="P727" s="23" t="n"/>
      <c r="Q727" s="14" t="inlineStr">
        <is>
          <t>M5 Explain processing</t>
        </is>
      </c>
      <c r="R727" s="21" t="inlineStr">
        <is>
          <t>Y</t>
        </is>
      </c>
      <c r="S727" s="23" t="n"/>
      <c r="T727" s="14">
        <f>IF(Z727=0,IF(ISNUMBER(SEARCH("X",AV727)),"Unrated (0-5; X)","Unrated (0-5)"),IF(Z727=1,V727&amp;"/5",V727&amp;"-"&amp;X727&amp;"/5 (P"&amp;IF(ISNUMBER(SEARCH("X",AV727)),"; X","")&amp;")"))</f>
        <v/>
      </c>
      <c r="U727" s="26">
        <f>IF(AS727=0,"",IF(AR727=0,"Incomplete/invalid",IF(AA727=0,IF(ISNUMBER(SEARCH("X",AW727)),"Unrated (0-5; X)","Unrated (0-5)"),IF(AA727=1,W727&amp;"/5",W727&amp;"-"&amp;Y727&amp;"/5 (P"&amp;IF(ISNUMBER(SEARCH("X",AW727)),"; X","")&amp;")"))))</f>
        <v/>
      </c>
      <c r="V727" s="53">
        <f>LEN(AV727)-LEN(SUBSTITUTE(AV727,"Y",""))</f>
        <v/>
      </c>
      <c r="W727" s="54">
        <f>IF(AR727=1,LEN(AW727)-LEN(SUBSTITUTE(AW727,"Y","")),"")</f>
        <v/>
      </c>
      <c r="X727" s="53">
        <f>5-(LEN(AV727)-LEN(SUBSTITUTE(AV727,"N","")))</f>
        <v/>
      </c>
      <c r="Y727" s="54">
        <f>IF(AR727=1,5-(LEN(AW727)-LEN(SUBSTITUTE(AW727,"N",""))),"")</f>
        <v/>
      </c>
      <c r="Z727" s="55">
        <f>(V727+5-X727)/5</f>
        <v/>
      </c>
      <c r="AA727" s="56">
        <f>IF(AR727=1,(W727+5-Y727)/5,"")</f>
        <v/>
      </c>
      <c r="AB727" s="57">
        <f>D727*V727/5</f>
        <v/>
      </c>
      <c r="AC727" s="58">
        <f>IF(AR727=1,D727*W727/5,"")</f>
        <v/>
      </c>
      <c r="AD727" s="57">
        <f>D727*X727/5</f>
        <v/>
      </c>
      <c r="AE727" s="58">
        <f>IF(AR727=1,D727*Y727/5,"")</f>
        <v/>
      </c>
      <c r="AF727" s="57">
        <f>D727*Z727</f>
        <v/>
      </c>
      <c r="AG727" s="58">
        <f>IF(AR727=1,D727*AA727,"")</f>
        <v/>
      </c>
      <c r="AH727" s="14" t="inlineStr">
        <is>
          <t>Y: M5 | N: none | X: none | U: M1, M2, M3, M4. See dataset-specific evidence note in MCDM_Grades and the complete rules in MCDM_Rubric.</t>
        </is>
      </c>
      <c r="AI727" s="27" t="n"/>
      <c r="AJ727" s="14" t="inlineStr">
        <is>
          <t>https://huggingface.co/datasets/fcakyon/crack-instance-segmentation</t>
        </is>
      </c>
      <c r="AK727" s="27" t="n"/>
      <c r="AL727" s="14" t="inlineStr">
        <is>
          <t>P: primary documentation (not evaluator-verified data quality)</t>
        </is>
      </c>
      <c r="AM727" s="27" t="n"/>
      <c r="AN727" s="14" t="inlineStr">
        <is>
          <t>c42ce8e80187380e25cfe7fb7a4ef049cf22bf86</t>
        </is>
      </c>
      <c r="AO727" s="27" t="n"/>
      <c r="AP727" s="14" t="inlineStr">
        <is>
          <t>2026-09-07</t>
        </is>
      </c>
      <c r="AQ727" s="27" t="n"/>
      <c r="AR727" s="14">
        <f>IF(AND(AS727=5,LEN(AW727)=5,LEN(SUBSTITUTE(SUBSTITUTE(SUBSTITUTE(SUBSTITUTE(AW727,"Y",""),"N",""),"U",""),"X",""))=0),1,0)</f>
        <v/>
      </c>
      <c r="AS727" s="14">
        <f>COUNTA(G727,J727,M727,P727,S727)</f>
        <v/>
      </c>
      <c r="AT727" s="14">
        <f>SUM(IF(OR(G727="Y",G727="N",G727="U",G727="X"),IF(G727=F727,1,0),0),IF(OR(J727="Y",J727="N",J727="U",J727="X"),IF(J727=I727,1,0),0),IF(OR(M727="Y",M727="N",M727="U",M727="X"),IF(M727=L727,1,0),0),IF(OR(P727="Y",P727="N",P727="U",P727="X"),IF(P727=O727,1,0),0),IF(OR(S727="Y",S727="N",S727="U",S727="X"),IF(S727=R727,1,0),0))</f>
        <v/>
      </c>
      <c r="AU727" s="14">
        <f>A727&amp;"|"&amp;LEFT(C727,1)</f>
        <v/>
      </c>
      <c r="AV727" s="14">
        <f>F727&amp;I727&amp;L727&amp;O727&amp;R727</f>
        <v/>
      </c>
      <c r="AW727" s="14">
        <f>G727&amp;J727&amp;M727&amp;P727&amp;S727</f>
        <v/>
      </c>
    </row>
    <row r="728" ht="70" customHeight="1">
      <c r="A728" s="14" t="inlineStr">
        <is>
          <t>DS-091</t>
        </is>
      </c>
      <c r="B728" s="14" t="inlineStr">
        <is>
          <t>fcakyon/crack-instance-segmentation</t>
        </is>
      </c>
      <c r="C728" s="14" t="inlineStr">
        <is>
          <t>V Test Readiness</t>
        </is>
      </c>
      <c r="D728" s="14">
        <f>MCDM_Settings!$D$13</f>
        <v/>
      </c>
      <c r="E728" s="14" t="inlineStr">
        <is>
          <t>V1 Identify test data</t>
        </is>
      </c>
      <c r="F728" s="21" t="inlineStr">
        <is>
          <t>Y</t>
        </is>
      </c>
      <c r="G728" s="23" t="n"/>
      <c r="H728" s="14" t="inlineStr">
        <is>
          <t>V2 Define the splits</t>
        </is>
      </c>
      <c r="I728" s="21" t="inlineStr">
        <is>
          <t>U</t>
        </is>
      </c>
      <c r="J728" s="23" t="n"/>
      <c r="K728" s="14" t="inlineStr">
        <is>
          <t>V3 Prevent leakage</t>
        </is>
      </c>
      <c r="L728" s="21" t="inlineStr">
        <is>
          <t>U</t>
        </is>
      </c>
      <c r="M728" s="23" t="n"/>
      <c r="N728" s="14" t="inlineStr">
        <is>
          <t>V4 Provide a baseline</t>
        </is>
      </c>
      <c r="O728" s="21" t="inlineStr">
        <is>
          <t>U</t>
        </is>
      </c>
      <c r="P728" s="23" t="n"/>
      <c r="Q728" s="14" t="inlineStr">
        <is>
          <t>V5 Report uncertainty</t>
        </is>
      </c>
      <c r="R728" s="21" t="inlineStr">
        <is>
          <t>U</t>
        </is>
      </c>
      <c r="S728" s="23" t="n"/>
      <c r="T728" s="14">
        <f>IF(Z728=0,IF(ISNUMBER(SEARCH("X",AV728)),"Unrated (0-5; X)","Unrated (0-5)"),IF(Z728=1,V728&amp;"/5",V728&amp;"-"&amp;X728&amp;"/5 (P"&amp;IF(ISNUMBER(SEARCH("X",AV728)),"; X","")&amp;")"))</f>
        <v/>
      </c>
      <c r="U728" s="26">
        <f>IF(AS728=0,"",IF(AR728=0,"Incomplete/invalid",IF(AA728=0,IF(ISNUMBER(SEARCH("X",AW728)),"Unrated (0-5; X)","Unrated (0-5)"),IF(AA728=1,W728&amp;"/5",W728&amp;"-"&amp;Y728&amp;"/5 (P"&amp;IF(ISNUMBER(SEARCH("X",AW728)),"; X","")&amp;")"))))</f>
        <v/>
      </c>
      <c r="V728" s="53">
        <f>LEN(AV728)-LEN(SUBSTITUTE(AV728,"Y",""))</f>
        <v/>
      </c>
      <c r="W728" s="54">
        <f>IF(AR728=1,LEN(AW728)-LEN(SUBSTITUTE(AW728,"Y","")),"")</f>
        <v/>
      </c>
      <c r="X728" s="53">
        <f>5-(LEN(AV728)-LEN(SUBSTITUTE(AV728,"N","")))</f>
        <v/>
      </c>
      <c r="Y728" s="54">
        <f>IF(AR728=1,5-(LEN(AW728)-LEN(SUBSTITUTE(AW728,"N",""))),"")</f>
        <v/>
      </c>
      <c r="Z728" s="55">
        <f>(V728+5-X728)/5</f>
        <v/>
      </c>
      <c r="AA728" s="56">
        <f>IF(AR728=1,(W728+5-Y728)/5,"")</f>
        <v/>
      </c>
      <c r="AB728" s="57">
        <f>D728*V728/5</f>
        <v/>
      </c>
      <c r="AC728" s="58">
        <f>IF(AR728=1,D728*W728/5,"")</f>
        <v/>
      </c>
      <c r="AD728" s="57">
        <f>D728*X728/5</f>
        <v/>
      </c>
      <c r="AE728" s="58">
        <f>IF(AR728=1,D728*Y728/5,"")</f>
        <v/>
      </c>
      <c r="AF728" s="57">
        <f>D728*Z728</f>
        <v/>
      </c>
      <c r="AG728" s="58">
        <f>IF(AR728=1,D728*AA728,"")</f>
        <v/>
      </c>
      <c r="AH728" s="14" t="inlineStr">
        <is>
          <t>Y: V1 | N: none | X: none | U: V2, V3, V4, V5. See dataset-specific evidence note in MCDM_Grades and the complete rules in MCDM_Rubric.</t>
        </is>
      </c>
      <c r="AI728" s="27" t="n"/>
      <c r="AJ728" s="14" t="inlineStr">
        <is>
          <t>https://huggingface.co/datasets/fcakyon/crack-instance-segmentation</t>
        </is>
      </c>
      <c r="AK728" s="27" t="n"/>
      <c r="AL728" s="14" t="inlineStr">
        <is>
          <t>P: primary documentation (not evaluator-verified data quality)</t>
        </is>
      </c>
      <c r="AM728" s="27" t="n"/>
      <c r="AN728" s="14" t="inlineStr">
        <is>
          <t>c42ce8e80187380e25cfe7fb7a4ef049cf22bf86</t>
        </is>
      </c>
      <c r="AO728" s="27" t="n"/>
      <c r="AP728" s="14" t="inlineStr">
        <is>
          <t>2026-09-07</t>
        </is>
      </c>
      <c r="AQ728" s="27" t="n"/>
      <c r="AR728" s="14">
        <f>IF(AND(AS728=5,LEN(AW728)=5,LEN(SUBSTITUTE(SUBSTITUTE(SUBSTITUTE(SUBSTITUTE(AW728,"Y",""),"N",""),"U",""),"X",""))=0),1,0)</f>
        <v/>
      </c>
      <c r="AS728" s="14">
        <f>COUNTA(G728,J728,M728,P728,S728)</f>
        <v/>
      </c>
      <c r="AT728" s="14">
        <f>SUM(IF(OR(G728="Y",G728="N",G728="U",G728="X"),IF(G728=F728,1,0),0),IF(OR(J728="Y",J728="N",J728="U",J728="X"),IF(J728=I728,1,0),0),IF(OR(M728="Y",M728="N",M728="U",M728="X"),IF(M728=L728,1,0),0),IF(OR(P728="Y",P728="N",P728="U",P728="X"),IF(P728=O728,1,0),0),IF(OR(S728="Y",S728="N",S728="U",S728="X"),IF(S728=R728,1,0),0))</f>
        <v/>
      </c>
      <c r="AU728" s="14">
        <f>A728&amp;"|"&amp;LEFT(C728,1)</f>
        <v/>
      </c>
      <c r="AV728" s="14">
        <f>F728&amp;I728&amp;L728&amp;O728&amp;R728</f>
        <v/>
      </c>
      <c r="AW728" s="14">
        <f>G728&amp;J728&amp;M728&amp;P728&amp;S728</f>
        <v/>
      </c>
    </row>
    <row r="729" ht="70" customHeight="1">
      <c r="A729" s="14" t="inlineStr">
        <is>
          <t>DS-091</t>
        </is>
      </c>
      <c r="B729" s="14" t="inlineStr">
        <is>
          <t>fcakyon/crack-instance-segmentation</t>
        </is>
      </c>
      <c r="C729" s="14" t="inlineStr">
        <is>
          <t>E Engineering Value</t>
        </is>
      </c>
      <c r="D729" s="14">
        <f>MCDM_Settings!$D$14</f>
        <v/>
      </c>
      <c r="E729" s="14" t="inlineStr">
        <is>
          <t>E1 Define the outcome</t>
        </is>
      </c>
      <c r="F729" s="21" t="inlineStr">
        <is>
          <t>U</t>
        </is>
      </c>
      <c r="G729" s="23" t="n"/>
      <c r="H729" s="14" t="inlineStr">
        <is>
          <t>E2 Provide measurements</t>
        </is>
      </c>
      <c r="I729" s="21" t="inlineStr">
        <is>
          <t>U</t>
        </is>
      </c>
      <c r="J729" s="23" t="n"/>
      <c r="K729" s="14" t="inlineStr">
        <is>
          <t>E3 Link the records</t>
        </is>
      </c>
      <c r="L729" s="21" t="inlineStr">
        <is>
          <t>U</t>
        </is>
      </c>
      <c r="M729" s="23" t="n"/>
      <c r="N729" s="14" t="inlineStr">
        <is>
          <t>E4 Map agency needs</t>
        </is>
      </c>
      <c r="O729" s="21" t="inlineStr">
        <is>
          <t>U</t>
        </is>
      </c>
      <c r="P729" s="23" t="n"/>
      <c r="Q729" s="14" t="inlineStr">
        <is>
          <t>E5 Validate the decision</t>
        </is>
      </c>
      <c r="R729" s="21" t="inlineStr">
        <is>
          <t>U</t>
        </is>
      </c>
      <c r="S729" s="23" t="n"/>
      <c r="T729" s="14">
        <f>IF(Z729=0,IF(ISNUMBER(SEARCH("X",AV729)),"Unrated (0-5; X)","Unrated (0-5)"),IF(Z729=1,V729&amp;"/5",V729&amp;"-"&amp;X729&amp;"/5 (P"&amp;IF(ISNUMBER(SEARCH("X",AV729)),"; X","")&amp;")"))</f>
        <v/>
      </c>
      <c r="U729" s="26">
        <f>IF(AS729=0,"",IF(AR729=0,"Incomplete/invalid",IF(AA729=0,IF(ISNUMBER(SEARCH("X",AW729)),"Unrated (0-5; X)","Unrated (0-5)"),IF(AA729=1,W729&amp;"/5",W729&amp;"-"&amp;Y729&amp;"/5 (P"&amp;IF(ISNUMBER(SEARCH("X",AW729)),"; X","")&amp;")"))))</f>
        <v/>
      </c>
      <c r="V729" s="53">
        <f>LEN(AV729)-LEN(SUBSTITUTE(AV729,"Y",""))</f>
        <v/>
      </c>
      <c r="W729" s="54">
        <f>IF(AR729=1,LEN(AW729)-LEN(SUBSTITUTE(AW729,"Y","")),"")</f>
        <v/>
      </c>
      <c r="X729" s="53">
        <f>5-(LEN(AV729)-LEN(SUBSTITUTE(AV729,"N","")))</f>
        <v/>
      </c>
      <c r="Y729" s="54">
        <f>IF(AR729=1,5-(LEN(AW729)-LEN(SUBSTITUTE(AW729,"N",""))),"")</f>
        <v/>
      </c>
      <c r="Z729" s="55">
        <f>(V729+5-X729)/5</f>
        <v/>
      </c>
      <c r="AA729" s="56">
        <f>IF(AR729=1,(W729+5-Y729)/5,"")</f>
        <v/>
      </c>
      <c r="AB729" s="57">
        <f>D729*V729/5</f>
        <v/>
      </c>
      <c r="AC729" s="58">
        <f>IF(AR729=1,D729*W729/5,"")</f>
        <v/>
      </c>
      <c r="AD729" s="57">
        <f>D729*X729/5</f>
        <v/>
      </c>
      <c r="AE729" s="58">
        <f>IF(AR729=1,D729*Y729/5,"")</f>
        <v/>
      </c>
      <c r="AF729" s="57">
        <f>D729*Z729</f>
        <v/>
      </c>
      <c r="AG729" s="58">
        <f>IF(AR729=1,D729*AA729,"")</f>
        <v/>
      </c>
      <c r="AH729" s="14" t="inlineStr">
        <is>
          <t>Y: none | N: none | X: none | U: E1, E2, E3, E4, E5. See dataset-specific evidence note in MCDM_Grades and the complete rules in MCDM_Rubric.</t>
        </is>
      </c>
      <c r="AI729" s="27" t="n"/>
      <c r="AJ729" s="14" t="inlineStr">
        <is>
          <t>https://huggingface.co/datasets/fcakyon/crack-instance-segmentation</t>
        </is>
      </c>
      <c r="AK729" s="27" t="n"/>
      <c r="AL729" s="14" t="inlineStr">
        <is>
          <t>P: primary documentation (not evaluator-verified data quality)</t>
        </is>
      </c>
      <c r="AM729" s="27" t="n"/>
      <c r="AN729" s="14" t="inlineStr">
        <is>
          <t>c42ce8e80187380e25cfe7fb7a4ef049cf22bf86</t>
        </is>
      </c>
      <c r="AO729" s="27" t="n"/>
      <c r="AP729" s="14" t="inlineStr">
        <is>
          <t>2026-09-07</t>
        </is>
      </c>
      <c r="AQ729" s="27" t="n"/>
      <c r="AR729" s="14">
        <f>IF(AND(AS729=5,LEN(AW729)=5,LEN(SUBSTITUTE(SUBSTITUTE(SUBSTITUTE(SUBSTITUTE(AW729,"Y",""),"N",""),"U",""),"X",""))=0),1,0)</f>
        <v/>
      </c>
      <c r="AS729" s="14">
        <f>COUNTA(G729,J729,M729,P729,S729)</f>
        <v/>
      </c>
      <c r="AT729" s="14">
        <f>SUM(IF(OR(G729="Y",G729="N",G729="U",G729="X"),IF(G729=F729,1,0),0),IF(OR(J729="Y",J729="N",J729="U",J729="X"),IF(J729=I729,1,0),0),IF(OR(M729="Y",M729="N",M729="U",M729="X"),IF(M729=L729,1,0),0),IF(OR(P729="Y",P729="N",P729="U",P729="X"),IF(P729=O729,1,0),0),IF(OR(S729="Y",S729="N",S729="U",S729="X"),IF(S729=R729,1,0),0))</f>
        <v/>
      </c>
      <c r="AU729" s="14">
        <f>A729&amp;"|"&amp;LEFT(C729,1)</f>
        <v/>
      </c>
      <c r="AV729" s="14">
        <f>F729&amp;I729&amp;L729&amp;O729&amp;R729</f>
        <v/>
      </c>
      <c r="AW729" s="14">
        <f>G729&amp;J729&amp;M729&amp;P729&amp;S729</f>
        <v/>
      </c>
    </row>
    <row r="730" ht="70" customHeight="1">
      <c r="A730" s="14" t="inlineStr">
        <is>
          <t>DS-092</t>
        </is>
      </c>
      <c r="B730" s="14" t="inlineStr">
        <is>
          <t>global-potholes-dataset</t>
        </is>
      </c>
      <c r="C730" s="14" t="inlineStr">
        <is>
          <t>A Access</t>
        </is>
      </c>
      <c r="D730" s="14">
        <f>MCDM_Settings!$D$7</f>
        <v/>
      </c>
      <c r="E730" s="14" t="inlineStr">
        <is>
          <t>A1 Find the release</t>
        </is>
      </c>
      <c r="F730" s="21" t="inlineStr">
        <is>
          <t>Y</t>
        </is>
      </c>
      <c r="G730" s="23" t="n"/>
      <c r="H730" s="14" t="inlineStr">
        <is>
          <t>A2 Get the data</t>
        </is>
      </c>
      <c r="I730" s="21" t="inlineStr">
        <is>
          <t>Y</t>
        </is>
      </c>
      <c r="J730" s="23" t="n"/>
      <c r="K730" s="14" t="inlineStr">
        <is>
          <t>A3 Check the license</t>
        </is>
      </c>
      <c r="L730" s="21" t="inlineStr">
        <is>
          <t>U</t>
        </is>
      </c>
      <c r="M730" s="23" t="n"/>
      <c r="N730" s="14" t="inlineStr">
        <is>
          <t>A4 Check other rights</t>
        </is>
      </c>
      <c r="O730" s="21" t="inlineStr">
        <is>
          <t>U</t>
        </is>
      </c>
      <c r="P730" s="23" t="n"/>
      <c r="Q730" s="14" t="inlineStr">
        <is>
          <t>A5 Open a sample</t>
        </is>
      </c>
      <c r="R730" s="21" t="inlineStr">
        <is>
          <t>U</t>
        </is>
      </c>
      <c r="S730" s="23" t="n"/>
      <c r="T730" s="14">
        <f>IF(Z730=0,IF(ISNUMBER(SEARCH("X",AV730)),"Unrated (0-5; X)","Unrated (0-5)"),IF(Z730=1,V730&amp;"/5",V730&amp;"-"&amp;X730&amp;"/5 (P"&amp;IF(ISNUMBER(SEARCH("X",AV730)),"; X","")&amp;")"))</f>
        <v/>
      </c>
      <c r="U730" s="26">
        <f>IF(AS730=0,"",IF(AR730=0,"Incomplete/invalid",IF(AA730=0,IF(ISNUMBER(SEARCH("X",AW730)),"Unrated (0-5; X)","Unrated (0-5)"),IF(AA730=1,W730&amp;"/5",W730&amp;"-"&amp;Y730&amp;"/5 (P"&amp;IF(ISNUMBER(SEARCH("X",AW730)),"; X","")&amp;")"))))</f>
        <v/>
      </c>
      <c r="V730" s="53">
        <f>LEN(AV730)-LEN(SUBSTITUTE(AV730,"Y",""))</f>
        <v/>
      </c>
      <c r="W730" s="54">
        <f>IF(AR730=1,LEN(AW730)-LEN(SUBSTITUTE(AW730,"Y","")),"")</f>
        <v/>
      </c>
      <c r="X730" s="53">
        <f>5-(LEN(AV730)-LEN(SUBSTITUTE(AV730,"N","")))</f>
        <v/>
      </c>
      <c r="Y730" s="54">
        <f>IF(AR730=1,5-(LEN(AW730)-LEN(SUBSTITUTE(AW730,"N",""))),"")</f>
        <v/>
      </c>
      <c r="Z730" s="55">
        <f>(V730+5-X730)/5</f>
        <v/>
      </c>
      <c r="AA730" s="56">
        <f>IF(AR730=1,(W730+5-Y730)/5,"")</f>
        <v/>
      </c>
      <c r="AB730" s="57">
        <f>D730*V730/5</f>
        <v/>
      </c>
      <c r="AC730" s="58">
        <f>IF(AR730=1,D730*W730/5,"")</f>
        <v/>
      </c>
      <c r="AD730" s="57">
        <f>D730*X730/5</f>
        <v/>
      </c>
      <c r="AE730" s="58">
        <f>IF(AR730=1,D730*Y730/5,"")</f>
        <v/>
      </c>
      <c r="AF730" s="57">
        <f>D730*Z730</f>
        <v/>
      </c>
      <c r="AG730" s="58">
        <f>IF(AR730=1,D730*AA730,"")</f>
        <v/>
      </c>
      <c r="AH730" s="14" t="inlineStr">
        <is>
          <t>Y: A1, A2 | N: none | X: none | U: A3, A4, A5. See dataset-specific evidence note in MCDM_Grades and the complete rules in MCDM_Rubric.</t>
        </is>
      </c>
      <c r="AI730" s="27" t="n"/>
      <c r="AJ730" s="14" t="inlineStr">
        <is>
          <t>https://huggingface.co/datasets/Outerview/global-potholes-dataset</t>
        </is>
      </c>
      <c r="AK730" s="27" t="n"/>
      <c r="AL730" s="14" t="inlineStr">
        <is>
          <t>P: primary documentation (not evaluator-verified data quality)</t>
        </is>
      </c>
      <c r="AM730" s="27" t="n"/>
      <c r="AN730" s="14" t="inlineStr">
        <is>
          <t>ea0b27dc3e151e1dc0269443d9a435757f4f41cc</t>
        </is>
      </c>
      <c r="AO730" s="27" t="n"/>
      <c r="AP730" s="14" t="inlineStr">
        <is>
          <t>2026-09-07</t>
        </is>
      </c>
      <c r="AQ730" s="27" t="n"/>
      <c r="AR730" s="14">
        <f>IF(AND(AS730=5,LEN(AW730)=5,LEN(SUBSTITUTE(SUBSTITUTE(SUBSTITUTE(SUBSTITUTE(AW730,"Y",""),"N",""),"U",""),"X",""))=0),1,0)</f>
        <v/>
      </c>
      <c r="AS730" s="14">
        <f>COUNTA(G730,J730,M730,P730,S730)</f>
        <v/>
      </c>
      <c r="AT730" s="14">
        <f>SUM(IF(OR(G730="Y",G730="N",G730="U",G730="X"),IF(G730=F730,1,0),0),IF(OR(J730="Y",J730="N",J730="U",J730="X"),IF(J730=I730,1,0),0),IF(OR(M730="Y",M730="N",M730="U",M730="X"),IF(M730=L730,1,0),0),IF(OR(P730="Y",P730="N",P730="U",P730="X"),IF(P730=O730,1,0),0),IF(OR(S730="Y",S730="N",S730="U",S730="X"),IF(S730=R730,1,0),0))</f>
        <v/>
      </c>
      <c r="AU730" s="14">
        <f>A730&amp;"|"&amp;LEFT(C730,1)</f>
        <v/>
      </c>
      <c r="AV730" s="14">
        <f>F730&amp;I730&amp;L730&amp;O730&amp;R730</f>
        <v/>
      </c>
      <c r="AW730" s="14">
        <f>G730&amp;J730&amp;M730&amp;P730&amp;S730</f>
        <v/>
      </c>
    </row>
    <row r="731" ht="70" customHeight="1">
      <c r="A731" s="14" t="inlineStr">
        <is>
          <t>DS-092</t>
        </is>
      </c>
      <c r="B731" s="14" t="inlineStr">
        <is>
          <t>global-potholes-dataset</t>
        </is>
      </c>
      <c r="C731" s="14" t="inlineStr">
        <is>
          <t>L Label Quality</t>
        </is>
      </c>
      <c r="D731" s="14">
        <f>MCDM_Settings!$D$8</f>
        <v/>
      </c>
      <c r="E731" s="14" t="inlineStr">
        <is>
          <t>L1 Define the targets</t>
        </is>
      </c>
      <c r="F731" s="21" t="inlineStr">
        <is>
          <t>Y</t>
        </is>
      </c>
      <c r="G731" s="23" t="n"/>
      <c r="H731" s="14" t="inlineStr">
        <is>
          <t>L2 Explain the rules</t>
        </is>
      </c>
      <c r="I731" s="21" t="inlineStr">
        <is>
          <t>U</t>
        </is>
      </c>
      <c r="J731" s="23" t="n"/>
      <c r="K731" s="14" t="inlineStr">
        <is>
          <t>L3 Identify the team</t>
        </is>
      </c>
      <c r="L731" s="21" t="inlineStr">
        <is>
          <t>U</t>
        </is>
      </c>
      <c r="M731" s="23" t="n"/>
      <c r="N731" s="14" t="inlineStr">
        <is>
          <t>L4 Review and correct</t>
        </is>
      </c>
      <c r="O731" s="21" t="inlineStr">
        <is>
          <t>U</t>
        </is>
      </c>
      <c r="P731" s="23" t="n"/>
      <c r="Q731" s="14" t="inlineStr">
        <is>
          <t>L5 Measure reliability</t>
        </is>
      </c>
      <c r="R731" s="21" t="inlineStr">
        <is>
          <t>U</t>
        </is>
      </c>
      <c r="S731" s="23" t="n"/>
      <c r="T731" s="14">
        <f>IF(Z731=0,IF(ISNUMBER(SEARCH("X",AV731)),"Unrated (0-5; X)","Unrated (0-5)"),IF(Z731=1,V731&amp;"/5",V731&amp;"-"&amp;X731&amp;"/5 (P"&amp;IF(ISNUMBER(SEARCH("X",AV731)),"; X","")&amp;")"))</f>
        <v/>
      </c>
      <c r="U731" s="26">
        <f>IF(AS731=0,"",IF(AR731=0,"Incomplete/invalid",IF(AA731=0,IF(ISNUMBER(SEARCH("X",AW731)),"Unrated (0-5; X)","Unrated (0-5)"),IF(AA731=1,W731&amp;"/5",W731&amp;"-"&amp;Y731&amp;"/5 (P"&amp;IF(ISNUMBER(SEARCH("X",AW731)),"; X","")&amp;")"))))</f>
        <v/>
      </c>
      <c r="V731" s="53">
        <f>LEN(AV731)-LEN(SUBSTITUTE(AV731,"Y",""))</f>
        <v/>
      </c>
      <c r="W731" s="54">
        <f>IF(AR731=1,LEN(AW731)-LEN(SUBSTITUTE(AW731,"Y","")),"")</f>
        <v/>
      </c>
      <c r="X731" s="53">
        <f>5-(LEN(AV731)-LEN(SUBSTITUTE(AV731,"N","")))</f>
        <v/>
      </c>
      <c r="Y731" s="54">
        <f>IF(AR731=1,5-(LEN(AW731)-LEN(SUBSTITUTE(AW731,"N",""))),"")</f>
        <v/>
      </c>
      <c r="Z731" s="55">
        <f>(V731+5-X731)/5</f>
        <v/>
      </c>
      <c r="AA731" s="56">
        <f>IF(AR731=1,(W731+5-Y731)/5,"")</f>
        <v/>
      </c>
      <c r="AB731" s="57">
        <f>D731*V731/5</f>
        <v/>
      </c>
      <c r="AC731" s="58">
        <f>IF(AR731=1,D731*W731/5,"")</f>
        <v/>
      </c>
      <c r="AD731" s="57">
        <f>D731*X731/5</f>
        <v/>
      </c>
      <c r="AE731" s="58">
        <f>IF(AR731=1,D731*Y731/5,"")</f>
        <v/>
      </c>
      <c r="AF731" s="57">
        <f>D731*Z731</f>
        <v/>
      </c>
      <c r="AG731" s="58">
        <f>IF(AR731=1,D731*AA731,"")</f>
        <v/>
      </c>
      <c r="AH731" s="14" t="inlineStr">
        <is>
          <t>Y: L1 | N: none | X: none | U: L2, L3, L4, L5. See dataset-specific evidence note in MCDM_Grades and the complete rules in MCDM_Rubric.</t>
        </is>
      </c>
      <c r="AI731" s="27" t="n"/>
      <c r="AJ731" s="14" t="inlineStr">
        <is>
          <t>https://huggingface.co/datasets/Outerview/global-potholes-dataset</t>
        </is>
      </c>
      <c r="AK731" s="27" t="n"/>
      <c r="AL731" s="14" t="inlineStr">
        <is>
          <t>P: primary documentation (not evaluator-verified data quality)</t>
        </is>
      </c>
      <c r="AM731" s="27" t="n"/>
      <c r="AN731" s="14" t="inlineStr">
        <is>
          <t>ea0b27dc3e151e1dc0269443d9a435757f4f41cc</t>
        </is>
      </c>
      <c r="AO731" s="27" t="n"/>
      <c r="AP731" s="14" t="inlineStr">
        <is>
          <t>2026-09-07</t>
        </is>
      </c>
      <c r="AQ731" s="27" t="n"/>
      <c r="AR731" s="14">
        <f>IF(AND(AS731=5,LEN(AW731)=5,LEN(SUBSTITUTE(SUBSTITUTE(SUBSTITUTE(SUBSTITUTE(AW731,"Y",""),"N",""),"U",""),"X",""))=0),1,0)</f>
        <v/>
      </c>
      <c r="AS731" s="14">
        <f>COUNTA(G731,J731,M731,P731,S731)</f>
        <v/>
      </c>
      <c r="AT731" s="14">
        <f>SUM(IF(OR(G731="Y",G731="N",G731="U",G731="X"),IF(G731=F731,1,0),0),IF(OR(J731="Y",J731="N",J731="U",J731="X"),IF(J731=I731,1,0),0),IF(OR(M731="Y",M731="N",M731="U",M731="X"),IF(M731=L731,1,0),0),IF(OR(P731="Y",P731="N",P731="U",P731="X"),IF(P731=O731,1,0),0),IF(OR(S731="Y",S731="N",S731="U",S731="X"),IF(S731=R731,1,0),0))</f>
        <v/>
      </c>
      <c r="AU731" s="14">
        <f>A731&amp;"|"&amp;LEFT(C731,1)</f>
        <v/>
      </c>
      <c r="AV731" s="14">
        <f>F731&amp;I731&amp;L731&amp;O731&amp;R731</f>
        <v/>
      </c>
      <c r="AW731" s="14">
        <f>G731&amp;J731&amp;M731&amp;P731&amp;S731</f>
        <v/>
      </c>
    </row>
    <row r="732" ht="70" customHeight="1">
      <c r="A732" s="14" t="inlineStr">
        <is>
          <t>DS-092</t>
        </is>
      </c>
      <c r="B732" s="14" t="inlineStr">
        <is>
          <t>global-potholes-dataset</t>
        </is>
      </c>
      <c r="C732" s="14" t="inlineStr">
        <is>
          <t>D Documentation</t>
        </is>
      </c>
      <c r="D732" s="14">
        <f>MCDM_Settings!$D$9</f>
        <v/>
      </c>
      <c r="E732" s="14" t="inlineStr">
        <is>
          <t>D1 Describe the files</t>
        </is>
      </c>
      <c r="F732" s="21" t="inlineStr">
        <is>
          <t>U</t>
        </is>
      </c>
      <c r="G732" s="23" t="n"/>
      <c r="H732" s="14" t="inlineStr">
        <is>
          <t>D2 Explain the source</t>
        </is>
      </c>
      <c r="I732" s="21" t="inlineStr">
        <is>
          <t>Y</t>
        </is>
      </c>
      <c r="J732" s="23" t="n"/>
      <c r="K732" s="14" t="inlineStr">
        <is>
          <t>D3 Track the version</t>
        </is>
      </c>
      <c r="L732" s="21" t="inlineStr">
        <is>
          <t>Y</t>
        </is>
      </c>
      <c r="M732" s="23" t="n"/>
      <c r="N732" s="14" t="inlineStr">
        <is>
          <t>D4 State the limits</t>
        </is>
      </c>
      <c r="O732" s="21" t="inlineStr">
        <is>
          <t>Y</t>
        </is>
      </c>
      <c r="P732" s="23" t="n"/>
      <c r="Q732" s="14" t="inlineStr">
        <is>
          <t>D5 Locate the details</t>
        </is>
      </c>
      <c r="R732" s="21" t="inlineStr">
        <is>
          <t>Y</t>
        </is>
      </c>
      <c r="S732" s="23" t="n"/>
      <c r="T732" s="14">
        <f>IF(Z732=0,IF(ISNUMBER(SEARCH("X",AV732)),"Unrated (0-5; X)","Unrated (0-5)"),IF(Z732=1,V732&amp;"/5",V732&amp;"-"&amp;X732&amp;"/5 (P"&amp;IF(ISNUMBER(SEARCH("X",AV732)),"; X","")&amp;")"))</f>
        <v/>
      </c>
      <c r="U732" s="26">
        <f>IF(AS732=0,"",IF(AR732=0,"Incomplete/invalid",IF(AA732=0,IF(ISNUMBER(SEARCH("X",AW732)),"Unrated (0-5; X)","Unrated (0-5)"),IF(AA732=1,W732&amp;"/5",W732&amp;"-"&amp;Y732&amp;"/5 (P"&amp;IF(ISNUMBER(SEARCH("X",AW732)),"; X","")&amp;")"))))</f>
        <v/>
      </c>
      <c r="V732" s="53">
        <f>LEN(AV732)-LEN(SUBSTITUTE(AV732,"Y",""))</f>
        <v/>
      </c>
      <c r="W732" s="54">
        <f>IF(AR732=1,LEN(AW732)-LEN(SUBSTITUTE(AW732,"Y","")),"")</f>
        <v/>
      </c>
      <c r="X732" s="53">
        <f>5-(LEN(AV732)-LEN(SUBSTITUTE(AV732,"N","")))</f>
        <v/>
      </c>
      <c r="Y732" s="54">
        <f>IF(AR732=1,5-(LEN(AW732)-LEN(SUBSTITUTE(AW732,"N",""))),"")</f>
        <v/>
      </c>
      <c r="Z732" s="55">
        <f>(V732+5-X732)/5</f>
        <v/>
      </c>
      <c r="AA732" s="56">
        <f>IF(AR732=1,(W732+5-Y732)/5,"")</f>
        <v/>
      </c>
      <c r="AB732" s="57">
        <f>D732*V732/5</f>
        <v/>
      </c>
      <c r="AC732" s="58">
        <f>IF(AR732=1,D732*W732/5,"")</f>
        <v/>
      </c>
      <c r="AD732" s="57">
        <f>D732*X732/5</f>
        <v/>
      </c>
      <c r="AE732" s="58">
        <f>IF(AR732=1,D732*Y732/5,"")</f>
        <v/>
      </c>
      <c r="AF732" s="57">
        <f>D732*Z732</f>
        <v/>
      </c>
      <c r="AG732" s="58">
        <f>IF(AR732=1,D732*AA732,"")</f>
        <v/>
      </c>
      <c r="AH732" s="14" t="inlineStr">
        <is>
          <t>Y: D2, D3, D4, D5 | N: none | X: none | U: D1. See dataset-specific evidence note in MCDM_Grades and the complete rules in MCDM_Rubric.</t>
        </is>
      </c>
      <c r="AI732" s="27" t="n"/>
      <c r="AJ732" s="14" t="inlineStr">
        <is>
          <t>https://huggingface.co/datasets/Outerview/global-potholes-dataset</t>
        </is>
      </c>
      <c r="AK732" s="27" t="n"/>
      <c r="AL732" s="14" t="inlineStr">
        <is>
          <t>P: primary documentation (not evaluator-verified data quality)</t>
        </is>
      </c>
      <c r="AM732" s="27" t="n"/>
      <c r="AN732" s="14" t="inlineStr">
        <is>
          <t>ea0b27dc3e151e1dc0269443d9a435757f4f41cc</t>
        </is>
      </c>
      <c r="AO732" s="27" t="n"/>
      <c r="AP732" s="14" t="inlineStr">
        <is>
          <t>2026-09-07</t>
        </is>
      </c>
      <c r="AQ732" s="27" t="n"/>
      <c r="AR732" s="14">
        <f>IF(AND(AS732=5,LEN(AW732)=5,LEN(SUBSTITUTE(SUBSTITUTE(SUBSTITUTE(SUBSTITUTE(AW732,"Y",""),"N",""),"U",""),"X",""))=0),1,0)</f>
        <v/>
      </c>
      <c r="AS732" s="14">
        <f>COUNTA(G732,J732,M732,P732,S732)</f>
        <v/>
      </c>
      <c r="AT732" s="14">
        <f>SUM(IF(OR(G732="Y",G732="N",G732="U",G732="X"),IF(G732=F732,1,0),0),IF(OR(J732="Y",J732="N",J732="U",J732="X"),IF(J732=I732,1,0),0),IF(OR(M732="Y",M732="N",M732="U",M732="X"),IF(M732=L732,1,0),0),IF(OR(P732="Y",P732="N",P732="U",P732="X"),IF(P732=O732,1,0),0),IF(OR(S732="Y",S732="N",S732="U",S732="X"),IF(S732=R732,1,0),0))</f>
        <v/>
      </c>
      <c r="AU732" s="14">
        <f>A732&amp;"|"&amp;LEFT(C732,1)</f>
        <v/>
      </c>
      <c r="AV732" s="14">
        <f>F732&amp;I732&amp;L732&amp;O732&amp;R732</f>
        <v/>
      </c>
      <c r="AW732" s="14">
        <f>G732&amp;J732&amp;M732&amp;P732&amp;S732</f>
        <v/>
      </c>
    </row>
    <row r="733" ht="70" customHeight="1">
      <c r="A733" s="14" t="inlineStr">
        <is>
          <t>DS-092</t>
        </is>
      </c>
      <c r="B733" s="14" t="inlineStr">
        <is>
          <t>global-potholes-dataset</t>
        </is>
      </c>
      <c r="C733" s="14" t="inlineStr">
        <is>
          <t>C Sample Size</t>
        </is>
      </c>
      <c r="D733" s="14">
        <f>MCDM_Settings!$D$10</f>
        <v/>
      </c>
      <c r="E733" s="14" t="inlineStr">
        <is>
          <t>C1 Count originals</t>
        </is>
      </c>
      <c r="F733" s="21" t="inlineStr">
        <is>
          <t>Y</t>
        </is>
      </c>
      <c r="G733" s="23" t="n"/>
      <c r="H733" s="14" t="inlineStr">
        <is>
          <t>C2 Count each class</t>
        </is>
      </c>
      <c r="I733" s="21" t="inlineStr">
        <is>
          <t>U</t>
        </is>
      </c>
      <c r="J733" s="23" t="n"/>
      <c r="K733" s="14" t="inlineStr">
        <is>
          <t>C3 Count each group</t>
        </is>
      </c>
      <c r="L733" s="21" t="inlineStr">
        <is>
          <t>U</t>
        </is>
      </c>
      <c r="M733" s="23" t="n"/>
      <c r="N733" s="14" t="inlineStr">
        <is>
          <t>C4 Count each split</t>
        </is>
      </c>
      <c r="O733" s="21" t="inlineStr">
        <is>
          <t>U</t>
        </is>
      </c>
      <c r="P733" s="23" t="n"/>
      <c r="Q733" s="14" t="inlineStr">
        <is>
          <t>C5 Justify the size</t>
        </is>
      </c>
      <c r="R733" s="21" t="inlineStr">
        <is>
          <t>U</t>
        </is>
      </c>
      <c r="S733" s="23" t="n"/>
      <c r="T733" s="14">
        <f>IF(Z733=0,IF(ISNUMBER(SEARCH("X",AV733)),"Unrated (0-5; X)","Unrated (0-5)"),IF(Z733=1,V733&amp;"/5",V733&amp;"-"&amp;X733&amp;"/5 (P"&amp;IF(ISNUMBER(SEARCH("X",AV733)),"; X","")&amp;")"))</f>
        <v/>
      </c>
      <c r="U733" s="26">
        <f>IF(AS733=0,"",IF(AR733=0,"Incomplete/invalid",IF(AA733=0,IF(ISNUMBER(SEARCH("X",AW733)),"Unrated (0-5; X)","Unrated (0-5)"),IF(AA733=1,W733&amp;"/5",W733&amp;"-"&amp;Y733&amp;"/5 (P"&amp;IF(ISNUMBER(SEARCH("X",AW733)),"; X","")&amp;")"))))</f>
        <v/>
      </c>
      <c r="V733" s="53">
        <f>LEN(AV733)-LEN(SUBSTITUTE(AV733,"Y",""))</f>
        <v/>
      </c>
      <c r="W733" s="54">
        <f>IF(AR733=1,LEN(AW733)-LEN(SUBSTITUTE(AW733,"Y","")),"")</f>
        <v/>
      </c>
      <c r="X733" s="53">
        <f>5-(LEN(AV733)-LEN(SUBSTITUTE(AV733,"N","")))</f>
        <v/>
      </c>
      <c r="Y733" s="54">
        <f>IF(AR733=1,5-(LEN(AW733)-LEN(SUBSTITUTE(AW733,"N",""))),"")</f>
        <v/>
      </c>
      <c r="Z733" s="55">
        <f>(V733+5-X733)/5</f>
        <v/>
      </c>
      <c r="AA733" s="56">
        <f>IF(AR733=1,(W733+5-Y733)/5,"")</f>
        <v/>
      </c>
      <c r="AB733" s="57">
        <f>D733*V733/5</f>
        <v/>
      </c>
      <c r="AC733" s="58">
        <f>IF(AR733=1,D733*W733/5,"")</f>
        <v/>
      </c>
      <c r="AD733" s="57">
        <f>D733*X733/5</f>
        <v/>
      </c>
      <c r="AE733" s="58">
        <f>IF(AR733=1,D733*Y733/5,"")</f>
        <v/>
      </c>
      <c r="AF733" s="57">
        <f>D733*Z733</f>
        <v/>
      </c>
      <c r="AG733" s="58">
        <f>IF(AR733=1,D733*AA733,"")</f>
        <v/>
      </c>
      <c r="AH733" s="14" t="inlineStr">
        <is>
          <t>Y: C1 | N: none | X: none | U: C2, C3, C4, C5. See dataset-specific evidence note in MCDM_Grades and the complete rules in MCDM_Rubric.</t>
        </is>
      </c>
      <c r="AI733" s="27" t="n"/>
      <c r="AJ733" s="14" t="inlineStr">
        <is>
          <t>https://huggingface.co/datasets/Outerview/global-potholes-dataset</t>
        </is>
      </c>
      <c r="AK733" s="27" t="n"/>
      <c r="AL733" s="14" t="inlineStr">
        <is>
          <t>P: primary documentation (not evaluator-verified data quality)</t>
        </is>
      </c>
      <c r="AM733" s="27" t="n"/>
      <c r="AN733" s="14" t="inlineStr">
        <is>
          <t>ea0b27dc3e151e1dc0269443d9a435757f4f41cc</t>
        </is>
      </c>
      <c r="AO733" s="27" t="n"/>
      <c r="AP733" s="14" t="inlineStr">
        <is>
          <t>2026-09-07</t>
        </is>
      </c>
      <c r="AQ733" s="27" t="n"/>
      <c r="AR733" s="14">
        <f>IF(AND(AS733=5,LEN(AW733)=5,LEN(SUBSTITUTE(SUBSTITUTE(SUBSTITUTE(SUBSTITUTE(AW733,"Y",""),"N",""),"U",""),"X",""))=0),1,0)</f>
        <v/>
      </c>
      <c r="AS733" s="14">
        <f>COUNTA(G733,J733,M733,P733,S733)</f>
        <v/>
      </c>
      <c r="AT733" s="14">
        <f>SUM(IF(OR(G733="Y",G733="N",G733="U",G733="X"),IF(G733=F733,1,0),0),IF(OR(J733="Y",J733="N",J733="U",J733="X"),IF(J733=I733,1,0),0),IF(OR(M733="Y",M733="N",M733="U",M733="X"),IF(M733=L733,1,0),0),IF(OR(P733="Y",P733="N",P733="U",P733="X"),IF(P733=O733,1,0),0),IF(OR(S733="Y",S733="N",S733="U",S733="X"),IF(S733=R733,1,0),0))</f>
        <v/>
      </c>
      <c r="AU733" s="14">
        <f>A733&amp;"|"&amp;LEFT(C733,1)</f>
        <v/>
      </c>
      <c r="AV733" s="14">
        <f>F733&amp;I733&amp;L733&amp;O733&amp;R733</f>
        <v/>
      </c>
      <c r="AW733" s="14">
        <f>G733&amp;J733&amp;M733&amp;P733&amp;S733</f>
        <v/>
      </c>
    </row>
    <row r="734" ht="70" customHeight="1">
      <c r="A734" s="14" t="inlineStr">
        <is>
          <t>DS-092</t>
        </is>
      </c>
      <c r="B734" s="14" t="inlineStr">
        <is>
          <t>global-potholes-dataset</t>
        </is>
      </c>
      <c r="C734" s="14" t="inlineStr">
        <is>
          <t>R Domain Fit</t>
        </is>
      </c>
      <c r="D734" s="14">
        <f>MCDM_Settings!$D$11</f>
        <v/>
      </c>
      <c r="E734" s="14" t="inlineStr">
        <is>
          <t>R1 Define the domain</t>
        </is>
      </c>
      <c r="F734" s="21" t="inlineStr">
        <is>
          <t>U</t>
        </is>
      </c>
      <c r="G734" s="23" t="n"/>
      <c r="H734" s="14" t="inlineStr">
        <is>
          <t>R2 Describe coverage</t>
        </is>
      </c>
      <c r="I734" s="21" t="inlineStr">
        <is>
          <t>U</t>
        </is>
      </c>
      <c r="J734" s="23" t="n"/>
      <c r="K734" s="14" t="inlineStr">
        <is>
          <t>R3 Compare the target</t>
        </is>
      </c>
      <c r="L734" s="21" t="inlineStr">
        <is>
          <t>U</t>
        </is>
      </c>
      <c r="M734" s="23" t="n"/>
      <c r="N734" s="14" t="inlineStr">
        <is>
          <t>R4 Check for bias</t>
        </is>
      </c>
      <c r="O734" s="21" t="inlineStr">
        <is>
          <t>U</t>
        </is>
      </c>
      <c r="P734" s="23" t="n"/>
      <c r="Q734" s="14" t="inlineStr">
        <is>
          <t>R5 Test a new domain</t>
        </is>
      </c>
      <c r="R734" s="21" t="inlineStr">
        <is>
          <t>U</t>
        </is>
      </c>
      <c r="S734" s="23" t="n"/>
      <c r="T734" s="14">
        <f>IF(Z734=0,IF(ISNUMBER(SEARCH("X",AV734)),"Unrated (0-5; X)","Unrated (0-5)"),IF(Z734=1,V734&amp;"/5",V734&amp;"-"&amp;X734&amp;"/5 (P"&amp;IF(ISNUMBER(SEARCH("X",AV734)),"; X","")&amp;")"))</f>
        <v/>
      </c>
      <c r="U734" s="26">
        <f>IF(AS734=0,"",IF(AR734=0,"Incomplete/invalid",IF(AA734=0,IF(ISNUMBER(SEARCH("X",AW734)),"Unrated (0-5; X)","Unrated (0-5)"),IF(AA734=1,W734&amp;"/5",W734&amp;"-"&amp;Y734&amp;"/5 (P"&amp;IF(ISNUMBER(SEARCH("X",AW734)),"; X","")&amp;")"))))</f>
        <v/>
      </c>
      <c r="V734" s="53">
        <f>LEN(AV734)-LEN(SUBSTITUTE(AV734,"Y",""))</f>
        <v/>
      </c>
      <c r="W734" s="54">
        <f>IF(AR734=1,LEN(AW734)-LEN(SUBSTITUTE(AW734,"Y","")),"")</f>
        <v/>
      </c>
      <c r="X734" s="53">
        <f>5-(LEN(AV734)-LEN(SUBSTITUTE(AV734,"N","")))</f>
        <v/>
      </c>
      <c r="Y734" s="54">
        <f>IF(AR734=1,5-(LEN(AW734)-LEN(SUBSTITUTE(AW734,"N",""))),"")</f>
        <v/>
      </c>
      <c r="Z734" s="55">
        <f>(V734+5-X734)/5</f>
        <v/>
      </c>
      <c r="AA734" s="56">
        <f>IF(AR734=1,(W734+5-Y734)/5,"")</f>
        <v/>
      </c>
      <c r="AB734" s="57">
        <f>D734*V734/5</f>
        <v/>
      </c>
      <c r="AC734" s="58">
        <f>IF(AR734=1,D734*W734/5,"")</f>
        <v/>
      </c>
      <c r="AD734" s="57">
        <f>D734*X734/5</f>
        <v/>
      </c>
      <c r="AE734" s="58">
        <f>IF(AR734=1,D734*Y734/5,"")</f>
        <v/>
      </c>
      <c r="AF734" s="57">
        <f>D734*Z734</f>
        <v/>
      </c>
      <c r="AG734" s="58">
        <f>IF(AR734=1,D734*AA734,"")</f>
        <v/>
      </c>
      <c r="AH734" s="14" t="inlineStr">
        <is>
          <t>Y: none | N: none | X: none | U: R1, R2, R3, R4, R5. See dataset-specific evidence note in MCDM_Grades and the complete rules in MCDM_Rubric.</t>
        </is>
      </c>
      <c r="AI734" s="27" t="n"/>
      <c r="AJ734" s="14" t="inlineStr">
        <is>
          <t>https://huggingface.co/datasets/Outerview/global-potholes-dataset</t>
        </is>
      </c>
      <c r="AK734" s="27" t="n"/>
      <c r="AL734" s="14" t="inlineStr">
        <is>
          <t>P: primary documentation (not evaluator-verified data quality)</t>
        </is>
      </c>
      <c r="AM734" s="27" t="n"/>
      <c r="AN734" s="14" t="inlineStr">
        <is>
          <t>ea0b27dc3e151e1dc0269443d9a435757f4f41cc</t>
        </is>
      </c>
      <c r="AO734" s="27" t="n"/>
      <c r="AP734" s="14" t="inlineStr">
        <is>
          <t>2026-09-07</t>
        </is>
      </c>
      <c r="AQ734" s="27" t="n"/>
      <c r="AR734" s="14">
        <f>IF(AND(AS734=5,LEN(AW734)=5,LEN(SUBSTITUTE(SUBSTITUTE(SUBSTITUTE(SUBSTITUTE(AW734,"Y",""),"N",""),"U",""),"X",""))=0),1,0)</f>
        <v/>
      </c>
      <c r="AS734" s="14">
        <f>COUNTA(G734,J734,M734,P734,S734)</f>
        <v/>
      </c>
      <c r="AT734" s="14">
        <f>SUM(IF(OR(G734="Y",G734="N",G734="U",G734="X"),IF(G734=F734,1,0),0),IF(OR(J734="Y",J734="N",J734="U",J734="X"),IF(J734=I734,1,0),0),IF(OR(M734="Y",M734="N",M734="U",M734="X"),IF(M734=L734,1,0),0),IF(OR(P734="Y",P734="N",P734="U",P734="X"),IF(P734=O734,1,0),0),IF(OR(S734="Y",S734="N",S734="U",S734="X"),IF(S734=R734,1,0),0))</f>
        <v/>
      </c>
      <c r="AU734" s="14">
        <f>A734&amp;"|"&amp;LEFT(C734,1)</f>
        <v/>
      </c>
      <c r="AV734" s="14">
        <f>F734&amp;I734&amp;L734&amp;O734&amp;R734</f>
        <v/>
      </c>
      <c r="AW734" s="14">
        <f>G734&amp;J734&amp;M734&amp;P734&amp;S734</f>
        <v/>
      </c>
    </row>
    <row r="735" ht="70" customHeight="1">
      <c r="A735" s="14" t="inlineStr">
        <is>
          <t>DS-092</t>
        </is>
      </c>
      <c r="B735" s="14" t="inlineStr">
        <is>
          <t>global-potholes-dataset</t>
        </is>
      </c>
      <c r="C735" s="14" t="inlineStr">
        <is>
          <t>M Sensor Details</t>
        </is>
      </c>
      <c r="D735" s="14">
        <f>MCDM_Settings!$D$12</f>
        <v/>
      </c>
      <c r="E735" s="14" t="inlineStr">
        <is>
          <t>M1 Identify equipment</t>
        </is>
      </c>
      <c r="F735" s="21" t="inlineStr">
        <is>
          <t>U</t>
        </is>
      </c>
      <c r="G735" s="23" t="n"/>
      <c r="H735" s="14" t="inlineStr">
        <is>
          <t>M2 Specify the scale</t>
        </is>
      </c>
      <c r="I735" s="21" t="inlineStr">
        <is>
          <t>U</t>
        </is>
      </c>
      <c r="J735" s="23" t="n"/>
      <c r="K735" s="14" t="inlineStr">
        <is>
          <t>M3 Locate the records</t>
        </is>
      </c>
      <c r="L735" s="21" t="inlineStr">
        <is>
          <t>Y</t>
        </is>
      </c>
      <c r="M735" s="23" t="n"/>
      <c r="N735" s="14" t="inlineStr">
        <is>
          <t>M4 Report precision</t>
        </is>
      </c>
      <c r="O735" s="21" t="inlineStr">
        <is>
          <t>U</t>
        </is>
      </c>
      <c r="P735" s="23" t="n"/>
      <c r="Q735" s="14" t="inlineStr">
        <is>
          <t>M5 Explain processing</t>
        </is>
      </c>
      <c r="R735" s="21" t="inlineStr">
        <is>
          <t>U</t>
        </is>
      </c>
      <c r="S735" s="23" t="n"/>
      <c r="T735" s="14">
        <f>IF(Z735=0,IF(ISNUMBER(SEARCH("X",AV735)),"Unrated (0-5; X)","Unrated (0-5)"),IF(Z735=1,V735&amp;"/5",V735&amp;"-"&amp;X735&amp;"/5 (P"&amp;IF(ISNUMBER(SEARCH("X",AV735)),"; X","")&amp;")"))</f>
        <v/>
      </c>
      <c r="U735" s="26">
        <f>IF(AS735=0,"",IF(AR735=0,"Incomplete/invalid",IF(AA735=0,IF(ISNUMBER(SEARCH("X",AW735)),"Unrated (0-5; X)","Unrated (0-5)"),IF(AA735=1,W735&amp;"/5",W735&amp;"-"&amp;Y735&amp;"/5 (P"&amp;IF(ISNUMBER(SEARCH("X",AW735)),"; X","")&amp;")"))))</f>
        <v/>
      </c>
      <c r="V735" s="53">
        <f>LEN(AV735)-LEN(SUBSTITUTE(AV735,"Y",""))</f>
        <v/>
      </c>
      <c r="W735" s="54">
        <f>IF(AR735=1,LEN(AW735)-LEN(SUBSTITUTE(AW735,"Y","")),"")</f>
        <v/>
      </c>
      <c r="X735" s="53">
        <f>5-(LEN(AV735)-LEN(SUBSTITUTE(AV735,"N","")))</f>
        <v/>
      </c>
      <c r="Y735" s="54">
        <f>IF(AR735=1,5-(LEN(AW735)-LEN(SUBSTITUTE(AW735,"N",""))),"")</f>
        <v/>
      </c>
      <c r="Z735" s="55">
        <f>(V735+5-X735)/5</f>
        <v/>
      </c>
      <c r="AA735" s="56">
        <f>IF(AR735=1,(W735+5-Y735)/5,"")</f>
        <v/>
      </c>
      <c r="AB735" s="57">
        <f>D735*V735/5</f>
        <v/>
      </c>
      <c r="AC735" s="58">
        <f>IF(AR735=1,D735*W735/5,"")</f>
        <v/>
      </c>
      <c r="AD735" s="57">
        <f>D735*X735/5</f>
        <v/>
      </c>
      <c r="AE735" s="58">
        <f>IF(AR735=1,D735*Y735/5,"")</f>
        <v/>
      </c>
      <c r="AF735" s="57">
        <f>D735*Z735</f>
        <v/>
      </c>
      <c r="AG735" s="58">
        <f>IF(AR735=1,D735*AA735,"")</f>
        <v/>
      </c>
      <c r="AH735" s="14" t="inlineStr">
        <is>
          <t>Y: M3 | N: none | X: none | U: M1, M2, M4, M5. See dataset-specific evidence note in MCDM_Grades and the complete rules in MCDM_Rubric.</t>
        </is>
      </c>
      <c r="AI735" s="27" t="n"/>
      <c r="AJ735" s="14" t="inlineStr">
        <is>
          <t>https://huggingface.co/datasets/Outerview/global-potholes-dataset</t>
        </is>
      </c>
      <c r="AK735" s="27" t="n"/>
      <c r="AL735" s="14" t="inlineStr">
        <is>
          <t>P: primary documentation (not evaluator-verified data quality)</t>
        </is>
      </c>
      <c r="AM735" s="27" t="n"/>
      <c r="AN735" s="14" t="inlineStr">
        <is>
          <t>ea0b27dc3e151e1dc0269443d9a435757f4f41cc</t>
        </is>
      </c>
      <c r="AO735" s="27" t="n"/>
      <c r="AP735" s="14" t="inlineStr">
        <is>
          <t>2026-09-07</t>
        </is>
      </c>
      <c r="AQ735" s="27" t="n"/>
      <c r="AR735" s="14">
        <f>IF(AND(AS735=5,LEN(AW735)=5,LEN(SUBSTITUTE(SUBSTITUTE(SUBSTITUTE(SUBSTITUTE(AW735,"Y",""),"N",""),"U",""),"X",""))=0),1,0)</f>
        <v/>
      </c>
      <c r="AS735" s="14">
        <f>COUNTA(G735,J735,M735,P735,S735)</f>
        <v/>
      </c>
      <c r="AT735" s="14">
        <f>SUM(IF(OR(G735="Y",G735="N",G735="U",G735="X"),IF(G735=F735,1,0),0),IF(OR(J735="Y",J735="N",J735="U",J735="X"),IF(J735=I735,1,0),0),IF(OR(M735="Y",M735="N",M735="U",M735="X"),IF(M735=L735,1,0),0),IF(OR(P735="Y",P735="N",P735="U",P735="X"),IF(P735=O735,1,0),0),IF(OR(S735="Y",S735="N",S735="U",S735="X"),IF(S735=R735,1,0),0))</f>
        <v/>
      </c>
      <c r="AU735" s="14">
        <f>A735&amp;"|"&amp;LEFT(C735,1)</f>
        <v/>
      </c>
      <c r="AV735" s="14">
        <f>F735&amp;I735&amp;L735&amp;O735&amp;R735</f>
        <v/>
      </c>
      <c r="AW735" s="14">
        <f>G735&amp;J735&amp;M735&amp;P735&amp;S735</f>
        <v/>
      </c>
    </row>
    <row r="736" ht="70" customHeight="1">
      <c r="A736" s="14" t="inlineStr">
        <is>
          <t>DS-092</t>
        </is>
      </c>
      <c r="B736" s="14" t="inlineStr">
        <is>
          <t>global-potholes-dataset</t>
        </is>
      </c>
      <c r="C736" s="14" t="inlineStr">
        <is>
          <t>V Test Readiness</t>
        </is>
      </c>
      <c r="D736" s="14">
        <f>MCDM_Settings!$D$13</f>
        <v/>
      </c>
      <c r="E736" s="14" t="inlineStr">
        <is>
          <t>V1 Identify test data</t>
        </is>
      </c>
      <c r="F736" s="21" t="inlineStr">
        <is>
          <t>Y</t>
        </is>
      </c>
      <c r="G736" s="23" t="n"/>
      <c r="H736" s="14" t="inlineStr">
        <is>
          <t>V2 Define the splits</t>
        </is>
      </c>
      <c r="I736" s="21" t="inlineStr">
        <is>
          <t>U</t>
        </is>
      </c>
      <c r="J736" s="23" t="n"/>
      <c r="K736" s="14" t="inlineStr">
        <is>
          <t>V3 Prevent leakage</t>
        </is>
      </c>
      <c r="L736" s="21" t="inlineStr">
        <is>
          <t>U</t>
        </is>
      </c>
      <c r="M736" s="23" t="n"/>
      <c r="N736" s="14" t="inlineStr">
        <is>
          <t>V4 Provide a baseline</t>
        </is>
      </c>
      <c r="O736" s="21" t="inlineStr">
        <is>
          <t>U</t>
        </is>
      </c>
      <c r="P736" s="23" t="n"/>
      <c r="Q736" s="14" t="inlineStr">
        <is>
          <t>V5 Report uncertainty</t>
        </is>
      </c>
      <c r="R736" s="21" t="inlineStr">
        <is>
          <t>U</t>
        </is>
      </c>
      <c r="S736" s="23" t="n"/>
      <c r="T736" s="14">
        <f>IF(Z736=0,IF(ISNUMBER(SEARCH("X",AV736)),"Unrated (0-5; X)","Unrated (0-5)"),IF(Z736=1,V736&amp;"/5",V736&amp;"-"&amp;X736&amp;"/5 (P"&amp;IF(ISNUMBER(SEARCH("X",AV736)),"; X","")&amp;")"))</f>
        <v/>
      </c>
      <c r="U736" s="26">
        <f>IF(AS736=0,"",IF(AR736=0,"Incomplete/invalid",IF(AA736=0,IF(ISNUMBER(SEARCH("X",AW736)),"Unrated (0-5; X)","Unrated (0-5)"),IF(AA736=1,W736&amp;"/5",W736&amp;"-"&amp;Y736&amp;"/5 (P"&amp;IF(ISNUMBER(SEARCH("X",AW736)),"; X","")&amp;")"))))</f>
        <v/>
      </c>
      <c r="V736" s="53">
        <f>LEN(AV736)-LEN(SUBSTITUTE(AV736,"Y",""))</f>
        <v/>
      </c>
      <c r="W736" s="54">
        <f>IF(AR736=1,LEN(AW736)-LEN(SUBSTITUTE(AW736,"Y","")),"")</f>
        <v/>
      </c>
      <c r="X736" s="53">
        <f>5-(LEN(AV736)-LEN(SUBSTITUTE(AV736,"N","")))</f>
        <v/>
      </c>
      <c r="Y736" s="54">
        <f>IF(AR736=1,5-(LEN(AW736)-LEN(SUBSTITUTE(AW736,"N",""))),"")</f>
        <v/>
      </c>
      <c r="Z736" s="55">
        <f>(V736+5-X736)/5</f>
        <v/>
      </c>
      <c r="AA736" s="56">
        <f>IF(AR736=1,(W736+5-Y736)/5,"")</f>
        <v/>
      </c>
      <c r="AB736" s="57">
        <f>D736*V736/5</f>
        <v/>
      </c>
      <c r="AC736" s="58">
        <f>IF(AR736=1,D736*W736/5,"")</f>
        <v/>
      </c>
      <c r="AD736" s="57">
        <f>D736*X736/5</f>
        <v/>
      </c>
      <c r="AE736" s="58">
        <f>IF(AR736=1,D736*Y736/5,"")</f>
        <v/>
      </c>
      <c r="AF736" s="57">
        <f>D736*Z736</f>
        <v/>
      </c>
      <c r="AG736" s="58">
        <f>IF(AR736=1,D736*AA736,"")</f>
        <v/>
      </c>
      <c r="AH736" s="14" t="inlineStr">
        <is>
          <t>Y: V1 | N: none | X: none | U: V2, V3, V4, V5. See dataset-specific evidence note in MCDM_Grades and the complete rules in MCDM_Rubric.</t>
        </is>
      </c>
      <c r="AI736" s="27" t="n"/>
      <c r="AJ736" s="14" t="inlineStr">
        <is>
          <t>https://huggingface.co/datasets/Outerview/global-potholes-dataset</t>
        </is>
      </c>
      <c r="AK736" s="27" t="n"/>
      <c r="AL736" s="14" t="inlineStr">
        <is>
          <t>P: primary documentation (not evaluator-verified data quality)</t>
        </is>
      </c>
      <c r="AM736" s="27" t="n"/>
      <c r="AN736" s="14" t="inlineStr">
        <is>
          <t>ea0b27dc3e151e1dc0269443d9a435757f4f41cc</t>
        </is>
      </c>
      <c r="AO736" s="27" t="n"/>
      <c r="AP736" s="14" t="inlineStr">
        <is>
          <t>2026-09-07</t>
        </is>
      </c>
      <c r="AQ736" s="27" t="n"/>
      <c r="AR736" s="14">
        <f>IF(AND(AS736=5,LEN(AW736)=5,LEN(SUBSTITUTE(SUBSTITUTE(SUBSTITUTE(SUBSTITUTE(AW736,"Y",""),"N",""),"U",""),"X",""))=0),1,0)</f>
        <v/>
      </c>
      <c r="AS736" s="14">
        <f>COUNTA(G736,J736,M736,P736,S736)</f>
        <v/>
      </c>
      <c r="AT736" s="14">
        <f>SUM(IF(OR(G736="Y",G736="N",G736="U",G736="X"),IF(G736=F736,1,0),0),IF(OR(J736="Y",J736="N",J736="U",J736="X"),IF(J736=I736,1,0),0),IF(OR(M736="Y",M736="N",M736="U",M736="X"),IF(M736=L736,1,0),0),IF(OR(P736="Y",P736="N",P736="U",P736="X"),IF(P736=O736,1,0),0),IF(OR(S736="Y",S736="N",S736="U",S736="X"),IF(S736=R736,1,0),0))</f>
        <v/>
      </c>
      <c r="AU736" s="14">
        <f>A736&amp;"|"&amp;LEFT(C736,1)</f>
        <v/>
      </c>
      <c r="AV736" s="14">
        <f>F736&amp;I736&amp;L736&amp;O736&amp;R736</f>
        <v/>
      </c>
      <c r="AW736" s="14">
        <f>G736&amp;J736&amp;M736&amp;P736&amp;S736</f>
        <v/>
      </c>
    </row>
    <row r="737" ht="70" customHeight="1">
      <c r="A737" s="14" t="inlineStr">
        <is>
          <t>DS-092</t>
        </is>
      </c>
      <c r="B737" s="14" t="inlineStr">
        <is>
          <t>global-potholes-dataset</t>
        </is>
      </c>
      <c r="C737" s="14" t="inlineStr">
        <is>
          <t>E Engineering Value</t>
        </is>
      </c>
      <c r="D737" s="14">
        <f>MCDM_Settings!$D$14</f>
        <v/>
      </c>
      <c r="E737" s="14" t="inlineStr">
        <is>
          <t>E1 Define the outcome</t>
        </is>
      </c>
      <c r="F737" s="21" t="inlineStr">
        <is>
          <t>U</t>
        </is>
      </c>
      <c r="G737" s="23" t="n"/>
      <c r="H737" s="14" t="inlineStr">
        <is>
          <t>E2 Provide measurements</t>
        </is>
      </c>
      <c r="I737" s="21" t="inlineStr">
        <is>
          <t>U</t>
        </is>
      </c>
      <c r="J737" s="23" t="n"/>
      <c r="K737" s="14" t="inlineStr">
        <is>
          <t>E3 Link the records</t>
        </is>
      </c>
      <c r="L737" s="21" t="inlineStr">
        <is>
          <t>U</t>
        </is>
      </c>
      <c r="M737" s="23" t="n"/>
      <c r="N737" s="14" t="inlineStr">
        <is>
          <t>E4 Map agency needs</t>
        </is>
      </c>
      <c r="O737" s="21" t="inlineStr">
        <is>
          <t>U</t>
        </is>
      </c>
      <c r="P737" s="23" t="n"/>
      <c r="Q737" s="14" t="inlineStr">
        <is>
          <t>E5 Validate the decision</t>
        </is>
      </c>
      <c r="R737" s="21" t="inlineStr">
        <is>
          <t>U</t>
        </is>
      </c>
      <c r="S737" s="23" t="n"/>
      <c r="T737" s="14">
        <f>IF(Z737=0,IF(ISNUMBER(SEARCH("X",AV737)),"Unrated (0-5; X)","Unrated (0-5)"),IF(Z737=1,V737&amp;"/5",V737&amp;"-"&amp;X737&amp;"/5 (P"&amp;IF(ISNUMBER(SEARCH("X",AV737)),"; X","")&amp;")"))</f>
        <v/>
      </c>
      <c r="U737" s="26">
        <f>IF(AS737=0,"",IF(AR737=0,"Incomplete/invalid",IF(AA737=0,IF(ISNUMBER(SEARCH("X",AW737)),"Unrated (0-5; X)","Unrated (0-5)"),IF(AA737=1,W737&amp;"/5",W737&amp;"-"&amp;Y737&amp;"/5 (P"&amp;IF(ISNUMBER(SEARCH("X",AW737)),"; X","")&amp;")"))))</f>
        <v/>
      </c>
      <c r="V737" s="53">
        <f>LEN(AV737)-LEN(SUBSTITUTE(AV737,"Y",""))</f>
        <v/>
      </c>
      <c r="W737" s="54">
        <f>IF(AR737=1,LEN(AW737)-LEN(SUBSTITUTE(AW737,"Y","")),"")</f>
        <v/>
      </c>
      <c r="X737" s="53">
        <f>5-(LEN(AV737)-LEN(SUBSTITUTE(AV737,"N","")))</f>
        <v/>
      </c>
      <c r="Y737" s="54">
        <f>IF(AR737=1,5-(LEN(AW737)-LEN(SUBSTITUTE(AW737,"N",""))),"")</f>
        <v/>
      </c>
      <c r="Z737" s="55">
        <f>(V737+5-X737)/5</f>
        <v/>
      </c>
      <c r="AA737" s="56">
        <f>IF(AR737=1,(W737+5-Y737)/5,"")</f>
        <v/>
      </c>
      <c r="AB737" s="57">
        <f>D737*V737/5</f>
        <v/>
      </c>
      <c r="AC737" s="58">
        <f>IF(AR737=1,D737*W737/5,"")</f>
        <v/>
      </c>
      <c r="AD737" s="57">
        <f>D737*X737/5</f>
        <v/>
      </c>
      <c r="AE737" s="58">
        <f>IF(AR737=1,D737*Y737/5,"")</f>
        <v/>
      </c>
      <c r="AF737" s="57">
        <f>D737*Z737</f>
        <v/>
      </c>
      <c r="AG737" s="58">
        <f>IF(AR737=1,D737*AA737,"")</f>
        <v/>
      </c>
      <c r="AH737" s="14" t="inlineStr">
        <is>
          <t>Y: none | N: none | X: none | U: E1, E2, E3, E4, E5. See dataset-specific evidence note in MCDM_Grades and the complete rules in MCDM_Rubric.</t>
        </is>
      </c>
      <c r="AI737" s="27" t="n"/>
      <c r="AJ737" s="14" t="inlineStr">
        <is>
          <t>https://huggingface.co/datasets/Outerview/global-potholes-dataset</t>
        </is>
      </c>
      <c r="AK737" s="27" t="n"/>
      <c r="AL737" s="14" t="inlineStr">
        <is>
          <t>P: primary documentation (not evaluator-verified data quality)</t>
        </is>
      </c>
      <c r="AM737" s="27" t="n"/>
      <c r="AN737" s="14" t="inlineStr">
        <is>
          <t>ea0b27dc3e151e1dc0269443d9a435757f4f41cc</t>
        </is>
      </c>
      <c r="AO737" s="27" t="n"/>
      <c r="AP737" s="14" t="inlineStr">
        <is>
          <t>2026-09-07</t>
        </is>
      </c>
      <c r="AQ737" s="27" t="n"/>
      <c r="AR737" s="14">
        <f>IF(AND(AS737=5,LEN(AW737)=5,LEN(SUBSTITUTE(SUBSTITUTE(SUBSTITUTE(SUBSTITUTE(AW737,"Y",""),"N",""),"U",""),"X",""))=0),1,0)</f>
        <v/>
      </c>
      <c r="AS737" s="14">
        <f>COUNTA(G737,J737,M737,P737,S737)</f>
        <v/>
      </c>
      <c r="AT737" s="14">
        <f>SUM(IF(OR(G737="Y",G737="N",G737="U",G737="X"),IF(G737=F737,1,0),0),IF(OR(J737="Y",J737="N",J737="U",J737="X"),IF(J737=I737,1,0),0),IF(OR(M737="Y",M737="N",M737="U",M737="X"),IF(M737=L737,1,0),0),IF(OR(P737="Y",P737="N",P737="U",P737="X"),IF(P737=O737,1,0),0),IF(OR(S737="Y",S737="N",S737="U",S737="X"),IF(S737=R737,1,0),0))</f>
        <v/>
      </c>
      <c r="AU737" s="14">
        <f>A737&amp;"|"&amp;LEFT(C737,1)</f>
        <v/>
      </c>
      <c r="AV737" s="14">
        <f>F737&amp;I737&amp;L737&amp;O737&amp;R737</f>
        <v/>
      </c>
      <c r="AW737" s="14">
        <f>G737&amp;J737&amp;M737&amp;P737&amp;S737</f>
        <v/>
      </c>
    </row>
    <row r="738" ht="70" customHeight="1">
      <c r="A738" s="14" t="inlineStr">
        <is>
          <t>DS-093</t>
        </is>
      </c>
      <c r="B738" s="14" t="inlineStr">
        <is>
          <t>keremberke/pothole-segmentation (Roboflow export)</t>
        </is>
      </c>
      <c r="C738" s="14" t="inlineStr">
        <is>
          <t>A Access</t>
        </is>
      </c>
      <c r="D738" s="14">
        <f>MCDM_Settings!$D$7</f>
        <v/>
      </c>
      <c r="E738" s="14" t="inlineStr">
        <is>
          <t>A1 Find the release</t>
        </is>
      </c>
      <c r="F738" s="21" t="inlineStr">
        <is>
          <t>Y</t>
        </is>
      </c>
      <c r="G738" s="23" t="n"/>
      <c r="H738" s="14" t="inlineStr">
        <is>
          <t>A2 Get the data</t>
        </is>
      </c>
      <c r="I738" s="21" t="inlineStr">
        <is>
          <t>Y</t>
        </is>
      </c>
      <c r="J738" s="23" t="n"/>
      <c r="K738" s="14" t="inlineStr">
        <is>
          <t>A3 Check the license</t>
        </is>
      </c>
      <c r="L738" s="21" t="inlineStr">
        <is>
          <t>U</t>
        </is>
      </c>
      <c r="M738" s="23" t="n"/>
      <c r="N738" s="14" t="inlineStr">
        <is>
          <t>A4 Check other rights</t>
        </is>
      </c>
      <c r="O738" s="21" t="inlineStr">
        <is>
          <t>U</t>
        </is>
      </c>
      <c r="P738" s="23" t="n"/>
      <c r="Q738" s="14" t="inlineStr">
        <is>
          <t>A5 Open a sample</t>
        </is>
      </c>
      <c r="R738" s="21" t="inlineStr">
        <is>
          <t>U</t>
        </is>
      </c>
      <c r="S738" s="23" t="n"/>
      <c r="T738" s="14">
        <f>IF(Z738=0,IF(ISNUMBER(SEARCH("X",AV738)),"Unrated (0-5; X)","Unrated (0-5)"),IF(Z738=1,V738&amp;"/5",V738&amp;"-"&amp;X738&amp;"/5 (P"&amp;IF(ISNUMBER(SEARCH("X",AV738)),"; X","")&amp;")"))</f>
        <v/>
      </c>
      <c r="U738" s="26">
        <f>IF(AS738=0,"",IF(AR738=0,"Incomplete/invalid",IF(AA738=0,IF(ISNUMBER(SEARCH("X",AW738)),"Unrated (0-5; X)","Unrated (0-5)"),IF(AA738=1,W738&amp;"/5",W738&amp;"-"&amp;Y738&amp;"/5 (P"&amp;IF(ISNUMBER(SEARCH("X",AW738)),"; X","")&amp;")"))))</f>
        <v/>
      </c>
      <c r="V738" s="53">
        <f>LEN(AV738)-LEN(SUBSTITUTE(AV738,"Y",""))</f>
        <v/>
      </c>
      <c r="W738" s="54">
        <f>IF(AR738=1,LEN(AW738)-LEN(SUBSTITUTE(AW738,"Y","")),"")</f>
        <v/>
      </c>
      <c r="X738" s="53">
        <f>5-(LEN(AV738)-LEN(SUBSTITUTE(AV738,"N","")))</f>
        <v/>
      </c>
      <c r="Y738" s="54">
        <f>IF(AR738=1,5-(LEN(AW738)-LEN(SUBSTITUTE(AW738,"N",""))),"")</f>
        <v/>
      </c>
      <c r="Z738" s="55">
        <f>(V738+5-X738)/5</f>
        <v/>
      </c>
      <c r="AA738" s="56">
        <f>IF(AR738=1,(W738+5-Y738)/5,"")</f>
        <v/>
      </c>
      <c r="AB738" s="57">
        <f>D738*V738/5</f>
        <v/>
      </c>
      <c r="AC738" s="58">
        <f>IF(AR738=1,D738*W738/5,"")</f>
        <v/>
      </c>
      <c r="AD738" s="57">
        <f>D738*X738/5</f>
        <v/>
      </c>
      <c r="AE738" s="58">
        <f>IF(AR738=1,D738*Y738/5,"")</f>
        <v/>
      </c>
      <c r="AF738" s="57">
        <f>D738*Z738</f>
        <v/>
      </c>
      <c r="AG738" s="58">
        <f>IF(AR738=1,D738*AA738,"")</f>
        <v/>
      </c>
      <c r="AH738" s="14" t="inlineStr">
        <is>
          <t>Y: A1, A2 | N: none | X: none | U: A3, A4, A5. See dataset-specific evidence note in MCDM_Grades and the complete rules in MCDM_Rubric.</t>
        </is>
      </c>
      <c r="AI738" s="27" t="n"/>
      <c r="AJ738" s="14" t="inlineStr">
        <is>
          <t>https://huggingface.co/datasets/keremberke/pothole-segmentation</t>
        </is>
      </c>
      <c r="AK738" s="27" t="n"/>
      <c r="AL738" s="14" t="inlineStr">
        <is>
          <t>P: primary documentation (not evaluator-verified data quality)</t>
        </is>
      </c>
      <c r="AM738" s="27" t="n"/>
      <c r="AN738" s="14" t="inlineStr">
        <is>
          <t>2f3f894574938ff122f1f8d6be289897c337c37c</t>
        </is>
      </c>
      <c r="AO738" s="27" t="n"/>
      <c r="AP738" s="14" t="inlineStr">
        <is>
          <t>2026-09-07</t>
        </is>
      </c>
      <c r="AQ738" s="27" t="n"/>
      <c r="AR738" s="14">
        <f>IF(AND(AS738=5,LEN(AW738)=5,LEN(SUBSTITUTE(SUBSTITUTE(SUBSTITUTE(SUBSTITUTE(AW738,"Y",""),"N",""),"U",""),"X",""))=0),1,0)</f>
        <v/>
      </c>
      <c r="AS738" s="14">
        <f>COUNTA(G738,J738,M738,P738,S738)</f>
        <v/>
      </c>
      <c r="AT738" s="14">
        <f>SUM(IF(OR(G738="Y",G738="N",G738="U",G738="X"),IF(G738=F738,1,0),0),IF(OR(J738="Y",J738="N",J738="U",J738="X"),IF(J738=I738,1,0),0),IF(OR(M738="Y",M738="N",M738="U",M738="X"),IF(M738=L738,1,0),0),IF(OR(P738="Y",P738="N",P738="U",P738="X"),IF(P738=O738,1,0),0),IF(OR(S738="Y",S738="N",S738="U",S738="X"),IF(S738=R738,1,0),0))</f>
        <v/>
      </c>
      <c r="AU738" s="14">
        <f>A738&amp;"|"&amp;LEFT(C738,1)</f>
        <v/>
      </c>
      <c r="AV738" s="14">
        <f>F738&amp;I738&amp;L738&amp;O738&amp;R738</f>
        <v/>
      </c>
      <c r="AW738" s="14">
        <f>G738&amp;J738&amp;M738&amp;P738&amp;S738</f>
        <v/>
      </c>
    </row>
    <row r="739" ht="70" customHeight="1">
      <c r="A739" s="14" t="inlineStr">
        <is>
          <t>DS-093</t>
        </is>
      </c>
      <c r="B739" s="14" t="inlineStr">
        <is>
          <t>keremberke/pothole-segmentation (Roboflow export)</t>
        </is>
      </c>
      <c r="C739" s="14" t="inlineStr">
        <is>
          <t>L Label Quality</t>
        </is>
      </c>
      <c r="D739" s="14">
        <f>MCDM_Settings!$D$8</f>
        <v/>
      </c>
      <c r="E739" s="14" t="inlineStr">
        <is>
          <t>L1 Define the targets</t>
        </is>
      </c>
      <c r="F739" s="21" t="inlineStr">
        <is>
          <t>Y</t>
        </is>
      </c>
      <c r="G739" s="23" t="n"/>
      <c r="H739" s="14" t="inlineStr">
        <is>
          <t>L2 Explain the rules</t>
        </is>
      </c>
      <c r="I739" s="21" t="inlineStr">
        <is>
          <t>U</t>
        </is>
      </c>
      <c r="J739" s="23" t="n"/>
      <c r="K739" s="14" t="inlineStr">
        <is>
          <t>L3 Identify the team</t>
        </is>
      </c>
      <c r="L739" s="21" t="inlineStr">
        <is>
          <t>U</t>
        </is>
      </c>
      <c r="M739" s="23" t="n"/>
      <c r="N739" s="14" t="inlineStr">
        <is>
          <t>L4 Review and correct</t>
        </is>
      </c>
      <c r="O739" s="21" t="inlineStr">
        <is>
          <t>U</t>
        </is>
      </c>
      <c r="P739" s="23" t="n"/>
      <c r="Q739" s="14" t="inlineStr">
        <is>
          <t>L5 Measure reliability</t>
        </is>
      </c>
      <c r="R739" s="21" t="inlineStr">
        <is>
          <t>U</t>
        </is>
      </c>
      <c r="S739" s="23" t="n"/>
      <c r="T739" s="14">
        <f>IF(Z739=0,IF(ISNUMBER(SEARCH("X",AV739)),"Unrated (0-5; X)","Unrated (0-5)"),IF(Z739=1,V739&amp;"/5",V739&amp;"-"&amp;X739&amp;"/5 (P"&amp;IF(ISNUMBER(SEARCH("X",AV739)),"; X","")&amp;")"))</f>
        <v/>
      </c>
      <c r="U739" s="26">
        <f>IF(AS739=0,"",IF(AR739=0,"Incomplete/invalid",IF(AA739=0,IF(ISNUMBER(SEARCH("X",AW739)),"Unrated (0-5; X)","Unrated (0-5)"),IF(AA739=1,W739&amp;"/5",W739&amp;"-"&amp;Y739&amp;"/5 (P"&amp;IF(ISNUMBER(SEARCH("X",AW739)),"; X","")&amp;")"))))</f>
        <v/>
      </c>
      <c r="V739" s="53">
        <f>LEN(AV739)-LEN(SUBSTITUTE(AV739,"Y",""))</f>
        <v/>
      </c>
      <c r="W739" s="54">
        <f>IF(AR739=1,LEN(AW739)-LEN(SUBSTITUTE(AW739,"Y","")),"")</f>
        <v/>
      </c>
      <c r="X739" s="53">
        <f>5-(LEN(AV739)-LEN(SUBSTITUTE(AV739,"N","")))</f>
        <v/>
      </c>
      <c r="Y739" s="54">
        <f>IF(AR739=1,5-(LEN(AW739)-LEN(SUBSTITUTE(AW739,"N",""))),"")</f>
        <v/>
      </c>
      <c r="Z739" s="55">
        <f>(V739+5-X739)/5</f>
        <v/>
      </c>
      <c r="AA739" s="56">
        <f>IF(AR739=1,(W739+5-Y739)/5,"")</f>
        <v/>
      </c>
      <c r="AB739" s="57">
        <f>D739*V739/5</f>
        <v/>
      </c>
      <c r="AC739" s="58">
        <f>IF(AR739=1,D739*W739/5,"")</f>
        <v/>
      </c>
      <c r="AD739" s="57">
        <f>D739*X739/5</f>
        <v/>
      </c>
      <c r="AE739" s="58">
        <f>IF(AR739=1,D739*Y739/5,"")</f>
        <v/>
      </c>
      <c r="AF739" s="57">
        <f>D739*Z739</f>
        <v/>
      </c>
      <c r="AG739" s="58">
        <f>IF(AR739=1,D739*AA739,"")</f>
        <v/>
      </c>
      <c r="AH739" s="14" t="inlineStr">
        <is>
          <t>Y: L1 | N: none | X: none | U: L2, L3, L4, L5. See dataset-specific evidence note in MCDM_Grades and the complete rules in MCDM_Rubric.</t>
        </is>
      </c>
      <c r="AI739" s="27" t="n"/>
      <c r="AJ739" s="14" t="inlineStr">
        <is>
          <t>https://huggingface.co/datasets/keremberke/pothole-segmentation</t>
        </is>
      </c>
      <c r="AK739" s="27" t="n"/>
      <c r="AL739" s="14" t="inlineStr">
        <is>
          <t>P: primary documentation (not evaluator-verified data quality)</t>
        </is>
      </c>
      <c r="AM739" s="27" t="n"/>
      <c r="AN739" s="14" t="inlineStr">
        <is>
          <t>2f3f894574938ff122f1f8d6be289897c337c37c</t>
        </is>
      </c>
      <c r="AO739" s="27" t="n"/>
      <c r="AP739" s="14" t="inlineStr">
        <is>
          <t>2026-09-07</t>
        </is>
      </c>
      <c r="AQ739" s="27" t="n"/>
      <c r="AR739" s="14">
        <f>IF(AND(AS739=5,LEN(AW739)=5,LEN(SUBSTITUTE(SUBSTITUTE(SUBSTITUTE(SUBSTITUTE(AW739,"Y",""),"N",""),"U",""),"X",""))=0),1,0)</f>
        <v/>
      </c>
      <c r="AS739" s="14">
        <f>COUNTA(G739,J739,M739,P739,S739)</f>
        <v/>
      </c>
      <c r="AT739" s="14">
        <f>SUM(IF(OR(G739="Y",G739="N",G739="U",G739="X"),IF(G739=F739,1,0),0),IF(OR(J739="Y",J739="N",J739="U",J739="X"),IF(J739=I739,1,0),0),IF(OR(M739="Y",M739="N",M739="U",M739="X"),IF(M739=L739,1,0),0),IF(OR(P739="Y",P739="N",P739="U",P739="X"),IF(P739=O739,1,0),0),IF(OR(S739="Y",S739="N",S739="U",S739="X"),IF(S739=R739,1,0),0))</f>
        <v/>
      </c>
      <c r="AU739" s="14">
        <f>A739&amp;"|"&amp;LEFT(C739,1)</f>
        <v/>
      </c>
      <c r="AV739" s="14">
        <f>F739&amp;I739&amp;L739&amp;O739&amp;R739</f>
        <v/>
      </c>
      <c r="AW739" s="14">
        <f>G739&amp;J739&amp;M739&amp;P739&amp;S739</f>
        <v/>
      </c>
    </row>
    <row r="740" ht="70" customHeight="1">
      <c r="A740" s="14" t="inlineStr">
        <is>
          <t>DS-093</t>
        </is>
      </c>
      <c r="B740" s="14" t="inlineStr">
        <is>
          <t>keremberke/pothole-segmentation (Roboflow export)</t>
        </is>
      </c>
      <c r="C740" s="14" t="inlineStr">
        <is>
          <t>D Documentation</t>
        </is>
      </c>
      <c r="D740" s="14">
        <f>MCDM_Settings!$D$9</f>
        <v/>
      </c>
      <c r="E740" s="14" t="inlineStr">
        <is>
          <t>D1 Describe the files</t>
        </is>
      </c>
      <c r="F740" s="21" t="inlineStr">
        <is>
          <t>U</t>
        </is>
      </c>
      <c r="G740" s="23" t="n"/>
      <c r="H740" s="14" t="inlineStr">
        <is>
          <t>D2 Explain the source</t>
        </is>
      </c>
      <c r="I740" s="21" t="inlineStr">
        <is>
          <t>Y</t>
        </is>
      </c>
      <c r="J740" s="23" t="n"/>
      <c r="K740" s="14" t="inlineStr">
        <is>
          <t>D3 Track the version</t>
        </is>
      </c>
      <c r="L740" s="21" t="inlineStr">
        <is>
          <t>Y</t>
        </is>
      </c>
      <c r="M740" s="23" t="n"/>
      <c r="N740" s="14" t="inlineStr">
        <is>
          <t>D4 State the limits</t>
        </is>
      </c>
      <c r="O740" s="21" t="inlineStr">
        <is>
          <t>U</t>
        </is>
      </c>
      <c r="P740" s="23" t="n"/>
      <c r="Q740" s="14" t="inlineStr">
        <is>
          <t>D5 Locate the details</t>
        </is>
      </c>
      <c r="R740" s="21" t="inlineStr">
        <is>
          <t>Y</t>
        </is>
      </c>
      <c r="S740" s="23" t="n"/>
      <c r="T740" s="14">
        <f>IF(Z740=0,IF(ISNUMBER(SEARCH("X",AV740)),"Unrated (0-5; X)","Unrated (0-5)"),IF(Z740=1,V740&amp;"/5",V740&amp;"-"&amp;X740&amp;"/5 (P"&amp;IF(ISNUMBER(SEARCH("X",AV740)),"; X","")&amp;")"))</f>
        <v/>
      </c>
      <c r="U740" s="26">
        <f>IF(AS740=0,"",IF(AR740=0,"Incomplete/invalid",IF(AA740=0,IF(ISNUMBER(SEARCH("X",AW740)),"Unrated (0-5; X)","Unrated (0-5)"),IF(AA740=1,W740&amp;"/5",W740&amp;"-"&amp;Y740&amp;"/5 (P"&amp;IF(ISNUMBER(SEARCH("X",AW740)),"; X","")&amp;")"))))</f>
        <v/>
      </c>
      <c r="V740" s="53">
        <f>LEN(AV740)-LEN(SUBSTITUTE(AV740,"Y",""))</f>
        <v/>
      </c>
      <c r="W740" s="54">
        <f>IF(AR740=1,LEN(AW740)-LEN(SUBSTITUTE(AW740,"Y","")),"")</f>
        <v/>
      </c>
      <c r="X740" s="53">
        <f>5-(LEN(AV740)-LEN(SUBSTITUTE(AV740,"N","")))</f>
        <v/>
      </c>
      <c r="Y740" s="54">
        <f>IF(AR740=1,5-(LEN(AW740)-LEN(SUBSTITUTE(AW740,"N",""))),"")</f>
        <v/>
      </c>
      <c r="Z740" s="55">
        <f>(V740+5-X740)/5</f>
        <v/>
      </c>
      <c r="AA740" s="56">
        <f>IF(AR740=1,(W740+5-Y740)/5,"")</f>
        <v/>
      </c>
      <c r="AB740" s="57">
        <f>D740*V740/5</f>
        <v/>
      </c>
      <c r="AC740" s="58">
        <f>IF(AR740=1,D740*W740/5,"")</f>
        <v/>
      </c>
      <c r="AD740" s="57">
        <f>D740*X740/5</f>
        <v/>
      </c>
      <c r="AE740" s="58">
        <f>IF(AR740=1,D740*Y740/5,"")</f>
        <v/>
      </c>
      <c r="AF740" s="57">
        <f>D740*Z740</f>
        <v/>
      </c>
      <c r="AG740" s="58">
        <f>IF(AR740=1,D740*AA740,"")</f>
        <v/>
      </c>
      <c r="AH740" s="14" t="inlineStr">
        <is>
          <t>Y: D2, D3, D5 | N: none | X: none | U: D1, D4. See dataset-specific evidence note in MCDM_Grades and the complete rules in MCDM_Rubric.</t>
        </is>
      </c>
      <c r="AI740" s="27" t="n"/>
      <c r="AJ740" s="14" t="inlineStr">
        <is>
          <t>https://huggingface.co/datasets/keremberke/pothole-segmentation</t>
        </is>
      </c>
      <c r="AK740" s="27" t="n"/>
      <c r="AL740" s="14" t="inlineStr">
        <is>
          <t>P: primary documentation (not evaluator-verified data quality)</t>
        </is>
      </c>
      <c r="AM740" s="27" t="n"/>
      <c r="AN740" s="14" t="inlineStr">
        <is>
          <t>2f3f894574938ff122f1f8d6be289897c337c37c</t>
        </is>
      </c>
      <c r="AO740" s="27" t="n"/>
      <c r="AP740" s="14" t="inlineStr">
        <is>
          <t>2026-09-07</t>
        </is>
      </c>
      <c r="AQ740" s="27" t="n"/>
      <c r="AR740" s="14">
        <f>IF(AND(AS740=5,LEN(AW740)=5,LEN(SUBSTITUTE(SUBSTITUTE(SUBSTITUTE(SUBSTITUTE(AW740,"Y",""),"N",""),"U",""),"X",""))=0),1,0)</f>
        <v/>
      </c>
      <c r="AS740" s="14">
        <f>COUNTA(G740,J740,M740,P740,S740)</f>
        <v/>
      </c>
      <c r="AT740" s="14">
        <f>SUM(IF(OR(G740="Y",G740="N",G740="U",G740="X"),IF(G740=F740,1,0),0),IF(OR(J740="Y",J740="N",J740="U",J740="X"),IF(J740=I740,1,0),0),IF(OR(M740="Y",M740="N",M740="U",M740="X"),IF(M740=L740,1,0),0),IF(OR(P740="Y",P740="N",P740="U",P740="X"),IF(P740=O740,1,0),0),IF(OR(S740="Y",S740="N",S740="U",S740="X"),IF(S740=R740,1,0),0))</f>
        <v/>
      </c>
      <c r="AU740" s="14">
        <f>A740&amp;"|"&amp;LEFT(C740,1)</f>
        <v/>
      </c>
      <c r="AV740" s="14">
        <f>F740&amp;I740&amp;L740&amp;O740&amp;R740</f>
        <v/>
      </c>
      <c r="AW740" s="14">
        <f>G740&amp;J740&amp;M740&amp;P740&amp;S740</f>
        <v/>
      </c>
    </row>
    <row r="741" ht="70" customHeight="1">
      <c r="A741" s="14" t="inlineStr">
        <is>
          <t>DS-093</t>
        </is>
      </c>
      <c r="B741" s="14" t="inlineStr">
        <is>
          <t>keremberke/pothole-segmentation (Roboflow export)</t>
        </is>
      </c>
      <c r="C741" s="14" t="inlineStr">
        <is>
          <t>C Sample Size</t>
        </is>
      </c>
      <c r="D741" s="14">
        <f>MCDM_Settings!$D$10</f>
        <v/>
      </c>
      <c r="E741" s="14" t="inlineStr">
        <is>
          <t>C1 Count originals</t>
        </is>
      </c>
      <c r="F741" s="21" t="inlineStr">
        <is>
          <t>U</t>
        </is>
      </c>
      <c r="G741" s="23" t="n"/>
      <c r="H741" s="14" t="inlineStr">
        <is>
          <t>C2 Count each class</t>
        </is>
      </c>
      <c r="I741" s="21" t="inlineStr">
        <is>
          <t>U</t>
        </is>
      </c>
      <c r="J741" s="23" t="n"/>
      <c r="K741" s="14" t="inlineStr">
        <is>
          <t>C3 Count each group</t>
        </is>
      </c>
      <c r="L741" s="21" t="inlineStr">
        <is>
          <t>U</t>
        </is>
      </c>
      <c r="M741" s="23" t="n"/>
      <c r="N741" s="14" t="inlineStr">
        <is>
          <t>C4 Count each split</t>
        </is>
      </c>
      <c r="O741" s="21" t="inlineStr">
        <is>
          <t>U</t>
        </is>
      </c>
      <c r="P741" s="23" t="n"/>
      <c r="Q741" s="14" t="inlineStr">
        <is>
          <t>C5 Justify the size</t>
        </is>
      </c>
      <c r="R741" s="21" t="inlineStr">
        <is>
          <t>U</t>
        </is>
      </c>
      <c r="S741" s="23" t="n"/>
      <c r="T741" s="14">
        <f>IF(Z741=0,IF(ISNUMBER(SEARCH("X",AV741)),"Unrated (0-5; X)","Unrated (0-5)"),IF(Z741=1,V741&amp;"/5",V741&amp;"-"&amp;X741&amp;"/5 (P"&amp;IF(ISNUMBER(SEARCH("X",AV741)),"; X","")&amp;")"))</f>
        <v/>
      </c>
      <c r="U741" s="26">
        <f>IF(AS741=0,"",IF(AR741=0,"Incomplete/invalid",IF(AA741=0,IF(ISNUMBER(SEARCH("X",AW741)),"Unrated (0-5; X)","Unrated (0-5)"),IF(AA741=1,W741&amp;"/5",W741&amp;"-"&amp;Y741&amp;"/5 (P"&amp;IF(ISNUMBER(SEARCH("X",AW741)),"; X","")&amp;")"))))</f>
        <v/>
      </c>
      <c r="V741" s="53">
        <f>LEN(AV741)-LEN(SUBSTITUTE(AV741,"Y",""))</f>
        <v/>
      </c>
      <c r="W741" s="54">
        <f>IF(AR741=1,LEN(AW741)-LEN(SUBSTITUTE(AW741,"Y","")),"")</f>
        <v/>
      </c>
      <c r="X741" s="53">
        <f>5-(LEN(AV741)-LEN(SUBSTITUTE(AV741,"N","")))</f>
        <v/>
      </c>
      <c r="Y741" s="54">
        <f>IF(AR741=1,5-(LEN(AW741)-LEN(SUBSTITUTE(AW741,"N",""))),"")</f>
        <v/>
      </c>
      <c r="Z741" s="55">
        <f>(V741+5-X741)/5</f>
        <v/>
      </c>
      <c r="AA741" s="56">
        <f>IF(AR741=1,(W741+5-Y741)/5,"")</f>
        <v/>
      </c>
      <c r="AB741" s="57">
        <f>D741*V741/5</f>
        <v/>
      </c>
      <c r="AC741" s="58">
        <f>IF(AR741=1,D741*W741/5,"")</f>
        <v/>
      </c>
      <c r="AD741" s="57">
        <f>D741*X741/5</f>
        <v/>
      </c>
      <c r="AE741" s="58">
        <f>IF(AR741=1,D741*Y741/5,"")</f>
        <v/>
      </c>
      <c r="AF741" s="57">
        <f>D741*Z741</f>
        <v/>
      </c>
      <c r="AG741" s="58">
        <f>IF(AR741=1,D741*AA741,"")</f>
        <v/>
      </c>
      <c r="AH741" s="14" t="inlineStr">
        <is>
          <t>Y: none | N: none | X: none | U: C1, C2, C3, C4, C5. See dataset-specific evidence note in MCDM_Grades and the complete rules in MCDM_Rubric.</t>
        </is>
      </c>
      <c r="AI741" s="27" t="n"/>
      <c r="AJ741" s="14" t="inlineStr">
        <is>
          <t>https://huggingface.co/datasets/keremberke/pothole-segmentation</t>
        </is>
      </c>
      <c r="AK741" s="27" t="n"/>
      <c r="AL741" s="14" t="inlineStr">
        <is>
          <t>P: primary documentation (not evaluator-verified data quality)</t>
        </is>
      </c>
      <c r="AM741" s="27" t="n"/>
      <c r="AN741" s="14" t="inlineStr">
        <is>
          <t>2f3f894574938ff122f1f8d6be289897c337c37c</t>
        </is>
      </c>
      <c r="AO741" s="27" t="n"/>
      <c r="AP741" s="14" t="inlineStr">
        <is>
          <t>2026-09-07</t>
        </is>
      </c>
      <c r="AQ741" s="27" t="n"/>
      <c r="AR741" s="14">
        <f>IF(AND(AS741=5,LEN(AW741)=5,LEN(SUBSTITUTE(SUBSTITUTE(SUBSTITUTE(SUBSTITUTE(AW741,"Y",""),"N",""),"U",""),"X",""))=0),1,0)</f>
        <v/>
      </c>
      <c r="AS741" s="14">
        <f>COUNTA(G741,J741,M741,P741,S741)</f>
        <v/>
      </c>
      <c r="AT741" s="14">
        <f>SUM(IF(OR(G741="Y",G741="N",G741="U",G741="X"),IF(G741=F741,1,0),0),IF(OR(J741="Y",J741="N",J741="U",J741="X"),IF(J741=I741,1,0),0),IF(OR(M741="Y",M741="N",M741="U",M741="X"),IF(M741=L741,1,0),0),IF(OR(P741="Y",P741="N",P741="U",P741="X"),IF(P741=O741,1,0),0),IF(OR(S741="Y",S741="N",S741="U",S741="X"),IF(S741=R741,1,0),0))</f>
        <v/>
      </c>
      <c r="AU741" s="14">
        <f>A741&amp;"|"&amp;LEFT(C741,1)</f>
        <v/>
      </c>
      <c r="AV741" s="14">
        <f>F741&amp;I741&amp;L741&amp;O741&amp;R741</f>
        <v/>
      </c>
      <c r="AW741" s="14">
        <f>G741&amp;J741&amp;M741&amp;P741&amp;S741</f>
        <v/>
      </c>
    </row>
    <row r="742" ht="70" customHeight="1">
      <c r="A742" s="14" t="inlineStr">
        <is>
          <t>DS-093</t>
        </is>
      </c>
      <c r="B742" s="14" t="inlineStr">
        <is>
          <t>keremberke/pothole-segmentation (Roboflow export)</t>
        </is>
      </c>
      <c r="C742" s="14" t="inlineStr">
        <is>
          <t>R Domain Fit</t>
        </is>
      </c>
      <c r="D742" s="14">
        <f>MCDM_Settings!$D$11</f>
        <v/>
      </c>
      <c r="E742" s="14" t="inlineStr">
        <is>
          <t>R1 Define the domain</t>
        </is>
      </c>
      <c r="F742" s="21" t="inlineStr">
        <is>
          <t>U</t>
        </is>
      </c>
      <c r="G742" s="23" t="n"/>
      <c r="H742" s="14" t="inlineStr">
        <is>
          <t>R2 Describe coverage</t>
        </is>
      </c>
      <c r="I742" s="21" t="inlineStr">
        <is>
          <t>U</t>
        </is>
      </c>
      <c r="J742" s="23" t="n"/>
      <c r="K742" s="14" t="inlineStr">
        <is>
          <t>R3 Compare the target</t>
        </is>
      </c>
      <c r="L742" s="21" t="inlineStr">
        <is>
          <t>U</t>
        </is>
      </c>
      <c r="M742" s="23" t="n"/>
      <c r="N742" s="14" t="inlineStr">
        <is>
          <t>R4 Check for bias</t>
        </is>
      </c>
      <c r="O742" s="21" t="inlineStr">
        <is>
          <t>U</t>
        </is>
      </c>
      <c r="P742" s="23" t="n"/>
      <c r="Q742" s="14" t="inlineStr">
        <is>
          <t>R5 Test a new domain</t>
        </is>
      </c>
      <c r="R742" s="21" t="inlineStr">
        <is>
          <t>U</t>
        </is>
      </c>
      <c r="S742" s="23" t="n"/>
      <c r="T742" s="14">
        <f>IF(Z742=0,IF(ISNUMBER(SEARCH("X",AV742)),"Unrated (0-5; X)","Unrated (0-5)"),IF(Z742=1,V742&amp;"/5",V742&amp;"-"&amp;X742&amp;"/5 (P"&amp;IF(ISNUMBER(SEARCH("X",AV742)),"; X","")&amp;")"))</f>
        <v/>
      </c>
      <c r="U742" s="26">
        <f>IF(AS742=0,"",IF(AR742=0,"Incomplete/invalid",IF(AA742=0,IF(ISNUMBER(SEARCH("X",AW742)),"Unrated (0-5; X)","Unrated (0-5)"),IF(AA742=1,W742&amp;"/5",W742&amp;"-"&amp;Y742&amp;"/5 (P"&amp;IF(ISNUMBER(SEARCH("X",AW742)),"; X","")&amp;")"))))</f>
        <v/>
      </c>
      <c r="V742" s="53">
        <f>LEN(AV742)-LEN(SUBSTITUTE(AV742,"Y",""))</f>
        <v/>
      </c>
      <c r="W742" s="54">
        <f>IF(AR742=1,LEN(AW742)-LEN(SUBSTITUTE(AW742,"Y","")),"")</f>
        <v/>
      </c>
      <c r="X742" s="53">
        <f>5-(LEN(AV742)-LEN(SUBSTITUTE(AV742,"N","")))</f>
        <v/>
      </c>
      <c r="Y742" s="54">
        <f>IF(AR742=1,5-(LEN(AW742)-LEN(SUBSTITUTE(AW742,"N",""))),"")</f>
        <v/>
      </c>
      <c r="Z742" s="55">
        <f>(V742+5-X742)/5</f>
        <v/>
      </c>
      <c r="AA742" s="56">
        <f>IF(AR742=1,(W742+5-Y742)/5,"")</f>
        <v/>
      </c>
      <c r="AB742" s="57">
        <f>D742*V742/5</f>
        <v/>
      </c>
      <c r="AC742" s="58">
        <f>IF(AR742=1,D742*W742/5,"")</f>
        <v/>
      </c>
      <c r="AD742" s="57">
        <f>D742*X742/5</f>
        <v/>
      </c>
      <c r="AE742" s="58">
        <f>IF(AR742=1,D742*Y742/5,"")</f>
        <v/>
      </c>
      <c r="AF742" s="57">
        <f>D742*Z742</f>
        <v/>
      </c>
      <c r="AG742" s="58">
        <f>IF(AR742=1,D742*AA742,"")</f>
        <v/>
      </c>
      <c r="AH742" s="14" t="inlineStr">
        <is>
          <t>Y: none | N: none | X: none | U: R1, R2, R3, R4, R5. See dataset-specific evidence note in MCDM_Grades and the complete rules in MCDM_Rubric.</t>
        </is>
      </c>
      <c r="AI742" s="27" t="n"/>
      <c r="AJ742" s="14" t="inlineStr">
        <is>
          <t>https://huggingface.co/datasets/keremberke/pothole-segmentation</t>
        </is>
      </c>
      <c r="AK742" s="27" t="n"/>
      <c r="AL742" s="14" t="inlineStr">
        <is>
          <t>P: primary documentation (not evaluator-verified data quality)</t>
        </is>
      </c>
      <c r="AM742" s="27" t="n"/>
      <c r="AN742" s="14" t="inlineStr">
        <is>
          <t>2f3f894574938ff122f1f8d6be289897c337c37c</t>
        </is>
      </c>
      <c r="AO742" s="27" t="n"/>
      <c r="AP742" s="14" t="inlineStr">
        <is>
          <t>2026-09-07</t>
        </is>
      </c>
      <c r="AQ742" s="27" t="n"/>
      <c r="AR742" s="14">
        <f>IF(AND(AS742=5,LEN(AW742)=5,LEN(SUBSTITUTE(SUBSTITUTE(SUBSTITUTE(SUBSTITUTE(AW742,"Y",""),"N",""),"U",""),"X",""))=0),1,0)</f>
        <v/>
      </c>
      <c r="AS742" s="14">
        <f>COUNTA(G742,J742,M742,P742,S742)</f>
        <v/>
      </c>
      <c r="AT742" s="14">
        <f>SUM(IF(OR(G742="Y",G742="N",G742="U",G742="X"),IF(G742=F742,1,0),0),IF(OR(J742="Y",J742="N",J742="U",J742="X"),IF(J742=I742,1,0),0),IF(OR(M742="Y",M742="N",M742="U",M742="X"),IF(M742=L742,1,0),0),IF(OR(P742="Y",P742="N",P742="U",P742="X"),IF(P742=O742,1,0),0),IF(OR(S742="Y",S742="N",S742="U",S742="X"),IF(S742=R742,1,0),0))</f>
        <v/>
      </c>
      <c r="AU742" s="14">
        <f>A742&amp;"|"&amp;LEFT(C742,1)</f>
        <v/>
      </c>
      <c r="AV742" s="14">
        <f>F742&amp;I742&amp;L742&amp;O742&amp;R742</f>
        <v/>
      </c>
      <c r="AW742" s="14">
        <f>G742&amp;J742&amp;M742&amp;P742&amp;S742</f>
        <v/>
      </c>
    </row>
    <row r="743" ht="70" customHeight="1">
      <c r="A743" s="14" t="inlineStr">
        <is>
          <t>DS-093</t>
        </is>
      </c>
      <c r="B743" s="14" t="inlineStr">
        <is>
          <t>keremberke/pothole-segmentation (Roboflow export)</t>
        </is>
      </c>
      <c r="C743" s="14" t="inlineStr">
        <is>
          <t>M Sensor Details</t>
        </is>
      </c>
      <c r="D743" s="14">
        <f>MCDM_Settings!$D$12</f>
        <v/>
      </c>
      <c r="E743" s="14" t="inlineStr">
        <is>
          <t>M1 Identify equipment</t>
        </is>
      </c>
      <c r="F743" s="21" t="inlineStr">
        <is>
          <t>U</t>
        </is>
      </c>
      <c r="G743" s="23" t="n"/>
      <c r="H743" s="14" t="inlineStr">
        <is>
          <t>M2 Specify the scale</t>
        </is>
      </c>
      <c r="I743" s="21" t="inlineStr">
        <is>
          <t>U</t>
        </is>
      </c>
      <c r="J743" s="23" t="n"/>
      <c r="K743" s="14" t="inlineStr">
        <is>
          <t>M3 Locate the records</t>
        </is>
      </c>
      <c r="L743" s="21" t="inlineStr">
        <is>
          <t>U</t>
        </is>
      </c>
      <c r="M743" s="23" t="n"/>
      <c r="N743" s="14" t="inlineStr">
        <is>
          <t>M4 Report precision</t>
        </is>
      </c>
      <c r="O743" s="21" t="inlineStr">
        <is>
          <t>U</t>
        </is>
      </c>
      <c r="P743" s="23" t="n"/>
      <c r="Q743" s="14" t="inlineStr">
        <is>
          <t>M5 Explain processing</t>
        </is>
      </c>
      <c r="R743" s="21" t="inlineStr">
        <is>
          <t>Y</t>
        </is>
      </c>
      <c r="S743" s="23" t="n"/>
      <c r="T743" s="14">
        <f>IF(Z743=0,IF(ISNUMBER(SEARCH("X",AV743)),"Unrated (0-5; X)","Unrated (0-5)"),IF(Z743=1,V743&amp;"/5",V743&amp;"-"&amp;X743&amp;"/5 (P"&amp;IF(ISNUMBER(SEARCH("X",AV743)),"; X","")&amp;")"))</f>
        <v/>
      </c>
      <c r="U743" s="26">
        <f>IF(AS743=0,"",IF(AR743=0,"Incomplete/invalid",IF(AA743=0,IF(ISNUMBER(SEARCH("X",AW743)),"Unrated (0-5; X)","Unrated (0-5)"),IF(AA743=1,W743&amp;"/5",W743&amp;"-"&amp;Y743&amp;"/5 (P"&amp;IF(ISNUMBER(SEARCH("X",AW743)),"; X","")&amp;")"))))</f>
        <v/>
      </c>
      <c r="V743" s="53">
        <f>LEN(AV743)-LEN(SUBSTITUTE(AV743,"Y",""))</f>
        <v/>
      </c>
      <c r="W743" s="54">
        <f>IF(AR743=1,LEN(AW743)-LEN(SUBSTITUTE(AW743,"Y","")),"")</f>
        <v/>
      </c>
      <c r="X743" s="53">
        <f>5-(LEN(AV743)-LEN(SUBSTITUTE(AV743,"N","")))</f>
        <v/>
      </c>
      <c r="Y743" s="54">
        <f>IF(AR743=1,5-(LEN(AW743)-LEN(SUBSTITUTE(AW743,"N",""))),"")</f>
        <v/>
      </c>
      <c r="Z743" s="55">
        <f>(V743+5-X743)/5</f>
        <v/>
      </c>
      <c r="AA743" s="56">
        <f>IF(AR743=1,(W743+5-Y743)/5,"")</f>
        <v/>
      </c>
      <c r="AB743" s="57">
        <f>D743*V743/5</f>
        <v/>
      </c>
      <c r="AC743" s="58">
        <f>IF(AR743=1,D743*W743/5,"")</f>
        <v/>
      </c>
      <c r="AD743" s="57">
        <f>D743*X743/5</f>
        <v/>
      </c>
      <c r="AE743" s="58">
        <f>IF(AR743=1,D743*Y743/5,"")</f>
        <v/>
      </c>
      <c r="AF743" s="57">
        <f>D743*Z743</f>
        <v/>
      </c>
      <c r="AG743" s="58">
        <f>IF(AR743=1,D743*AA743,"")</f>
        <v/>
      </c>
      <c r="AH743" s="14" t="inlineStr">
        <is>
          <t>Y: M5 | N: none | X: none | U: M1, M2, M3, M4. See dataset-specific evidence note in MCDM_Grades and the complete rules in MCDM_Rubric.</t>
        </is>
      </c>
      <c r="AI743" s="27" t="n"/>
      <c r="AJ743" s="14" t="inlineStr">
        <is>
          <t>https://huggingface.co/datasets/keremberke/pothole-segmentation</t>
        </is>
      </c>
      <c r="AK743" s="27" t="n"/>
      <c r="AL743" s="14" t="inlineStr">
        <is>
          <t>P: primary documentation (not evaluator-verified data quality)</t>
        </is>
      </c>
      <c r="AM743" s="27" t="n"/>
      <c r="AN743" s="14" t="inlineStr">
        <is>
          <t>2f3f894574938ff122f1f8d6be289897c337c37c</t>
        </is>
      </c>
      <c r="AO743" s="27" t="n"/>
      <c r="AP743" s="14" t="inlineStr">
        <is>
          <t>2026-09-07</t>
        </is>
      </c>
      <c r="AQ743" s="27" t="n"/>
      <c r="AR743" s="14">
        <f>IF(AND(AS743=5,LEN(AW743)=5,LEN(SUBSTITUTE(SUBSTITUTE(SUBSTITUTE(SUBSTITUTE(AW743,"Y",""),"N",""),"U",""),"X",""))=0),1,0)</f>
        <v/>
      </c>
      <c r="AS743" s="14">
        <f>COUNTA(G743,J743,M743,P743,S743)</f>
        <v/>
      </c>
      <c r="AT743" s="14">
        <f>SUM(IF(OR(G743="Y",G743="N",G743="U",G743="X"),IF(G743=F743,1,0),0),IF(OR(J743="Y",J743="N",J743="U",J743="X"),IF(J743=I743,1,0),0),IF(OR(M743="Y",M743="N",M743="U",M743="X"),IF(M743=L743,1,0),0),IF(OR(P743="Y",P743="N",P743="U",P743="X"),IF(P743=O743,1,0),0),IF(OR(S743="Y",S743="N",S743="U",S743="X"),IF(S743=R743,1,0),0))</f>
        <v/>
      </c>
      <c r="AU743" s="14">
        <f>A743&amp;"|"&amp;LEFT(C743,1)</f>
        <v/>
      </c>
      <c r="AV743" s="14">
        <f>F743&amp;I743&amp;L743&amp;O743&amp;R743</f>
        <v/>
      </c>
      <c r="AW743" s="14">
        <f>G743&amp;J743&amp;M743&amp;P743&amp;S743</f>
        <v/>
      </c>
    </row>
    <row r="744" ht="70" customHeight="1">
      <c r="A744" s="14" t="inlineStr">
        <is>
          <t>DS-093</t>
        </is>
      </c>
      <c r="B744" s="14" t="inlineStr">
        <is>
          <t>keremberke/pothole-segmentation (Roboflow export)</t>
        </is>
      </c>
      <c r="C744" s="14" t="inlineStr">
        <is>
          <t>V Test Readiness</t>
        </is>
      </c>
      <c r="D744" s="14">
        <f>MCDM_Settings!$D$13</f>
        <v/>
      </c>
      <c r="E744" s="14" t="inlineStr">
        <is>
          <t>V1 Identify test data</t>
        </is>
      </c>
      <c r="F744" s="21" t="inlineStr">
        <is>
          <t>Y</t>
        </is>
      </c>
      <c r="G744" s="23" t="n"/>
      <c r="H744" s="14" t="inlineStr">
        <is>
          <t>V2 Define the splits</t>
        </is>
      </c>
      <c r="I744" s="21" t="inlineStr">
        <is>
          <t>U</t>
        </is>
      </c>
      <c r="J744" s="23" t="n"/>
      <c r="K744" s="14" t="inlineStr">
        <is>
          <t>V3 Prevent leakage</t>
        </is>
      </c>
      <c r="L744" s="21" t="inlineStr">
        <is>
          <t>U</t>
        </is>
      </c>
      <c r="M744" s="23" t="n"/>
      <c r="N744" s="14" t="inlineStr">
        <is>
          <t>V4 Provide a baseline</t>
        </is>
      </c>
      <c r="O744" s="21" t="inlineStr">
        <is>
          <t>U</t>
        </is>
      </c>
      <c r="P744" s="23" t="n"/>
      <c r="Q744" s="14" t="inlineStr">
        <is>
          <t>V5 Report uncertainty</t>
        </is>
      </c>
      <c r="R744" s="21" t="inlineStr">
        <is>
          <t>U</t>
        </is>
      </c>
      <c r="S744" s="23" t="n"/>
      <c r="T744" s="14">
        <f>IF(Z744=0,IF(ISNUMBER(SEARCH("X",AV744)),"Unrated (0-5; X)","Unrated (0-5)"),IF(Z744=1,V744&amp;"/5",V744&amp;"-"&amp;X744&amp;"/5 (P"&amp;IF(ISNUMBER(SEARCH("X",AV744)),"; X","")&amp;")"))</f>
        <v/>
      </c>
      <c r="U744" s="26">
        <f>IF(AS744=0,"",IF(AR744=0,"Incomplete/invalid",IF(AA744=0,IF(ISNUMBER(SEARCH("X",AW744)),"Unrated (0-5; X)","Unrated (0-5)"),IF(AA744=1,W744&amp;"/5",W744&amp;"-"&amp;Y744&amp;"/5 (P"&amp;IF(ISNUMBER(SEARCH("X",AW744)),"; X","")&amp;")"))))</f>
        <v/>
      </c>
      <c r="V744" s="53">
        <f>LEN(AV744)-LEN(SUBSTITUTE(AV744,"Y",""))</f>
        <v/>
      </c>
      <c r="W744" s="54">
        <f>IF(AR744=1,LEN(AW744)-LEN(SUBSTITUTE(AW744,"Y","")),"")</f>
        <v/>
      </c>
      <c r="X744" s="53">
        <f>5-(LEN(AV744)-LEN(SUBSTITUTE(AV744,"N","")))</f>
        <v/>
      </c>
      <c r="Y744" s="54">
        <f>IF(AR744=1,5-(LEN(AW744)-LEN(SUBSTITUTE(AW744,"N",""))),"")</f>
        <v/>
      </c>
      <c r="Z744" s="55">
        <f>(V744+5-X744)/5</f>
        <v/>
      </c>
      <c r="AA744" s="56">
        <f>IF(AR744=1,(W744+5-Y744)/5,"")</f>
        <v/>
      </c>
      <c r="AB744" s="57">
        <f>D744*V744/5</f>
        <v/>
      </c>
      <c r="AC744" s="58">
        <f>IF(AR744=1,D744*W744/5,"")</f>
        <v/>
      </c>
      <c r="AD744" s="57">
        <f>D744*X744/5</f>
        <v/>
      </c>
      <c r="AE744" s="58">
        <f>IF(AR744=1,D744*Y744/5,"")</f>
        <v/>
      </c>
      <c r="AF744" s="57">
        <f>D744*Z744</f>
        <v/>
      </c>
      <c r="AG744" s="58">
        <f>IF(AR744=1,D744*AA744,"")</f>
        <v/>
      </c>
      <c r="AH744" s="14" t="inlineStr">
        <is>
          <t>Y: V1 | N: none | X: none | U: V2, V3, V4, V5. See dataset-specific evidence note in MCDM_Grades and the complete rules in MCDM_Rubric.</t>
        </is>
      </c>
      <c r="AI744" s="27" t="n"/>
      <c r="AJ744" s="14" t="inlineStr">
        <is>
          <t>https://huggingface.co/datasets/keremberke/pothole-segmentation</t>
        </is>
      </c>
      <c r="AK744" s="27" t="n"/>
      <c r="AL744" s="14" t="inlineStr">
        <is>
          <t>P: primary documentation (not evaluator-verified data quality)</t>
        </is>
      </c>
      <c r="AM744" s="27" t="n"/>
      <c r="AN744" s="14" t="inlineStr">
        <is>
          <t>2f3f894574938ff122f1f8d6be289897c337c37c</t>
        </is>
      </c>
      <c r="AO744" s="27" t="n"/>
      <c r="AP744" s="14" t="inlineStr">
        <is>
          <t>2026-09-07</t>
        </is>
      </c>
      <c r="AQ744" s="27" t="n"/>
      <c r="AR744" s="14">
        <f>IF(AND(AS744=5,LEN(AW744)=5,LEN(SUBSTITUTE(SUBSTITUTE(SUBSTITUTE(SUBSTITUTE(AW744,"Y",""),"N",""),"U",""),"X",""))=0),1,0)</f>
        <v/>
      </c>
      <c r="AS744" s="14">
        <f>COUNTA(G744,J744,M744,P744,S744)</f>
        <v/>
      </c>
      <c r="AT744" s="14">
        <f>SUM(IF(OR(G744="Y",G744="N",G744="U",G744="X"),IF(G744=F744,1,0),0),IF(OR(J744="Y",J744="N",J744="U",J744="X"),IF(J744=I744,1,0),0),IF(OR(M744="Y",M744="N",M744="U",M744="X"),IF(M744=L744,1,0),0),IF(OR(P744="Y",P744="N",P744="U",P744="X"),IF(P744=O744,1,0),0),IF(OR(S744="Y",S744="N",S744="U",S744="X"),IF(S744=R744,1,0),0))</f>
        <v/>
      </c>
      <c r="AU744" s="14">
        <f>A744&amp;"|"&amp;LEFT(C744,1)</f>
        <v/>
      </c>
      <c r="AV744" s="14">
        <f>F744&amp;I744&amp;L744&amp;O744&amp;R744</f>
        <v/>
      </c>
      <c r="AW744" s="14">
        <f>G744&amp;J744&amp;M744&amp;P744&amp;S744</f>
        <v/>
      </c>
    </row>
    <row r="745" ht="70" customHeight="1">
      <c r="A745" s="14" t="inlineStr">
        <is>
          <t>DS-093</t>
        </is>
      </c>
      <c r="B745" s="14" t="inlineStr">
        <is>
          <t>keremberke/pothole-segmentation (Roboflow export)</t>
        </is>
      </c>
      <c r="C745" s="14" t="inlineStr">
        <is>
          <t>E Engineering Value</t>
        </is>
      </c>
      <c r="D745" s="14">
        <f>MCDM_Settings!$D$14</f>
        <v/>
      </c>
      <c r="E745" s="14" t="inlineStr">
        <is>
          <t>E1 Define the outcome</t>
        </is>
      </c>
      <c r="F745" s="21" t="inlineStr">
        <is>
          <t>U</t>
        </is>
      </c>
      <c r="G745" s="23" t="n"/>
      <c r="H745" s="14" t="inlineStr">
        <is>
          <t>E2 Provide measurements</t>
        </is>
      </c>
      <c r="I745" s="21" t="inlineStr">
        <is>
          <t>U</t>
        </is>
      </c>
      <c r="J745" s="23" t="n"/>
      <c r="K745" s="14" t="inlineStr">
        <is>
          <t>E3 Link the records</t>
        </is>
      </c>
      <c r="L745" s="21" t="inlineStr">
        <is>
          <t>U</t>
        </is>
      </c>
      <c r="M745" s="23" t="n"/>
      <c r="N745" s="14" t="inlineStr">
        <is>
          <t>E4 Map agency needs</t>
        </is>
      </c>
      <c r="O745" s="21" t="inlineStr">
        <is>
          <t>U</t>
        </is>
      </c>
      <c r="P745" s="23" t="n"/>
      <c r="Q745" s="14" t="inlineStr">
        <is>
          <t>E5 Validate the decision</t>
        </is>
      </c>
      <c r="R745" s="21" t="inlineStr">
        <is>
          <t>U</t>
        </is>
      </c>
      <c r="S745" s="23" t="n"/>
      <c r="T745" s="14">
        <f>IF(Z745=0,IF(ISNUMBER(SEARCH("X",AV745)),"Unrated (0-5; X)","Unrated (0-5)"),IF(Z745=1,V745&amp;"/5",V745&amp;"-"&amp;X745&amp;"/5 (P"&amp;IF(ISNUMBER(SEARCH("X",AV745)),"; X","")&amp;")"))</f>
        <v/>
      </c>
      <c r="U745" s="26">
        <f>IF(AS745=0,"",IF(AR745=0,"Incomplete/invalid",IF(AA745=0,IF(ISNUMBER(SEARCH("X",AW745)),"Unrated (0-5; X)","Unrated (0-5)"),IF(AA745=1,W745&amp;"/5",W745&amp;"-"&amp;Y745&amp;"/5 (P"&amp;IF(ISNUMBER(SEARCH("X",AW745)),"; X","")&amp;")"))))</f>
        <v/>
      </c>
      <c r="V745" s="53">
        <f>LEN(AV745)-LEN(SUBSTITUTE(AV745,"Y",""))</f>
        <v/>
      </c>
      <c r="W745" s="54">
        <f>IF(AR745=1,LEN(AW745)-LEN(SUBSTITUTE(AW745,"Y","")),"")</f>
        <v/>
      </c>
      <c r="X745" s="53">
        <f>5-(LEN(AV745)-LEN(SUBSTITUTE(AV745,"N","")))</f>
        <v/>
      </c>
      <c r="Y745" s="54">
        <f>IF(AR745=1,5-(LEN(AW745)-LEN(SUBSTITUTE(AW745,"N",""))),"")</f>
        <v/>
      </c>
      <c r="Z745" s="55">
        <f>(V745+5-X745)/5</f>
        <v/>
      </c>
      <c r="AA745" s="56">
        <f>IF(AR745=1,(W745+5-Y745)/5,"")</f>
        <v/>
      </c>
      <c r="AB745" s="57">
        <f>D745*V745/5</f>
        <v/>
      </c>
      <c r="AC745" s="58">
        <f>IF(AR745=1,D745*W745/5,"")</f>
        <v/>
      </c>
      <c r="AD745" s="57">
        <f>D745*X745/5</f>
        <v/>
      </c>
      <c r="AE745" s="58">
        <f>IF(AR745=1,D745*Y745/5,"")</f>
        <v/>
      </c>
      <c r="AF745" s="57">
        <f>D745*Z745</f>
        <v/>
      </c>
      <c r="AG745" s="58">
        <f>IF(AR745=1,D745*AA745,"")</f>
        <v/>
      </c>
      <c r="AH745" s="14" t="inlineStr">
        <is>
          <t>Y: none | N: none | X: none | U: E1, E2, E3, E4, E5. See dataset-specific evidence note in MCDM_Grades and the complete rules in MCDM_Rubric.</t>
        </is>
      </c>
      <c r="AI745" s="27" t="n"/>
      <c r="AJ745" s="14" t="inlineStr">
        <is>
          <t>https://huggingface.co/datasets/keremberke/pothole-segmentation</t>
        </is>
      </c>
      <c r="AK745" s="27" t="n"/>
      <c r="AL745" s="14" t="inlineStr">
        <is>
          <t>P: primary documentation (not evaluator-verified data quality)</t>
        </is>
      </c>
      <c r="AM745" s="27" t="n"/>
      <c r="AN745" s="14" t="inlineStr">
        <is>
          <t>2f3f894574938ff122f1f8d6be289897c337c37c</t>
        </is>
      </c>
      <c r="AO745" s="27" t="n"/>
      <c r="AP745" s="14" t="inlineStr">
        <is>
          <t>2026-09-07</t>
        </is>
      </c>
      <c r="AQ745" s="27" t="n"/>
      <c r="AR745" s="14">
        <f>IF(AND(AS745=5,LEN(AW745)=5,LEN(SUBSTITUTE(SUBSTITUTE(SUBSTITUTE(SUBSTITUTE(AW745,"Y",""),"N",""),"U",""),"X",""))=0),1,0)</f>
        <v/>
      </c>
      <c r="AS745" s="14">
        <f>COUNTA(G745,J745,M745,P745,S745)</f>
        <v/>
      </c>
      <c r="AT745" s="14">
        <f>SUM(IF(OR(G745="Y",G745="N",G745="U",G745="X"),IF(G745=F745,1,0),0),IF(OR(J745="Y",J745="N",J745="U",J745="X"),IF(J745=I745,1,0),0),IF(OR(M745="Y",M745="N",M745="U",M745="X"),IF(M745=L745,1,0),0),IF(OR(P745="Y",P745="N",P745="U",P745="X"),IF(P745=O745,1,0),0),IF(OR(S745="Y",S745="N",S745="U",S745="X"),IF(S745=R745,1,0),0))</f>
        <v/>
      </c>
      <c r="AU745" s="14">
        <f>A745&amp;"|"&amp;LEFT(C745,1)</f>
        <v/>
      </c>
      <c r="AV745" s="14">
        <f>F745&amp;I745&amp;L745&amp;O745&amp;R745</f>
        <v/>
      </c>
      <c r="AW745" s="14">
        <f>G745&amp;J745&amp;M745&amp;P745&amp;S745</f>
        <v/>
      </c>
    </row>
    <row r="746" ht="70" customHeight="1">
      <c r="A746" s="14" t="inlineStr">
        <is>
          <t>DS-094</t>
        </is>
      </c>
      <c r="B746" s="14" t="inlineStr">
        <is>
          <t>manot/pothole-segmentation2</t>
        </is>
      </c>
      <c r="C746" s="14" t="inlineStr">
        <is>
          <t>A Access</t>
        </is>
      </c>
      <c r="D746" s="14">
        <f>MCDM_Settings!$D$7</f>
        <v/>
      </c>
      <c r="E746" s="14" t="inlineStr">
        <is>
          <t>A1 Find the release</t>
        </is>
      </c>
      <c r="F746" s="21" t="inlineStr">
        <is>
          <t>Y</t>
        </is>
      </c>
      <c r="G746" s="23" t="n"/>
      <c r="H746" s="14" t="inlineStr">
        <is>
          <t>A2 Get the data</t>
        </is>
      </c>
      <c r="I746" s="21" t="inlineStr">
        <is>
          <t>Y</t>
        </is>
      </c>
      <c r="J746" s="23" t="n"/>
      <c r="K746" s="14" t="inlineStr">
        <is>
          <t>A3 Check the license</t>
        </is>
      </c>
      <c r="L746" s="21" t="inlineStr">
        <is>
          <t>U</t>
        </is>
      </c>
      <c r="M746" s="23" t="n"/>
      <c r="N746" s="14" t="inlineStr">
        <is>
          <t>A4 Check other rights</t>
        </is>
      </c>
      <c r="O746" s="21" t="inlineStr">
        <is>
          <t>U</t>
        </is>
      </c>
      <c r="P746" s="23" t="n"/>
      <c r="Q746" s="14" t="inlineStr">
        <is>
          <t>A5 Open a sample</t>
        </is>
      </c>
      <c r="R746" s="21" t="inlineStr">
        <is>
          <t>U</t>
        </is>
      </c>
      <c r="S746" s="23" t="n"/>
      <c r="T746" s="14">
        <f>IF(Z746=0,IF(ISNUMBER(SEARCH("X",AV746)),"Unrated (0-5; X)","Unrated (0-5)"),IF(Z746=1,V746&amp;"/5",V746&amp;"-"&amp;X746&amp;"/5 (P"&amp;IF(ISNUMBER(SEARCH("X",AV746)),"; X","")&amp;")"))</f>
        <v/>
      </c>
      <c r="U746" s="26">
        <f>IF(AS746=0,"",IF(AR746=0,"Incomplete/invalid",IF(AA746=0,IF(ISNUMBER(SEARCH("X",AW746)),"Unrated (0-5; X)","Unrated (0-5)"),IF(AA746=1,W746&amp;"/5",W746&amp;"-"&amp;Y746&amp;"/5 (P"&amp;IF(ISNUMBER(SEARCH("X",AW746)),"; X","")&amp;")"))))</f>
        <v/>
      </c>
      <c r="V746" s="53">
        <f>LEN(AV746)-LEN(SUBSTITUTE(AV746,"Y",""))</f>
        <v/>
      </c>
      <c r="W746" s="54">
        <f>IF(AR746=1,LEN(AW746)-LEN(SUBSTITUTE(AW746,"Y","")),"")</f>
        <v/>
      </c>
      <c r="X746" s="53">
        <f>5-(LEN(AV746)-LEN(SUBSTITUTE(AV746,"N","")))</f>
        <v/>
      </c>
      <c r="Y746" s="54">
        <f>IF(AR746=1,5-(LEN(AW746)-LEN(SUBSTITUTE(AW746,"N",""))),"")</f>
        <v/>
      </c>
      <c r="Z746" s="55">
        <f>(V746+5-X746)/5</f>
        <v/>
      </c>
      <c r="AA746" s="56">
        <f>IF(AR746=1,(W746+5-Y746)/5,"")</f>
        <v/>
      </c>
      <c r="AB746" s="57">
        <f>D746*V746/5</f>
        <v/>
      </c>
      <c r="AC746" s="58">
        <f>IF(AR746=1,D746*W746/5,"")</f>
        <v/>
      </c>
      <c r="AD746" s="57">
        <f>D746*X746/5</f>
        <v/>
      </c>
      <c r="AE746" s="58">
        <f>IF(AR746=1,D746*Y746/5,"")</f>
        <v/>
      </c>
      <c r="AF746" s="57">
        <f>D746*Z746</f>
        <v/>
      </c>
      <c r="AG746" s="58">
        <f>IF(AR746=1,D746*AA746,"")</f>
        <v/>
      </c>
      <c r="AH746" s="14" t="inlineStr">
        <is>
          <t>Y: A1, A2 | N: none | X: none | U: A3, A4, A5. See dataset-specific evidence note in MCDM_Grades and the complete rules in MCDM_Rubric.</t>
        </is>
      </c>
      <c r="AI746" s="27" t="n"/>
      <c r="AJ746" s="14" t="inlineStr">
        <is>
          <t>https://huggingface.co/datasets/manot/pothole-segmentation2</t>
        </is>
      </c>
      <c r="AK746" s="27" t="n"/>
      <c r="AL746" s="14" t="inlineStr">
        <is>
          <t>P: primary documentation (not evaluator-verified data quality)</t>
        </is>
      </c>
      <c r="AM746" s="27" t="n"/>
      <c r="AN746" s="14" t="inlineStr">
        <is>
          <t>e1f14d0eb790c1a5d6d2c9e7accee79e17509bd1</t>
        </is>
      </c>
      <c r="AO746" s="27" t="n"/>
      <c r="AP746" s="14" t="inlineStr">
        <is>
          <t>2026-09-07</t>
        </is>
      </c>
      <c r="AQ746" s="27" t="n"/>
      <c r="AR746" s="14">
        <f>IF(AND(AS746=5,LEN(AW746)=5,LEN(SUBSTITUTE(SUBSTITUTE(SUBSTITUTE(SUBSTITUTE(AW746,"Y",""),"N",""),"U",""),"X",""))=0),1,0)</f>
        <v/>
      </c>
      <c r="AS746" s="14">
        <f>COUNTA(G746,J746,M746,P746,S746)</f>
        <v/>
      </c>
      <c r="AT746" s="14">
        <f>SUM(IF(OR(G746="Y",G746="N",G746="U",G746="X"),IF(G746=F746,1,0),0),IF(OR(J746="Y",J746="N",J746="U",J746="X"),IF(J746=I746,1,0),0),IF(OR(M746="Y",M746="N",M746="U",M746="X"),IF(M746=L746,1,0),0),IF(OR(P746="Y",P746="N",P746="U",P746="X"),IF(P746=O746,1,0),0),IF(OR(S746="Y",S746="N",S746="U",S746="X"),IF(S746=R746,1,0),0))</f>
        <v/>
      </c>
      <c r="AU746" s="14">
        <f>A746&amp;"|"&amp;LEFT(C746,1)</f>
        <v/>
      </c>
      <c r="AV746" s="14">
        <f>F746&amp;I746&amp;L746&amp;O746&amp;R746</f>
        <v/>
      </c>
      <c r="AW746" s="14">
        <f>G746&amp;J746&amp;M746&amp;P746&amp;S746</f>
        <v/>
      </c>
    </row>
    <row r="747" ht="70" customHeight="1">
      <c r="A747" s="14" t="inlineStr">
        <is>
          <t>DS-094</t>
        </is>
      </c>
      <c r="B747" s="14" t="inlineStr">
        <is>
          <t>manot/pothole-segmentation2</t>
        </is>
      </c>
      <c r="C747" s="14" t="inlineStr">
        <is>
          <t>L Label Quality</t>
        </is>
      </c>
      <c r="D747" s="14">
        <f>MCDM_Settings!$D$8</f>
        <v/>
      </c>
      <c r="E747" s="14" t="inlineStr">
        <is>
          <t>L1 Define the targets</t>
        </is>
      </c>
      <c r="F747" s="21" t="inlineStr">
        <is>
          <t>Y</t>
        </is>
      </c>
      <c r="G747" s="23" t="n"/>
      <c r="H747" s="14" t="inlineStr">
        <is>
          <t>L2 Explain the rules</t>
        </is>
      </c>
      <c r="I747" s="21" t="inlineStr">
        <is>
          <t>U</t>
        </is>
      </c>
      <c r="J747" s="23" t="n"/>
      <c r="K747" s="14" t="inlineStr">
        <is>
          <t>L3 Identify the team</t>
        </is>
      </c>
      <c r="L747" s="21" t="inlineStr">
        <is>
          <t>U</t>
        </is>
      </c>
      <c r="M747" s="23" t="n"/>
      <c r="N747" s="14" t="inlineStr">
        <is>
          <t>L4 Review and correct</t>
        </is>
      </c>
      <c r="O747" s="21" t="inlineStr">
        <is>
          <t>U</t>
        </is>
      </c>
      <c r="P747" s="23" t="n"/>
      <c r="Q747" s="14" t="inlineStr">
        <is>
          <t>L5 Measure reliability</t>
        </is>
      </c>
      <c r="R747" s="21" t="inlineStr">
        <is>
          <t>U</t>
        </is>
      </c>
      <c r="S747" s="23" t="n"/>
      <c r="T747" s="14">
        <f>IF(Z747=0,IF(ISNUMBER(SEARCH("X",AV747)),"Unrated (0-5; X)","Unrated (0-5)"),IF(Z747=1,V747&amp;"/5",V747&amp;"-"&amp;X747&amp;"/5 (P"&amp;IF(ISNUMBER(SEARCH("X",AV747)),"; X","")&amp;")"))</f>
        <v/>
      </c>
      <c r="U747" s="26">
        <f>IF(AS747=0,"",IF(AR747=0,"Incomplete/invalid",IF(AA747=0,IF(ISNUMBER(SEARCH("X",AW747)),"Unrated (0-5; X)","Unrated (0-5)"),IF(AA747=1,W747&amp;"/5",W747&amp;"-"&amp;Y747&amp;"/5 (P"&amp;IF(ISNUMBER(SEARCH("X",AW747)),"; X","")&amp;")"))))</f>
        <v/>
      </c>
      <c r="V747" s="53">
        <f>LEN(AV747)-LEN(SUBSTITUTE(AV747,"Y",""))</f>
        <v/>
      </c>
      <c r="W747" s="54">
        <f>IF(AR747=1,LEN(AW747)-LEN(SUBSTITUTE(AW747,"Y","")),"")</f>
        <v/>
      </c>
      <c r="X747" s="53">
        <f>5-(LEN(AV747)-LEN(SUBSTITUTE(AV747,"N","")))</f>
        <v/>
      </c>
      <c r="Y747" s="54">
        <f>IF(AR747=1,5-(LEN(AW747)-LEN(SUBSTITUTE(AW747,"N",""))),"")</f>
        <v/>
      </c>
      <c r="Z747" s="55">
        <f>(V747+5-X747)/5</f>
        <v/>
      </c>
      <c r="AA747" s="56">
        <f>IF(AR747=1,(W747+5-Y747)/5,"")</f>
        <v/>
      </c>
      <c r="AB747" s="57">
        <f>D747*V747/5</f>
        <v/>
      </c>
      <c r="AC747" s="58">
        <f>IF(AR747=1,D747*W747/5,"")</f>
        <v/>
      </c>
      <c r="AD747" s="57">
        <f>D747*X747/5</f>
        <v/>
      </c>
      <c r="AE747" s="58">
        <f>IF(AR747=1,D747*Y747/5,"")</f>
        <v/>
      </c>
      <c r="AF747" s="57">
        <f>D747*Z747</f>
        <v/>
      </c>
      <c r="AG747" s="58">
        <f>IF(AR747=1,D747*AA747,"")</f>
        <v/>
      </c>
      <c r="AH747" s="14" t="inlineStr">
        <is>
          <t>Y: L1 | N: none | X: none | U: L2, L3, L4, L5. See dataset-specific evidence note in MCDM_Grades and the complete rules in MCDM_Rubric.</t>
        </is>
      </c>
      <c r="AI747" s="27" t="n"/>
      <c r="AJ747" s="14" t="inlineStr">
        <is>
          <t>https://huggingface.co/datasets/manot/pothole-segmentation2</t>
        </is>
      </c>
      <c r="AK747" s="27" t="n"/>
      <c r="AL747" s="14" t="inlineStr">
        <is>
          <t>P: primary documentation (not evaluator-verified data quality)</t>
        </is>
      </c>
      <c r="AM747" s="27" t="n"/>
      <c r="AN747" s="14" t="inlineStr">
        <is>
          <t>e1f14d0eb790c1a5d6d2c9e7accee79e17509bd1</t>
        </is>
      </c>
      <c r="AO747" s="27" t="n"/>
      <c r="AP747" s="14" t="inlineStr">
        <is>
          <t>2026-09-07</t>
        </is>
      </c>
      <c r="AQ747" s="27" t="n"/>
      <c r="AR747" s="14">
        <f>IF(AND(AS747=5,LEN(AW747)=5,LEN(SUBSTITUTE(SUBSTITUTE(SUBSTITUTE(SUBSTITUTE(AW747,"Y",""),"N",""),"U",""),"X",""))=0),1,0)</f>
        <v/>
      </c>
      <c r="AS747" s="14">
        <f>COUNTA(G747,J747,M747,P747,S747)</f>
        <v/>
      </c>
      <c r="AT747" s="14">
        <f>SUM(IF(OR(G747="Y",G747="N",G747="U",G747="X"),IF(G747=F747,1,0),0),IF(OR(J747="Y",J747="N",J747="U",J747="X"),IF(J747=I747,1,0),0),IF(OR(M747="Y",M747="N",M747="U",M747="X"),IF(M747=L747,1,0),0),IF(OR(P747="Y",P747="N",P747="U",P747="X"),IF(P747=O747,1,0),0),IF(OR(S747="Y",S747="N",S747="U",S747="X"),IF(S747=R747,1,0),0))</f>
        <v/>
      </c>
      <c r="AU747" s="14">
        <f>A747&amp;"|"&amp;LEFT(C747,1)</f>
        <v/>
      </c>
      <c r="AV747" s="14">
        <f>F747&amp;I747&amp;L747&amp;O747&amp;R747</f>
        <v/>
      </c>
      <c r="AW747" s="14">
        <f>G747&amp;J747&amp;M747&amp;P747&amp;S747</f>
        <v/>
      </c>
    </row>
    <row r="748" ht="70" customHeight="1">
      <c r="A748" s="14" t="inlineStr">
        <is>
          <t>DS-094</t>
        </is>
      </c>
      <c r="B748" s="14" t="inlineStr">
        <is>
          <t>manot/pothole-segmentation2</t>
        </is>
      </c>
      <c r="C748" s="14" t="inlineStr">
        <is>
          <t>D Documentation</t>
        </is>
      </c>
      <c r="D748" s="14">
        <f>MCDM_Settings!$D$9</f>
        <v/>
      </c>
      <c r="E748" s="14" t="inlineStr">
        <is>
          <t>D1 Describe the files</t>
        </is>
      </c>
      <c r="F748" s="21" t="inlineStr">
        <is>
          <t>U</t>
        </is>
      </c>
      <c r="G748" s="23" t="n"/>
      <c r="H748" s="14" t="inlineStr">
        <is>
          <t>D2 Explain the source</t>
        </is>
      </c>
      <c r="I748" s="21" t="inlineStr">
        <is>
          <t>Y</t>
        </is>
      </c>
      <c r="J748" s="23" t="n"/>
      <c r="K748" s="14" t="inlineStr">
        <is>
          <t>D3 Track the version</t>
        </is>
      </c>
      <c r="L748" s="21" t="inlineStr">
        <is>
          <t>Y</t>
        </is>
      </c>
      <c r="M748" s="23" t="n"/>
      <c r="N748" s="14" t="inlineStr">
        <is>
          <t>D4 State the limits</t>
        </is>
      </c>
      <c r="O748" s="21" t="inlineStr">
        <is>
          <t>U</t>
        </is>
      </c>
      <c r="P748" s="23" t="n"/>
      <c r="Q748" s="14" t="inlineStr">
        <is>
          <t>D5 Locate the details</t>
        </is>
      </c>
      <c r="R748" s="21" t="inlineStr">
        <is>
          <t>Y</t>
        </is>
      </c>
      <c r="S748" s="23" t="n"/>
      <c r="T748" s="14">
        <f>IF(Z748=0,IF(ISNUMBER(SEARCH("X",AV748)),"Unrated (0-5; X)","Unrated (0-5)"),IF(Z748=1,V748&amp;"/5",V748&amp;"-"&amp;X748&amp;"/5 (P"&amp;IF(ISNUMBER(SEARCH("X",AV748)),"; X","")&amp;")"))</f>
        <v/>
      </c>
      <c r="U748" s="26">
        <f>IF(AS748=0,"",IF(AR748=0,"Incomplete/invalid",IF(AA748=0,IF(ISNUMBER(SEARCH("X",AW748)),"Unrated (0-5; X)","Unrated (0-5)"),IF(AA748=1,W748&amp;"/5",W748&amp;"-"&amp;Y748&amp;"/5 (P"&amp;IF(ISNUMBER(SEARCH("X",AW748)),"; X","")&amp;")"))))</f>
        <v/>
      </c>
      <c r="V748" s="53">
        <f>LEN(AV748)-LEN(SUBSTITUTE(AV748,"Y",""))</f>
        <v/>
      </c>
      <c r="W748" s="54">
        <f>IF(AR748=1,LEN(AW748)-LEN(SUBSTITUTE(AW748,"Y","")),"")</f>
        <v/>
      </c>
      <c r="X748" s="53">
        <f>5-(LEN(AV748)-LEN(SUBSTITUTE(AV748,"N","")))</f>
        <v/>
      </c>
      <c r="Y748" s="54">
        <f>IF(AR748=1,5-(LEN(AW748)-LEN(SUBSTITUTE(AW748,"N",""))),"")</f>
        <v/>
      </c>
      <c r="Z748" s="55">
        <f>(V748+5-X748)/5</f>
        <v/>
      </c>
      <c r="AA748" s="56">
        <f>IF(AR748=1,(W748+5-Y748)/5,"")</f>
        <v/>
      </c>
      <c r="AB748" s="57">
        <f>D748*V748/5</f>
        <v/>
      </c>
      <c r="AC748" s="58">
        <f>IF(AR748=1,D748*W748/5,"")</f>
        <v/>
      </c>
      <c r="AD748" s="57">
        <f>D748*X748/5</f>
        <v/>
      </c>
      <c r="AE748" s="58">
        <f>IF(AR748=1,D748*Y748/5,"")</f>
        <v/>
      </c>
      <c r="AF748" s="57">
        <f>D748*Z748</f>
        <v/>
      </c>
      <c r="AG748" s="58">
        <f>IF(AR748=1,D748*AA748,"")</f>
        <v/>
      </c>
      <c r="AH748" s="14" t="inlineStr">
        <is>
          <t>Y: D2, D3, D5 | N: none | X: none | U: D1, D4. See dataset-specific evidence note in MCDM_Grades and the complete rules in MCDM_Rubric.</t>
        </is>
      </c>
      <c r="AI748" s="27" t="n"/>
      <c r="AJ748" s="14" t="inlineStr">
        <is>
          <t>https://huggingface.co/datasets/manot/pothole-segmentation2</t>
        </is>
      </c>
      <c r="AK748" s="27" t="n"/>
      <c r="AL748" s="14" t="inlineStr">
        <is>
          <t>P: primary documentation (not evaluator-verified data quality)</t>
        </is>
      </c>
      <c r="AM748" s="27" t="n"/>
      <c r="AN748" s="14" t="inlineStr">
        <is>
          <t>e1f14d0eb790c1a5d6d2c9e7accee79e17509bd1</t>
        </is>
      </c>
      <c r="AO748" s="27" t="n"/>
      <c r="AP748" s="14" t="inlineStr">
        <is>
          <t>2026-09-07</t>
        </is>
      </c>
      <c r="AQ748" s="27" t="n"/>
      <c r="AR748" s="14">
        <f>IF(AND(AS748=5,LEN(AW748)=5,LEN(SUBSTITUTE(SUBSTITUTE(SUBSTITUTE(SUBSTITUTE(AW748,"Y",""),"N",""),"U",""),"X",""))=0),1,0)</f>
        <v/>
      </c>
      <c r="AS748" s="14">
        <f>COUNTA(G748,J748,M748,P748,S748)</f>
        <v/>
      </c>
      <c r="AT748" s="14">
        <f>SUM(IF(OR(G748="Y",G748="N",G748="U",G748="X"),IF(G748=F748,1,0),0),IF(OR(J748="Y",J748="N",J748="U",J748="X"),IF(J748=I748,1,0),0),IF(OR(M748="Y",M748="N",M748="U",M748="X"),IF(M748=L748,1,0),0),IF(OR(P748="Y",P748="N",P748="U",P748="X"),IF(P748=O748,1,0),0),IF(OR(S748="Y",S748="N",S748="U",S748="X"),IF(S748=R748,1,0),0))</f>
        <v/>
      </c>
      <c r="AU748" s="14">
        <f>A748&amp;"|"&amp;LEFT(C748,1)</f>
        <v/>
      </c>
      <c r="AV748" s="14">
        <f>F748&amp;I748&amp;L748&amp;O748&amp;R748</f>
        <v/>
      </c>
      <c r="AW748" s="14">
        <f>G748&amp;J748&amp;M748&amp;P748&amp;S748</f>
        <v/>
      </c>
    </row>
    <row r="749" ht="70" customHeight="1">
      <c r="A749" s="14" t="inlineStr">
        <is>
          <t>DS-094</t>
        </is>
      </c>
      <c r="B749" s="14" t="inlineStr">
        <is>
          <t>manot/pothole-segmentation2</t>
        </is>
      </c>
      <c r="C749" s="14" t="inlineStr">
        <is>
          <t>C Sample Size</t>
        </is>
      </c>
      <c r="D749" s="14">
        <f>MCDM_Settings!$D$10</f>
        <v/>
      </c>
      <c r="E749" s="14" t="inlineStr">
        <is>
          <t>C1 Count originals</t>
        </is>
      </c>
      <c r="F749" s="21" t="inlineStr">
        <is>
          <t>U</t>
        </is>
      </c>
      <c r="G749" s="23" t="n"/>
      <c r="H749" s="14" t="inlineStr">
        <is>
          <t>C2 Count each class</t>
        </is>
      </c>
      <c r="I749" s="21" t="inlineStr">
        <is>
          <t>U</t>
        </is>
      </c>
      <c r="J749" s="23" t="n"/>
      <c r="K749" s="14" t="inlineStr">
        <is>
          <t>C3 Count each group</t>
        </is>
      </c>
      <c r="L749" s="21" t="inlineStr">
        <is>
          <t>U</t>
        </is>
      </c>
      <c r="M749" s="23" t="n"/>
      <c r="N749" s="14" t="inlineStr">
        <is>
          <t>C4 Count each split</t>
        </is>
      </c>
      <c r="O749" s="21" t="inlineStr">
        <is>
          <t>U</t>
        </is>
      </c>
      <c r="P749" s="23" t="n"/>
      <c r="Q749" s="14" t="inlineStr">
        <is>
          <t>C5 Justify the size</t>
        </is>
      </c>
      <c r="R749" s="21" t="inlineStr">
        <is>
          <t>U</t>
        </is>
      </c>
      <c r="S749" s="23" t="n"/>
      <c r="T749" s="14">
        <f>IF(Z749=0,IF(ISNUMBER(SEARCH("X",AV749)),"Unrated (0-5; X)","Unrated (0-5)"),IF(Z749=1,V749&amp;"/5",V749&amp;"-"&amp;X749&amp;"/5 (P"&amp;IF(ISNUMBER(SEARCH("X",AV749)),"; X","")&amp;")"))</f>
        <v/>
      </c>
      <c r="U749" s="26">
        <f>IF(AS749=0,"",IF(AR749=0,"Incomplete/invalid",IF(AA749=0,IF(ISNUMBER(SEARCH("X",AW749)),"Unrated (0-5; X)","Unrated (0-5)"),IF(AA749=1,W749&amp;"/5",W749&amp;"-"&amp;Y749&amp;"/5 (P"&amp;IF(ISNUMBER(SEARCH("X",AW749)),"; X","")&amp;")"))))</f>
        <v/>
      </c>
      <c r="V749" s="53">
        <f>LEN(AV749)-LEN(SUBSTITUTE(AV749,"Y",""))</f>
        <v/>
      </c>
      <c r="W749" s="54">
        <f>IF(AR749=1,LEN(AW749)-LEN(SUBSTITUTE(AW749,"Y","")),"")</f>
        <v/>
      </c>
      <c r="X749" s="53">
        <f>5-(LEN(AV749)-LEN(SUBSTITUTE(AV749,"N","")))</f>
        <v/>
      </c>
      <c r="Y749" s="54">
        <f>IF(AR749=1,5-(LEN(AW749)-LEN(SUBSTITUTE(AW749,"N",""))),"")</f>
        <v/>
      </c>
      <c r="Z749" s="55">
        <f>(V749+5-X749)/5</f>
        <v/>
      </c>
      <c r="AA749" s="56">
        <f>IF(AR749=1,(W749+5-Y749)/5,"")</f>
        <v/>
      </c>
      <c r="AB749" s="57">
        <f>D749*V749/5</f>
        <v/>
      </c>
      <c r="AC749" s="58">
        <f>IF(AR749=1,D749*W749/5,"")</f>
        <v/>
      </c>
      <c r="AD749" s="57">
        <f>D749*X749/5</f>
        <v/>
      </c>
      <c r="AE749" s="58">
        <f>IF(AR749=1,D749*Y749/5,"")</f>
        <v/>
      </c>
      <c r="AF749" s="57">
        <f>D749*Z749</f>
        <v/>
      </c>
      <c r="AG749" s="58">
        <f>IF(AR749=1,D749*AA749,"")</f>
        <v/>
      </c>
      <c r="AH749" s="14" t="inlineStr">
        <is>
          <t>Y: none | N: none | X: none | U: C1, C2, C3, C4, C5. See dataset-specific evidence note in MCDM_Grades and the complete rules in MCDM_Rubric.</t>
        </is>
      </c>
      <c r="AI749" s="27" t="n"/>
      <c r="AJ749" s="14" t="inlineStr">
        <is>
          <t>https://huggingface.co/datasets/manot/pothole-segmentation2</t>
        </is>
      </c>
      <c r="AK749" s="27" t="n"/>
      <c r="AL749" s="14" t="inlineStr">
        <is>
          <t>P: primary documentation (not evaluator-verified data quality)</t>
        </is>
      </c>
      <c r="AM749" s="27" t="n"/>
      <c r="AN749" s="14" t="inlineStr">
        <is>
          <t>e1f14d0eb790c1a5d6d2c9e7accee79e17509bd1</t>
        </is>
      </c>
      <c r="AO749" s="27" t="n"/>
      <c r="AP749" s="14" t="inlineStr">
        <is>
          <t>2026-09-07</t>
        </is>
      </c>
      <c r="AQ749" s="27" t="n"/>
      <c r="AR749" s="14">
        <f>IF(AND(AS749=5,LEN(AW749)=5,LEN(SUBSTITUTE(SUBSTITUTE(SUBSTITUTE(SUBSTITUTE(AW749,"Y",""),"N",""),"U",""),"X",""))=0),1,0)</f>
        <v/>
      </c>
      <c r="AS749" s="14">
        <f>COUNTA(G749,J749,M749,P749,S749)</f>
        <v/>
      </c>
      <c r="AT749" s="14">
        <f>SUM(IF(OR(G749="Y",G749="N",G749="U",G749="X"),IF(G749=F749,1,0),0),IF(OR(J749="Y",J749="N",J749="U",J749="X"),IF(J749=I749,1,0),0),IF(OR(M749="Y",M749="N",M749="U",M749="X"),IF(M749=L749,1,0),0),IF(OR(P749="Y",P749="N",P749="U",P749="X"),IF(P749=O749,1,0),0),IF(OR(S749="Y",S749="N",S749="U",S749="X"),IF(S749=R749,1,0),0))</f>
        <v/>
      </c>
      <c r="AU749" s="14">
        <f>A749&amp;"|"&amp;LEFT(C749,1)</f>
        <v/>
      </c>
      <c r="AV749" s="14">
        <f>F749&amp;I749&amp;L749&amp;O749&amp;R749</f>
        <v/>
      </c>
      <c r="AW749" s="14">
        <f>G749&amp;J749&amp;M749&amp;P749&amp;S749</f>
        <v/>
      </c>
    </row>
    <row r="750" ht="70" customHeight="1">
      <c r="A750" s="14" t="inlineStr">
        <is>
          <t>DS-094</t>
        </is>
      </c>
      <c r="B750" s="14" t="inlineStr">
        <is>
          <t>manot/pothole-segmentation2</t>
        </is>
      </c>
      <c r="C750" s="14" t="inlineStr">
        <is>
          <t>R Domain Fit</t>
        </is>
      </c>
      <c r="D750" s="14">
        <f>MCDM_Settings!$D$11</f>
        <v/>
      </c>
      <c r="E750" s="14" t="inlineStr">
        <is>
          <t>R1 Define the domain</t>
        </is>
      </c>
      <c r="F750" s="21" t="inlineStr">
        <is>
          <t>U</t>
        </is>
      </c>
      <c r="G750" s="23" t="n"/>
      <c r="H750" s="14" t="inlineStr">
        <is>
          <t>R2 Describe coverage</t>
        </is>
      </c>
      <c r="I750" s="21" t="inlineStr">
        <is>
          <t>U</t>
        </is>
      </c>
      <c r="J750" s="23" t="n"/>
      <c r="K750" s="14" t="inlineStr">
        <is>
          <t>R3 Compare the target</t>
        </is>
      </c>
      <c r="L750" s="21" t="inlineStr">
        <is>
          <t>U</t>
        </is>
      </c>
      <c r="M750" s="23" t="n"/>
      <c r="N750" s="14" t="inlineStr">
        <is>
          <t>R4 Check for bias</t>
        </is>
      </c>
      <c r="O750" s="21" t="inlineStr">
        <is>
          <t>U</t>
        </is>
      </c>
      <c r="P750" s="23" t="n"/>
      <c r="Q750" s="14" t="inlineStr">
        <is>
          <t>R5 Test a new domain</t>
        </is>
      </c>
      <c r="R750" s="21" t="inlineStr">
        <is>
          <t>U</t>
        </is>
      </c>
      <c r="S750" s="23" t="n"/>
      <c r="T750" s="14">
        <f>IF(Z750=0,IF(ISNUMBER(SEARCH("X",AV750)),"Unrated (0-5; X)","Unrated (0-5)"),IF(Z750=1,V750&amp;"/5",V750&amp;"-"&amp;X750&amp;"/5 (P"&amp;IF(ISNUMBER(SEARCH("X",AV750)),"; X","")&amp;")"))</f>
        <v/>
      </c>
      <c r="U750" s="26">
        <f>IF(AS750=0,"",IF(AR750=0,"Incomplete/invalid",IF(AA750=0,IF(ISNUMBER(SEARCH("X",AW750)),"Unrated (0-5; X)","Unrated (0-5)"),IF(AA750=1,W750&amp;"/5",W750&amp;"-"&amp;Y750&amp;"/5 (P"&amp;IF(ISNUMBER(SEARCH("X",AW750)),"; X","")&amp;")"))))</f>
        <v/>
      </c>
      <c r="V750" s="53">
        <f>LEN(AV750)-LEN(SUBSTITUTE(AV750,"Y",""))</f>
        <v/>
      </c>
      <c r="W750" s="54">
        <f>IF(AR750=1,LEN(AW750)-LEN(SUBSTITUTE(AW750,"Y","")),"")</f>
        <v/>
      </c>
      <c r="X750" s="53">
        <f>5-(LEN(AV750)-LEN(SUBSTITUTE(AV750,"N","")))</f>
        <v/>
      </c>
      <c r="Y750" s="54">
        <f>IF(AR750=1,5-(LEN(AW750)-LEN(SUBSTITUTE(AW750,"N",""))),"")</f>
        <v/>
      </c>
      <c r="Z750" s="55">
        <f>(V750+5-X750)/5</f>
        <v/>
      </c>
      <c r="AA750" s="56">
        <f>IF(AR750=1,(W750+5-Y750)/5,"")</f>
        <v/>
      </c>
      <c r="AB750" s="57">
        <f>D750*V750/5</f>
        <v/>
      </c>
      <c r="AC750" s="58">
        <f>IF(AR750=1,D750*W750/5,"")</f>
        <v/>
      </c>
      <c r="AD750" s="57">
        <f>D750*X750/5</f>
        <v/>
      </c>
      <c r="AE750" s="58">
        <f>IF(AR750=1,D750*Y750/5,"")</f>
        <v/>
      </c>
      <c r="AF750" s="57">
        <f>D750*Z750</f>
        <v/>
      </c>
      <c r="AG750" s="58">
        <f>IF(AR750=1,D750*AA750,"")</f>
        <v/>
      </c>
      <c r="AH750" s="14" t="inlineStr">
        <is>
          <t>Y: none | N: none | X: none | U: R1, R2, R3, R4, R5. See dataset-specific evidence note in MCDM_Grades and the complete rules in MCDM_Rubric.</t>
        </is>
      </c>
      <c r="AI750" s="27" t="n"/>
      <c r="AJ750" s="14" t="inlineStr">
        <is>
          <t>https://huggingface.co/datasets/manot/pothole-segmentation2</t>
        </is>
      </c>
      <c r="AK750" s="27" t="n"/>
      <c r="AL750" s="14" t="inlineStr">
        <is>
          <t>P: primary documentation (not evaluator-verified data quality)</t>
        </is>
      </c>
      <c r="AM750" s="27" t="n"/>
      <c r="AN750" s="14" t="inlineStr">
        <is>
          <t>e1f14d0eb790c1a5d6d2c9e7accee79e17509bd1</t>
        </is>
      </c>
      <c r="AO750" s="27" t="n"/>
      <c r="AP750" s="14" t="inlineStr">
        <is>
          <t>2026-09-07</t>
        </is>
      </c>
      <c r="AQ750" s="27" t="n"/>
      <c r="AR750" s="14">
        <f>IF(AND(AS750=5,LEN(AW750)=5,LEN(SUBSTITUTE(SUBSTITUTE(SUBSTITUTE(SUBSTITUTE(AW750,"Y",""),"N",""),"U",""),"X",""))=0),1,0)</f>
        <v/>
      </c>
      <c r="AS750" s="14">
        <f>COUNTA(G750,J750,M750,P750,S750)</f>
        <v/>
      </c>
      <c r="AT750" s="14">
        <f>SUM(IF(OR(G750="Y",G750="N",G750="U",G750="X"),IF(G750=F750,1,0),0),IF(OR(J750="Y",J750="N",J750="U",J750="X"),IF(J750=I750,1,0),0),IF(OR(M750="Y",M750="N",M750="U",M750="X"),IF(M750=L750,1,0),0),IF(OR(P750="Y",P750="N",P750="U",P750="X"),IF(P750=O750,1,0),0),IF(OR(S750="Y",S750="N",S750="U",S750="X"),IF(S750=R750,1,0),0))</f>
        <v/>
      </c>
      <c r="AU750" s="14">
        <f>A750&amp;"|"&amp;LEFT(C750,1)</f>
        <v/>
      </c>
      <c r="AV750" s="14">
        <f>F750&amp;I750&amp;L750&amp;O750&amp;R750</f>
        <v/>
      </c>
      <c r="AW750" s="14">
        <f>G750&amp;J750&amp;M750&amp;P750&amp;S750</f>
        <v/>
      </c>
    </row>
    <row r="751" ht="70" customHeight="1">
      <c r="A751" s="14" t="inlineStr">
        <is>
          <t>DS-094</t>
        </is>
      </c>
      <c r="B751" s="14" t="inlineStr">
        <is>
          <t>manot/pothole-segmentation2</t>
        </is>
      </c>
      <c r="C751" s="14" t="inlineStr">
        <is>
          <t>M Sensor Details</t>
        </is>
      </c>
      <c r="D751" s="14">
        <f>MCDM_Settings!$D$12</f>
        <v/>
      </c>
      <c r="E751" s="14" t="inlineStr">
        <is>
          <t>M1 Identify equipment</t>
        </is>
      </c>
      <c r="F751" s="21" t="inlineStr">
        <is>
          <t>U</t>
        </is>
      </c>
      <c r="G751" s="23" t="n"/>
      <c r="H751" s="14" t="inlineStr">
        <is>
          <t>M2 Specify the scale</t>
        </is>
      </c>
      <c r="I751" s="21" t="inlineStr">
        <is>
          <t>U</t>
        </is>
      </c>
      <c r="J751" s="23" t="n"/>
      <c r="K751" s="14" t="inlineStr">
        <is>
          <t>M3 Locate the records</t>
        </is>
      </c>
      <c r="L751" s="21" t="inlineStr">
        <is>
          <t>U</t>
        </is>
      </c>
      <c r="M751" s="23" t="n"/>
      <c r="N751" s="14" t="inlineStr">
        <is>
          <t>M4 Report precision</t>
        </is>
      </c>
      <c r="O751" s="21" t="inlineStr">
        <is>
          <t>U</t>
        </is>
      </c>
      <c r="P751" s="23" t="n"/>
      <c r="Q751" s="14" t="inlineStr">
        <is>
          <t>M5 Explain processing</t>
        </is>
      </c>
      <c r="R751" s="21" t="inlineStr">
        <is>
          <t>Y</t>
        </is>
      </c>
      <c r="S751" s="23" t="n"/>
      <c r="T751" s="14">
        <f>IF(Z751=0,IF(ISNUMBER(SEARCH("X",AV751)),"Unrated (0-5; X)","Unrated (0-5)"),IF(Z751=1,V751&amp;"/5",V751&amp;"-"&amp;X751&amp;"/5 (P"&amp;IF(ISNUMBER(SEARCH("X",AV751)),"; X","")&amp;")"))</f>
        <v/>
      </c>
      <c r="U751" s="26">
        <f>IF(AS751=0,"",IF(AR751=0,"Incomplete/invalid",IF(AA751=0,IF(ISNUMBER(SEARCH("X",AW751)),"Unrated (0-5; X)","Unrated (0-5)"),IF(AA751=1,W751&amp;"/5",W751&amp;"-"&amp;Y751&amp;"/5 (P"&amp;IF(ISNUMBER(SEARCH("X",AW751)),"; X","")&amp;")"))))</f>
        <v/>
      </c>
      <c r="V751" s="53">
        <f>LEN(AV751)-LEN(SUBSTITUTE(AV751,"Y",""))</f>
        <v/>
      </c>
      <c r="W751" s="54">
        <f>IF(AR751=1,LEN(AW751)-LEN(SUBSTITUTE(AW751,"Y","")),"")</f>
        <v/>
      </c>
      <c r="X751" s="53">
        <f>5-(LEN(AV751)-LEN(SUBSTITUTE(AV751,"N","")))</f>
        <v/>
      </c>
      <c r="Y751" s="54">
        <f>IF(AR751=1,5-(LEN(AW751)-LEN(SUBSTITUTE(AW751,"N",""))),"")</f>
        <v/>
      </c>
      <c r="Z751" s="55">
        <f>(V751+5-X751)/5</f>
        <v/>
      </c>
      <c r="AA751" s="56">
        <f>IF(AR751=1,(W751+5-Y751)/5,"")</f>
        <v/>
      </c>
      <c r="AB751" s="57">
        <f>D751*V751/5</f>
        <v/>
      </c>
      <c r="AC751" s="58">
        <f>IF(AR751=1,D751*W751/5,"")</f>
        <v/>
      </c>
      <c r="AD751" s="57">
        <f>D751*X751/5</f>
        <v/>
      </c>
      <c r="AE751" s="58">
        <f>IF(AR751=1,D751*Y751/5,"")</f>
        <v/>
      </c>
      <c r="AF751" s="57">
        <f>D751*Z751</f>
        <v/>
      </c>
      <c r="AG751" s="58">
        <f>IF(AR751=1,D751*AA751,"")</f>
        <v/>
      </c>
      <c r="AH751" s="14" t="inlineStr">
        <is>
          <t>Y: M5 | N: none | X: none | U: M1, M2, M3, M4. See dataset-specific evidence note in MCDM_Grades and the complete rules in MCDM_Rubric.</t>
        </is>
      </c>
      <c r="AI751" s="27" t="n"/>
      <c r="AJ751" s="14" t="inlineStr">
        <is>
          <t>https://huggingface.co/datasets/manot/pothole-segmentation2</t>
        </is>
      </c>
      <c r="AK751" s="27" t="n"/>
      <c r="AL751" s="14" t="inlineStr">
        <is>
          <t>P: primary documentation (not evaluator-verified data quality)</t>
        </is>
      </c>
      <c r="AM751" s="27" t="n"/>
      <c r="AN751" s="14" t="inlineStr">
        <is>
          <t>e1f14d0eb790c1a5d6d2c9e7accee79e17509bd1</t>
        </is>
      </c>
      <c r="AO751" s="27" t="n"/>
      <c r="AP751" s="14" t="inlineStr">
        <is>
          <t>2026-09-07</t>
        </is>
      </c>
      <c r="AQ751" s="27" t="n"/>
      <c r="AR751" s="14">
        <f>IF(AND(AS751=5,LEN(AW751)=5,LEN(SUBSTITUTE(SUBSTITUTE(SUBSTITUTE(SUBSTITUTE(AW751,"Y",""),"N",""),"U",""),"X",""))=0),1,0)</f>
        <v/>
      </c>
      <c r="AS751" s="14">
        <f>COUNTA(G751,J751,M751,P751,S751)</f>
        <v/>
      </c>
      <c r="AT751" s="14">
        <f>SUM(IF(OR(G751="Y",G751="N",G751="U",G751="X"),IF(G751=F751,1,0),0),IF(OR(J751="Y",J751="N",J751="U",J751="X"),IF(J751=I751,1,0),0),IF(OR(M751="Y",M751="N",M751="U",M751="X"),IF(M751=L751,1,0),0),IF(OR(P751="Y",P751="N",P751="U",P751="X"),IF(P751=O751,1,0),0),IF(OR(S751="Y",S751="N",S751="U",S751="X"),IF(S751=R751,1,0),0))</f>
        <v/>
      </c>
      <c r="AU751" s="14">
        <f>A751&amp;"|"&amp;LEFT(C751,1)</f>
        <v/>
      </c>
      <c r="AV751" s="14">
        <f>F751&amp;I751&amp;L751&amp;O751&amp;R751</f>
        <v/>
      </c>
      <c r="AW751" s="14">
        <f>G751&amp;J751&amp;M751&amp;P751&amp;S751</f>
        <v/>
      </c>
    </row>
    <row r="752" ht="70" customHeight="1">
      <c r="A752" s="14" t="inlineStr">
        <is>
          <t>DS-094</t>
        </is>
      </c>
      <c r="B752" s="14" t="inlineStr">
        <is>
          <t>manot/pothole-segmentation2</t>
        </is>
      </c>
      <c r="C752" s="14" t="inlineStr">
        <is>
          <t>V Test Readiness</t>
        </is>
      </c>
      <c r="D752" s="14">
        <f>MCDM_Settings!$D$13</f>
        <v/>
      </c>
      <c r="E752" s="14" t="inlineStr">
        <is>
          <t>V1 Identify test data</t>
        </is>
      </c>
      <c r="F752" s="21" t="inlineStr">
        <is>
          <t>Y</t>
        </is>
      </c>
      <c r="G752" s="23" t="n"/>
      <c r="H752" s="14" t="inlineStr">
        <is>
          <t>V2 Define the splits</t>
        </is>
      </c>
      <c r="I752" s="21" t="inlineStr">
        <is>
          <t>U</t>
        </is>
      </c>
      <c r="J752" s="23" t="n"/>
      <c r="K752" s="14" t="inlineStr">
        <is>
          <t>V3 Prevent leakage</t>
        </is>
      </c>
      <c r="L752" s="21" t="inlineStr">
        <is>
          <t>U</t>
        </is>
      </c>
      <c r="M752" s="23" t="n"/>
      <c r="N752" s="14" t="inlineStr">
        <is>
          <t>V4 Provide a baseline</t>
        </is>
      </c>
      <c r="O752" s="21" t="inlineStr">
        <is>
          <t>U</t>
        </is>
      </c>
      <c r="P752" s="23" t="n"/>
      <c r="Q752" s="14" t="inlineStr">
        <is>
          <t>V5 Report uncertainty</t>
        </is>
      </c>
      <c r="R752" s="21" t="inlineStr">
        <is>
          <t>U</t>
        </is>
      </c>
      <c r="S752" s="23" t="n"/>
      <c r="T752" s="14">
        <f>IF(Z752=0,IF(ISNUMBER(SEARCH("X",AV752)),"Unrated (0-5; X)","Unrated (0-5)"),IF(Z752=1,V752&amp;"/5",V752&amp;"-"&amp;X752&amp;"/5 (P"&amp;IF(ISNUMBER(SEARCH("X",AV752)),"; X","")&amp;")"))</f>
        <v/>
      </c>
      <c r="U752" s="26">
        <f>IF(AS752=0,"",IF(AR752=0,"Incomplete/invalid",IF(AA752=0,IF(ISNUMBER(SEARCH("X",AW752)),"Unrated (0-5; X)","Unrated (0-5)"),IF(AA752=1,W752&amp;"/5",W752&amp;"-"&amp;Y752&amp;"/5 (P"&amp;IF(ISNUMBER(SEARCH("X",AW752)),"; X","")&amp;")"))))</f>
        <v/>
      </c>
      <c r="V752" s="53">
        <f>LEN(AV752)-LEN(SUBSTITUTE(AV752,"Y",""))</f>
        <v/>
      </c>
      <c r="W752" s="54">
        <f>IF(AR752=1,LEN(AW752)-LEN(SUBSTITUTE(AW752,"Y","")),"")</f>
        <v/>
      </c>
      <c r="X752" s="53">
        <f>5-(LEN(AV752)-LEN(SUBSTITUTE(AV752,"N","")))</f>
        <v/>
      </c>
      <c r="Y752" s="54">
        <f>IF(AR752=1,5-(LEN(AW752)-LEN(SUBSTITUTE(AW752,"N",""))),"")</f>
        <v/>
      </c>
      <c r="Z752" s="55">
        <f>(V752+5-X752)/5</f>
        <v/>
      </c>
      <c r="AA752" s="56">
        <f>IF(AR752=1,(W752+5-Y752)/5,"")</f>
        <v/>
      </c>
      <c r="AB752" s="57">
        <f>D752*V752/5</f>
        <v/>
      </c>
      <c r="AC752" s="58">
        <f>IF(AR752=1,D752*W752/5,"")</f>
        <v/>
      </c>
      <c r="AD752" s="57">
        <f>D752*X752/5</f>
        <v/>
      </c>
      <c r="AE752" s="58">
        <f>IF(AR752=1,D752*Y752/5,"")</f>
        <v/>
      </c>
      <c r="AF752" s="57">
        <f>D752*Z752</f>
        <v/>
      </c>
      <c r="AG752" s="58">
        <f>IF(AR752=1,D752*AA752,"")</f>
        <v/>
      </c>
      <c r="AH752" s="14" t="inlineStr">
        <is>
          <t>Y: V1 | N: none | X: none | U: V2, V3, V4, V5. See dataset-specific evidence note in MCDM_Grades and the complete rules in MCDM_Rubric.</t>
        </is>
      </c>
      <c r="AI752" s="27" t="n"/>
      <c r="AJ752" s="14" t="inlineStr">
        <is>
          <t>https://huggingface.co/datasets/manot/pothole-segmentation2</t>
        </is>
      </c>
      <c r="AK752" s="27" t="n"/>
      <c r="AL752" s="14" t="inlineStr">
        <is>
          <t>P: primary documentation (not evaluator-verified data quality)</t>
        </is>
      </c>
      <c r="AM752" s="27" t="n"/>
      <c r="AN752" s="14" t="inlineStr">
        <is>
          <t>e1f14d0eb790c1a5d6d2c9e7accee79e17509bd1</t>
        </is>
      </c>
      <c r="AO752" s="27" t="n"/>
      <c r="AP752" s="14" t="inlineStr">
        <is>
          <t>2026-09-07</t>
        </is>
      </c>
      <c r="AQ752" s="27" t="n"/>
      <c r="AR752" s="14">
        <f>IF(AND(AS752=5,LEN(AW752)=5,LEN(SUBSTITUTE(SUBSTITUTE(SUBSTITUTE(SUBSTITUTE(AW752,"Y",""),"N",""),"U",""),"X",""))=0),1,0)</f>
        <v/>
      </c>
      <c r="AS752" s="14">
        <f>COUNTA(G752,J752,M752,P752,S752)</f>
        <v/>
      </c>
      <c r="AT752" s="14">
        <f>SUM(IF(OR(G752="Y",G752="N",G752="U",G752="X"),IF(G752=F752,1,0),0),IF(OR(J752="Y",J752="N",J752="U",J752="X"),IF(J752=I752,1,0),0),IF(OR(M752="Y",M752="N",M752="U",M752="X"),IF(M752=L752,1,0),0),IF(OR(P752="Y",P752="N",P752="U",P752="X"),IF(P752=O752,1,0),0),IF(OR(S752="Y",S752="N",S752="U",S752="X"),IF(S752=R752,1,0),0))</f>
        <v/>
      </c>
      <c r="AU752" s="14">
        <f>A752&amp;"|"&amp;LEFT(C752,1)</f>
        <v/>
      </c>
      <c r="AV752" s="14">
        <f>F752&amp;I752&amp;L752&amp;O752&amp;R752</f>
        <v/>
      </c>
      <c r="AW752" s="14">
        <f>G752&amp;J752&amp;M752&amp;P752&amp;S752</f>
        <v/>
      </c>
    </row>
    <row r="753" ht="70" customHeight="1">
      <c r="A753" s="14" t="inlineStr">
        <is>
          <t>DS-094</t>
        </is>
      </c>
      <c r="B753" s="14" t="inlineStr">
        <is>
          <t>manot/pothole-segmentation2</t>
        </is>
      </c>
      <c r="C753" s="14" t="inlineStr">
        <is>
          <t>E Engineering Value</t>
        </is>
      </c>
      <c r="D753" s="14">
        <f>MCDM_Settings!$D$14</f>
        <v/>
      </c>
      <c r="E753" s="14" t="inlineStr">
        <is>
          <t>E1 Define the outcome</t>
        </is>
      </c>
      <c r="F753" s="21" t="inlineStr">
        <is>
          <t>U</t>
        </is>
      </c>
      <c r="G753" s="23" t="n"/>
      <c r="H753" s="14" t="inlineStr">
        <is>
          <t>E2 Provide measurements</t>
        </is>
      </c>
      <c r="I753" s="21" t="inlineStr">
        <is>
          <t>U</t>
        </is>
      </c>
      <c r="J753" s="23" t="n"/>
      <c r="K753" s="14" t="inlineStr">
        <is>
          <t>E3 Link the records</t>
        </is>
      </c>
      <c r="L753" s="21" t="inlineStr">
        <is>
          <t>U</t>
        </is>
      </c>
      <c r="M753" s="23" t="n"/>
      <c r="N753" s="14" t="inlineStr">
        <is>
          <t>E4 Map agency needs</t>
        </is>
      </c>
      <c r="O753" s="21" t="inlineStr">
        <is>
          <t>U</t>
        </is>
      </c>
      <c r="P753" s="23" t="n"/>
      <c r="Q753" s="14" t="inlineStr">
        <is>
          <t>E5 Validate the decision</t>
        </is>
      </c>
      <c r="R753" s="21" t="inlineStr">
        <is>
          <t>U</t>
        </is>
      </c>
      <c r="S753" s="23" t="n"/>
      <c r="T753" s="14">
        <f>IF(Z753=0,IF(ISNUMBER(SEARCH("X",AV753)),"Unrated (0-5; X)","Unrated (0-5)"),IF(Z753=1,V753&amp;"/5",V753&amp;"-"&amp;X753&amp;"/5 (P"&amp;IF(ISNUMBER(SEARCH("X",AV753)),"; X","")&amp;")"))</f>
        <v/>
      </c>
      <c r="U753" s="26">
        <f>IF(AS753=0,"",IF(AR753=0,"Incomplete/invalid",IF(AA753=0,IF(ISNUMBER(SEARCH("X",AW753)),"Unrated (0-5; X)","Unrated (0-5)"),IF(AA753=1,W753&amp;"/5",W753&amp;"-"&amp;Y753&amp;"/5 (P"&amp;IF(ISNUMBER(SEARCH("X",AW753)),"; X","")&amp;")"))))</f>
        <v/>
      </c>
      <c r="V753" s="53">
        <f>LEN(AV753)-LEN(SUBSTITUTE(AV753,"Y",""))</f>
        <v/>
      </c>
      <c r="W753" s="54">
        <f>IF(AR753=1,LEN(AW753)-LEN(SUBSTITUTE(AW753,"Y","")),"")</f>
        <v/>
      </c>
      <c r="X753" s="53">
        <f>5-(LEN(AV753)-LEN(SUBSTITUTE(AV753,"N","")))</f>
        <v/>
      </c>
      <c r="Y753" s="54">
        <f>IF(AR753=1,5-(LEN(AW753)-LEN(SUBSTITUTE(AW753,"N",""))),"")</f>
        <v/>
      </c>
      <c r="Z753" s="55">
        <f>(V753+5-X753)/5</f>
        <v/>
      </c>
      <c r="AA753" s="56">
        <f>IF(AR753=1,(W753+5-Y753)/5,"")</f>
        <v/>
      </c>
      <c r="AB753" s="57">
        <f>D753*V753/5</f>
        <v/>
      </c>
      <c r="AC753" s="58">
        <f>IF(AR753=1,D753*W753/5,"")</f>
        <v/>
      </c>
      <c r="AD753" s="57">
        <f>D753*X753/5</f>
        <v/>
      </c>
      <c r="AE753" s="58">
        <f>IF(AR753=1,D753*Y753/5,"")</f>
        <v/>
      </c>
      <c r="AF753" s="57">
        <f>D753*Z753</f>
        <v/>
      </c>
      <c r="AG753" s="58">
        <f>IF(AR753=1,D753*AA753,"")</f>
        <v/>
      </c>
      <c r="AH753" s="14" t="inlineStr">
        <is>
          <t>Y: none | N: none | X: none | U: E1, E2, E3, E4, E5. See dataset-specific evidence note in MCDM_Grades and the complete rules in MCDM_Rubric.</t>
        </is>
      </c>
      <c r="AI753" s="27" t="n"/>
      <c r="AJ753" s="14" t="inlineStr">
        <is>
          <t>https://huggingface.co/datasets/manot/pothole-segmentation2</t>
        </is>
      </c>
      <c r="AK753" s="27" t="n"/>
      <c r="AL753" s="14" t="inlineStr">
        <is>
          <t>P: primary documentation (not evaluator-verified data quality)</t>
        </is>
      </c>
      <c r="AM753" s="27" t="n"/>
      <c r="AN753" s="14" t="inlineStr">
        <is>
          <t>e1f14d0eb790c1a5d6d2c9e7accee79e17509bd1</t>
        </is>
      </c>
      <c r="AO753" s="27" t="n"/>
      <c r="AP753" s="14" t="inlineStr">
        <is>
          <t>2026-09-07</t>
        </is>
      </c>
      <c r="AQ753" s="27" t="n"/>
      <c r="AR753" s="14">
        <f>IF(AND(AS753=5,LEN(AW753)=5,LEN(SUBSTITUTE(SUBSTITUTE(SUBSTITUTE(SUBSTITUTE(AW753,"Y",""),"N",""),"U",""),"X",""))=0),1,0)</f>
        <v/>
      </c>
      <c r="AS753" s="14">
        <f>COUNTA(G753,J753,M753,P753,S753)</f>
        <v/>
      </c>
      <c r="AT753" s="14">
        <f>SUM(IF(OR(G753="Y",G753="N",G753="U",G753="X"),IF(G753=F753,1,0),0),IF(OR(J753="Y",J753="N",J753="U",J753="X"),IF(J753=I753,1,0),0),IF(OR(M753="Y",M753="N",M753="U",M753="X"),IF(M753=L753,1,0),0),IF(OR(P753="Y",P753="N",P753="U",P753="X"),IF(P753=O753,1,0),0),IF(OR(S753="Y",S753="N",S753="U",S753="X"),IF(S753=R753,1,0),0))</f>
        <v/>
      </c>
      <c r="AU753" s="14">
        <f>A753&amp;"|"&amp;LEFT(C753,1)</f>
        <v/>
      </c>
      <c r="AV753" s="14">
        <f>F753&amp;I753&amp;L753&amp;O753&amp;R753</f>
        <v/>
      </c>
      <c r="AW753" s="14">
        <f>G753&amp;J753&amp;M753&amp;P753&amp;S753</f>
        <v/>
      </c>
    </row>
    <row r="754" ht="70" customHeight="1">
      <c r="A754" s="14" t="inlineStr">
        <is>
          <t>DS-095</t>
        </is>
      </c>
      <c r="B754" s="14" t="inlineStr">
        <is>
          <t>n-rdd2024-distilled-frdc</t>
        </is>
      </c>
      <c r="C754" s="14" t="inlineStr">
        <is>
          <t>A Access</t>
        </is>
      </c>
      <c r="D754" s="14">
        <f>MCDM_Settings!$D$7</f>
        <v/>
      </c>
      <c r="E754" s="14" t="inlineStr">
        <is>
          <t>A1 Find the release</t>
        </is>
      </c>
      <c r="F754" s="21" t="inlineStr">
        <is>
          <t>Y</t>
        </is>
      </c>
      <c r="G754" s="23" t="n"/>
      <c r="H754" s="14" t="inlineStr">
        <is>
          <t>A2 Get the data</t>
        </is>
      </c>
      <c r="I754" s="21" t="inlineStr">
        <is>
          <t>Y</t>
        </is>
      </c>
      <c r="J754" s="23" t="n"/>
      <c r="K754" s="14" t="inlineStr">
        <is>
          <t>A3 Check the license</t>
        </is>
      </c>
      <c r="L754" s="21" t="inlineStr">
        <is>
          <t>U</t>
        </is>
      </c>
      <c r="M754" s="23" t="n"/>
      <c r="N754" s="14" t="inlineStr">
        <is>
          <t>A4 Check other rights</t>
        </is>
      </c>
      <c r="O754" s="21" t="inlineStr">
        <is>
          <t>U</t>
        </is>
      </c>
      <c r="P754" s="23" t="n"/>
      <c r="Q754" s="14" t="inlineStr">
        <is>
          <t>A5 Open a sample</t>
        </is>
      </c>
      <c r="R754" s="21" t="inlineStr">
        <is>
          <t>U</t>
        </is>
      </c>
      <c r="S754" s="23" t="n"/>
      <c r="T754" s="14">
        <f>IF(Z754=0,IF(ISNUMBER(SEARCH("X",AV754)),"Unrated (0-5; X)","Unrated (0-5)"),IF(Z754=1,V754&amp;"/5",V754&amp;"-"&amp;X754&amp;"/5 (P"&amp;IF(ISNUMBER(SEARCH("X",AV754)),"; X","")&amp;")"))</f>
        <v/>
      </c>
      <c r="U754" s="26">
        <f>IF(AS754=0,"",IF(AR754=0,"Incomplete/invalid",IF(AA754=0,IF(ISNUMBER(SEARCH("X",AW754)),"Unrated (0-5; X)","Unrated (0-5)"),IF(AA754=1,W754&amp;"/5",W754&amp;"-"&amp;Y754&amp;"/5 (P"&amp;IF(ISNUMBER(SEARCH("X",AW754)),"; X","")&amp;")"))))</f>
        <v/>
      </c>
      <c r="V754" s="53">
        <f>LEN(AV754)-LEN(SUBSTITUTE(AV754,"Y",""))</f>
        <v/>
      </c>
      <c r="W754" s="54">
        <f>IF(AR754=1,LEN(AW754)-LEN(SUBSTITUTE(AW754,"Y","")),"")</f>
        <v/>
      </c>
      <c r="X754" s="53">
        <f>5-(LEN(AV754)-LEN(SUBSTITUTE(AV754,"N","")))</f>
        <v/>
      </c>
      <c r="Y754" s="54">
        <f>IF(AR754=1,5-(LEN(AW754)-LEN(SUBSTITUTE(AW754,"N",""))),"")</f>
        <v/>
      </c>
      <c r="Z754" s="55">
        <f>(V754+5-X754)/5</f>
        <v/>
      </c>
      <c r="AA754" s="56">
        <f>IF(AR754=1,(W754+5-Y754)/5,"")</f>
        <v/>
      </c>
      <c r="AB754" s="57">
        <f>D754*V754/5</f>
        <v/>
      </c>
      <c r="AC754" s="58">
        <f>IF(AR754=1,D754*W754/5,"")</f>
        <v/>
      </c>
      <c r="AD754" s="57">
        <f>D754*X754/5</f>
        <v/>
      </c>
      <c r="AE754" s="58">
        <f>IF(AR754=1,D754*Y754/5,"")</f>
        <v/>
      </c>
      <c r="AF754" s="57">
        <f>D754*Z754</f>
        <v/>
      </c>
      <c r="AG754" s="58">
        <f>IF(AR754=1,D754*AA754,"")</f>
        <v/>
      </c>
      <c r="AH754" s="14" t="inlineStr">
        <is>
          <t>Y: A1, A2 | N: none | X: none | U: A3, A4, A5. See dataset-specific evidence note in MCDM_Grades and the complete rules in MCDM_Rubric.</t>
        </is>
      </c>
      <c r="AI754" s="27" t="n"/>
      <c r="AJ754" s="14" t="inlineStr">
        <is>
          <t>https://huggingface.co/datasets/TamAko783/n-rdd2024-distilled-frdc</t>
        </is>
      </c>
      <c r="AK754" s="27" t="n"/>
      <c r="AL754" s="14" t="inlineStr">
        <is>
          <t>P: primary documentation (not evaluator-verified data quality)</t>
        </is>
      </c>
      <c r="AM754" s="27" t="n"/>
      <c r="AN754" s="14" t="inlineStr">
        <is>
          <t>fedf245c60486d53e18c750330cc68986b22bbb9</t>
        </is>
      </c>
      <c r="AO754" s="27" t="n"/>
      <c r="AP754" s="14" t="inlineStr">
        <is>
          <t>2026-09-07</t>
        </is>
      </c>
      <c r="AQ754" s="27" t="n"/>
      <c r="AR754" s="14">
        <f>IF(AND(AS754=5,LEN(AW754)=5,LEN(SUBSTITUTE(SUBSTITUTE(SUBSTITUTE(SUBSTITUTE(AW754,"Y",""),"N",""),"U",""),"X",""))=0),1,0)</f>
        <v/>
      </c>
      <c r="AS754" s="14">
        <f>COUNTA(G754,J754,M754,P754,S754)</f>
        <v/>
      </c>
      <c r="AT754" s="14">
        <f>SUM(IF(OR(G754="Y",G754="N",G754="U",G754="X"),IF(G754=F754,1,0),0),IF(OR(J754="Y",J754="N",J754="U",J754="X"),IF(J754=I754,1,0),0),IF(OR(M754="Y",M754="N",M754="U",M754="X"),IF(M754=L754,1,0),0),IF(OR(P754="Y",P754="N",P754="U",P754="X"),IF(P754=O754,1,0),0),IF(OR(S754="Y",S754="N",S754="U",S754="X"),IF(S754=R754,1,0),0))</f>
        <v/>
      </c>
      <c r="AU754" s="14">
        <f>A754&amp;"|"&amp;LEFT(C754,1)</f>
        <v/>
      </c>
      <c r="AV754" s="14">
        <f>F754&amp;I754&amp;L754&amp;O754&amp;R754</f>
        <v/>
      </c>
      <c r="AW754" s="14">
        <f>G754&amp;J754&amp;M754&amp;P754&amp;S754</f>
        <v/>
      </c>
    </row>
    <row r="755" ht="70" customHeight="1">
      <c r="A755" s="14" t="inlineStr">
        <is>
          <t>DS-095</t>
        </is>
      </c>
      <c r="B755" s="14" t="inlineStr">
        <is>
          <t>n-rdd2024-distilled-frdc</t>
        </is>
      </c>
      <c r="C755" s="14" t="inlineStr">
        <is>
          <t>L Label Quality</t>
        </is>
      </c>
      <c r="D755" s="14">
        <f>MCDM_Settings!$D$8</f>
        <v/>
      </c>
      <c r="E755" s="14" t="inlineStr">
        <is>
          <t>L1 Define the targets</t>
        </is>
      </c>
      <c r="F755" s="21" t="inlineStr">
        <is>
          <t>Y</t>
        </is>
      </c>
      <c r="G755" s="23" t="n"/>
      <c r="H755" s="14" t="inlineStr">
        <is>
          <t>L2 Explain the rules</t>
        </is>
      </c>
      <c r="I755" s="21" t="inlineStr">
        <is>
          <t>U</t>
        </is>
      </c>
      <c r="J755" s="23" t="n"/>
      <c r="K755" s="14" t="inlineStr">
        <is>
          <t>L3 Identify the team</t>
        </is>
      </c>
      <c r="L755" s="21" t="inlineStr">
        <is>
          <t>U</t>
        </is>
      </c>
      <c r="M755" s="23" t="n"/>
      <c r="N755" s="14" t="inlineStr">
        <is>
          <t>L4 Review and correct</t>
        </is>
      </c>
      <c r="O755" s="21" t="inlineStr">
        <is>
          <t>U</t>
        </is>
      </c>
      <c r="P755" s="23" t="n"/>
      <c r="Q755" s="14" t="inlineStr">
        <is>
          <t>L5 Measure reliability</t>
        </is>
      </c>
      <c r="R755" s="21" t="inlineStr">
        <is>
          <t>U</t>
        </is>
      </c>
      <c r="S755" s="23" t="n"/>
      <c r="T755" s="14">
        <f>IF(Z755=0,IF(ISNUMBER(SEARCH("X",AV755)),"Unrated (0-5; X)","Unrated (0-5)"),IF(Z755=1,V755&amp;"/5",V755&amp;"-"&amp;X755&amp;"/5 (P"&amp;IF(ISNUMBER(SEARCH("X",AV755)),"; X","")&amp;")"))</f>
        <v/>
      </c>
      <c r="U755" s="26">
        <f>IF(AS755=0,"",IF(AR755=0,"Incomplete/invalid",IF(AA755=0,IF(ISNUMBER(SEARCH("X",AW755)),"Unrated (0-5; X)","Unrated (0-5)"),IF(AA755=1,W755&amp;"/5",W755&amp;"-"&amp;Y755&amp;"/5 (P"&amp;IF(ISNUMBER(SEARCH("X",AW755)),"; X","")&amp;")"))))</f>
        <v/>
      </c>
      <c r="V755" s="53">
        <f>LEN(AV755)-LEN(SUBSTITUTE(AV755,"Y",""))</f>
        <v/>
      </c>
      <c r="W755" s="54">
        <f>IF(AR755=1,LEN(AW755)-LEN(SUBSTITUTE(AW755,"Y","")),"")</f>
        <v/>
      </c>
      <c r="X755" s="53">
        <f>5-(LEN(AV755)-LEN(SUBSTITUTE(AV755,"N","")))</f>
        <v/>
      </c>
      <c r="Y755" s="54">
        <f>IF(AR755=1,5-(LEN(AW755)-LEN(SUBSTITUTE(AW755,"N",""))),"")</f>
        <v/>
      </c>
      <c r="Z755" s="55">
        <f>(V755+5-X755)/5</f>
        <v/>
      </c>
      <c r="AA755" s="56">
        <f>IF(AR755=1,(W755+5-Y755)/5,"")</f>
        <v/>
      </c>
      <c r="AB755" s="57">
        <f>D755*V755/5</f>
        <v/>
      </c>
      <c r="AC755" s="58">
        <f>IF(AR755=1,D755*W755/5,"")</f>
        <v/>
      </c>
      <c r="AD755" s="57">
        <f>D755*X755/5</f>
        <v/>
      </c>
      <c r="AE755" s="58">
        <f>IF(AR755=1,D755*Y755/5,"")</f>
        <v/>
      </c>
      <c r="AF755" s="57">
        <f>D755*Z755</f>
        <v/>
      </c>
      <c r="AG755" s="58">
        <f>IF(AR755=1,D755*AA755,"")</f>
        <v/>
      </c>
      <c r="AH755" s="14" t="inlineStr">
        <is>
          <t>Y: L1 | N: none | X: none | U: L2, L3, L4, L5. See dataset-specific evidence note in MCDM_Grades and the complete rules in MCDM_Rubric.</t>
        </is>
      </c>
      <c r="AI755" s="27" t="n"/>
      <c r="AJ755" s="14" t="inlineStr">
        <is>
          <t>https://huggingface.co/datasets/TamAko783/n-rdd2024-distilled-frdc</t>
        </is>
      </c>
      <c r="AK755" s="27" t="n"/>
      <c r="AL755" s="14" t="inlineStr">
        <is>
          <t>P: primary documentation (not evaluator-verified data quality)</t>
        </is>
      </c>
      <c r="AM755" s="27" t="n"/>
      <c r="AN755" s="14" t="inlineStr">
        <is>
          <t>fedf245c60486d53e18c750330cc68986b22bbb9</t>
        </is>
      </c>
      <c r="AO755" s="27" t="n"/>
      <c r="AP755" s="14" t="inlineStr">
        <is>
          <t>2026-09-07</t>
        </is>
      </c>
      <c r="AQ755" s="27" t="n"/>
      <c r="AR755" s="14">
        <f>IF(AND(AS755=5,LEN(AW755)=5,LEN(SUBSTITUTE(SUBSTITUTE(SUBSTITUTE(SUBSTITUTE(AW755,"Y",""),"N",""),"U",""),"X",""))=0),1,0)</f>
        <v/>
      </c>
      <c r="AS755" s="14">
        <f>COUNTA(G755,J755,M755,P755,S755)</f>
        <v/>
      </c>
      <c r="AT755" s="14">
        <f>SUM(IF(OR(G755="Y",G755="N",G755="U",G755="X"),IF(G755=F755,1,0),0),IF(OR(J755="Y",J755="N",J755="U",J755="X"),IF(J755=I755,1,0),0),IF(OR(M755="Y",M755="N",M755="U",M755="X"),IF(M755=L755,1,0),0),IF(OR(P755="Y",P755="N",P755="U",P755="X"),IF(P755=O755,1,0),0),IF(OR(S755="Y",S755="N",S755="U",S755="X"),IF(S755=R755,1,0),0))</f>
        <v/>
      </c>
      <c r="AU755" s="14">
        <f>A755&amp;"|"&amp;LEFT(C755,1)</f>
        <v/>
      </c>
      <c r="AV755" s="14">
        <f>F755&amp;I755&amp;L755&amp;O755&amp;R755</f>
        <v/>
      </c>
      <c r="AW755" s="14">
        <f>G755&amp;J755&amp;M755&amp;P755&amp;S755</f>
        <v/>
      </c>
    </row>
    <row r="756" ht="70" customHeight="1">
      <c r="A756" s="14" t="inlineStr">
        <is>
          <t>DS-095</t>
        </is>
      </c>
      <c r="B756" s="14" t="inlineStr">
        <is>
          <t>n-rdd2024-distilled-frdc</t>
        </is>
      </c>
      <c r="C756" s="14" t="inlineStr">
        <is>
          <t>D Documentation</t>
        </is>
      </c>
      <c r="D756" s="14">
        <f>MCDM_Settings!$D$9</f>
        <v/>
      </c>
      <c r="E756" s="14" t="inlineStr">
        <is>
          <t>D1 Describe the files</t>
        </is>
      </c>
      <c r="F756" s="21" t="inlineStr">
        <is>
          <t>U</t>
        </is>
      </c>
      <c r="G756" s="23" t="n"/>
      <c r="H756" s="14" t="inlineStr">
        <is>
          <t>D2 Explain the source</t>
        </is>
      </c>
      <c r="I756" s="21" t="inlineStr">
        <is>
          <t>Y</t>
        </is>
      </c>
      <c r="J756" s="23" t="n"/>
      <c r="K756" s="14" t="inlineStr">
        <is>
          <t>D3 Track the version</t>
        </is>
      </c>
      <c r="L756" s="21" t="inlineStr">
        <is>
          <t>Y</t>
        </is>
      </c>
      <c r="M756" s="23" t="n"/>
      <c r="N756" s="14" t="inlineStr">
        <is>
          <t>D4 State the limits</t>
        </is>
      </c>
      <c r="O756" s="21" t="inlineStr">
        <is>
          <t>U</t>
        </is>
      </c>
      <c r="P756" s="23" t="n"/>
      <c r="Q756" s="14" t="inlineStr">
        <is>
          <t>D5 Locate the details</t>
        </is>
      </c>
      <c r="R756" s="21" t="inlineStr">
        <is>
          <t>Y</t>
        </is>
      </c>
      <c r="S756" s="23" t="n"/>
      <c r="T756" s="14">
        <f>IF(Z756=0,IF(ISNUMBER(SEARCH("X",AV756)),"Unrated (0-5; X)","Unrated (0-5)"),IF(Z756=1,V756&amp;"/5",V756&amp;"-"&amp;X756&amp;"/5 (P"&amp;IF(ISNUMBER(SEARCH("X",AV756)),"; X","")&amp;")"))</f>
        <v/>
      </c>
      <c r="U756" s="26">
        <f>IF(AS756=0,"",IF(AR756=0,"Incomplete/invalid",IF(AA756=0,IF(ISNUMBER(SEARCH("X",AW756)),"Unrated (0-5; X)","Unrated (0-5)"),IF(AA756=1,W756&amp;"/5",W756&amp;"-"&amp;Y756&amp;"/5 (P"&amp;IF(ISNUMBER(SEARCH("X",AW756)),"; X","")&amp;")"))))</f>
        <v/>
      </c>
      <c r="V756" s="53">
        <f>LEN(AV756)-LEN(SUBSTITUTE(AV756,"Y",""))</f>
        <v/>
      </c>
      <c r="W756" s="54">
        <f>IF(AR756=1,LEN(AW756)-LEN(SUBSTITUTE(AW756,"Y","")),"")</f>
        <v/>
      </c>
      <c r="X756" s="53">
        <f>5-(LEN(AV756)-LEN(SUBSTITUTE(AV756,"N","")))</f>
        <v/>
      </c>
      <c r="Y756" s="54">
        <f>IF(AR756=1,5-(LEN(AW756)-LEN(SUBSTITUTE(AW756,"N",""))),"")</f>
        <v/>
      </c>
      <c r="Z756" s="55">
        <f>(V756+5-X756)/5</f>
        <v/>
      </c>
      <c r="AA756" s="56">
        <f>IF(AR756=1,(W756+5-Y756)/5,"")</f>
        <v/>
      </c>
      <c r="AB756" s="57">
        <f>D756*V756/5</f>
        <v/>
      </c>
      <c r="AC756" s="58">
        <f>IF(AR756=1,D756*W756/5,"")</f>
        <v/>
      </c>
      <c r="AD756" s="57">
        <f>D756*X756/5</f>
        <v/>
      </c>
      <c r="AE756" s="58">
        <f>IF(AR756=1,D756*Y756/5,"")</f>
        <v/>
      </c>
      <c r="AF756" s="57">
        <f>D756*Z756</f>
        <v/>
      </c>
      <c r="AG756" s="58">
        <f>IF(AR756=1,D756*AA756,"")</f>
        <v/>
      </c>
      <c r="AH756" s="14" t="inlineStr">
        <is>
          <t>Y: D2, D3, D5 | N: none | X: none | U: D1, D4. See dataset-specific evidence note in MCDM_Grades and the complete rules in MCDM_Rubric.</t>
        </is>
      </c>
      <c r="AI756" s="27" t="n"/>
      <c r="AJ756" s="14" t="inlineStr">
        <is>
          <t>https://huggingface.co/datasets/TamAko783/n-rdd2024-distilled-frdc</t>
        </is>
      </c>
      <c r="AK756" s="27" t="n"/>
      <c r="AL756" s="14" t="inlineStr">
        <is>
          <t>P: primary documentation (not evaluator-verified data quality)</t>
        </is>
      </c>
      <c r="AM756" s="27" t="n"/>
      <c r="AN756" s="14" t="inlineStr">
        <is>
          <t>fedf245c60486d53e18c750330cc68986b22bbb9</t>
        </is>
      </c>
      <c r="AO756" s="27" t="n"/>
      <c r="AP756" s="14" t="inlineStr">
        <is>
          <t>2026-09-07</t>
        </is>
      </c>
      <c r="AQ756" s="27" t="n"/>
      <c r="AR756" s="14">
        <f>IF(AND(AS756=5,LEN(AW756)=5,LEN(SUBSTITUTE(SUBSTITUTE(SUBSTITUTE(SUBSTITUTE(AW756,"Y",""),"N",""),"U",""),"X",""))=0),1,0)</f>
        <v/>
      </c>
      <c r="AS756" s="14">
        <f>COUNTA(G756,J756,M756,P756,S756)</f>
        <v/>
      </c>
      <c r="AT756" s="14">
        <f>SUM(IF(OR(G756="Y",G756="N",G756="U",G756="X"),IF(G756=F756,1,0),0),IF(OR(J756="Y",J756="N",J756="U",J756="X"),IF(J756=I756,1,0),0),IF(OR(M756="Y",M756="N",M756="U",M756="X"),IF(M756=L756,1,0),0),IF(OR(P756="Y",P756="N",P756="U",P756="X"),IF(P756=O756,1,0),0),IF(OR(S756="Y",S756="N",S756="U",S756="X"),IF(S756=R756,1,0),0))</f>
        <v/>
      </c>
      <c r="AU756" s="14">
        <f>A756&amp;"|"&amp;LEFT(C756,1)</f>
        <v/>
      </c>
      <c r="AV756" s="14">
        <f>F756&amp;I756&amp;L756&amp;O756&amp;R756</f>
        <v/>
      </c>
      <c r="AW756" s="14">
        <f>G756&amp;J756&amp;M756&amp;P756&amp;S756</f>
        <v/>
      </c>
    </row>
    <row r="757" ht="70" customHeight="1">
      <c r="A757" s="14" t="inlineStr">
        <is>
          <t>DS-095</t>
        </is>
      </c>
      <c r="B757" s="14" t="inlineStr">
        <is>
          <t>n-rdd2024-distilled-frdc</t>
        </is>
      </c>
      <c r="C757" s="14" t="inlineStr">
        <is>
          <t>C Sample Size</t>
        </is>
      </c>
      <c r="D757" s="14">
        <f>MCDM_Settings!$D$10</f>
        <v/>
      </c>
      <c r="E757" s="14" t="inlineStr">
        <is>
          <t>C1 Count originals</t>
        </is>
      </c>
      <c r="F757" s="21" t="inlineStr">
        <is>
          <t>U</t>
        </is>
      </c>
      <c r="G757" s="23" t="n"/>
      <c r="H757" s="14" t="inlineStr">
        <is>
          <t>C2 Count each class</t>
        </is>
      </c>
      <c r="I757" s="21" t="inlineStr">
        <is>
          <t>U</t>
        </is>
      </c>
      <c r="J757" s="23" t="n"/>
      <c r="K757" s="14" t="inlineStr">
        <is>
          <t>C3 Count each group</t>
        </is>
      </c>
      <c r="L757" s="21" t="inlineStr">
        <is>
          <t>U</t>
        </is>
      </c>
      <c r="M757" s="23" t="n"/>
      <c r="N757" s="14" t="inlineStr">
        <is>
          <t>C4 Count each split</t>
        </is>
      </c>
      <c r="O757" s="21" t="inlineStr">
        <is>
          <t>U</t>
        </is>
      </c>
      <c r="P757" s="23" t="n"/>
      <c r="Q757" s="14" t="inlineStr">
        <is>
          <t>C5 Justify the size</t>
        </is>
      </c>
      <c r="R757" s="21" t="inlineStr">
        <is>
          <t>U</t>
        </is>
      </c>
      <c r="S757" s="23" t="n"/>
      <c r="T757" s="14">
        <f>IF(Z757=0,IF(ISNUMBER(SEARCH("X",AV757)),"Unrated (0-5; X)","Unrated (0-5)"),IF(Z757=1,V757&amp;"/5",V757&amp;"-"&amp;X757&amp;"/5 (P"&amp;IF(ISNUMBER(SEARCH("X",AV757)),"; X","")&amp;")"))</f>
        <v/>
      </c>
      <c r="U757" s="26">
        <f>IF(AS757=0,"",IF(AR757=0,"Incomplete/invalid",IF(AA757=0,IF(ISNUMBER(SEARCH("X",AW757)),"Unrated (0-5; X)","Unrated (0-5)"),IF(AA757=1,W757&amp;"/5",W757&amp;"-"&amp;Y757&amp;"/5 (P"&amp;IF(ISNUMBER(SEARCH("X",AW757)),"; X","")&amp;")"))))</f>
        <v/>
      </c>
      <c r="V757" s="53">
        <f>LEN(AV757)-LEN(SUBSTITUTE(AV757,"Y",""))</f>
        <v/>
      </c>
      <c r="W757" s="54">
        <f>IF(AR757=1,LEN(AW757)-LEN(SUBSTITUTE(AW757,"Y","")),"")</f>
        <v/>
      </c>
      <c r="X757" s="53">
        <f>5-(LEN(AV757)-LEN(SUBSTITUTE(AV757,"N","")))</f>
        <v/>
      </c>
      <c r="Y757" s="54">
        <f>IF(AR757=1,5-(LEN(AW757)-LEN(SUBSTITUTE(AW757,"N",""))),"")</f>
        <v/>
      </c>
      <c r="Z757" s="55">
        <f>(V757+5-X757)/5</f>
        <v/>
      </c>
      <c r="AA757" s="56">
        <f>IF(AR757=1,(W757+5-Y757)/5,"")</f>
        <v/>
      </c>
      <c r="AB757" s="57">
        <f>D757*V757/5</f>
        <v/>
      </c>
      <c r="AC757" s="58">
        <f>IF(AR757=1,D757*W757/5,"")</f>
        <v/>
      </c>
      <c r="AD757" s="57">
        <f>D757*X757/5</f>
        <v/>
      </c>
      <c r="AE757" s="58">
        <f>IF(AR757=1,D757*Y757/5,"")</f>
        <v/>
      </c>
      <c r="AF757" s="57">
        <f>D757*Z757</f>
        <v/>
      </c>
      <c r="AG757" s="58">
        <f>IF(AR757=1,D757*AA757,"")</f>
        <v/>
      </c>
      <c r="AH757" s="14" t="inlineStr">
        <is>
          <t>Y: none | N: none | X: none | U: C1, C2, C3, C4, C5. See dataset-specific evidence note in MCDM_Grades and the complete rules in MCDM_Rubric.</t>
        </is>
      </c>
      <c r="AI757" s="27" t="n"/>
      <c r="AJ757" s="14" t="inlineStr">
        <is>
          <t>https://huggingface.co/datasets/TamAko783/n-rdd2024-distilled-frdc</t>
        </is>
      </c>
      <c r="AK757" s="27" t="n"/>
      <c r="AL757" s="14" t="inlineStr">
        <is>
          <t>P: primary documentation (not evaluator-verified data quality)</t>
        </is>
      </c>
      <c r="AM757" s="27" t="n"/>
      <c r="AN757" s="14" t="inlineStr">
        <is>
          <t>fedf245c60486d53e18c750330cc68986b22bbb9</t>
        </is>
      </c>
      <c r="AO757" s="27" t="n"/>
      <c r="AP757" s="14" t="inlineStr">
        <is>
          <t>2026-09-07</t>
        </is>
      </c>
      <c r="AQ757" s="27" t="n"/>
      <c r="AR757" s="14">
        <f>IF(AND(AS757=5,LEN(AW757)=5,LEN(SUBSTITUTE(SUBSTITUTE(SUBSTITUTE(SUBSTITUTE(AW757,"Y",""),"N",""),"U",""),"X",""))=0),1,0)</f>
        <v/>
      </c>
      <c r="AS757" s="14">
        <f>COUNTA(G757,J757,M757,P757,S757)</f>
        <v/>
      </c>
      <c r="AT757" s="14">
        <f>SUM(IF(OR(G757="Y",G757="N",G757="U",G757="X"),IF(G757=F757,1,0),0),IF(OR(J757="Y",J757="N",J757="U",J757="X"),IF(J757=I757,1,0),0),IF(OR(M757="Y",M757="N",M757="U",M757="X"),IF(M757=L757,1,0),0),IF(OR(P757="Y",P757="N",P757="U",P757="X"),IF(P757=O757,1,0),0),IF(OR(S757="Y",S757="N",S757="U",S757="X"),IF(S757=R757,1,0),0))</f>
        <v/>
      </c>
      <c r="AU757" s="14">
        <f>A757&amp;"|"&amp;LEFT(C757,1)</f>
        <v/>
      </c>
      <c r="AV757" s="14">
        <f>F757&amp;I757&amp;L757&amp;O757&amp;R757</f>
        <v/>
      </c>
      <c r="AW757" s="14">
        <f>G757&amp;J757&amp;M757&amp;P757&amp;S757</f>
        <v/>
      </c>
    </row>
    <row r="758" ht="70" customHeight="1">
      <c r="A758" s="14" t="inlineStr">
        <is>
          <t>DS-095</t>
        </is>
      </c>
      <c r="B758" s="14" t="inlineStr">
        <is>
          <t>n-rdd2024-distilled-frdc</t>
        </is>
      </c>
      <c r="C758" s="14" t="inlineStr">
        <is>
          <t>R Domain Fit</t>
        </is>
      </c>
      <c r="D758" s="14">
        <f>MCDM_Settings!$D$11</f>
        <v/>
      </c>
      <c r="E758" s="14" t="inlineStr">
        <is>
          <t>R1 Define the domain</t>
        </is>
      </c>
      <c r="F758" s="21" t="inlineStr">
        <is>
          <t>U</t>
        </is>
      </c>
      <c r="G758" s="23" t="n"/>
      <c r="H758" s="14" t="inlineStr">
        <is>
          <t>R2 Describe coverage</t>
        </is>
      </c>
      <c r="I758" s="21" t="inlineStr">
        <is>
          <t>U</t>
        </is>
      </c>
      <c r="J758" s="23" t="n"/>
      <c r="K758" s="14" t="inlineStr">
        <is>
          <t>R3 Compare the target</t>
        </is>
      </c>
      <c r="L758" s="21" t="inlineStr">
        <is>
          <t>U</t>
        </is>
      </c>
      <c r="M758" s="23" t="n"/>
      <c r="N758" s="14" t="inlineStr">
        <is>
          <t>R4 Check for bias</t>
        </is>
      </c>
      <c r="O758" s="21" t="inlineStr">
        <is>
          <t>U</t>
        </is>
      </c>
      <c r="P758" s="23" t="n"/>
      <c r="Q758" s="14" t="inlineStr">
        <is>
          <t>R5 Test a new domain</t>
        </is>
      </c>
      <c r="R758" s="21" t="inlineStr">
        <is>
          <t>U</t>
        </is>
      </c>
      <c r="S758" s="23" t="n"/>
      <c r="T758" s="14">
        <f>IF(Z758=0,IF(ISNUMBER(SEARCH("X",AV758)),"Unrated (0-5; X)","Unrated (0-5)"),IF(Z758=1,V758&amp;"/5",V758&amp;"-"&amp;X758&amp;"/5 (P"&amp;IF(ISNUMBER(SEARCH("X",AV758)),"; X","")&amp;")"))</f>
        <v/>
      </c>
      <c r="U758" s="26">
        <f>IF(AS758=0,"",IF(AR758=0,"Incomplete/invalid",IF(AA758=0,IF(ISNUMBER(SEARCH("X",AW758)),"Unrated (0-5; X)","Unrated (0-5)"),IF(AA758=1,W758&amp;"/5",W758&amp;"-"&amp;Y758&amp;"/5 (P"&amp;IF(ISNUMBER(SEARCH("X",AW758)),"; X","")&amp;")"))))</f>
        <v/>
      </c>
      <c r="V758" s="53">
        <f>LEN(AV758)-LEN(SUBSTITUTE(AV758,"Y",""))</f>
        <v/>
      </c>
      <c r="W758" s="54">
        <f>IF(AR758=1,LEN(AW758)-LEN(SUBSTITUTE(AW758,"Y","")),"")</f>
        <v/>
      </c>
      <c r="X758" s="53">
        <f>5-(LEN(AV758)-LEN(SUBSTITUTE(AV758,"N","")))</f>
        <v/>
      </c>
      <c r="Y758" s="54">
        <f>IF(AR758=1,5-(LEN(AW758)-LEN(SUBSTITUTE(AW758,"N",""))),"")</f>
        <v/>
      </c>
      <c r="Z758" s="55">
        <f>(V758+5-X758)/5</f>
        <v/>
      </c>
      <c r="AA758" s="56">
        <f>IF(AR758=1,(W758+5-Y758)/5,"")</f>
        <v/>
      </c>
      <c r="AB758" s="57">
        <f>D758*V758/5</f>
        <v/>
      </c>
      <c r="AC758" s="58">
        <f>IF(AR758=1,D758*W758/5,"")</f>
        <v/>
      </c>
      <c r="AD758" s="57">
        <f>D758*X758/5</f>
        <v/>
      </c>
      <c r="AE758" s="58">
        <f>IF(AR758=1,D758*Y758/5,"")</f>
        <v/>
      </c>
      <c r="AF758" s="57">
        <f>D758*Z758</f>
        <v/>
      </c>
      <c r="AG758" s="58">
        <f>IF(AR758=1,D758*AA758,"")</f>
        <v/>
      </c>
      <c r="AH758" s="14" t="inlineStr">
        <is>
          <t>Y: none | N: none | X: none | U: R1, R2, R3, R4, R5. See dataset-specific evidence note in MCDM_Grades and the complete rules in MCDM_Rubric.</t>
        </is>
      </c>
      <c r="AI758" s="27" t="n"/>
      <c r="AJ758" s="14" t="inlineStr">
        <is>
          <t>https://huggingface.co/datasets/TamAko783/n-rdd2024-distilled-frdc</t>
        </is>
      </c>
      <c r="AK758" s="27" t="n"/>
      <c r="AL758" s="14" t="inlineStr">
        <is>
          <t>P: primary documentation (not evaluator-verified data quality)</t>
        </is>
      </c>
      <c r="AM758" s="27" t="n"/>
      <c r="AN758" s="14" t="inlineStr">
        <is>
          <t>fedf245c60486d53e18c750330cc68986b22bbb9</t>
        </is>
      </c>
      <c r="AO758" s="27" t="n"/>
      <c r="AP758" s="14" t="inlineStr">
        <is>
          <t>2026-09-07</t>
        </is>
      </c>
      <c r="AQ758" s="27" t="n"/>
      <c r="AR758" s="14">
        <f>IF(AND(AS758=5,LEN(AW758)=5,LEN(SUBSTITUTE(SUBSTITUTE(SUBSTITUTE(SUBSTITUTE(AW758,"Y",""),"N",""),"U",""),"X",""))=0),1,0)</f>
        <v/>
      </c>
      <c r="AS758" s="14">
        <f>COUNTA(G758,J758,M758,P758,S758)</f>
        <v/>
      </c>
      <c r="AT758" s="14">
        <f>SUM(IF(OR(G758="Y",G758="N",G758="U",G758="X"),IF(G758=F758,1,0),0),IF(OR(J758="Y",J758="N",J758="U",J758="X"),IF(J758=I758,1,0),0),IF(OR(M758="Y",M758="N",M758="U",M758="X"),IF(M758=L758,1,0),0),IF(OR(P758="Y",P758="N",P758="U",P758="X"),IF(P758=O758,1,0),0),IF(OR(S758="Y",S758="N",S758="U",S758="X"),IF(S758=R758,1,0),0))</f>
        <v/>
      </c>
      <c r="AU758" s="14">
        <f>A758&amp;"|"&amp;LEFT(C758,1)</f>
        <v/>
      </c>
      <c r="AV758" s="14">
        <f>F758&amp;I758&amp;L758&amp;O758&amp;R758</f>
        <v/>
      </c>
      <c r="AW758" s="14">
        <f>G758&amp;J758&amp;M758&amp;P758&amp;S758</f>
        <v/>
      </c>
    </row>
    <row r="759" ht="70" customHeight="1">
      <c r="A759" s="14" t="inlineStr">
        <is>
          <t>DS-095</t>
        </is>
      </c>
      <c r="B759" s="14" t="inlineStr">
        <is>
          <t>n-rdd2024-distilled-frdc</t>
        </is>
      </c>
      <c r="C759" s="14" t="inlineStr">
        <is>
          <t>M Sensor Details</t>
        </is>
      </c>
      <c r="D759" s="14">
        <f>MCDM_Settings!$D$12</f>
        <v/>
      </c>
      <c r="E759" s="14" t="inlineStr">
        <is>
          <t>M1 Identify equipment</t>
        </is>
      </c>
      <c r="F759" s="21" t="inlineStr">
        <is>
          <t>U</t>
        </is>
      </c>
      <c r="G759" s="23" t="n"/>
      <c r="H759" s="14" t="inlineStr">
        <is>
          <t>M2 Specify the scale</t>
        </is>
      </c>
      <c r="I759" s="21" t="inlineStr">
        <is>
          <t>U</t>
        </is>
      </c>
      <c r="J759" s="23" t="n"/>
      <c r="K759" s="14" t="inlineStr">
        <is>
          <t>M3 Locate the records</t>
        </is>
      </c>
      <c r="L759" s="21" t="inlineStr">
        <is>
          <t>U</t>
        </is>
      </c>
      <c r="M759" s="23" t="n"/>
      <c r="N759" s="14" t="inlineStr">
        <is>
          <t>M4 Report precision</t>
        </is>
      </c>
      <c r="O759" s="21" t="inlineStr">
        <is>
          <t>U</t>
        </is>
      </c>
      <c r="P759" s="23" t="n"/>
      <c r="Q759" s="14" t="inlineStr">
        <is>
          <t>M5 Explain processing</t>
        </is>
      </c>
      <c r="R759" s="21" t="inlineStr">
        <is>
          <t>Y</t>
        </is>
      </c>
      <c r="S759" s="23" t="n"/>
      <c r="T759" s="14">
        <f>IF(Z759=0,IF(ISNUMBER(SEARCH("X",AV759)),"Unrated (0-5; X)","Unrated (0-5)"),IF(Z759=1,V759&amp;"/5",V759&amp;"-"&amp;X759&amp;"/5 (P"&amp;IF(ISNUMBER(SEARCH("X",AV759)),"; X","")&amp;")"))</f>
        <v/>
      </c>
      <c r="U759" s="26">
        <f>IF(AS759=0,"",IF(AR759=0,"Incomplete/invalid",IF(AA759=0,IF(ISNUMBER(SEARCH("X",AW759)),"Unrated (0-5; X)","Unrated (0-5)"),IF(AA759=1,W759&amp;"/5",W759&amp;"-"&amp;Y759&amp;"/5 (P"&amp;IF(ISNUMBER(SEARCH("X",AW759)),"; X","")&amp;")"))))</f>
        <v/>
      </c>
      <c r="V759" s="53">
        <f>LEN(AV759)-LEN(SUBSTITUTE(AV759,"Y",""))</f>
        <v/>
      </c>
      <c r="W759" s="54">
        <f>IF(AR759=1,LEN(AW759)-LEN(SUBSTITUTE(AW759,"Y","")),"")</f>
        <v/>
      </c>
      <c r="X759" s="53">
        <f>5-(LEN(AV759)-LEN(SUBSTITUTE(AV759,"N","")))</f>
        <v/>
      </c>
      <c r="Y759" s="54">
        <f>IF(AR759=1,5-(LEN(AW759)-LEN(SUBSTITUTE(AW759,"N",""))),"")</f>
        <v/>
      </c>
      <c r="Z759" s="55">
        <f>(V759+5-X759)/5</f>
        <v/>
      </c>
      <c r="AA759" s="56">
        <f>IF(AR759=1,(W759+5-Y759)/5,"")</f>
        <v/>
      </c>
      <c r="AB759" s="57">
        <f>D759*V759/5</f>
        <v/>
      </c>
      <c r="AC759" s="58">
        <f>IF(AR759=1,D759*W759/5,"")</f>
        <v/>
      </c>
      <c r="AD759" s="57">
        <f>D759*X759/5</f>
        <v/>
      </c>
      <c r="AE759" s="58">
        <f>IF(AR759=1,D759*Y759/5,"")</f>
        <v/>
      </c>
      <c r="AF759" s="57">
        <f>D759*Z759</f>
        <v/>
      </c>
      <c r="AG759" s="58">
        <f>IF(AR759=1,D759*AA759,"")</f>
        <v/>
      </c>
      <c r="AH759" s="14" t="inlineStr">
        <is>
          <t>Y: M5 | N: none | X: none | U: M1, M2, M3, M4. See dataset-specific evidence note in MCDM_Grades and the complete rules in MCDM_Rubric.</t>
        </is>
      </c>
      <c r="AI759" s="27" t="n"/>
      <c r="AJ759" s="14" t="inlineStr">
        <is>
          <t>https://huggingface.co/datasets/TamAko783/n-rdd2024-distilled-frdc</t>
        </is>
      </c>
      <c r="AK759" s="27" t="n"/>
      <c r="AL759" s="14" t="inlineStr">
        <is>
          <t>P: primary documentation (not evaluator-verified data quality)</t>
        </is>
      </c>
      <c r="AM759" s="27" t="n"/>
      <c r="AN759" s="14" t="inlineStr">
        <is>
          <t>fedf245c60486d53e18c750330cc68986b22bbb9</t>
        </is>
      </c>
      <c r="AO759" s="27" t="n"/>
      <c r="AP759" s="14" t="inlineStr">
        <is>
          <t>2026-09-07</t>
        </is>
      </c>
      <c r="AQ759" s="27" t="n"/>
      <c r="AR759" s="14">
        <f>IF(AND(AS759=5,LEN(AW759)=5,LEN(SUBSTITUTE(SUBSTITUTE(SUBSTITUTE(SUBSTITUTE(AW759,"Y",""),"N",""),"U",""),"X",""))=0),1,0)</f>
        <v/>
      </c>
      <c r="AS759" s="14">
        <f>COUNTA(G759,J759,M759,P759,S759)</f>
        <v/>
      </c>
      <c r="AT759" s="14">
        <f>SUM(IF(OR(G759="Y",G759="N",G759="U",G759="X"),IF(G759=F759,1,0),0),IF(OR(J759="Y",J759="N",J759="U",J759="X"),IF(J759=I759,1,0),0),IF(OR(M759="Y",M759="N",M759="U",M759="X"),IF(M759=L759,1,0),0),IF(OR(P759="Y",P759="N",P759="U",P759="X"),IF(P759=O759,1,0),0),IF(OR(S759="Y",S759="N",S759="U",S759="X"),IF(S759=R759,1,0),0))</f>
        <v/>
      </c>
      <c r="AU759" s="14">
        <f>A759&amp;"|"&amp;LEFT(C759,1)</f>
        <v/>
      </c>
      <c r="AV759" s="14">
        <f>F759&amp;I759&amp;L759&amp;O759&amp;R759</f>
        <v/>
      </c>
      <c r="AW759" s="14">
        <f>G759&amp;J759&amp;M759&amp;P759&amp;S759</f>
        <v/>
      </c>
    </row>
    <row r="760" ht="70" customHeight="1">
      <c r="A760" s="14" t="inlineStr">
        <is>
          <t>DS-095</t>
        </is>
      </c>
      <c r="B760" s="14" t="inlineStr">
        <is>
          <t>n-rdd2024-distilled-frdc</t>
        </is>
      </c>
      <c r="C760" s="14" t="inlineStr">
        <is>
          <t>V Test Readiness</t>
        </is>
      </c>
      <c r="D760" s="14">
        <f>MCDM_Settings!$D$13</f>
        <v/>
      </c>
      <c r="E760" s="14" t="inlineStr">
        <is>
          <t>V1 Identify test data</t>
        </is>
      </c>
      <c r="F760" s="21" t="inlineStr">
        <is>
          <t>Y</t>
        </is>
      </c>
      <c r="G760" s="23" t="n"/>
      <c r="H760" s="14" t="inlineStr">
        <is>
          <t>V2 Define the splits</t>
        </is>
      </c>
      <c r="I760" s="21" t="inlineStr">
        <is>
          <t>U</t>
        </is>
      </c>
      <c r="J760" s="23" t="n"/>
      <c r="K760" s="14" t="inlineStr">
        <is>
          <t>V3 Prevent leakage</t>
        </is>
      </c>
      <c r="L760" s="21" t="inlineStr">
        <is>
          <t>U</t>
        </is>
      </c>
      <c r="M760" s="23" t="n"/>
      <c r="N760" s="14" t="inlineStr">
        <is>
          <t>V4 Provide a baseline</t>
        </is>
      </c>
      <c r="O760" s="21" t="inlineStr">
        <is>
          <t>U</t>
        </is>
      </c>
      <c r="P760" s="23" t="n"/>
      <c r="Q760" s="14" t="inlineStr">
        <is>
          <t>V5 Report uncertainty</t>
        </is>
      </c>
      <c r="R760" s="21" t="inlineStr">
        <is>
          <t>U</t>
        </is>
      </c>
      <c r="S760" s="23" t="n"/>
      <c r="T760" s="14">
        <f>IF(Z760=0,IF(ISNUMBER(SEARCH("X",AV760)),"Unrated (0-5; X)","Unrated (0-5)"),IF(Z760=1,V760&amp;"/5",V760&amp;"-"&amp;X760&amp;"/5 (P"&amp;IF(ISNUMBER(SEARCH("X",AV760)),"; X","")&amp;")"))</f>
        <v/>
      </c>
      <c r="U760" s="26">
        <f>IF(AS760=0,"",IF(AR760=0,"Incomplete/invalid",IF(AA760=0,IF(ISNUMBER(SEARCH("X",AW760)),"Unrated (0-5; X)","Unrated (0-5)"),IF(AA760=1,W760&amp;"/5",W760&amp;"-"&amp;Y760&amp;"/5 (P"&amp;IF(ISNUMBER(SEARCH("X",AW760)),"; X","")&amp;")"))))</f>
        <v/>
      </c>
      <c r="V760" s="53">
        <f>LEN(AV760)-LEN(SUBSTITUTE(AV760,"Y",""))</f>
        <v/>
      </c>
      <c r="W760" s="54">
        <f>IF(AR760=1,LEN(AW760)-LEN(SUBSTITUTE(AW760,"Y","")),"")</f>
        <v/>
      </c>
      <c r="X760" s="53">
        <f>5-(LEN(AV760)-LEN(SUBSTITUTE(AV760,"N","")))</f>
        <v/>
      </c>
      <c r="Y760" s="54">
        <f>IF(AR760=1,5-(LEN(AW760)-LEN(SUBSTITUTE(AW760,"N",""))),"")</f>
        <v/>
      </c>
      <c r="Z760" s="55">
        <f>(V760+5-X760)/5</f>
        <v/>
      </c>
      <c r="AA760" s="56">
        <f>IF(AR760=1,(W760+5-Y760)/5,"")</f>
        <v/>
      </c>
      <c r="AB760" s="57">
        <f>D760*V760/5</f>
        <v/>
      </c>
      <c r="AC760" s="58">
        <f>IF(AR760=1,D760*W760/5,"")</f>
        <v/>
      </c>
      <c r="AD760" s="57">
        <f>D760*X760/5</f>
        <v/>
      </c>
      <c r="AE760" s="58">
        <f>IF(AR760=1,D760*Y760/5,"")</f>
        <v/>
      </c>
      <c r="AF760" s="57">
        <f>D760*Z760</f>
        <v/>
      </c>
      <c r="AG760" s="58">
        <f>IF(AR760=1,D760*AA760,"")</f>
        <v/>
      </c>
      <c r="AH760" s="14" t="inlineStr">
        <is>
          <t>Y: V1 | N: none | X: none | U: V2, V3, V4, V5. See dataset-specific evidence note in MCDM_Grades and the complete rules in MCDM_Rubric.</t>
        </is>
      </c>
      <c r="AI760" s="27" t="n"/>
      <c r="AJ760" s="14" t="inlineStr">
        <is>
          <t>https://huggingface.co/datasets/TamAko783/n-rdd2024-distilled-frdc</t>
        </is>
      </c>
      <c r="AK760" s="27" t="n"/>
      <c r="AL760" s="14" t="inlineStr">
        <is>
          <t>P: primary documentation (not evaluator-verified data quality)</t>
        </is>
      </c>
      <c r="AM760" s="27" t="n"/>
      <c r="AN760" s="14" t="inlineStr">
        <is>
          <t>fedf245c60486d53e18c750330cc68986b22bbb9</t>
        </is>
      </c>
      <c r="AO760" s="27" t="n"/>
      <c r="AP760" s="14" t="inlineStr">
        <is>
          <t>2026-09-07</t>
        </is>
      </c>
      <c r="AQ760" s="27" t="n"/>
      <c r="AR760" s="14">
        <f>IF(AND(AS760=5,LEN(AW760)=5,LEN(SUBSTITUTE(SUBSTITUTE(SUBSTITUTE(SUBSTITUTE(AW760,"Y",""),"N",""),"U",""),"X",""))=0),1,0)</f>
        <v/>
      </c>
      <c r="AS760" s="14">
        <f>COUNTA(G760,J760,M760,P760,S760)</f>
        <v/>
      </c>
      <c r="AT760" s="14">
        <f>SUM(IF(OR(G760="Y",G760="N",G760="U",G760="X"),IF(G760=F760,1,0),0),IF(OR(J760="Y",J760="N",J760="U",J760="X"),IF(J760=I760,1,0),0),IF(OR(M760="Y",M760="N",M760="U",M760="X"),IF(M760=L760,1,0),0),IF(OR(P760="Y",P760="N",P760="U",P760="X"),IF(P760=O760,1,0),0),IF(OR(S760="Y",S760="N",S760="U",S760="X"),IF(S760=R760,1,0),0))</f>
        <v/>
      </c>
      <c r="AU760" s="14">
        <f>A760&amp;"|"&amp;LEFT(C760,1)</f>
        <v/>
      </c>
      <c r="AV760" s="14">
        <f>F760&amp;I760&amp;L760&amp;O760&amp;R760</f>
        <v/>
      </c>
      <c r="AW760" s="14">
        <f>G760&amp;J760&amp;M760&amp;P760&amp;S760</f>
        <v/>
      </c>
    </row>
    <row r="761" ht="70" customHeight="1">
      <c r="A761" s="14" t="inlineStr">
        <is>
          <t>DS-095</t>
        </is>
      </c>
      <c r="B761" s="14" t="inlineStr">
        <is>
          <t>n-rdd2024-distilled-frdc</t>
        </is>
      </c>
      <c r="C761" s="14" t="inlineStr">
        <is>
          <t>E Engineering Value</t>
        </is>
      </c>
      <c r="D761" s="14">
        <f>MCDM_Settings!$D$14</f>
        <v/>
      </c>
      <c r="E761" s="14" t="inlineStr">
        <is>
          <t>E1 Define the outcome</t>
        </is>
      </c>
      <c r="F761" s="21" t="inlineStr">
        <is>
          <t>U</t>
        </is>
      </c>
      <c r="G761" s="23" t="n"/>
      <c r="H761" s="14" t="inlineStr">
        <is>
          <t>E2 Provide measurements</t>
        </is>
      </c>
      <c r="I761" s="21" t="inlineStr">
        <is>
          <t>U</t>
        </is>
      </c>
      <c r="J761" s="23" t="n"/>
      <c r="K761" s="14" t="inlineStr">
        <is>
          <t>E3 Link the records</t>
        </is>
      </c>
      <c r="L761" s="21" t="inlineStr">
        <is>
          <t>U</t>
        </is>
      </c>
      <c r="M761" s="23" t="n"/>
      <c r="N761" s="14" t="inlineStr">
        <is>
          <t>E4 Map agency needs</t>
        </is>
      </c>
      <c r="O761" s="21" t="inlineStr">
        <is>
          <t>U</t>
        </is>
      </c>
      <c r="P761" s="23" t="n"/>
      <c r="Q761" s="14" t="inlineStr">
        <is>
          <t>E5 Validate the decision</t>
        </is>
      </c>
      <c r="R761" s="21" t="inlineStr">
        <is>
          <t>U</t>
        </is>
      </c>
      <c r="S761" s="23" t="n"/>
      <c r="T761" s="14">
        <f>IF(Z761=0,IF(ISNUMBER(SEARCH("X",AV761)),"Unrated (0-5; X)","Unrated (0-5)"),IF(Z761=1,V761&amp;"/5",V761&amp;"-"&amp;X761&amp;"/5 (P"&amp;IF(ISNUMBER(SEARCH("X",AV761)),"; X","")&amp;")"))</f>
        <v/>
      </c>
      <c r="U761" s="26">
        <f>IF(AS761=0,"",IF(AR761=0,"Incomplete/invalid",IF(AA761=0,IF(ISNUMBER(SEARCH("X",AW761)),"Unrated (0-5; X)","Unrated (0-5)"),IF(AA761=1,W761&amp;"/5",W761&amp;"-"&amp;Y761&amp;"/5 (P"&amp;IF(ISNUMBER(SEARCH("X",AW761)),"; X","")&amp;")"))))</f>
        <v/>
      </c>
      <c r="V761" s="53">
        <f>LEN(AV761)-LEN(SUBSTITUTE(AV761,"Y",""))</f>
        <v/>
      </c>
      <c r="W761" s="54">
        <f>IF(AR761=1,LEN(AW761)-LEN(SUBSTITUTE(AW761,"Y","")),"")</f>
        <v/>
      </c>
      <c r="X761" s="53">
        <f>5-(LEN(AV761)-LEN(SUBSTITUTE(AV761,"N","")))</f>
        <v/>
      </c>
      <c r="Y761" s="54">
        <f>IF(AR761=1,5-(LEN(AW761)-LEN(SUBSTITUTE(AW761,"N",""))),"")</f>
        <v/>
      </c>
      <c r="Z761" s="55">
        <f>(V761+5-X761)/5</f>
        <v/>
      </c>
      <c r="AA761" s="56">
        <f>IF(AR761=1,(W761+5-Y761)/5,"")</f>
        <v/>
      </c>
      <c r="AB761" s="57">
        <f>D761*V761/5</f>
        <v/>
      </c>
      <c r="AC761" s="58">
        <f>IF(AR761=1,D761*W761/5,"")</f>
        <v/>
      </c>
      <c r="AD761" s="57">
        <f>D761*X761/5</f>
        <v/>
      </c>
      <c r="AE761" s="58">
        <f>IF(AR761=1,D761*Y761/5,"")</f>
        <v/>
      </c>
      <c r="AF761" s="57">
        <f>D761*Z761</f>
        <v/>
      </c>
      <c r="AG761" s="58">
        <f>IF(AR761=1,D761*AA761,"")</f>
        <v/>
      </c>
      <c r="AH761" s="14" t="inlineStr">
        <is>
          <t>Y: none | N: none | X: none | U: E1, E2, E3, E4, E5. See dataset-specific evidence note in MCDM_Grades and the complete rules in MCDM_Rubric.</t>
        </is>
      </c>
      <c r="AI761" s="27" t="n"/>
      <c r="AJ761" s="14" t="inlineStr">
        <is>
          <t>https://huggingface.co/datasets/TamAko783/n-rdd2024-distilled-frdc</t>
        </is>
      </c>
      <c r="AK761" s="27" t="n"/>
      <c r="AL761" s="14" t="inlineStr">
        <is>
          <t>P: primary documentation (not evaluator-verified data quality)</t>
        </is>
      </c>
      <c r="AM761" s="27" t="n"/>
      <c r="AN761" s="14" t="inlineStr">
        <is>
          <t>fedf245c60486d53e18c750330cc68986b22bbb9</t>
        </is>
      </c>
      <c r="AO761" s="27" t="n"/>
      <c r="AP761" s="14" t="inlineStr">
        <is>
          <t>2026-09-07</t>
        </is>
      </c>
      <c r="AQ761" s="27" t="n"/>
      <c r="AR761" s="14">
        <f>IF(AND(AS761=5,LEN(AW761)=5,LEN(SUBSTITUTE(SUBSTITUTE(SUBSTITUTE(SUBSTITUTE(AW761,"Y",""),"N",""),"U",""),"X",""))=0),1,0)</f>
        <v/>
      </c>
      <c r="AS761" s="14">
        <f>COUNTA(G761,J761,M761,P761,S761)</f>
        <v/>
      </c>
      <c r="AT761" s="14">
        <f>SUM(IF(OR(G761="Y",G761="N",G761="U",G761="X"),IF(G761=F761,1,0),0),IF(OR(J761="Y",J761="N",J761="U",J761="X"),IF(J761=I761,1,0),0),IF(OR(M761="Y",M761="N",M761="U",M761="X"),IF(M761=L761,1,0),0),IF(OR(P761="Y",P761="N",P761="U",P761="X"),IF(P761=O761,1,0),0),IF(OR(S761="Y",S761="N",S761="U",S761="X"),IF(S761=R761,1,0),0))</f>
        <v/>
      </c>
      <c r="AU761" s="14">
        <f>A761&amp;"|"&amp;LEFT(C761,1)</f>
        <v/>
      </c>
      <c r="AV761" s="14">
        <f>F761&amp;I761&amp;L761&amp;O761&amp;R761</f>
        <v/>
      </c>
      <c r="AW761" s="14">
        <f>G761&amp;J761&amp;M761&amp;P761&amp;S761</f>
        <v/>
      </c>
    </row>
    <row r="762" ht="70" customHeight="1">
      <c r="A762" s="14" t="inlineStr">
        <is>
          <t>DS-096</t>
        </is>
      </c>
      <c r="B762" s="14" t="inlineStr">
        <is>
          <t>PaveBench</t>
        </is>
      </c>
      <c r="C762" s="14" t="inlineStr">
        <is>
          <t>A Access</t>
        </is>
      </c>
      <c r="D762" s="14">
        <f>MCDM_Settings!$D$7</f>
        <v/>
      </c>
      <c r="E762" s="14" t="inlineStr">
        <is>
          <t>A1 Find the release</t>
        </is>
      </c>
      <c r="F762" s="21" t="inlineStr">
        <is>
          <t>Y</t>
        </is>
      </c>
      <c r="G762" s="23" t="n"/>
      <c r="H762" s="14" t="inlineStr">
        <is>
          <t>A2 Get the data</t>
        </is>
      </c>
      <c r="I762" s="21" t="inlineStr">
        <is>
          <t>Y</t>
        </is>
      </c>
      <c r="J762" s="23" t="n"/>
      <c r="K762" s="14" t="inlineStr">
        <is>
          <t>A3 Check the license</t>
        </is>
      </c>
      <c r="L762" s="21" t="inlineStr">
        <is>
          <t>Y</t>
        </is>
      </c>
      <c r="M762" s="23" t="n"/>
      <c r="N762" s="14" t="inlineStr">
        <is>
          <t>A4 Check other rights</t>
        </is>
      </c>
      <c r="O762" s="21" t="inlineStr">
        <is>
          <t>U</t>
        </is>
      </c>
      <c r="P762" s="23" t="n"/>
      <c r="Q762" s="14" t="inlineStr">
        <is>
          <t>A5 Open a sample</t>
        </is>
      </c>
      <c r="R762" s="21" t="inlineStr">
        <is>
          <t>U</t>
        </is>
      </c>
      <c r="S762" s="23" t="n"/>
      <c r="T762" s="14">
        <f>IF(Z762=0,IF(ISNUMBER(SEARCH("X",AV762)),"Unrated (0-5; X)","Unrated (0-5)"),IF(Z762=1,V762&amp;"/5",V762&amp;"-"&amp;X762&amp;"/5 (P"&amp;IF(ISNUMBER(SEARCH("X",AV762)),"; X","")&amp;")"))</f>
        <v/>
      </c>
      <c r="U762" s="26">
        <f>IF(AS762=0,"",IF(AR762=0,"Incomplete/invalid",IF(AA762=0,IF(ISNUMBER(SEARCH("X",AW762)),"Unrated (0-5; X)","Unrated (0-5)"),IF(AA762=1,W762&amp;"/5",W762&amp;"-"&amp;Y762&amp;"/5 (P"&amp;IF(ISNUMBER(SEARCH("X",AW762)),"; X","")&amp;")"))))</f>
        <v/>
      </c>
      <c r="V762" s="53">
        <f>LEN(AV762)-LEN(SUBSTITUTE(AV762,"Y",""))</f>
        <v/>
      </c>
      <c r="W762" s="54">
        <f>IF(AR762=1,LEN(AW762)-LEN(SUBSTITUTE(AW762,"Y","")),"")</f>
        <v/>
      </c>
      <c r="X762" s="53">
        <f>5-(LEN(AV762)-LEN(SUBSTITUTE(AV762,"N","")))</f>
        <v/>
      </c>
      <c r="Y762" s="54">
        <f>IF(AR762=1,5-(LEN(AW762)-LEN(SUBSTITUTE(AW762,"N",""))),"")</f>
        <v/>
      </c>
      <c r="Z762" s="55">
        <f>(V762+5-X762)/5</f>
        <v/>
      </c>
      <c r="AA762" s="56">
        <f>IF(AR762=1,(W762+5-Y762)/5,"")</f>
        <v/>
      </c>
      <c r="AB762" s="57">
        <f>D762*V762/5</f>
        <v/>
      </c>
      <c r="AC762" s="58">
        <f>IF(AR762=1,D762*W762/5,"")</f>
        <v/>
      </c>
      <c r="AD762" s="57">
        <f>D762*X762/5</f>
        <v/>
      </c>
      <c r="AE762" s="58">
        <f>IF(AR762=1,D762*Y762/5,"")</f>
        <v/>
      </c>
      <c r="AF762" s="57">
        <f>D762*Z762</f>
        <v/>
      </c>
      <c r="AG762" s="58">
        <f>IF(AR762=1,D762*AA762,"")</f>
        <v/>
      </c>
      <c r="AH762" s="14" t="inlineStr">
        <is>
          <t>Y: A1, A2, A3 | N: none | X: none | U: A4, A5. See dataset-specific evidence note in MCDM_Grades and the complete rules in MCDM_Rubric.</t>
        </is>
      </c>
      <c r="AI762" s="27" t="n"/>
      <c r="AJ762" s="14" t="inlineStr">
        <is>
          <t>https://huggingface.co/datasets/MML-Group/PaveBench</t>
        </is>
      </c>
      <c r="AK762" s="27" t="n"/>
      <c r="AL762" s="14" t="inlineStr">
        <is>
          <t>P: primary documentation (not evaluator-verified data quality)</t>
        </is>
      </c>
      <c r="AM762" s="27" t="n"/>
      <c r="AN762" s="14" t="inlineStr">
        <is>
          <t>7afe6072d79cff4c592318d99a01a1dad89f195f</t>
        </is>
      </c>
      <c r="AO762" s="27" t="n"/>
      <c r="AP762" s="14" t="inlineStr">
        <is>
          <t>2026-09-07</t>
        </is>
      </c>
      <c r="AQ762" s="27" t="n"/>
      <c r="AR762" s="14">
        <f>IF(AND(AS762=5,LEN(AW762)=5,LEN(SUBSTITUTE(SUBSTITUTE(SUBSTITUTE(SUBSTITUTE(AW762,"Y",""),"N",""),"U",""),"X",""))=0),1,0)</f>
        <v/>
      </c>
      <c r="AS762" s="14">
        <f>COUNTA(G762,J762,M762,P762,S762)</f>
        <v/>
      </c>
      <c r="AT762" s="14">
        <f>SUM(IF(OR(G762="Y",G762="N",G762="U",G762="X"),IF(G762=F762,1,0),0),IF(OR(J762="Y",J762="N",J762="U",J762="X"),IF(J762=I762,1,0),0),IF(OR(M762="Y",M762="N",M762="U",M762="X"),IF(M762=L762,1,0),0),IF(OR(P762="Y",P762="N",P762="U",P762="X"),IF(P762=O762,1,0),0),IF(OR(S762="Y",S762="N",S762="U",S762="X"),IF(S762=R762,1,0),0))</f>
        <v/>
      </c>
      <c r="AU762" s="14">
        <f>A762&amp;"|"&amp;LEFT(C762,1)</f>
        <v/>
      </c>
      <c r="AV762" s="14">
        <f>F762&amp;I762&amp;L762&amp;O762&amp;R762</f>
        <v/>
      </c>
      <c r="AW762" s="14">
        <f>G762&amp;J762&amp;M762&amp;P762&amp;S762</f>
        <v/>
      </c>
    </row>
    <row r="763" ht="70" customHeight="1">
      <c r="A763" s="14" t="inlineStr">
        <is>
          <t>DS-096</t>
        </is>
      </c>
      <c r="B763" s="14" t="inlineStr">
        <is>
          <t>PaveBench</t>
        </is>
      </c>
      <c r="C763" s="14" t="inlineStr">
        <is>
          <t>L Label Quality</t>
        </is>
      </c>
      <c r="D763" s="14">
        <f>MCDM_Settings!$D$8</f>
        <v/>
      </c>
      <c r="E763" s="14" t="inlineStr">
        <is>
          <t>L1 Define the targets</t>
        </is>
      </c>
      <c r="F763" s="21" t="inlineStr">
        <is>
          <t>Y</t>
        </is>
      </c>
      <c r="G763" s="23" t="n"/>
      <c r="H763" s="14" t="inlineStr">
        <is>
          <t>L2 Explain the rules</t>
        </is>
      </c>
      <c r="I763" s="21" t="inlineStr">
        <is>
          <t>Y</t>
        </is>
      </c>
      <c r="J763" s="23" t="n"/>
      <c r="K763" s="14" t="inlineStr">
        <is>
          <t>L3 Identify the team</t>
        </is>
      </c>
      <c r="L763" s="21" t="inlineStr">
        <is>
          <t>Y</t>
        </is>
      </c>
      <c r="M763" s="23" t="n"/>
      <c r="N763" s="14" t="inlineStr">
        <is>
          <t>L4 Review and correct</t>
        </is>
      </c>
      <c r="O763" s="21" t="inlineStr">
        <is>
          <t>Y</t>
        </is>
      </c>
      <c r="P763" s="23" t="n"/>
      <c r="Q763" s="14" t="inlineStr">
        <is>
          <t>L5 Measure reliability</t>
        </is>
      </c>
      <c r="R763" s="21" t="inlineStr">
        <is>
          <t>U</t>
        </is>
      </c>
      <c r="S763" s="23" t="n"/>
      <c r="T763" s="14">
        <f>IF(Z763=0,IF(ISNUMBER(SEARCH("X",AV763)),"Unrated (0-5; X)","Unrated (0-5)"),IF(Z763=1,V763&amp;"/5",V763&amp;"-"&amp;X763&amp;"/5 (P"&amp;IF(ISNUMBER(SEARCH("X",AV763)),"; X","")&amp;")"))</f>
        <v/>
      </c>
      <c r="U763" s="26">
        <f>IF(AS763=0,"",IF(AR763=0,"Incomplete/invalid",IF(AA763=0,IF(ISNUMBER(SEARCH("X",AW763)),"Unrated (0-5; X)","Unrated (0-5)"),IF(AA763=1,W763&amp;"/5",W763&amp;"-"&amp;Y763&amp;"/5 (P"&amp;IF(ISNUMBER(SEARCH("X",AW763)),"; X","")&amp;")"))))</f>
        <v/>
      </c>
      <c r="V763" s="53">
        <f>LEN(AV763)-LEN(SUBSTITUTE(AV763,"Y",""))</f>
        <v/>
      </c>
      <c r="W763" s="54">
        <f>IF(AR763=1,LEN(AW763)-LEN(SUBSTITUTE(AW763,"Y","")),"")</f>
        <v/>
      </c>
      <c r="X763" s="53">
        <f>5-(LEN(AV763)-LEN(SUBSTITUTE(AV763,"N","")))</f>
        <v/>
      </c>
      <c r="Y763" s="54">
        <f>IF(AR763=1,5-(LEN(AW763)-LEN(SUBSTITUTE(AW763,"N",""))),"")</f>
        <v/>
      </c>
      <c r="Z763" s="55">
        <f>(V763+5-X763)/5</f>
        <v/>
      </c>
      <c r="AA763" s="56">
        <f>IF(AR763=1,(W763+5-Y763)/5,"")</f>
        <v/>
      </c>
      <c r="AB763" s="57">
        <f>D763*V763/5</f>
        <v/>
      </c>
      <c r="AC763" s="58">
        <f>IF(AR763=1,D763*W763/5,"")</f>
        <v/>
      </c>
      <c r="AD763" s="57">
        <f>D763*X763/5</f>
        <v/>
      </c>
      <c r="AE763" s="58">
        <f>IF(AR763=1,D763*Y763/5,"")</f>
        <v/>
      </c>
      <c r="AF763" s="57">
        <f>D763*Z763</f>
        <v/>
      </c>
      <c r="AG763" s="58">
        <f>IF(AR763=1,D763*AA763,"")</f>
        <v/>
      </c>
      <c r="AH763" s="14" t="inlineStr">
        <is>
          <t>Y: L1, L2, L3, L4 | N: none | X: none | U: L5. See dataset-specific evidence note in MCDM_Grades and the complete rules in MCDM_Rubric.</t>
        </is>
      </c>
      <c r="AI763" s="27" t="n"/>
      <c r="AJ763" s="14" t="inlineStr">
        <is>
          <t>https://huggingface.co/datasets/MML-Group/PaveBench</t>
        </is>
      </c>
      <c r="AK763" s="27" t="n"/>
      <c r="AL763" s="14" t="inlineStr">
        <is>
          <t>P: primary documentation (not evaluator-verified data quality)</t>
        </is>
      </c>
      <c r="AM763" s="27" t="n"/>
      <c r="AN763" s="14" t="inlineStr">
        <is>
          <t>7afe6072d79cff4c592318d99a01a1dad89f195f</t>
        </is>
      </c>
      <c r="AO763" s="27" t="n"/>
      <c r="AP763" s="14" t="inlineStr">
        <is>
          <t>2026-09-07</t>
        </is>
      </c>
      <c r="AQ763" s="27" t="n"/>
      <c r="AR763" s="14">
        <f>IF(AND(AS763=5,LEN(AW763)=5,LEN(SUBSTITUTE(SUBSTITUTE(SUBSTITUTE(SUBSTITUTE(AW763,"Y",""),"N",""),"U",""),"X",""))=0),1,0)</f>
        <v/>
      </c>
      <c r="AS763" s="14">
        <f>COUNTA(G763,J763,M763,P763,S763)</f>
        <v/>
      </c>
      <c r="AT763" s="14">
        <f>SUM(IF(OR(G763="Y",G763="N",G763="U",G763="X"),IF(G763=F763,1,0),0),IF(OR(J763="Y",J763="N",J763="U",J763="X"),IF(J763=I763,1,0),0),IF(OR(M763="Y",M763="N",M763="U",M763="X"),IF(M763=L763,1,0),0),IF(OR(P763="Y",P763="N",P763="U",P763="X"),IF(P763=O763,1,0),0),IF(OR(S763="Y",S763="N",S763="U",S763="X"),IF(S763=R763,1,0),0))</f>
        <v/>
      </c>
      <c r="AU763" s="14">
        <f>A763&amp;"|"&amp;LEFT(C763,1)</f>
        <v/>
      </c>
      <c r="AV763" s="14">
        <f>F763&amp;I763&amp;L763&amp;O763&amp;R763</f>
        <v/>
      </c>
      <c r="AW763" s="14">
        <f>G763&amp;J763&amp;M763&amp;P763&amp;S763</f>
        <v/>
      </c>
    </row>
    <row r="764" ht="70" customHeight="1">
      <c r="A764" s="14" t="inlineStr">
        <is>
          <t>DS-096</t>
        </is>
      </c>
      <c r="B764" s="14" t="inlineStr">
        <is>
          <t>PaveBench</t>
        </is>
      </c>
      <c r="C764" s="14" t="inlineStr">
        <is>
          <t>D Documentation</t>
        </is>
      </c>
      <c r="D764" s="14">
        <f>MCDM_Settings!$D$9</f>
        <v/>
      </c>
      <c r="E764" s="14" t="inlineStr">
        <is>
          <t>D1 Describe the files</t>
        </is>
      </c>
      <c r="F764" s="21" t="inlineStr">
        <is>
          <t>U</t>
        </is>
      </c>
      <c r="G764" s="23" t="n"/>
      <c r="H764" s="14" t="inlineStr">
        <is>
          <t>D2 Explain the source</t>
        </is>
      </c>
      <c r="I764" s="21" t="inlineStr">
        <is>
          <t>Y</t>
        </is>
      </c>
      <c r="J764" s="23" t="n"/>
      <c r="K764" s="14" t="inlineStr">
        <is>
          <t>D3 Track the version</t>
        </is>
      </c>
      <c r="L764" s="21" t="inlineStr">
        <is>
          <t>U</t>
        </is>
      </c>
      <c r="M764" s="23" t="n"/>
      <c r="N764" s="14" t="inlineStr">
        <is>
          <t>D4 State the limits</t>
        </is>
      </c>
      <c r="O764" s="21" t="inlineStr">
        <is>
          <t>Y</t>
        </is>
      </c>
      <c r="P764" s="23" t="n"/>
      <c r="Q764" s="14" t="inlineStr">
        <is>
          <t>D5 Locate the details</t>
        </is>
      </c>
      <c r="R764" s="21" t="inlineStr">
        <is>
          <t>Y</t>
        </is>
      </c>
      <c r="S764" s="23" t="n"/>
      <c r="T764" s="14">
        <f>IF(Z764=0,IF(ISNUMBER(SEARCH("X",AV764)),"Unrated (0-5; X)","Unrated (0-5)"),IF(Z764=1,V764&amp;"/5",V764&amp;"-"&amp;X764&amp;"/5 (P"&amp;IF(ISNUMBER(SEARCH("X",AV764)),"; X","")&amp;")"))</f>
        <v/>
      </c>
      <c r="U764" s="26">
        <f>IF(AS764=0,"",IF(AR764=0,"Incomplete/invalid",IF(AA764=0,IF(ISNUMBER(SEARCH("X",AW764)),"Unrated (0-5; X)","Unrated (0-5)"),IF(AA764=1,W764&amp;"/5",W764&amp;"-"&amp;Y764&amp;"/5 (P"&amp;IF(ISNUMBER(SEARCH("X",AW764)),"; X","")&amp;")"))))</f>
        <v/>
      </c>
      <c r="V764" s="53">
        <f>LEN(AV764)-LEN(SUBSTITUTE(AV764,"Y",""))</f>
        <v/>
      </c>
      <c r="W764" s="54">
        <f>IF(AR764=1,LEN(AW764)-LEN(SUBSTITUTE(AW764,"Y","")),"")</f>
        <v/>
      </c>
      <c r="X764" s="53">
        <f>5-(LEN(AV764)-LEN(SUBSTITUTE(AV764,"N","")))</f>
        <v/>
      </c>
      <c r="Y764" s="54">
        <f>IF(AR764=1,5-(LEN(AW764)-LEN(SUBSTITUTE(AW764,"N",""))),"")</f>
        <v/>
      </c>
      <c r="Z764" s="55">
        <f>(V764+5-X764)/5</f>
        <v/>
      </c>
      <c r="AA764" s="56">
        <f>IF(AR764=1,(W764+5-Y764)/5,"")</f>
        <v/>
      </c>
      <c r="AB764" s="57">
        <f>D764*V764/5</f>
        <v/>
      </c>
      <c r="AC764" s="58">
        <f>IF(AR764=1,D764*W764/5,"")</f>
        <v/>
      </c>
      <c r="AD764" s="57">
        <f>D764*X764/5</f>
        <v/>
      </c>
      <c r="AE764" s="58">
        <f>IF(AR764=1,D764*Y764/5,"")</f>
        <v/>
      </c>
      <c r="AF764" s="57">
        <f>D764*Z764</f>
        <v/>
      </c>
      <c r="AG764" s="58">
        <f>IF(AR764=1,D764*AA764,"")</f>
        <v/>
      </c>
      <c r="AH764" s="14" t="inlineStr">
        <is>
          <t>Y: D2, D4, D5 | N: none | X: none | U: D1, D3. See dataset-specific evidence note in MCDM_Grades and the complete rules in MCDM_Rubric.</t>
        </is>
      </c>
      <c r="AI764" s="27" t="n"/>
      <c r="AJ764" s="14" t="inlineStr">
        <is>
          <t>https://huggingface.co/datasets/MML-Group/PaveBench</t>
        </is>
      </c>
      <c r="AK764" s="27" t="n"/>
      <c r="AL764" s="14" t="inlineStr">
        <is>
          <t>P: primary documentation (not evaluator-verified data quality)</t>
        </is>
      </c>
      <c r="AM764" s="27" t="n"/>
      <c r="AN764" s="14" t="inlineStr">
        <is>
          <t>7afe6072d79cff4c592318d99a01a1dad89f195f</t>
        </is>
      </c>
      <c r="AO764" s="27" t="n"/>
      <c r="AP764" s="14" t="inlineStr">
        <is>
          <t>2026-09-07</t>
        </is>
      </c>
      <c r="AQ764" s="27" t="n"/>
      <c r="AR764" s="14">
        <f>IF(AND(AS764=5,LEN(AW764)=5,LEN(SUBSTITUTE(SUBSTITUTE(SUBSTITUTE(SUBSTITUTE(AW764,"Y",""),"N",""),"U",""),"X",""))=0),1,0)</f>
        <v/>
      </c>
      <c r="AS764" s="14">
        <f>COUNTA(G764,J764,M764,P764,S764)</f>
        <v/>
      </c>
      <c r="AT764" s="14">
        <f>SUM(IF(OR(G764="Y",G764="N",G764="U",G764="X"),IF(G764=F764,1,0),0),IF(OR(J764="Y",J764="N",J764="U",J764="X"),IF(J764=I764,1,0),0),IF(OR(M764="Y",M764="N",M764="U",M764="X"),IF(M764=L764,1,0),0),IF(OR(P764="Y",P764="N",P764="U",P764="X"),IF(P764=O764,1,0),0),IF(OR(S764="Y",S764="N",S764="U",S764="X"),IF(S764=R764,1,0),0))</f>
        <v/>
      </c>
      <c r="AU764" s="14">
        <f>A764&amp;"|"&amp;LEFT(C764,1)</f>
        <v/>
      </c>
      <c r="AV764" s="14">
        <f>F764&amp;I764&amp;L764&amp;O764&amp;R764</f>
        <v/>
      </c>
      <c r="AW764" s="14">
        <f>G764&amp;J764&amp;M764&amp;P764&amp;S764</f>
        <v/>
      </c>
    </row>
    <row r="765" ht="70" customHeight="1">
      <c r="A765" s="14" t="inlineStr">
        <is>
          <t>DS-096</t>
        </is>
      </c>
      <c r="B765" s="14" t="inlineStr">
        <is>
          <t>PaveBench</t>
        </is>
      </c>
      <c r="C765" s="14" t="inlineStr">
        <is>
          <t>C Sample Size</t>
        </is>
      </c>
      <c r="D765" s="14">
        <f>MCDM_Settings!$D$10</f>
        <v/>
      </c>
      <c r="E765" s="14" t="inlineStr">
        <is>
          <t>C1 Count originals</t>
        </is>
      </c>
      <c r="F765" s="21" t="inlineStr">
        <is>
          <t>U</t>
        </is>
      </c>
      <c r="G765" s="23" t="n"/>
      <c r="H765" s="14" t="inlineStr">
        <is>
          <t>C2 Count each class</t>
        </is>
      </c>
      <c r="I765" s="21" t="inlineStr">
        <is>
          <t>Y</t>
        </is>
      </c>
      <c r="J765" s="23" t="n"/>
      <c r="K765" s="14" t="inlineStr">
        <is>
          <t>C3 Count each group</t>
        </is>
      </c>
      <c r="L765" s="21" t="inlineStr">
        <is>
          <t>U</t>
        </is>
      </c>
      <c r="M765" s="23" t="n"/>
      <c r="N765" s="14" t="inlineStr">
        <is>
          <t>C4 Count each split</t>
        </is>
      </c>
      <c r="O765" s="21" t="inlineStr">
        <is>
          <t>U</t>
        </is>
      </c>
      <c r="P765" s="23" t="n"/>
      <c r="Q765" s="14" t="inlineStr">
        <is>
          <t>C5 Justify the size</t>
        </is>
      </c>
      <c r="R765" s="21" t="inlineStr">
        <is>
          <t>U</t>
        </is>
      </c>
      <c r="S765" s="23" t="n"/>
      <c r="T765" s="14">
        <f>IF(Z765=0,IF(ISNUMBER(SEARCH("X",AV765)),"Unrated (0-5; X)","Unrated (0-5)"),IF(Z765=1,V765&amp;"/5",V765&amp;"-"&amp;X765&amp;"/5 (P"&amp;IF(ISNUMBER(SEARCH("X",AV765)),"; X","")&amp;")"))</f>
        <v/>
      </c>
      <c r="U765" s="26">
        <f>IF(AS765=0,"",IF(AR765=0,"Incomplete/invalid",IF(AA765=0,IF(ISNUMBER(SEARCH("X",AW765)),"Unrated (0-5; X)","Unrated (0-5)"),IF(AA765=1,W765&amp;"/5",W765&amp;"-"&amp;Y765&amp;"/5 (P"&amp;IF(ISNUMBER(SEARCH("X",AW765)),"; X","")&amp;")"))))</f>
        <v/>
      </c>
      <c r="V765" s="53">
        <f>LEN(AV765)-LEN(SUBSTITUTE(AV765,"Y",""))</f>
        <v/>
      </c>
      <c r="W765" s="54">
        <f>IF(AR765=1,LEN(AW765)-LEN(SUBSTITUTE(AW765,"Y","")),"")</f>
        <v/>
      </c>
      <c r="X765" s="53">
        <f>5-(LEN(AV765)-LEN(SUBSTITUTE(AV765,"N","")))</f>
        <v/>
      </c>
      <c r="Y765" s="54">
        <f>IF(AR765=1,5-(LEN(AW765)-LEN(SUBSTITUTE(AW765,"N",""))),"")</f>
        <v/>
      </c>
      <c r="Z765" s="55">
        <f>(V765+5-X765)/5</f>
        <v/>
      </c>
      <c r="AA765" s="56">
        <f>IF(AR765=1,(W765+5-Y765)/5,"")</f>
        <v/>
      </c>
      <c r="AB765" s="57">
        <f>D765*V765/5</f>
        <v/>
      </c>
      <c r="AC765" s="58">
        <f>IF(AR765=1,D765*W765/5,"")</f>
        <v/>
      </c>
      <c r="AD765" s="57">
        <f>D765*X765/5</f>
        <v/>
      </c>
      <c r="AE765" s="58">
        <f>IF(AR765=1,D765*Y765/5,"")</f>
        <v/>
      </c>
      <c r="AF765" s="57">
        <f>D765*Z765</f>
        <v/>
      </c>
      <c r="AG765" s="58">
        <f>IF(AR765=1,D765*AA765,"")</f>
        <v/>
      </c>
      <c r="AH765" s="14" t="inlineStr">
        <is>
          <t>Y: C2 | N: none | X: none | U: C1, C3, C4, C5. See dataset-specific evidence note in MCDM_Grades and the complete rules in MCDM_Rubric.</t>
        </is>
      </c>
      <c r="AI765" s="27" t="n"/>
      <c r="AJ765" s="14" t="inlineStr">
        <is>
          <t>https://huggingface.co/datasets/MML-Group/PaveBench</t>
        </is>
      </c>
      <c r="AK765" s="27" t="n"/>
      <c r="AL765" s="14" t="inlineStr">
        <is>
          <t>P: primary documentation (not evaluator-verified data quality)</t>
        </is>
      </c>
      <c r="AM765" s="27" t="n"/>
      <c r="AN765" s="14" t="inlineStr">
        <is>
          <t>7afe6072d79cff4c592318d99a01a1dad89f195f</t>
        </is>
      </c>
      <c r="AO765" s="27" t="n"/>
      <c r="AP765" s="14" t="inlineStr">
        <is>
          <t>2026-09-07</t>
        </is>
      </c>
      <c r="AQ765" s="27" t="n"/>
      <c r="AR765" s="14">
        <f>IF(AND(AS765=5,LEN(AW765)=5,LEN(SUBSTITUTE(SUBSTITUTE(SUBSTITUTE(SUBSTITUTE(AW765,"Y",""),"N",""),"U",""),"X",""))=0),1,0)</f>
        <v/>
      </c>
      <c r="AS765" s="14">
        <f>COUNTA(G765,J765,M765,P765,S765)</f>
        <v/>
      </c>
      <c r="AT765" s="14">
        <f>SUM(IF(OR(G765="Y",G765="N",G765="U",G765="X"),IF(G765=F765,1,0),0),IF(OR(J765="Y",J765="N",J765="U",J765="X"),IF(J765=I765,1,0),0),IF(OR(M765="Y",M765="N",M765="U",M765="X"),IF(M765=L765,1,0),0),IF(OR(P765="Y",P765="N",P765="U",P765="X"),IF(P765=O765,1,0),0),IF(OR(S765="Y",S765="N",S765="U",S765="X"),IF(S765=R765,1,0),0))</f>
        <v/>
      </c>
      <c r="AU765" s="14">
        <f>A765&amp;"|"&amp;LEFT(C765,1)</f>
        <v/>
      </c>
      <c r="AV765" s="14">
        <f>F765&amp;I765&amp;L765&amp;O765&amp;R765</f>
        <v/>
      </c>
      <c r="AW765" s="14">
        <f>G765&amp;J765&amp;M765&amp;P765&amp;S765</f>
        <v/>
      </c>
    </row>
    <row r="766" ht="70" customHeight="1">
      <c r="A766" s="14" t="inlineStr">
        <is>
          <t>DS-096</t>
        </is>
      </c>
      <c r="B766" s="14" t="inlineStr">
        <is>
          <t>PaveBench</t>
        </is>
      </c>
      <c r="C766" s="14" t="inlineStr">
        <is>
          <t>R Domain Fit</t>
        </is>
      </c>
      <c r="D766" s="14">
        <f>MCDM_Settings!$D$11</f>
        <v/>
      </c>
      <c r="E766" s="14" t="inlineStr">
        <is>
          <t>R1 Define the domain</t>
        </is>
      </c>
      <c r="F766" s="21" t="inlineStr">
        <is>
          <t>Y</t>
        </is>
      </c>
      <c r="G766" s="23" t="n"/>
      <c r="H766" s="14" t="inlineStr">
        <is>
          <t>R2 Describe coverage</t>
        </is>
      </c>
      <c r="I766" s="21" t="inlineStr">
        <is>
          <t>Y</t>
        </is>
      </c>
      <c r="J766" s="23" t="n"/>
      <c r="K766" s="14" t="inlineStr">
        <is>
          <t>R3 Compare the target</t>
        </is>
      </c>
      <c r="L766" s="21" t="inlineStr">
        <is>
          <t>U</t>
        </is>
      </c>
      <c r="M766" s="23" t="n"/>
      <c r="N766" s="14" t="inlineStr">
        <is>
          <t>R4 Check for bias</t>
        </is>
      </c>
      <c r="O766" s="21" t="inlineStr">
        <is>
          <t>U</t>
        </is>
      </c>
      <c r="P766" s="23" t="n"/>
      <c r="Q766" s="14" t="inlineStr">
        <is>
          <t>R5 Test a new domain</t>
        </is>
      </c>
      <c r="R766" s="21" t="inlineStr">
        <is>
          <t>U</t>
        </is>
      </c>
      <c r="S766" s="23" t="n"/>
      <c r="T766" s="14">
        <f>IF(Z766=0,IF(ISNUMBER(SEARCH("X",AV766)),"Unrated (0-5; X)","Unrated (0-5)"),IF(Z766=1,V766&amp;"/5",V766&amp;"-"&amp;X766&amp;"/5 (P"&amp;IF(ISNUMBER(SEARCH("X",AV766)),"; X","")&amp;")"))</f>
        <v/>
      </c>
      <c r="U766" s="26">
        <f>IF(AS766=0,"",IF(AR766=0,"Incomplete/invalid",IF(AA766=0,IF(ISNUMBER(SEARCH("X",AW766)),"Unrated (0-5; X)","Unrated (0-5)"),IF(AA766=1,W766&amp;"/5",W766&amp;"-"&amp;Y766&amp;"/5 (P"&amp;IF(ISNUMBER(SEARCH("X",AW766)),"; X","")&amp;")"))))</f>
        <v/>
      </c>
      <c r="V766" s="53">
        <f>LEN(AV766)-LEN(SUBSTITUTE(AV766,"Y",""))</f>
        <v/>
      </c>
      <c r="W766" s="54">
        <f>IF(AR766=1,LEN(AW766)-LEN(SUBSTITUTE(AW766,"Y","")),"")</f>
        <v/>
      </c>
      <c r="X766" s="53">
        <f>5-(LEN(AV766)-LEN(SUBSTITUTE(AV766,"N","")))</f>
        <v/>
      </c>
      <c r="Y766" s="54">
        <f>IF(AR766=1,5-(LEN(AW766)-LEN(SUBSTITUTE(AW766,"N",""))),"")</f>
        <v/>
      </c>
      <c r="Z766" s="55">
        <f>(V766+5-X766)/5</f>
        <v/>
      </c>
      <c r="AA766" s="56">
        <f>IF(AR766=1,(W766+5-Y766)/5,"")</f>
        <v/>
      </c>
      <c r="AB766" s="57">
        <f>D766*V766/5</f>
        <v/>
      </c>
      <c r="AC766" s="58">
        <f>IF(AR766=1,D766*W766/5,"")</f>
        <v/>
      </c>
      <c r="AD766" s="57">
        <f>D766*X766/5</f>
        <v/>
      </c>
      <c r="AE766" s="58">
        <f>IF(AR766=1,D766*Y766/5,"")</f>
        <v/>
      </c>
      <c r="AF766" s="57">
        <f>D766*Z766</f>
        <v/>
      </c>
      <c r="AG766" s="58">
        <f>IF(AR766=1,D766*AA766,"")</f>
        <v/>
      </c>
      <c r="AH766" s="14" t="inlineStr">
        <is>
          <t>Y: R1, R2 | N: none | X: none | U: R3, R4, R5. See dataset-specific evidence note in MCDM_Grades and the complete rules in MCDM_Rubric.</t>
        </is>
      </c>
      <c r="AI766" s="27" t="n"/>
      <c r="AJ766" s="14" t="inlineStr">
        <is>
          <t>https://huggingface.co/datasets/MML-Group/PaveBench</t>
        </is>
      </c>
      <c r="AK766" s="27" t="n"/>
      <c r="AL766" s="14" t="inlineStr">
        <is>
          <t>P: primary documentation (not evaluator-verified data quality)</t>
        </is>
      </c>
      <c r="AM766" s="27" t="n"/>
      <c r="AN766" s="14" t="inlineStr">
        <is>
          <t>7afe6072d79cff4c592318d99a01a1dad89f195f</t>
        </is>
      </c>
      <c r="AO766" s="27" t="n"/>
      <c r="AP766" s="14" t="inlineStr">
        <is>
          <t>2026-09-07</t>
        </is>
      </c>
      <c r="AQ766" s="27" t="n"/>
      <c r="AR766" s="14">
        <f>IF(AND(AS766=5,LEN(AW766)=5,LEN(SUBSTITUTE(SUBSTITUTE(SUBSTITUTE(SUBSTITUTE(AW766,"Y",""),"N",""),"U",""),"X",""))=0),1,0)</f>
        <v/>
      </c>
      <c r="AS766" s="14">
        <f>COUNTA(G766,J766,M766,P766,S766)</f>
        <v/>
      </c>
      <c r="AT766" s="14">
        <f>SUM(IF(OR(G766="Y",G766="N",G766="U",G766="X"),IF(G766=F766,1,0),0),IF(OR(J766="Y",J766="N",J766="U",J766="X"),IF(J766=I766,1,0),0),IF(OR(M766="Y",M766="N",M766="U",M766="X"),IF(M766=L766,1,0),0),IF(OR(P766="Y",P766="N",P766="U",P766="X"),IF(P766=O766,1,0),0),IF(OR(S766="Y",S766="N",S766="U",S766="X"),IF(S766=R766,1,0),0))</f>
        <v/>
      </c>
      <c r="AU766" s="14">
        <f>A766&amp;"|"&amp;LEFT(C766,1)</f>
        <v/>
      </c>
      <c r="AV766" s="14">
        <f>F766&amp;I766&amp;L766&amp;O766&amp;R766</f>
        <v/>
      </c>
      <c r="AW766" s="14">
        <f>G766&amp;J766&amp;M766&amp;P766&amp;S766</f>
        <v/>
      </c>
    </row>
    <row r="767" ht="70" customHeight="1">
      <c r="A767" s="14" t="inlineStr">
        <is>
          <t>DS-096</t>
        </is>
      </c>
      <c r="B767" s="14" t="inlineStr">
        <is>
          <t>PaveBench</t>
        </is>
      </c>
      <c r="C767" s="14" t="inlineStr">
        <is>
          <t>M Sensor Details</t>
        </is>
      </c>
      <c r="D767" s="14">
        <f>MCDM_Settings!$D$12</f>
        <v/>
      </c>
      <c r="E767" s="14" t="inlineStr">
        <is>
          <t>M1 Identify equipment</t>
        </is>
      </c>
      <c r="F767" s="21" t="inlineStr">
        <is>
          <t>Y</t>
        </is>
      </c>
      <c r="G767" s="23" t="n"/>
      <c r="H767" s="14" t="inlineStr">
        <is>
          <t>M2 Specify the scale</t>
        </is>
      </c>
      <c r="I767" s="21" t="inlineStr">
        <is>
          <t>U</t>
        </is>
      </c>
      <c r="J767" s="23" t="n"/>
      <c r="K767" s="14" t="inlineStr">
        <is>
          <t>M3 Locate the records</t>
        </is>
      </c>
      <c r="L767" s="21" t="inlineStr">
        <is>
          <t>U</t>
        </is>
      </c>
      <c r="M767" s="23" t="n"/>
      <c r="N767" s="14" t="inlineStr">
        <is>
          <t>M4 Report precision</t>
        </is>
      </c>
      <c r="O767" s="21" t="inlineStr">
        <is>
          <t>U</t>
        </is>
      </c>
      <c r="P767" s="23" t="n"/>
      <c r="Q767" s="14" t="inlineStr">
        <is>
          <t>M5 Explain processing</t>
        </is>
      </c>
      <c r="R767" s="21" t="inlineStr">
        <is>
          <t>Y</t>
        </is>
      </c>
      <c r="S767" s="23" t="n"/>
      <c r="T767" s="14">
        <f>IF(Z767=0,IF(ISNUMBER(SEARCH("X",AV767)),"Unrated (0-5; X)","Unrated (0-5)"),IF(Z767=1,V767&amp;"/5",V767&amp;"-"&amp;X767&amp;"/5 (P"&amp;IF(ISNUMBER(SEARCH("X",AV767)),"; X","")&amp;")"))</f>
        <v/>
      </c>
      <c r="U767" s="26">
        <f>IF(AS767=0,"",IF(AR767=0,"Incomplete/invalid",IF(AA767=0,IF(ISNUMBER(SEARCH("X",AW767)),"Unrated (0-5; X)","Unrated (0-5)"),IF(AA767=1,W767&amp;"/5",W767&amp;"-"&amp;Y767&amp;"/5 (P"&amp;IF(ISNUMBER(SEARCH("X",AW767)),"; X","")&amp;")"))))</f>
        <v/>
      </c>
      <c r="V767" s="53">
        <f>LEN(AV767)-LEN(SUBSTITUTE(AV767,"Y",""))</f>
        <v/>
      </c>
      <c r="W767" s="54">
        <f>IF(AR767=1,LEN(AW767)-LEN(SUBSTITUTE(AW767,"Y","")),"")</f>
        <v/>
      </c>
      <c r="X767" s="53">
        <f>5-(LEN(AV767)-LEN(SUBSTITUTE(AV767,"N","")))</f>
        <v/>
      </c>
      <c r="Y767" s="54">
        <f>IF(AR767=1,5-(LEN(AW767)-LEN(SUBSTITUTE(AW767,"N",""))),"")</f>
        <v/>
      </c>
      <c r="Z767" s="55">
        <f>(V767+5-X767)/5</f>
        <v/>
      </c>
      <c r="AA767" s="56">
        <f>IF(AR767=1,(W767+5-Y767)/5,"")</f>
        <v/>
      </c>
      <c r="AB767" s="57">
        <f>D767*V767/5</f>
        <v/>
      </c>
      <c r="AC767" s="58">
        <f>IF(AR767=1,D767*W767/5,"")</f>
        <v/>
      </c>
      <c r="AD767" s="57">
        <f>D767*X767/5</f>
        <v/>
      </c>
      <c r="AE767" s="58">
        <f>IF(AR767=1,D767*Y767/5,"")</f>
        <v/>
      </c>
      <c r="AF767" s="57">
        <f>D767*Z767</f>
        <v/>
      </c>
      <c r="AG767" s="58">
        <f>IF(AR767=1,D767*AA767,"")</f>
        <v/>
      </c>
      <c r="AH767" s="14" t="inlineStr">
        <is>
          <t>Y: M1, M5 | N: none | X: none | U: M2, M3, M4. See dataset-specific evidence note in MCDM_Grades and the complete rules in MCDM_Rubric.</t>
        </is>
      </c>
      <c r="AI767" s="27" t="n"/>
      <c r="AJ767" s="14" t="inlineStr">
        <is>
          <t>https://huggingface.co/datasets/MML-Group/PaveBench</t>
        </is>
      </c>
      <c r="AK767" s="27" t="n"/>
      <c r="AL767" s="14" t="inlineStr">
        <is>
          <t>P: primary documentation (not evaluator-verified data quality)</t>
        </is>
      </c>
      <c r="AM767" s="27" t="n"/>
      <c r="AN767" s="14" t="inlineStr">
        <is>
          <t>7afe6072d79cff4c592318d99a01a1dad89f195f</t>
        </is>
      </c>
      <c r="AO767" s="27" t="n"/>
      <c r="AP767" s="14" t="inlineStr">
        <is>
          <t>2026-09-07</t>
        </is>
      </c>
      <c r="AQ767" s="27" t="n"/>
      <c r="AR767" s="14">
        <f>IF(AND(AS767=5,LEN(AW767)=5,LEN(SUBSTITUTE(SUBSTITUTE(SUBSTITUTE(SUBSTITUTE(AW767,"Y",""),"N",""),"U",""),"X",""))=0),1,0)</f>
        <v/>
      </c>
      <c r="AS767" s="14">
        <f>COUNTA(G767,J767,M767,P767,S767)</f>
        <v/>
      </c>
      <c r="AT767" s="14">
        <f>SUM(IF(OR(G767="Y",G767="N",G767="U",G767="X"),IF(G767=F767,1,0),0),IF(OR(J767="Y",J767="N",J767="U",J767="X"),IF(J767=I767,1,0),0),IF(OR(M767="Y",M767="N",M767="U",M767="X"),IF(M767=L767,1,0),0),IF(OR(P767="Y",P767="N",P767="U",P767="X"),IF(P767=O767,1,0),0),IF(OR(S767="Y",S767="N",S767="U",S767="X"),IF(S767=R767,1,0),0))</f>
        <v/>
      </c>
      <c r="AU767" s="14">
        <f>A767&amp;"|"&amp;LEFT(C767,1)</f>
        <v/>
      </c>
      <c r="AV767" s="14">
        <f>F767&amp;I767&amp;L767&amp;O767&amp;R767</f>
        <v/>
      </c>
      <c r="AW767" s="14">
        <f>G767&amp;J767&amp;M767&amp;P767&amp;S767</f>
        <v/>
      </c>
    </row>
    <row r="768" ht="70" customHeight="1">
      <c r="A768" s="14" t="inlineStr">
        <is>
          <t>DS-096</t>
        </is>
      </c>
      <c r="B768" s="14" t="inlineStr">
        <is>
          <t>PaveBench</t>
        </is>
      </c>
      <c r="C768" s="14" t="inlineStr">
        <is>
          <t>V Test Readiness</t>
        </is>
      </c>
      <c r="D768" s="14">
        <f>MCDM_Settings!$D$13</f>
        <v/>
      </c>
      <c r="E768" s="14" t="inlineStr">
        <is>
          <t>V1 Identify test data</t>
        </is>
      </c>
      <c r="F768" s="21" t="inlineStr">
        <is>
          <t>Y</t>
        </is>
      </c>
      <c r="G768" s="23" t="n"/>
      <c r="H768" s="14" t="inlineStr">
        <is>
          <t>V2 Define the splits</t>
        </is>
      </c>
      <c r="I768" s="21" t="inlineStr">
        <is>
          <t>U</t>
        </is>
      </c>
      <c r="J768" s="23" t="n"/>
      <c r="K768" s="14" t="inlineStr">
        <is>
          <t>V3 Prevent leakage</t>
        </is>
      </c>
      <c r="L768" s="21" t="inlineStr">
        <is>
          <t>U</t>
        </is>
      </c>
      <c r="M768" s="23" t="n"/>
      <c r="N768" s="14" t="inlineStr">
        <is>
          <t>V4 Provide a baseline</t>
        </is>
      </c>
      <c r="O768" s="21" t="inlineStr">
        <is>
          <t>U</t>
        </is>
      </c>
      <c r="P768" s="23" t="n"/>
      <c r="Q768" s="14" t="inlineStr">
        <is>
          <t>V5 Report uncertainty</t>
        </is>
      </c>
      <c r="R768" s="21" t="inlineStr">
        <is>
          <t>U</t>
        </is>
      </c>
      <c r="S768" s="23" t="n"/>
      <c r="T768" s="14">
        <f>IF(Z768=0,IF(ISNUMBER(SEARCH("X",AV768)),"Unrated (0-5; X)","Unrated (0-5)"),IF(Z768=1,V768&amp;"/5",V768&amp;"-"&amp;X768&amp;"/5 (P"&amp;IF(ISNUMBER(SEARCH("X",AV768)),"; X","")&amp;")"))</f>
        <v/>
      </c>
      <c r="U768" s="26">
        <f>IF(AS768=0,"",IF(AR768=0,"Incomplete/invalid",IF(AA768=0,IF(ISNUMBER(SEARCH("X",AW768)),"Unrated (0-5; X)","Unrated (0-5)"),IF(AA768=1,W768&amp;"/5",W768&amp;"-"&amp;Y768&amp;"/5 (P"&amp;IF(ISNUMBER(SEARCH("X",AW768)),"; X","")&amp;")"))))</f>
        <v/>
      </c>
      <c r="V768" s="53">
        <f>LEN(AV768)-LEN(SUBSTITUTE(AV768,"Y",""))</f>
        <v/>
      </c>
      <c r="W768" s="54">
        <f>IF(AR768=1,LEN(AW768)-LEN(SUBSTITUTE(AW768,"Y","")),"")</f>
        <v/>
      </c>
      <c r="X768" s="53">
        <f>5-(LEN(AV768)-LEN(SUBSTITUTE(AV768,"N","")))</f>
        <v/>
      </c>
      <c r="Y768" s="54">
        <f>IF(AR768=1,5-(LEN(AW768)-LEN(SUBSTITUTE(AW768,"N",""))),"")</f>
        <v/>
      </c>
      <c r="Z768" s="55">
        <f>(V768+5-X768)/5</f>
        <v/>
      </c>
      <c r="AA768" s="56">
        <f>IF(AR768=1,(W768+5-Y768)/5,"")</f>
        <v/>
      </c>
      <c r="AB768" s="57">
        <f>D768*V768/5</f>
        <v/>
      </c>
      <c r="AC768" s="58">
        <f>IF(AR768=1,D768*W768/5,"")</f>
        <v/>
      </c>
      <c r="AD768" s="57">
        <f>D768*X768/5</f>
        <v/>
      </c>
      <c r="AE768" s="58">
        <f>IF(AR768=1,D768*Y768/5,"")</f>
        <v/>
      </c>
      <c r="AF768" s="57">
        <f>D768*Z768</f>
        <v/>
      </c>
      <c r="AG768" s="58">
        <f>IF(AR768=1,D768*AA768,"")</f>
        <v/>
      </c>
      <c r="AH768" s="14" t="inlineStr">
        <is>
          <t>Y: V1 | N: none | X: none | U: V2, V3, V4, V5. See dataset-specific evidence note in MCDM_Grades and the complete rules in MCDM_Rubric.</t>
        </is>
      </c>
      <c r="AI768" s="27" t="n"/>
      <c r="AJ768" s="14" t="inlineStr">
        <is>
          <t>https://huggingface.co/datasets/MML-Group/PaveBench</t>
        </is>
      </c>
      <c r="AK768" s="27" t="n"/>
      <c r="AL768" s="14" t="inlineStr">
        <is>
          <t>P: primary documentation (not evaluator-verified data quality)</t>
        </is>
      </c>
      <c r="AM768" s="27" t="n"/>
      <c r="AN768" s="14" t="inlineStr">
        <is>
          <t>7afe6072d79cff4c592318d99a01a1dad89f195f</t>
        </is>
      </c>
      <c r="AO768" s="27" t="n"/>
      <c r="AP768" s="14" t="inlineStr">
        <is>
          <t>2026-09-07</t>
        </is>
      </c>
      <c r="AQ768" s="27" t="n"/>
      <c r="AR768" s="14">
        <f>IF(AND(AS768=5,LEN(AW768)=5,LEN(SUBSTITUTE(SUBSTITUTE(SUBSTITUTE(SUBSTITUTE(AW768,"Y",""),"N",""),"U",""),"X",""))=0),1,0)</f>
        <v/>
      </c>
      <c r="AS768" s="14">
        <f>COUNTA(G768,J768,M768,P768,S768)</f>
        <v/>
      </c>
      <c r="AT768" s="14">
        <f>SUM(IF(OR(G768="Y",G768="N",G768="U",G768="X"),IF(G768=F768,1,0),0),IF(OR(J768="Y",J768="N",J768="U",J768="X"),IF(J768=I768,1,0),0),IF(OR(M768="Y",M768="N",M768="U",M768="X"),IF(M768=L768,1,0),0),IF(OR(P768="Y",P768="N",P768="U",P768="X"),IF(P768=O768,1,0),0),IF(OR(S768="Y",S768="N",S768="U",S768="X"),IF(S768=R768,1,0),0))</f>
        <v/>
      </c>
      <c r="AU768" s="14">
        <f>A768&amp;"|"&amp;LEFT(C768,1)</f>
        <v/>
      </c>
      <c r="AV768" s="14">
        <f>F768&amp;I768&amp;L768&amp;O768&amp;R768</f>
        <v/>
      </c>
      <c r="AW768" s="14">
        <f>G768&amp;J768&amp;M768&amp;P768&amp;S768</f>
        <v/>
      </c>
    </row>
    <row r="769" ht="70" customHeight="1">
      <c r="A769" s="14" t="inlineStr">
        <is>
          <t>DS-096</t>
        </is>
      </c>
      <c r="B769" s="14" t="inlineStr">
        <is>
          <t>PaveBench</t>
        </is>
      </c>
      <c r="C769" s="14" t="inlineStr">
        <is>
          <t>E Engineering Value</t>
        </is>
      </c>
      <c r="D769" s="14">
        <f>MCDM_Settings!$D$14</f>
        <v/>
      </c>
      <c r="E769" s="14" t="inlineStr">
        <is>
          <t>E1 Define the outcome</t>
        </is>
      </c>
      <c r="F769" s="21" t="inlineStr">
        <is>
          <t>U</t>
        </is>
      </c>
      <c r="G769" s="23" t="n"/>
      <c r="H769" s="14" t="inlineStr">
        <is>
          <t>E2 Provide measurements</t>
        </is>
      </c>
      <c r="I769" s="21" t="inlineStr">
        <is>
          <t>U</t>
        </is>
      </c>
      <c r="J769" s="23" t="n"/>
      <c r="K769" s="14" t="inlineStr">
        <is>
          <t>E3 Link the records</t>
        </is>
      </c>
      <c r="L769" s="21" t="inlineStr">
        <is>
          <t>U</t>
        </is>
      </c>
      <c r="M769" s="23" t="n"/>
      <c r="N769" s="14" t="inlineStr">
        <is>
          <t>E4 Map agency needs</t>
        </is>
      </c>
      <c r="O769" s="21" t="inlineStr">
        <is>
          <t>U</t>
        </is>
      </c>
      <c r="P769" s="23" t="n"/>
      <c r="Q769" s="14" t="inlineStr">
        <is>
          <t>E5 Validate the decision</t>
        </is>
      </c>
      <c r="R769" s="21" t="inlineStr">
        <is>
          <t>U</t>
        </is>
      </c>
      <c r="S769" s="23" t="n"/>
      <c r="T769" s="14">
        <f>IF(Z769=0,IF(ISNUMBER(SEARCH("X",AV769)),"Unrated (0-5; X)","Unrated (0-5)"),IF(Z769=1,V769&amp;"/5",V769&amp;"-"&amp;X769&amp;"/5 (P"&amp;IF(ISNUMBER(SEARCH("X",AV769)),"; X","")&amp;")"))</f>
        <v/>
      </c>
      <c r="U769" s="26">
        <f>IF(AS769=0,"",IF(AR769=0,"Incomplete/invalid",IF(AA769=0,IF(ISNUMBER(SEARCH("X",AW769)),"Unrated (0-5; X)","Unrated (0-5)"),IF(AA769=1,W769&amp;"/5",W769&amp;"-"&amp;Y769&amp;"/5 (P"&amp;IF(ISNUMBER(SEARCH("X",AW769)),"; X","")&amp;")"))))</f>
        <v/>
      </c>
      <c r="V769" s="53">
        <f>LEN(AV769)-LEN(SUBSTITUTE(AV769,"Y",""))</f>
        <v/>
      </c>
      <c r="W769" s="54">
        <f>IF(AR769=1,LEN(AW769)-LEN(SUBSTITUTE(AW769,"Y","")),"")</f>
        <v/>
      </c>
      <c r="X769" s="53">
        <f>5-(LEN(AV769)-LEN(SUBSTITUTE(AV769,"N","")))</f>
        <v/>
      </c>
      <c r="Y769" s="54">
        <f>IF(AR769=1,5-(LEN(AW769)-LEN(SUBSTITUTE(AW769,"N",""))),"")</f>
        <v/>
      </c>
      <c r="Z769" s="55">
        <f>(V769+5-X769)/5</f>
        <v/>
      </c>
      <c r="AA769" s="56">
        <f>IF(AR769=1,(W769+5-Y769)/5,"")</f>
        <v/>
      </c>
      <c r="AB769" s="57">
        <f>D769*V769/5</f>
        <v/>
      </c>
      <c r="AC769" s="58">
        <f>IF(AR769=1,D769*W769/5,"")</f>
        <v/>
      </c>
      <c r="AD769" s="57">
        <f>D769*X769/5</f>
        <v/>
      </c>
      <c r="AE769" s="58">
        <f>IF(AR769=1,D769*Y769/5,"")</f>
        <v/>
      </c>
      <c r="AF769" s="57">
        <f>D769*Z769</f>
        <v/>
      </c>
      <c r="AG769" s="58">
        <f>IF(AR769=1,D769*AA769,"")</f>
        <v/>
      </c>
      <c r="AH769" s="14" t="inlineStr">
        <is>
          <t>Y: none | N: none | X: none | U: E1, E2, E3, E4, E5. See dataset-specific evidence note in MCDM_Grades and the complete rules in MCDM_Rubric.</t>
        </is>
      </c>
      <c r="AI769" s="27" t="n"/>
      <c r="AJ769" s="14" t="inlineStr">
        <is>
          <t>https://huggingface.co/datasets/MML-Group/PaveBench</t>
        </is>
      </c>
      <c r="AK769" s="27" t="n"/>
      <c r="AL769" s="14" t="inlineStr">
        <is>
          <t>P: primary documentation (not evaluator-verified data quality)</t>
        </is>
      </c>
      <c r="AM769" s="27" t="n"/>
      <c r="AN769" s="14" t="inlineStr">
        <is>
          <t>7afe6072d79cff4c592318d99a01a1dad89f195f</t>
        </is>
      </c>
      <c r="AO769" s="27" t="n"/>
      <c r="AP769" s="14" t="inlineStr">
        <is>
          <t>2026-09-07</t>
        </is>
      </c>
      <c r="AQ769" s="27" t="n"/>
      <c r="AR769" s="14">
        <f>IF(AND(AS769=5,LEN(AW769)=5,LEN(SUBSTITUTE(SUBSTITUTE(SUBSTITUTE(SUBSTITUTE(AW769,"Y",""),"N",""),"U",""),"X",""))=0),1,0)</f>
        <v/>
      </c>
      <c r="AS769" s="14">
        <f>COUNTA(G769,J769,M769,P769,S769)</f>
        <v/>
      </c>
      <c r="AT769" s="14">
        <f>SUM(IF(OR(G769="Y",G769="N",G769="U",G769="X"),IF(G769=F769,1,0),0),IF(OR(J769="Y",J769="N",J769="U",J769="X"),IF(J769=I769,1,0),0),IF(OR(M769="Y",M769="N",M769="U",M769="X"),IF(M769=L769,1,0),0),IF(OR(P769="Y",P769="N",P769="U",P769="X"),IF(P769=O769,1,0),0),IF(OR(S769="Y",S769="N",S769="U",S769="X"),IF(S769=R769,1,0),0))</f>
        <v/>
      </c>
      <c r="AU769" s="14">
        <f>A769&amp;"|"&amp;LEFT(C769,1)</f>
        <v/>
      </c>
      <c r="AV769" s="14">
        <f>F769&amp;I769&amp;L769&amp;O769&amp;R769</f>
        <v/>
      </c>
      <c r="AW769" s="14">
        <f>G769&amp;J769&amp;M769&amp;P769&amp;S769</f>
        <v/>
      </c>
    </row>
    <row r="770" ht="70" customHeight="1">
      <c r="A770" s="14" t="inlineStr">
        <is>
          <t>DS-097</t>
        </is>
      </c>
      <c r="B770" s="14" t="inlineStr">
        <is>
          <t>Road Issues Detection Dataset (Programmer-RD-AI)</t>
        </is>
      </c>
      <c r="C770" s="14" t="inlineStr">
        <is>
          <t>A Access</t>
        </is>
      </c>
      <c r="D770" s="14">
        <f>MCDM_Settings!$D$7</f>
        <v/>
      </c>
      <c r="E770" s="14" t="inlineStr">
        <is>
          <t>A1 Find the release</t>
        </is>
      </c>
      <c r="F770" s="21" t="inlineStr">
        <is>
          <t>U</t>
        </is>
      </c>
      <c r="G770" s="23" t="n"/>
      <c r="H770" s="14" t="inlineStr">
        <is>
          <t>A2 Get the data</t>
        </is>
      </c>
      <c r="I770" s="21" t="inlineStr">
        <is>
          <t>U</t>
        </is>
      </c>
      <c r="J770" s="23" t="n"/>
      <c r="K770" s="14" t="inlineStr">
        <is>
          <t>A3 Check the license</t>
        </is>
      </c>
      <c r="L770" s="21" t="inlineStr">
        <is>
          <t>U</t>
        </is>
      </c>
      <c r="M770" s="23" t="n"/>
      <c r="N770" s="14" t="inlineStr">
        <is>
          <t>A4 Check other rights</t>
        </is>
      </c>
      <c r="O770" s="21" t="inlineStr">
        <is>
          <t>U</t>
        </is>
      </c>
      <c r="P770" s="23" t="n"/>
      <c r="Q770" s="14" t="inlineStr">
        <is>
          <t>A5 Open a sample</t>
        </is>
      </c>
      <c r="R770" s="21" t="inlineStr">
        <is>
          <t>U</t>
        </is>
      </c>
      <c r="S770" s="23" t="n"/>
      <c r="T770" s="14">
        <f>IF(Z770=0,IF(ISNUMBER(SEARCH("X",AV770)),"Unrated (0-5; X)","Unrated (0-5)"),IF(Z770=1,V770&amp;"/5",V770&amp;"-"&amp;X770&amp;"/5 (P"&amp;IF(ISNUMBER(SEARCH("X",AV770)),"; X","")&amp;")"))</f>
        <v/>
      </c>
      <c r="U770" s="26">
        <f>IF(AS770=0,"",IF(AR770=0,"Incomplete/invalid",IF(AA770=0,IF(ISNUMBER(SEARCH("X",AW770)),"Unrated (0-5; X)","Unrated (0-5)"),IF(AA770=1,W770&amp;"/5",W770&amp;"-"&amp;Y770&amp;"/5 (P"&amp;IF(ISNUMBER(SEARCH("X",AW770)),"; X","")&amp;")"))))</f>
        <v/>
      </c>
      <c r="V770" s="53">
        <f>LEN(AV770)-LEN(SUBSTITUTE(AV770,"Y",""))</f>
        <v/>
      </c>
      <c r="W770" s="54">
        <f>IF(AR770=1,LEN(AW770)-LEN(SUBSTITUTE(AW770,"Y","")),"")</f>
        <v/>
      </c>
      <c r="X770" s="53">
        <f>5-(LEN(AV770)-LEN(SUBSTITUTE(AV770,"N","")))</f>
        <v/>
      </c>
      <c r="Y770" s="54">
        <f>IF(AR770=1,5-(LEN(AW770)-LEN(SUBSTITUTE(AW770,"N",""))),"")</f>
        <v/>
      </c>
      <c r="Z770" s="55">
        <f>(V770+5-X770)/5</f>
        <v/>
      </c>
      <c r="AA770" s="56">
        <f>IF(AR770=1,(W770+5-Y770)/5,"")</f>
        <v/>
      </c>
      <c r="AB770" s="57">
        <f>D770*V770/5</f>
        <v/>
      </c>
      <c r="AC770" s="58">
        <f>IF(AR770=1,D770*W770/5,"")</f>
        <v/>
      </c>
      <c r="AD770" s="57">
        <f>D770*X770/5</f>
        <v/>
      </c>
      <c r="AE770" s="58">
        <f>IF(AR770=1,D770*Y770/5,"")</f>
        <v/>
      </c>
      <c r="AF770" s="57">
        <f>D770*Z770</f>
        <v/>
      </c>
      <c r="AG770" s="58">
        <f>IF(AR770=1,D770*AA770,"")</f>
        <v/>
      </c>
      <c r="AH770" s="14" t="inlineStr">
        <is>
          <t>Y: none | N: none | X: none | U: A1, A2, A3, A4, A5. See dataset-specific evidence note in MCDM_Grades and the complete rules in MCDM_Rubric.</t>
        </is>
      </c>
      <c r="AI770" s="27" t="n"/>
      <c r="AJ770" s="14" t="inlineStr">
        <is>
          <t>https://huggingface.co/datasets/Programmer-RD-AI/road-issues-detection-dataset</t>
        </is>
      </c>
      <c r="AK770" s="27" t="n"/>
      <c r="AL770" s="14" t="inlineStr">
        <is>
          <t>P: primary documentation (not evaluator-verified data quality)</t>
        </is>
      </c>
      <c r="AM770" s="27" t="n"/>
      <c r="AN770" s="14" t="inlineStr">
        <is>
          <t>Documentation snapshot; payload release not fully pinned</t>
        </is>
      </c>
      <c r="AO770" s="27" t="n"/>
      <c r="AP770" s="14" t="inlineStr">
        <is>
          <t>2026-09-07</t>
        </is>
      </c>
      <c r="AQ770" s="27" t="n"/>
      <c r="AR770" s="14">
        <f>IF(AND(AS770=5,LEN(AW770)=5,LEN(SUBSTITUTE(SUBSTITUTE(SUBSTITUTE(SUBSTITUTE(AW770,"Y",""),"N",""),"U",""),"X",""))=0),1,0)</f>
        <v/>
      </c>
      <c r="AS770" s="14">
        <f>COUNTA(G770,J770,M770,P770,S770)</f>
        <v/>
      </c>
      <c r="AT770" s="14">
        <f>SUM(IF(OR(G770="Y",G770="N",G770="U",G770="X"),IF(G770=F770,1,0),0),IF(OR(J770="Y",J770="N",J770="U",J770="X"),IF(J770=I770,1,0),0),IF(OR(M770="Y",M770="N",M770="U",M770="X"),IF(M770=L770,1,0),0),IF(OR(P770="Y",P770="N",P770="U",P770="X"),IF(P770=O770,1,0),0),IF(OR(S770="Y",S770="N",S770="U",S770="X"),IF(S770=R770,1,0),0))</f>
        <v/>
      </c>
      <c r="AU770" s="14">
        <f>A770&amp;"|"&amp;LEFT(C770,1)</f>
        <v/>
      </c>
      <c r="AV770" s="14">
        <f>F770&amp;I770&amp;L770&amp;O770&amp;R770</f>
        <v/>
      </c>
      <c r="AW770" s="14">
        <f>G770&amp;J770&amp;M770&amp;P770&amp;S770</f>
        <v/>
      </c>
    </row>
    <row r="771" ht="70" customHeight="1">
      <c r="A771" s="14" t="inlineStr">
        <is>
          <t>DS-097</t>
        </is>
      </c>
      <c r="B771" s="14" t="inlineStr">
        <is>
          <t>Road Issues Detection Dataset (Programmer-RD-AI)</t>
        </is>
      </c>
      <c r="C771" s="14" t="inlineStr">
        <is>
          <t>L Label Quality</t>
        </is>
      </c>
      <c r="D771" s="14">
        <f>MCDM_Settings!$D$8</f>
        <v/>
      </c>
      <c r="E771" s="14" t="inlineStr">
        <is>
          <t>L1 Define the targets</t>
        </is>
      </c>
      <c r="F771" s="21" t="inlineStr">
        <is>
          <t>U</t>
        </is>
      </c>
      <c r="G771" s="23" t="n"/>
      <c r="H771" s="14" t="inlineStr">
        <is>
          <t>L2 Explain the rules</t>
        </is>
      </c>
      <c r="I771" s="21" t="inlineStr">
        <is>
          <t>U</t>
        </is>
      </c>
      <c r="J771" s="23" t="n"/>
      <c r="K771" s="14" t="inlineStr">
        <is>
          <t>L3 Identify the team</t>
        </is>
      </c>
      <c r="L771" s="21" t="inlineStr">
        <is>
          <t>U</t>
        </is>
      </c>
      <c r="M771" s="23" t="n"/>
      <c r="N771" s="14" t="inlineStr">
        <is>
          <t>L4 Review and correct</t>
        </is>
      </c>
      <c r="O771" s="21" t="inlineStr">
        <is>
          <t>U</t>
        </is>
      </c>
      <c r="P771" s="23" t="n"/>
      <c r="Q771" s="14" t="inlineStr">
        <is>
          <t>L5 Measure reliability</t>
        </is>
      </c>
      <c r="R771" s="21" t="inlineStr">
        <is>
          <t>U</t>
        </is>
      </c>
      <c r="S771" s="23" t="n"/>
      <c r="T771" s="14">
        <f>IF(Z771=0,IF(ISNUMBER(SEARCH("X",AV771)),"Unrated (0-5; X)","Unrated (0-5)"),IF(Z771=1,V771&amp;"/5",V771&amp;"-"&amp;X771&amp;"/5 (P"&amp;IF(ISNUMBER(SEARCH("X",AV771)),"; X","")&amp;")"))</f>
        <v/>
      </c>
      <c r="U771" s="26">
        <f>IF(AS771=0,"",IF(AR771=0,"Incomplete/invalid",IF(AA771=0,IF(ISNUMBER(SEARCH("X",AW771)),"Unrated (0-5; X)","Unrated (0-5)"),IF(AA771=1,W771&amp;"/5",W771&amp;"-"&amp;Y771&amp;"/5 (P"&amp;IF(ISNUMBER(SEARCH("X",AW771)),"; X","")&amp;")"))))</f>
        <v/>
      </c>
      <c r="V771" s="53">
        <f>LEN(AV771)-LEN(SUBSTITUTE(AV771,"Y",""))</f>
        <v/>
      </c>
      <c r="W771" s="54">
        <f>IF(AR771=1,LEN(AW771)-LEN(SUBSTITUTE(AW771,"Y","")),"")</f>
        <v/>
      </c>
      <c r="X771" s="53">
        <f>5-(LEN(AV771)-LEN(SUBSTITUTE(AV771,"N","")))</f>
        <v/>
      </c>
      <c r="Y771" s="54">
        <f>IF(AR771=1,5-(LEN(AW771)-LEN(SUBSTITUTE(AW771,"N",""))),"")</f>
        <v/>
      </c>
      <c r="Z771" s="55">
        <f>(V771+5-X771)/5</f>
        <v/>
      </c>
      <c r="AA771" s="56">
        <f>IF(AR771=1,(W771+5-Y771)/5,"")</f>
        <v/>
      </c>
      <c r="AB771" s="57">
        <f>D771*V771/5</f>
        <v/>
      </c>
      <c r="AC771" s="58">
        <f>IF(AR771=1,D771*W771/5,"")</f>
        <v/>
      </c>
      <c r="AD771" s="57">
        <f>D771*X771/5</f>
        <v/>
      </c>
      <c r="AE771" s="58">
        <f>IF(AR771=1,D771*Y771/5,"")</f>
        <v/>
      </c>
      <c r="AF771" s="57">
        <f>D771*Z771</f>
        <v/>
      </c>
      <c r="AG771" s="58">
        <f>IF(AR771=1,D771*AA771,"")</f>
        <v/>
      </c>
      <c r="AH771" s="14" t="inlineStr">
        <is>
          <t>Y: none | N: none | X: none | U: L1, L2, L3, L4, L5. See dataset-specific evidence note in MCDM_Grades and the complete rules in MCDM_Rubric.</t>
        </is>
      </c>
      <c r="AI771" s="27" t="n"/>
      <c r="AJ771" s="14" t="inlineStr">
        <is>
          <t>https://huggingface.co/datasets/Programmer-RD-AI/road-issues-detection-dataset</t>
        </is>
      </c>
      <c r="AK771" s="27" t="n"/>
      <c r="AL771" s="14" t="inlineStr">
        <is>
          <t>P: primary documentation (not evaluator-verified data quality)</t>
        </is>
      </c>
      <c r="AM771" s="27" t="n"/>
      <c r="AN771" s="14" t="inlineStr">
        <is>
          <t>Documentation snapshot; payload release not fully pinned</t>
        </is>
      </c>
      <c r="AO771" s="27" t="n"/>
      <c r="AP771" s="14" t="inlineStr">
        <is>
          <t>2026-09-07</t>
        </is>
      </c>
      <c r="AQ771" s="27" t="n"/>
      <c r="AR771" s="14">
        <f>IF(AND(AS771=5,LEN(AW771)=5,LEN(SUBSTITUTE(SUBSTITUTE(SUBSTITUTE(SUBSTITUTE(AW771,"Y",""),"N",""),"U",""),"X",""))=0),1,0)</f>
        <v/>
      </c>
      <c r="AS771" s="14">
        <f>COUNTA(G771,J771,M771,P771,S771)</f>
        <v/>
      </c>
      <c r="AT771" s="14">
        <f>SUM(IF(OR(G771="Y",G771="N",G771="U",G771="X"),IF(G771=F771,1,0),0),IF(OR(J771="Y",J771="N",J771="U",J771="X"),IF(J771=I771,1,0),0),IF(OR(M771="Y",M771="N",M771="U",M771="X"),IF(M771=L771,1,0),0),IF(OR(P771="Y",P771="N",P771="U",P771="X"),IF(P771=O771,1,0),0),IF(OR(S771="Y",S771="N",S771="U",S771="X"),IF(S771=R771,1,0),0))</f>
        <v/>
      </c>
      <c r="AU771" s="14">
        <f>A771&amp;"|"&amp;LEFT(C771,1)</f>
        <v/>
      </c>
      <c r="AV771" s="14">
        <f>F771&amp;I771&amp;L771&amp;O771&amp;R771</f>
        <v/>
      </c>
      <c r="AW771" s="14">
        <f>G771&amp;J771&amp;M771&amp;P771&amp;S771</f>
        <v/>
      </c>
    </row>
    <row r="772" ht="70" customHeight="1">
      <c r="A772" s="14" t="inlineStr">
        <is>
          <t>DS-097</t>
        </is>
      </c>
      <c r="B772" s="14" t="inlineStr">
        <is>
          <t>Road Issues Detection Dataset (Programmer-RD-AI)</t>
        </is>
      </c>
      <c r="C772" s="14" t="inlineStr">
        <is>
          <t>D Documentation</t>
        </is>
      </c>
      <c r="D772" s="14">
        <f>MCDM_Settings!$D$9</f>
        <v/>
      </c>
      <c r="E772" s="14" t="inlineStr">
        <is>
          <t>D1 Describe the files</t>
        </is>
      </c>
      <c r="F772" s="21" t="inlineStr">
        <is>
          <t>U</t>
        </is>
      </c>
      <c r="G772" s="23" t="n"/>
      <c r="H772" s="14" t="inlineStr">
        <is>
          <t>D2 Explain the source</t>
        </is>
      </c>
      <c r="I772" s="21" t="inlineStr">
        <is>
          <t>U</t>
        </is>
      </c>
      <c r="J772" s="23" t="n"/>
      <c r="K772" s="14" t="inlineStr">
        <is>
          <t>D3 Track the version</t>
        </is>
      </c>
      <c r="L772" s="21" t="inlineStr">
        <is>
          <t>U</t>
        </is>
      </c>
      <c r="M772" s="23" t="n"/>
      <c r="N772" s="14" t="inlineStr">
        <is>
          <t>D4 State the limits</t>
        </is>
      </c>
      <c r="O772" s="21" t="inlineStr">
        <is>
          <t>U</t>
        </is>
      </c>
      <c r="P772" s="23" t="n"/>
      <c r="Q772" s="14" t="inlineStr">
        <is>
          <t>D5 Locate the details</t>
        </is>
      </c>
      <c r="R772" s="21" t="inlineStr">
        <is>
          <t>U</t>
        </is>
      </c>
      <c r="S772" s="23" t="n"/>
      <c r="T772" s="14">
        <f>IF(Z772=0,IF(ISNUMBER(SEARCH("X",AV772)),"Unrated (0-5; X)","Unrated (0-5)"),IF(Z772=1,V772&amp;"/5",V772&amp;"-"&amp;X772&amp;"/5 (P"&amp;IF(ISNUMBER(SEARCH("X",AV772)),"; X","")&amp;")"))</f>
        <v/>
      </c>
      <c r="U772" s="26">
        <f>IF(AS772=0,"",IF(AR772=0,"Incomplete/invalid",IF(AA772=0,IF(ISNUMBER(SEARCH("X",AW772)),"Unrated (0-5; X)","Unrated (0-5)"),IF(AA772=1,W772&amp;"/5",W772&amp;"-"&amp;Y772&amp;"/5 (P"&amp;IF(ISNUMBER(SEARCH("X",AW772)),"; X","")&amp;")"))))</f>
        <v/>
      </c>
      <c r="V772" s="53">
        <f>LEN(AV772)-LEN(SUBSTITUTE(AV772,"Y",""))</f>
        <v/>
      </c>
      <c r="W772" s="54">
        <f>IF(AR772=1,LEN(AW772)-LEN(SUBSTITUTE(AW772,"Y","")),"")</f>
        <v/>
      </c>
      <c r="X772" s="53">
        <f>5-(LEN(AV772)-LEN(SUBSTITUTE(AV772,"N","")))</f>
        <v/>
      </c>
      <c r="Y772" s="54">
        <f>IF(AR772=1,5-(LEN(AW772)-LEN(SUBSTITUTE(AW772,"N",""))),"")</f>
        <v/>
      </c>
      <c r="Z772" s="55">
        <f>(V772+5-X772)/5</f>
        <v/>
      </c>
      <c r="AA772" s="56">
        <f>IF(AR772=1,(W772+5-Y772)/5,"")</f>
        <v/>
      </c>
      <c r="AB772" s="57">
        <f>D772*V772/5</f>
        <v/>
      </c>
      <c r="AC772" s="58">
        <f>IF(AR772=1,D772*W772/5,"")</f>
        <v/>
      </c>
      <c r="AD772" s="57">
        <f>D772*X772/5</f>
        <v/>
      </c>
      <c r="AE772" s="58">
        <f>IF(AR772=1,D772*Y772/5,"")</f>
        <v/>
      </c>
      <c r="AF772" s="57">
        <f>D772*Z772</f>
        <v/>
      </c>
      <c r="AG772" s="58">
        <f>IF(AR772=1,D772*AA772,"")</f>
        <v/>
      </c>
      <c r="AH772" s="14" t="inlineStr">
        <is>
          <t>Y: none | N: none | X: none | U: D1, D2, D3, D4, D5. See dataset-specific evidence note in MCDM_Grades and the complete rules in MCDM_Rubric.</t>
        </is>
      </c>
      <c r="AI772" s="27" t="n"/>
      <c r="AJ772" s="14" t="inlineStr">
        <is>
          <t>https://huggingface.co/datasets/Programmer-RD-AI/road-issues-detection-dataset</t>
        </is>
      </c>
      <c r="AK772" s="27" t="n"/>
      <c r="AL772" s="14" t="inlineStr">
        <is>
          <t>P: primary documentation (not evaluator-verified data quality)</t>
        </is>
      </c>
      <c r="AM772" s="27" t="n"/>
      <c r="AN772" s="14" t="inlineStr">
        <is>
          <t>Documentation snapshot; payload release not fully pinned</t>
        </is>
      </c>
      <c r="AO772" s="27" t="n"/>
      <c r="AP772" s="14" t="inlineStr">
        <is>
          <t>2026-09-07</t>
        </is>
      </c>
      <c r="AQ772" s="27" t="n"/>
      <c r="AR772" s="14">
        <f>IF(AND(AS772=5,LEN(AW772)=5,LEN(SUBSTITUTE(SUBSTITUTE(SUBSTITUTE(SUBSTITUTE(AW772,"Y",""),"N",""),"U",""),"X",""))=0),1,0)</f>
        <v/>
      </c>
      <c r="AS772" s="14">
        <f>COUNTA(G772,J772,M772,P772,S772)</f>
        <v/>
      </c>
      <c r="AT772" s="14">
        <f>SUM(IF(OR(G772="Y",G772="N",G772="U",G772="X"),IF(G772=F772,1,0),0),IF(OR(J772="Y",J772="N",J772="U",J772="X"),IF(J772=I772,1,0),0),IF(OR(M772="Y",M772="N",M772="U",M772="X"),IF(M772=L772,1,0),0),IF(OR(P772="Y",P772="N",P772="U",P772="X"),IF(P772=O772,1,0),0),IF(OR(S772="Y",S772="N",S772="U",S772="X"),IF(S772=R772,1,0),0))</f>
        <v/>
      </c>
      <c r="AU772" s="14">
        <f>A772&amp;"|"&amp;LEFT(C772,1)</f>
        <v/>
      </c>
      <c r="AV772" s="14">
        <f>F772&amp;I772&amp;L772&amp;O772&amp;R772</f>
        <v/>
      </c>
      <c r="AW772" s="14">
        <f>G772&amp;J772&amp;M772&amp;P772&amp;S772</f>
        <v/>
      </c>
    </row>
    <row r="773" ht="70" customHeight="1">
      <c r="A773" s="14" t="inlineStr">
        <is>
          <t>DS-097</t>
        </is>
      </c>
      <c r="B773" s="14" t="inlineStr">
        <is>
          <t>Road Issues Detection Dataset (Programmer-RD-AI)</t>
        </is>
      </c>
      <c r="C773" s="14" t="inlineStr">
        <is>
          <t>C Sample Size</t>
        </is>
      </c>
      <c r="D773" s="14">
        <f>MCDM_Settings!$D$10</f>
        <v/>
      </c>
      <c r="E773" s="14" t="inlineStr">
        <is>
          <t>C1 Count originals</t>
        </is>
      </c>
      <c r="F773" s="21" t="inlineStr">
        <is>
          <t>U</t>
        </is>
      </c>
      <c r="G773" s="23" t="n"/>
      <c r="H773" s="14" t="inlineStr">
        <is>
          <t>C2 Count each class</t>
        </is>
      </c>
      <c r="I773" s="21" t="inlineStr">
        <is>
          <t>U</t>
        </is>
      </c>
      <c r="J773" s="23" t="n"/>
      <c r="K773" s="14" t="inlineStr">
        <is>
          <t>C3 Count each group</t>
        </is>
      </c>
      <c r="L773" s="21" t="inlineStr">
        <is>
          <t>U</t>
        </is>
      </c>
      <c r="M773" s="23" t="n"/>
      <c r="N773" s="14" t="inlineStr">
        <is>
          <t>C4 Count each split</t>
        </is>
      </c>
      <c r="O773" s="21" t="inlineStr">
        <is>
          <t>U</t>
        </is>
      </c>
      <c r="P773" s="23" t="n"/>
      <c r="Q773" s="14" t="inlineStr">
        <is>
          <t>C5 Justify the size</t>
        </is>
      </c>
      <c r="R773" s="21" t="inlineStr">
        <is>
          <t>U</t>
        </is>
      </c>
      <c r="S773" s="23" t="n"/>
      <c r="T773" s="14">
        <f>IF(Z773=0,IF(ISNUMBER(SEARCH("X",AV773)),"Unrated (0-5; X)","Unrated (0-5)"),IF(Z773=1,V773&amp;"/5",V773&amp;"-"&amp;X773&amp;"/5 (P"&amp;IF(ISNUMBER(SEARCH("X",AV773)),"; X","")&amp;")"))</f>
        <v/>
      </c>
      <c r="U773" s="26">
        <f>IF(AS773=0,"",IF(AR773=0,"Incomplete/invalid",IF(AA773=0,IF(ISNUMBER(SEARCH("X",AW773)),"Unrated (0-5; X)","Unrated (0-5)"),IF(AA773=1,W773&amp;"/5",W773&amp;"-"&amp;Y773&amp;"/5 (P"&amp;IF(ISNUMBER(SEARCH("X",AW773)),"; X","")&amp;")"))))</f>
        <v/>
      </c>
      <c r="V773" s="53">
        <f>LEN(AV773)-LEN(SUBSTITUTE(AV773,"Y",""))</f>
        <v/>
      </c>
      <c r="W773" s="54">
        <f>IF(AR773=1,LEN(AW773)-LEN(SUBSTITUTE(AW773,"Y","")),"")</f>
        <v/>
      </c>
      <c r="X773" s="53">
        <f>5-(LEN(AV773)-LEN(SUBSTITUTE(AV773,"N","")))</f>
        <v/>
      </c>
      <c r="Y773" s="54">
        <f>IF(AR773=1,5-(LEN(AW773)-LEN(SUBSTITUTE(AW773,"N",""))),"")</f>
        <v/>
      </c>
      <c r="Z773" s="55">
        <f>(V773+5-X773)/5</f>
        <v/>
      </c>
      <c r="AA773" s="56">
        <f>IF(AR773=1,(W773+5-Y773)/5,"")</f>
        <v/>
      </c>
      <c r="AB773" s="57">
        <f>D773*V773/5</f>
        <v/>
      </c>
      <c r="AC773" s="58">
        <f>IF(AR773=1,D773*W773/5,"")</f>
        <v/>
      </c>
      <c r="AD773" s="57">
        <f>D773*X773/5</f>
        <v/>
      </c>
      <c r="AE773" s="58">
        <f>IF(AR773=1,D773*Y773/5,"")</f>
        <v/>
      </c>
      <c r="AF773" s="57">
        <f>D773*Z773</f>
        <v/>
      </c>
      <c r="AG773" s="58">
        <f>IF(AR773=1,D773*AA773,"")</f>
        <v/>
      </c>
      <c r="AH773" s="14" t="inlineStr">
        <is>
          <t>Y: none | N: none | X: none | U: C1, C2, C3, C4, C5. See dataset-specific evidence note in MCDM_Grades and the complete rules in MCDM_Rubric.</t>
        </is>
      </c>
      <c r="AI773" s="27" t="n"/>
      <c r="AJ773" s="14" t="inlineStr">
        <is>
          <t>https://huggingface.co/datasets/Programmer-RD-AI/road-issues-detection-dataset</t>
        </is>
      </c>
      <c r="AK773" s="27" t="n"/>
      <c r="AL773" s="14" t="inlineStr">
        <is>
          <t>P: primary documentation (not evaluator-verified data quality)</t>
        </is>
      </c>
      <c r="AM773" s="27" t="n"/>
      <c r="AN773" s="14" t="inlineStr">
        <is>
          <t>Documentation snapshot; payload release not fully pinned</t>
        </is>
      </c>
      <c r="AO773" s="27" t="n"/>
      <c r="AP773" s="14" t="inlineStr">
        <is>
          <t>2026-09-07</t>
        </is>
      </c>
      <c r="AQ773" s="27" t="n"/>
      <c r="AR773" s="14">
        <f>IF(AND(AS773=5,LEN(AW773)=5,LEN(SUBSTITUTE(SUBSTITUTE(SUBSTITUTE(SUBSTITUTE(AW773,"Y",""),"N",""),"U",""),"X",""))=0),1,0)</f>
        <v/>
      </c>
      <c r="AS773" s="14">
        <f>COUNTA(G773,J773,M773,P773,S773)</f>
        <v/>
      </c>
      <c r="AT773" s="14">
        <f>SUM(IF(OR(G773="Y",G773="N",G773="U",G773="X"),IF(G773=F773,1,0),0),IF(OR(J773="Y",J773="N",J773="U",J773="X"),IF(J773=I773,1,0),0),IF(OR(M773="Y",M773="N",M773="U",M773="X"),IF(M773=L773,1,0),0),IF(OR(P773="Y",P773="N",P773="U",P773="X"),IF(P773=O773,1,0),0),IF(OR(S773="Y",S773="N",S773="U",S773="X"),IF(S773=R773,1,0),0))</f>
        <v/>
      </c>
      <c r="AU773" s="14">
        <f>A773&amp;"|"&amp;LEFT(C773,1)</f>
        <v/>
      </c>
      <c r="AV773" s="14">
        <f>F773&amp;I773&amp;L773&amp;O773&amp;R773</f>
        <v/>
      </c>
      <c r="AW773" s="14">
        <f>G773&amp;J773&amp;M773&amp;P773&amp;S773</f>
        <v/>
      </c>
    </row>
    <row r="774" ht="70" customHeight="1">
      <c r="A774" s="14" t="inlineStr">
        <is>
          <t>DS-097</t>
        </is>
      </c>
      <c r="B774" s="14" t="inlineStr">
        <is>
          <t>Road Issues Detection Dataset (Programmer-RD-AI)</t>
        </is>
      </c>
      <c r="C774" s="14" t="inlineStr">
        <is>
          <t>R Domain Fit</t>
        </is>
      </c>
      <c r="D774" s="14">
        <f>MCDM_Settings!$D$11</f>
        <v/>
      </c>
      <c r="E774" s="14" t="inlineStr">
        <is>
          <t>R1 Define the domain</t>
        </is>
      </c>
      <c r="F774" s="21" t="inlineStr">
        <is>
          <t>U</t>
        </is>
      </c>
      <c r="G774" s="23" t="n"/>
      <c r="H774" s="14" t="inlineStr">
        <is>
          <t>R2 Describe coverage</t>
        </is>
      </c>
      <c r="I774" s="21" t="inlineStr">
        <is>
          <t>U</t>
        </is>
      </c>
      <c r="J774" s="23" t="n"/>
      <c r="K774" s="14" t="inlineStr">
        <is>
          <t>R3 Compare the target</t>
        </is>
      </c>
      <c r="L774" s="21" t="inlineStr">
        <is>
          <t>U</t>
        </is>
      </c>
      <c r="M774" s="23" t="n"/>
      <c r="N774" s="14" t="inlineStr">
        <is>
          <t>R4 Check for bias</t>
        </is>
      </c>
      <c r="O774" s="21" t="inlineStr">
        <is>
          <t>U</t>
        </is>
      </c>
      <c r="P774" s="23" t="n"/>
      <c r="Q774" s="14" t="inlineStr">
        <is>
          <t>R5 Test a new domain</t>
        </is>
      </c>
      <c r="R774" s="21" t="inlineStr">
        <is>
          <t>U</t>
        </is>
      </c>
      <c r="S774" s="23" t="n"/>
      <c r="T774" s="14">
        <f>IF(Z774=0,IF(ISNUMBER(SEARCH("X",AV774)),"Unrated (0-5; X)","Unrated (0-5)"),IF(Z774=1,V774&amp;"/5",V774&amp;"-"&amp;X774&amp;"/5 (P"&amp;IF(ISNUMBER(SEARCH("X",AV774)),"; X","")&amp;")"))</f>
        <v/>
      </c>
      <c r="U774" s="26">
        <f>IF(AS774=0,"",IF(AR774=0,"Incomplete/invalid",IF(AA774=0,IF(ISNUMBER(SEARCH("X",AW774)),"Unrated (0-5; X)","Unrated (0-5)"),IF(AA774=1,W774&amp;"/5",W774&amp;"-"&amp;Y774&amp;"/5 (P"&amp;IF(ISNUMBER(SEARCH("X",AW774)),"; X","")&amp;")"))))</f>
        <v/>
      </c>
      <c r="V774" s="53">
        <f>LEN(AV774)-LEN(SUBSTITUTE(AV774,"Y",""))</f>
        <v/>
      </c>
      <c r="W774" s="54">
        <f>IF(AR774=1,LEN(AW774)-LEN(SUBSTITUTE(AW774,"Y","")),"")</f>
        <v/>
      </c>
      <c r="X774" s="53">
        <f>5-(LEN(AV774)-LEN(SUBSTITUTE(AV774,"N","")))</f>
        <v/>
      </c>
      <c r="Y774" s="54">
        <f>IF(AR774=1,5-(LEN(AW774)-LEN(SUBSTITUTE(AW774,"N",""))),"")</f>
        <v/>
      </c>
      <c r="Z774" s="55">
        <f>(V774+5-X774)/5</f>
        <v/>
      </c>
      <c r="AA774" s="56">
        <f>IF(AR774=1,(W774+5-Y774)/5,"")</f>
        <v/>
      </c>
      <c r="AB774" s="57">
        <f>D774*V774/5</f>
        <v/>
      </c>
      <c r="AC774" s="58">
        <f>IF(AR774=1,D774*W774/5,"")</f>
        <v/>
      </c>
      <c r="AD774" s="57">
        <f>D774*X774/5</f>
        <v/>
      </c>
      <c r="AE774" s="58">
        <f>IF(AR774=1,D774*Y774/5,"")</f>
        <v/>
      </c>
      <c r="AF774" s="57">
        <f>D774*Z774</f>
        <v/>
      </c>
      <c r="AG774" s="58">
        <f>IF(AR774=1,D774*AA774,"")</f>
        <v/>
      </c>
      <c r="AH774" s="14" t="inlineStr">
        <is>
          <t>Y: none | N: none | X: none | U: R1, R2, R3, R4, R5. See dataset-specific evidence note in MCDM_Grades and the complete rules in MCDM_Rubric.</t>
        </is>
      </c>
      <c r="AI774" s="27" t="n"/>
      <c r="AJ774" s="14" t="inlineStr">
        <is>
          <t>https://huggingface.co/datasets/Programmer-RD-AI/road-issues-detection-dataset</t>
        </is>
      </c>
      <c r="AK774" s="27" t="n"/>
      <c r="AL774" s="14" t="inlineStr">
        <is>
          <t>P: primary documentation (not evaluator-verified data quality)</t>
        </is>
      </c>
      <c r="AM774" s="27" t="n"/>
      <c r="AN774" s="14" t="inlineStr">
        <is>
          <t>Documentation snapshot; payload release not fully pinned</t>
        </is>
      </c>
      <c r="AO774" s="27" t="n"/>
      <c r="AP774" s="14" t="inlineStr">
        <is>
          <t>2026-09-07</t>
        </is>
      </c>
      <c r="AQ774" s="27" t="n"/>
      <c r="AR774" s="14">
        <f>IF(AND(AS774=5,LEN(AW774)=5,LEN(SUBSTITUTE(SUBSTITUTE(SUBSTITUTE(SUBSTITUTE(AW774,"Y",""),"N",""),"U",""),"X",""))=0),1,0)</f>
        <v/>
      </c>
      <c r="AS774" s="14">
        <f>COUNTA(G774,J774,M774,P774,S774)</f>
        <v/>
      </c>
      <c r="AT774" s="14">
        <f>SUM(IF(OR(G774="Y",G774="N",G774="U",G774="X"),IF(G774=F774,1,0),0),IF(OR(J774="Y",J774="N",J774="U",J774="X"),IF(J774=I774,1,0),0),IF(OR(M774="Y",M774="N",M774="U",M774="X"),IF(M774=L774,1,0),0),IF(OR(P774="Y",P774="N",P774="U",P774="X"),IF(P774=O774,1,0),0),IF(OR(S774="Y",S774="N",S774="U",S774="X"),IF(S774=R774,1,0),0))</f>
        <v/>
      </c>
      <c r="AU774" s="14">
        <f>A774&amp;"|"&amp;LEFT(C774,1)</f>
        <v/>
      </c>
      <c r="AV774" s="14">
        <f>F774&amp;I774&amp;L774&amp;O774&amp;R774</f>
        <v/>
      </c>
      <c r="AW774" s="14">
        <f>G774&amp;J774&amp;M774&amp;P774&amp;S774</f>
        <v/>
      </c>
    </row>
    <row r="775" ht="70" customHeight="1">
      <c r="A775" s="14" t="inlineStr">
        <is>
          <t>DS-097</t>
        </is>
      </c>
      <c r="B775" s="14" t="inlineStr">
        <is>
          <t>Road Issues Detection Dataset (Programmer-RD-AI)</t>
        </is>
      </c>
      <c r="C775" s="14" t="inlineStr">
        <is>
          <t>M Sensor Details</t>
        </is>
      </c>
      <c r="D775" s="14">
        <f>MCDM_Settings!$D$12</f>
        <v/>
      </c>
      <c r="E775" s="14" t="inlineStr">
        <is>
          <t>M1 Identify equipment</t>
        </is>
      </c>
      <c r="F775" s="21" t="inlineStr">
        <is>
          <t>U</t>
        </is>
      </c>
      <c r="G775" s="23" t="n"/>
      <c r="H775" s="14" t="inlineStr">
        <is>
          <t>M2 Specify the scale</t>
        </is>
      </c>
      <c r="I775" s="21" t="inlineStr">
        <is>
          <t>U</t>
        </is>
      </c>
      <c r="J775" s="23" t="n"/>
      <c r="K775" s="14" t="inlineStr">
        <is>
          <t>M3 Locate the records</t>
        </is>
      </c>
      <c r="L775" s="21" t="inlineStr">
        <is>
          <t>U</t>
        </is>
      </c>
      <c r="M775" s="23" t="n"/>
      <c r="N775" s="14" t="inlineStr">
        <is>
          <t>M4 Report precision</t>
        </is>
      </c>
      <c r="O775" s="21" t="inlineStr">
        <is>
          <t>U</t>
        </is>
      </c>
      <c r="P775" s="23" t="n"/>
      <c r="Q775" s="14" t="inlineStr">
        <is>
          <t>M5 Explain processing</t>
        </is>
      </c>
      <c r="R775" s="21" t="inlineStr">
        <is>
          <t>U</t>
        </is>
      </c>
      <c r="S775" s="23" t="n"/>
      <c r="T775" s="14">
        <f>IF(Z775=0,IF(ISNUMBER(SEARCH("X",AV775)),"Unrated (0-5; X)","Unrated (0-5)"),IF(Z775=1,V775&amp;"/5",V775&amp;"-"&amp;X775&amp;"/5 (P"&amp;IF(ISNUMBER(SEARCH("X",AV775)),"; X","")&amp;")"))</f>
        <v/>
      </c>
      <c r="U775" s="26">
        <f>IF(AS775=0,"",IF(AR775=0,"Incomplete/invalid",IF(AA775=0,IF(ISNUMBER(SEARCH("X",AW775)),"Unrated (0-5; X)","Unrated (0-5)"),IF(AA775=1,W775&amp;"/5",W775&amp;"-"&amp;Y775&amp;"/5 (P"&amp;IF(ISNUMBER(SEARCH("X",AW775)),"; X","")&amp;")"))))</f>
        <v/>
      </c>
      <c r="V775" s="53">
        <f>LEN(AV775)-LEN(SUBSTITUTE(AV775,"Y",""))</f>
        <v/>
      </c>
      <c r="W775" s="54">
        <f>IF(AR775=1,LEN(AW775)-LEN(SUBSTITUTE(AW775,"Y","")),"")</f>
        <v/>
      </c>
      <c r="X775" s="53">
        <f>5-(LEN(AV775)-LEN(SUBSTITUTE(AV775,"N","")))</f>
        <v/>
      </c>
      <c r="Y775" s="54">
        <f>IF(AR775=1,5-(LEN(AW775)-LEN(SUBSTITUTE(AW775,"N",""))),"")</f>
        <v/>
      </c>
      <c r="Z775" s="55">
        <f>(V775+5-X775)/5</f>
        <v/>
      </c>
      <c r="AA775" s="56">
        <f>IF(AR775=1,(W775+5-Y775)/5,"")</f>
        <v/>
      </c>
      <c r="AB775" s="57">
        <f>D775*V775/5</f>
        <v/>
      </c>
      <c r="AC775" s="58">
        <f>IF(AR775=1,D775*W775/5,"")</f>
        <v/>
      </c>
      <c r="AD775" s="57">
        <f>D775*X775/5</f>
        <v/>
      </c>
      <c r="AE775" s="58">
        <f>IF(AR775=1,D775*Y775/5,"")</f>
        <v/>
      </c>
      <c r="AF775" s="57">
        <f>D775*Z775</f>
        <v/>
      </c>
      <c r="AG775" s="58">
        <f>IF(AR775=1,D775*AA775,"")</f>
        <v/>
      </c>
      <c r="AH775" s="14" t="inlineStr">
        <is>
          <t>Y: none | N: none | X: none | U: M1, M2, M3, M4, M5. See dataset-specific evidence note in MCDM_Grades and the complete rules in MCDM_Rubric.</t>
        </is>
      </c>
      <c r="AI775" s="27" t="n"/>
      <c r="AJ775" s="14" t="inlineStr">
        <is>
          <t>https://huggingface.co/datasets/Programmer-RD-AI/road-issues-detection-dataset</t>
        </is>
      </c>
      <c r="AK775" s="27" t="n"/>
      <c r="AL775" s="14" t="inlineStr">
        <is>
          <t>P: primary documentation (not evaluator-verified data quality)</t>
        </is>
      </c>
      <c r="AM775" s="27" t="n"/>
      <c r="AN775" s="14" t="inlineStr">
        <is>
          <t>Documentation snapshot; payload release not fully pinned</t>
        </is>
      </c>
      <c r="AO775" s="27" t="n"/>
      <c r="AP775" s="14" t="inlineStr">
        <is>
          <t>2026-09-07</t>
        </is>
      </c>
      <c r="AQ775" s="27" t="n"/>
      <c r="AR775" s="14">
        <f>IF(AND(AS775=5,LEN(AW775)=5,LEN(SUBSTITUTE(SUBSTITUTE(SUBSTITUTE(SUBSTITUTE(AW775,"Y",""),"N",""),"U",""),"X",""))=0),1,0)</f>
        <v/>
      </c>
      <c r="AS775" s="14">
        <f>COUNTA(G775,J775,M775,P775,S775)</f>
        <v/>
      </c>
      <c r="AT775" s="14">
        <f>SUM(IF(OR(G775="Y",G775="N",G775="U",G775="X"),IF(G775=F775,1,0),0),IF(OR(J775="Y",J775="N",J775="U",J775="X"),IF(J775=I775,1,0),0),IF(OR(M775="Y",M775="N",M775="U",M775="X"),IF(M775=L775,1,0),0),IF(OR(P775="Y",P775="N",P775="U",P775="X"),IF(P775=O775,1,0),0),IF(OR(S775="Y",S775="N",S775="U",S775="X"),IF(S775=R775,1,0),0))</f>
        <v/>
      </c>
      <c r="AU775" s="14">
        <f>A775&amp;"|"&amp;LEFT(C775,1)</f>
        <v/>
      </c>
      <c r="AV775" s="14">
        <f>F775&amp;I775&amp;L775&amp;O775&amp;R775</f>
        <v/>
      </c>
      <c r="AW775" s="14">
        <f>G775&amp;J775&amp;M775&amp;P775&amp;S775</f>
        <v/>
      </c>
    </row>
    <row r="776" ht="70" customHeight="1">
      <c r="A776" s="14" t="inlineStr">
        <is>
          <t>DS-097</t>
        </is>
      </c>
      <c r="B776" s="14" t="inlineStr">
        <is>
          <t>Road Issues Detection Dataset (Programmer-RD-AI)</t>
        </is>
      </c>
      <c r="C776" s="14" t="inlineStr">
        <is>
          <t>V Test Readiness</t>
        </is>
      </c>
      <c r="D776" s="14">
        <f>MCDM_Settings!$D$13</f>
        <v/>
      </c>
      <c r="E776" s="14" t="inlineStr">
        <is>
          <t>V1 Identify test data</t>
        </is>
      </c>
      <c r="F776" s="21" t="inlineStr">
        <is>
          <t>U</t>
        </is>
      </c>
      <c r="G776" s="23" t="n"/>
      <c r="H776" s="14" t="inlineStr">
        <is>
          <t>V2 Define the splits</t>
        </is>
      </c>
      <c r="I776" s="21" t="inlineStr">
        <is>
          <t>U</t>
        </is>
      </c>
      <c r="J776" s="23" t="n"/>
      <c r="K776" s="14" t="inlineStr">
        <is>
          <t>V3 Prevent leakage</t>
        </is>
      </c>
      <c r="L776" s="21" t="inlineStr">
        <is>
          <t>U</t>
        </is>
      </c>
      <c r="M776" s="23" t="n"/>
      <c r="N776" s="14" t="inlineStr">
        <is>
          <t>V4 Provide a baseline</t>
        </is>
      </c>
      <c r="O776" s="21" t="inlineStr">
        <is>
          <t>U</t>
        </is>
      </c>
      <c r="P776" s="23" t="n"/>
      <c r="Q776" s="14" t="inlineStr">
        <is>
          <t>V5 Report uncertainty</t>
        </is>
      </c>
      <c r="R776" s="21" t="inlineStr">
        <is>
          <t>U</t>
        </is>
      </c>
      <c r="S776" s="23" t="n"/>
      <c r="T776" s="14">
        <f>IF(Z776=0,IF(ISNUMBER(SEARCH("X",AV776)),"Unrated (0-5; X)","Unrated (0-5)"),IF(Z776=1,V776&amp;"/5",V776&amp;"-"&amp;X776&amp;"/5 (P"&amp;IF(ISNUMBER(SEARCH("X",AV776)),"; X","")&amp;")"))</f>
        <v/>
      </c>
      <c r="U776" s="26">
        <f>IF(AS776=0,"",IF(AR776=0,"Incomplete/invalid",IF(AA776=0,IF(ISNUMBER(SEARCH("X",AW776)),"Unrated (0-5; X)","Unrated (0-5)"),IF(AA776=1,W776&amp;"/5",W776&amp;"-"&amp;Y776&amp;"/5 (P"&amp;IF(ISNUMBER(SEARCH("X",AW776)),"; X","")&amp;")"))))</f>
        <v/>
      </c>
      <c r="V776" s="53">
        <f>LEN(AV776)-LEN(SUBSTITUTE(AV776,"Y",""))</f>
        <v/>
      </c>
      <c r="W776" s="54">
        <f>IF(AR776=1,LEN(AW776)-LEN(SUBSTITUTE(AW776,"Y","")),"")</f>
        <v/>
      </c>
      <c r="X776" s="53">
        <f>5-(LEN(AV776)-LEN(SUBSTITUTE(AV776,"N","")))</f>
        <v/>
      </c>
      <c r="Y776" s="54">
        <f>IF(AR776=1,5-(LEN(AW776)-LEN(SUBSTITUTE(AW776,"N",""))),"")</f>
        <v/>
      </c>
      <c r="Z776" s="55">
        <f>(V776+5-X776)/5</f>
        <v/>
      </c>
      <c r="AA776" s="56">
        <f>IF(AR776=1,(W776+5-Y776)/5,"")</f>
        <v/>
      </c>
      <c r="AB776" s="57">
        <f>D776*V776/5</f>
        <v/>
      </c>
      <c r="AC776" s="58">
        <f>IF(AR776=1,D776*W776/5,"")</f>
        <v/>
      </c>
      <c r="AD776" s="57">
        <f>D776*X776/5</f>
        <v/>
      </c>
      <c r="AE776" s="58">
        <f>IF(AR776=1,D776*Y776/5,"")</f>
        <v/>
      </c>
      <c r="AF776" s="57">
        <f>D776*Z776</f>
        <v/>
      </c>
      <c r="AG776" s="58">
        <f>IF(AR776=1,D776*AA776,"")</f>
        <v/>
      </c>
      <c r="AH776" s="14" t="inlineStr">
        <is>
          <t>Y: none | N: none | X: none | U: V1, V2, V3, V4, V5. See dataset-specific evidence note in MCDM_Grades and the complete rules in MCDM_Rubric.</t>
        </is>
      </c>
      <c r="AI776" s="27" t="n"/>
      <c r="AJ776" s="14" t="inlineStr">
        <is>
          <t>https://huggingface.co/datasets/Programmer-RD-AI/road-issues-detection-dataset</t>
        </is>
      </c>
      <c r="AK776" s="27" t="n"/>
      <c r="AL776" s="14" t="inlineStr">
        <is>
          <t>P: primary documentation (not evaluator-verified data quality)</t>
        </is>
      </c>
      <c r="AM776" s="27" t="n"/>
      <c r="AN776" s="14" t="inlineStr">
        <is>
          <t>Documentation snapshot; payload release not fully pinned</t>
        </is>
      </c>
      <c r="AO776" s="27" t="n"/>
      <c r="AP776" s="14" t="inlineStr">
        <is>
          <t>2026-09-07</t>
        </is>
      </c>
      <c r="AQ776" s="27" t="n"/>
      <c r="AR776" s="14">
        <f>IF(AND(AS776=5,LEN(AW776)=5,LEN(SUBSTITUTE(SUBSTITUTE(SUBSTITUTE(SUBSTITUTE(AW776,"Y",""),"N",""),"U",""),"X",""))=0),1,0)</f>
        <v/>
      </c>
      <c r="AS776" s="14">
        <f>COUNTA(G776,J776,M776,P776,S776)</f>
        <v/>
      </c>
      <c r="AT776" s="14">
        <f>SUM(IF(OR(G776="Y",G776="N",G776="U",G776="X"),IF(G776=F776,1,0),0),IF(OR(J776="Y",J776="N",J776="U",J776="X"),IF(J776=I776,1,0),0),IF(OR(M776="Y",M776="N",M776="U",M776="X"),IF(M776=L776,1,0),0),IF(OR(P776="Y",P776="N",P776="U",P776="X"),IF(P776=O776,1,0),0),IF(OR(S776="Y",S776="N",S776="U",S776="X"),IF(S776=R776,1,0),0))</f>
        <v/>
      </c>
      <c r="AU776" s="14">
        <f>A776&amp;"|"&amp;LEFT(C776,1)</f>
        <v/>
      </c>
      <c r="AV776" s="14">
        <f>F776&amp;I776&amp;L776&amp;O776&amp;R776</f>
        <v/>
      </c>
      <c r="AW776" s="14">
        <f>G776&amp;J776&amp;M776&amp;P776&amp;S776</f>
        <v/>
      </c>
    </row>
    <row r="777" ht="70" customHeight="1">
      <c r="A777" s="14" t="inlineStr">
        <is>
          <t>DS-097</t>
        </is>
      </c>
      <c r="B777" s="14" t="inlineStr">
        <is>
          <t>Road Issues Detection Dataset (Programmer-RD-AI)</t>
        </is>
      </c>
      <c r="C777" s="14" t="inlineStr">
        <is>
          <t>E Engineering Value</t>
        </is>
      </c>
      <c r="D777" s="14">
        <f>MCDM_Settings!$D$14</f>
        <v/>
      </c>
      <c r="E777" s="14" t="inlineStr">
        <is>
          <t>E1 Define the outcome</t>
        </is>
      </c>
      <c r="F777" s="21" t="inlineStr">
        <is>
          <t>U</t>
        </is>
      </c>
      <c r="G777" s="23" t="n"/>
      <c r="H777" s="14" t="inlineStr">
        <is>
          <t>E2 Provide measurements</t>
        </is>
      </c>
      <c r="I777" s="21" t="inlineStr">
        <is>
          <t>U</t>
        </is>
      </c>
      <c r="J777" s="23" t="n"/>
      <c r="K777" s="14" t="inlineStr">
        <is>
          <t>E3 Link the records</t>
        </is>
      </c>
      <c r="L777" s="21" t="inlineStr">
        <is>
          <t>U</t>
        </is>
      </c>
      <c r="M777" s="23" t="n"/>
      <c r="N777" s="14" t="inlineStr">
        <is>
          <t>E4 Map agency needs</t>
        </is>
      </c>
      <c r="O777" s="21" t="inlineStr">
        <is>
          <t>U</t>
        </is>
      </c>
      <c r="P777" s="23" t="n"/>
      <c r="Q777" s="14" t="inlineStr">
        <is>
          <t>E5 Validate the decision</t>
        </is>
      </c>
      <c r="R777" s="21" t="inlineStr">
        <is>
          <t>U</t>
        </is>
      </c>
      <c r="S777" s="23" t="n"/>
      <c r="T777" s="14">
        <f>IF(Z777=0,IF(ISNUMBER(SEARCH("X",AV777)),"Unrated (0-5; X)","Unrated (0-5)"),IF(Z777=1,V777&amp;"/5",V777&amp;"-"&amp;X777&amp;"/5 (P"&amp;IF(ISNUMBER(SEARCH("X",AV777)),"; X","")&amp;")"))</f>
        <v/>
      </c>
      <c r="U777" s="26">
        <f>IF(AS777=0,"",IF(AR777=0,"Incomplete/invalid",IF(AA777=0,IF(ISNUMBER(SEARCH("X",AW777)),"Unrated (0-5; X)","Unrated (0-5)"),IF(AA777=1,W777&amp;"/5",W777&amp;"-"&amp;Y777&amp;"/5 (P"&amp;IF(ISNUMBER(SEARCH("X",AW777)),"; X","")&amp;")"))))</f>
        <v/>
      </c>
      <c r="V777" s="53">
        <f>LEN(AV777)-LEN(SUBSTITUTE(AV777,"Y",""))</f>
        <v/>
      </c>
      <c r="W777" s="54">
        <f>IF(AR777=1,LEN(AW777)-LEN(SUBSTITUTE(AW777,"Y","")),"")</f>
        <v/>
      </c>
      <c r="X777" s="53">
        <f>5-(LEN(AV777)-LEN(SUBSTITUTE(AV777,"N","")))</f>
        <v/>
      </c>
      <c r="Y777" s="54">
        <f>IF(AR777=1,5-(LEN(AW777)-LEN(SUBSTITUTE(AW777,"N",""))),"")</f>
        <v/>
      </c>
      <c r="Z777" s="55">
        <f>(V777+5-X777)/5</f>
        <v/>
      </c>
      <c r="AA777" s="56">
        <f>IF(AR777=1,(W777+5-Y777)/5,"")</f>
        <v/>
      </c>
      <c r="AB777" s="57">
        <f>D777*V777/5</f>
        <v/>
      </c>
      <c r="AC777" s="58">
        <f>IF(AR777=1,D777*W777/5,"")</f>
        <v/>
      </c>
      <c r="AD777" s="57">
        <f>D777*X777/5</f>
        <v/>
      </c>
      <c r="AE777" s="58">
        <f>IF(AR777=1,D777*Y777/5,"")</f>
        <v/>
      </c>
      <c r="AF777" s="57">
        <f>D777*Z777</f>
        <v/>
      </c>
      <c r="AG777" s="58">
        <f>IF(AR777=1,D777*AA777,"")</f>
        <v/>
      </c>
      <c r="AH777" s="14" t="inlineStr">
        <is>
          <t>Y: none | N: none | X: none | U: E1, E2, E3, E4, E5. See dataset-specific evidence note in MCDM_Grades and the complete rules in MCDM_Rubric.</t>
        </is>
      </c>
      <c r="AI777" s="27" t="n"/>
      <c r="AJ777" s="14" t="inlineStr">
        <is>
          <t>https://huggingface.co/datasets/Programmer-RD-AI/road-issues-detection-dataset</t>
        </is>
      </c>
      <c r="AK777" s="27" t="n"/>
      <c r="AL777" s="14" t="inlineStr">
        <is>
          <t>P: primary documentation (not evaluator-verified data quality)</t>
        </is>
      </c>
      <c r="AM777" s="27" t="n"/>
      <c r="AN777" s="14" t="inlineStr">
        <is>
          <t>Documentation snapshot; payload release not fully pinned</t>
        </is>
      </c>
      <c r="AO777" s="27" t="n"/>
      <c r="AP777" s="14" t="inlineStr">
        <is>
          <t>2026-09-07</t>
        </is>
      </c>
      <c r="AQ777" s="27" t="n"/>
      <c r="AR777" s="14">
        <f>IF(AND(AS777=5,LEN(AW777)=5,LEN(SUBSTITUTE(SUBSTITUTE(SUBSTITUTE(SUBSTITUTE(AW777,"Y",""),"N",""),"U",""),"X",""))=0),1,0)</f>
        <v/>
      </c>
      <c r="AS777" s="14">
        <f>COUNTA(G777,J777,M777,P777,S777)</f>
        <v/>
      </c>
      <c r="AT777" s="14">
        <f>SUM(IF(OR(G777="Y",G777="N",G777="U",G777="X"),IF(G777=F777,1,0),0),IF(OR(J777="Y",J777="N",J777="U",J777="X"),IF(J777=I777,1,0),0),IF(OR(M777="Y",M777="N",M777="U",M777="X"),IF(M777=L777,1,0),0),IF(OR(P777="Y",P777="N",P777="U",P777="X"),IF(P777=O777,1,0),0),IF(OR(S777="Y",S777="N",S777="U",S777="X"),IF(S777=R777,1,0),0))</f>
        <v/>
      </c>
      <c r="AU777" s="14">
        <f>A777&amp;"|"&amp;LEFT(C777,1)</f>
        <v/>
      </c>
      <c r="AV777" s="14">
        <f>F777&amp;I777&amp;L777&amp;O777&amp;R777</f>
        <v/>
      </c>
      <c r="AW777" s="14">
        <f>G777&amp;J777&amp;M777&amp;P777&amp;S777</f>
        <v/>
      </c>
    </row>
    <row r="778" ht="70" customHeight="1">
      <c r="A778" s="14" t="inlineStr">
        <is>
          <t>DS-098</t>
        </is>
      </c>
      <c r="B778" s="14" t="inlineStr">
        <is>
          <t>road-damage-classification</t>
        </is>
      </c>
      <c r="C778" s="14" t="inlineStr">
        <is>
          <t>A Access</t>
        </is>
      </c>
      <c r="D778" s="14">
        <f>MCDM_Settings!$D$7</f>
        <v/>
      </c>
      <c r="E778" s="14" t="inlineStr">
        <is>
          <t>A1 Find the release</t>
        </is>
      </c>
      <c r="F778" s="21" t="inlineStr">
        <is>
          <t>Y</t>
        </is>
      </c>
      <c r="G778" s="23" t="n"/>
      <c r="H778" s="14" t="inlineStr">
        <is>
          <t>A2 Get the data</t>
        </is>
      </c>
      <c r="I778" s="21" t="inlineStr">
        <is>
          <t>Y</t>
        </is>
      </c>
      <c r="J778" s="23" t="n"/>
      <c r="K778" s="14" t="inlineStr">
        <is>
          <t>A3 Check the license</t>
        </is>
      </c>
      <c r="L778" s="21" t="inlineStr">
        <is>
          <t>U</t>
        </is>
      </c>
      <c r="M778" s="23" t="n"/>
      <c r="N778" s="14" t="inlineStr">
        <is>
          <t>A4 Check other rights</t>
        </is>
      </c>
      <c r="O778" s="21" t="inlineStr">
        <is>
          <t>U</t>
        </is>
      </c>
      <c r="P778" s="23" t="n"/>
      <c r="Q778" s="14" t="inlineStr">
        <is>
          <t>A5 Open a sample</t>
        </is>
      </c>
      <c r="R778" s="21" t="inlineStr">
        <is>
          <t>U</t>
        </is>
      </c>
      <c r="S778" s="23" t="n"/>
      <c r="T778" s="14">
        <f>IF(Z778=0,IF(ISNUMBER(SEARCH("X",AV778)),"Unrated (0-5; X)","Unrated (0-5)"),IF(Z778=1,V778&amp;"/5",V778&amp;"-"&amp;X778&amp;"/5 (P"&amp;IF(ISNUMBER(SEARCH("X",AV778)),"; X","")&amp;")"))</f>
        <v/>
      </c>
      <c r="U778" s="26">
        <f>IF(AS778=0,"",IF(AR778=0,"Incomplete/invalid",IF(AA778=0,IF(ISNUMBER(SEARCH("X",AW778)),"Unrated (0-5; X)","Unrated (0-5)"),IF(AA778=1,W778&amp;"/5",W778&amp;"-"&amp;Y778&amp;"/5 (P"&amp;IF(ISNUMBER(SEARCH("X",AW778)),"; X","")&amp;")"))))</f>
        <v/>
      </c>
      <c r="V778" s="53">
        <f>LEN(AV778)-LEN(SUBSTITUTE(AV778,"Y",""))</f>
        <v/>
      </c>
      <c r="W778" s="54">
        <f>IF(AR778=1,LEN(AW778)-LEN(SUBSTITUTE(AW778,"Y","")),"")</f>
        <v/>
      </c>
      <c r="X778" s="53">
        <f>5-(LEN(AV778)-LEN(SUBSTITUTE(AV778,"N","")))</f>
        <v/>
      </c>
      <c r="Y778" s="54">
        <f>IF(AR778=1,5-(LEN(AW778)-LEN(SUBSTITUTE(AW778,"N",""))),"")</f>
        <v/>
      </c>
      <c r="Z778" s="55">
        <f>(V778+5-X778)/5</f>
        <v/>
      </c>
      <c r="AA778" s="56">
        <f>IF(AR778=1,(W778+5-Y778)/5,"")</f>
        <v/>
      </c>
      <c r="AB778" s="57">
        <f>D778*V778/5</f>
        <v/>
      </c>
      <c r="AC778" s="58">
        <f>IF(AR778=1,D778*W778/5,"")</f>
        <v/>
      </c>
      <c r="AD778" s="57">
        <f>D778*X778/5</f>
        <v/>
      </c>
      <c r="AE778" s="58">
        <f>IF(AR778=1,D778*Y778/5,"")</f>
        <v/>
      </c>
      <c r="AF778" s="57">
        <f>D778*Z778</f>
        <v/>
      </c>
      <c r="AG778" s="58">
        <f>IF(AR778=1,D778*AA778,"")</f>
        <v/>
      </c>
      <c r="AH778" s="14" t="inlineStr">
        <is>
          <t>Y: A1, A2 | N: none | X: none | U: A3, A4, A5. See dataset-specific evidence note in MCDM_Grades and the complete rules in MCDM_Rubric.</t>
        </is>
      </c>
      <c r="AI778" s="27" t="n"/>
      <c r="AJ778" s="14" t="inlineStr">
        <is>
          <t>https://huggingface.co/datasets/Emanyaser/road-damage-classification</t>
        </is>
      </c>
      <c r="AK778" s="27" t="n"/>
      <c r="AL778" s="14" t="inlineStr">
        <is>
          <t>P: primary documentation (not evaluator-verified data quality)</t>
        </is>
      </c>
      <c r="AM778" s="27" t="n"/>
      <c r="AN778" s="14" t="inlineStr">
        <is>
          <t>cf9a69332b12e86d515b35d5693d2fa8b9377408</t>
        </is>
      </c>
      <c r="AO778" s="27" t="n"/>
      <c r="AP778" s="14" t="inlineStr">
        <is>
          <t>2026-09-07</t>
        </is>
      </c>
      <c r="AQ778" s="27" t="n"/>
      <c r="AR778" s="14">
        <f>IF(AND(AS778=5,LEN(AW778)=5,LEN(SUBSTITUTE(SUBSTITUTE(SUBSTITUTE(SUBSTITUTE(AW778,"Y",""),"N",""),"U",""),"X",""))=0),1,0)</f>
        <v/>
      </c>
      <c r="AS778" s="14">
        <f>COUNTA(G778,J778,M778,P778,S778)</f>
        <v/>
      </c>
      <c r="AT778" s="14">
        <f>SUM(IF(OR(G778="Y",G778="N",G778="U",G778="X"),IF(G778=F778,1,0),0),IF(OR(J778="Y",J778="N",J778="U",J778="X"),IF(J778=I778,1,0),0),IF(OR(M778="Y",M778="N",M778="U",M778="X"),IF(M778=L778,1,0),0),IF(OR(P778="Y",P778="N",P778="U",P778="X"),IF(P778=O778,1,0),0),IF(OR(S778="Y",S778="N",S778="U",S778="X"),IF(S778=R778,1,0),0))</f>
        <v/>
      </c>
      <c r="AU778" s="14">
        <f>A778&amp;"|"&amp;LEFT(C778,1)</f>
        <v/>
      </c>
      <c r="AV778" s="14">
        <f>F778&amp;I778&amp;L778&amp;O778&amp;R778</f>
        <v/>
      </c>
      <c r="AW778" s="14">
        <f>G778&amp;J778&amp;M778&amp;P778&amp;S778</f>
        <v/>
      </c>
    </row>
    <row r="779" ht="70" customHeight="1">
      <c r="A779" s="14" t="inlineStr">
        <is>
          <t>DS-098</t>
        </is>
      </c>
      <c r="B779" s="14" t="inlineStr">
        <is>
          <t>road-damage-classification</t>
        </is>
      </c>
      <c r="C779" s="14" t="inlineStr">
        <is>
          <t>L Label Quality</t>
        </is>
      </c>
      <c r="D779" s="14">
        <f>MCDM_Settings!$D$8</f>
        <v/>
      </c>
      <c r="E779" s="14" t="inlineStr">
        <is>
          <t>L1 Define the targets</t>
        </is>
      </c>
      <c r="F779" s="21" t="inlineStr">
        <is>
          <t>U</t>
        </is>
      </c>
      <c r="G779" s="23" t="n"/>
      <c r="H779" s="14" t="inlineStr">
        <is>
          <t>L2 Explain the rules</t>
        </is>
      </c>
      <c r="I779" s="21" t="inlineStr">
        <is>
          <t>U</t>
        </is>
      </c>
      <c r="J779" s="23" t="n"/>
      <c r="K779" s="14" t="inlineStr">
        <is>
          <t>L3 Identify the team</t>
        </is>
      </c>
      <c r="L779" s="21" t="inlineStr">
        <is>
          <t>U</t>
        </is>
      </c>
      <c r="M779" s="23" t="n"/>
      <c r="N779" s="14" t="inlineStr">
        <is>
          <t>L4 Review and correct</t>
        </is>
      </c>
      <c r="O779" s="21" t="inlineStr">
        <is>
          <t>U</t>
        </is>
      </c>
      <c r="P779" s="23" t="n"/>
      <c r="Q779" s="14" t="inlineStr">
        <is>
          <t>L5 Measure reliability</t>
        </is>
      </c>
      <c r="R779" s="21" t="inlineStr">
        <is>
          <t>U</t>
        </is>
      </c>
      <c r="S779" s="23" t="n"/>
      <c r="T779" s="14">
        <f>IF(Z779=0,IF(ISNUMBER(SEARCH("X",AV779)),"Unrated (0-5; X)","Unrated (0-5)"),IF(Z779=1,V779&amp;"/5",V779&amp;"-"&amp;X779&amp;"/5 (P"&amp;IF(ISNUMBER(SEARCH("X",AV779)),"; X","")&amp;")"))</f>
        <v/>
      </c>
      <c r="U779" s="26">
        <f>IF(AS779=0,"",IF(AR779=0,"Incomplete/invalid",IF(AA779=0,IF(ISNUMBER(SEARCH("X",AW779)),"Unrated (0-5; X)","Unrated (0-5)"),IF(AA779=1,W779&amp;"/5",W779&amp;"-"&amp;Y779&amp;"/5 (P"&amp;IF(ISNUMBER(SEARCH("X",AW779)),"; X","")&amp;")"))))</f>
        <v/>
      </c>
      <c r="V779" s="53">
        <f>LEN(AV779)-LEN(SUBSTITUTE(AV779,"Y",""))</f>
        <v/>
      </c>
      <c r="W779" s="54">
        <f>IF(AR779=1,LEN(AW779)-LEN(SUBSTITUTE(AW779,"Y","")),"")</f>
        <v/>
      </c>
      <c r="X779" s="53">
        <f>5-(LEN(AV779)-LEN(SUBSTITUTE(AV779,"N","")))</f>
        <v/>
      </c>
      <c r="Y779" s="54">
        <f>IF(AR779=1,5-(LEN(AW779)-LEN(SUBSTITUTE(AW779,"N",""))),"")</f>
        <v/>
      </c>
      <c r="Z779" s="55">
        <f>(V779+5-X779)/5</f>
        <v/>
      </c>
      <c r="AA779" s="56">
        <f>IF(AR779=1,(W779+5-Y779)/5,"")</f>
        <v/>
      </c>
      <c r="AB779" s="57">
        <f>D779*V779/5</f>
        <v/>
      </c>
      <c r="AC779" s="58">
        <f>IF(AR779=1,D779*W779/5,"")</f>
        <v/>
      </c>
      <c r="AD779" s="57">
        <f>D779*X779/5</f>
        <v/>
      </c>
      <c r="AE779" s="58">
        <f>IF(AR779=1,D779*Y779/5,"")</f>
        <v/>
      </c>
      <c r="AF779" s="57">
        <f>D779*Z779</f>
        <v/>
      </c>
      <c r="AG779" s="58">
        <f>IF(AR779=1,D779*AA779,"")</f>
        <v/>
      </c>
      <c r="AH779" s="14" t="inlineStr">
        <is>
          <t>Y: none | N: none | X: none | U: L1, L2, L3, L4, L5. See dataset-specific evidence note in MCDM_Grades and the complete rules in MCDM_Rubric.</t>
        </is>
      </c>
      <c r="AI779" s="27" t="n"/>
      <c r="AJ779" s="14" t="inlineStr">
        <is>
          <t>https://huggingface.co/datasets/Emanyaser/road-damage-classification</t>
        </is>
      </c>
      <c r="AK779" s="27" t="n"/>
      <c r="AL779" s="14" t="inlineStr">
        <is>
          <t>P: primary documentation (not evaluator-verified data quality)</t>
        </is>
      </c>
      <c r="AM779" s="27" t="n"/>
      <c r="AN779" s="14" t="inlineStr">
        <is>
          <t>cf9a69332b12e86d515b35d5693d2fa8b9377408</t>
        </is>
      </c>
      <c r="AO779" s="27" t="n"/>
      <c r="AP779" s="14" t="inlineStr">
        <is>
          <t>2026-09-07</t>
        </is>
      </c>
      <c r="AQ779" s="27" t="n"/>
      <c r="AR779" s="14">
        <f>IF(AND(AS779=5,LEN(AW779)=5,LEN(SUBSTITUTE(SUBSTITUTE(SUBSTITUTE(SUBSTITUTE(AW779,"Y",""),"N",""),"U",""),"X",""))=0),1,0)</f>
        <v/>
      </c>
      <c r="AS779" s="14">
        <f>COUNTA(G779,J779,M779,P779,S779)</f>
        <v/>
      </c>
      <c r="AT779" s="14">
        <f>SUM(IF(OR(G779="Y",G779="N",G779="U",G779="X"),IF(G779=F779,1,0),0),IF(OR(J779="Y",J779="N",J779="U",J779="X"),IF(J779=I779,1,0),0),IF(OR(M779="Y",M779="N",M779="U",M779="X"),IF(M779=L779,1,0),0),IF(OR(P779="Y",P779="N",P779="U",P779="X"),IF(P779=O779,1,0),0),IF(OR(S779="Y",S779="N",S779="U",S779="X"),IF(S779=R779,1,0),0))</f>
        <v/>
      </c>
      <c r="AU779" s="14">
        <f>A779&amp;"|"&amp;LEFT(C779,1)</f>
        <v/>
      </c>
      <c r="AV779" s="14">
        <f>F779&amp;I779&amp;L779&amp;O779&amp;R779</f>
        <v/>
      </c>
      <c r="AW779" s="14">
        <f>G779&amp;J779&amp;M779&amp;P779&amp;S779</f>
        <v/>
      </c>
    </row>
    <row r="780" ht="70" customHeight="1">
      <c r="A780" s="14" t="inlineStr">
        <is>
          <t>DS-098</t>
        </is>
      </c>
      <c r="B780" s="14" t="inlineStr">
        <is>
          <t>road-damage-classification</t>
        </is>
      </c>
      <c r="C780" s="14" t="inlineStr">
        <is>
          <t>D Documentation</t>
        </is>
      </c>
      <c r="D780" s="14">
        <f>MCDM_Settings!$D$9</f>
        <v/>
      </c>
      <c r="E780" s="14" t="inlineStr">
        <is>
          <t>D1 Describe the files</t>
        </is>
      </c>
      <c r="F780" s="21" t="inlineStr">
        <is>
          <t>U</t>
        </is>
      </c>
      <c r="G780" s="23" t="n"/>
      <c r="H780" s="14" t="inlineStr">
        <is>
          <t>D2 Explain the source</t>
        </is>
      </c>
      <c r="I780" s="21" t="inlineStr">
        <is>
          <t>U</t>
        </is>
      </c>
      <c r="J780" s="23" t="n"/>
      <c r="K780" s="14" t="inlineStr">
        <is>
          <t>D3 Track the version</t>
        </is>
      </c>
      <c r="L780" s="21" t="inlineStr">
        <is>
          <t>U</t>
        </is>
      </c>
      <c r="M780" s="23" t="n"/>
      <c r="N780" s="14" t="inlineStr">
        <is>
          <t>D4 State the limits</t>
        </is>
      </c>
      <c r="O780" s="21" t="inlineStr">
        <is>
          <t>U</t>
        </is>
      </c>
      <c r="P780" s="23" t="n"/>
      <c r="Q780" s="14" t="inlineStr">
        <is>
          <t>D5 Locate the details</t>
        </is>
      </c>
      <c r="R780" s="21" t="inlineStr">
        <is>
          <t>U</t>
        </is>
      </c>
      <c r="S780" s="23" t="n"/>
      <c r="T780" s="14">
        <f>IF(Z780=0,IF(ISNUMBER(SEARCH("X",AV780)),"Unrated (0-5; X)","Unrated (0-5)"),IF(Z780=1,V780&amp;"/5",V780&amp;"-"&amp;X780&amp;"/5 (P"&amp;IF(ISNUMBER(SEARCH("X",AV780)),"; X","")&amp;")"))</f>
        <v/>
      </c>
      <c r="U780" s="26">
        <f>IF(AS780=0,"",IF(AR780=0,"Incomplete/invalid",IF(AA780=0,IF(ISNUMBER(SEARCH("X",AW780)),"Unrated (0-5; X)","Unrated (0-5)"),IF(AA780=1,W780&amp;"/5",W780&amp;"-"&amp;Y780&amp;"/5 (P"&amp;IF(ISNUMBER(SEARCH("X",AW780)),"; X","")&amp;")"))))</f>
        <v/>
      </c>
      <c r="V780" s="53">
        <f>LEN(AV780)-LEN(SUBSTITUTE(AV780,"Y",""))</f>
        <v/>
      </c>
      <c r="W780" s="54">
        <f>IF(AR780=1,LEN(AW780)-LEN(SUBSTITUTE(AW780,"Y","")),"")</f>
        <v/>
      </c>
      <c r="X780" s="53">
        <f>5-(LEN(AV780)-LEN(SUBSTITUTE(AV780,"N","")))</f>
        <v/>
      </c>
      <c r="Y780" s="54">
        <f>IF(AR780=1,5-(LEN(AW780)-LEN(SUBSTITUTE(AW780,"N",""))),"")</f>
        <v/>
      </c>
      <c r="Z780" s="55">
        <f>(V780+5-X780)/5</f>
        <v/>
      </c>
      <c r="AA780" s="56">
        <f>IF(AR780=1,(W780+5-Y780)/5,"")</f>
        <v/>
      </c>
      <c r="AB780" s="57">
        <f>D780*V780/5</f>
        <v/>
      </c>
      <c r="AC780" s="58">
        <f>IF(AR780=1,D780*W780/5,"")</f>
        <v/>
      </c>
      <c r="AD780" s="57">
        <f>D780*X780/5</f>
        <v/>
      </c>
      <c r="AE780" s="58">
        <f>IF(AR780=1,D780*Y780/5,"")</f>
        <v/>
      </c>
      <c r="AF780" s="57">
        <f>D780*Z780</f>
        <v/>
      </c>
      <c r="AG780" s="58">
        <f>IF(AR780=1,D780*AA780,"")</f>
        <v/>
      </c>
      <c r="AH780" s="14" t="inlineStr">
        <is>
          <t>Y: none | N: none | X: none | U: D1, D2, D3, D4, D5. See dataset-specific evidence note in MCDM_Grades and the complete rules in MCDM_Rubric.</t>
        </is>
      </c>
      <c r="AI780" s="27" t="n"/>
      <c r="AJ780" s="14" t="inlineStr">
        <is>
          <t>https://huggingface.co/datasets/Emanyaser/road-damage-classification</t>
        </is>
      </c>
      <c r="AK780" s="27" t="n"/>
      <c r="AL780" s="14" t="inlineStr">
        <is>
          <t>P: primary documentation (not evaluator-verified data quality)</t>
        </is>
      </c>
      <c r="AM780" s="27" t="n"/>
      <c r="AN780" s="14" t="inlineStr">
        <is>
          <t>cf9a69332b12e86d515b35d5693d2fa8b9377408</t>
        </is>
      </c>
      <c r="AO780" s="27" t="n"/>
      <c r="AP780" s="14" t="inlineStr">
        <is>
          <t>2026-09-07</t>
        </is>
      </c>
      <c r="AQ780" s="27" t="n"/>
      <c r="AR780" s="14">
        <f>IF(AND(AS780=5,LEN(AW780)=5,LEN(SUBSTITUTE(SUBSTITUTE(SUBSTITUTE(SUBSTITUTE(AW780,"Y",""),"N",""),"U",""),"X",""))=0),1,0)</f>
        <v/>
      </c>
      <c r="AS780" s="14">
        <f>COUNTA(G780,J780,M780,P780,S780)</f>
        <v/>
      </c>
      <c r="AT780" s="14">
        <f>SUM(IF(OR(G780="Y",G780="N",G780="U",G780="X"),IF(G780=F780,1,0),0),IF(OR(J780="Y",J780="N",J780="U",J780="X"),IF(J780=I780,1,0),0),IF(OR(M780="Y",M780="N",M780="U",M780="X"),IF(M780=L780,1,0),0),IF(OR(P780="Y",P780="N",P780="U",P780="X"),IF(P780=O780,1,0),0),IF(OR(S780="Y",S780="N",S780="U",S780="X"),IF(S780=R780,1,0),0))</f>
        <v/>
      </c>
      <c r="AU780" s="14">
        <f>A780&amp;"|"&amp;LEFT(C780,1)</f>
        <v/>
      </c>
      <c r="AV780" s="14">
        <f>F780&amp;I780&amp;L780&amp;O780&amp;R780</f>
        <v/>
      </c>
      <c r="AW780" s="14">
        <f>G780&amp;J780&amp;M780&amp;P780&amp;S780</f>
        <v/>
      </c>
    </row>
    <row r="781" ht="70" customHeight="1">
      <c r="A781" s="14" t="inlineStr">
        <is>
          <t>DS-098</t>
        </is>
      </c>
      <c r="B781" s="14" t="inlineStr">
        <is>
          <t>road-damage-classification</t>
        </is>
      </c>
      <c r="C781" s="14" t="inlineStr">
        <is>
          <t>C Sample Size</t>
        </is>
      </c>
      <c r="D781" s="14">
        <f>MCDM_Settings!$D$10</f>
        <v/>
      </c>
      <c r="E781" s="14" t="inlineStr">
        <is>
          <t>C1 Count originals</t>
        </is>
      </c>
      <c r="F781" s="21" t="inlineStr">
        <is>
          <t>U</t>
        </is>
      </c>
      <c r="G781" s="23" t="n"/>
      <c r="H781" s="14" t="inlineStr">
        <is>
          <t>C2 Count each class</t>
        </is>
      </c>
      <c r="I781" s="21" t="inlineStr">
        <is>
          <t>U</t>
        </is>
      </c>
      <c r="J781" s="23" t="n"/>
      <c r="K781" s="14" t="inlineStr">
        <is>
          <t>C3 Count each group</t>
        </is>
      </c>
      <c r="L781" s="21" t="inlineStr">
        <is>
          <t>U</t>
        </is>
      </c>
      <c r="M781" s="23" t="n"/>
      <c r="N781" s="14" t="inlineStr">
        <is>
          <t>C4 Count each split</t>
        </is>
      </c>
      <c r="O781" s="21" t="inlineStr">
        <is>
          <t>U</t>
        </is>
      </c>
      <c r="P781" s="23" t="n"/>
      <c r="Q781" s="14" t="inlineStr">
        <is>
          <t>C5 Justify the size</t>
        </is>
      </c>
      <c r="R781" s="21" t="inlineStr">
        <is>
          <t>U</t>
        </is>
      </c>
      <c r="S781" s="23" t="n"/>
      <c r="T781" s="14">
        <f>IF(Z781=0,IF(ISNUMBER(SEARCH("X",AV781)),"Unrated (0-5; X)","Unrated (0-5)"),IF(Z781=1,V781&amp;"/5",V781&amp;"-"&amp;X781&amp;"/5 (P"&amp;IF(ISNUMBER(SEARCH("X",AV781)),"; X","")&amp;")"))</f>
        <v/>
      </c>
      <c r="U781" s="26">
        <f>IF(AS781=0,"",IF(AR781=0,"Incomplete/invalid",IF(AA781=0,IF(ISNUMBER(SEARCH("X",AW781)),"Unrated (0-5; X)","Unrated (0-5)"),IF(AA781=1,W781&amp;"/5",W781&amp;"-"&amp;Y781&amp;"/5 (P"&amp;IF(ISNUMBER(SEARCH("X",AW781)),"; X","")&amp;")"))))</f>
        <v/>
      </c>
      <c r="V781" s="53">
        <f>LEN(AV781)-LEN(SUBSTITUTE(AV781,"Y",""))</f>
        <v/>
      </c>
      <c r="W781" s="54">
        <f>IF(AR781=1,LEN(AW781)-LEN(SUBSTITUTE(AW781,"Y","")),"")</f>
        <v/>
      </c>
      <c r="X781" s="53">
        <f>5-(LEN(AV781)-LEN(SUBSTITUTE(AV781,"N","")))</f>
        <v/>
      </c>
      <c r="Y781" s="54">
        <f>IF(AR781=1,5-(LEN(AW781)-LEN(SUBSTITUTE(AW781,"N",""))),"")</f>
        <v/>
      </c>
      <c r="Z781" s="55">
        <f>(V781+5-X781)/5</f>
        <v/>
      </c>
      <c r="AA781" s="56">
        <f>IF(AR781=1,(W781+5-Y781)/5,"")</f>
        <v/>
      </c>
      <c r="AB781" s="57">
        <f>D781*V781/5</f>
        <v/>
      </c>
      <c r="AC781" s="58">
        <f>IF(AR781=1,D781*W781/5,"")</f>
        <v/>
      </c>
      <c r="AD781" s="57">
        <f>D781*X781/5</f>
        <v/>
      </c>
      <c r="AE781" s="58">
        <f>IF(AR781=1,D781*Y781/5,"")</f>
        <v/>
      </c>
      <c r="AF781" s="57">
        <f>D781*Z781</f>
        <v/>
      </c>
      <c r="AG781" s="58">
        <f>IF(AR781=1,D781*AA781,"")</f>
        <v/>
      </c>
      <c r="AH781" s="14" t="inlineStr">
        <is>
          <t>Y: none | N: none | X: none | U: C1, C2, C3, C4, C5. See dataset-specific evidence note in MCDM_Grades and the complete rules in MCDM_Rubric.</t>
        </is>
      </c>
      <c r="AI781" s="27" t="n"/>
      <c r="AJ781" s="14" t="inlineStr">
        <is>
          <t>https://huggingface.co/datasets/Emanyaser/road-damage-classification</t>
        </is>
      </c>
      <c r="AK781" s="27" t="n"/>
      <c r="AL781" s="14" t="inlineStr">
        <is>
          <t>P: primary documentation (not evaluator-verified data quality)</t>
        </is>
      </c>
      <c r="AM781" s="27" t="n"/>
      <c r="AN781" s="14" t="inlineStr">
        <is>
          <t>cf9a69332b12e86d515b35d5693d2fa8b9377408</t>
        </is>
      </c>
      <c r="AO781" s="27" t="n"/>
      <c r="AP781" s="14" t="inlineStr">
        <is>
          <t>2026-09-07</t>
        </is>
      </c>
      <c r="AQ781" s="27" t="n"/>
      <c r="AR781" s="14">
        <f>IF(AND(AS781=5,LEN(AW781)=5,LEN(SUBSTITUTE(SUBSTITUTE(SUBSTITUTE(SUBSTITUTE(AW781,"Y",""),"N",""),"U",""),"X",""))=0),1,0)</f>
        <v/>
      </c>
      <c r="AS781" s="14">
        <f>COUNTA(G781,J781,M781,P781,S781)</f>
        <v/>
      </c>
      <c r="AT781" s="14">
        <f>SUM(IF(OR(G781="Y",G781="N",G781="U",G781="X"),IF(G781=F781,1,0),0),IF(OR(J781="Y",J781="N",J781="U",J781="X"),IF(J781=I781,1,0),0),IF(OR(M781="Y",M781="N",M781="U",M781="X"),IF(M781=L781,1,0),0),IF(OR(P781="Y",P781="N",P781="U",P781="X"),IF(P781=O781,1,0),0),IF(OR(S781="Y",S781="N",S781="U",S781="X"),IF(S781=R781,1,0),0))</f>
        <v/>
      </c>
      <c r="AU781" s="14">
        <f>A781&amp;"|"&amp;LEFT(C781,1)</f>
        <v/>
      </c>
      <c r="AV781" s="14">
        <f>F781&amp;I781&amp;L781&amp;O781&amp;R781</f>
        <v/>
      </c>
      <c r="AW781" s="14">
        <f>G781&amp;J781&amp;M781&amp;P781&amp;S781</f>
        <v/>
      </c>
    </row>
    <row r="782" ht="70" customHeight="1">
      <c r="A782" s="14" t="inlineStr">
        <is>
          <t>DS-098</t>
        </is>
      </c>
      <c r="B782" s="14" t="inlineStr">
        <is>
          <t>road-damage-classification</t>
        </is>
      </c>
      <c r="C782" s="14" t="inlineStr">
        <is>
          <t>R Domain Fit</t>
        </is>
      </c>
      <c r="D782" s="14">
        <f>MCDM_Settings!$D$11</f>
        <v/>
      </c>
      <c r="E782" s="14" t="inlineStr">
        <is>
          <t>R1 Define the domain</t>
        </is>
      </c>
      <c r="F782" s="21" t="inlineStr">
        <is>
          <t>U</t>
        </is>
      </c>
      <c r="G782" s="23" t="n"/>
      <c r="H782" s="14" t="inlineStr">
        <is>
          <t>R2 Describe coverage</t>
        </is>
      </c>
      <c r="I782" s="21" t="inlineStr">
        <is>
          <t>U</t>
        </is>
      </c>
      <c r="J782" s="23" t="n"/>
      <c r="K782" s="14" t="inlineStr">
        <is>
          <t>R3 Compare the target</t>
        </is>
      </c>
      <c r="L782" s="21" t="inlineStr">
        <is>
          <t>U</t>
        </is>
      </c>
      <c r="M782" s="23" t="n"/>
      <c r="N782" s="14" t="inlineStr">
        <is>
          <t>R4 Check for bias</t>
        </is>
      </c>
      <c r="O782" s="21" t="inlineStr">
        <is>
          <t>U</t>
        </is>
      </c>
      <c r="P782" s="23" t="n"/>
      <c r="Q782" s="14" t="inlineStr">
        <is>
          <t>R5 Test a new domain</t>
        </is>
      </c>
      <c r="R782" s="21" t="inlineStr">
        <is>
          <t>U</t>
        </is>
      </c>
      <c r="S782" s="23" t="n"/>
      <c r="T782" s="14">
        <f>IF(Z782=0,IF(ISNUMBER(SEARCH("X",AV782)),"Unrated (0-5; X)","Unrated (0-5)"),IF(Z782=1,V782&amp;"/5",V782&amp;"-"&amp;X782&amp;"/5 (P"&amp;IF(ISNUMBER(SEARCH("X",AV782)),"; X","")&amp;")"))</f>
        <v/>
      </c>
      <c r="U782" s="26">
        <f>IF(AS782=0,"",IF(AR782=0,"Incomplete/invalid",IF(AA782=0,IF(ISNUMBER(SEARCH("X",AW782)),"Unrated (0-5; X)","Unrated (0-5)"),IF(AA782=1,W782&amp;"/5",W782&amp;"-"&amp;Y782&amp;"/5 (P"&amp;IF(ISNUMBER(SEARCH("X",AW782)),"; X","")&amp;")"))))</f>
        <v/>
      </c>
      <c r="V782" s="53">
        <f>LEN(AV782)-LEN(SUBSTITUTE(AV782,"Y",""))</f>
        <v/>
      </c>
      <c r="W782" s="54">
        <f>IF(AR782=1,LEN(AW782)-LEN(SUBSTITUTE(AW782,"Y","")),"")</f>
        <v/>
      </c>
      <c r="X782" s="53">
        <f>5-(LEN(AV782)-LEN(SUBSTITUTE(AV782,"N","")))</f>
        <v/>
      </c>
      <c r="Y782" s="54">
        <f>IF(AR782=1,5-(LEN(AW782)-LEN(SUBSTITUTE(AW782,"N",""))),"")</f>
        <v/>
      </c>
      <c r="Z782" s="55">
        <f>(V782+5-X782)/5</f>
        <v/>
      </c>
      <c r="AA782" s="56">
        <f>IF(AR782=1,(W782+5-Y782)/5,"")</f>
        <v/>
      </c>
      <c r="AB782" s="57">
        <f>D782*V782/5</f>
        <v/>
      </c>
      <c r="AC782" s="58">
        <f>IF(AR782=1,D782*W782/5,"")</f>
        <v/>
      </c>
      <c r="AD782" s="57">
        <f>D782*X782/5</f>
        <v/>
      </c>
      <c r="AE782" s="58">
        <f>IF(AR782=1,D782*Y782/5,"")</f>
        <v/>
      </c>
      <c r="AF782" s="57">
        <f>D782*Z782</f>
        <v/>
      </c>
      <c r="AG782" s="58">
        <f>IF(AR782=1,D782*AA782,"")</f>
        <v/>
      </c>
      <c r="AH782" s="14" t="inlineStr">
        <is>
          <t>Y: none | N: none | X: none | U: R1, R2, R3, R4, R5. See dataset-specific evidence note in MCDM_Grades and the complete rules in MCDM_Rubric.</t>
        </is>
      </c>
      <c r="AI782" s="27" t="n"/>
      <c r="AJ782" s="14" t="inlineStr">
        <is>
          <t>https://huggingface.co/datasets/Emanyaser/road-damage-classification</t>
        </is>
      </c>
      <c r="AK782" s="27" t="n"/>
      <c r="AL782" s="14" t="inlineStr">
        <is>
          <t>P: primary documentation (not evaluator-verified data quality)</t>
        </is>
      </c>
      <c r="AM782" s="27" t="n"/>
      <c r="AN782" s="14" t="inlineStr">
        <is>
          <t>cf9a69332b12e86d515b35d5693d2fa8b9377408</t>
        </is>
      </c>
      <c r="AO782" s="27" t="n"/>
      <c r="AP782" s="14" t="inlineStr">
        <is>
          <t>2026-09-07</t>
        </is>
      </c>
      <c r="AQ782" s="27" t="n"/>
      <c r="AR782" s="14">
        <f>IF(AND(AS782=5,LEN(AW782)=5,LEN(SUBSTITUTE(SUBSTITUTE(SUBSTITUTE(SUBSTITUTE(AW782,"Y",""),"N",""),"U",""),"X",""))=0),1,0)</f>
        <v/>
      </c>
      <c r="AS782" s="14">
        <f>COUNTA(G782,J782,M782,P782,S782)</f>
        <v/>
      </c>
      <c r="AT782" s="14">
        <f>SUM(IF(OR(G782="Y",G782="N",G782="U",G782="X"),IF(G782=F782,1,0),0),IF(OR(J782="Y",J782="N",J782="U",J782="X"),IF(J782=I782,1,0),0),IF(OR(M782="Y",M782="N",M782="U",M782="X"),IF(M782=L782,1,0),0),IF(OR(P782="Y",P782="N",P782="U",P782="X"),IF(P782=O782,1,0),0),IF(OR(S782="Y",S782="N",S782="U",S782="X"),IF(S782=R782,1,0),0))</f>
        <v/>
      </c>
      <c r="AU782" s="14">
        <f>A782&amp;"|"&amp;LEFT(C782,1)</f>
        <v/>
      </c>
      <c r="AV782" s="14">
        <f>F782&amp;I782&amp;L782&amp;O782&amp;R782</f>
        <v/>
      </c>
      <c r="AW782" s="14">
        <f>G782&amp;J782&amp;M782&amp;P782&amp;S782</f>
        <v/>
      </c>
    </row>
    <row r="783" ht="70" customHeight="1">
      <c r="A783" s="14" t="inlineStr">
        <is>
          <t>DS-098</t>
        </is>
      </c>
      <c r="B783" s="14" t="inlineStr">
        <is>
          <t>road-damage-classification</t>
        </is>
      </c>
      <c r="C783" s="14" t="inlineStr">
        <is>
          <t>M Sensor Details</t>
        </is>
      </c>
      <c r="D783" s="14">
        <f>MCDM_Settings!$D$12</f>
        <v/>
      </c>
      <c r="E783" s="14" t="inlineStr">
        <is>
          <t>M1 Identify equipment</t>
        </is>
      </c>
      <c r="F783" s="21" t="inlineStr">
        <is>
          <t>U</t>
        </is>
      </c>
      <c r="G783" s="23" t="n"/>
      <c r="H783" s="14" t="inlineStr">
        <is>
          <t>M2 Specify the scale</t>
        </is>
      </c>
      <c r="I783" s="21" t="inlineStr">
        <is>
          <t>U</t>
        </is>
      </c>
      <c r="J783" s="23" t="n"/>
      <c r="K783" s="14" t="inlineStr">
        <is>
          <t>M3 Locate the records</t>
        </is>
      </c>
      <c r="L783" s="21" t="inlineStr">
        <is>
          <t>U</t>
        </is>
      </c>
      <c r="M783" s="23" t="n"/>
      <c r="N783" s="14" t="inlineStr">
        <is>
          <t>M4 Report precision</t>
        </is>
      </c>
      <c r="O783" s="21" t="inlineStr">
        <is>
          <t>U</t>
        </is>
      </c>
      <c r="P783" s="23" t="n"/>
      <c r="Q783" s="14" t="inlineStr">
        <is>
          <t>M5 Explain processing</t>
        </is>
      </c>
      <c r="R783" s="21" t="inlineStr">
        <is>
          <t>U</t>
        </is>
      </c>
      <c r="S783" s="23" t="n"/>
      <c r="T783" s="14">
        <f>IF(Z783=0,IF(ISNUMBER(SEARCH("X",AV783)),"Unrated (0-5; X)","Unrated (0-5)"),IF(Z783=1,V783&amp;"/5",V783&amp;"-"&amp;X783&amp;"/5 (P"&amp;IF(ISNUMBER(SEARCH("X",AV783)),"; X","")&amp;")"))</f>
        <v/>
      </c>
      <c r="U783" s="26">
        <f>IF(AS783=0,"",IF(AR783=0,"Incomplete/invalid",IF(AA783=0,IF(ISNUMBER(SEARCH("X",AW783)),"Unrated (0-5; X)","Unrated (0-5)"),IF(AA783=1,W783&amp;"/5",W783&amp;"-"&amp;Y783&amp;"/5 (P"&amp;IF(ISNUMBER(SEARCH("X",AW783)),"; X","")&amp;")"))))</f>
        <v/>
      </c>
      <c r="V783" s="53">
        <f>LEN(AV783)-LEN(SUBSTITUTE(AV783,"Y",""))</f>
        <v/>
      </c>
      <c r="W783" s="54">
        <f>IF(AR783=1,LEN(AW783)-LEN(SUBSTITUTE(AW783,"Y","")),"")</f>
        <v/>
      </c>
      <c r="X783" s="53">
        <f>5-(LEN(AV783)-LEN(SUBSTITUTE(AV783,"N","")))</f>
        <v/>
      </c>
      <c r="Y783" s="54">
        <f>IF(AR783=1,5-(LEN(AW783)-LEN(SUBSTITUTE(AW783,"N",""))),"")</f>
        <v/>
      </c>
      <c r="Z783" s="55">
        <f>(V783+5-X783)/5</f>
        <v/>
      </c>
      <c r="AA783" s="56">
        <f>IF(AR783=1,(W783+5-Y783)/5,"")</f>
        <v/>
      </c>
      <c r="AB783" s="57">
        <f>D783*V783/5</f>
        <v/>
      </c>
      <c r="AC783" s="58">
        <f>IF(AR783=1,D783*W783/5,"")</f>
        <v/>
      </c>
      <c r="AD783" s="57">
        <f>D783*X783/5</f>
        <v/>
      </c>
      <c r="AE783" s="58">
        <f>IF(AR783=1,D783*Y783/5,"")</f>
        <v/>
      </c>
      <c r="AF783" s="57">
        <f>D783*Z783</f>
        <v/>
      </c>
      <c r="AG783" s="58">
        <f>IF(AR783=1,D783*AA783,"")</f>
        <v/>
      </c>
      <c r="AH783" s="14" t="inlineStr">
        <is>
          <t>Y: none | N: none | X: none | U: M1, M2, M3, M4, M5. See dataset-specific evidence note in MCDM_Grades and the complete rules in MCDM_Rubric.</t>
        </is>
      </c>
      <c r="AI783" s="27" t="n"/>
      <c r="AJ783" s="14" t="inlineStr">
        <is>
          <t>https://huggingface.co/datasets/Emanyaser/road-damage-classification</t>
        </is>
      </c>
      <c r="AK783" s="27" t="n"/>
      <c r="AL783" s="14" t="inlineStr">
        <is>
          <t>P: primary documentation (not evaluator-verified data quality)</t>
        </is>
      </c>
      <c r="AM783" s="27" t="n"/>
      <c r="AN783" s="14" t="inlineStr">
        <is>
          <t>cf9a69332b12e86d515b35d5693d2fa8b9377408</t>
        </is>
      </c>
      <c r="AO783" s="27" t="n"/>
      <c r="AP783" s="14" t="inlineStr">
        <is>
          <t>2026-09-07</t>
        </is>
      </c>
      <c r="AQ783" s="27" t="n"/>
      <c r="AR783" s="14">
        <f>IF(AND(AS783=5,LEN(AW783)=5,LEN(SUBSTITUTE(SUBSTITUTE(SUBSTITUTE(SUBSTITUTE(AW783,"Y",""),"N",""),"U",""),"X",""))=0),1,0)</f>
        <v/>
      </c>
      <c r="AS783" s="14">
        <f>COUNTA(G783,J783,M783,P783,S783)</f>
        <v/>
      </c>
      <c r="AT783" s="14">
        <f>SUM(IF(OR(G783="Y",G783="N",G783="U",G783="X"),IF(G783=F783,1,0),0),IF(OR(J783="Y",J783="N",J783="U",J783="X"),IF(J783=I783,1,0),0),IF(OR(M783="Y",M783="N",M783="U",M783="X"),IF(M783=L783,1,0),0),IF(OR(P783="Y",P783="N",P783="U",P783="X"),IF(P783=O783,1,0),0),IF(OR(S783="Y",S783="N",S783="U",S783="X"),IF(S783=R783,1,0),0))</f>
        <v/>
      </c>
      <c r="AU783" s="14">
        <f>A783&amp;"|"&amp;LEFT(C783,1)</f>
        <v/>
      </c>
      <c r="AV783" s="14">
        <f>F783&amp;I783&amp;L783&amp;O783&amp;R783</f>
        <v/>
      </c>
      <c r="AW783" s="14">
        <f>G783&amp;J783&amp;M783&amp;P783&amp;S783</f>
        <v/>
      </c>
    </row>
    <row r="784" ht="70" customHeight="1">
      <c r="A784" s="14" t="inlineStr">
        <is>
          <t>DS-098</t>
        </is>
      </c>
      <c r="B784" s="14" t="inlineStr">
        <is>
          <t>road-damage-classification</t>
        </is>
      </c>
      <c r="C784" s="14" t="inlineStr">
        <is>
          <t>V Test Readiness</t>
        </is>
      </c>
      <c r="D784" s="14">
        <f>MCDM_Settings!$D$13</f>
        <v/>
      </c>
      <c r="E784" s="14" t="inlineStr">
        <is>
          <t>V1 Identify test data</t>
        </is>
      </c>
      <c r="F784" s="21" t="inlineStr">
        <is>
          <t>Y</t>
        </is>
      </c>
      <c r="G784" s="23" t="n"/>
      <c r="H784" s="14" t="inlineStr">
        <is>
          <t>V2 Define the splits</t>
        </is>
      </c>
      <c r="I784" s="21" t="inlineStr">
        <is>
          <t>U</t>
        </is>
      </c>
      <c r="J784" s="23" t="n"/>
      <c r="K784" s="14" t="inlineStr">
        <is>
          <t>V3 Prevent leakage</t>
        </is>
      </c>
      <c r="L784" s="21" t="inlineStr">
        <is>
          <t>U</t>
        </is>
      </c>
      <c r="M784" s="23" t="n"/>
      <c r="N784" s="14" t="inlineStr">
        <is>
          <t>V4 Provide a baseline</t>
        </is>
      </c>
      <c r="O784" s="21" t="inlineStr">
        <is>
          <t>U</t>
        </is>
      </c>
      <c r="P784" s="23" t="n"/>
      <c r="Q784" s="14" t="inlineStr">
        <is>
          <t>V5 Report uncertainty</t>
        </is>
      </c>
      <c r="R784" s="21" t="inlineStr">
        <is>
          <t>U</t>
        </is>
      </c>
      <c r="S784" s="23" t="n"/>
      <c r="T784" s="14">
        <f>IF(Z784=0,IF(ISNUMBER(SEARCH("X",AV784)),"Unrated (0-5; X)","Unrated (0-5)"),IF(Z784=1,V784&amp;"/5",V784&amp;"-"&amp;X784&amp;"/5 (P"&amp;IF(ISNUMBER(SEARCH("X",AV784)),"; X","")&amp;")"))</f>
        <v/>
      </c>
      <c r="U784" s="26">
        <f>IF(AS784=0,"",IF(AR784=0,"Incomplete/invalid",IF(AA784=0,IF(ISNUMBER(SEARCH("X",AW784)),"Unrated (0-5; X)","Unrated (0-5)"),IF(AA784=1,W784&amp;"/5",W784&amp;"-"&amp;Y784&amp;"/5 (P"&amp;IF(ISNUMBER(SEARCH("X",AW784)),"; X","")&amp;")"))))</f>
        <v/>
      </c>
      <c r="V784" s="53">
        <f>LEN(AV784)-LEN(SUBSTITUTE(AV784,"Y",""))</f>
        <v/>
      </c>
      <c r="W784" s="54">
        <f>IF(AR784=1,LEN(AW784)-LEN(SUBSTITUTE(AW784,"Y","")),"")</f>
        <v/>
      </c>
      <c r="X784" s="53">
        <f>5-(LEN(AV784)-LEN(SUBSTITUTE(AV784,"N","")))</f>
        <v/>
      </c>
      <c r="Y784" s="54">
        <f>IF(AR784=1,5-(LEN(AW784)-LEN(SUBSTITUTE(AW784,"N",""))),"")</f>
        <v/>
      </c>
      <c r="Z784" s="55">
        <f>(V784+5-X784)/5</f>
        <v/>
      </c>
      <c r="AA784" s="56">
        <f>IF(AR784=1,(W784+5-Y784)/5,"")</f>
        <v/>
      </c>
      <c r="AB784" s="57">
        <f>D784*V784/5</f>
        <v/>
      </c>
      <c r="AC784" s="58">
        <f>IF(AR784=1,D784*W784/5,"")</f>
        <v/>
      </c>
      <c r="AD784" s="57">
        <f>D784*X784/5</f>
        <v/>
      </c>
      <c r="AE784" s="58">
        <f>IF(AR784=1,D784*Y784/5,"")</f>
        <v/>
      </c>
      <c r="AF784" s="57">
        <f>D784*Z784</f>
        <v/>
      </c>
      <c r="AG784" s="58">
        <f>IF(AR784=1,D784*AA784,"")</f>
        <v/>
      </c>
      <c r="AH784" s="14" t="inlineStr">
        <is>
          <t>Y: V1 | N: none | X: none | U: V2, V3, V4, V5. See dataset-specific evidence note in MCDM_Grades and the complete rules in MCDM_Rubric.</t>
        </is>
      </c>
      <c r="AI784" s="27" t="n"/>
      <c r="AJ784" s="14" t="inlineStr">
        <is>
          <t>https://huggingface.co/datasets/Emanyaser/road-damage-classification</t>
        </is>
      </c>
      <c r="AK784" s="27" t="n"/>
      <c r="AL784" s="14" t="inlineStr">
        <is>
          <t>P: primary documentation (not evaluator-verified data quality)</t>
        </is>
      </c>
      <c r="AM784" s="27" t="n"/>
      <c r="AN784" s="14" t="inlineStr">
        <is>
          <t>cf9a69332b12e86d515b35d5693d2fa8b9377408</t>
        </is>
      </c>
      <c r="AO784" s="27" t="n"/>
      <c r="AP784" s="14" t="inlineStr">
        <is>
          <t>2026-09-07</t>
        </is>
      </c>
      <c r="AQ784" s="27" t="n"/>
      <c r="AR784" s="14">
        <f>IF(AND(AS784=5,LEN(AW784)=5,LEN(SUBSTITUTE(SUBSTITUTE(SUBSTITUTE(SUBSTITUTE(AW784,"Y",""),"N",""),"U",""),"X",""))=0),1,0)</f>
        <v/>
      </c>
      <c r="AS784" s="14">
        <f>COUNTA(G784,J784,M784,P784,S784)</f>
        <v/>
      </c>
      <c r="AT784" s="14">
        <f>SUM(IF(OR(G784="Y",G784="N",G784="U",G784="X"),IF(G784=F784,1,0),0),IF(OR(J784="Y",J784="N",J784="U",J784="X"),IF(J784=I784,1,0),0),IF(OR(M784="Y",M784="N",M784="U",M784="X"),IF(M784=L784,1,0),0),IF(OR(P784="Y",P784="N",P784="U",P784="X"),IF(P784=O784,1,0),0),IF(OR(S784="Y",S784="N",S784="U",S784="X"),IF(S784=R784,1,0),0))</f>
        <v/>
      </c>
      <c r="AU784" s="14">
        <f>A784&amp;"|"&amp;LEFT(C784,1)</f>
        <v/>
      </c>
      <c r="AV784" s="14">
        <f>F784&amp;I784&amp;L784&amp;O784&amp;R784</f>
        <v/>
      </c>
      <c r="AW784" s="14">
        <f>G784&amp;J784&amp;M784&amp;P784&amp;S784</f>
        <v/>
      </c>
    </row>
    <row r="785" ht="70" customHeight="1">
      <c r="A785" s="14" t="inlineStr">
        <is>
          <t>DS-098</t>
        </is>
      </c>
      <c r="B785" s="14" t="inlineStr">
        <is>
          <t>road-damage-classification</t>
        </is>
      </c>
      <c r="C785" s="14" t="inlineStr">
        <is>
          <t>E Engineering Value</t>
        </is>
      </c>
      <c r="D785" s="14">
        <f>MCDM_Settings!$D$14</f>
        <v/>
      </c>
      <c r="E785" s="14" t="inlineStr">
        <is>
          <t>E1 Define the outcome</t>
        </is>
      </c>
      <c r="F785" s="21" t="inlineStr">
        <is>
          <t>U</t>
        </is>
      </c>
      <c r="G785" s="23" t="n"/>
      <c r="H785" s="14" t="inlineStr">
        <is>
          <t>E2 Provide measurements</t>
        </is>
      </c>
      <c r="I785" s="21" t="inlineStr">
        <is>
          <t>U</t>
        </is>
      </c>
      <c r="J785" s="23" t="n"/>
      <c r="K785" s="14" t="inlineStr">
        <is>
          <t>E3 Link the records</t>
        </is>
      </c>
      <c r="L785" s="21" t="inlineStr">
        <is>
          <t>U</t>
        </is>
      </c>
      <c r="M785" s="23" t="n"/>
      <c r="N785" s="14" t="inlineStr">
        <is>
          <t>E4 Map agency needs</t>
        </is>
      </c>
      <c r="O785" s="21" t="inlineStr">
        <is>
          <t>U</t>
        </is>
      </c>
      <c r="P785" s="23" t="n"/>
      <c r="Q785" s="14" t="inlineStr">
        <is>
          <t>E5 Validate the decision</t>
        </is>
      </c>
      <c r="R785" s="21" t="inlineStr">
        <is>
          <t>U</t>
        </is>
      </c>
      <c r="S785" s="23" t="n"/>
      <c r="T785" s="14">
        <f>IF(Z785=0,IF(ISNUMBER(SEARCH("X",AV785)),"Unrated (0-5; X)","Unrated (0-5)"),IF(Z785=1,V785&amp;"/5",V785&amp;"-"&amp;X785&amp;"/5 (P"&amp;IF(ISNUMBER(SEARCH("X",AV785)),"; X","")&amp;")"))</f>
        <v/>
      </c>
      <c r="U785" s="26">
        <f>IF(AS785=0,"",IF(AR785=0,"Incomplete/invalid",IF(AA785=0,IF(ISNUMBER(SEARCH("X",AW785)),"Unrated (0-5; X)","Unrated (0-5)"),IF(AA785=1,W785&amp;"/5",W785&amp;"-"&amp;Y785&amp;"/5 (P"&amp;IF(ISNUMBER(SEARCH("X",AW785)),"; X","")&amp;")"))))</f>
        <v/>
      </c>
      <c r="V785" s="53">
        <f>LEN(AV785)-LEN(SUBSTITUTE(AV785,"Y",""))</f>
        <v/>
      </c>
      <c r="W785" s="54">
        <f>IF(AR785=1,LEN(AW785)-LEN(SUBSTITUTE(AW785,"Y","")),"")</f>
        <v/>
      </c>
      <c r="X785" s="53">
        <f>5-(LEN(AV785)-LEN(SUBSTITUTE(AV785,"N","")))</f>
        <v/>
      </c>
      <c r="Y785" s="54">
        <f>IF(AR785=1,5-(LEN(AW785)-LEN(SUBSTITUTE(AW785,"N",""))),"")</f>
        <v/>
      </c>
      <c r="Z785" s="55">
        <f>(V785+5-X785)/5</f>
        <v/>
      </c>
      <c r="AA785" s="56">
        <f>IF(AR785=1,(W785+5-Y785)/5,"")</f>
        <v/>
      </c>
      <c r="AB785" s="57">
        <f>D785*V785/5</f>
        <v/>
      </c>
      <c r="AC785" s="58">
        <f>IF(AR785=1,D785*W785/5,"")</f>
        <v/>
      </c>
      <c r="AD785" s="57">
        <f>D785*X785/5</f>
        <v/>
      </c>
      <c r="AE785" s="58">
        <f>IF(AR785=1,D785*Y785/5,"")</f>
        <v/>
      </c>
      <c r="AF785" s="57">
        <f>D785*Z785</f>
        <v/>
      </c>
      <c r="AG785" s="58">
        <f>IF(AR785=1,D785*AA785,"")</f>
        <v/>
      </c>
      <c r="AH785" s="14" t="inlineStr">
        <is>
          <t>Y: none | N: none | X: none | U: E1, E2, E3, E4, E5. See dataset-specific evidence note in MCDM_Grades and the complete rules in MCDM_Rubric.</t>
        </is>
      </c>
      <c r="AI785" s="27" t="n"/>
      <c r="AJ785" s="14" t="inlineStr">
        <is>
          <t>https://huggingface.co/datasets/Emanyaser/road-damage-classification</t>
        </is>
      </c>
      <c r="AK785" s="27" t="n"/>
      <c r="AL785" s="14" t="inlineStr">
        <is>
          <t>P: primary documentation (not evaluator-verified data quality)</t>
        </is>
      </c>
      <c r="AM785" s="27" t="n"/>
      <c r="AN785" s="14" t="inlineStr">
        <is>
          <t>cf9a69332b12e86d515b35d5693d2fa8b9377408</t>
        </is>
      </c>
      <c r="AO785" s="27" t="n"/>
      <c r="AP785" s="14" t="inlineStr">
        <is>
          <t>2026-09-07</t>
        </is>
      </c>
      <c r="AQ785" s="27" t="n"/>
      <c r="AR785" s="14">
        <f>IF(AND(AS785=5,LEN(AW785)=5,LEN(SUBSTITUTE(SUBSTITUTE(SUBSTITUTE(SUBSTITUTE(AW785,"Y",""),"N",""),"U",""),"X",""))=0),1,0)</f>
        <v/>
      </c>
      <c r="AS785" s="14">
        <f>COUNTA(G785,J785,M785,P785,S785)</f>
        <v/>
      </c>
      <c r="AT785" s="14">
        <f>SUM(IF(OR(G785="Y",G785="N",G785="U",G785="X"),IF(G785=F785,1,0),0),IF(OR(J785="Y",J785="N",J785="U",J785="X"),IF(J785=I785,1,0),0),IF(OR(M785="Y",M785="N",M785="U",M785="X"),IF(M785=L785,1,0),0),IF(OR(P785="Y",P785="N",P785="U",P785="X"),IF(P785=O785,1,0),0),IF(OR(S785="Y",S785="N",S785="U",S785="X"),IF(S785=R785,1,0),0))</f>
        <v/>
      </c>
      <c r="AU785" s="14">
        <f>A785&amp;"|"&amp;LEFT(C785,1)</f>
        <v/>
      </c>
      <c r="AV785" s="14">
        <f>F785&amp;I785&amp;L785&amp;O785&amp;R785</f>
        <v/>
      </c>
      <c r="AW785" s="14">
        <f>G785&amp;J785&amp;M785&amp;P785&amp;S785</f>
        <v/>
      </c>
    </row>
    <row r="786" ht="70" customHeight="1">
      <c r="A786" s="14" t="inlineStr">
        <is>
          <t>DS-099</t>
        </is>
      </c>
      <c r="B786" s="14" t="inlineStr">
        <is>
          <t>Road_Damage_Detection_USA</t>
        </is>
      </c>
      <c r="C786" s="14" t="inlineStr">
        <is>
          <t>A Access</t>
        </is>
      </c>
      <c r="D786" s="14">
        <f>MCDM_Settings!$D$7</f>
        <v/>
      </c>
      <c r="E786" s="14" t="inlineStr">
        <is>
          <t>A1 Find the release</t>
        </is>
      </c>
      <c r="F786" s="21" t="inlineStr">
        <is>
          <t>U</t>
        </is>
      </c>
      <c r="G786" s="23" t="n"/>
      <c r="H786" s="14" t="inlineStr">
        <is>
          <t>A2 Get the data</t>
        </is>
      </c>
      <c r="I786" s="21" t="inlineStr">
        <is>
          <t>U</t>
        </is>
      </c>
      <c r="J786" s="23" t="n"/>
      <c r="K786" s="14" t="inlineStr">
        <is>
          <t>A3 Check the license</t>
        </is>
      </c>
      <c r="L786" s="21" t="inlineStr">
        <is>
          <t>U</t>
        </is>
      </c>
      <c r="M786" s="23" t="n"/>
      <c r="N786" s="14" t="inlineStr">
        <is>
          <t>A4 Check other rights</t>
        </is>
      </c>
      <c r="O786" s="21" t="inlineStr">
        <is>
          <t>U</t>
        </is>
      </c>
      <c r="P786" s="23" t="n"/>
      <c r="Q786" s="14" t="inlineStr">
        <is>
          <t>A5 Open a sample</t>
        </is>
      </c>
      <c r="R786" s="21" t="inlineStr">
        <is>
          <t>U</t>
        </is>
      </c>
      <c r="S786" s="23" t="n"/>
      <c r="T786" s="14">
        <f>IF(Z786=0,IF(ISNUMBER(SEARCH("X",AV786)),"Unrated (0-5; X)","Unrated (0-5)"),IF(Z786=1,V786&amp;"/5",V786&amp;"-"&amp;X786&amp;"/5 (P"&amp;IF(ISNUMBER(SEARCH("X",AV786)),"; X","")&amp;")"))</f>
        <v/>
      </c>
      <c r="U786" s="26">
        <f>IF(AS786=0,"",IF(AR786=0,"Incomplete/invalid",IF(AA786=0,IF(ISNUMBER(SEARCH("X",AW786)),"Unrated (0-5; X)","Unrated (0-5)"),IF(AA786=1,W786&amp;"/5",W786&amp;"-"&amp;Y786&amp;"/5 (P"&amp;IF(ISNUMBER(SEARCH("X",AW786)),"; X","")&amp;")"))))</f>
        <v/>
      </c>
      <c r="V786" s="53">
        <f>LEN(AV786)-LEN(SUBSTITUTE(AV786,"Y",""))</f>
        <v/>
      </c>
      <c r="W786" s="54">
        <f>IF(AR786=1,LEN(AW786)-LEN(SUBSTITUTE(AW786,"Y","")),"")</f>
        <v/>
      </c>
      <c r="X786" s="53">
        <f>5-(LEN(AV786)-LEN(SUBSTITUTE(AV786,"N","")))</f>
        <v/>
      </c>
      <c r="Y786" s="54">
        <f>IF(AR786=1,5-(LEN(AW786)-LEN(SUBSTITUTE(AW786,"N",""))),"")</f>
        <v/>
      </c>
      <c r="Z786" s="55">
        <f>(V786+5-X786)/5</f>
        <v/>
      </c>
      <c r="AA786" s="56">
        <f>IF(AR786=1,(W786+5-Y786)/5,"")</f>
        <v/>
      </c>
      <c r="AB786" s="57">
        <f>D786*V786/5</f>
        <v/>
      </c>
      <c r="AC786" s="58">
        <f>IF(AR786=1,D786*W786/5,"")</f>
        <v/>
      </c>
      <c r="AD786" s="57">
        <f>D786*X786/5</f>
        <v/>
      </c>
      <c r="AE786" s="58">
        <f>IF(AR786=1,D786*Y786/5,"")</f>
        <v/>
      </c>
      <c r="AF786" s="57">
        <f>D786*Z786</f>
        <v/>
      </c>
      <c r="AG786" s="58">
        <f>IF(AR786=1,D786*AA786,"")</f>
        <v/>
      </c>
      <c r="AH786" s="14" t="inlineStr">
        <is>
          <t>Y: none | N: none | X: none | U: A1, A2, A3, A4, A5. See dataset-specific evidence note in MCDM_Grades and the complete rules in MCDM_Rubric.</t>
        </is>
      </c>
      <c r="AI786" s="27" t="n"/>
      <c r="AJ786" s="14" t="inlineStr">
        <is>
          <t>https://huggingface.co/datasets/cvtechniques/Road_Damage_Detection_USA</t>
        </is>
      </c>
      <c r="AK786" s="27" t="n"/>
      <c r="AL786" s="14" t="inlineStr">
        <is>
          <t>P: primary documentation (not evaluator-verified data quality)</t>
        </is>
      </c>
      <c r="AM786" s="27" t="n"/>
      <c r="AN786" s="14" t="inlineStr">
        <is>
          <t>5484e3c52a29a0ef19d39c719e4cb1902843ccbe</t>
        </is>
      </c>
      <c r="AO786" s="27" t="n"/>
      <c r="AP786" s="14" t="inlineStr">
        <is>
          <t>2026-09-07</t>
        </is>
      </c>
      <c r="AQ786" s="27" t="n"/>
      <c r="AR786" s="14">
        <f>IF(AND(AS786=5,LEN(AW786)=5,LEN(SUBSTITUTE(SUBSTITUTE(SUBSTITUTE(SUBSTITUTE(AW786,"Y",""),"N",""),"U",""),"X",""))=0),1,0)</f>
        <v/>
      </c>
      <c r="AS786" s="14">
        <f>COUNTA(G786,J786,M786,P786,S786)</f>
        <v/>
      </c>
      <c r="AT786" s="14">
        <f>SUM(IF(OR(G786="Y",G786="N",G786="U",G786="X"),IF(G786=F786,1,0),0),IF(OR(J786="Y",J786="N",J786="U",J786="X"),IF(J786=I786,1,0),0),IF(OR(M786="Y",M786="N",M786="U",M786="X"),IF(M786=L786,1,0),0),IF(OR(P786="Y",P786="N",P786="U",P786="X"),IF(P786=O786,1,0),0),IF(OR(S786="Y",S786="N",S786="U",S786="X"),IF(S786=R786,1,0),0))</f>
        <v/>
      </c>
      <c r="AU786" s="14">
        <f>A786&amp;"|"&amp;LEFT(C786,1)</f>
        <v/>
      </c>
      <c r="AV786" s="14">
        <f>F786&amp;I786&amp;L786&amp;O786&amp;R786</f>
        <v/>
      </c>
      <c r="AW786" s="14">
        <f>G786&amp;J786&amp;M786&amp;P786&amp;S786</f>
        <v/>
      </c>
    </row>
    <row r="787" ht="70" customHeight="1">
      <c r="A787" s="14" t="inlineStr">
        <is>
          <t>DS-099</t>
        </is>
      </c>
      <c r="B787" s="14" t="inlineStr">
        <is>
          <t>Road_Damage_Detection_USA</t>
        </is>
      </c>
      <c r="C787" s="14" t="inlineStr">
        <is>
          <t>L Label Quality</t>
        </is>
      </c>
      <c r="D787" s="14">
        <f>MCDM_Settings!$D$8</f>
        <v/>
      </c>
      <c r="E787" s="14" t="inlineStr">
        <is>
          <t>L1 Define the targets</t>
        </is>
      </c>
      <c r="F787" s="21" t="inlineStr">
        <is>
          <t>Y</t>
        </is>
      </c>
      <c r="G787" s="23" t="n"/>
      <c r="H787" s="14" t="inlineStr">
        <is>
          <t>L2 Explain the rules</t>
        </is>
      </c>
      <c r="I787" s="21" t="inlineStr">
        <is>
          <t>U</t>
        </is>
      </c>
      <c r="J787" s="23" t="n"/>
      <c r="K787" s="14" t="inlineStr">
        <is>
          <t>L3 Identify the team</t>
        </is>
      </c>
      <c r="L787" s="21" t="inlineStr">
        <is>
          <t>U</t>
        </is>
      </c>
      <c r="M787" s="23" t="n"/>
      <c r="N787" s="14" t="inlineStr">
        <is>
          <t>L4 Review and correct</t>
        </is>
      </c>
      <c r="O787" s="21" t="inlineStr">
        <is>
          <t>Y</t>
        </is>
      </c>
      <c r="P787" s="23" t="n"/>
      <c r="Q787" s="14" t="inlineStr">
        <is>
          <t>L5 Measure reliability</t>
        </is>
      </c>
      <c r="R787" s="21" t="inlineStr">
        <is>
          <t>U</t>
        </is>
      </c>
      <c r="S787" s="23" t="n"/>
      <c r="T787" s="14">
        <f>IF(Z787=0,IF(ISNUMBER(SEARCH("X",AV787)),"Unrated (0-5; X)","Unrated (0-5)"),IF(Z787=1,V787&amp;"/5",V787&amp;"-"&amp;X787&amp;"/5 (P"&amp;IF(ISNUMBER(SEARCH("X",AV787)),"; X","")&amp;")"))</f>
        <v/>
      </c>
      <c r="U787" s="26">
        <f>IF(AS787=0,"",IF(AR787=0,"Incomplete/invalid",IF(AA787=0,IF(ISNUMBER(SEARCH("X",AW787)),"Unrated (0-5; X)","Unrated (0-5)"),IF(AA787=1,W787&amp;"/5",W787&amp;"-"&amp;Y787&amp;"/5 (P"&amp;IF(ISNUMBER(SEARCH("X",AW787)),"; X","")&amp;")"))))</f>
        <v/>
      </c>
      <c r="V787" s="53">
        <f>LEN(AV787)-LEN(SUBSTITUTE(AV787,"Y",""))</f>
        <v/>
      </c>
      <c r="W787" s="54">
        <f>IF(AR787=1,LEN(AW787)-LEN(SUBSTITUTE(AW787,"Y","")),"")</f>
        <v/>
      </c>
      <c r="X787" s="53">
        <f>5-(LEN(AV787)-LEN(SUBSTITUTE(AV787,"N","")))</f>
        <v/>
      </c>
      <c r="Y787" s="54">
        <f>IF(AR787=1,5-(LEN(AW787)-LEN(SUBSTITUTE(AW787,"N",""))),"")</f>
        <v/>
      </c>
      <c r="Z787" s="55">
        <f>(V787+5-X787)/5</f>
        <v/>
      </c>
      <c r="AA787" s="56">
        <f>IF(AR787=1,(W787+5-Y787)/5,"")</f>
        <v/>
      </c>
      <c r="AB787" s="57">
        <f>D787*V787/5</f>
        <v/>
      </c>
      <c r="AC787" s="58">
        <f>IF(AR787=1,D787*W787/5,"")</f>
        <v/>
      </c>
      <c r="AD787" s="57">
        <f>D787*X787/5</f>
        <v/>
      </c>
      <c r="AE787" s="58">
        <f>IF(AR787=1,D787*Y787/5,"")</f>
        <v/>
      </c>
      <c r="AF787" s="57">
        <f>D787*Z787</f>
        <v/>
      </c>
      <c r="AG787" s="58">
        <f>IF(AR787=1,D787*AA787,"")</f>
        <v/>
      </c>
      <c r="AH787" s="14" t="inlineStr">
        <is>
          <t>Y: L1, L4 | N: none | X: none | U: L2, L3, L5. See dataset-specific evidence note in MCDM_Grades and the complete rules in MCDM_Rubric.</t>
        </is>
      </c>
      <c r="AI787" s="27" t="n"/>
      <c r="AJ787" s="14" t="inlineStr">
        <is>
          <t>https://huggingface.co/datasets/cvtechniques/Road_Damage_Detection_USA</t>
        </is>
      </c>
      <c r="AK787" s="27" t="n"/>
      <c r="AL787" s="14" t="inlineStr">
        <is>
          <t>P: primary documentation (not evaluator-verified data quality)</t>
        </is>
      </c>
      <c r="AM787" s="27" t="n"/>
      <c r="AN787" s="14" t="inlineStr">
        <is>
          <t>5484e3c52a29a0ef19d39c719e4cb1902843ccbe</t>
        </is>
      </c>
      <c r="AO787" s="27" t="n"/>
      <c r="AP787" s="14" t="inlineStr">
        <is>
          <t>2026-09-07</t>
        </is>
      </c>
      <c r="AQ787" s="27" t="n"/>
      <c r="AR787" s="14">
        <f>IF(AND(AS787=5,LEN(AW787)=5,LEN(SUBSTITUTE(SUBSTITUTE(SUBSTITUTE(SUBSTITUTE(AW787,"Y",""),"N",""),"U",""),"X",""))=0),1,0)</f>
        <v/>
      </c>
      <c r="AS787" s="14">
        <f>COUNTA(G787,J787,M787,P787,S787)</f>
        <v/>
      </c>
      <c r="AT787" s="14">
        <f>SUM(IF(OR(G787="Y",G787="N",G787="U",G787="X"),IF(G787=F787,1,0),0),IF(OR(J787="Y",J787="N",J787="U",J787="X"),IF(J787=I787,1,0),0),IF(OR(M787="Y",M787="N",M787="U",M787="X"),IF(M787=L787,1,0),0),IF(OR(P787="Y",P787="N",P787="U",P787="X"),IF(P787=O787,1,0),0),IF(OR(S787="Y",S787="N",S787="U",S787="X"),IF(S787=R787,1,0),0))</f>
        <v/>
      </c>
      <c r="AU787" s="14">
        <f>A787&amp;"|"&amp;LEFT(C787,1)</f>
        <v/>
      </c>
      <c r="AV787" s="14">
        <f>F787&amp;I787&amp;L787&amp;O787&amp;R787</f>
        <v/>
      </c>
      <c r="AW787" s="14">
        <f>G787&amp;J787&amp;M787&amp;P787&amp;S787</f>
        <v/>
      </c>
    </row>
    <row r="788" ht="70" customHeight="1">
      <c r="A788" s="14" t="inlineStr">
        <is>
          <t>DS-099</t>
        </is>
      </c>
      <c r="B788" s="14" t="inlineStr">
        <is>
          <t>Road_Damage_Detection_USA</t>
        </is>
      </c>
      <c r="C788" s="14" t="inlineStr">
        <is>
          <t>D Documentation</t>
        </is>
      </c>
      <c r="D788" s="14">
        <f>MCDM_Settings!$D$9</f>
        <v/>
      </c>
      <c r="E788" s="14" t="inlineStr">
        <is>
          <t>D1 Describe the files</t>
        </is>
      </c>
      <c r="F788" s="21" t="inlineStr">
        <is>
          <t>U</t>
        </is>
      </c>
      <c r="G788" s="23" t="n"/>
      <c r="H788" s="14" t="inlineStr">
        <is>
          <t>D2 Explain the source</t>
        </is>
      </c>
      <c r="I788" s="21" t="inlineStr">
        <is>
          <t>X</t>
        </is>
      </c>
      <c r="J788" s="23" t="n"/>
      <c r="K788" s="14" t="inlineStr">
        <is>
          <t>D3 Track the version</t>
        </is>
      </c>
      <c r="L788" s="21" t="inlineStr">
        <is>
          <t>X</t>
        </is>
      </c>
      <c r="M788" s="23" t="n"/>
      <c r="N788" s="14" t="inlineStr">
        <is>
          <t>D4 State the limits</t>
        </is>
      </c>
      <c r="O788" s="21" t="inlineStr">
        <is>
          <t>Y</t>
        </is>
      </c>
      <c r="P788" s="23" t="n"/>
      <c r="Q788" s="14" t="inlineStr">
        <is>
          <t>D5 Locate the details</t>
        </is>
      </c>
      <c r="R788" s="21" t="inlineStr">
        <is>
          <t>Y</t>
        </is>
      </c>
      <c r="S788" s="23" t="n"/>
      <c r="T788" s="14">
        <f>IF(Z788=0,IF(ISNUMBER(SEARCH("X",AV788)),"Unrated (0-5; X)","Unrated (0-5)"),IF(Z788=1,V788&amp;"/5",V788&amp;"-"&amp;X788&amp;"/5 (P"&amp;IF(ISNUMBER(SEARCH("X",AV788)),"; X","")&amp;")"))</f>
        <v/>
      </c>
      <c r="U788" s="26">
        <f>IF(AS788=0,"",IF(AR788=0,"Incomplete/invalid",IF(AA788=0,IF(ISNUMBER(SEARCH("X",AW788)),"Unrated (0-5; X)","Unrated (0-5)"),IF(AA788=1,W788&amp;"/5",W788&amp;"-"&amp;Y788&amp;"/5 (P"&amp;IF(ISNUMBER(SEARCH("X",AW788)),"; X","")&amp;")"))))</f>
        <v/>
      </c>
      <c r="V788" s="53">
        <f>LEN(AV788)-LEN(SUBSTITUTE(AV788,"Y",""))</f>
        <v/>
      </c>
      <c r="W788" s="54">
        <f>IF(AR788=1,LEN(AW788)-LEN(SUBSTITUTE(AW788,"Y","")),"")</f>
        <v/>
      </c>
      <c r="X788" s="53">
        <f>5-(LEN(AV788)-LEN(SUBSTITUTE(AV788,"N","")))</f>
        <v/>
      </c>
      <c r="Y788" s="54">
        <f>IF(AR788=1,5-(LEN(AW788)-LEN(SUBSTITUTE(AW788,"N",""))),"")</f>
        <v/>
      </c>
      <c r="Z788" s="55">
        <f>(V788+5-X788)/5</f>
        <v/>
      </c>
      <c r="AA788" s="56">
        <f>IF(AR788=1,(W788+5-Y788)/5,"")</f>
        <v/>
      </c>
      <c r="AB788" s="57">
        <f>D788*V788/5</f>
        <v/>
      </c>
      <c r="AC788" s="58">
        <f>IF(AR788=1,D788*W788/5,"")</f>
        <v/>
      </c>
      <c r="AD788" s="57">
        <f>D788*X788/5</f>
        <v/>
      </c>
      <c r="AE788" s="58">
        <f>IF(AR788=1,D788*Y788/5,"")</f>
        <v/>
      </c>
      <c r="AF788" s="57">
        <f>D788*Z788</f>
        <v/>
      </c>
      <c r="AG788" s="58">
        <f>IF(AR788=1,D788*AA788,"")</f>
        <v/>
      </c>
      <c r="AH788" s="14" t="inlineStr">
        <is>
          <t>Y: D4, D5 | N: none | X: D2, D3 | U: D1. See dataset-specific evidence note in MCDM_Grades and the complete rules in MCDM_Rubric.</t>
        </is>
      </c>
      <c r="AI788" s="27" t="n"/>
      <c r="AJ788" s="14" t="inlineStr">
        <is>
          <t>https://huggingface.co/datasets/cvtechniques/Road_Damage_Detection_USA</t>
        </is>
      </c>
      <c r="AK788" s="27" t="n"/>
      <c r="AL788" s="14" t="inlineStr">
        <is>
          <t>P: primary documentation (not evaluator-verified data quality)</t>
        </is>
      </c>
      <c r="AM788" s="27" t="n"/>
      <c r="AN788" s="14" t="inlineStr">
        <is>
          <t>5484e3c52a29a0ef19d39c719e4cb1902843ccbe</t>
        </is>
      </c>
      <c r="AO788" s="27" t="n"/>
      <c r="AP788" s="14" t="inlineStr">
        <is>
          <t>2026-09-07</t>
        </is>
      </c>
      <c r="AQ788" s="27" t="n"/>
      <c r="AR788" s="14">
        <f>IF(AND(AS788=5,LEN(AW788)=5,LEN(SUBSTITUTE(SUBSTITUTE(SUBSTITUTE(SUBSTITUTE(AW788,"Y",""),"N",""),"U",""),"X",""))=0),1,0)</f>
        <v/>
      </c>
      <c r="AS788" s="14">
        <f>COUNTA(G788,J788,M788,P788,S788)</f>
        <v/>
      </c>
      <c r="AT788" s="14">
        <f>SUM(IF(OR(G788="Y",G788="N",G788="U",G788="X"),IF(G788=F788,1,0),0),IF(OR(J788="Y",J788="N",J788="U",J788="X"),IF(J788=I788,1,0),0),IF(OR(M788="Y",M788="N",M788="U",M788="X"),IF(M788=L788,1,0),0),IF(OR(P788="Y",P788="N",P788="U",P788="X"),IF(P788=O788,1,0),0),IF(OR(S788="Y",S788="N",S788="U",S788="X"),IF(S788=R788,1,0),0))</f>
        <v/>
      </c>
      <c r="AU788" s="14">
        <f>A788&amp;"|"&amp;LEFT(C788,1)</f>
        <v/>
      </c>
      <c r="AV788" s="14">
        <f>F788&amp;I788&amp;L788&amp;O788&amp;R788</f>
        <v/>
      </c>
      <c r="AW788" s="14">
        <f>G788&amp;J788&amp;M788&amp;P788&amp;S788</f>
        <v/>
      </c>
    </row>
    <row r="789" ht="70" customHeight="1">
      <c r="A789" s="14" t="inlineStr">
        <is>
          <t>DS-099</t>
        </is>
      </c>
      <c r="B789" s="14" t="inlineStr">
        <is>
          <t>Road_Damage_Detection_USA</t>
        </is>
      </c>
      <c r="C789" s="14" t="inlineStr">
        <is>
          <t>C Sample Size</t>
        </is>
      </c>
      <c r="D789" s="14">
        <f>MCDM_Settings!$D$10</f>
        <v/>
      </c>
      <c r="E789" s="14" t="inlineStr">
        <is>
          <t>C1 Count originals</t>
        </is>
      </c>
      <c r="F789" s="21" t="inlineStr">
        <is>
          <t>U</t>
        </is>
      </c>
      <c r="G789" s="23" t="n"/>
      <c r="H789" s="14" t="inlineStr">
        <is>
          <t>C2 Count each class</t>
        </is>
      </c>
      <c r="I789" s="21" t="inlineStr">
        <is>
          <t>Y</t>
        </is>
      </c>
      <c r="J789" s="23" t="n"/>
      <c r="K789" s="14" t="inlineStr">
        <is>
          <t>C3 Count each group</t>
        </is>
      </c>
      <c r="L789" s="21" t="inlineStr">
        <is>
          <t>U</t>
        </is>
      </c>
      <c r="M789" s="23" t="n"/>
      <c r="N789" s="14" t="inlineStr">
        <is>
          <t>C4 Count each split</t>
        </is>
      </c>
      <c r="O789" s="21" t="inlineStr">
        <is>
          <t>U</t>
        </is>
      </c>
      <c r="P789" s="23" t="n"/>
      <c r="Q789" s="14" t="inlineStr">
        <is>
          <t>C5 Justify the size</t>
        </is>
      </c>
      <c r="R789" s="21" t="inlineStr">
        <is>
          <t>U</t>
        </is>
      </c>
      <c r="S789" s="23" t="n"/>
      <c r="T789" s="14">
        <f>IF(Z789=0,IF(ISNUMBER(SEARCH("X",AV789)),"Unrated (0-5; X)","Unrated (0-5)"),IF(Z789=1,V789&amp;"/5",V789&amp;"-"&amp;X789&amp;"/5 (P"&amp;IF(ISNUMBER(SEARCH("X",AV789)),"; X","")&amp;")"))</f>
        <v/>
      </c>
      <c r="U789" s="26">
        <f>IF(AS789=0,"",IF(AR789=0,"Incomplete/invalid",IF(AA789=0,IF(ISNUMBER(SEARCH("X",AW789)),"Unrated (0-5; X)","Unrated (0-5)"),IF(AA789=1,W789&amp;"/5",W789&amp;"-"&amp;Y789&amp;"/5 (P"&amp;IF(ISNUMBER(SEARCH("X",AW789)),"; X","")&amp;")"))))</f>
        <v/>
      </c>
      <c r="V789" s="53">
        <f>LEN(AV789)-LEN(SUBSTITUTE(AV789,"Y",""))</f>
        <v/>
      </c>
      <c r="W789" s="54">
        <f>IF(AR789=1,LEN(AW789)-LEN(SUBSTITUTE(AW789,"Y","")),"")</f>
        <v/>
      </c>
      <c r="X789" s="53">
        <f>5-(LEN(AV789)-LEN(SUBSTITUTE(AV789,"N","")))</f>
        <v/>
      </c>
      <c r="Y789" s="54">
        <f>IF(AR789=1,5-(LEN(AW789)-LEN(SUBSTITUTE(AW789,"N",""))),"")</f>
        <v/>
      </c>
      <c r="Z789" s="55">
        <f>(V789+5-X789)/5</f>
        <v/>
      </c>
      <c r="AA789" s="56">
        <f>IF(AR789=1,(W789+5-Y789)/5,"")</f>
        <v/>
      </c>
      <c r="AB789" s="57">
        <f>D789*V789/5</f>
        <v/>
      </c>
      <c r="AC789" s="58">
        <f>IF(AR789=1,D789*W789/5,"")</f>
        <v/>
      </c>
      <c r="AD789" s="57">
        <f>D789*X789/5</f>
        <v/>
      </c>
      <c r="AE789" s="58">
        <f>IF(AR789=1,D789*Y789/5,"")</f>
        <v/>
      </c>
      <c r="AF789" s="57">
        <f>D789*Z789</f>
        <v/>
      </c>
      <c r="AG789" s="58">
        <f>IF(AR789=1,D789*AA789,"")</f>
        <v/>
      </c>
      <c r="AH789" s="14" t="inlineStr">
        <is>
          <t>Y: C2 | N: none | X: none | U: C1, C3, C4, C5. See dataset-specific evidence note in MCDM_Grades and the complete rules in MCDM_Rubric.</t>
        </is>
      </c>
      <c r="AI789" s="27" t="n"/>
      <c r="AJ789" s="14" t="inlineStr">
        <is>
          <t>https://huggingface.co/datasets/cvtechniques/Road_Damage_Detection_USA</t>
        </is>
      </c>
      <c r="AK789" s="27" t="n"/>
      <c r="AL789" s="14" t="inlineStr">
        <is>
          <t>P: primary documentation (not evaluator-verified data quality)</t>
        </is>
      </c>
      <c r="AM789" s="27" t="n"/>
      <c r="AN789" s="14" t="inlineStr">
        <is>
          <t>5484e3c52a29a0ef19d39c719e4cb1902843ccbe</t>
        </is>
      </c>
      <c r="AO789" s="27" t="n"/>
      <c r="AP789" s="14" t="inlineStr">
        <is>
          <t>2026-09-07</t>
        </is>
      </c>
      <c r="AQ789" s="27" t="n"/>
      <c r="AR789" s="14">
        <f>IF(AND(AS789=5,LEN(AW789)=5,LEN(SUBSTITUTE(SUBSTITUTE(SUBSTITUTE(SUBSTITUTE(AW789,"Y",""),"N",""),"U",""),"X",""))=0),1,0)</f>
        <v/>
      </c>
      <c r="AS789" s="14">
        <f>COUNTA(G789,J789,M789,P789,S789)</f>
        <v/>
      </c>
      <c r="AT789" s="14">
        <f>SUM(IF(OR(G789="Y",G789="N",G789="U",G789="X"),IF(G789=F789,1,0),0),IF(OR(J789="Y",J789="N",J789="U",J789="X"),IF(J789=I789,1,0),0),IF(OR(M789="Y",M789="N",M789="U",M789="X"),IF(M789=L789,1,0),0),IF(OR(P789="Y",P789="N",P789="U",P789="X"),IF(P789=O789,1,0),0),IF(OR(S789="Y",S789="N",S789="U",S789="X"),IF(S789=R789,1,0),0))</f>
        <v/>
      </c>
      <c r="AU789" s="14">
        <f>A789&amp;"|"&amp;LEFT(C789,1)</f>
        <v/>
      </c>
      <c r="AV789" s="14">
        <f>F789&amp;I789&amp;L789&amp;O789&amp;R789</f>
        <v/>
      </c>
      <c r="AW789" s="14">
        <f>G789&amp;J789&amp;M789&amp;P789&amp;S789</f>
        <v/>
      </c>
    </row>
    <row r="790" ht="70" customHeight="1">
      <c r="A790" s="14" t="inlineStr">
        <is>
          <t>DS-099</t>
        </is>
      </c>
      <c r="B790" s="14" t="inlineStr">
        <is>
          <t>Road_Damage_Detection_USA</t>
        </is>
      </c>
      <c r="C790" s="14" t="inlineStr">
        <is>
          <t>R Domain Fit</t>
        </is>
      </c>
      <c r="D790" s="14">
        <f>MCDM_Settings!$D$11</f>
        <v/>
      </c>
      <c r="E790" s="14" t="inlineStr">
        <is>
          <t>R1 Define the domain</t>
        </is>
      </c>
      <c r="F790" s="21" t="inlineStr">
        <is>
          <t>Y</t>
        </is>
      </c>
      <c r="G790" s="23" t="n"/>
      <c r="H790" s="14" t="inlineStr">
        <is>
          <t>R2 Describe coverage</t>
        </is>
      </c>
      <c r="I790" s="21" t="inlineStr">
        <is>
          <t>Y</t>
        </is>
      </c>
      <c r="J790" s="23" t="n"/>
      <c r="K790" s="14" t="inlineStr">
        <is>
          <t>R3 Compare the target</t>
        </is>
      </c>
      <c r="L790" s="21" t="inlineStr">
        <is>
          <t>U</t>
        </is>
      </c>
      <c r="M790" s="23" t="n"/>
      <c r="N790" s="14" t="inlineStr">
        <is>
          <t>R4 Check for bias</t>
        </is>
      </c>
      <c r="O790" s="21" t="inlineStr">
        <is>
          <t>Y</t>
        </is>
      </c>
      <c r="P790" s="23" t="n"/>
      <c r="Q790" s="14" t="inlineStr">
        <is>
          <t>R5 Test a new domain</t>
        </is>
      </c>
      <c r="R790" s="21" t="inlineStr">
        <is>
          <t>U</t>
        </is>
      </c>
      <c r="S790" s="23" t="n"/>
      <c r="T790" s="14">
        <f>IF(Z790=0,IF(ISNUMBER(SEARCH("X",AV790)),"Unrated (0-5; X)","Unrated (0-5)"),IF(Z790=1,V790&amp;"/5",V790&amp;"-"&amp;X790&amp;"/5 (P"&amp;IF(ISNUMBER(SEARCH("X",AV790)),"; X","")&amp;")"))</f>
        <v/>
      </c>
      <c r="U790" s="26">
        <f>IF(AS790=0,"",IF(AR790=0,"Incomplete/invalid",IF(AA790=0,IF(ISNUMBER(SEARCH("X",AW790)),"Unrated (0-5; X)","Unrated (0-5)"),IF(AA790=1,W790&amp;"/5",W790&amp;"-"&amp;Y790&amp;"/5 (P"&amp;IF(ISNUMBER(SEARCH("X",AW790)),"; X","")&amp;")"))))</f>
        <v/>
      </c>
      <c r="V790" s="53">
        <f>LEN(AV790)-LEN(SUBSTITUTE(AV790,"Y",""))</f>
        <v/>
      </c>
      <c r="W790" s="54">
        <f>IF(AR790=1,LEN(AW790)-LEN(SUBSTITUTE(AW790,"Y","")),"")</f>
        <v/>
      </c>
      <c r="X790" s="53">
        <f>5-(LEN(AV790)-LEN(SUBSTITUTE(AV790,"N","")))</f>
        <v/>
      </c>
      <c r="Y790" s="54">
        <f>IF(AR790=1,5-(LEN(AW790)-LEN(SUBSTITUTE(AW790,"N",""))),"")</f>
        <v/>
      </c>
      <c r="Z790" s="55">
        <f>(V790+5-X790)/5</f>
        <v/>
      </c>
      <c r="AA790" s="56">
        <f>IF(AR790=1,(W790+5-Y790)/5,"")</f>
        <v/>
      </c>
      <c r="AB790" s="57">
        <f>D790*V790/5</f>
        <v/>
      </c>
      <c r="AC790" s="58">
        <f>IF(AR790=1,D790*W790/5,"")</f>
        <v/>
      </c>
      <c r="AD790" s="57">
        <f>D790*X790/5</f>
        <v/>
      </c>
      <c r="AE790" s="58">
        <f>IF(AR790=1,D790*Y790/5,"")</f>
        <v/>
      </c>
      <c r="AF790" s="57">
        <f>D790*Z790</f>
        <v/>
      </c>
      <c r="AG790" s="58">
        <f>IF(AR790=1,D790*AA790,"")</f>
        <v/>
      </c>
      <c r="AH790" s="14" t="inlineStr">
        <is>
          <t>Y: R1, R2, R4 | N: none | X: none | U: R3, R5. See dataset-specific evidence note in MCDM_Grades and the complete rules in MCDM_Rubric.</t>
        </is>
      </c>
      <c r="AI790" s="27" t="n"/>
      <c r="AJ790" s="14" t="inlineStr">
        <is>
          <t>https://huggingface.co/datasets/cvtechniques/Road_Damage_Detection_USA</t>
        </is>
      </c>
      <c r="AK790" s="27" t="n"/>
      <c r="AL790" s="14" t="inlineStr">
        <is>
          <t>P: primary documentation (not evaluator-verified data quality)</t>
        </is>
      </c>
      <c r="AM790" s="27" t="n"/>
      <c r="AN790" s="14" t="inlineStr">
        <is>
          <t>5484e3c52a29a0ef19d39c719e4cb1902843ccbe</t>
        </is>
      </c>
      <c r="AO790" s="27" t="n"/>
      <c r="AP790" s="14" t="inlineStr">
        <is>
          <t>2026-09-07</t>
        </is>
      </c>
      <c r="AQ790" s="27" t="n"/>
      <c r="AR790" s="14">
        <f>IF(AND(AS790=5,LEN(AW790)=5,LEN(SUBSTITUTE(SUBSTITUTE(SUBSTITUTE(SUBSTITUTE(AW790,"Y",""),"N",""),"U",""),"X",""))=0),1,0)</f>
        <v/>
      </c>
      <c r="AS790" s="14">
        <f>COUNTA(G790,J790,M790,P790,S790)</f>
        <v/>
      </c>
      <c r="AT790" s="14">
        <f>SUM(IF(OR(G790="Y",G790="N",G790="U",G790="X"),IF(G790=F790,1,0),0),IF(OR(J790="Y",J790="N",J790="U",J790="X"),IF(J790=I790,1,0),0),IF(OR(M790="Y",M790="N",M790="U",M790="X"),IF(M790=L790,1,0),0),IF(OR(P790="Y",P790="N",P790="U",P790="X"),IF(P790=O790,1,0),0),IF(OR(S790="Y",S790="N",S790="U",S790="X"),IF(S790=R790,1,0),0))</f>
        <v/>
      </c>
      <c r="AU790" s="14">
        <f>A790&amp;"|"&amp;LEFT(C790,1)</f>
        <v/>
      </c>
      <c r="AV790" s="14">
        <f>F790&amp;I790&amp;L790&amp;O790&amp;R790</f>
        <v/>
      </c>
      <c r="AW790" s="14">
        <f>G790&amp;J790&amp;M790&amp;P790&amp;S790</f>
        <v/>
      </c>
    </row>
    <row r="791" ht="70" customHeight="1">
      <c r="A791" s="14" t="inlineStr">
        <is>
          <t>DS-099</t>
        </is>
      </c>
      <c r="B791" s="14" t="inlineStr">
        <is>
          <t>Road_Damage_Detection_USA</t>
        </is>
      </c>
      <c r="C791" s="14" t="inlineStr">
        <is>
          <t>M Sensor Details</t>
        </is>
      </c>
      <c r="D791" s="14">
        <f>MCDM_Settings!$D$12</f>
        <v/>
      </c>
      <c r="E791" s="14" t="inlineStr">
        <is>
          <t>M1 Identify equipment</t>
        </is>
      </c>
      <c r="F791" s="21" t="inlineStr">
        <is>
          <t>Y</t>
        </is>
      </c>
      <c r="G791" s="23" t="n"/>
      <c r="H791" s="14" t="inlineStr">
        <is>
          <t>M2 Specify the scale</t>
        </is>
      </c>
      <c r="I791" s="21" t="inlineStr">
        <is>
          <t>U</t>
        </is>
      </c>
      <c r="J791" s="23" t="n"/>
      <c r="K791" s="14" t="inlineStr">
        <is>
          <t>M3 Locate the records</t>
        </is>
      </c>
      <c r="L791" s="21" t="inlineStr">
        <is>
          <t>U</t>
        </is>
      </c>
      <c r="M791" s="23" t="n"/>
      <c r="N791" s="14" t="inlineStr">
        <is>
          <t>M4 Report precision</t>
        </is>
      </c>
      <c r="O791" s="21" t="inlineStr">
        <is>
          <t>U</t>
        </is>
      </c>
      <c r="P791" s="23" t="n"/>
      <c r="Q791" s="14" t="inlineStr">
        <is>
          <t>M5 Explain processing</t>
        </is>
      </c>
      <c r="R791" s="21" t="inlineStr">
        <is>
          <t>Y</t>
        </is>
      </c>
      <c r="S791" s="23" t="n"/>
      <c r="T791" s="14">
        <f>IF(Z791=0,IF(ISNUMBER(SEARCH("X",AV791)),"Unrated (0-5; X)","Unrated (0-5)"),IF(Z791=1,V791&amp;"/5",V791&amp;"-"&amp;X791&amp;"/5 (P"&amp;IF(ISNUMBER(SEARCH("X",AV791)),"; X","")&amp;")"))</f>
        <v/>
      </c>
      <c r="U791" s="26">
        <f>IF(AS791=0,"",IF(AR791=0,"Incomplete/invalid",IF(AA791=0,IF(ISNUMBER(SEARCH("X",AW791)),"Unrated (0-5; X)","Unrated (0-5)"),IF(AA791=1,W791&amp;"/5",W791&amp;"-"&amp;Y791&amp;"/5 (P"&amp;IF(ISNUMBER(SEARCH("X",AW791)),"; X","")&amp;")"))))</f>
        <v/>
      </c>
      <c r="V791" s="53">
        <f>LEN(AV791)-LEN(SUBSTITUTE(AV791,"Y",""))</f>
        <v/>
      </c>
      <c r="W791" s="54">
        <f>IF(AR791=1,LEN(AW791)-LEN(SUBSTITUTE(AW791,"Y","")),"")</f>
        <v/>
      </c>
      <c r="X791" s="53">
        <f>5-(LEN(AV791)-LEN(SUBSTITUTE(AV791,"N","")))</f>
        <v/>
      </c>
      <c r="Y791" s="54">
        <f>IF(AR791=1,5-(LEN(AW791)-LEN(SUBSTITUTE(AW791,"N",""))),"")</f>
        <v/>
      </c>
      <c r="Z791" s="55">
        <f>(V791+5-X791)/5</f>
        <v/>
      </c>
      <c r="AA791" s="56">
        <f>IF(AR791=1,(W791+5-Y791)/5,"")</f>
        <v/>
      </c>
      <c r="AB791" s="57">
        <f>D791*V791/5</f>
        <v/>
      </c>
      <c r="AC791" s="58">
        <f>IF(AR791=1,D791*W791/5,"")</f>
        <v/>
      </c>
      <c r="AD791" s="57">
        <f>D791*X791/5</f>
        <v/>
      </c>
      <c r="AE791" s="58">
        <f>IF(AR791=1,D791*Y791/5,"")</f>
        <v/>
      </c>
      <c r="AF791" s="57">
        <f>D791*Z791</f>
        <v/>
      </c>
      <c r="AG791" s="58">
        <f>IF(AR791=1,D791*AA791,"")</f>
        <v/>
      </c>
      <c r="AH791" s="14" t="inlineStr">
        <is>
          <t>Y: M1, M5 | N: none | X: none | U: M2, M3, M4. See dataset-specific evidence note in MCDM_Grades and the complete rules in MCDM_Rubric.</t>
        </is>
      </c>
      <c r="AI791" s="27" t="n"/>
      <c r="AJ791" s="14" t="inlineStr">
        <is>
          <t>https://huggingface.co/datasets/cvtechniques/Road_Damage_Detection_USA</t>
        </is>
      </c>
      <c r="AK791" s="27" t="n"/>
      <c r="AL791" s="14" t="inlineStr">
        <is>
          <t>P: primary documentation (not evaluator-verified data quality)</t>
        </is>
      </c>
      <c r="AM791" s="27" t="n"/>
      <c r="AN791" s="14" t="inlineStr">
        <is>
          <t>5484e3c52a29a0ef19d39c719e4cb1902843ccbe</t>
        </is>
      </c>
      <c r="AO791" s="27" t="n"/>
      <c r="AP791" s="14" t="inlineStr">
        <is>
          <t>2026-09-07</t>
        </is>
      </c>
      <c r="AQ791" s="27" t="n"/>
      <c r="AR791" s="14">
        <f>IF(AND(AS791=5,LEN(AW791)=5,LEN(SUBSTITUTE(SUBSTITUTE(SUBSTITUTE(SUBSTITUTE(AW791,"Y",""),"N",""),"U",""),"X",""))=0),1,0)</f>
        <v/>
      </c>
      <c r="AS791" s="14">
        <f>COUNTA(G791,J791,M791,P791,S791)</f>
        <v/>
      </c>
      <c r="AT791" s="14">
        <f>SUM(IF(OR(G791="Y",G791="N",G791="U",G791="X"),IF(G791=F791,1,0),0),IF(OR(J791="Y",J791="N",J791="U",J791="X"),IF(J791=I791,1,0),0),IF(OR(M791="Y",M791="N",M791="U",M791="X"),IF(M791=L791,1,0),0),IF(OR(P791="Y",P791="N",P791="U",P791="X"),IF(P791=O791,1,0),0),IF(OR(S791="Y",S791="N",S791="U",S791="X"),IF(S791=R791,1,0),0))</f>
        <v/>
      </c>
      <c r="AU791" s="14">
        <f>A791&amp;"|"&amp;LEFT(C791,1)</f>
        <v/>
      </c>
      <c r="AV791" s="14">
        <f>F791&amp;I791&amp;L791&amp;O791&amp;R791</f>
        <v/>
      </c>
      <c r="AW791" s="14">
        <f>G791&amp;J791&amp;M791&amp;P791&amp;S791</f>
        <v/>
      </c>
    </row>
    <row r="792" ht="70" customHeight="1">
      <c r="A792" s="14" t="inlineStr">
        <is>
          <t>DS-099</t>
        </is>
      </c>
      <c r="B792" s="14" t="inlineStr">
        <is>
          <t>Road_Damage_Detection_USA</t>
        </is>
      </c>
      <c r="C792" s="14" t="inlineStr">
        <is>
          <t>V Test Readiness</t>
        </is>
      </c>
      <c r="D792" s="14">
        <f>MCDM_Settings!$D$13</f>
        <v/>
      </c>
      <c r="E792" s="14" t="inlineStr">
        <is>
          <t>V1 Identify test data</t>
        </is>
      </c>
      <c r="F792" s="21" t="inlineStr">
        <is>
          <t>U</t>
        </is>
      </c>
      <c r="G792" s="23" t="n"/>
      <c r="H792" s="14" t="inlineStr">
        <is>
          <t>V2 Define the splits</t>
        </is>
      </c>
      <c r="I792" s="21" t="inlineStr">
        <is>
          <t>U</t>
        </is>
      </c>
      <c r="J792" s="23" t="n"/>
      <c r="K792" s="14" t="inlineStr">
        <is>
          <t>V3 Prevent leakage</t>
        </is>
      </c>
      <c r="L792" s="21" t="inlineStr">
        <is>
          <t>U</t>
        </is>
      </c>
      <c r="M792" s="23" t="n"/>
      <c r="N792" s="14" t="inlineStr">
        <is>
          <t>V4 Provide a baseline</t>
        </is>
      </c>
      <c r="O792" s="21" t="inlineStr">
        <is>
          <t>U</t>
        </is>
      </c>
      <c r="P792" s="23" t="n"/>
      <c r="Q792" s="14" t="inlineStr">
        <is>
          <t>V5 Report uncertainty</t>
        </is>
      </c>
      <c r="R792" s="21" t="inlineStr">
        <is>
          <t>U</t>
        </is>
      </c>
      <c r="S792" s="23" t="n"/>
      <c r="T792" s="14">
        <f>IF(Z792=0,IF(ISNUMBER(SEARCH("X",AV792)),"Unrated (0-5; X)","Unrated (0-5)"),IF(Z792=1,V792&amp;"/5",V792&amp;"-"&amp;X792&amp;"/5 (P"&amp;IF(ISNUMBER(SEARCH("X",AV792)),"; X","")&amp;")"))</f>
        <v/>
      </c>
      <c r="U792" s="26">
        <f>IF(AS792=0,"",IF(AR792=0,"Incomplete/invalid",IF(AA792=0,IF(ISNUMBER(SEARCH("X",AW792)),"Unrated (0-5; X)","Unrated (0-5)"),IF(AA792=1,W792&amp;"/5",W792&amp;"-"&amp;Y792&amp;"/5 (P"&amp;IF(ISNUMBER(SEARCH("X",AW792)),"; X","")&amp;")"))))</f>
        <v/>
      </c>
      <c r="V792" s="53">
        <f>LEN(AV792)-LEN(SUBSTITUTE(AV792,"Y",""))</f>
        <v/>
      </c>
      <c r="W792" s="54">
        <f>IF(AR792=1,LEN(AW792)-LEN(SUBSTITUTE(AW792,"Y","")),"")</f>
        <v/>
      </c>
      <c r="X792" s="53">
        <f>5-(LEN(AV792)-LEN(SUBSTITUTE(AV792,"N","")))</f>
        <v/>
      </c>
      <c r="Y792" s="54">
        <f>IF(AR792=1,5-(LEN(AW792)-LEN(SUBSTITUTE(AW792,"N",""))),"")</f>
        <v/>
      </c>
      <c r="Z792" s="55">
        <f>(V792+5-X792)/5</f>
        <v/>
      </c>
      <c r="AA792" s="56">
        <f>IF(AR792=1,(W792+5-Y792)/5,"")</f>
        <v/>
      </c>
      <c r="AB792" s="57">
        <f>D792*V792/5</f>
        <v/>
      </c>
      <c r="AC792" s="58">
        <f>IF(AR792=1,D792*W792/5,"")</f>
        <v/>
      </c>
      <c r="AD792" s="57">
        <f>D792*X792/5</f>
        <v/>
      </c>
      <c r="AE792" s="58">
        <f>IF(AR792=1,D792*Y792/5,"")</f>
        <v/>
      </c>
      <c r="AF792" s="57">
        <f>D792*Z792</f>
        <v/>
      </c>
      <c r="AG792" s="58">
        <f>IF(AR792=1,D792*AA792,"")</f>
        <v/>
      </c>
      <c r="AH792" s="14" t="inlineStr">
        <is>
          <t>Y: none | N: none | X: none | U: V1, V2, V3, V4, V5. See dataset-specific evidence note in MCDM_Grades and the complete rules in MCDM_Rubric.</t>
        </is>
      </c>
      <c r="AI792" s="27" t="n"/>
      <c r="AJ792" s="14" t="inlineStr">
        <is>
          <t>https://huggingface.co/datasets/cvtechniques/Road_Damage_Detection_USA</t>
        </is>
      </c>
      <c r="AK792" s="27" t="n"/>
      <c r="AL792" s="14" t="inlineStr">
        <is>
          <t>P: primary documentation (not evaluator-verified data quality)</t>
        </is>
      </c>
      <c r="AM792" s="27" t="n"/>
      <c r="AN792" s="14" t="inlineStr">
        <is>
          <t>5484e3c52a29a0ef19d39c719e4cb1902843ccbe</t>
        </is>
      </c>
      <c r="AO792" s="27" t="n"/>
      <c r="AP792" s="14" t="inlineStr">
        <is>
          <t>2026-09-07</t>
        </is>
      </c>
      <c r="AQ792" s="27" t="n"/>
      <c r="AR792" s="14">
        <f>IF(AND(AS792=5,LEN(AW792)=5,LEN(SUBSTITUTE(SUBSTITUTE(SUBSTITUTE(SUBSTITUTE(AW792,"Y",""),"N",""),"U",""),"X",""))=0),1,0)</f>
        <v/>
      </c>
      <c r="AS792" s="14">
        <f>COUNTA(G792,J792,M792,P792,S792)</f>
        <v/>
      </c>
      <c r="AT792" s="14">
        <f>SUM(IF(OR(G792="Y",G792="N",G792="U",G792="X"),IF(G792=F792,1,0),0),IF(OR(J792="Y",J792="N",J792="U",J792="X"),IF(J792=I792,1,0),0),IF(OR(M792="Y",M792="N",M792="U",M792="X"),IF(M792=L792,1,0),0),IF(OR(P792="Y",P792="N",P792="U",P792="X"),IF(P792=O792,1,0),0),IF(OR(S792="Y",S792="N",S792="U",S792="X"),IF(S792=R792,1,0),0))</f>
        <v/>
      </c>
      <c r="AU792" s="14">
        <f>A792&amp;"|"&amp;LEFT(C792,1)</f>
        <v/>
      </c>
      <c r="AV792" s="14">
        <f>F792&amp;I792&amp;L792&amp;O792&amp;R792</f>
        <v/>
      </c>
      <c r="AW792" s="14">
        <f>G792&amp;J792&amp;M792&amp;P792&amp;S792</f>
        <v/>
      </c>
    </row>
    <row r="793" ht="70" customHeight="1">
      <c r="A793" s="14" t="inlineStr">
        <is>
          <t>DS-099</t>
        </is>
      </c>
      <c r="B793" s="14" t="inlineStr">
        <is>
          <t>Road_Damage_Detection_USA</t>
        </is>
      </c>
      <c r="C793" s="14" t="inlineStr">
        <is>
          <t>E Engineering Value</t>
        </is>
      </c>
      <c r="D793" s="14">
        <f>MCDM_Settings!$D$14</f>
        <v/>
      </c>
      <c r="E793" s="14" t="inlineStr">
        <is>
          <t>E1 Define the outcome</t>
        </is>
      </c>
      <c r="F793" s="21" t="inlineStr">
        <is>
          <t>U</t>
        </is>
      </c>
      <c r="G793" s="23" t="n"/>
      <c r="H793" s="14" t="inlineStr">
        <is>
          <t>E2 Provide measurements</t>
        </is>
      </c>
      <c r="I793" s="21" t="inlineStr">
        <is>
          <t>U</t>
        </is>
      </c>
      <c r="J793" s="23" t="n"/>
      <c r="K793" s="14" t="inlineStr">
        <is>
          <t>E3 Link the records</t>
        </is>
      </c>
      <c r="L793" s="21" t="inlineStr">
        <is>
          <t>U</t>
        </is>
      </c>
      <c r="M793" s="23" t="n"/>
      <c r="N793" s="14" t="inlineStr">
        <is>
          <t>E4 Map agency needs</t>
        </is>
      </c>
      <c r="O793" s="21" t="inlineStr">
        <is>
          <t>U</t>
        </is>
      </c>
      <c r="P793" s="23" t="n"/>
      <c r="Q793" s="14" t="inlineStr">
        <is>
          <t>E5 Validate the decision</t>
        </is>
      </c>
      <c r="R793" s="21" t="inlineStr">
        <is>
          <t>U</t>
        </is>
      </c>
      <c r="S793" s="23" t="n"/>
      <c r="T793" s="14">
        <f>IF(Z793=0,IF(ISNUMBER(SEARCH("X",AV793)),"Unrated (0-5; X)","Unrated (0-5)"),IF(Z793=1,V793&amp;"/5",V793&amp;"-"&amp;X793&amp;"/5 (P"&amp;IF(ISNUMBER(SEARCH("X",AV793)),"; X","")&amp;")"))</f>
        <v/>
      </c>
      <c r="U793" s="26">
        <f>IF(AS793=0,"",IF(AR793=0,"Incomplete/invalid",IF(AA793=0,IF(ISNUMBER(SEARCH("X",AW793)),"Unrated (0-5; X)","Unrated (0-5)"),IF(AA793=1,W793&amp;"/5",W793&amp;"-"&amp;Y793&amp;"/5 (P"&amp;IF(ISNUMBER(SEARCH("X",AW793)),"; X","")&amp;")"))))</f>
        <v/>
      </c>
      <c r="V793" s="53">
        <f>LEN(AV793)-LEN(SUBSTITUTE(AV793,"Y",""))</f>
        <v/>
      </c>
      <c r="W793" s="54">
        <f>IF(AR793=1,LEN(AW793)-LEN(SUBSTITUTE(AW793,"Y","")),"")</f>
        <v/>
      </c>
      <c r="X793" s="53">
        <f>5-(LEN(AV793)-LEN(SUBSTITUTE(AV793,"N","")))</f>
        <v/>
      </c>
      <c r="Y793" s="54">
        <f>IF(AR793=1,5-(LEN(AW793)-LEN(SUBSTITUTE(AW793,"N",""))),"")</f>
        <v/>
      </c>
      <c r="Z793" s="55">
        <f>(V793+5-X793)/5</f>
        <v/>
      </c>
      <c r="AA793" s="56">
        <f>IF(AR793=1,(W793+5-Y793)/5,"")</f>
        <v/>
      </c>
      <c r="AB793" s="57">
        <f>D793*V793/5</f>
        <v/>
      </c>
      <c r="AC793" s="58">
        <f>IF(AR793=1,D793*W793/5,"")</f>
        <v/>
      </c>
      <c r="AD793" s="57">
        <f>D793*X793/5</f>
        <v/>
      </c>
      <c r="AE793" s="58">
        <f>IF(AR793=1,D793*Y793/5,"")</f>
        <v/>
      </c>
      <c r="AF793" s="57">
        <f>D793*Z793</f>
        <v/>
      </c>
      <c r="AG793" s="58">
        <f>IF(AR793=1,D793*AA793,"")</f>
        <v/>
      </c>
      <c r="AH793" s="14" t="inlineStr">
        <is>
          <t>Y: none | N: none | X: none | U: E1, E2, E3, E4, E5. See dataset-specific evidence note in MCDM_Grades and the complete rules in MCDM_Rubric.</t>
        </is>
      </c>
      <c r="AI793" s="27" t="n"/>
      <c r="AJ793" s="14" t="inlineStr">
        <is>
          <t>https://huggingface.co/datasets/cvtechniques/Road_Damage_Detection_USA</t>
        </is>
      </c>
      <c r="AK793" s="27" t="n"/>
      <c r="AL793" s="14" t="inlineStr">
        <is>
          <t>P: primary documentation (not evaluator-verified data quality)</t>
        </is>
      </c>
      <c r="AM793" s="27" t="n"/>
      <c r="AN793" s="14" t="inlineStr">
        <is>
          <t>5484e3c52a29a0ef19d39c719e4cb1902843ccbe</t>
        </is>
      </c>
      <c r="AO793" s="27" t="n"/>
      <c r="AP793" s="14" t="inlineStr">
        <is>
          <t>2026-09-07</t>
        </is>
      </c>
      <c r="AQ793" s="27" t="n"/>
      <c r="AR793" s="14">
        <f>IF(AND(AS793=5,LEN(AW793)=5,LEN(SUBSTITUTE(SUBSTITUTE(SUBSTITUTE(SUBSTITUTE(AW793,"Y",""),"N",""),"U",""),"X",""))=0),1,0)</f>
        <v/>
      </c>
      <c r="AS793" s="14">
        <f>COUNTA(G793,J793,M793,P793,S793)</f>
        <v/>
      </c>
      <c r="AT793" s="14">
        <f>SUM(IF(OR(G793="Y",G793="N",G793="U",G793="X"),IF(G793=F793,1,0),0),IF(OR(J793="Y",J793="N",J793="U",J793="X"),IF(J793=I793,1,0),0),IF(OR(M793="Y",M793="N",M793="U",M793="X"),IF(M793=L793,1,0),0),IF(OR(P793="Y",P793="N",P793="U",P793="X"),IF(P793=O793,1,0),0),IF(OR(S793="Y",S793="N",S793="U",S793="X"),IF(S793=R793,1,0),0))</f>
        <v/>
      </c>
      <c r="AU793" s="14">
        <f>A793&amp;"|"&amp;LEFT(C793,1)</f>
        <v/>
      </c>
      <c r="AV793" s="14">
        <f>F793&amp;I793&amp;L793&amp;O793&amp;R793</f>
        <v/>
      </c>
      <c r="AW793" s="14">
        <f>G793&amp;J793&amp;M793&amp;P793&amp;S793</f>
        <v/>
      </c>
    </row>
    <row r="794" ht="70" customHeight="1">
      <c r="A794" s="14" t="inlineStr">
        <is>
          <t>DS-100</t>
        </is>
      </c>
      <c r="B794" s="14" t="inlineStr">
        <is>
          <t>RSCD-1million</t>
        </is>
      </c>
      <c r="C794" s="14" t="inlineStr">
        <is>
          <t>A Access</t>
        </is>
      </c>
      <c r="D794" s="14">
        <f>MCDM_Settings!$D$7</f>
        <v/>
      </c>
      <c r="E794" s="14" t="inlineStr">
        <is>
          <t>A1 Find the release</t>
        </is>
      </c>
      <c r="F794" s="21" t="inlineStr">
        <is>
          <t>U</t>
        </is>
      </c>
      <c r="G794" s="23" t="n"/>
      <c r="H794" s="14" t="inlineStr">
        <is>
          <t>A2 Get the data</t>
        </is>
      </c>
      <c r="I794" s="21" t="inlineStr">
        <is>
          <t>U</t>
        </is>
      </c>
      <c r="J794" s="23" t="n"/>
      <c r="K794" s="14" t="inlineStr">
        <is>
          <t>A3 Check the license</t>
        </is>
      </c>
      <c r="L794" s="21" t="inlineStr">
        <is>
          <t>U</t>
        </is>
      </c>
      <c r="M794" s="23" t="n"/>
      <c r="N794" s="14" t="inlineStr">
        <is>
          <t>A4 Check other rights</t>
        </is>
      </c>
      <c r="O794" s="21" t="inlineStr">
        <is>
          <t>U</t>
        </is>
      </c>
      <c r="P794" s="23" t="n"/>
      <c r="Q794" s="14" t="inlineStr">
        <is>
          <t>A5 Open a sample</t>
        </is>
      </c>
      <c r="R794" s="21" t="inlineStr">
        <is>
          <t>U</t>
        </is>
      </c>
      <c r="S794" s="23" t="n"/>
      <c r="T794" s="14">
        <f>IF(Z794=0,IF(ISNUMBER(SEARCH("X",AV794)),"Unrated (0-5; X)","Unrated (0-5)"),IF(Z794=1,V794&amp;"/5",V794&amp;"-"&amp;X794&amp;"/5 (P"&amp;IF(ISNUMBER(SEARCH("X",AV794)),"; X","")&amp;")"))</f>
        <v/>
      </c>
      <c r="U794" s="26">
        <f>IF(AS794=0,"",IF(AR794=0,"Incomplete/invalid",IF(AA794=0,IF(ISNUMBER(SEARCH("X",AW794)),"Unrated (0-5; X)","Unrated (0-5)"),IF(AA794=1,W794&amp;"/5",W794&amp;"-"&amp;Y794&amp;"/5 (P"&amp;IF(ISNUMBER(SEARCH("X",AW794)),"; X","")&amp;")"))))</f>
        <v/>
      </c>
      <c r="V794" s="53">
        <f>LEN(AV794)-LEN(SUBSTITUTE(AV794,"Y",""))</f>
        <v/>
      </c>
      <c r="W794" s="54">
        <f>IF(AR794=1,LEN(AW794)-LEN(SUBSTITUTE(AW794,"Y","")),"")</f>
        <v/>
      </c>
      <c r="X794" s="53">
        <f>5-(LEN(AV794)-LEN(SUBSTITUTE(AV794,"N","")))</f>
        <v/>
      </c>
      <c r="Y794" s="54">
        <f>IF(AR794=1,5-(LEN(AW794)-LEN(SUBSTITUTE(AW794,"N",""))),"")</f>
        <v/>
      </c>
      <c r="Z794" s="55">
        <f>(V794+5-X794)/5</f>
        <v/>
      </c>
      <c r="AA794" s="56">
        <f>IF(AR794=1,(W794+5-Y794)/5,"")</f>
        <v/>
      </c>
      <c r="AB794" s="57">
        <f>D794*V794/5</f>
        <v/>
      </c>
      <c r="AC794" s="58">
        <f>IF(AR794=1,D794*W794/5,"")</f>
        <v/>
      </c>
      <c r="AD794" s="57">
        <f>D794*X794/5</f>
        <v/>
      </c>
      <c r="AE794" s="58">
        <f>IF(AR794=1,D794*Y794/5,"")</f>
        <v/>
      </c>
      <c r="AF794" s="57">
        <f>D794*Z794</f>
        <v/>
      </c>
      <c r="AG794" s="58">
        <f>IF(AR794=1,D794*AA794,"")</f>
        <v/>
      </c>
      <c r="AH794" s="14" t="inlineStr">
        <is>
          <t>Y: none | N: none | X: none | U: A1, A2, A3, A4, A5. See dataset-specific evidence note in MCDM_Grades and the complete rules in MCDM_Rubric.</t>
        </is>
      </c>
      <c r="AI794" s="27" t="n"/>
      <c r="AJ794" s="14" t="inlineStr">
        <is>
          <t>https://huggingface.co/datasets/rezzzq/RSCD-1million</t>
        </is>
      </c>
      <c r="AK794" s="27" t="n"/>
      <c r="AL794" s="14" t="inlineStr">
        <is>
          <t>P: primary documentation (not evaluator-verified data quality)</t>
        </is>
      </c>
      <c r="AM794" s="27" t="n"/>
      <c r="AN794" s="14" t="inlineStr">
        <is>
          <t>Documentation snapshot; payload release not fully pinned</t>
        </is>
      </c>
      <c r="AO794" s="27" t="n"/>
      <c r="AP794" s="14" t="inlineStr">
        <is>
          <t>2026-09-07</t>
        </is>
      </c>
      <c r="AQ794" s="27" t="n"/>
      <c r="AR794" s="14">
        <f>IF(AND(AS794=5,LEN(AW794)=5,LEN(SUBSTITUTE(SUBSTITUTE(SUBSTITUTE(SUBSTITUTE(AW794,"Y",""),"N",""),"U",""),"X",""))=0),1,0)</f>
        <v/>
      </c>
      <c r="AS794" s="14">
        <f>COUNTA(G794,J794,M794,P794,S794)</f>
        <v/>
      </c>
      <c r="AT794" s="14">
        <f>SUM(IF(OR(G794="Y",G794="N",G794="U",G794="X"),IF(G794=F794,1,0),0),IF(OR(J794="Y",J794="N",J794="U",J794="X"),IF(J794=I794,1,0),0),IF(OR(M794="Y",M794="N",M794="U",M794="X"),IF(M794=L794,1,0),0),IF(OR(P794="Y",P794="N",P794="U",P794="X"),IF(P794=O794,1,0),0),IF(OR(S794="Y",S794="N",S794="U",S794="X"),IF(S794=R794,1,0),0))</f>
        <v/>
      </c>
      <c r="AU794" s="14">
        <f>A794&amp;"|"&amp;LEFT(C794,1)</f>
        <v/>
      </c>
      <c r="AV794" s="14">
        <f>F794&amp;I794&amp;L794&amp;O794&amp;R794</f>
        <v/>
      </c>
      <c r="AW794" s="14">
        <f>G794&amp;J794&amp;M794&amp;P794&amp;S794</f>
        <v/>
      </c>
    </row>
    <row r="795" ht="70" customHeight="1">
      <c r="A795" s="14" t="inlineStr">
        <is>
          <t>DS-100</t>
        </is>
      </c>
      <c r="B795" s="14" t="inlineStr">
        <is>
          <t>RSCD-1million</t>
        </is>
      </c>
      <c r="C795" s="14" t="inlineStr">
        <is>
          <t>L Label Quality</t>
        </is>
      </c>
      <c r="D795" s="14">
        <f>MCDM_Settings!$D$8</f>
        <v/>
      </c>
      <c r="E795" s="14" t="inlineStr">
        <is>
          <t>L1 Define the targets</t>
        </is>
      </c>
      <c r="F795" s="21" t="inlineStr">
        <is>
          <t>U</t>
        </is>
      </c>
      <c r="G795" s="23" t="n"/>
      <c r="H795" s="14" t="inlineStr">
        <is>
          <t>L2 Explain the rules</t>
        </is>
      </c>
      <c r="I795" s="21" t="inlineStr">
        <is>
          <t>U</t>
        </is>
      </c>
      <c r="J795" s="23" t="n"/>
      <c r="K795" s="14" t="inlineStr">
        <is>
          <t>L3 Identify the team</t>
        </is>
      </c>
      <c r="L795" s="21" t="inlineStr">
        <is>
          <t>U</t>
        </is>
      </c>
      <c r="M795" s="23" t="n"/>
      <c r="N795" s="14" t="inlineStr">
        <is>
          <t>L4 Review and correct</t>
        </is>
      </c>
      <c r="O795" s="21" t="inlineStr">
        <is>
          <t>U</t>
        </is>
      </c>
      <c r="P795" s="23" t="n"/>
      <c r="Q795" s="14" t="inlineStr">
        <is>
          <t>L5 Measure reliability</t>
        </is>
      </c>
      <c r="R795" s="21" t="inlineStr">
        <is>
          <t>U</t>
        </is>
      </c>
      <c r="S795" s="23" t="n"/>
      <c r="T795" s="14">
        <f>IF(Z795=0,IF(ISNUMBER(SEARCH("X",AV795)),"Unrated (0-5; X)","Unrated (0-5)"),IF(Z795=1,V795&amp;"/5",V795&amp;"-"&amp;X795&amp;"/5 (P"&amp;IF(ISNUMBER(SEARCH("X",AV795)),"; X","")&amp;")"))</f>
        <v/>
      </c>
      <c r="U795" s="26">
        <f>IF(AS795=0,"",IF(AR795=0,"Incomplete/invalid",IF(AA795=0,IF(ISNUMBER(SEARCH("X",AW795)),"Unrated (0-5; X)","Unrated (0-5)"),IF(AA795=1,W795&amp;"/5",W795&amp;"-"&amp;Y795&amp;"/5 (P"&amp;IF(ISNUMBER(SEARCH("X",AW795)),"; X","")&amp;")"))))</f>
        <v/>
      </c>
      <c r="V795" s="53">
        <f>LEN(AV795)-LEN(SUBSTITUTE(AV795,"Y",""))</f>
        <v/>
      </c>
      <c r="W795" s="54">
        <f>IF(AR795=1,LEN(AW795)-LEN(SUBSTITUTE(AW795,"Y","")),"")</f>
        <v/>
      </c>
      <c r="X795" s="53">
        <f>5-(LEN(AV795)-LEN(SUBSTITUTE(AV795,"N","")))</f>
        <v/>
      </c>
      <c r="Y795" s="54">
        <f>IF(AR795=1,5-(LEN(AW795)-LEN(SUBSTITUTE(AW795,"N",""))),"")</f>
        <v/>
      </c>
      <c r="Z795" s="55">
        <f>(V795+5-X795)/5</f>
        <v/>
      </c>
      <c r="AA795" s="56">
        <f>IF(AR795=1,(W795+5-Y795)/5,"")</f>
        <v/>
      </c>
      <c r="AB795" s="57">
        <f>D795*V795/5</f>
        <v/>
      </c>
      <c r="AC795" s="58">
        <f>IF(AR795=1,D795*W795/5,"")</f>
        <v/>
      </c>
      <c r="AD795" s="57">
        <f>D795*X795/5</f>
        <v/>
      </c>
      <c r="AE795" s="58">
        <f>IF(AR795=1,D795*Y795/5,"")</f>
        <v/>
      </c>
      <c r="AF795" s="57">
        <f>D795*Z795</f>
        <v/>
      </c>
      <c r="AG795" s="58">
        <f>IF(AR795=1,D795*AA795,"")</f>
        <v/>
      </c>
      <c r="AH795" s="14" t="inlineStr">
        <is>
          <t>Y: none | N: none | X: none | U: L1, L2, L3, L4, L5. See dataset-specific evidence note in MCDM_Grades and the complete rules in MCDM_Rubric.</t>
        </is>
      </c>
      <c r="AI795" s="27" t="n"/>
      <c r="AJ795" s="14" t="inlineStr">
        <is>
          <t>https://huggingface.co/datasets/rezzzq/RSCD-1million</t>
        </is>
      </c>
      <c r="AK795" s="27" t="n"/>
      <c r="AL795" s="14" t="inlineStr">
        <is>
          <t>P: primary documentation (not evaluator-verified data quality)</t>
        </is>
      </c>
      <c r="AM795" s="27" t="n"/>
      <c r="AN795" s="14" t="inlineStr">
        <is>
          <t>Documentation snapshot; payload release not fully pinned</t>
        </is>
      </c>
      <c r="AO795" s="27" t="n"/>
      <c r="AP795" s="14" t="inlineStr">
        <is>
          <t>2026-09-07</t>
        </is>
      </c>
      <c r="AQ795" s="27" t="n"/>
      <c r="AR795" s="14">
        <f>IF(AND(AS795=5,LEN(AW795)=5,LEN(SUBSTITUTE(SUBSTITUTE(SUBSTITUTE(SUBSTITUTE(AW795,"Y",""),"N",""),"U",""),"X",""))=0),1,0)</f>
        <v/>
      </c>
      <c r="AS795" s="14">
        <f>COUNTA(G795,J795,M795,P795,S795)</f>
        <v/>
      </c>
      <c r="AT795" s="14">
        <f>SUM(IF(OR(G795="Y",G795="N",G795="U",G795="X"),IF(G795=F795,1,0),0),IF(OR(J795="Y",J795="N",J795="U",J795="X"),IF(J795=I795,1,0),0),IF(OR(M795="Y",M795="N",M795="U",M795="X"),IF(M795=L795,1,0),0),IF(OR(P795="Y",P795="N",P795="U",P795="X"),IF(P795=O795,1,0),0),IF(OR(S795="Y",S795="N",S795="U",S795="X"),IF(S795=R795,1,0),0))</f>
        <v/>
      </c>
      <c r="AU795" s="14">
        <f>A795&amp;"|"&amp;LEFT(C795,1)</f>
        <v/>
      </c>
      <c r="AV795" s="14">
        <f>F795&amp;I795&amp;L795&amp;O795&amp;R795</f>
        <v/>
      </c>
      <c r="AW795" s="14">
        <f>G795&amp;J795&amp;M795&amp;P795&amp;S795</f>
        <v/>
      </c>
    </row>
    <row r="796" ht="70" customHeight="1">
      <c r="A796" s="14" t="inlineStr">
        <is>
          <t>DS-100</t>
        </is>
      </c>
      <c r="B796" s="14" t="inlineStr">
        <is>
          <t>RSCD-1million</t>
        </is>
      </c>
      <c r="C796" s="14" t="inlineStr">
        <is>
          <t>D Documentation</t>
        </is>
      </c>
      <c r="D796" s="14">
        <f>MCDM_Settings!$D$9</f>
        <v/>
      </c>
      <c r="E796" s="14" t="inlineStr">
        <is>
          <t>D1 Describe the files</t>
        </is>
      </c>
      <c r="F796" s="21" t="inlineStr">
        <is>
          <t>U</t>
        </is>
      </c>
      <c r="G796" s="23" t="n"/>
      <c r="H796" s="14" t="inlineStr">
        <is>
          <t>D2 Explain the source</t>
        </is>
      </c>
      <c r="I796" s="21" t="inlineStr">
        <is>
          <t>U</t>
        </is>
      </c>
      <c r="J796" s="23" t="n"/>
      <c r="K796" s="14" t="inlineStr">
        <is>
          <t>D3 Track the version</t>
        </is>
      </c>
      <c r="L796" s="21" t="inlineStr">
        <is>
          <t>U</t>
        </is>
      </c>
      <c r="M796" s="23" t="n"/>
      <c r="N796" s="14" t="inlineStr">
        <is>
          <t>D4 State the limits</t>
        </is>
      </c>
      <c r="O796" s="21" t="inlineStr">
        <is>
          <t>U</t>
        </is>
      </c>
      <c r="P796" s="23" t="n"/>
      <c r="Q796" s="14" t="inlineStr">
        <is>
          <t>D5 Locate the details</t>
        </is>
      </c>
      <c r="R796" s="21" t="inlineStr">
        <is>
          <t>U</t>
        </is>
      </c>
      <c r="S796" s="23" t="n"/>
      <c r="T796" s="14">
        <f>IF(Z796=0,IF(ISNUMBER(SEARCH("X",AV796)),"Unrated (0-5; X)","Unrated (0-5)"),IF(Z796=1,V796&amp;"/5",V796&amp;"-"&amp;X796&amp;"/5 (P"&amp;IF(ISNUMBER(SEARCH("X",AV796)),"; X","")&amp;")"))</f>
        <v/>
      </c>
      <c r="U796" s="26">
        <f>IF(AS796=0,"",IF(AR796=0,"Incomplete/invalid",IF(AA796=0,IF(ISNUMBER(SEARCH("X",AW796)),"Unrated (0-5; X)","Unrated (0-5)"),IF(AA796=1,W796&amp;"/5",W796&amp;"-"&amp;Y796&amp;"/5 (P"&amp;IF(ISNUMBER(SEARCH("X",AW796)),"; X","")&amp;")"))))</f>
        <v/>
      </c>
      <c r="V796" s="53">
        <f>LEN(AV796)-LEN(SUBSTITUTE(AV796,"Y",""))</f>
        <v/>
      </c>
      <c r="W796" s="54">
        <f>IF(AR796=1,LEN(AW796)-LEN(SUBSTITUTE(AW796,"Y","")),"")</f>
        <v/>
      </c>
      <c r="X796" s="53">
        <f>5-(LEN(AV796)-LEN(SUBSTITUTE(AV796,"N","")))</f>
        <v/>
      </c>
      <c r="Y796" s="54">
        <f>IF(AR796=1,5-(LEN(AW796)-LEN(SUBSTITUTE(AW796,"N",""))),"")</f>
        <v/>
      </c>
      <c r="Z796" s="55">
        <f>(V796+5-X796)/5</f>
        <v/>
      </c>
      <c r="AA796" s="56">
        <f>IF(AR796=1,(W796+5-Y796)/5,"")</f>
        <v/>
      </c>
      <c r="AB796" s="57">
        <f>D796*V796/5</f>
        <v/>
      </c>
      <c r="AC796" s="58">
        <f>IF(AR796=1,D796*W796/5,"")</f>
        <v/>
      </c>
      <c r="AD796" s="57">
        <f>D796*X796/5</f>
        <v/>
      </c>
      <c r="AE796" s="58">
        <f>IF(AR796=1,D796*Y796/5,"")</f>
        <v/>
      </c>
      <c r="AF796" s="57">
        <f>D796*Z796</f>
        <v/>
      </c>
      <c r="AG796" s="58">
        <f>IF(AR796=1,D796*AA796,"")</f>
        <v/>
      </c>
      <c r="AH796" s="14" t="inlineStr">
        <is>
          <t>Y: none | N: none | X: none | U: D1, D2, D3, D4, D5. See dataset-specific evidence note in MCDM_Grades and the complete rules in MCDM_Rubric.</t>
        </is>
      </c>
      <c r="AI796" s="27" t="n"/>
      <c r="AJ796" s="14" t="inlineStr">
        <is>
          <t>https://huggingface.co/datasets/rezzzq/RSCD-1million</t>
        </is>
      </c>
      <c r="AK796" s="27" t="n"/>
      <c r="AL796" s="14" t="inlineStr">
        <is>
          <t>P: primary documentation (not evaluator-verified data quality)</t>
        </is>
      </c>
      <c r="AM796" s="27" t="n"/>
      <c r="AN796" s="14" t="inlineStr">
        <is>
          <t>Documentation snapshot; payload release not fully pinned</t>
        </is>
      </c>
      <c r="AO796" s="27" t="n"/>
      <c r="AP796" s="14" t="inlineStr">
        <is>
          <t>2026-09-07</t>
        </is>
      </c>
      <c r="AQ796" s="27" t="n"/>
      <c r="AR796" s="14">
        <f>IF(AND(AS796=5,LEN(AW796)=5,LEN(SUBSTITUTE(SUBSTITUTE(SUBSTITUTE(SUBSTITUTE(AW796,"Y",""),"N",""),"U",""),"X",""))=0),1,0)</f>
        <v/>
      </c>
      <c r="AS796" s="14">
        <f>COUNTA(G796,J796,M796,P796,S796)</f>
        <v/>
      </c>
      <c r="AT796" s="14">
        <f>SUM(IF(OR(G796="Y",G796="N",G796="U",G796="X"),IF(G796=F796,1,0),0),IF(OR(J796="Y",J796="N",J796="U",J796="X"),IF(J796=I796,1,0),0),IF(OR(M796="Y",M796="N",M796="U",M796="X"),IF(M796=L796,1,0),0),IF(OR(P796="Y",P796="N",P796="U",P796="X"),IF(P796=O796,1,0),0),IF(OR(S796="Y",S796="N",S796="U",S796="X"),IF(S796=R796,1,0),0))</f>
        <v/>
      </c>
      <c r="AU796" s="14">
        <f>A796&amp;"|"&amp;LEFT(C796,1)</f>
        <v/>
      </c>
      <c r="AV796" s="14">
        <f>F796&amp;I796&amp;L796&amp;O796&amp;R796</f>
        <v/>
      </c>
      <c r="AW796" s="14">
        <f>G796&amp;J796&amp;M796&amp;P796&amp;S796</f>
        <v/>
      </c>
    </row>
    <row r="797" ht="70" customHeight="1">
      <c r="A797" s="14" t="inlineStr">
        <is>
          <t>DS-100</t>
        </is>
      </c>
      <c r="B797" s="14" t="inlineStr">
        <is>
          <t>RSCD-1million</t>
        </is>
      </c>
      <c r="C797" s="14" t="inlineStr">
        <is>
          <t>C Sample Size</t>
        </is>
      </c>
      <c r="D797" s="14">
        <f>MCDM_Settings!$D$10</f>
        <v/>
      </c>
      <c r="E797" s="14" t="inlineStr">
        <is>
          <t>C1 Count originals</t>
        </is>
      </c>
      <c r="F797" s="21" t="inlineStr">
        <is>
          <t>U</t>
        </is>
      </c>
      <c r="G797" s="23" t="n"/>
      <c r="H797" s="14" t="inlineStr">
        <is>
          <t>C2 Count each class</t>
        </is>
      </c>
      <c r="I797" s="21" t="inlineStr">
        <is>
          <t>U</t>
        </is>
      </c>
      <c r="J797" s="23" t="n"/>
      <c r="K797" s="14" t="inlineStr">
        <is>
          <t>C3 Count each group</t>
        </is>
      </c>
      <c r="L797" s="21" t="inlineStr">
        <is>
          <t>U</t>
        </is>
      </c>
      <c r="M797" s="23" t="n"/>
      <c r="N797" s="14" t="inlineStr">
        <is>
          <t>C4 Count each split</t>
        </is>
      </c>
      <c r="O797" s="21" t="inlineStr">
        <is>
          <t>U</t>
        </is>
      </c>
      <c r="P797" s="23" t="n"/>
      <c r="Q797" s="14" t="inlineStr">
        <is>
          <t>C5 Justify the size</t>
        </is>
      </c>
      <c r="R797" s="21" t="inlineStr">
        <is>
          <t>U</t>
        </is>
      </c>
      <c r="S797" s="23" t="n"/>
      <c r="T797" s="14">
        <f>IF(Z797=0,IF(ISNUMBER(SEARCH("X",AV797)),"Unrated (0-5; X)","Unrated (0-5)"),IF(Z797=1,V797&amp;"/5",V797&amp;"-"&amp;X797&amp;"/5 (P"&amp;IF(ISNUMBER(SEARCH("X",AV797)),"; X","")&amp;")"))</f>
        <v/>
      </c>
      <c r="U797" s="26">
        <f>IF(AS797=0,"",IF(AR797=0,"Incomplete/invalid",IF(AA797=0,IF(ISNUMBER(SEARCH("X",AW797)),"Unrated (0-5; X)","Unrated (0-5)"),IF(AA797=1,W797&amp;"/5",W797&amp;"-"&amp;Y797&amp;"/5 (P"&amp;IF(ISNUMBER(SEARCH("X",AW797)),"; X","")&amp;")"))))</f>
        <v/>
      </c>
      <c r="V797" s="53">
        <f>LEN(AV797)-LEN(SUBSTITUTE(AV797,"Y",""))</f>
        <v/>
      </c>
      <c r="W797" s="54">
        <f>IF(AR797=1,LEN(AW797)-LEN(SUBSTITUTE(AW797,"Y","")),"")</f>
        <v/>
      </c>
      <c r="X797" s="53">
        <f>5-(LEN(AV797)-LEN(SUBSTITUTE(AV797,"N","")))</f>
        <v/>
      </c>
      <c r="Y797" s="54">
        <f>IF(AR797=1,5-(LEN(AW797)-LEN(SUBSTITUTE(AW797,"N",""))),"")</f>
        <v/>
      </c>
      <c r="Z797" s="55">
        <f>(V797+5-X797)/5</f>
        <v/>
      </c>
      <c r="AA797" s="56">
        <f>IF(AR797=1,(W797+5-Y797)/5,"")</f>
        <v/>
      </c>
      <c r="AB797" s="57">
        <f>D797*V797/5</f>
        <v/>
      </c>
      <c r="AC797" s="58">
        <f>IF(AR797=1,D797*W797/5,"")</f>
        <v/>
      </c>
      <c r="AD797" s="57">
        <f>D797*X797/5</f>
        <v/>
      </c>
      <c r="AE797" s="58">
        <f>IF(AR797=1,D797*Y797/5,"")</f>
        <v/>
      </c>
      <c r="AF797" s="57">
        <f>D797*Z797</f>
        <v/>
      </c>
      <c r="AG797" s="58">
        <f>IF(AR797=1,D797*AA797,"")</f>
        <v/>
      </c>
      <c r="AH797" s="14" t="inlineStr">
        <is>
          <t>Y: none | N: none | X: none | U: C1, C2, C3, C4, C5. See dataset-specific evidence note in MCDM_Grades and the complete rules in MCDM_Rubric.</t>
        </is>
      </c>
      <c r="AI797" s="27" t="n"/>
      <c r="AJ797" s="14" t="inlineStr">
        <is>
          <t>https://huggingface.co/datasets/rezzzq/RSCD-1million</t>
        </is>
      </c>
      <c r="AK797" s="27" t="n"/>
      <c r="AL797" s="14" t="inlineStr">
        <is>
          <t>P: primary documentation (not evaluator-verified data quality)</t>
        </is>
      </c>
      <c r="AM797" s="27" t="n"/>
      <c r="AN797" s="14" t="inlineStr">
        <is>
          <t>Documentation snapshot; payload release not fully pinned</t>
        </is>
      </c>
      <c r="AO797" s="27" t="n"/>
      <c r="AP797" s="14" t="inlineStr">
        <is>
          <t>2026-09-07</t>
        </is>
      </c>
      <c r="AQ797" s="27" t="n"/>
      <c r="AR797" s="14">
        <f>IF(AND(AS797=5,LEN(AW797)=5,LEN(SUBSTITUTE(SUBSTITUTE(SUBSTITUTE(SUBSTITUTE(AW797,"Y",""),"N",""),"U",""),"X",""))=0),1,0)</f>
        <v/>
      </c>
      <c r="AS797" s="14">
        <f>COUNTA(G797,J797,M797,P797,S797)</f>
        <v/>
      </c>
      <c r="AT797" s="14">
        <f>SUM(IF(OR(G797="Y",G797="N",G797="U",G797="X"),IF(G797=F797,1,0),0),IF(OR(J797="Y",J797="N",J797="U",J797="X"),IF(J797=I797,1,0),0),IF(OR(M797="Y",M797="N",M797="U",M797="X"),IF(M797=L797,1,0),0),IF(OR(P797="Y",P797="N",P797="U",P797="X"),IF(P797=O797,1,0),0),IF(OR(S797="Y",S797="N",S797="U",S797="X"),IF(S797=R797,1,0),0))</f>
        <v/>
      </c>
      <c r="AU797" s="14">
        <f>A797&amp;"|"&amp;LEFT(C797,1)</f>
        <v/>
      </c>
      <c r="AV797" s="14">
        <f>F797&amp;I797&amp;L797&amp;O797&amp;R797</f>
        <v/>
      </c>
      <c r="AW797" s="14">
        <f>G797&amp;J797&amp;M797&amp;P797&amp;S797</f>
        <v/>
      </c>
    </row>
    <row r="798" ht="70" customHeight="1">
      <c r="A798" s="14" t="inlineStr">
        <is>
          <t>DS-100</t>
        </is>
      </c>
      <c r="B798" s="14" t="inlineStr">
        <is>
          <t>RSCD-1million</t>
        </is>
      </c>
      <c r="C798" s="14" t="inlineStr">
        <is>
          <t>R Domain Fit</t>
        </is>
      </c>
      <c r="D798" s="14">
        <f>MCDM_Settings!$D$11</f>
        <v/>
      </c>
      <c r="E798" s="14" t="inlineStr">
        <is>
          <t>R1 Define the domain</t>
        </is>
      </c>
      <c r="F798" s="21" t="inlineStr">
        <is>
          <t>U</t>
        </is>
      </c>
      <c r="G798" s="23" t="n"/>
      <c r="H798" s="14" t="inlineStr">
        <is>
          <t>R2 Describe coverage</t>
        </is>
      </c>
      <c r="I798" s="21" t="inlineStr">
        <is>
          <t>U</t>
        </is>
      </c>
      <c r="J798" s="23" t="n"/>
      <c r="K798" s="14" t="inlineStr">
        <is>
          <t>R3 Compare the target</t>
        </is>
      </c>
      <c r="L798" s="21" t="inlineStr">
        <is>
          <t>U</t>
        </is>
      </c>
      <c r="M798" s="23" t="n"/>
      <c r="N798" s="14" t="inlineStr">
        <is>
          <t>R4 Check for bias</t>
        </is>
      </c>
      <c r="O798" s="21" t="inlineStr">
        <is>
          <t>U</t>
        </is>
      </c>
      <c r="P798" s="23" t="n"/>
      <c r="Q798" s="14" t="inlineStr">
        <is>
          <t>R5 Test a new domain</t>
        </is>
      </c>
      <c r="R798" s="21" t="inlineStr">
        <is>
          <t>U</t>
        </is>
      </c>
      <c r="S798" s="23" t="n"/>
      <c r="T798" s="14">
        <f>IF(Z798=0,IF(ISNUMBER(SEARCH("X",AV798)),"Unrated (0-5; X)","Unrated (0-5)"),IF(Z798=1,V798&amp;"/5",V798&amp;"-"&amp;X798&amp;"/5 (P"&amp;IF(ISNUMBER(SEARCH("X",AV798)),"; X","")&amp;")"))</f>
        <v/>
      </c>
      <c r="U798" s="26">
        <f>IF(AS798=0,"",IF(AR798=0,"Incomplete/invalid",IF(AA798=0,IF(ISNUMBER(SEARCH("X",AW798)),"Unrated (0-5; X)","Unrated (0-5)"),IF(AA798=1,W798&amp;"/5",W798&amp;"-"&amp;Y798&amp;"/5 (P"&amp;IF(ISNUMBER(SEARCH("X",AW798)),"; X","")&amp;")"))))</f>
        <v/>
      </c>
      <c r="V798" s="53">
        <f>LEN(AV798)-LEN(SUBSTITUTE(AV798,"Y",""))</f>
        <v/>
      </c>
      <c r="W798" s="54">
        <f>IF(AR798=1,LEN(AW798)-LEN(SUBSTITUTE(AW798,"Y","")),"")</f>
        <v/>
      </c>
      <c r="X798" s="53">
        <f>5-(LEN(AV798)-LEN(SUBSTITUTE(AV798,"N","")))</f>
        <v/>
      </c>
      <c r="Y798" s="54">
        <f>IF(AR798=1,5-(LEN(AW798)-LEN(SUBSTITUTE(AW798,"N",""))),"")</f>
        <v/>
      </c>
      <c r="Z798" s="55">
        <f>(V798+5-X798)/5</f>
        <v/>
      </c>
      <c r="AA798" s="56">
        <f>IF(AR798=1,(W798+5-Y798)/5,"")</f>
        <v/>
      </c>
      <c r="AB798" s="57">
        <f>D798*V798/5</f>
        <v/>
      </c>
      <c r="AC798" s="58">
        <f>IF(AR798=1,D798*W798/5,"")</f>
        <v/>
      </c>
      <c r="AD798" s="57">
        <f>D798*X798/5</f>
        <v/>
      </c>
      <c r="AE798" s="58">
        <f>IF(AR798=1,D798*Y798/5,"")</f>
        <v/>
      </c>
      <c r="AF798" s="57">
        <f>D798*Z798</f>
        <v/>
      </c>
      <c r="AG798" s="58">
        <f>IF(AR798=1,D798*AA798,"")</f>
        <v/>
      </c>
      <c r="AH798" s="14" t="inlineStr">
        <is>
          <t>Y: none | N: none | X: none | U: R1, R2, R3, R4, R5. See dataset-specific evidence note in MCDM_Grades and the complete rules in MCDM_Rubric.</t>
        </is>
      </c>
      <c r="AI798" s="27" t="n"/>
      <c r="AJ798" s="14" t="inlineStr">
        <is>
          <t>https://huggingface.co/datasets/rezzzq/RSCD-1million</t>
        </is>
      </c>
      <c r="AK798" s="27" t="n"/>
      <c r="AL798" s="14" t="inlineStr">
        <is>
          <t>P: primary documentation (not evaluator-verified data quality)</t>
        </is>
      </c>
      <c r="AM798" s="27" t="n"/>
      <c r="AN798" s="14" t="inlineStr">
        <is>
          <t>Documentation snapshot; payload release not fully pinned</t>
        </is>
      </c>
      <c r="AO798" s="27" t="n"/>
      <c r="AP798" s="14" t="inlineStr">
        <is>
          <t>2026-09-07</t>
        </is>
      </c>
      <c r="AQ798" s="27" t="n"/>
      <c r="AR798" s="14">
        <f>IF(AND(AS798=5,LEN(AW798)=5,LEN(SUBSTITUTE(SUBSTITUTE(SUBSTITUTE(SUBSTITUTE(AW798,"Y",""),"N",""),"U",""),"X",""))=0),1,0)</f>
        <v/>
      </c>
      <c r="AS798" s="14">
        <f>COUNTA(G798,J798,M798,P798,S798)</f>
        <v/>
      </c>
      <c r="AT798" s="14">
        <f>SUM(IF(OR(G798="Y",G798="N",G798="U",G798="X"),IF(G798=F798,1,0),0),IF(OR(J798="Y",J798="N",J798="U",J798="X"),IF(J798=I798,1,0),0),IF(OR(M798="Y",M798="N",M798="U",M798="X"),IF(M798=L798,1,0),0),IF(OR(P798="Y",P798="N",P798="U",P798="X"),IF(P798=O798,1,0),0),IF(OR(S798="Y",S798="N",S798="U",S798="X"),IF(S798=R798,1,0),0))</f>
        <v/>
      </c>
      <c r="AU798" s="14">
        <f>A798&amp;"|"&amp;LEFT(C798,1)</f>
        <v/>
      </c>
      <c r="AV798" s="14">
        <f>F798&amp;I798&amp;L798&amp;O798&amp;R798</f>
        <v/>
      </c>
      <c r="AW798" s="14">
        <f>G798&amp;J798&amp;M798&amp;P798&amp;S798</f>
        <v/>
      </c>
    </row>
    <row r="799" ht="70" customHeight="1">
      <c r="A799" s="14" t="inlineStr">
        <is>
          <t>DS-100</t>
        </is>
      </c>
      <c r="B799" s="14" t="inlineStr">
        <is>
          <t>RSCD-1million</t>
        </is>
      </c>
      <c r="C799" s="14" t="inlineStr">
        <is>
          <t>M Sensor Details</t>
        </is>
      </c>
      <c r="D799" s="14">
        <f>MCDM_Settings!$D$12</f>
        <v/>
      </c>
      <c r="E799" s="14" t="inlineStr">
        <is>
          <t>M1 Identify equipment</t>
        </is>
      </c>
      <c r="F799" s="21" t="inlineStr">
        <is>
          <t>U</t>
        </is>
      </c>
      <c r="G799" s="23" t="n"/>
      <c r="H799" s="14" t="inlineStr">
        <is>
          <t>M2 Specify the scale</t>
        </is>
      </c>
      <c r="I799" s="21" t="inlineStr">
        <is>
          <t>U</t>
        </is>
      </c>
      <c r="J799" s="23" t="n"/>
      <c r="K799" s="14" t="inlineStr">
        <is>
          <t>M3 Locate the records</t>
        </is>
      </c>
      <c r="L799" s="21" t="inlineStr">
        <is>
          <t>U</t>
        </is>
      </c>
      <c r="M799" s="23" t="n"/>
      <c r="N799" s="14" t="inlineStr">
        <is>
          <t>M4 Report precision</t>
        </is>
      </c>
      <c r="O799" s="21" t="inlineStr">
        <is>
          <t>U</t>
        </is>
      </c>
      <c r="P799" s="23" t="n"/>
      <c r="Q799" s="14" t="inlineStr">
        <is>
          <t>M5 Explain processing</t>
        </is>
      </c>
      <c r="R799" s="21" t="inlineStr">
        <is>
          <t>U</t>
        </is>
      </c>
      <c r="S799" s="23" t="n"/>
      <c r="T799" s="14">
        <f>IF(Z799=0,IF(ISNUMBER(SEARCH("X",AV799)),"Unrated (0-5; X)","Unrated (0-5)"),IF(Z799=1,V799&amp;"/5",V799&amp;"-"&amp;X799&amp;"/5 (P"&amp;IF(ISNUMBER(SEARCH("X",AV799)),"; X","")&amp;")"))</f>
        <v/>
      </c>
      <c r="U799" s="26">
        <f>IF(AS799=0,"",IF(AR799=0,"Incomplete/invalid",IF(AA799=0,IF(ISNUMBER(SEARCH("X",AW799)),"Unrated (0-5; X)","Unrated (0-5)"),IF(AA799=1,W799&amp;"/5",W799&amp;"-"&amp;Y799&amp;"/5 (P"&amp;IF(ISNUMBER(SEARCH("X",AW799)),"; X","")&amp;")"))))</f>
        <v/>
      </c>
      <c r="V799" s="53">
        <f>LEN(AV799)-LEN(SUBSTITUTE(AV799,"Y",""))</f>
        <v/>
      </c>
      <c r="W799" s="54">
        <f>IF(AR799=1,LEN(AW799)-LEN(SUBSTITUTE(AW799,"Y","")),"")</f>
        <v/>
      </c>
      <c r="X799" s="53">
        <f>5-(LEN(AV799)-LEN(SUBSTITUTE(AV799,"N","")))</f>
        <v/>
      </c>
      <c r="Y799" s="54">
        <f>IF(AR799=1,5-(LEN(AW799)-LEN(SUBSTITUTE(AW799,"N",""))),"")</f>
        <v/>
      </c>
      <c r="Z799" s="55">
        <f>(V799+5-X799)/5</f>
        <v/>
      </c>
      <c r="AA799" s="56">
        <f>IF(AR799=1,(W799+5-Y799)/5,"")</f>
        <v/>
      </c>
      <c r="AB799" s="57">
        <f>D799*V799/5</f>
        <v/>
      </c>
      <c r="AC799" s="58">
        <f>IF(AR799=1,D799*W799/5,"")</f>
        <v/>
      </c>
      <c r="AD799" s="57">
        <f>D799*X799/5</f>
        <v/>
      </c>
      <c r="AE799" s="58">
        <f>IF(AR799=1,D799*Y799/5,"")</f>
        <v/>
      </c>
      <c r="AF799" s="57">
        <f>D799*Z799</f>
        <v/>
      </c>
      <c r="AG799" s="58">
        <f>IF(AR799=1,D799*AA799,"")</f>
        <v/>
      </c>
      <c r="AH799" s="14" t="inlineStr">
        <is>
          <t>Y: none | N: none | X: none | U: M1, M2, M3, M4, M5. See dataset-specific evidence note in MCDM_Grades and the complete rules in MCDM_Rubric.</t>
        </is>
      </c>
      <c r="AI799" s="27" t="n"/>
      <c r="AJ799" s="14" t="inlineStr">
        <is>
          <t>https://huggingface.co/datasets/rezzzq/RSCD-1million</t>
        </is>
      </c>
      <c r="AK799" s="27" t="n"/>
      <c r="AL799" s="14" t="inlineStr">
        <is>
          <t>P: primary documentation (not evaluator-verified data quality)</t>
        </is>
      </c>
      <c r="AM799" s="27" t="n"/>
      <c r="AN799" s="14" t="inlineStr">
        <is>
          <t>Documentation snapshot; payload release not fully pinned</t>
        </is>
      </c>
      <c r="AO799" s="27" t="n"/>
      <c r="AP799" s="14" t="inlineStr">
        <is>
          <t>2026-09-07</t>
        </is>
      </c>
      <c r="AQ799" s="27" t="n"/>
      <c r="AR799" s="14">
        <f>IF(AND(AS799=5,LEN(AW799)=5,LEN(SUBSTITUTE(SUBSTITUTE(SUBSTITUTE(SUBSTITUTE(AW799,"Y",""),"N",""),"U",""),"X",""))=0),1,0)</f>
        <v/>
      </c>
      <c r="AS799" s="14">
        <f>COUNTA(G799,J799,M799,P799,S799)</f>
        <v/>
      </c>
      <c r="AT799" s="14">
        <f>SUM(IF(OR(G799="Y",G799="N",G799="U",G799="X"),IF(G799=F799,1,0),0),IF(OR(J799="Y",J799="N",J799="U",J799="X"),IF(J799=I799,1,0),0),IF(OR(M799="Y",M799="N",M799="U",M799="X"),IF(M799=L799,1,0),0),IF(OR(P799="Y",P799="N",P799="U",P799="X"),IF(P799=O799,1,0),0),IF(OR(S799="Y",S799="N",S799="U",S799="X"),IF(S799=R799,1,0),0))</f>
        <v/>
      </c>
      <c r="AU799" s="14">
        <f>A799&amp;"|"&amp;LEFT(C799,1)</f>
        <v/>
      </c>
      <c r="AV799" s="14">
        <f>F799&amp;I799&amp;L799&amp;O799&amp;R799</f>
        <v/>
      </c>
      <c r="AW799" s="14">
        <f>G799&amp;J799&amp;M799&amp;P799&amp;S799</f>
        <v/>
      </c>
    </row>
    <row r="800" ht="70" customHeight="1">
      <c r="A800" s="14" t="inlineStr">
        <is>
          <t>DS-100</t>
        </is>
      </c>
      <c r="B800" s="14" t="inlineStr">
        <is>
          <t>RSCD-1million</t>
        </is>
      </c>
      <c r="C800" s="14" t="inlineStr">
        <is>
          <t>V Test Readiness</t>
        </is>
      </c>
      <c r="D800" s="14">
        <f>MCDM_Settings!$D$13</f>
        <v/>
      </c>
      <c r="E800" s="14" t="inlineStr">
        <is>
          <t>V1 Identify test data</t>
        </is>
      </c>
      <c r="F800" s="21" t="inlineStr">
        <is>
          <t>U</t>
        </is>
      </c>
      <c r="G800" s="23" t="n"/>
      <c r="H800" s="14" t="inlineStr">
        <is>
          <t>V2 Define the splits</t>
        </is>
      </c>
      <c r="I800" s="21" t="inlineStr">
        <is>
          <t>U</t>
        </is>
      </c>
      <c r="J800" s="23" t="n"/>
      <c r="K800" s="14" t="inlineStr">
        <is>
          <t>V3 Prevent leakage</t>
        </is>
      </c>
      <c r="L800" s="21" t="inlineStr">
        <is>
          <t>U</t>
        </is>
      </c>
      <c r="M800" s="23" t="n"/>
      <c r="N800" s="14" t="inlineStr">
        <is>
          <t>V4 Provide a baseline</t>
        </is>
      </c>
      <c r="O800" s="21" t="inlineStr">
        <is>
          <t>U</t>
        </is>
      </c>
      <c r="P800" s="23" t="n"/>
      <c r="Q800" s="14" t="inlineStr">
        <is>
          <t>V5 Report uncertainty</t>
        </is>
      </c>
      <c r="R800" s="21" t="inlineStr">
        <is>
          <t>U</t>
        </is>
      </c>
      <c r="S800" s="23" t="n"/>
      <c r="T800" s="14">
        <f>IF(Z800=0,IF(ISNUMBER(SEARCH("X",AV800)),"Unrated (0-5; X)","Unrated (0-5)"),IF(Z800=1,V800&amp;"/5",V800&amp;"-"&amp;X800&amp;"/5 (P"&amp;IF(ISNUMBER(SEARCH("X",AV800)),"; X","")&amp;")"))</f>
        <v/>
      </c>
      <c r="U800" s="26">
        <f>IF(AS800=0,"",IF(AR800=0,"Incomplete/invalid",IF(AA800=0,IF(ISNUMBER(SEARCH("X",AW800)),"Unrated (0-5; X)","Unrated (0-5)"),IF(AA800=1,W800&amp;"/5",W800&amp;"-"&amp;Y800&amp;"/5 (P"&amp;IF(ISNUMBER(SEARCH("X",AW800)),"; X","")&amp;")"))))</f>
        <v/>
      </c>
      <c r="V800" s="53">
        <f>LEN(AV800)-LEN(SUBSTITUTE(AV800,"Y",""))</f>
        <v/>
      </c>
      <c r="W800" s="54">
        <f>IF(AR800=1,LEN(AW800)-LEN(SUBSTITUTE(AW800,"Y","")),"")</f>
        <v/>
      </c>
      <c r="X800" s="53">
        <f>5-(LEN(AV800)-LEN(SUBSTITUTE(AV800,"N","")))</f>
        <v/>
      </c>
      <c r="Y800" s="54">
        <f>IF(AR800=1,5-(LEN(AW800)-LEN(SUBSTITUTE(AW800,"N",""))),"")</f>
        <v/>
      </c>
      <c r="Z800" s="55">
        <f>(V800+5-X800)/5</f>
        <v/>
      </c>
      <c r="AA800" s="56">
        <f>IF(AR800=1,(W800+5-Y800)/5,"")</f>
        <v/>
      </c>
      <c r="AB800" s="57">
        <f>D800*V800/5</f>
        <v/>
      </c>
      <c r="AC800" s="58">
        <f>IF(AR800=1,D800*W800/5,"")</f>
        <v/>
      </c>
      <c r="AD800" s="57">
        <f>D800*X800/5</f>
        <v/>
      </c>
      <c r="AE800" s="58">
        <f>IF(AR800=1,D800*Y800/5,"")</f>
        <v/>
      </c>
      <c r="AF800" s="57">
        <f>D800*Z800</f>
        <v/>
      </c>
      <c r="AG800" s="58">
        <f>IF(AR800=1,D800*AA800,"")</f>
        <v/>
      </c>
      <c r="AH800" s="14" t="inlineStr">
        <is>
          <t>Y: none | N: none | X: none | U: V1, V2, V3, V4, V5. See dataset-specific evidence note in MCDM_Grades and the complete rules in MCDM_Rubric.</t>
        </is>
      </c>
      <c r="AI800" s="27" t="n"/>
      <c r="AJ800" s="14" t="inlineStr">
        <is>
          <t>https://huggingface.co/datasets/rezzzq/RSCD-1million</t>
        </is>
      </c>
      <c r="AK800" s="27" t="n"/>
      <c r="AL800" s="14" t="inlineStr">
        <is>
          <t>P: primary documentation (not evaluator-verified data quality)</t>
        </is>
      </c>
      <c r="AM800" s="27" t="n"/>
      <c r="AN800" s="14" t="inlineStr">
        <is>
          <t>Documentation snapshot; payload release not fully pinned</t>
        </is>
      </c>
      <c r="AO800" s="27" t="n"/>
      <c r="AP800" s="14" t="inlineStr">
        <is>
          <t>2026-09-07</t>
        </is>
      </c>
      <c r="AQ800" s="27" t="n"/>
      <c r="AR800" s="14">
        <f>IF(AND(AS800=5,LEN(AW800)=5,LEN(SUBSTITUTE(SUBSTITUTE(SUBSTITUTE(SUBSTITUTE(AW800,"Y",""),"N",""),"U",""),"X",""))=0),1,0)</f>
        <v/>
      </c>
      <c r="AS800" s="14">
        <f>COUNTA(G800,J800,M800,P800,S800)</f>
        <v/>
      </c>
      <c r="AT800" s="14">
        <f>SUM(IF(OR(G800="Y",G800="N",G800="U",G800="X"),IF(G800=F800,1,0),0),IF(OR(J800="Y",J800="N",J800="U",J800="X"),IF(J800=I800,1,0),0),IF(OR(M800="Y",M800="N",M800="U",M800="X"),IF(M800=L800,1,0),0),IF(OR(P800="Y",P800="N",P800="U",P800="X"),IF(P800=O800,1,0),0),IF(OR(S800="Y",S800="N",S800="U",S800="X"),IF(S800=R800,1,0),0))</f>
        <v/>
      </c>
      <c r="AU800" s="14">
        <f>A800&amp;"|"&amp;LEFT(C800,1)</f>
        <v/>
      </c>
      <c r="AV800" s="14">
        <f>F800&amp;I800&amp;L800&amp;O800&amp;R800</f>
        <v/>
      </c>
      <c r="AW800" s="14">
        <f>G800&amp;J800&amp;M800&amp;P800&amp;S800</f>
        <v/>
      </c>
    </row>
    <row r="801" ht="70" customHeight="1">
      <c r="A801" s="14" t="inlineStr">
        <is>
          <t>DS-100</t>
        </is>
      </c>
      <c r="B801" s="14" t="inlineStr">
        <is>
          <t>RSCD-1million</t>
        </is>
      </c>
      <c r="C801" s="14" t="inlineStr">
        <is>
          <t>E Engineering Value</t>
        </is>
      </c>
      <c r="D801" s="14">
        <f>MCDM_Settings!$D$14</f>
        <v/>
      </c>
      <c r="E801" s="14" t="inlineStr">
        <is>
          <t>E1 Define the outcome</t>
        </is>
      </c>
      <c r="F801" s="21" t="inlineStr">
        <is>
          <t>U</t>
        </is>
      </c>
      <c r="G801" s="23" t="n"/>
      <c r="H801" s="14" t="inlineStr">
        <is>
          <t>E2 Provide measurements</t>
        </is>
      </c>
      <c r="I801" s="21" t="inlineStr">
        <is>
          <t>U</t>
        </is>
      </c>
      <c r="J801" s="23" t="n"/>
      <c r="K801" s="14" t="inlineStr">
        <is>
          <t>E3 Link the records</t>
        </is>
      </c>
      <c r="L801" s="21" t="inlineStr">
        <is>
          <t>U</t>
        </is>
      </c>
      <c r="M801" s="23" t="n"/>
      <c r="N801" s="14" t="inlineStr">
        <is>
          <t>E4 Map agency needs</t>
        </is>
      </c>
      <c r="O801" s="21" t="inlineStr">
        <is>
          <t>U</t>
        </is>
      </c>
      <c r="P801" s="23" t="n"/>
      <c r="Q801" s="14" t="inlineStr">
        <is>
          <t>E5 Validate the decision</t>
        </is>
      </c>
      <c r="R801" s="21" t="inlineStr">
        <is>
          <t>U</t>
        </is>
      </c>
      <c r="S801" s="23" t="n"/>
      <c r="T801" s="14">
        <f>IF(Z801=0,IF(ISNUMBER(SEARCH("X",AV801)),"Unrated (0-5; X)","Unrated (0-5)"),IF(Z801=1,V801&amp;"/5",V801&amp;"-"&amp;X801&amp;"/5 (P"&amp;IF(ISNUMBER(SEARCH("X",AV801)),"; X","")&amp;")"))</f>
        <v/>
      </c>
      <c r="U801" s="26">
        <f>IF(AS801=0,"",IF(AR801=0,"Incomplete/invalid",IF(AA801=0,IF(ISNUMBER(SEARCH("X",AW801)),"Unrated (0-5; X)","Unrated (0-5)"),IF(AA801=1,W801&amp;"/5",W801&amp;"-"&amp;Y801&amp;"/5 (P"&amp;IF(ISNUMBER(SEARCH("X",AW801)),"; X","")&amp;")"))))</f>
        <v/>
      </c>
      <c r="V801" s="53">
        <f>LEN(AV801)-LEN(SUBSTITUTE(AV801,"Y",""))</f>
        <v/>
      </c>
      <c r="W801" s="54">
        <f>IF(AR801=1,LEN(AW801)-LEN(SUBSTITUTE(AW801,"Y","")),"")</f>
        <v/>
      </c>
      <c r="X801" s="53">
        <f>5-(LEN(AV801)-LEN(SUBSTITUTE(AV801,"N","")))</f>
        <v/>
      </c>
      <c r="Y801" s="54">
        <f>IF(AR801=1,5-(LEN(AW801)-LEN(SUBSTITUTE(AW801,"N",""))),"")</f>
        <v/>
      </c>
      <c r="Z801" s="55">
        <f>(V801+5-X801)/5</f>
        <v/>
      </c>
      <c r="AA801" s="56">
        <f>IF(AR801=1,(W801+5-Y801)/5,"")</f>
        <v/>
      </c>
      <c r="AB801" s="57">
        <f>D801*V801/5</f>
        <v/>
      </c>
      <c r="AC801" s="58">
        <f>IF(AR801=1,D801*W801/5,"")</f>
        <v/>
      </c>
      <c r="AD801" s="57">
        <f>D801*X801/5</f>
        <v/>
      </c>
      <c r="AE801" s="58">
        <f>IF(AR801=1,D801*Y801/5,"")</f>
        <v/>
      </c>
      <c r="AF801" s="57">
        <f>D801*Z801</f>
        <v/>
      </c>
      <c r="AG801" s="58">
        <f>IF(AR801=1,D801*AA801,"")</f>
        <v/>
      </c>
      <c r="AH801" s="14" t="inlineStr">
        <is>
          <t>Y: none | N: none | X: none | U: E1, E2, E3, E4, E5. See dataset-specific evidence note in MCDM_Grades and the complete rules in MCDM_Rubric.</t>
        </is>
      </c>
      <c r="AI801" s="27" t="n"/>
      <c r="AJ801" s="14" t="inlineStr">
        <is>
          <t>https://huggingface.co/datasets/rezzzq/RSCD-1million</t>
        </is>
      </c>
      <c r="AK801" s="27" t="n"/>
      <c r="AL801" s="14" t="inlineStr">
        <is>
          <t>P: primary documentation (not evaluator-verified data quality)</t>
        </is>
      </c>
      <c r="AM801" s="27" t="n"/>
      <c r="AN801" s="14" t="inlineStr">
        <is>
          <t>Documentation snapshot; payload release not fully pinned</t>
        </is>
      </c>
      <c r="AO801" s="27" t="n"/>
      <c r="AP801" s="14" t="inlineStr">
        <is>
          <t>2026-09-07</t>
        </is>
      </c>
      <c r="AQ801" s="27" t="n"/>
      <c r="AR801" s="14">
        <f>IF(AND(AS801=5,LEN(AW801)=5,LEN(SUBSTITUTE(SUBSTITUTE(SUBSTITUTE(SUBSTITUTE(AW801,"Y",""),"N",""),"U",""),"X",""))=0),1,0)</f>
        <v/>
      </c>
      <c r="AS801" s="14">
        <f>COUNTA(G801,J801,M801,P801,S801)</f>
        <v/>
      </c>
      <c r="AT801" s="14">
        <f>SUM(IF(OR(G801="Y",G801="N",G801="U",G801="X"),IF(G801=F801,1,0),0),IF(OR(J801="Y",J801="N",J801="U",J801="X"),IF(J801=I801,1,0),0),IF(OR(M801="Y",M801="N",M801="U",M801="X"),IF(M801=L801,1,0),0),IF(OR(P801="Y",P801="N",P801="U",P801="X"),IF(P801=O801,1,0),0),IF(OR(S801="Y",S801="N",S801="U",S801="X"),IF(S801=R801,1,0),0))</f>
        <v/>
      </c>
      <c r="AU801" s="14">
        <f>A801&amp;"|"&amp;LEFT(C801,1)</f>
        <v/>
      </c>
      <c r="AV801" s="14">
        <f>F801&amp;I801&amp;L801&amp;O801&amp;R801</f>
        <v/>
      </c>
      <c r="AW801" s="14">
        <f>G801&amp;J801&amp;M801&amp;P801&amp;S801</f>
        <v/>
      </c>
    </row>
    <row r="802" ht="70" customHeight="1">
      <c r="A802" s="14" t="inlineStr">
        <is>
          <t>DS-101</t>
        </is>
      </c>
      <c r="B802" s="14" t="inlineStr">
        <is>
          <t>Ryukijano/Pothole-detection-Yolov8</t>
        </is>
      </c>
      <c r="C802" s="14" t="inlineStr">
        <is>
          <t>A Access</t>
        </is>
      </c>
      <c r="D802" s="14">
        <f>MCDM_Settings!$D$7</f>
        <v/>
      </c>
      <c r="E802" s="14" t="inlineStr">
        <is>
          <t>A1 Find the release</t>
        </is>
      </c>
      <c r="F802" s="21" t="inlineStr">
        <is>
          <t>Y</t>
        </is>
      </c>
      <c r="G802" s="23" t="n"/>
      <c r="H802" s="14" t="inlineStr">
        <is>
          <t>A2 Get the data</t>
        </is>
      </c>
      <c r="I802" s="21" t="inlineStr">
        <is>
          <t>Y</t>
        </is>
      </c>
      <c r="J802" s="23" t="n"/>
      <c r="K802" s="14" t="inlineStr">
        <is>
          <t>A3 Check the license</t>
        </is>
      </c>
      <c r="L802" s="21" t="inlineStr">
        <is>
          <t>U</t>
        </is>
      </c>
      <c r="M802" s="23" t="n"/>
      <c r="N802" s="14" t="inlineStr">
        <is>
          <t>A4 Check other rights</t>
        </is>
      </c>
      <c r="O802" s="21" t="inlineStr">
        <is>
          <t>U</t>
        </is>
      </c>
      <c r="P802" s="23" t="n"/>
      <c r="Q802" s="14" t="inlineStr">
        <is>
          <t>A5 Open a sample</t>
        </is>
      </c>
      <c r="R802" s="21" t="inlineStr">
        <is>
          <t>U</t>
        </is>
      </c>
      <c r="S802" s="23" t="n"/>
      <c r="T802" s="14">
        <f>IF(Z802=0,IF(ISNUMBER(SEARCH("X",AV802)),"Unrated (0-5; X)","Unrated (0-5)"),IF(Z802=1,V802&amp;"/5",V802&amp;"-"&amp;X802&amp;"/5 (P"&amp;IF(ISNUMBER(SEARCH("X",AV802)),"; X","")&amp;")"))</f>
        <v/>
      </c>
      <c r="U802" s="26">
        <f>IF(AS802=0,"",IF(AR802=0,"Incomplete/invalid",IF(AA802=0,IF(ISNUMBER(SEARCH("X",AW802)),"Unrated (0-5; X)","Unrated (0-5)"),IF(AA802=1,W802&amp;"/5",W802&amp;"-"&amp;Y802&amp;"/5 (P"&amp;IF(ISNUMBER(SEARCH("X",AW802)),"; X","")&amp;")"))))</f>
        <v/>
      </c>
      <c r="V802" s="53">
        <f>LEN(AV802)-LEN(SUBSTITUTE(AV802,"Y",""))</f>
        <v/>
      </c>
      <c r="W802" s="54">
        <f>IF(AR802=1,LEN(AW802)-LEN(SUBSTITUTE(AW802,"Y","")),"")</f>
        <v/>
      </c>
      <c r="X802" s="53">
        <f>5-(LEN(AV802)-LEN(SUBSTITUTE(AV802,"N","")))</f>
        <v/>
      </c>
      <c r="Y802" s="54">
        <f>IF(AR802=1,5-(LEN(AW802)-LEN(SUBSTITUTE(AW802,"N",""))),"")</f>
        <v/>
      </c>
      <c r="Z802" s="55">
        <f>(V802+5-X802)/5</f>
        <v/>
      </c>
      <c r="AA802" s="56">
        <f>IF(AR802=1,(W802+5-Y802)/5,"")</f>
        <v/>
      </c>
      <c r="AB802" s="57">
        <f>D802*V802/5</f>
        <v/>
      </c>
      <c r="AC802" s="58">
        <f>IF(AR802=1,D802*W802/5,"")</f>
        <v/>
      </c>
      <c r="AD802" s="57">
        <f>D802*X802/5</f>
        <v/>
      </c>
      <c r="AE802" s="58">
        <f>IF(AR802=1,D802*Y802/5,"")</f>
        <v/>
      </c>
      <c r="AF802" s="57">
        <f>D802*Z802</f>
        <v/>
      </c>
      <c r="AG802" s="58">
        <f>IF(AR802=1,D802*AA802,"")</f>
        <v/>
      </c>
      <c r="AH802" s="14" t="inlineStr">
        <is>
          <t>Y: A1, A2 | N: none | X: none | U: A3, A4, A5. See dataset-specific evidence note in MCDM_Grades and the complete rules in MCDM_Rubric.</t>
        </is>
      </c>
      <c r="AI802" s="27" t="n"/>
      <c r="AJ802" s="14" t="inlineStr">
        <is>
          <t>https://huggingface.co/datasets/Ryukijano/Pothole-detection-Yolov8</t>
        </is>
      </c>
      <c r="AK802" s="27" t="n"/>
      <c r="AL802" s="14" t="inlineStr">
        <is>
          <t>P: primary documentation (not evaluator-verified data quality)</t>
        </is>
      </c>
      <c r="AM802" s="27" t="n"/>
      <c r="AN802" s="14" t="inlineStr">
        <is>
          <t>7191ceeb92bbf46359794d7ba23a884043da96e1</t>
        </is>
      </c>
      <c r="AO802" s="27" t="n"/>
      <c r="AP802" s="14" t="inlineStr">
        <is>
          <t>2026-09-07</t>
        </is>
      </c>
      <c r="AQ802" s="27" t="n"/>
      <c r="AR802" s="14">
        <f>IF(AND(AS802=5,LEN(AW802)=5,LEN(SUBSTITUTE(SUBSTITUTE(SUBSTITUTE(SUBSTITUTE(AW802,"Y",""),"N",""),"U",""),"X",""))=0),1,0)</f>
        <v/>
      </c>
      <c r="AS802" s="14">
        <f>COUNTA(G802,J802,M802,P802,S802)</f>
        <v/>
      </c>
      <c r="AT802" s="14">
        <f>SUM(IF(OR(G802="Y",G802="N",G802="U",G802="X"),IF(G802=F802,1,0),0),IF(OR(J802="Y",J802="N",J802="U",J802="X"),IF(J802=I802,1,0),0),IF(OR(M802="Y",M802="N",M802="U",M802="X"),IF(M802=L802,1,0),0),IF(OR(P802="Y",P802="N",P802="U",P802="X"),IF(P802=O802,1,0),0),IF(OR(S802="Y",S802="N",S802="U",S802="X"),IF(S802=R802,1,0),0))</f>
        <v/>
      </c>
      <c r="AU802" s="14">
        <f>A802&amp;"|"&amp;LEFT(C802,1)</f>
        <v/>
      </c>
      <c r="AV802" s="14">
        <f>F802&amp;I802&amp;L802&amp;O802&amp;R802</f>
        <v/>
      </c>
      <c r="AW802" s="14">
        <f>G802&amp;J802&amp;M802&amp;P802&amp;S802</f>
        <v/>
      </c>
    </row>
    <row r="803" ht="70" customHeight="1">
      <c r="A803" s="14" t="inlineStr">
        <is>
          <t>DS-101</t>
        </is>
      </c>
      <c r="B803" s="14" t="inlineStr">
        <is>
          <t>Ryukijano/Pothole-detection-Yolov8</t>
        </is>
      </c>
      <c r="C803" s="14" t="inlineStr">
        <is>
          <t>L Label Quality</t>
        </is>
      </c>
      <c r="D803" s="14">
        <f>MCDM_Settings!$D$8</f>
        <v/>
      </c>
      <c r="E803" s="14" t="inlineStr">
        <is>
          <t>L1 Define the targets</t>
        </is>
      </c>
      <c r="F803" s="21" t="inlineStr">
        <is>
          <t>U</t>
        </is>
      </c>
      <c r="G803" s="23" t="n"/>
      <c r="H803" s="14" t="inlineStr">
        <is>
          <t>L2 Explain the rules</t>
        </is>
      </c>
      <c r="I803" s="21" t="inlineStr">
        <is>
          <t>U</t>
        </is>
      </c>
      <c r="J803" s="23" t="n"/>
      <c r="K803" s="14" t="inlineStr">
        <is>
          <t>L3 Identify the team</t>
        </is>
      </c>
      <c r="L803" s="21" t="inlineStr">
        <is>
          <t>U</t>
        </is>
      </c>
      <c r="M803" s="23" t="n"/>
      <c r="N803" s="14" t="inlineStr">
        <is>
          <t>L4 Review and correct</t>
        </is>
      </c>
      <c r="O803" s="21" t="inlineStr">
        <is>
          <t>U</t>
        </is>
      </c>
      <c r="P803" s="23" t="n"/>
      <c r="Q803" s="14" t="inlineStr">
        <is>
          <t>L5 Measure reliability</t>
        </is>
      </c>
      <c r="R803" s="21" t="inlineStr">
        <is>
          <t>U</t>
        </is>
      </c>
      <c r="S803" s="23" t="n"/>
      <c r="T803" s="14">
        <f>IF(Z803=0,IF(ISNUMBER(SEARCH("X",AV803)),"Unrated (0-5; X)","Unrated (0-5)"),IF(Z803=1,V803&amp;"/5",V803&amp;"-"&amp;X803&amp;"/5 (P"&amp;IF(ISNUMBER(SEARCH("X",AV803)),"; X","")&amp;")"))</f>
        <v/>
      </c>
      <c r="U803" s="26">
        <f>IF(AS803=0,"",IF(AR803=0,"Incomplete/invalid",IF(AA803=0,IF(ISNUMBER(SEARCH("X",AW803)),"Unrated (0-5; X)","Unrated (0-5)"),IF(AA803=1,W803&amp;"/5",W803&amp;"-"&amp;Y803&amp;"/5 (P"&amp;IF(ISNUMBER(SEARCH("X",AW803)),"; X","")&amp;")"))))</f>
        <v/>
      </c>
      <c r="V803" s="53">
        <f>LEN(AV803)-LEN(SUBSTITUTE(AV803,"Y",""))</f>
        <v/>
      </c>
      <c r="W803" s="54">
        <f>IF(AR803=1,LEN(AW803)-LEN(SUBSTITUTE(AW803,"Y","")),"")</f>
        <v/>
      </c>
      <c r="X803" s="53">
        <f>5-(LEN(AV803)-LEN(SUBSTITUTE(AV803,"N","")))</f>
        <v/>
      </c>
      <c r="Y803" s="54">
        <f>IF(AR803=1,5-(LEN(AW803)-LEN(SUBSTITUTE(AW803,"N",""))),"")</f>
        <v/>
      </c>
      <c r="Z803" s="55">
        <f>(V803+5-X803)/5</f>
        <v/>
      </c>
      <c r="AA803" s="56">
        <f>IF(AR803=1,(W803+5-Y803)/5,"")</f>
        <v/>
      </c>
      <c r="AB803" s="57">
        <f>D803*V803/5</f>
        <v/>
      </c>
      <c r="AC803" s="58">
        <f>IF(AR803=1,D803*W803/5,"")</f>
        <v/>
      </c>
      <c r="AD803" s="57">
        <f>D803*X803/5</f>
        <v/>
      </c>
      <c r="AE803" s="58">
        <f>IF(AR803=1,D803*Y803/5,"")</f>
        <v/>
      </c>
      <c r="AF803" s="57">
        <f>D803*Z803</f>
        <v/>
      </c>
      <c r="AG803" s="58">
        <f>IF(AR803=1,D803*AA803,"")</f>
        <v/>
      </c>
      <c r="AH803" s="14" t="inlineStr">
        <is>
          <t>Y: none | N: none | X: none | U: L1, L2, L3, L4, L5. See dataset-specific evidence note in MCDM_Grades and the complete rules in MCDM_Rubric.</t>
        </is>
      </c>
      <c r="AI803" s="27" t="n"/>
      <c r="AJ803" s="14" t="inlineStr">
        <is>
          <t>https://huggingface.co/datasets/Ryukijano/Pothole-detection-Yolov8</t>
        </is>
      </c>
      <c r="AK803" s="27" t="n"/>
      <c r="AL803" s="14" t="inlineStr">
        <is>
          <t>P: primary documentation (not evaluator-verified data quality)</t>
        </is>
      </c>
      <c r="AM803" s="27" t="n"/>
      <c r="AN803" s="14" t="inlineStr">
        <is>
          <t>7191ceeb92bbf46359794d7ba23a884043da96e1</t>
        </is>
      </c>
      <c r="AO803" s="27" t="n"/>
      <c r="AP803" s="14" t="inlineStr">
        <is>
          <t>2026-09-07</t>
        </is>
      </c>
      <c r="AQ803" s="27" t="n"/>
      <c r="AR803" s="14">
        <f>IF(AND(AS803=5,LEN(AW803)=5,LEN(SUBSTITUTE(SUBSTITUTE(SUBSTITUTE(SUBSTITUTE(AW803,"Y",""),"N",""),"U",""),"X",""))=0),1,0)</f>
        <v/>
      </c>
      <c r="AS803" s="14">
        <f>COUNTA(G803,J803,M803,P803,S803)</f>
        <v/>
      </c>
      <c r="AT803" s="14">
        <f>SUM(IF(OR(G803="Y",G803="N",G803="U",G803="X"),IF(G803=F803,1,0),0),IF(OR(J803="Y",J803="N",J803="U",J803="X"),IF(J803=I803,1,0),0),IF(OR(M803="Y",M803="N",M803="U",M803="X"),IF(M803=L803,1,0),0),IF(OR(P803="Y",P803="N",P803="U",P803="X"),IF(P803=O803,1,0),0),IF(OR(S803="Y",S803="N",S803="U",S803="X"),IF(S803=R803,1,0),0))</f>
        <v/>
      </c>
      <c r="AU803" s="14">
        <f>A803&amp;"|"&amp;LEFT(C803,1)</f>
        <v/>
      </c>
      <c r="AV803" s="14">
        <f>F803&amp;I803&amp;L803&amp;O803&amp;R803</f>
        <v/>
      </c>
      <c r="AW803" s="14">
        <f>G803&amp;J803&amp;M803&amp;P803&amp;S803</f>
        <v/>
      </c>
    </row>
    <row r="804" ht="70" customHeight="1">
      <c r="A804" s="14" t="inlineStr">
        <is>
          <t>DS-101</t>
        </is>
      </c>
      <c r="B804" s="14" t="inlineStr">
        <is>
          <t>Ryukijano/Pothole-detection-Yolov8</t>
        </is>
      </c>
      <c r="C804" s="14" t="inlineStr">
        <is>
          <t>D Documentation</t>
        </is>
      </c>
      <c r="D804" s="14">
        <f>MCDM_Settings!$D$9</f>
        <v/>
      </c>
      <c r="E804" s="14" t="inlineStr">
        <is>
          <t>D1 Describe the files</t>
        </is>
      </c>
      <c r="F804" s="21" t="inlineStr">
        <is>
          <t>U</t>
        </is>
      </c>
      <c r="G804" s="23" t="n"/>
      <c r="H804" s="14" t="inlineStr">
        <is>
          <t>D2 Explain the source</t>
        </is>
      </c>
      <c r="I804" s="21" t="inlineStr">
        <is>
          <t>U</t>
        </is>
      </c>
      <c r="J804" s="23" t="n"/>
      <c r="K804" s="14" t="inlineStr">
        <is>
          <t>D3 Track the version</t>
        </is>
      </c>
      <c r="L804" s="21" t="inlineStr">
        <is>
          <t>U</t>
        </is>
      </c>
      <c r="M804" s="23" t="n"/>
      <c r="N804" s="14" t="inlineStr">
        <is>
          <t>D4 State the limits</t>
        </is>
      </c>
      <c r="O804" s="21" t="inlineStr">
        <is>
          <t>U</t>
        </is>
      </c>
      <c r="P804" s="23" t="n"/>
      <c r="Q804" s="14" t="inlineStr">
        <is>
          <t>D5 Locate the details</t>
        </is>
      </c>
      <c r="R804" s="21" t="inlineStr">
        <is>
          <t>U</t>
        </is>
      </c>
      <c r="S804" s="23" t="n"/>
      <c r="T804" s="14">
        <f>IF(Z804=0,IF(ISNUMBER(SEARCH("X",AV804)),"Unrated (0-5; X)","Unrated (0-5)"),IF(Z804=1,V804&amp;"/5",V804&amp;"-"&amp;X804&amp;"/5 (P"&amp;IF(ISNUMBER(SEARCH("X",AV804)),"; X","")&amp;")"))</f>
        <v/>
      </c>
      <c r="U804" s="26">
        <f>IF(AS804=0,"",IF(AR804=0,"Incomplete/invalid",IF(AA804=0,IF(ISNUMBER(SEARCH("X",AW804)),"Unrated (0-5; X)","Unrated (0-5)"),IF(AA804=1,W804&amp;"/5",W804&amp;"-"&amp;Y804&amp;"/5 (P"&amp;IF(ISNUMBER(SEARCH("X",AW804)),"; X","")&amp;")"))))</f>
        <v/>
      </c>
      <c r="V804" s="53">
        <f>LEN(AV804)-LEN(SUBSTITUTE(AV804,"Y",""))</f>
        <v/>
      </c>
      <c r="W804" s="54">
        <f>IF(AR804=1,LEN(AW804)-LEN(SUBSTITUTE(AW804,"Y","")),"")</f>
        <v/>
      </c>
      <c r="X804" s="53">
        <f>5-(LEN(AV804)-LEN(SUBSTITUTE(AV804,"N","")))</f>
        <v/>
      </c>
      <c r="Y804" s="54">
        <f>IF(AR804=1,5-(LEN(AW804)-LEN(SUBSTITUTE(AW804,"N",""))),"")</f>
        <v/>
      </c>
      <c r="Z804" s="55">
        <f>(V804+5-X804)/5</f>
        <v/>
      </c>
      <c r="AA804" s="56">
        <f>IF(AR804=1,(W804+5-Y804)/5,"")</f>
        <v/>
      </c>
      <c r="AB804" s="57">
        <f>D804*V804/5</f>
        <v/>
      </c>
      <c r="AC804" s="58">
        <f>IF(AR804=1,D804*W804/5,"")</f>
        <v/>
      </c>
      <c r="AD804" s="57">
        <f>D804*X804/5</f>
        <v/>
      </c>
      <c r="AE804" s="58">
        <f>IF(AR804=1,D804*Y804/5,"")</f>
        <v/>
      </c>
      <c r="AF804" s="57">
        <f>D804*Z804</f>
        <v/>
      </c>
      <c r="AG804" s="58">
        <f>IF(AR804=1,D804*AA804,"")</f>
        <v/>
      </c>
      <c r="AH804" s="14" t="inlineStr">
        <is>
          <t>Y: none | N: none | X: none | U: D1, D2, D3, D4, D5. See dataset-specific evidence note in MCDM_Grades and the complete rules in MCDM_Rubric.</t>
        </is>
      </c>
      <c r="AI804" s="27" t="n"/>
      <c r="AJ804" s="14" t="inlineStr">
        <is>
          <t>https://huggingface.co/datasets/Ryukijano/Pothole-detection-Yolov8</t>
        </is>
      </c>
      <c r="AK804" s="27" t="n"/>
      <c r="AL804" s="14" t="inlineStr">
        <is>
          <t>P: primary documentation (not evaluator-verified data quality)</t>
        </is>
      </c>
      <c r="AM804" s="27" t="n"/>
      <c r="AN804" s="14" t="inlineStr">
        <is>
          <t>7191ceeb92bbf46359794d7ba23a884043da96e1</t>
        </is>
      </c>
      <c r="AO804" s="27" t="n"/>
      <c r="AP804" s="14" t="inlineStr">
        <is>
          <t>2026-09-07</t>
        </is>
      </c>
      <c r="AQ804" s="27" t="n"/>
      <c r="AR804" s="14">
        <f>IF(AND(AS804=5,LEN(AW804)=5,LEN(SUBSTITUTE(SUBSTITUTE(SUBSTITUTE(SUBSTITUTE(AW804,"Y",""),"N",""),"U",""),"X",""))=0),1,0)</f>
        <v/>
      </c>
      <c r="AS804" s="14">
        <f>COUNTA(G804,J804,M804,P804,S804)</f>
        <v/>
      </c>
      <c r="AT804" s="14">
        <f>SUM(IF(OR(G804="Y",G804="N",G804="U",G804="X"),IF(G804=F804,1,0),0),IF(OR(J804="Y",J804="N",J804="U",J804="X"),IF(J804=I804,1,0),0),IF(OR(M804="Y",M804="N",M804="U",M804="X"),IF(M804=L804,1,0),0),IF(OR(P804="Y",P804="N",P804="U",P804="X"),IF(P804=O804,1,0),0),IF(OR(S804="Y",S804="N",S804="U",S804="X"),IF(S804=R804,1,0),0))</f>
        <v/>
      </c>
      <c r="AU804" s="14">
        <f>A804&amp;"|"&amp;LEFT(C804,1)</f>
        <v/>
      </c>
      <c r="AV804" s="14">
        <f>F804&amp;I804&amp;L804&amp;O804&amp;R804</f>
        <v/>
      </c>
      <c r="AW804" s="14">
        <f>G804&amp;J804&amp;M804&amp;P804&amp;S804</f>
        <v/>
      </c>
    </row>
    <row r="805" ht="70" customHeight="1">
      <c r="A805" s="14" t="inlineStr">
        <is>
          <t>DS-101</t>
        </is>
      </c>
      <c r="B805" s="14" t="inlineStr">
        <is>
          <t>Ryukijano/Pothole-detection-Yolov8</t>
        </is>
      </c>
      <c r="C805" s="14" t="inlineStr">
        <is>
          <t>C Sample Size</t>
        </is>
      </c>
      <c r="D805" s="14">
        <f>MCDM_Settings!$D$10</f>
        <v/>
      </c>
      <c r="E805" s="14" t="inlineStr">
        <is>
          <t>C1 Count originals</t>
        </is>
      </c>
      <c r="F805" s="21" t="inlineStr">
        <is>
          <t>U</t>
        </is>
      </c>
      <c r="G805" s="23" t="n"/>
      <c r="H805" s="14" t="inlineStr">
        <is>
          <t>C2 Count each class</t>
        </is>
      </c>
      <c r="I805" s="21" t="inlineStr">
        <is>
          <t>U</t>
        </is>
      </c>
      <c r="J805" s="23" t="n"/>
      <c r="K805" s="14" t="inlineStr">
        <is>
          <t>C3 Count each group</t>
        </is>
      </c>
      <c r="L805" s="21" t="inlineStr">
        <is>
          <t>U</t>
        </is>
      </c>
      <c r="M805" s="23" t="n"/>
      <c r="N805" s="14" t="inlineStr">
        <is>
          <t>C4 Count each split</t>
        </is>
      </c>
      <c r="O805" s="21" t="inlineStr">
        <is>
          <t>U</t>
        </is>
      </c>
      <c r="P805" s="23" t="n"/>
      <c r="Q805" s="14" t="inlineStr">
        <is>
          <t>C5 Justify the size</t>
        </is>
      </c>
      <c r="R805" s="21" t="inlineStr">
        <is>
          <t>U</t>
        </is>
      </c>
      <c r="S805" s="23" t="n"/>
      <c r="T805" s="14">
        <f>IF(Z805=0,IF(ISNUMBER(SEARCH("X",AV805)),"Unrated (0-5; X)","Unrated (0-5)"),IF(Z805=1,V805&amp;"/5",V805&amp;"-"&amp;X805&amp;"/5 (P"&amp;IF(ISNUMBER(SEARCH("X",AV805)),"; X","")&amp;")"))</f>
        <v/>
      </c>
      <c r="U805" s="26">
        <f>IF(AS805=0,"",IF(AR805=0,"Incomplete/invalid",IF(AA805=0,IF(ISNUMBER(SEARCH("X",AW805)),"Unrated (0-5; X)","Unrated (0-5)"),IF(AA805=1,W805&amp;"/5",W805&amp;"-"&amp;Y805&amp;"/5 (P"&amp;IF(ISNUMBER(SEARCH("X",AW805)),"; X","")&amp;")"))))</f>
        <v/>
      </c>
      <c r="V805" s="53">
        <f>LEN(AV805)-LEN(SUBSTITUTE(AV805,"Y",""))</f>
        <v/>
      </c>
      <c r="W805" s="54">
        <f>IF(AR805=1,LEN(AW805)-LEN(SUBSTITUTE(AW805,"Y","")),"")</f>
        <v/>
      </c>
      <c r="X805" s="53">
        <f>5-(LEN(AV805)-LEN(SUBSTITUTE(AV805,"N","")))</f>
        <v/>
      </c>
      <c r="Y805" s="54">
        <f>IF(AR805=1,5-(LEN(AW805)-LEN(SUBSTITUTE(AW805,"N",""))),"")</f>
        <v/>
      </c>
      <c r="Z805" s="55">
        <f>(V805+5-X805)/5</f>
        <v/>
      </c>
      <c r="AA805" s="56">
        <f>IF(AR805=1,(W805+5-Y805)/5,"")</f>
        <v/>
      </c>
      <c r="AB805" s="57">
        <f>D805*V805/5</f>
        <v/>
      </c>
      <c r="AC805" s="58">
        <f>IF(AR805=1,D805*W805/5,"")</f>
        <v/>
      </c>
      <c r="AD805" s="57">
        <f>D805*X805/5</f>
        <v/>
      </c>
      <c r="AE805" s="58">
        <f>IF(AR805=1,D805*Y805/5,"")</f>
        <v/>
      </c>
      <c r="AF805" s="57">
        <f>D805*Z805</f>
        <v/>
      </c>
      <c r="AG805" s="58">
        <f>IF(AR805=1,D805*AA805,"")</f>
        <v/>
      </c>
      <c r="AH805" s="14" t="inlineStr">
        <is>
          <t>Y: none | N: none | X: none | U: C1, C2, C3, C4, C5. See dataset-specific evidence note in MCDM_Grades and the complete rules in MCDM_Rubric.</t>
        </is>
      </c>
      <c r="AI805" s="27" t="n"/>
      <c r="AJ805" s="14" t="inlineStr">
        <is>
          <t>https://huggingface.co/datasets/Ryukijano/Pothole-detection-Yolov8</t>
        </is>
      </c>
      <c r="AK805" s="27" t="n"/>
      <c r="AL805" s="14" t="inlineStr">
        <is>
          <t>P: primary documentation (not evaluator-verified data quality)</t>
        </is>
      </c>
      <c r="AM805" s="27" t="n"/>
      <c r="AN805" s="14" t="inlineStr">
        <is>
          <t>7191ceeb92bbf46359794d7ba23a884043da96e1</t>
        </is>
      </c>
      <c r="AO805" s="27" t="n"/>
      <c r="AP805" s="14" t="inlineStr">
        <is>
          <t>2026-09-07</t>
        </is>
      </c>
      <c r="AQ805" s="27" t="n"/>
      <c r="AR805" s="14">
        <f>IF(AND(AS805=5,LEN(AW805)=5,LEN(SUBSTITUTE(SUBSTITUTE(SUBSTITUTE(SUBSTITUTE(AW805,"Y",""),"N",""),"U",""),"X",""))=0),1,0)</f>
        <v/>
      </c>
      <c r="AS805" s="14">
        <f>COUNTA(G805,J805,M805,P805,S805)</f>
        <v/>
      </c>
      <c r="AT805" s="14">
        <f>SUM(IF(OR(G805="Y",G805="N",G805="U",G805="X"),IF(G805=F805,1,0),0),IF(OR(J805="Y",J805="N",J805="U",J805="X"),IF(J805=I805,1,0),0),IF(OR(M805="Y",M805="N",M805="U",M805="X"),IF(M805=L805,1,0),0),IF(OR(P805="Y",P805="N",P805="U",P805="X"),IF(P805=O805,1,0),0),IF(OR(S805="Y",S805="N",S805="U",S805="X"),IF(S805=R805,1,0),0))</f>
        <v/>
      </c>
      <c r="AU805" s="14">
        <f>A805&amp;"|"&amp;LEFT(C805,1)</f>
        <v/>
      </c>
      <c r="AV805" s="14">
        <f>F805&amp;I805&amp;L805&amp;O805&amp;R805</f>
        <v/>
      </c>
      <c r="AW805" s="14">
        <f>G805&amp;J805&amp;M805&amp;P805&amp;S805</f>
        <v/>
      </c>
    </row>
    <row r="806" ht="70" customHeight="1">
      <c r="A806" s="14" t="inlineStr">
        <is>
          <t>DS-101</t>
        </is>
      </c>
      <c r="B806" s="14" t="inlineStr">
        <is>
          <t>Ryukijano/Pothole-detection-Yolov8</t>
        </is>
      </c>
      <c r="C806" s="14" t="inlineStr">
        <is>
          <t>R Domain Fit</t>
        </is>
      </c>
      <c r="D806" s="14">
        <f>MCDM_Settings!$D$11</f>
        <v/>
      </c>
      <c r="E806" s="14" t="inlineStr">
        <is>
          <t>R1 Define the domain</t>
        </is>
      </c>
      <c r="F806" s="21" t="inlineStr">
        <is>
          <t>U</t>
        </is>
      </c>
      <c r="G806" s="23" t="n"/>
      <c r="H806" s="14" t="inlineStr">
        <is>
          <t>R2 Describe coverage</t>
        </is>
      </c>
      <c r="I806" s="21" t="inlineStr">
        <is>
          <t>U</t>
        </is>
      </c>
      <c r="J806" s="23" t="n"/>
      <c r="K806" s="14" t="inlineStr">
        <is>
          <t>R3 Compare the target</t>
        </is>
      </c>
      <c r="L806" s="21" t="inlineStr">
        <is>
          <t>U</t>
        </is>
      </c>
      <c r="M806" s="23" t="n"/>
      <c r="N806" s="14" t="inlineStr">
        <is>
          <t>R4 Check for bias</t>
        </is>
      </c>
      <c r="O806" s="21" t="inlineStr">
        <is>
          <t>U</t>
        </is>
      </c>
      <c r="P806" s="23" t="n"/>
      <c r="Q806" s="14" t="inlineStr">
        <is>
          <t>R5 Test a new domain</t>
        </is>
      </c>
      <c r="R806" s="21" t="inlineStr">
        <is>
          <t>U</t>
        </is>
      </c>
      <c r="S806" s="23" t="n"/>
      <c r="T806" s="14">
        <f>IF(Z806=0,IF(ISNUMBER(SEARCH("X",AV806)),"Unrated (0-5; X)","Unrated (0-5)"),IF(Z806=1,V806&amp;"/5",V806&amp;"-"&amp;X806&amp;"/5 (P"&amp;IF(ISNUMBER(SEARCH("X",AV806)),"; X","")&amp;")"))</f>
        <v/>
      </c>
      <c r="U806" s="26">
        <f>IF(AS806=0,"",IF(AR806=0,"Incomplete/invalid",IF(AA806=0,IF(ISNUMBER(SEARCH("X",AW806)),"Unrated (0-5; X)","Unrated (0-5)"),IF(AA806=1,W806&amp;"/5",W806&amp;"-"&amp;Y806&amp;"/5 (P"&amp;IF(ISNUMBER(SEARCH("X",AW806)),"; X","")&amp;")"))))</f>
        <v/>
      </c>
      <c r="V806" s="53">
        <f>LEN(AV806)-LEN(SUBSTITUTE(AV806,"Y",""))</f>
        <v/>
      </c>
      <c r="W806" s="54">
        <f>IF(AR806=1,LEN(AW806)-LEN(SUBSTITUTE(AW806,"Y","")),"")</f>
        <v/>
      </c>
      <c r="X806" s="53">
        <f>5-(LEN(AV806)-LEN(SUBSTITUTE(AV806,"N","")))</f>
        <v/>
      </c>
      <c r="Y806" s="54">
        <f>IF(AR806=1,5-(LEN(AW806)-LEN(SUBSTITUTE(AW806,"N",""))),"")</f>
        <v/>
      </c>
      <c r="Z806" s="55">
        <f>(V806+5-X806)/5</f>
        <v/>
      </c>
      <c r="AA806" s="56">
        <f>IF(AR806=1,(W806+5-Y806)/5,"")</f>
        <v/>
      </c>
      <c r="AB806" s="57">
        <f>D806*V806/5</f>
        <v/>
      </c>
      <c r="AC806" s="58">
        <f>IF(AR806=1,D806*W806/5,"")</f>
        <v/>
      </c>
      <c r="AD806" s="57">
        <f>D806*X806/5</f>
        <v/>
      </c>
      <c r="AE806" s="58">
        <f>IF(AR806=1,D806*Y806/5,"")</f>
        <v/>
      </c>
      <c r="AF806" s="57">
        <f>D806*Z806</f>
        <v/>
      </c>
      <c r="AG806" s="58">
        <f>IF(AR806=1,D806*AA806,"")</f>
        <v/>
      </c>
      <c r="AH806" s="14" t="inlineStr">
        <is>
          <t>Y: none | N: none | X: none | U: R1, R2, R3, R4, R5. See dataset-specific evidence note in MCDM_Grades and the complete rules in MCDM_Rubric.</t>
        </is>
      </c>
      <c r="AI806" s="27" t="n"/>
      <c r="AJ806" s="14" t="inlineStr">
        <is>
          <t>https://huggingface.co/datasets/Ryukijano/Pothole-detection-Yolov8</t>
        </is>
      </c>
      <c r="AK806" s="27" t="n"/>
      <c r="AL806" s="14" t="inlineStr">
        <is>
          <t>P: primary documentation (not evaluator-verified data quality)</t>
        </is>
      </c>
      <c r="AM806" s="27" t="n"/>
      <c r="AN806" s="14" t="inlineStr">
        <is>
          <t>7191ceeb92bbf46359794d7ba23a884043da96e1</t>
        </is>
      </c>
      <c r="AO806" s="27" t="n"/>
      <c r="AP806" s="14" t="inlineStr">
        <is>
          <t>2026-09-07</t>
        </is>
      </c>
      <c r="AQ806" s="27" t="n"/>
      <c r="AR806" s="14">
        <f>IF(AND(AS806=5,LEN(AW806)=5,LEN(SUBSTITUTE(SUBSTITUTE(SUBSTITUTE(SUBSTITUTE(AW806,"Y",""),"N",""),"U",""),"X",""))=0),1,0)</f>
        <v/>
      </c>
      <c r="AS806" s="14">
        <f>COUNTA(G806,J806,M806,P806,S806)</f>
        <v/>
      </c>
      <c r="AT806" s="14">
        <f>SUM(IF(OR(G806="Y",G806="N",G806="U",G806="X"),IF(G806=F806,1,0),0),IF(OR(J806="Y",J806="N",J806="U",J806="X"),IF(J806=I806,1,0),0),IF(OR(M806="Y",M806="N",M806="U",M806="X"),IF(M806=L806,1,0),0),IF(OR(P806="Y",P806="N",P806="U",P806="X"),IF(P806=O806,1,0),0),IF(OR(S806="Y",S806="N",S806="U",S806="X"),IF(S806=R806,1,0),0))</f>
        <v/>
      </c>
      <c r="AU806" s="14">
        <f>A806&amp;"|"&amp;LEFT(C806,1)</f>
        <v/>
      </c>
      <c r="AV806" s="14">
        <f>F806&amp;I806&amp;L806&amp;O806&amp;R806</f>
        <v/>
      </c>
      <c r="AW806" s="14">
        <f>G806&amp;J806&amp;M806&amp;P806&amp;S806</f>
        <v/>
      </c>
    </row>
    <row r="807" ht="70" customHeight="1">
      <c r="A807" s="14" t="inlineStr">
        <is>
          <t>DS-101</t>
        </is>
      </c>
      <c r="B807" s="14" t="inlineStr">
        <is>
          <t>Ryukijano/Pothole-detection-Yolov8</t>
        </is>
      </c>
      <c r="C807" s="14" t="inlineStr">
        <is>
          <t>M Sensor Details</t>
        </is>
      </c>
      <c r="D807" s="14">
        <f>MCDM_Settings!$D$12</f>
        <v/>
      </c>
      <c r="E807" s="14" t="inlineStr">
        <is>
          <t>M1 Identify equipment</t>
        </is>
      </c>
      <c r="F807" s="21" t="inlineStr">
        <is>
          <t>U</t>
        </is>
      </c>
      <c r="G807" s="23" t="n"/>
      <c r="H807" s="14" t="inlineStr">
        <is>
          <t>M2 Specify the scale</t>
        </is>
      </c>
      <c r="I807" s="21" t="inlineStr">
        <is>
          <t>U</t>
        </is>
      </c>
      <c r="J807" s="23" t="n"/>
      <c r="K807" s="14" t="inlineStr">
        <is>
          <t>M3 Locate the records</t>
        </is>
      </c>
      <c r="L807" s="21" t="inlineStr">
        <is>
          <t>U</t>
        </is>
      </c>
      <c r="M807" s="23" t="n"/>
      <c r="N807" s="14" t="inlineStr">
        <is>
          <t>M4 Report precision</t>
        </is>
      </c>
      <c r="O807" s="21" t="inlineStr">
        <is>
          <t>U</t>
        </is>
      </c>
      <c r="P807" s="23" t="n"/>
      <c r="Q807" s="14" t="inlineStr">
        <is>
          <t>M5 Explain processing</t>
        </is>
      </c>
      <c r="R807" s="21" t="inlineStr">
        <is>
          <t>U</t>
        </is>
      </c>
      <c r="S807" s="23" t="n"/>
      <c r="T807" s="14">
        <f>IF(Z807=0,IF(ISNUMBER(SEARCH("X",AV807)),"Unrated (0-5; X)","Unrated (0-5)"),IF(Z807=1,V807&amp;"/5",V807&amp;"-"&amp;X807&amp;"/5 (P"&amp;IF(ISNUMBER(SEARCH("X",AV807)),"; X","")&amp;")"))</f>
        <v/>
      </c>
      <c r="U807" s="26">
        <f>IF(AS807=0,"",IF(AR807=0,"Incomplete/invalid",IF(AA807=0,IF(ISNUMBER(SEARCH("X",AW807)),"Unrated (0-5; X)","Unrated (0-5)"),IF(AA807=1,W807&amp;"/5",W807&amp;"-"&amp;Y807&amp;"/5 (P"&amp;IF(ISNUMBER(SEARCH("X",AW807)),"; X","")&amp;")"))))</f>
        <v/>
      </c>
      <c r="V807" s="53">
        <f>LEN(AV807)-LEN(SUBSTITUTE(AV807,"Y",""))</f>
        <v/>
      </c>
      <c r="W807" s="54">
        <f>IF(AR807=1,LEN(AW807)-LEN(SUBSTITUTE(AW807,"Y","")),"")</f>
        <v/>
      </c>
      <c r="X807" s="53">
        <f>5-(LEN(AV807)-LEN(SUBSTITUTE(AV807,"N","")))</f>
        <v/>
      </c>
      <c r="Y807" s="54">
        <f>IF(AR807=1,5-(LEN(AW807)-LEN(SUBSTITUTE(AW807,"N",""))),"")</f>
        <v/>
      </c>
      <c r="Z807" s="55">
        <f>(V807+5-X807)/5</f>
        <v/>
      </c>
      <c r="AA807" s="56">
        <f>IF(AR807=1,(W807+5-Y807)/5,"")</f>
        <v/>
      </c>
      <c r="AB807" s="57">
        <f>D807*V807/5</f>
        <v/>
      </c>
      <c r="AC807" s="58">
        <f>IF(AR807=1,D807*W807/5,"")</f>
        <v/>
      </c>
      <c r="AD807" s="57">
        <f>D807*X807/5</f>
        <v/>
      </c>
      <c r="AE807" s="58">
        <f>IF(AR807=1,D807*Y807/5,"")</f>
        <v/>
      </c>
      <c r="AF807" s="57">
        <f>D807*Z807</f>
        <v/>
      </c>
      <c r="AG807" s="58">
        <f>IF(AR807=1,D807*AA807,"")</f>
        <v/>
      </c>
      <c r="AH807" s="14" t="inlineStr">
        <is>
          <t>Y: none | N: none | X: none | U: M1, M2, M3, M4, M5. See dataset-specific evidence note in MCDM_Grades and the complete rules in MCDM_Rubric.</t>
        </is>
      </c>
      <c r="AI807" s="27" t="n"/>
      <c r="AJ807" s="14" t="inlineStr">
        <is>
          <t>https://huggingface.co/datasets/Ryukijano/Pothole-detection-Yolov8</t>
        </is>
      </c>
      <c r="AK807" s="27" t="n"/>
      <c r="AL807" s="14" t="inlineStr">
        <is>
          <t>P: primary documentation (not evaluator-verified data quality)</t>
        </is>
      </c>
      <c r="AM807" s="27" t="n"/>
      <c r="AN807" s="14" t="inlineStr">
        <is>
          <t>7191ceeb92bbf46359794d7ba23a884043da96e1</t>
        </is>
      </c>
      <c r="AO807" s="27" t="n"/>
      <c r="AP807" s="14" t="inlineStr">
        <is>
          <t>2026-09-07</t>
        </is>
      </c>
      <c r="AQ807" s="27" t="n"/>
      <c r="AR807" s="14">
        <f>IF(AND(AS807=5,LEN(AW807)=5,LEN(SUBSTITUTE(SUBSTITUTE(SUBSTITUTE(SUBSTITUTE(AW807,"Y",""),"N",""),"U",""),"X",""))=0),1,0)</f>
        <v/>
      </c>
      <c r="AS807" s="14">
        <f>COUNTA(G807,J807,M807,P807,S807)</f>
        <v/>
      </c>
      <c r="AT807" s="14">
        <f>SUM(IF(OR(G807="Y",G807="N",G807="U",G807="X"),IF(G807=F807,1,0),0),IF(OR(J807="Y",J807="N",J807="U",J807="X"),IF(J807=I807,1,0),0),IF(OR(M807="Y",M807="N",M807="U",M807="X"),IF(M807=L807,1,0),0),IF(OR(P807="Y",P807="N",P807="U",P807="X"),IF(P807=O807,1,0),0),IF(OR(S807="Y",S807="N",S807="U",S807="X"),IF(S807=R807,1,0),0))</f>
        <v/>
      </c>
      <c r="AU807" s="14">
        <f>A807&amp;"|"&amp;LEFT(C807,1)</f>
        <v/>
      </c>
      <c r="AV807" s="14">
        <f>F807&amp;I807&amp;L807&amp;O807&amp;R807</f>
        <v/>
      </c>
      <c r="AW807" s="14">
        <f>G807&amp;J807&amp;M807&amp;P807&amp;S807</f>
        <v/>
      </c>
    </row>
    <row r="808" ht="70" customHeight="1">
      <c r="A808" s="14" t="inlineStr">
        <is>
          <t>DS-101</t>
        </is>
      </c>
      <c r="B808" s="14" t="inlineStr">
        <is>
          <t>Ryukijano/Pothole-detection-Yolov8</t>
        </is>
      </c>
      <c r="C808" s="14" t="inlineStr">
        <is>
          <t>V Test Readiness</t>
        </is>
      </c>
      <c r="D808" s="14">
        <f>MCDM_Settings!$D$13</f>
        <v/>
      </c>
      <c r="E808" s="14" t="inlineStr">
        <is>
          <t>V1 Identify test data</t>
        </is>
      </c>
      <c r="F808" s="21" t="inlineStr">
        <is>
          <t>Y</t>
        </is>
      </c>
      <c r="G808" s="23" t="n"/>
      <c r="H808" s="14" t="inlineStr">
        <is>
          <t>V2 Define the splits</t>
        </is>
      </c>
      <c r="I808" s="21" t="inlineStr">
        <is>
          <t>U</t>
        </is>
      </c>
      <c r="J808" s="23" t="n"/>
      <c r="K808" s="14" t="inlineStr">
        <is>
          <t>V3 Prevent leakage</t>
        </is>
      </c>
      <c r="L808" s="21" t="inlineStr">
        <is>
          <t>U</t>
        </is>
      </c>
      <c r="M808" s="23" t="n"/>
      <c r="N808" s="14" t="inlineStr">
        <is>
          <t>V4 Provide a baseline</t>
        </is>
      </c>
      <c r="O808" s="21" t="inlineStr">
        <is>
          <t>U</t>
        </is>
      </c>
      <c r="P808" s="23" t="n"/>
      <c r="Q808" s="14" t="inlineStr">
        <is>
          <t>V5 Report uncertainty</t>
        </is>
      </c>
      <c r="R808" s="21" t="inlineStr">
        <is>
          <t>U</t>
        </is>
      </c>
      <c r="S808" s="23" t="n"/>
      <c r="T808" s="14">
        <f>IF(Z808=0,IF(ISNUMBER(SEARCH("X",AV808)),"Unrated (0-5; X)","Unrated (0-5)"),IF(Z808=1,V808&amp;"/5",V808&amp;"-"&amp;X808&amp;"/5 (P"&amp;IF(ISNUMBER(SEARCH("X",AV808)),"; X","")&amp;")"))</f>
        <v/>
      </c>
      <c r="U808" s="26">
        <f>IF(AS808=0,"",IF(AR808=0,"Incomplete/invalid",IF(AA808=0,IF(ISNUMBER(SEARCH("X",AW808)),"Unrated (0-5; X)","Unrated (0-5)"),IF(AA808=1,W808&amp;"/5",W808&amp;"-"&amp;Y808&amp;"/5 (P"&amp;IF(ISNUMBER(SEARCH("X",AW808)),"; X","")&amp;")"))))</f>
        <v/>
      </c>
      <c r="V808" s="53">
        <f>LEN(AV808)-LEN(SUBSTITUTE(AV808,"Y",""))</f>
        <v/>
      </c>
      <c r="W808" s="54">
        <f>IF(AR808=1,LEN(AW808)-LEN(SUBSTITUTE(AW808,"Y","")),"")</f>
        <v/>
      </c>
      <c r="X808" s="53">
        <f>5-(LEN(AV808)-LEN(SUBSTITUTE(AV808,"N","")))</f>
        <v/>
      </c>
      <c r="Y808" s="54">
        <f>IF(AR808=1,5-(LEN(AW808)-LEN(SUBSTITUTE(AW808,"N",""))),"")</f>
        <v/>
      </c>
      <c r="Z808" s="55">
        <f>(V808+5-X808)/5</f>
        <v/>
      </c>
      <c r="AA808" s="56">
        <f>IF(AR808=1,(W808+5-Y808)/5,"")</f>
        <v/>
      </c>
      <c r="AB808" s="57">
        <f>D808*V808/5</f>
        <v/>
      </c>
      <c r="AC808" s="58">
        <f>IF(AR808=1,D808*W808/5,"")</f>
        <v/>
      </c>
      <c r="AD808" s="57">
        <f>D808*X808/5</f>
        <v/>
      </c>
      <c r="AE808" s="58">
        <f>IF(AR808=1,D808*Y808/5,"")</f>
        <v/>
      </c>
      <c r="AF808" s="57">
        <f>D808*Z808</f>
        <v/>
      </c>
      <c r="AG808" s="58">
        <f>IF(AR808=1,D808*AA808,"")</f>
        <v/>
      </c>
      <c r="AH808" s="14" t="inlineStr">
        <is>
          <t>Y: V1 | N: none | X: none | U: V2, V3, V4, V5. See dataset-specific evidence note in MCDM_Grades and the complete rules in MCDM_Rubric.</t>
        </is>
      </c>
      <c r="AI808" s="27" t="n"/>
      <c r="AJ808" s="14" t="inlineStr">
        <is>
          <t>https://huggingface.co/datasets/Ryukijano/Pothole-detection-Yolov8</t>
        </is>
      </c>
      <c r="AK808" s="27" t="n"/>
      <c r="AL808" s="14" t="inlineStr">
        <is>
          <t>P: primary documentation (not evaluator-verified data quality)</t>
        </is>
      </c>
      <c r="AM808" s="27" t="n"/>
      <c r="AN808" s="14" t="inlineStr">
        <is>
          <t>7191ceeb92bbf46359794d7ba23a884043da96e1</t>
        </is>
      </c>
      <c r="AO808" s="27" t="n"/>
      <c r="AP808" s="14" t="inlineStr">
        <is>
          <t>2026-09-07</t>
        </is>
      </c>
      <c r="AQ808" s="27" t="n"/>
      <c r="AR808" s="14">
        <f>IF(AND(AS808=5,LEN(AW808)=5,LEN(SUBSTITUTE(SUBSTITUTE(SUBSTITUTE(SUBSTITUTE(AW808,"Y",""),"N",""),"U",""),"X",""))=0),1,0)</f>
        <v/>
      </c>
      <c r="AS808" s="14">
        <f>COUNTA(G808,J808,M808,P808,S808)</f>
        <v/>
      </c>
      <c r="AT808" s="14">
        <f>SUM(IF(OR(G808="Y",G808="N",G808="U",G808="X"),IF(G808=F808,1,0),0),IF(OR(J808="Y",J808="N",J808="U",J808="X"),IF(J808=I808,1,0),0),IF(OR(M808="Y",M808="N",M808="U",M808="X"),IF(M808=L808,1,0),0),IF(OR(P808="Y",P808="N",P808="U",P808="X"),IF(P808=O808,1,0),0),IF(OR(S808="Y",S808="N",S808="U",S808="X"),IF(S808=R808,1,0),0))</f>
        <v/>
      </c>
      <c r="AU808" s="14">
        <f>A808&amp;"|"&amp;LEFT(C808,1)</f>
        <v/>
      </c>
      <c r="AV808" s="14">
        <f>F808&amp;I808&amp;L808&amp;O808&amp;R808</f>
        <v/>
      </c>
      <c r="AW808" s="14">
        <f>G808&amp;J808&amp;M808&amp;P808&amp;S808</f>
        <v/>
      </c>
    </row>
    <row r="809" ht="70" customHeight="1">
      <c r="A809" s="14" t="inlineStr">
        <is>
          <t>DS-101</t>
        </is>
      </c>
      <c r="B809" s="14" t="inlineStr">
        <is>
          <t>Ryukijano/Pothole-detection-Yolov8</t>
        </is>
      </c>
      <c r="C809" s="14" t="inlineStr">
        <is>
          <t>E Engineering Value</t>
        </is>
      </c>
      <c r="D809" s="14">
        <f>MCDM_Settings!$D$14</f>
        <v/>
      </c>
      <c r="E809" s="14" t="inlineStr">
        <is>
          <t>E1 Define the outcome</t>
        </is>
      </c>
      <c r="F809" s="21" t="inlineStr">
        <is>
          <t>U</t>
        </is>
      </c>
      <c r="G809" s="23" t="n"/>
      <c r="H809" s="14" t="inlineStr">
        <is>
          <t>E2 Provide measurements</t>
        </is>
      </c>
      <c r="I809" s="21" t="inlineStr">
        <is>
          <t>U</t>
        </is>
      </c>
      <c r="J809" s="23" t="n"/>
      <c r="K809" s="14" t="inlineStr">
        <is>
          <t>E3 Link the records</t>
        </is>
      </c>
      <c r="L809" s="21" t="inlineStr">
        <is>
          <t>U</t>
        </is>
      </c>
      <c r="M809" s="23" t="n"/>
      <c r="N809" s="14" t="inlineStr">
        <is>
          <t>E4 Map agency needs</t>
        </is>
      </c>
      <c r="O809" s="21" t="inlineStr">
        <is>
          <t>U</t>
        </is>
      </c>
      <c r="P809" s="23" t="n"/>
      <c r="Q809" s="14" t="inlineStr">
        <is>
          <t>E5 Validate the decision</t>
        </is>
      </c>
      <c r="R809" s="21" t="inlineStr">
        <is>
          <t>U</t>
        </is>
      </c>
      <c r="S809" s="23" t="n"/>
      <c r="T809" s="14">
        <f>IF(Z809=0,IF(ISNUMBER(SEARCH("X",AV809)),"Unrated (0-5; X)","Unrated (0-5)"),IF(Z809=1,V809&amp;"/5",V809&amp;"-"&amp;X809&amp;"/5 (P"&amp;IF(ISNUMBER(SEARCH("X",AV809)),"; X","")&amp;")"))</f>
        <v/>
      </c>
      <c r="U809" s="26">
        <f>IF(AS809=0,"",IF(AR809=0,"Incomplete/invalid",IF(AA809=0,IF(ISNUMBER(SEARCH("X",AW809)),"Unrated (0-5; X)","Unrated (0-5)"),IF(AA809=1,W809&amp;"/5",W809&amp;"-"&amp;Y809&amp;"/5 (P"&amp;IF(ISNUMBER(SEARCH("X",AW809)),"; X","")&amp;")"))))</f>
        <v/>
      </c>
      <c r="V809" s="53">
        <f>LEN(AV809)-LEN(SUBSTITUTE(AV809,"Y",""))</f>
        <v/>
      </c>
      <c r="W809" s="54">
        <f>IF(AR809=1,LEN(AW809)-LEN(SUBSTITUTE(AW809,"Y","")),"")</f>
        <v/>
      </c>
      <c r="X809" s="53">
        <f>5-(LEN(AV809)-LEN(SUBSTITUTE(AV809,"N","")))</f>
        <v/>
      </c>
      <c r="Y809" s="54">
        <f>IF(AR809=1,5-(LEN(AW809)-LEN(SUBSTITUTE(AW809,"N",""))),"")</f>
        <v/>
      </c>
      <c r="Z809" s="55">
        <f>(V809+5-X809)/5</f>
        <v/>
      </c>
      <c r="AA809" s="56">
        <f>IF(AR809=1,(W809+5-Y809)/5,"")</f>
        <v/>
      </c>
      <c r="AB809" s="57">
        <f>D809*V809/5</f>
        <v/>
      </c>
      <c r="AC809" s="58">
        <f>IF(AR809=1,D809*W809/5,"")</f>
        <v/>
      </c>
      <c r="AD809" s="57">
        <f>D809*X809/5</f>
        <v/>
      </c>
      <c r="AE809" s="58">
        <f>IF(AR809=1,D809*Y809/5,"")</f>
        <v/>
      </c>
      <c r="AF809" s="57">
        <f>D809*Z809</f>
        <v/>
      </c>
      <c r="AG809" s="58">
        <f>IF(AR809=1,D809*AA809,"")</f>
        <v/>
      </c>
      <c r="AH809" s="14" t="inlineStr">
        <is>
          <t>Y: none | N: none | X: none | U: E1, E2, E3, E4, E5. See dataset-specific evidence note in MCDM_Grades and the complete rules in MCDM_Rubric.</t>
        </is>
      </c>
      <c r="AI809" s="27" t="n"/>
      <c r="AJ809" s="14" t="inlineStr">
        <is>
          <t>https://huggingface.co/datasets/Ryukijano/Pothole-detection-Yolov8</t>
        </is>
      </c>
      <c r="AK809" s="27" t="n"/>
      <c r="AL809" s="14" t="inlineStr">
        <is>
          <t>P: primary documentation (not evaluator-verified data quality)</t>
        </is>
      </c>
      <c r="AM809" s="27" t="n"/>
      <c r="AN809" s="14" t="inlineStr">
        <is>
          <t>7191ceeb92bbf46359794d7ba23a884043da96e1</t>
        </is>
      </c>
      <c r="AO809" s="27" t="n"/>
      <c r="AP809" s="14" t="inlineStr">
        <is>
          <t>2026-09-07</t>
        </is>
      </c>
      <c r="AQ809" s="27" t="n"/>
      <c r="AR809" s="14">
        <f>IF(AND(AS809=5,LEN(AW809)=5,LEN(SUBSTITUTE(SUBSTITUTE(SUBSTITUTE(SUBSTITUTE(AW809,"Y",""),"N",""),"U",""),"X",""))=0),1,0)</f>
        <v/>
      </c>
      <c r="AS809" s="14">
        <f>COUNTA(G809,J809,M809,P809,S809)</f>
        <v/>
      </c>
      <c r="AT809" s="14">
        <f>SUM(IF(OR(G809="Y",G809="N",G809="U",G809="X"),IF(G809=F809,1,0),0),IF(OR(J809="Y",J809="N",J809="U",J809="X"),IF(J809=I809,1,0),0),IF(OR(M809="Y",M809="N",M809="U",M809="X"),IF(M809=L809,1,0),0),IF(OR(P809="Y",P809="N",P809="U",P809="X"),IF(P809=O809,1,0),0),IF(OR(S809="Y",S809="N",S809="U",S809="X"),IF(S809=R809,1,0),0))</f>
        <v/>
      </c>
      <c r="AU809" s="14">
        <f>A809&amp;"|"&amp;LEFT(C809,1)</f>
        <v/>
      </c>
      <c r="AV809" s="14">
        <f>F809&amp;I809&amp;L809&amp;O809&amp;R809</f>
        <v/>
      </c>
      <c r="AW809" s="14">
        <f>G809&amp;J809&amp;M809&amp;P809&amp;S809</f>
        <v/>
      </c>
    </row>
    <row r="810" ht="70" customHeight="1">
      <c r="A810" s="14" t="inlineStr">
        <is>
          <t>DS-102</t>
        </is>
      </c>
      <c r="B810" s="14" t="inlineStr">
        <is>
          <t>SVRDD (Street View Road Damage Dataset)</t>
        </is>
      </c>
      <c r="C810" s="14" t="inlineStr">
        <is>
          <t>A Access</t>
        </is>
      </c>
      <c r="D810" s="14">
        <f>MCDM_Settings!$D$7</f>
        <v/>
      </c>
      <c r="E810" s="14" t="inlineStr">
        <is>
          <t>A1 Find the release</t>
        </is>
      </c>
      <c r="F810" s="21" t="inlineStr">
        <is>
          <t>Y</t>
        </is>
      </c>
      <c r="G810" s="23" t="n"/>
      <c r="H810" s="14" t="inlineStr">
        <is>
          <t>A2 Get the data</t>
        </is>
      </c>
      <c r="I810" s="21" t="inlineStr">
        <is>
          <t>Y</t>
        </is>
      </c>
      <c r="J810" s="23" t="n"/>
      <c r="K810" s="14" t="inlineStr">
        <is>
          <t>A3 Check the license</t>
        </is>
      </c>
      <c r="L810" s="21" t="inlineStr">
        <is>
          <t>U</t>
        </is>
      </c>
      <c r="M810" s="23" t="n"/>
      <c r="N810" s="14" t="inlineStr">
        <is>
          <t>A4 Check other rights</t>
        </is>
      </c>
      <c r="O810" s="21" t="inlineStr">
        <is>
          <t>U</t>
        </is>
      </c>
      <c r="P810" s="23" t="n"/>
      <c r="Q810" s="14" t="inlineStr">
        <is>
          <t>A5 Open a sample</t>
        </is>
      </c>
      <c r="R810" s="21" t="inlineStr">
        <is>
          <t>U</t>
        </is>
      </c>
      <c r="S810" s="23" t="n"/>
      <c r="T810" s="14">
        <f>IF(Z810=0,IF(ISNUMBER(SEARCH("X",AV810)),"Unrated (0-5; X)","Unrated (0-5)"),IF(Z810=1,V810&amp;"/5",V810&amp;"-"&amp;X810&amp;"/5 (P"&amp;IF(ISNUMBER(SEARCH("X",AV810)),"; X","")&amp;")"))</f>
        <v/>
      </c>
      <c r="U810" s="26">
        <f>IF(AS810=0,"",IF(AR810=0,"Incomplete/invalid",IF(AA810=0,IF(ISNUMBER(SEARCH("X",AW810)),"Unrated (0-5; X)","Unrated (0-5)"),IF(AA810=1,W810&amp;"/5",W810&amp;"-"&amp;Y810&amp;"/5 (P"&amp;IF(ISNUMBER(SEARCH("X",AW810)),"; X","")&amp;")"))))</f>
        <v/>
      </c>
      <c r="V810" s="53">
        <f>LEN(AV810)-LEN(SUBSTITUTE(AV810,"Y",""))</f>
        <v/>
      </c>
      <c r="W810" s="54">
        <f>IF(AR810=1,LEN(AW810)-LEN(SUBSTITUTE(AW810,"Y","")),"")</f>
        <v/>
      </c>
      <c r="X810" s="53">
        <f>5-(LEN(AV810)-LEN(SUBSTITUTE(AV810,"N","")))</f>
        <v/>
      </c>
      <c r="Y810" s="54">
        <f>IF(AR810=1,5-(LEN(AW810)-LEN(SUBSTITUTE(AW810,"N",""))),"")</f>
        <v/>
      </c>
      <c r="Z810" s="55">
        <f>(V810+5-X810)/5</f>
        <v/>
      </c>
      <c r="AA810" s="56">
        <f>IF(AR810=1,(W810+5-Y810)/5,"")</f>
        <v/>
      </c>
      <c r="AB810" s="57">
        <f>D810*V810/5</f>
        <v/>
      </c>
      <c r="AC810" s="58">
        <f>IF(AR810=1,D810*W810/5,"")</f>
        <v/>
      </c>
      <c r="AD810" s="57">
        <f>D810*X810/5</f>
        <v/>
      </c>
      <c r="AE810" s="58">
        <f>IF(AR810=1,D810*Y810/5,"")</f>
        <v/>
      </c>
      <c r="AF810" s="57">
        <f>D810*Z810</f>
        <v/>
      </c>
      <c r="AG810" s="58">
        <f>IF(AR810=1,D810*AA810,"")</f>
        <v/>
      </c>
      <c r="AH810" s="14" t="inlineStr">
        <is>
          <t>Y: A1, A2 | N: none | X: none | U: A3, A4, A5. See dataset-specific evidence note in MCDM_Grades and the complete rules in MCDM_Rubric.</t>
        </is>
      </c>
      <c r="AI810" s="27" t="n"/>
      <c r="AJ810" s="14" t="inlineStr">
        <is>
          <t>https://zenodo.org/records/10100129</t>
        </is>
      </c>
      <c r="AK810" s="27" t="n"/>
      <c r="AL810" s="14" t="inlineStr">
        <is>
          <t>P: primary documentation (not evaluator-verified data quality)</t>
        </is>
      </c>
      <c r="AM810" s="27" t="n"/>
      <c r="AN810" s="14" t="inlineStr">
        <is>
          <t>10.5281/zenodo.10100129</t>
        </is>
      </c>
      <c r="AO810" s="27" t="n"/>
      <c r="AP810" s="14" t="inlineStr">
        <is>
          <t>2026-09-07</t>
        </is>
      </c>
      <c r="AQ810" s="27" t="n"/>
      <c r="AR810" s="14">
        <f>IF(AND(AS810=5,LEN(AW810)=5,LEN(SUBSTITUTE(SUBSTITUTE(SUBSTITUTE(SUBSTITUTE(AW810,"Y",""),"N",""),"U",""),"X",""))=0),1,0)</f>
        <v/>
      </c>
      <c r="AS810" s="14">
        <f>COUNTA(G810,J810,M810,P810,S810)</f>
        <v/>
      </c>
      <c r="AT810" s="14">
        <f>SUM(IF(OR(G810="Y",G810="N",G810="U",G810="X"),IF(G810=F810,1,0),0),IF(OR(J810="Y",J810="N",J810="U",J810="X"),IF(J810=I810,1,0),0),IF(OR(M810="Y",M810="N",M810="U",M810="X"),IF(M810=L810,1,0),0),IF(OR(P810="Y",P810="N",P810="U",P810="X"),IF(P810=O810,1,0),0),IF(OR(S810="Y",S810="N",S810="U",S810="X"),IF(S810=R810,1,0),0))</f>
        <v/>
      </c>
      <c r="AU810" s="14">
        <f>A810&amp;"|"&amp;LEFT(C810,1)</f>
        <v/>
      </c>
      <c r="AV810" s="14">
        <f>F810&amp;I810&amp;L810&amp;O810&amp;R810</f>
        <v/>
      </c>
      <c r="AW810" s="14">
        <f>G810&amp;J810&amp;M810&amp;P810&amp;S810</f>
        <v/>
      </c>
    </row>
    <row r="811" ht="70" customHeight="1">
      <c r="A811" s="14" t="inlineStr">
        <is>
          <t>DS-102</t>
        </is>
      </c>
      <c r="B811" s="14" t="inlineStr">
        <is>
          <t>SVRDD (Street View Road Damage Dataset)</t>
        </is>
      </c>
      <c r="C811" s="14" t="inlineStr">
        <is>
          <t>L Label Quality</t>
        </is>
      </c>
      <c r="D811" s="14">
        <f>MCDM_Settings!$D$8</f>
        <v/>
      </c>
      <c r="E811" s="14" t="inlineStr">
        <is>
          <t>L1 Define the targets</t>
        </is>
      </c>
      <c r="F811" s="21" t="inlineStr">
        <is>
          <t>U</t>
        </is>
      </c>
      <c r="G811" s="23" t="n"/>
      <c r="H811" s="14" t="inlineStr">
        <is>
          <t>L2 Explain the rules</t>
        </is>
      </c>
      <c r="I811" s="21" t="inlineStr">
        <is>
          <t>U</t>
        </is>
      </c>
      <c r="J811" s="23" t="n"/>
      <c r="K811" s="14" t="inlineStr">
        <is>
          <t>L3 Identify the team</t>
        </is>
      </c>
      <c r="L811" s="21" t="inlineStr">
        <is>
          <t>U</t>
        </is>
      </c>
      <c r="M811" s="23" t="n"/>
      <c r="N811" s="14" t="inlineStr">
        <is>
          <t>L4 Review and correct</t>
        </is>
      </c>
      <c r="O811" s="21" t="inlineStr">
        <is>
          <t>U</t>
        </is>
      </c>
      <c r="P811" s="23" t="n"/>
      <c r="Q811" s="14" t="inlineStr">
        <is>
          <t>L5 Measure reliability</t>
        </is>
      </c>
      <c r="R811" s="21" t="inlineStr">
        <is>
          <t>U</t>
        </is>
      </c>
      <c r="S811" s="23" t="n"/>
      <c r="T811" s="14">
        <f>IF(Z811=0,IF(ISNUMBER(SEARCH("X",AV811)),"Unrated (0-5; X)","Unrated (0-5)"),IF(Z811=1,V811&amp;"/5",V811&amp;"-"&amp;X811&amp;"/5 (P"&amp;IF(ISNUMBER(SEARCH("X",AV811)),"; X","")&amp;")"))</f>
        <v/>
      </c>
      <c r="U811" s="26">
        <f>IF(AS811=0,"",IF(AR811=0,"Incomplete/invalid",IF(AA811=0,IF(ISNUMBER(SEARCH("X",AW811)),"Unrated (0-5; X)","Unrated (0-5)"),IF(AA811=1,W811&amp;"/5",W811&amp;"-"&amp;Y811&amp;"/5 (P"&amp;IF(ISNUMBER(SEARCH("X",AW811)),"; X","")&amp;")"))))</f>
        <v/>
      </c>
      <c r="V811" s="53">
        <f>LEN(AV811)-LEN(SUBSTITUTE(AV811,"Y",""))</f>
        <v/>
      </c>
      <c r="W811" s="54">
        <f>IF(AR811=1,LEN(AW811)-LEN(SUBSTITUTE(AW811,"Y","")),"")</f>
        <v/>
      </c>
      <c r="X811" s="53">
        <f>5-(LEN(AV811)-LEN(SUBSTITUTE(AV811,"N","")))</f>
        <v/>
      </c>
      <c r="Y811" s="54">
        <f>IF(AR811=1,5-(LEN(AW811)-LEN(SUBSTITUTE(AW811,"N",""))),"")</f>
        <v/>
      </c>
      <c r="Z811" s="55">
        <f>(V811+5-X811)/5</f>
        <v/>
      </c>
      <c r="AA811" s="56">
        <f>IF(AR811=1,(W811+5-Y811)/5,"")</f>
        <v/>
      </c>
      <c r="AB811" s="57">
        <f>D811*V811/5</f>
        <v/>
      </c>
      <c r="AC811" s="58">
        <f>IF(AR811=1,D811*W811/5,"")</f>
        <v/>
      </c>
      <c r="AD811" s="57">
        <f>D811*X811/5</f>
        <v/>
      </c>
      <c r="AE811" s="58">
        <f>IF(AR811=1,D811*Y811/5,"")</f>
        <v/>
      </c>
      <c r="AF811" s="57">
        <f>D811*Z811</f>
        <v/>
      </c>
      <c r="AG811" s="58">
        <f>IF(AR811=1,D811*AA811,"")</f>
        <v/>
      </c>
      <c r="AH811" s="14" t="inlineStr">
        <is>
          <t>Y: none | N: none | X: none | U: L1, L2, L3, L4, L5. See dataset-specific evidence note in MCDM_Grades and the complete rules in MCDM_Rubric.</t>
        </is>
      </c>
      <c r="AI811" s="27" t="n"/>
      <c r="AJ811" s="14" t="inlineStr">
        <is>
          <t>https://zenodo.org/records/10100129</t>
        </is>
      </c>
      <c r="AK811" s="27" t="n"/>
      <c r="AL811" s="14" t="inlineStr">
        <is>
          <t>P: primary documentation (not evaluator-verified data quality)</t>
        </is>
      </c>
      <c r="AM811" s="27" t="n"/>
      <c r="AN811" s="14" t="inlineStr">
        <is>
          <t>10.5281/zenodo.10100129</t>
        </is>
      </c>
      <c r="AO811" s="27" t="n"/>
      <c r="AP811" s="14" t="inlineStr">
        <is>
          <t>2026-09-07</t>
        </is>
      </c>
      <c r="AQ811" s="27" t="n"/>
      <c r="AR811" s="14">
        <f>IF(AND(AS811=5,LEN(AW811)=5,LEN(SUBSTITUTE(SUBSTITUTE(SUBSTITUTE(SUBSTITUTE(AW811,"Y",""),"N",""),"U",""),"X",""))=0),1,0)</f>
        <v/>
      </c>
      <c r="AS811" s="14">
        <f>COUNTA(G811,J811,M811,P811,S811)</f>
        <v/>
      </c>
      <c r="AT811" s="14">
        <f>SUM(IF(OR(G811="Y",G811="N",G811="U",G811="X"),IF(G811=F811,1,0),0),IF(OR(J811="Y",J811="N",J811="U",J811="X"),IF(J811=I811,1,0),0),IF(OR(M811="Y",M811="N",M811="U",M811="X"),IF(M811=L811,1,0),0),IF(OR(P811="Y",P811="N",P811="U",P811="X"),IF(P811=O811,1,0),0),IF(OR(S811="Y",S811="N",S811="U",S811="X"),IF(S811=R811,1,0),0))</f>
        <v/>
      </c>
      <c r="AU811" s="14">
        <f>A811&amp;"|"&amp;LEFT(C811,1)</f>
        <v/>
      </c>
      <c r="AV811" s="14">
        <f>F811&amp;I811&amp;L811&amp;O811&amp;R811</f>
        <v/>
      </c>
      <c r="AW811" s="14">
        <f>G811&amp;J811&amp;M811&amp;P811&amp;S811</f>
        <v/>
      </c>
    </row>
    <row r="812" ht="70" customHeight="1">
      <c r="A812" s="14" t="inlineStr">
        <is>
          <t>DS-102</t>
        </is>
      </c>
      <c r="B812" s="14" t="inlineStr">
        <is>
          <t>SVRDD (Street View Road Damage Dataset)</t>
        </is>
      </c>
      <c r="C812" s="14" t="inlineStr">
        <is>
          <t>D Documentation</t>
        </is>
      </c>
      <c r="D812" s="14">
        <f>MCDM_Settings!$D$9</f>
        <v/>
      </c>
      <c r="E812" s="14" t="inlineStr">
        <is>
          <t>D1 Describe the files</t>
        </is>
      </c>
      <c r="F812" s="21" t="inlineStr">
        <is>
          <t>U</t>
        </is>
      </c>
      <c r="G812" s="23" t="n"/>
      <c r="H812" s="14" t="inlineStr">
        <is>
          <t>D2 Explain the source</t>
        </is>
      </c>
      <c r="I812" s="21" t="inlineStr">
        <is>
          <t>U</t>
        </is>
      </c>
      <c r="J812" s="23" t="n"/>
      <c r="K812" s="14" t="inlineStr">
        <is>
          <t>D3 Track the version</t>
        </is>
      </c>
      <c r="L812" s="21" t="inlineStr">
        <is>
          <t>Y</t>
        </is>
      </c>
      <c r="M812" s="23" t="n"/>
      <c r="N812" s="14" t="inlineStr">
        <is>
          <t>D4 State the limits</t>
        </is>
      </c>
      <c r="O812" s="21" t="inlineStr">
        <is>
          <t>U</t>
        </is>
      </c>
      <c r="P812" s="23" t="n"/>
      <c r="Q812" s="14" t="inlineStr">
        <is>
          <t>D5 Locate the details</t>
        </is>
      </c>
      <c r="R812" s="21" t="inlineStr">
        <is>
          <t>Y</t>
        </is>
      </c>
      <c r="S812" s="23" t="n"/>
      <c r="T812" s="14">
        <f>IF(Z812=0,IF(ISNUMBER(SEARCH("X",AV812)),"Unrated (0-5; X)","Unrated (0-5)"),IF(Z812=1,V812&amp;"/5",V812&amp;"-"&amp;X812&amp;"/5 (P"&amp;IF(ISNUMBER(SEARCH("X",AV812)),"; X","")&amp;")"))</f>
        <v/>
      </c>
      <c r="U812" s="26">
        <f>IF(AS812=0,"",IF(AR812=0,"Incomplete/invalid",IF(AA812=0,IF(ISNUMBER(SEARCH("X",AW812)),"Unrated (0-5; X)","Unrated (0-5)"),IF(AA812=1,W812&amp;"/5",W812&amp;"-"&amp;Y812&amp;"/5 (P"&amp;IF(ISNUMBER(SEARCH("X",AW812)),"; X","")&amp;")"))))</f>
        <v/>
      </c>
      <c r="V812" s="53">
        <f>LEN(AV812)-LEN(SUBSTITUTE(AV812,"Y",""))</f>
        <v/>
      </c>
      <c r="W812" s="54">
        <f>IF(AR812=1,LEN(AW812)-LEN(SUBSTITUTE(AW812,"Y","")),"")</f>
        <v/>
      </c>
      <c r="X812" s="53">
        <f>5-(LEN(AV812)-LEN(SUBSTITUTE(AV812,"N","")))</f>
        <v/>
      </c>
      <c r="Y812" s="54">
        <f>IF(AR812=1,5-(LEN(AW812)-LEN(SUBSTITUTE(AW812,"N",""))),"")</f>
        <v/>
      </c>
      <c r="Z812" s="55">
        <f>(V812+5-X812)/5</f>
        <v/>
      </c>
      <c r="AA812" s="56">
        <f>IF(AR812=1,(W812+5-Y812)/5,"")</f>
        <v/>
      </c>
      <c r="AB812" s="57">
        <f>D812*V812/5</f>
        <v/>
      </c>
      <c r="AC812" s="58">
        <f>IF(AR812=1,D812*W812/5,"")</f>
        <v/>
      </c>
      <c r="AD812" s="57">
        <f>D812*X812/5</f>
        <v/>
      </c>
      <c r="AE812" s="58">
        <f>IF(AR812=1,D812*Y812/5,"")</f>
        <v/>
      </c>
      <c r="AF812" s="57">
        <f>D812*Z812</f>
        <v/>
      </c>
      <c r="AG812" s="58">
        <f>IF(AR812=1,D812*AA812,"")</f>
        <v/>
      </c>
      <c r="AH812" s="14" t="inlineStr">
        <is>
          <t>Y: D3, D5 | N: none | X: none | U: D1, D2, D4. See dataset-specific evidence note in MCDM_Grades and the complete rules in MCDM_Rubric.</t>
        </is>
      </c>
      <c r="AI812" s="27" t="n"/>
      <c r="AJ812" s="14" t="inlineStr">
        <is>
          <t>https://zenodo.org/records/10100129</t>
        </is>
      </c>
      <c r="AK812" s="27" t="n"/>
      <c r="AL812" s="14" t="inlineStr">
        <is>
          <t>P: primary documentation (not evaluator-verified data quality)</t>
        </is>
      </c>
      <c r="AM812" s="27" t="n"/>
      <c r="AN812" s="14" t="inlineStr">
        <is>
          <t>10.5281/zenodo.10100129</t>
        </is>
      </c>
      <c r="AO812" s="27" t="n"/>
      <c r="AP812" s="14" t="inlineStr">
        <is>
          <t>2026-09-07</t>
        </is>
      </c>
      <c r="AQ812" s="27" t="n"/>
      <c r="AR812" s="14">
        <f>IF(AND(AS812=5,LEN(AW812)=5,LEN(SUBSTITUTE(SUBSTITUTE(SUBSTITUTE(SUBSTITUTE(AW812,"Y",""),"N",""),"U",""),"X",""))=0),1,0)</f>
        <v/>
      </c>
      <c r="AS812" s="14">
        <f>COUNTA(G812,J812,M812,P812,S812)</f>
        <v/>
      </c>
      <c r="AT812" s="14">
        <f>SUM(IF(OR(G812="Y",G812="N",G812="U",G812="X"),IF(G812=F812,1,0),0),IF(OR(J812="Y",J812="N",J812="U",J812="X"),IF(J812=I812,1,0),0),IF(OR(M812="Y",M812="N",M812="U",M812="X"),IF(M812=L812,1,0),0),IF(OR(P812="Y",P812="N",P812="U",P812="X"),IF(P812=O812,1,0),0),IF(OR(S812="Y",S812="N",S812="U",S812="X"),IF(S812=R812,1,0),0))</f>
        <v/>
      </c>
      <c r="AU812" s="14">
        <f>A812&amp;"|"&amp;LEFT(C812,1)</f>
        <v/>
      </c>
      <c r="AV812" s="14">
        <f>F812&amp;I812&amp;L812&amp;O812&amp;R812</f>
        <v/>
      </c>
      <c r="AW812" s="14">
        <f>G812&amp;J812&amp;M812&amp;P812&amp;S812</f>
        <v/>
      </c>
    </row>
    <row r="813" ht="70" customHeight="1">
      <c r="A813" s="14" t="inlineStr">
        <is>
          <t>DS-102</t>
        </is>
      </c>
      <c r="B813" s="14" t="inlineStr">
        <is>
          <t>SVRDD (Street View Road Damage Dataset)</t>
        </is>
      </c>
      <c r="C813" s="14" t="inlineStr">
        <is>
          <t>C Sample Size</t>
        </is>
      </c>
      <c r="D813" s="14">
        <f>MCDM_Settings!$D$10</f>
        <v/>
      </c>
      <c r="E813" s="14" t="inlineStr">
        <is>
          <t>C1 Count originals</t>
        </is>
      </c>
      <c r="F813" s="21" t="inlineStr">
        <is>
          <t>U</t>
        </is>
      </c>
      <c r="G813" s="23" t="n"/>
      <c r="H813" s="14" t="inlineStr">
        <is>
          <t>C2 Count each class</t>
        </is>
      </c>
      <c r="I813" s="21" t="inlineStr">
        <is>
          <t>U</t>
        </is>
      </c>
      <c r="J813" s="23" t="n"/>
      <c r="K813" s="14" t="inlineStr">
        <is>
          <t>C3 Count each group</t>
        </is>
      </c>
      <c r="L813" s="21" t="inlineStr">
        <is>
          <t>U</t>
        </is>
      </c>
      <c r="M813" s="23" t="n"/>
      <c r="N813" s="14" t="inlineStr">
        <is>
          <t>C4 Count each split</t>
        </is>
      </c>
      <c r="O813" s="21" t="inlineStr">
        <is>
          <t>U</t>
        </is>
      </c>
      <c r="P813" s="23" t="n"/>
      <c r="Q813" s="14" t="inlineStr">
        <is>
          <t>C5 Justify the size</t>
        </is>
      </c>
      <c r="R813" s="21" t="inlineStr">
        <is>
          <t>U</t>
        </is>
      </c>
      <c r="S813" s="23" t="n"/>
      <c r="T813" s="14">
        <f>IF(Z813=0,IF(ISNUMBER(SEARCH("X",AV813)),"Unrated (0-5; X)","Unrated (0-5)"),IF(Z813=1,V813&amp;"/5",V813&amp;"-"&amp;X813&amp;"/5 (P"&amp;IF(ISNUMBER(SEARCH("X",AV813)),"; X","")&amp;")"))</f>
        <v/>
      </c>
      <c r="U813" s="26">
        <f>IF(AS813=0,"",IF(AR813=0,"Incomplete/invalid",IF(AA813=0,IF(ISNUMBER(SEARCH("X",AW813)),"Unrated (0-5; X)","Unrated (0-5)"),IF(AA813=1,W813&amp;"/5",W813&amp;"-"&amp;Y813&amp;"/5 (P"&amp;IF(ISNUMBER(SEARCH("X",AW813)),"; X","")&amp;")"))))</f>
        <v/>
      </c>
      <c r="V813" s="53">
        <f>LEN(AV813)-LEN(SUBSTITUTE(AV813,"Y",""))</f>
        <v/>
      </c>
      <c r="W813" s="54">
        <f>IF(AR813=1,LEN(AW813)-LEN(SUBSTITUTE(AW813,"Y","")),"")</f>
        <v/>
      </c>
      <c r="X813" s="53">
        <f>5-(LEN(AV813)-LEN(SUBSTITUTE(AV813,"N","")))</f>
        <v/>
      </c>
      <c r="Y813" s="54">
        <f>IF(AR813=1,5-(LEN(AW813)-LEN(SUBSTITUTE(AW813,"N",""))),"")</f>
        <v/>
      </c>
      <c r="Z813" s="55">
        <f>(V813+5-X813)/5</f>
        <v/>
      </c>
      <c r="AA813" s="56">
        <f>IF(AR813=1,(W813+5-Y813)/5,"")</f>
        <v/>
      </c>
      <c r="AB813" s="57">
        <f>D813*V813/5</f>
        <v/>
      </c>
      <c r="AC813" s="58">
        <f>IF(AR813=1,D813*W813/5,"")</f>
        <v/>
      </c>
      <c r="AD813" s="57">
        <f>D813*X813/5</f>
        <v/>
      </c>
      <c r="AE813" s="58">
        <f>IF(AR813=1,D813*Y813/5,"")</f>
        <v/>
      </c>
      <c r="AF813" s="57">
        <f>D813*Z813</f>
        <v/>
      </c>
      <c r="AG813" s="58">
        <f>IF(AR813=1,D813*AA813,"")</f>
        <v/>
      </c>
      <c r="AH813" s="14" t="inlineStr">
        <is>
          <t>Y: none | N: none | X: none | U: C1, C2, C3, C4, C5. See dataset-specific evidence note in MCDM_Grades and the complete rules in MCDM_Rubric.</t>
        </is>
      </c>
      <c r="AI813" s="27" t="n"/>
      <c r="AJ813" s="14" t="inlineStr">
        <is>
          <t>https://zenodo.org/records/10100129</t>
        </is>
      </c>
      <c r="AK813" s="27" t="n"/>
      <c r="AL813" s="14" t="inlineStr">
        <is>
          <t>P: primary documentation (not evaluator-verified data quality)</t>
        </is>
      </c>
      <c r="AM813" s="27" t="n"/>
      <c r="AN813" s="14" t="inlineStr">
        <is>
          <t>10.5281/zenodo.10100129</t>
        </is>
      </c>
      <c r="AO813" s="27" t="n"/>
      <c r="AP813" s="14" t="inlineStr">
        <is>
          <t>2026-09-07</t>
        </is>
      </c>
      <c r="AQ813" s="27" t="n"/>
      <c r="AR813" s="14">
        <f>IF(AND(AS813=5,LEN(AW813)=5,LEN(SUBSTITUTE(SUBSTITUTE(SUBSTITUTE(SUBSTITUTE(AW813,"Y",""),"N",""),"U",""),"X",""))=0),1,0)</f>
        <v/>
      </c>
      <c r="AS813" s="14">
        <f>COUNTA(G813,J813,M813,P813,S813)</f>
        <v/>
      </c>
      <c r="AT813" s="14">
        <f>SUM(IF(OR(G813="Y",G813="N",G813="U",G813="X"),IF(G813=F813,1,0),0),IF(OR(J813="Y",J813="N",J813="U",J813="X"),IF(J813=I813,1,0),0),IF(OR(M813="Y",M813="N",M813="U",M813="X"),IF(M813=L813,1,0),0),IF(OR(P813="Y",P813="N",P813="U",P813="X"),IF(P813=O813,1,0),0),IF(OR(S813="Y",S813="N",S813="U",S813="X"),IF(S813=R813,1,0),0))</f>
        <v/>
      </c>
      <c r="AU813" s="14">
        <f>A813&amp;"|"&amp;LEFT(C813,1)</f>
        <v/>
      </c>
      <c r="AV813" s="14">
        <f>F813&amp;I813&amp;L813&amp;O813&amp;R813</f>
        <v/>
      </c>
      <c r="AW813" s="14">
        <f>G813&amp;J813&amp;M813&amp;P813&amp;S813</f>
        <v/>
      </c>
    </row>
    <row r="814" ht="70" customHeight="1">
      <c r="A814" s="14" t="inlineStr">
        <is>
          <t>DS-102</t>
        </is>
      </c>
      <c r="B814" s="14" t="inlineStr">
        <is>
          <t>SVRDD (Street View Road Damage Dataset)</t>
        </is>
      </c>
      <c r="C814" s="14" t="inlineStr">
        <is>
          <t>R Domain Fit</t>
        </is>
      </c>
      <c r="D814" s="14">
        <f>MCDM_Settings!$D$11</f>
        <v/>
      </c>
      <c r="E814" s="14" t="inlineStr">
        <is>
          <t>R1 Define the domain</t>
        </is>
      </c>
      <c r="F814" s="21" t="inlineStr">
        <is>
          <t>U</t>
        </is>
      </c>
      <c r="G814" s="23" t="n"/>
      <c r="H814" s="14" t="inlineStr">
        <is>
          <t>R2 Describe coverage</t>
        </is>
      </c>
      <c r="I814" s="21" t="inlineStr">
        <is>
          <t>U</t>
        </is>
      </c>
      <c r="J814" s="23" t="n"/>
      <c r="K814" s="14" t="inlineStr">
        <is>
          <t>R3 Compare the target</t>
        </is>
      </c>
      <c r="L814" s="21" t="inlineStr">
        <is>
          <t>U</t>
        </is>
      </c>
      <c r="M814" s="23" t="n"/>
      <c r="N814" s="14" t="inlineStr">
        <is>
          <t>R4 Check for bias</t>
        </is>
      </c>
      <c r="O814" s="21" t="inlineStr">
        <is>
          <t>U</t>
        </is>
      </c>
      <c r="P814" s="23" t="n"/>
      <c r="Q814" s="14" t="inlineStr">
        <is>
          <t>R5 Test a new domain</t>
        </is>
      </c>
      <c r="R814" s="21" t="inlineStr">
        <is>
          <t>U</t>
        </is>
      </c>
      <c r="S814" s="23" t="n"/>
      <c r="T814" s="14">
        <f>IF(Z814=0,IF(ISNUMBER(SEARCH("X",AV814)),"Unrated (0-5; X)","Unrated (0-5)"),IF(Z814=1,V814&amp;"/5",V814&amp;"-"&amp;X814&amp;"/5 (P"&amp;IF(ISNUMBER(SEARCH("X",AV814)),"; X","")&amp;")"))</f>
        <v/>
      </c>
      <c r="U814" s="26">
        <f>IF(AS814=0,"",IF(AR814=0,"Incomplete/invalid",IF(AA814=0,IF(ISNUMBER(SEARCH("X",AW814)),"Unrated (0-5; X)","Unrated (0-5)"),IF(AA814=1,W814&amp;"/5",W814&amp;"-"&amp;Y814&amp;"/5 (P"&amp;IF(ISNUMBER(SEARCH("X",AW814)),"; X","")&amp;")"))))</f>
        <v/>
      </c>
      <c r="V814" s="53">
        <f>LEN(AV814)-LEN(SUBSTITUTE(AV814,"Y",""))</f>
        <v/>
      </c>
      <c r="W814" s="54">
        <f>IF(AR814=1,LEN(AW814)-LEN(SUBSTITUTE(AW814,"Y","")),"")</f>
        <v/>
      </c>
      <c r="X814" s="53">
        <f>5-(LEN(AV814)-LEN(SUBSTITUTE(AV814,"N","")))</f>
        <v/>
      </c>
      <c r="Y814" s="54">
        <f>IF(AR814=1,5-(LEN(AW814)-LEN(SUBSTITUTE(AW814,"N",""))),"")</f>
        <v/>
      </c>
      <c r="Z814" s="55">
        <f>(V814+5-X814)/5</f>
        <v/>
      </c>
      <c r="AA814" s="56">
        <f>IF(AR814=1,(W814+5-Y814)/5,"")</f>
        <v/>
      </c>
      <c r="AB814" s="57">
        <f>D814*V814/5</f>
        <v/>
      </c>
      <c r="AC814" s="58">
        <f>IF(AR814=1,D814*W814/5,"")</f>
        <v/>
      </c>
      <c r="AD814" s="57">
        <f>D814*X814/5</f>
        <v/>
      </c>
      <c r="AE814" s="58">
        <f>IF(AR814=1,D814*Y814/5,"")</f>
        <v/>
      </c>
      <c r="AF814" s="57">
        <f>D814*Z814</f>
        <v/>
      </c>
      <c r="AG814" s="58">
        <f>IF(AR814=1,D814*AA814,"")</f>
        <v/>
      </c>
      <c r="AH814" s="14" t="inlineStr">
        <is>
          <t>Y: none | N: none | X: none | U: R1, R2, R3, R4, R5. See dataset-specific evidence note in MCDM_Grades and the complete rules in MCDM_Rubric.</t>
        </is>
      </c>
      <c r="AI814" s="27" t="n"/>
      <c r="AJ814" s="14" t="inlineStr">
        <is>
          <t>https://zenodo.org/records/10100129</t>
        </is>
      </c>
      <c r="AK814" s="27" t="n"/>
      <c r="AL814" s="14" t="inlineStr">
        <is>
          <t>P: primary documentation (not evaluator-verified data quality)</t>
        </is>
      </c>
      <c r="AM814" s="27" t="n"/>
      <c r="AN814" s="14" t="inlineStr">
        <is>
          <t>10.5281/zenodo.10100129</t>
        </is>
      </c>
      <c r="AO814" s="27" t="n"/>
      <c r="AP814" s="14" t="inlineStr">
        <is>
          <t>2026-09-07</t>
        </is>
      </c>
      <c r="AQ814" s="27" t="n"/>
      <c r="AR814" s="14">
        <f>IF(AND(AS814=5,LEN(AW814)=5,LEN(SUBSTITUTE(SUBSTITUTE(SUBSTITUTE(SUBSTITUTE(AW814,"Y",""),"N",""),"U",""),"X",""))=0),1,0)</f>
        <v/>
      </c>
      <c r="AS814" s="14">
        <f>COUNTA(G814,J814,M814,P814,S814)</f>
        <v/>
      </c>
      <c r="AT814" s="14">
        <f>SUM(IF(OR(G814="Y",G814="N",G814="U",G814="X"),IF(G814=F814,1,0),0),IF(OR(J814="Y",J814="N",J814="U",J814="X"),IF(J814=I814,1,0),0),IF(OR(M814="Y",M814="N",M814="U",M814="X"),IF(M814=L814,1,0),0),IF(OR(P814="Y",P814="N",P814="U",P814="X"),IF(P814=O814,1,0),0),IF(OR(S814="Y",S814="N",S814="U",S814="X"),IF(S814=R814,1,0),0))</f>
        <v/>
      </c>
      <c r="AU814" s="14">
        <f>A814&amp;"|"&amp;LEFT(C814,1)</f>
        <v/>
      </c>
      <c r="AV814" s="14">
        <f>F814&amp;I814&amp;L814&amp;O814&amp;R814</f>
        <v/>
      </c>
      <c r="AW814" s="14">
        <f>G814&amp;J814&amp;M814&amp;P814&amp;S814</f>
        <v/>
      </c>
    </row>
    <row r="815" ht="70" customHeight="1">
      <c r="A815" s="14" t="inlineStr">
        <is>
          <t>DS-102</t>
        </is>
      </c>
      <c r="B815" s="14" t="inlineStr">
        <is>
          <t>SVRDD (Street View Road Damage Dataset)</t>
        </is>
      </c>
      <c r="C815" s="14" t="inlineStr">
        <is>
          <t>M Sensor Details</t>
        </is>
      </c>
      <c r="D815" s="14">
        <f>MCDM_Settings!$D$12</f>
        <v/>
      </c>
      <c r="E815" s="14" t="inlineStr">
        <is>
          <t>M1 Identify equipment</t>
        </is>
      </c>
      <c r="F815" s="21" t="inlineStr">
        <is>
          <t>U</t>
        </is>
      </c>
      <c r="G815" s="23" t="n"/>
      <c r="H815" s="14" t="inlineStr">
        <is>
          <t>M2 Specify the scale</t>
        </is>
      </c>
      <c r="I815" s="21" t="inlineStr">
        <is>
          <t>U</t>
        </is>
      </c>
      <c r="J815" s="23" t="n"/>
      <c r="K815" s="14" t="inlineStr">
        <is>
          <t>M3 Locate the records</t>
        </is>
      </c>
      <c r="L815" s="21" t="inlineStr">
        <is>
          <t>U</t>
        </is>
      </c>
      <c r="M815" s="23" t="n"/>
      <c r="N815" s="14" t="inlineStr">
        <is>
          <t>M4 Report precision</t>
        </is>
      </c>
      <c r="O815" s="21" t="inlineStr">
        <is>
          <t>U</t>
        </is>
      </c>
      <c r="P815" s="23" t="n"/>
      <c r="Q815" s="14" t="inlineStr">
        <is>
          <t>M5 Explain processing</t>
        </is>
      </c>
      <c r="R815" s="21" t="inlineStr">
        <is>
          <t>U</t>
        </is>
      </c>
      <c r="S815" s="23" t="n"/>
      <c r="T815" s="14">
        <f>IF(Z815=0,IF(ISNUMBER(SEARCH("X",AV815)),"Unrated (0-5; X)","Unrated (0-5)"),IF(Z815=1,V815&amp;"/5",V815&amp;"-"&amp;X815&amp;"/5 (P"&amp;IF(ISNUMBER(SEARCH("X",AV815)),"; X","")&amp;")"))</f>
        <v/>
      </c>
      <c r="U815" s="26">
        <f>IF(AS815=0,"",IF(AR815=0,"Incomplete/invalid",IF(AA815=0,IF(ISNUMBER(SEARCH("X",AW815)),"Unrated (0-5; X)","Unrated (0-5)"),IF(AA815=1,W815&amp;"/5",W815&amp;"-"&amp;Y815&amp;"/5 (P"&amp;IF(ISNUMBER(SEARCH("X",AW815)),"; X","")&amp;")"))))</f>
        <v/>
      </c>
      <c r="V815" s="53">
        <f>LEN(AV815)-LEN(SUBSTITUTE(AV815,"Y",""))</f>
        <v/>
      </c>
      <c r="W815" s="54">
        <f>IF(AR815=1,LEN(AW815)-LEN(SUBSTITUTE(AW815,"Y","")),"")</f>
        <v/>
      </c>
      <c r="X815" s="53">
        <f>5-(LEN(AV815)-LEN(SUBSTITUTE(AV815,"N","")))</f>
        <v/>
      </c>
      <c r="Y815" s="54">
        <f>IF(AR815=1,5-(LEN(AW815)-LEN(SUBSTITUTE(AW815,"N",""))),"")</f>
        <v/>
      </c>
      <c r="Z815" s="55">
        <f>(V815+5-X815)/5</f>
        <v/>
      </c>
      <c r="AA815" s="56">
        <f>IF(AR815=1,(W815+5-Y815)/5,"")</f>
        <v/>
      </c>
      <c r="AB815" s="57">
        <f>D815*V815/5</f>
        <v/>
      </c>
      <c r="AC815" s="58">
        <f>IF(AR815=1,D815*W815/5,"")</f>
        <v/>
      </c>
      <c r="AD815" s="57">
        <f>D815*X815/5</f>
        <v/>
      </c>
      <c r="AE815" s="58">
        <f>IF(AR815=1,D815*Y815/5,"")</f>
        <v/>
      </c>
      <c r="AF815" s="57">
        <f>D815*Z815</f>
        <v/>
      </c>
      <c r="AG815" s="58">
        <f>IF(AR815=1,D815*AA815,"")</f>
        <v/>
      </c>
      <c r="AH815" s="14" t="inlineStr">
        <is>
          <t>Y: none | N: none | X: none | U: M1, M2, M3, M4, M5. See dataset-specific evidence note in MCDM_Grades and the complete rules in MCDM_Rubric.</t>
        </is>
      </c>
      <c r="AI815" s="27" t="n"/>
      <c r="AJ815" s="14" t="inlineStr">
        <is>
          <t>https://zenodo.org/records/10100129</t>
        </is>
      </c>
      <c r="AK815" s="27" t="n"/>
      <c r="AL815" s="14" t="inlineStr">
        <is>
          <t>P: primary documentation (not evaluator-verified data quality)</t>
        </is>
      </c>
      <c r="AM815" s="27" t="n"/>
      <c r="AN815" s="14" t="inlineStr">
        <is>
          <t>10.5281/zenodo.10100129</t>
        </is>
      </c>
      <c r="AO815" s="27" t="n"/>
      <c r="AP815" s="14" t="inlineStr">
        <is>
          <t>2026-09-07</t>
        </is>
      </c>
      <c r="AQ815" s="27" t="n"/>
      <c r="AR815" s="14">
        <f>IF(AND(AS815=5,LEN(AW815)=5,LEN(SUBSTITUTE(SUBSTITUTE(SUBSTITUTE(SUBSTITUTE(AW815,"Y",""),"N",""),"U",""),"X",""))=0),1,0)</f>
        <v/>
      </c>
      <c r="AS815" s="14">
        <f>COUNTA(G815,J815,M815,P815,S815)</f>
        <v/>
      </c>
      <c r="AT815" s="14">
        <f>SUM(IF(OR(G815="Y",G815="N",G815="U",G815="X"),IF(G815=F815,1,0),0),IF(OR(J815="Y",J815="N",J815="U",J815="X"),IF(J815=I815,1,0),0),IF(OR(M815="Y",M815="N",M815="U",M815="X"),IF(M815=L815,1,0),0),IF(OR(P815="Y",P815="N",P815="U",P815="X"),IF(P815=O815,1,0),0),IF(OR(S815="Y",S815="N",S815="U",S815="X"),IF(S815=R815,1,0),0))</f>
        <v/>
      </c>
      <c r="AU815" s="14">
        <f>A815&amp;"|"&amp;LEFT(C815,1)</f>
        <v/>
      </c>
      <c r="AV815" s="14">
        <f>F815&amp;I815&amp;L815&amp;O815&amp;R815</f>
        <v/>
      </c>
      <c r="AW815" s="14">
        <f>G815&amp;J815&amp;M815&amp;P815&amp;S815</f>
        <v/>
      </c>
    </row>
    <row r="816" ht="70" customHeight="1">
      <c r="A816" s="14" t="inlineStr">
        <is>
          <t>DS-102</t>
        </is>
      </c>
      <c r="B816" s="14" t="inlineStr">
        <is>
          <t>SVRDD (Street View Road Damage Dataset)</t>
        </is>
      </c>
      <c r="C816" s="14" t="inlineStr">
        <is>
          <t>V Test Readiness</t>
        </is>
      </c>
      <c r="D816" s="14">
        <f>MCDM_Settings!$D$13</f>
        <v/>
      </c>
      <c r="E816" s="14" t="inlineStr">
        <is>
          <t>V1 Identify test data</t>
        </is>
      </c>
      <c r="F816" s="21" t="inlineStr">
        <is>
          <t>Y</t>
        </is>
      </c>
      <c r="G816" s="23" t="n"/>
      <c r="H816" s="14" t="inlineStr">
        <is>
          <t>V2 Define the splits</t>
        </is>
      </c>
      <c r="I816" s="21" t="inlineStr">
        <is>
          <t>U</t>
        </is>
      </c>
      <c r="J816" s="23" t="n"/>
      <c r="K816" s="14" t="inlineStr">
        <is>
          <t>V3 Prevent leakage</t>
        </is>
      </c>
      <c r="L816" s="21" t="inlineStr">
        <is>
          <t>U</t>
        </is>
      </c>
      <c r="M816" s="23" t="n"/>
      <c r="N816" s="14" t="inlineStr">
        <is>
          <t>V4 Provide a baseline</t>
        </is>
      </c>
      <c r="O816" s="21" t="inlineStr">
        <is>
          <t>U</t>
        </is>
      </c>
      <c r="P816" s="23" t="n"/>
      <c r="Q816" s="14" t="inlineStr">
        <is>
          <t>V5 Report uncertainty</t>
        </is>
      </c>
      <c r="R816" s="21" t="inlineStr">
        <is>
          <t>U</t>
        </is>
      </c>
      <c r="S816" s="23" t="n"/>
      <c r="T816" s="14">
        <f>IF(Z816=0,IF(ISNUMBER(SEARCH("X",AV816)),"Unrated (0-5; X)","Unrated (0-5)"),IF(Z816=1,V816&amp;"/5",V816&amp;"-"&amp;X816&amp;"/5 (P"&amp;IF(ISNUMBER(SEARCH("X",AV816)),"; X","")&amp;")"))</f>
        <v/>
      </c>
      <c r="U816" s="26">
        <f>IF(AS816=0,"",IF(AR816=0,"Incomplete/invalid",IF(AA816=0,IF(ISNUMBER(SEARCH("X",AW816)),"Unrated (0-5; X)","Unrated (0-5)"),IF(AA816=1,W816&amp;"/5",W816&amp;"-"&amp;Y816&amp;"/5 (P"&amp;IF(ISNUMBER(SEARCH("X",AW816)),"; X","")&amp;")"))))</f>
        <v/>
      </c>
      <c r="V816" s="53">
        <f>LEN(AV816)-LEN(SUBSTITUTE(AV816,"Y",""))</f>
        <v/>
      </c>
      <c r="W816" s="54">
        <f>IF(AR816=1,LEN(AW816)-LEN(SUBSTITUTE(AW816,"Y","")),"")</f>
        <v/>
      </c>
      <c r="X816" s="53">
        <f>5-(LEN(AV816)-LEN(SUBSTITUTE(AV816,"N","")))</f>
        <v/>
      </c>
      <c r="Y816" s="54">
        <f>IF(AR816=1,5-(LEN(AW816)-LEN(SUBSTITUTE(AW816,"N",""))),"")</f>
        <v/>
      </c>
      <c r="Z816" s="55">
        <f>(V816+5-X816)/5</f>
        <v/>
      </c>
      <c r="AA816" s="56">
        <f>IF(AR816=1,(W816+5-Y816)/5,"")</f>
        <v/>
      </c>
      <c r="AB816" s="57">
        <f>D816*V816/5</f>
        <v/>
      </c>
      <c r="AC816" s="58">
        <f>IF(AR816=1,D816*W816/5,"")</f>
        <v/>
      </c>
      <c r="AD816" s="57">
        <f>D816*X816/5</f>
        <v/>
      </c>
      <c r="AE816" s="58">
        <f>IF(AR816=1,D816*Y816/5,"")</f>
        <v/>
      </c>
      <c r="AF816" s="57">
        <f>D816*Z816</f>
        <v/>
      </c>
      <c r="AG816" s="58">
        <f>IF(AR816=1,D816*AA816,"")</f>
        <v/>
      </c>
      <c r="AH816" s="14" t="inlineStr">
        <is>
          <t>Y: V1 | N: none | X: none | U: V2, V3, V4, V5. See dataset-specific evidence note in MCDM_Grades and the complete rules in MCDM_Rubric.</t>
        </is>
      </c>
      <c r="AI816" s="27" t="n"/>
      <c r="AJ816" s="14" t="inlineStr">
        <is>
          <t>https://zenodo.org/records/10100129</t>
        </is>
      </c>
      <c r="AK816" s="27" t="n"/>
      <c r="AL816" s="14" t="inlineStr">
        <is>
          <t>P: primary documentation (not evaluator-verified data quality)</t>
        </is>
      </c>
      <c r="AM816" s="27" t="n"/>
      <c r="AN816" s="14" t="inlineStr">
        <is>
          <t>10.5281/zenodo.10100129</t>
        </is>
      </c>
      <c r="AO816" s="27" t="n"/>
      <c r="AP816" s="14" t="inlineStr">
        <is>
          <t>2026-09-07</t>
        </is>
      </c>
      <c r="AQ816" s="27" t="n"/>
      <c r="AR816" s="14">
        <f>IF(AND(AS816=5,LEN(AW816)=5,LEN(SUBSTITUTE(SUBSTITUTE(SUBSTITUTE(SUBSTITUTE(AW816,"Y",""),"N",""),"U",""),"X",""))=0),1,0)</f>
        <v/>
      </c>
      <c r="AS816" s="14">
        <f>COUNTA(G816,J816,M816,P816,S816)</f>
        <v/>
      </c>
      <c r="AT816" s="14">
        <f>SUM(IF(OR(G816="Y",G816="N",G816="U",G816="X"),IF(G816=F816,1,0),0),IF(OR(J816="Y",J816="N",J816="U",J816="X"),IF(J816=I816,1,0),0),IF(OR(M816="Y",M816="N",M816="U",M816="X"),IF(M816=L816,1,0),0),IF(OR(P816="Y",P816="N",P816="U",P816="X"),IF(P816=O816,1,0),0),IF(OR(S816="Y",S816="N",S816="U",S816="X"),IF(S816=R816,1,0),0))</f>
        <v/>
      </c>
      <c r="AU816" s="14">
        <f>A816&amp;"|"&amp;LEFT(C816,1)</f>
        <v/>
      </c>
      <c r="AV816" s="14">
        <f>F816&amp;I816&amp;L816&amp;O816&amp;R816</f>
        <v/>
      </c>
      <c r="AW816" s="14">
        <f>G816&amp;J816&amp;M816&amp;P816&amp;S816</f>
        <v/>
      </c>
    </row>
    <row r="817" ht="70" customHeight="1">
      <c r="A817" s="14" t="inlineStr">
        <is>
          <t>DS-102</t>
        </is>
      </c>
      <c r="B817" s="14" t="inlineStr">
        <is>
          <t>SVRDD (Street View Road Damage Dataset)</t>
        </is>
      </c>
      <c r="C817" s="14" t="inlineStr">
        <is>
          <t>E Engineering Value</t>
        </is>
      </c>
      <c r="D817" s="14">
        <f>MCDM_Settings!$D$14</f>
        <v/>
      </c>
      <c r="E817" s="14" t="inlineStr">
        <is>
          <t>E1 Define the outcome</t>
        </is>
      </c>
      <c r="F817" s="21" t="inlineStr">
        <is>
          <t>U</t>
        </is>
      </c>
      <c r="G817" s="23" t="n"/>
      <c r="H817" s="14" t="inlineStr">
        <is>
          <t>E2 Provide measurements</t>
        </is>
      </c>
      <c r="I817" s="21" t="inlineStr">
        <is>
          <t>U</t>
        </is>
      </c>
      <c r="J817" s="23" t="n"/>
      <c r="K817" s="14" t="inlineStr">
        <is>
          <t>E3 Link the records</t>
        </is>
      </c>
      <c r="L817" s="21" t="inlineStr">
        <is>
          <t>U</t>
        </is>
      </c>
      <c r="M817" s="23" t="n"/>
      <c r="N817" s="14" t="inlineStr">
        <is>
          <t>E4 Map agency needs</t>
        </is>
      </c>
      <c r="O817" s="21" t="inlineStr">
        <is>
          <t>U</t>
        </is>
      </c>
      <c r="P817" s="23" t="n"/>
      <c r="Q817" s="14" t="inlineStr">
        <is>
          <t>E5 Validate the decision</t>
        </is>
      </c>
      <c r="R817" s="21" t="inlineStr">
        <is>
          <t>U</t>
        </is>
      </c>
      <c r="S817" s="23" t="n"/>
      <c r="T817" s="14">
        <f>IF(Z817=0,IF(ISNUMBER(SEARCH("X",AV817)),"Unrated (0-5; X)","Unrated (0-5)"),IF(Z817=1,V817&amp;"/5",V817&amp;"-"&amp;X817&amp;"/5 (P"&amp;IF(ISNUMBER(SEARCH("X",AV817)),"; X","")&amp;")"))</f>
        <v/>
      </c>
      <c r="U817" s="26">
        <f>IF(AS817=0,"",IF(AR817=0,"Incomplete/invalid",IF(AA817=0,IF(ISNUMBER(SEARCH("X",AW817)),"Unrated (0-5; X)","Unrated (0-5)"),IF(AA817=1,W817&amp;"/5",W817&amp;"-"&amp;Y817&amp;"/5 (P"&amp;IF(ISNUMBER(SEARCH("X",AW817)),"; X","")&amp;")"))))</f>
        <v/>
      </c>
      <c r="V817" s="53">
        <f>LEN(AV817)-LEN(SUBSTITUTE(AV817,"Y",""))</f>
        <v/>
      </c>
      <c r="W817" s="54">
        <f>IF(AR817=1,LEN(AW817)-LEN(SUBSTITUTE(AW817,"Y","")),"")</f>
        <v/>
      </c>
      <c r="X817" s="53">
        <f>5-(LEN(AV817)-LEN(SUBSTITUTE(AV817,"N","")))</f>
        <v/>
      </c>
      <c r="Y817" s="54">
        <f>IF(AR817=1,5-(LEN(AW817)-LEN(SUBSTITUTE(AW817,"N",""))),"")</f>
        <v/>
      </c>
      <c r="Z817" s="55">
        <f>(V817+5-X817)/5</f>
        <v/>
      </c>
      <c r="AA817" s="56">
        <f>IF(AR817=1,(W817+5-Y817)/5,"")</f>
        <v/>
      </c>
      <c r="AB817" s="57">
        <f>D817*V817/5</f>
        <v/>
      </c>
      <c r="AC817" s="58">
        <f>IF(AR817=1,D817*W817/5,"")</f>
        <v/>
      </c>
      <c r="AD817" s="57">
        <f>D817*X817/5</f>
        <v/>
      </c>
      <c r="AE817" s="58">
        <f>IF(AR817=1,D817*Y817/5,"")</f>
        <v/>
      </c>
      <c r="AF817" s="57">
        <f>D817*Z817</f>
        <v/>
      </c>
      <c r="AG817" s="58">
        <f>IF(AR817=1,D817*AA817,"")</f>
        <v/>
      </c>
      <c r="AH817" s="14" t="inlineStr">
        <is>
          <t>Y: none | N: none | X: none | U: E1, E2, E3, E4, E5. See dataset-specific evidence note in MCDM_Grades and the complete rules in MCDM_Rubric.</t>
        </is>
      </c>
      <c r="AI817" s="27" t="n"/>
      <c r="AJ817" s="14" t="inlineStr">
        <is>
          <t>https://zenodo.org/records/10100129</t>
        </is>
      </c>
      <c r="AK817" s="27" t="n"/>
      <c r="AL817" s="14" t="inlineStr">
        <is>
          <t>P: primary documentation (not evaluator-verified data quality)</t>
        </is>
      </c>
      <c r="AM817" s="27" t="n"/>
      <c r="AN817" s="14" t="inlineStr">
        <is>
          <t>10.5281/zenodo.10100129</t>
        </is>
      </c>
      <c r="AO817" s="27" t="n"/>
      <c r="AP817" s="14" t="inlineStr">
        <is>
          <t>2026-09-07</t>
        </is>
      </c>
      <c r="AQ817" s="27" t="n"/>
      <c r="AR817" s="14">
        <f>IF(AND(AS817=5,LEN(AW817)=5,LEN(SUBSTITUTE(SUBSTITUTE(SUBSTITUTE(SUBSTITUTE(AW817,"Y",""),"N",""),"U",""),"X",""))=0),1,0)</f>
        <v/>
      </c>
      <c r="AS817" s="14">
        <f>COUNTA(G817,J817,M817,P817,S817)</f>
        <v/>
      </c>
      <c r="AT817" s="14">
        <f>SUM(IF(OR(G817="Y",G817="N",G817="U",G817="X"),IF(G817=F817,1,0),0),IF(OR(J817="Y",J817="N",J817="U",J817="X"),IF(J817=I817,1,0),0),IF(OR(M817="Y",M817="N",M817="U",M817="X"),IF(M817=L817,1,0),0),IF(OR(P817="Y",P817="N",P817="U",P817="X"),IF(P817=O817,1,0),0),IF(OR(S817="Y",S817="N",S817="U",S817="X"),IF(S817=R817,1,0),0))</f>
        <v/>
      </c>
      <c r="AU817" s="14">
        <f>A817&amp;"|"&amp;LEFT(C817,1)</f>
        <v/>
      </c>
      <c r="AV817" s="14">
        <f>F817&amp;I817&amp;L817&amp;O817&amp;R817</f>
        <v/>
      </c>
      <c r="AW817" s="14">
        <f>G817&amp;J817&amp;M817&amp;P817&amp;S817</f>
        <v/>
      </c>
    </row>
    <row r="818" ht="70" customHeight="1">
      <c r="A818" s="14" t="inlineStr">
        <is>
          <t>DS-103</t>
        </is>
      </c>
      <c r="B818" s="14" t="inlineStr">
        <is>
          <t>taroii/pothole-detection</t>
        </is>
      </c>
      <c r="C818" s="14" t="inlineStr">
        <is>
          <t>A Access</t>
        </is>
      </c>
      <c r="D818" s="14">
        <f>MCDM_Settings!$D$7</f>
        <v/>
      </c>
      <c r="E818" s="14" t="inlineStr">
        <is>
          <t>A1 Find the release</t>
        </is>
      </c>
      <c r="F818" s="21" t="inlineStr">
        <is>
          <t>Y</t>
        </is>
      </c>
      <c r="G818" s="23" t="n"/>
      <c r="H818" s="14" t="inlineStr">
        <is>
          <t>A2 Get the data</t>
        </is>
      </c>
      <c r="I818" s="21" t="inlineStr">
        <is>
          <t>Y</t>
        </is>
      </c>
      <c r="J818" s="23" t="n"/>
      <c r="K818" s="14" t="inlineStr">
        <is>
          <t>A3 Check the license</t>
        </is>
      </c>
      <c r="L818" s="21" t="inlineStr">
        <is>
          <t>U</t>
        </is>
      </c>
      <c r="M818" s="23" t="n"/>
      <c r="N818" s="14" t="inlineStr">
        <is>
          <t>A4 Check other rights</t>
        </is>
      </c>
      <c r="O818" s="21" t="inlineStr">
        <is>
          <t>U</t>
        </is>
      </c>
      <c r="P818" s="23" t="n"/>
      <c r="Q818" s="14" t="inlineStr">
        <is>
          <t>A5 Open a sample</t>
        </is>
      </c>
      <c r="R818" s="21" t="inlineStr">
        <is>
          <t>U</t>
        </is>
      </c>
      <c r="S818" s="23" t="n"/>
      <c r="T818" s="14">
        <f>IF(Z818=0,IF(ISNUMBER(SEARCH("X",AV818)),"Unrated (0-5; X)","Unrated (0-5)"),IF(Z818=1,V818&amp;"/5",V818&amp;"-"&amp;X818&amp;"/5 (P"&amp;IF(ISNUMBER(SEARCH("X",AV818)),"; X","")&amp;")"))</f>
        <v/>
      </c>
      <c r="U818" s="26">
        <f>IF(AS818=0,"",IF(AR818=0,"Incomplete/invalid",IF(AA818=0,IF(ISNUMBER(SEARCH("X",AW818)),"Unrated (0-5; X)","Unrated (0-5)"),IF(AA818=1,W818&amp;"/5",W818&amp;"-"&amp;Y818&amp;"/5 (P"&amp;IF(ISNUMBER(SEARCH("X",AW818)),"; X","")&amp;")"))))</f>
        <v/>
      </c>
      <c r="V818" s="53">
        <f>LEN(AV818)-LEN(SUBSTITUTE(AV818,"Y",""))</f>
        <v/>
      </c>
      <c r="W818" s="54">
        <f>IF(AR818=1,LEN(AW818)-LEN(SUBSTITUTE(AW818,"Y","")),"")</f>
        <v/>
      </c>
      <c r="X818" s="53">
        <f>5-(LEN(AV818)-LEN(SUBSTITUTE(AV818,"N","")))</f>
        <v/>
      </c>
      <c r="Y818" s="54">
        <f>IF(AR818=1,5-(LEN(AW818)-LEN(SUBSTITUTE(AW818,"N",""))),"")</f>
        <v/>
      </c>
      <c r="Z818" s="55">
        <f>(V818+5-X818)/5</f>
        <v/>
      </c>
      <c r="AA818" s="56">
        <f>IF(AR818=1,(W818+5-Y818)/5,"")</f>
        <v/>
      </c>
      <c r="AB818" s="57">
        <f>D818*V818/5</f>
        <v/>
      </c>
      <c r="AC818" s="58">
        <f>IF(AR818=1,D818*W818/5,"")</f>
        <v/>
      </c>
      <c r="AD818" s="57">
        <f>D818*X818/5</f>
        <v/>
      </c>
      <c r="AE818" s="58">
        <f>IF(AR818=1,D818*Y818/5,"")</f>
        <v/>
      </c>
      <c r="AF818" s="57">
        <f>D818*Z818</f>
        <v/>
      </c>
      <c r="AG818" s="58">
        <f>IF(AR818=1,D818*AA818,"")</f>
        <v/>
      </c>
      <c r="AH818" s="14" t="inlineStr">
        <is>
          <t>Y: A1, A2 | N: none | X: none | U: A3, A4, A5. See dataset-specific evidence note in MCDM_Grades and the complete rules in MCDM_Rubric.</t>
        </is>
      </c>
      <c r="AI818" s="27" t="n"/>
      <c r="AJ818" s="14" t="inlineStr">
        <is>
          <t>https://huggingface.co/datasets/taroii/pothole-detection</t>
        </is>
      </c>
      <c r="AK818" s="27" t="n"/>
      <c r="AL818" s="14" t="inlineStr">
        <is>
          <t>P: primary documentation (not evaluator-verified data quality)</t>
        </is>
      </c>
      <c r="AM818" s="27" t="n"/>
      <c r="AN818" s="14" t="inlineStr">
        <is>
          <t>930672a382fd1595efea309633e81d73166f1369</t>
        </is>
      </c>
      <c r="AO818" s="27" t="n"/>
      <c r="AP818" s="14" t="inlineStr">
        <is>
          <t>2026-09-07</t>
        </is>
      </c>
      <c r="AQ818" s="27" t="n"/>
      <c r="AR818" s="14">
        <f>IF(AND(AS818=5,LEN(AW818)=5,LEN(SUBSTITUTE(SUBSTITUTE(SUBSTITUTE(SUBSTITUTE(AW818,"Y",""),"N",""),"U",""),"X",""))=0),1,0)</f>
        <v/>
      </c>
      <c r="AS818" s="14">
        <f>COUNTA(G818,J818,M818,P818,S818)</f>
        <v/>
      </c>
      <c r="AT818" s="14">
        <f>SUM(IF(OR(G818="Y",G818="N",G818="U",G818="X"),IF(G818=F818,1,0),0),IF(OR(J818="Y",J818="N",J818="U",J818="X"),IF(J818=I818,1,0),0),IF(OR(M818="Y",M818="N",M818="U",M818="X"),IF(M818=L818,1,0),0),IF(OR(P818="Y",P818="N",P818="U",P818="X"),IF(P818=O818,1,0),0),IF(OR(S818="Y",S818="N",S818="U",S818="X"),IF(S818=R818,1,0),0))</f>
        <v/>
      </c>
      <c r="AU818" s="14">
        <f>A818&amp;"|"&amp;LEFT(C818,1)</f>
        <v/>
      </c>
      <c r="AV818" s="14">
        <f>F818&amp;I818&amp;L818&amp;O818&amp;R818</f>
        <v/>
      </c>
      <c r="AW818" s="14">
        <f>G818&amp;J818&amp;M818&amp;P818&amp;S818</f>
        <v/>
      </c>
    </row>
    <row r="819" ht="70" customHeight="1">
      <c r="A819" s="14" t="inlineStr">
        <is>
          <t>DS-103</t>
        </is>
      </c>
      <c r="B819" s="14" t="inlineStr">
        <is>
          <t>taroii/pothole-detection</t>
        </is>
      </c>
      <c r="C819" s="14" t="inlineStr">
        <is>
          <t>L Label Quality</t>
        </is>
      </c>
      <c r="D819" s="14">
        <f>MCDM_Settings!$D$8</f>
        <v/>
      </c>
      <c r="E819" s="14" t="inlineStr">
        <is>
          <t>L1 Define the targets</t>
        </is>
      </c>
      <c r="F819" s="21" t="inlineStr">
        <is>
          <t>Y</t>
        </is>
      </c>
      <c r="G819" s="23" t="n"/>
      <c r="H819" s="14" t="inlineStr">
        <is>
          <t>L2 Explain the rules</t>
        </is>
      </c>
      <c r="I819" s="21" t="inlineStr">
        <is>
          <t>U</t>
        </is>
      </c>
      <c r="J819" s="23" t="n"/>
      <c r="K819" s="14" t="inlineStr">
        <is>
          <t>L3 Identify the team</t>
        </is>
      </c>
      <c r="L819" s="21" t="inlineStr">
        <is>
          <t>U</t>
        </is>
      </c>
      <c r="M819" s="23" t="n"/>
      <c r="N819" s="14" t="inlineStr">
        <is>
          <t>L4 Review and correct</t>
        </is>
      </c>
      <c r="O819" s="21" t="inlineStr">
        <is>
          <t>U</t>
        </is>
      </c>
      <c r="P819" s="23" t="n"/>
      <c r="Q819" s="14" t="inlineStr">
        <is>
          <t>L5 Measure reliability</t>
        </is>
      </c>
      <c r="R819" s="21" t="inlineStr">
        <is>
          <t>U</t>
        </is>
      </c>
      <c r="S819" s="23" t="n"/>
      <c r="T819" s="14">
        <f>IF(Z819=0,IF(ISNUMBER(SEARCH("X",AV819)),"Unrated (0-5; X)","Unrated (0-5)"),IF(Z819=1,V819&amp;"/5",V819&amp;"-"&amp;X819&amp;"/5 (P"&amp;IF(ISNUMBER(SEARCH("X",AV819)),"; X","")&amp;")"))</f>
        <v/>
      </c>
      <c r="U819" s="26">
        <f>IF(AS819=0,"",IF(AR819=0,"Incomplete/invalid",IF(AA819=0,IF(ISNUMBER(SEARCH("X",AW819)),"Unrated (0-5; X)","Unrated (0-5)"),IF(AA819=1,W819&amp;"/5",W819&amp;"-"&amp;Y819&amp;"/5 (P"&amp;IF(ISNUMBER(SEARCH("X",AW819)),"; X","")&amp;")"))))</f>
        <v/>
      </c>
      <c r="V819" s="53">
        <f>LEN(AV819)-LEN(SUBSTITUTE(AV819,"Y",""))</f>
        <v/>
      </c>
      <c r="W819" s="54">
        <f>IF(AR819=1,LEN(AW819)-LEN(SUBSTITUTE(AW819,"Y","")),"")</f>
        <v/>
      </c>
      <c r="X819" s="53">
        <f>5-(LEN(AV819)-LEN(SUBSTITUTE(AV819,"N","")))</f>
        <v/>
      </c>
      <c r="Y819" s="54">
        <f>IF(AR819=1,5-(LEN(AW819)-LEN(SUBSTITUTE(AW819,"N",""))),"")</f>
        <v/>
      </c>
      <c r="Z819" s="55">
        <f>(V819+5-X819)/5</f>
        <v/>
      </c>
      <c r="AA819" s="56">
        <f>IF(AR819=1,(W819+5-Y819)/5,"")</f>
        <v/>
      </c>
      <c r="AB819" s="57">
        <f>D819*V819/5</f>
        <v/>
      </c>
      <c r="AC819" s="58">
        <f>IF(AR819=1,D819*W819/5,"")</f>
        <v/>
      </c>
      <c r="AD819" s="57">
        <f>D819*X819/5</f>
        <v/>
      </c>
      <c r="AE819" s="58">
        <f>IF(AR819=1,D819*Y819/5,"")</f>
        <v/>
      </c>
      <c r="AF819" s="57">
        <f>D819*Z819</f>
        <v/>
      </c>
      <c r="AG819" s="58">
        <f>IF(AR819=1,D819*AA819,"")</f>
        <v/>
      </c>
      <c r="AH819" s="14" t="inlineStr">
        <is>
          <t>Y: L1 | N: none | X: none | U: L2, L3, L4, L5. See dataset-specific evidence note in MCDM_Grades and the complete rules in MCDM_Rubric.</t>
        </is>
      </c>
      <c r="AI819" s="27" t="n"/>
      <c r="AJ819" s="14" t="inlineStr">
        <is>
          <t>https://huggingface.co/datasets/taroii/pothole-detection</t>
        </is>
      </c>
      <c r="AK819" s="27" t="n"/>
      <c r="AL819" s="14" t="inlineStr">
        <is>
          <t>P: primary documentation (not evaluator-verified data quality)</t>
        </is>
      </c>
      <c r="AM819" s="27" t="n"/>
      <c r="AN819" s="14" t="inlineStr">
        <is>
          <t>930672a382fd1595efea309633e81d73166f1369</t>
        </is>
      </c>
      <c r="AO819" s="27" t="n"/>
      <c r="AP819" s="14" t="inlineStr">
        <is>
          <t>2026-09-07</t>
        </is>
      </c>
      <c r="AQ819" s="27" t="n"/>
      <c r="AR819" s="14">
        <f>IF(AND(AS819=5,LEN(AW819)=5,LEN(SUBSTITUTE(SUBSTITUTE(SUBSTITUTE(SUBSTITUTE(AW819,"Y",""),"N",""),"U",""),"X",""))=0),1,0)</f>
        <v/>
      </c>
      <c r="AS819" s="14">
        <f>COUNTA(G819,J819,M819,P819,S819)</f>
        <v/>
      </c>
      <c r="AT819" s="14">
        <f>SUM(IF(OR(G819="Y",G819="N",G819="U",G819="X"),IF(G819=F819,1,0),0),IF(OR(J819="Y",J819="N",J819="U",J819="X"),IF(J819=I819,1,0),0),IF(OR(M819="Y",M819="N",M819="U",M819="X"),IF(M819=L819,1,0),0),IF(OR(P819="Y",P819="N",P819="U",P819="X"),IF(P819=O819,1,0),0),IF(OR(S819="Y",S819="N",S819="U",S819="X"),IF(S819=R819,1,0),0))</f>
        <v/>
      </c>
      <c r="AU819" s="14">
        <f>A819&amp;"|"&amp;LEFT(C819,1)</f>
        <v/>
      </c>
      <c r="AV819" s="14">
        <f>F819&amp;I819&amp;L819&amp;O819&amp;R819</f>
        <v/>
      </c>
      <c r="AW819" s="14">
        <f>G819&amp;J819&amp;M819&amp;P819&amp;S819</f>
        <v/>
      </c>
    </row>
    <row r="820" ht="70" customHeight="1">
      <c r="A820" s="14" t="inlineStr">
        <is>
          <t>DS-103</t>
        </is>
      </c>
      <c r="B820" s="14" t="inlineStr">
        <is>
          <t>taroii/pothole-detection</t>
        </is>
      </c>
      <c r="C820" s="14" t="inlineStr">
        <is>
          <t>D Documentation</t>
        </is>
      </c>
      <c r="D820" s="14">
        <f>MCDM_Settings!$D$9</f>
        <v/>
      </c>
      <c r="E820" s="14" t="inlineStr">
        <is>
          <t>D1 Describe the files</t>
        </is>
      </c>
      <c r="F820" s="21" t="inlineStr">
        <is>
          <t>U</t>
        </is>
      </c>
      <c r="G820" s="23" t="n"/>
      <c r="H820" s="14" t="inlineStr">
        <is>
          <t>D2 Explain the source</t>
        </is>
      </c>
      <c r="I820" s="21" t="inlineStr">
        <is>
          <t>U</t>
        </is>
      </c>
      <c r="J820" s="23" t="n"/>
      <c r="K820" s="14" t="inlineStr">
        <is>
          <t>D3 Track the version</t>
        </is>
      </c>
      <c r="L820" s="21" t="inlineStr">
        <is>
          <t>U</t>
        </is>
      </c>
      <c r="M820" s="23" t="n"/>
      <c r="N820" s="14" t="inlineStr">
        <is>
          <t>D4 State the limits</t>
        </is>
      </c>
      <c r="O820" s="21" t="inlineStr">
        <is>
          <t>U</t>
        </is>
      </c>
      <c r="P820" s="23" t="n"/>
      <c r="Q820" s="14" t="inlineStr">
        <is>
          <t>D5 Locate the details</t>
        </is>
      </c>
      <c r="R820" s="21" t="inlineStr">
        <is>
          <t>Y</t>
        </is>
      </c>
      <c r="S820" s="23" t="n"/>
      <c r="T820" s="14">
        <f>IF(Z820=0,IF(ISNUMBER(SEARCH("X",AV820)),"Unrated (0-5; X)","Unrated (0-5)"),IF(Z820=1,V820&amp;"/5",V820&amp;"-"&amp;X820&amp;"/5 (P"&amp;IF(ISNUMBER(SEARCH("X",AV820)),"; X","")&amp;")"))</f>
        <v/>
      </c>
      <c r="U820" s="26">
        <f>IF(AS820=0,"",IF(AR820=0,"Incomplete/invalid",IF(AA820=0,IF(ISNUMBER(SEARCH("X",AW820)),"Unrated (0-5; X)","Unrated (0-5)"),IF(AA820=1,W820&amp;"/5",W820&amp;"-"&amp;Y820&amp;"/5 (P"&amp;IF(ISNUMBER(SEARCH("X",AW820)),"; X","")&amp;")"))))</f>
        <v/>
      </c>
      <c r="V820" s="53">
        <f>LEN(AV820)-LEN(SUBSTITUTE(AV820,"Y",""))</f>
        <v/>
      </c>
      <c r="W820" s="54">
        <f>IF(AR820=1,LEN(AW820)-LEN(SUBSTITUTE(AW820,"Y","")),"")</f>
        <v/>
      </c>
      <c r="X820" s="53">
        <f>5-(LEN(AV820)-LEN(SUBSTITUTE(AV820,"N","")))</f>
        <v/>
      </c>
      <c r="Y820" s="54">
        <f>IF(AR820=1,5-(LEN(AW820)-LEN(SUBSTITUTE(AW820,"N",""))),"")</f>
        <v/>
      </c>
      <c r="Z820" s="55">
        <f>(V820+5-X820)/5</f>
        <v/>
      </c>
      <c r="AA820" s="56">
        <f>IF(AR820=1,(W820+5-Y820)/5,"")</f>
        <v/>
      </c>
      <c r="AB820" s="57">
        <f>D820*V820/5</f>
        <v/>
      </c>
      <c r="AC820" s="58">
        <f>IF(AR820=1,D820*W820/5,"")</f>
        <v/>
      </c>
      <c r="AD820" s="57">
        <f>D820*X820/5</f>
        <v/>
      </c>
      <c r="AE820" s="58">
        <f>IF(AR820=1,D820*Y820/5,"")</f>
        <v/>
      </c>
      <c r="AF820" s="57">
        <f>D820*Z820</f>
        <v/>
      </c>
      <c r="AG820" s="58">
        <f>IF(AR820=1,D820*AA820,"")</f>
        <v/>
      </c>
      <c r="AH820" s="14" t="inlineStr">
        <is>
          <t>Y: D5 | N: none | X: none | U: D1, D2, D3, D4. See dataset-specific evidence note in MCDM_Grades and the complete rules in MCDM_Rubric.</t>
        </is>
      </c>
      <c r="AI820" s="27" t="n"/>
      <c r="AJ820" s="14" t="inlineStr">
        <is>
          <t>https://huggingface.co/datasets/taroii/pothole-detection</t>
        </is>
      </c>
      <c r="AK820" s="27" t="n"/>
      <c r="AL820" s="14" t="inlineStr">
        <is>
          <t>P: primary documentation (not evaluator-verified data quality)</t>
        </is>
      </c>
      <c r="AM820" s="27" t="n"/>
      <c r="AN820" s="14" t="inlineStr">
        <is>
          <t>930672a382fd1595efea309633e81d73166f1369</t>
        </is>
      </c>
      <c r="AO820" s="27" t="n"/>
      <c r="AP820" s="14" t="inlineStr">
        <is>
          <t>2026-09-07</t>
        </is>
      </c>
      <c r="AQ820" s="27" t="n"/>
      <c r="AR820" s="14">
        <f>IF(AND(AS820=5,LEN(AW820)=5,LEN(SUBSTITUTE(SUBSTITUTE(SUBSTITUTE(SUBSTITUTE(AW820,"Y",""),"N",""),"U",""),"X",""))=0),1,0)</f>
        <v/>
      </c>
      <c r="AS820" s="14">
        <f>COUNTA(G820,J820,M820,P820,S820)</f>
        <v/>
      </c>
      <c r="AT820" s="14">
        <f>SUM(IF(OR(G820="Y",G820="N",G820="U",G820="X"),IF(G820=F820,1,0),0),IF(OR(J820="Y",J820="N",J820="U",J820="X"),IF(J820=I820,1,0),0),IF(OR(M820="Y",M820="N",M820="U",M820="X"),IF(M820=L820,1,0),0),IF(OR(P820="Y",P820="N",P820="U",P820="X"),IF(P820=O820,1,0),0),IF(OR(S820="Y",S820="N",S820="U",S820="X"),IF(S820=R820,1,0),0))</f>
        <v/>
      </c>
      <c r="AU820" s="14">
        <f>A820&amp;"|"&amp;LEFT(C820,1)</f>
        <v/>
      </c>
      <c r="AV820" s="14">
        <f>F820&amp;I820&amp;L820&amp;O820&amp;R820</f>
        <v/>
      </c>
      <c r="AW820" s="14">
        <f>G820&amp;J820&amp;M820&amp;P820&amp;S820</f>
        <v/>
      </c>
    </row>
    <row r="821" ht="70" customHeight="1">
      <c r="A821" s="14" t="inlineStr">
        <is>
          <t>DS-103</t>
        </is>
      </c>
      <c r="B821" s="14" t="inlineStr">
        <is>
          <t>taroii/pothole-detection</t>
        </is>
      </c>
      <c r="C821" s="14" t="inlineStr">
        <is>
          <t>C Sample Size</t>
        </is>
      </c>
      <c r="D821" s="14">
        <f>MCDM_Settings!$D$10</f>
        <v/>
      </c>
      <c r="E821" s="14" t="inlineStr">
        <is>
          <t>C1 Count originals</t>
        </is>
      </c>
      <c r="F821" s="21" t="inlineStr">
        <is>
          <t>U</t>
        </is>
      </c>
      <c r="G821" s="23" t="n"/>
      <c r="H821" s="14" t="inlineStr">
        <is>
          <t>C2 Count each class</t>
        </is>
      </c>
      <c r="I821" s="21" t="inlineStr">
        <is>
          <t>U</t>
        </is>
      </c>
      <c r="J821" s="23" t="n"/>
      <c r="K821" s="14" t="inlineStr">
        <is>
          <t>C3 Count each group</t>
        </is>
      </c>
      <c r="L821" s="21" t="inlineStr">
        <is>
          <t>U</t>
        </is>
      </c>
      <c r="M821" s="23" t="n"/>
      <c r="N821" s="14" t="inlineStr">
        <is>
          <t>C4 Count each split</t>
        </is>
      </c>
      <c r="O821" s="21" t="inlineStr">
        <is>
          <t>U</t>
        </is>
      </c>
      <c r="P821" s="23" t="n"/>
      <c r="Q821" s="14" t="inlineStr">
        <is>
          <t>C5 Justify the size</t>
        </is>
      </c>
      <c r="R821" s="21" t="inlineStr">
        <is>
          <t>U</t>
        </is>
      </c>
      <c r="S821" s="23" t="n"/>
      <c r="T821" s="14">
        <f>IF(Z821=0,IF(ISNUMBER(SEARCH("X",AV821)),"Unrated (0-5; X)","Unrated (0-5)"),IF(Z821=1,V821&amp;"/5",V821&amp;"-"&amp;X821&amp;"/5 (P"&amp;IF(ISNUMBER(SEARCH("X",AV821)),"; X","")&amp;")"))</f>
        <v/>
      </c>
      <c r="U821" s="26">
        <f>IF(AS821=0,"",IF(AR821=0,"Incomplete/invalid",IF(AA821=0,IF(ISNUMBER(SEARCH("X",AW821)),"Unrated (0-5; X)","Unrated (0-5)"),IF(AA821=1,W821&amp;"/5",W821&amp;"-"&amp;Y821&amp;"/5 (P"&amp;IF(ISNUMBER(SEARCH("X",AW821)),"; X","")&amp;")"))))</f>
        <v/>
      </c>
      <c r="V821" s="53">
        <f>LEN(AV821)-LEN(SUBSTITUTE(AV821,"Y",""))</f>
        <v/>
      </c>
      <c r="W821" s="54">
        <f>IF(AR821=1,LEN(AW821)-LEN(SUBSTITUTE(AW821,"Y","")),"")</f>
        <v/>
      </c>
      <c r="X821" s="53">
        <f>5-(LEN(AV821)-LEN(SUBSTITUTE(AV821,"N","")))</f>
        <v/>
      </c>
      <c r="Y821" s="54">
        <f>IF(AR821=1,5-(LEN(AW821)-LEN(SUBSTITUTE(AW821,"N",""))),"")</f>
        <v/>
      </c>
      <c r="Z821" s="55">
        <f>(V821+5-X821)/5</f>
        <v/>
      </c>
      <c r="AA821" s="56">
        <f>IF(AR821=1,(W821+5-Y821)/5,"")</f>
        <v/>
      </c>
      <c r="AB821" s="57">
        <f>D821*V821/5</f>
        <v/>
      </c>
      <c r="AC821" s="58">
        <f>IF(AR821=1,D821*W821/5,"")</f>
        <v/>
      </c>
      <c r="AD821" s="57">
        <f>D821*X821/5</f>
        <v/>
      </c>
      <c r="AE821" s="58">
        <f>IF(AR821=1,D821*Y821/5,"")</f>
        <v/>
      </c>
      <c r="AF821" s="57">
        <f>D821*Z821</f>
        <v/>
      </c>
      <c r="AG821" s="58">
        <f>IF(AR821=1,D821*AA821,"")</f>
        <v/>
      </c>
      <c r="AH821" s="14" t="inlineStr">
        <is>
          <t>Y: none | N: none | X: none | U: C1, C2, C3, C4, C5. See dataset-specific evidence note in MCDM_Grades and the complete rules in MCDM_Rubric.</t>
        </is>
      </c>
      <c r="AI821" s="27" t="n"/>
      <c r="AJ821" s="14" t="inlineStr">
        <is>
          <t>https://huggingface.co/datasets/taroii/pothole-detection</t>
        </is>
      </c>
      <c r="AK821" s="27" t="n"/>
      <c r="AL821" s="14" t="inlineStr">
        <is>
          <t>P: primary documentation (not evaluator-verified data quality)</t>
        </is>
      </c>
      <c r="AM821" s="27" t="n"/>
      <c r="AN821" s="14" t="inlineStr">
        <is>
          <t>930672a382fd1595efea309633e81d73166f1369</t>
        </is>
      </c>
      <c r="AO821" s="27" t="n"/>
      <c r="AP821" s="14" t="inlineStr">
        <is>
          <t>2026-09-07</t>
        </is>
      </c>
      <c r="AQ821" s="27" t="n"/>
      <c r="AR821" s="14">
        <f>IF(AND(AS821=5,LEN(AW821)=5,LEN(SUBSTITUTE(SUBSTITUTE(SUBSTITUTE(SUBSTITUTE(AW821,"Y",""),"N",""),"U",""),"X",""))=0),1,0)</f>
        <v/>
      </c>
      <c r="AS821" s="14">
        <f>COUNTA(G821,J821,M821,P821,S821)</f>
        <v/>
      </c>
      <c r="AT821" s="14">
        <f>SUM(IF(OR(G821="Y",G821="N",G821="U",G821="X"),IF(G821=F821,1,0),0),IF(OR(J821="Y",J821="N",J821="U",J821="X"),IF(J821=I821,1,0),0),IF(OR(M821="Y",M821="N",M821="U",M821="X"),IF(M821=L821,1,0),0),IF(OR(P821="Y",P821="N",P821="U",P821="X"),IF(P821=O821,1,0),0),IF(OR(S821="Y",S821="N",S821="U",S821="X"),IF(S821=R821,1,0),0))</f>
        <v/>
      </c>
      <c r="AU821" s="14">
        <f>A821&amp;"|"&amp;LEFT(C821,1)</f>
        <v/>
      </c>
      <c r="AV821" s="14">
        <f>F821&amp;I821&amp;L821&amp;O821&amp;R821</f>
        <v/>
      </c>
      <c r="AW821" s="14">
        <f>G821&amp;J821&amp;M821&amp;P821&amp;S821</f>
        <v/>
      </c>
    </row>
    <row r="822" ht="70" customHeight="1">
      <c r="A822" s="14" t="inlineStr">
        <is>
          <t>DS-103</t>
        </is>
      </c>
      <c r="B822" s="14" t="inlineStr">
        <is>
          <t>taroii/pothole-detection</t>
        </is>
      </c>
      <c r="C822" s="14" t="inlineStr">
        <is>
          <t>R Domain Fit</t>
        </is>
      </c>
      <c r="D822" s="14">
        <f>MCDM_Settings!$D$11</f>
        <v/>
      </c>
      <c r="E822" s="14" t="inlineStr">
        <is>
          <t>R1 Define the domain</t>
        </is>
      </c>
      <c r="F822" s="21" t="inlineStr">
        <is>
          <t>U</t>
        </is>
      </c>
      <c r="G822" s="23" t="n"/>
      <c r="H822" s="14" t="inlineStr">
        <is>
          <t>R2 Describe coverage</t>
        </is>
      </c>
      <c r="I822" s="21" t="inlineStr">
        <is>
          <t>U</t>
        </is>
      </c>
      <c r="J822" s="23" t="n"/>
      <c r="K822" s="14" t="inlineStr">
        <is>
          <t>R3 Compare the target</t>
        </is>
      </c>
      <c r="L822" s="21" t="inlineStr">
        <is>
          <t>U</t>
        </is>
      </c>
      <c r="M822" s="23" t="n"/>
      <c r="N822" s="14" t="inlineStr">
        <is>
          <t>R4 Check for bias</t>
        </is>
      </c>
      <c r="O822" s="21" t="inlineStr">
        <is>
          <t>U</t>
        </is>
      </c>
      <c r="P822" s="23" t="n"/>
      <c r="Q822" s="14" t="inlineStr">
        <is>
          <t>R5 Test a new domain</t>
        </is>
      </c>
      <c r="R822" s="21" t="inlineStr">
        <is>
          <t>U</t>
        </is>
      </c>
      <c r="S822" s="23" t="n"/>
      <c r="T822" s="14">
        <f>IF(Z822=0,IF(ISNUMBER(SEARCH("X",AV822)),"Unrated (0-5; X)","Unrated (0-5)"),IF(Z822=1,V822&amp;"/5",V822&amp;"-"&amp;X822&amp;"/5 (P"&amp;IF(ISNUMBER(SEARCH("X",AV822)),"; X","")&amp;")"))</f>
        <v/>
      </c>
      <c r="U822" s="26">
        <f>IF(AS822=0,"",IF(AR822=0,"Incomplete/invalid",IF(AA822=0,IF(ISNUMBER(SEARCH("X",AW822)),"Unrated (0-5; X)","Unrated (0-5)"),IF(AA822=1,W822&amp;"/5",W822&amp;"-"&amp;Y822&amp;"/5 (P"&amp;IF(ISNUMBER(SEARCH("X",AW822)),"; X","")&amp;")"))))</f>
        <v/>
      </c>
      <c r="V822" s="53">
        <f>LEN(AV822)-LEN(SUBSTITUTE(AV822,"Y",""))</f>
        <v/>
      </c>
      <c r="W822" s="54">
        <f>IF(AR822=1,LEN(AW822)-LEN(SUBSTITUTE(AW822,"Y","")),"")</f>
        <v/>
      </c>
      <c r="X822" s="53">
        <f>5-(LEN(AV822)-LEN(SUBSTITUTE(AV822,"N","")))</f>
        <v/>
      </c>
      <c r="Y822" s="54">
        <f>IF(AR822=1,5-(LEN(AW822)-LEN(SUBSTITUTE(AW822,"N",""))),"")</f>
        <v/>
      </c>
      <c r="Z822" s="55">
        <f>(V822+5-X822)/5</f>
        <v/>
      </c>
      <c r="AA822" s="56">
        <f>IF(AR822=1,(W822+5-Y822)/5,"")</f>
        <v/>
      </c>
      <c r="AB822" s="57">
        <f>D822*V822/5</f>
        <v/>
      </c>
      <c r="AC822" s="58">
        <f>IF(AR822=1,D822*W822/5,"")</f>
        <v/>
      </c>
      <c r="AD822" s="57">
        <f>D822*X822/5</f>
        <v/>
      </c>
      <c r="AE822" s="58">
        <f>IF(AR822=1,D822*Y822/5,"")</f>
        <v/>
      </c>
      <c r="AF822" s="57">
        <f>D822*Z822</f>
        <v/>
      </c>
      <c r="AG822" s="58">
        <f>IF(AR822=1,D822*AA822,"")</f>
        <v/>
      </c>
      <c r="AH822" s="14" t="inlineStr">
        <is>
          <t>Y: none | N: none | X: none | U: R1, R2, R3, R4, R5. See dataset-specific evidence note in MCDM_Grades and the complete rules in MCDM_Rubric.</t>
        </is>
      </c>
      <c r="AI822" s="27" t="n"/>
      <c r="AJ822" s="14" t="inlineStr">
        <is>
          <t>https://huggingface.co/datasets/taroii/pothole-detection</t>
        </is>
      </c>
      <c r="AK822" s="27" t="n"/>
      <c r="AL822" s="14" t="inlineStr">
        <is>
          <t>P: primary documentation (not evaluator-verified data quality)</t>
        </is>
      </c>
      <c r="AM822" s="27" t="n"/>
      <c r="AN822" s="14" t="inlineStr">
        <is>
          <t>930672a382fd1595efea309633e81d73166f1369</t>
        </is>
      </c>
      <c r="AO822" s="27" t="n"/>
      <c r="AP822" s="14" t="inlineStr">
        <is>
          <t>2026-09-07</t>
        </is>
      </c>
      <c r="AQ822" s="27" t="n"/>
      <c r="AR822" s="14">
        <f>IF(AND(AS822=5,LEN(AW822)=5,LEN(SUBSTITUTE(SUBSTITUTE(SUBSTITUTE(SUBSTITUTE(AW822,"Y",""),"N",""),"U",""),"X",""))=0),1,0)</f>
        <v/>
      </c>
      <c r="AS822" s="14">
        <f>COUNTA(G822,J822,M822,P822,S822)</f>
        <v/>
      </c>
      <c r="AT822" s="14">
        <f>SUM(IF(OR(G822="Y",G822="N",G822="U",G822="X"),IF(G822=F822,1,0),0),IF(OR(J822="Y",J822="N",J822="U",J822="X"),IF(J822=I822,1,0),0),IF(OR(M822="Y",M822="N",M822="U",M822="X"),IF(M822=L822,1,0),0),IF(OR(P822="Y",P822="N",P822="U",P822="X"),IF(P822=O822,1,0),0),IF(OR(S822="Y",S822="N",S822="U",S822="X"),IF(S822=R822,1,0),0))</f>
        <v/>
      </c>
      <c r="AU822" s="14">
        <f>A822&amp;"|"&amp;LEFT(C822,1)</f>
        <v/>
      </c>
      <c r="AV822" s="14">
        <f>F822&amp;I822&amp;L822&amp;O822&amp;R822</f>
        <v/>
      </c>
      <c r="AW822" s="14">
        <f>G822&amp;J822&amp;M822&amp;P822&amp;S822</f>
        <v/>
      </c>
    </row>
    <row r="823" ht="70" customHeight="1">
      <c r="A823" s="14" t="inlineStr">
        <is>
          <t>DS-103</t>
        </is>
      </c>
      <c r="B823" s="14" t="inlineStr">
        <is>
          <t>taroii/pothole-detection</t>
        </is>
      </c>
      <c r="C823" s="14" t="inlineStr">
        <is>
          <t>M Sensor Details</t>
        </is>
      </c>
      <c r="D823" s="14">
        <f>MCDM_Settings!$D$12</f>
        <v/>
      </c>
      <c r="E823" s="14" t="inlineStr">
        <is>
          <t>M1 Identify equipment</t>
        </is>
      </c>
      <c r="F823" s="21" t="inlineStr">
        <is>
          <t>U</t>
        </is>
      </c>
      <c r="G823" s="23" t="n"/>
      <c r="H823" s="14" t="inlineStr">
        <is>
          <t>M2 Specify the scale</t>
        </is>
      </c>
      <c r="I823" s="21" t="inlineStr">
        <is>
          <t>U</t>
        </is>
      </c>
      <c r="J823" s="23" t="n"/>
      <c r="K823" s="14" t="inlineStr">
        <is>
          <t>M3 Locate the records</t>
        </is>
      </c>
      <c r="L823" s="21" t="inlineStr">
        <is>
          <t>U</t>
        </is>
      </c>
      <c r="M823" s="23" t="n"/>
      <c r="N823" s="14" t="inlineStr">
        <is>
          <t>M4 Report precision</t>
        </is>
      </c>
      <c r="O823" s="21" t="inlineStr">
        <is>
          <t>U</t>
        </is>
      </c>
      <c r="P823" s="23" t="n"/>
      <c r="Q823" s="14" t="inlineStr">
        <is>
          <t>M5 Explain processing</t>
        </is>
      </c>
      <c r="R823" s="21" t="inlineStr">
        <is>
          <t>U</t>
        </is>
      </c>
      <c r="S823" s="23" t="n"/>
      <c r="T823" s="14">
        <f>IF(Z823=0,IF(ISNUMBER(SEARCH("X",AV823)),"Unrated (0-5; X)","Unrated (0-5)"),IF(Z823=1,V823&amp;"/5",V823&amp;"-"&amp;X823&amp;"/5 (P"&amp;IF(ISNUMBER(SEARCH("X",AV823)),"; X","")&amp;")"))</f>
        <v/>
      </c>
      <c r="U823" s="26">
        <f>IF(AS823=0,"",IF(AR823=0,"Incomplete/invalid",IF(AA823=0,IF(ISNUMBER(SEARCH("X",AW823)),"Unrated (0-5; X)","Unrated (0-5)"),IF(AA823=1,W823&amp;"/5",W823&amp;"-"&amp;Y823&amp;"/5 (P"&amp;IF(ISNUMBER(SEARCH("X",AW823)),"; X","")&amp;")"))))</f>
        <v/>
      </c>
      <c r="V823" s="53">
        <f>LEN(AV823)-LEN(SUBSTITUTE(AV823,"Y",""))</f>
        <v/>
      </c>
      <c r="W823" s="54">
        <f>IF(AR823=1,LEN(AW823)-LEN(SUBSTITUTE(AW823,"Y","")),"")</f>
        <v/>
      </c>
      <c r="X823" s="53">
        <f>5-(LEN(AV823)-LEN(SUBSTITUTE(AV823,"N","")))</f>
        <v/>
      </c>
      <c r="Y823" s="54">
        <f>IF(AR823=1,5-(LEN(AW823)-LEN(SUBSTITUTE(AW823,"N",""))),"")</f>
        <v/>
      </c>
      <c r="Z823" s="55">
        <f>(V823+5-X823)/5</f>
        <v/>
      </c>
      <c r="AA823" s="56">
        <f>IF(AR823=1,(W823+5-Y823)/5,"")</f>
        <v/>
      </c>
      <c r="AB823" s="57">
        <f>D823*V823/5</f>
        <v/>
      </c>
      <c r="AC823" s="58">
        <f>IF(AR823=1,D823*W823/5,"")</f>
        <v/>
      </c>
      <c r="AD823" s="57">
        <f>D823*X823/5</f>
        <v/>
      </c>
      <c r="AE823" s="58">
        <f>IF(AR823=1,D823*Y823/5,"")</f>
        <v/>
      </c>
      <c r="AF823" s="57">
        <f>D823*Z823</f>
        <v/>
      </c>
      <c r="AG823" s="58">
        <f>IF(AR823=1,D823*AA823,"")</f>
        <v/>
      </c>
      <c r="AH823" s="14" t="inlineStr">
        <is>
          <t>Y: none | N: none | X: none | U: M1, M2, M3, M4, M5. See dataset-specific evidence note in MCDM_Grades and the complete rules in MCDM_Rubric.</t>
        </is>
      </c>
      <c r="AI823" s="27" t="n"/>
      <c r="AJ823" s="14" t="inlineStr">
        <is>
          <t>https://huggingface.co/datasets/taroii/pothole-detection</t>
        </is>
      </c>
      <c r="AK823" s="27" t="n"/>
      <c r="AL823" s="14" t="inlineStr">
        <is>
          <t>P: primary documentation (not evaluator-verified data quality)</t>
        </is>
      </c>
      <c r="AM823" s="27" t="n"/>
      <c r="AN823" s="14" t="inlineStr">
        <is>
          <t>930672a382fd1595efea309633e81d73166f1369</t>
        </is>
      </c>
      <c r="AO823" s="27" t="n"/>
      <c r="AP823" s="14" t="inlineStr">
        <is>
          <t>2026-09-07</t>
        </is>
      </c>
      <c r="AQ823" s="27" t="n"/>
      <c r="AR823" s="14">
        <f>IF(AND(AS823=5,LEN(AW823)=5,LEN(SUBSTITUTE(SUBSTITUTE(SUBSTITUTE(SUBSTITUTE(AW823,"Y",""),"N",""),"U",""),"X",""))=0),1,0)</f>
        <v/>
      </c>
      <c r="AS823" s="14">
        <f>COUNTA(G823,J823,M823,P823,S823)</f>
        <v/>
      </c>
      <c r="AT823" s="14">
        <f>SUM(IF(OR(G823="Y",G823="N",G823="U",G823="X"),IF(G823=F823,1,0),0),IF(OR(J823="Y",J823="N",J823="U",J823="X"),IF(J823=I823,1,0),0),IF(OR(M823="Y",M823="N",M823="U",M823="X"),IF(M823=L823,1,0),0),IF(OR(P823="Y",P823="N",P823="U",P823="X"),IF(P823=O823,1,0),0),IF(OR(S823="Y",S823="N",S823="U",S823="X"),IF(S823=R823,1,0),0))</f>
        <v/>
      </c>
      <c r="AU823" s="14">
        <f>A823&amp;"|"&amp;LEFT(C823,1)</f>
        <v/>
      </c>
      <c r="AV823" s="14">
        <f>F823&amp;I823&amp;L823&amp;O823&amp;R823</f>
        <v/>
      </c>
      <c r="AW823" s="14">
        <f>G823&amp;J823&amp;M823&amp;P823&amp;S823</f>
        <v/>
      </c>
    </row>
    <row r="824" ht="70" customHeight="1">
      <c r="A824" s="14" t="inlineStr">
        <is>
          <t>DS-103</t>
        </is>
      </c>
      <c r="B824" s="14" t="inlineStr">
        <is>
          <t>taroii/pothole-detection</t>
        </is>
      </c>
      <c r="C824" s="14" t="inlineStr">
        <is>
          <t>V Test Readiness</t>
        </is>
      </c>
      <c r="D824" s="14">
        <f>MCDM_Settings!$D$13</f>
        <v/>
      </c>
      <c r="E824" s="14" t="inlineStr">
        <is>
          <t>V1 Identify test data</t>
        </is>
      </c>
      <c r="F824" s="21" t="inlineStr">
        <is>
          <t>Y</t>
        </is>
      </c>
      <c r="G824" s="23" t="n"/>
      <c r="H824" s="14" t="inlineStr">
        <is>
          <t>V2 Define the splits</t>
        </is>
      </c>
      <c r="I824" s="21" t="inlineStr">
        <is>
          <t>U</t>
        </is>
      </c>
      <c r="J824" s="23" t="n"/>
      <c r="K824" s="14" t="inlineStr">
        <is>
          <t>V3 Prevent leakage</t>
        </is>
      </c>
      <c r="L824" s="21" t="inlineStr">
        <is>
          <t>U</t>
        </is>
      </c>
      <c r="M824" s="23" t="n"/>
      <c r="N824" s="14" t="inlineStr">
        <is>
          <t>V4 Provide a baseline</t>
        </is>
      </c>
      <c r="O824" s="21" t="inlineStr">
        <is>
          <t>U</t>
        </is>
      </c>
      <c r="P824" s="23" t="n"/>
      <c r="Q824" s="14" t="inlineStr">
        <is>
          <t>V5 Report uncertainty</t>
        </is>
      </c>
      <c r="R824" s="21" t="inlineStr">
        <is>
          <t>U</t>
        </is>
      </c>
      <c r="S824" s="23" t="n"/>
      <c r="T824" s="14">
        <f>IF(Z824=0,IF(ISNUMBER(SEARCH("X",AV824)),"Unrated (0-5; X)","Unrated (0-5)"),IF(Z824=1,V824&amp;"/5",V824&amp;"-"&amp;X824&amp;"/5 (P"&amp;IF(ISNUMBER(SEARCH("X",AV824)),"; X","")&amp;")"))</f>
        <v/>
      </c>
      <c r="U824" s="26">
        <f>IF(AS824=0,"",IF(AR824=0,"Incomplete/invalid",IF(AA824=0,IF(ISNUMBER(SEARCH("X",AW824)),"Unrated (0-5; X)","Unrated (0-5)"),IF(AA824=1,W824&amp;"/5",W824&amp;"-"&amp;Y824&amp;"/5 (P"&amp;IF(ISNUMBER(SEARCH("X",AW824)),"; X","")&amp;")"))))</f>
        <v/>
      </c>
      <c r="V824" s="53">
        <f>LEN(AV824)-LEN(SUBSTITUTE(AV824,"Y",""))</f>
        <v/>
      </c>
      <c r="W824" s="54">
        <f>IF(AR824=1,LEN(AW824)-LEN(SUBSTITUTE(AW824,"Y","")),"")</f>
        <v/>
      </c>
      <c r="X824" s="53">
        <f>5-(LEN(AV824)-LEN(SUBSTITUTE(AV824,"N","")))</f>
        <v/>
      </c>
      <c r="Y824" s="54">
        <f>IF(AR824=1,5-(LEN(AW824)-LEN(SUBSTITUTE(AW824,"N",""))),"")</f>
        <v/>
      </c>
      <c r="Z824" s="55">
        <f>(V824+5-X824)/5</f>
        <v/>
      </c>
      <c r="AA824" s="56">
        <f>IF(AR824=1,(W824+5-Y824)/5,"")</f>
        <v/>
      </c>
      <c r="AB824" s="57">
        <f>D824*V824/5</f>
        <v/>
      </c>
      <c r="AC824" s="58">
        <f>IF(AR824=1,D824*W824/5,"")</f>
        <v/>
      </c>
      <c r="AD824" s="57">
        <f>D824*X824/5</f>
        <v/>
      </c>
      <c r="AE824" s="58">
        <f>IF(AR824=1,D824*Y824/5,"")</f>
        <v/>
      </c>
      <c r="AF824" s="57">
        <f>D824*Z824</f>
        <v/>
      </c>
      <c r="AG824" s="58">
        <f>IF(AR824=1,D824*AA824,"")</f>
        <v/>
      </c>
      <c r="AH824" s="14" t="inlineStr">
        <is>
          <t>Y: V1 | N: none | X: none | U: V2, V3, V4, V5. See dataset-specific evidence note in MCDM_Grades and the complete rules in MCDM_Rubric.</t>
        </is>
      </c>
      <c r="AI824" s="27" t="n"/>
      <c r="AJ824" s="14" t="inlineStr">
        <is>
          <t>https://huggingface.co/datasets/taroii/pothole-detection</t>
        </is>
      </c>
      <c r="AK824" s="27" t="n"/>
      <c r="AL824" s="14" t="inlineStr">
        <is>
          <t>P: primary documentation (not evaluator-verified data quality)</t>
        </is>
      </c>
      <c r="AM824" s="27" t="n"/>
      <c r="AN824" s="14" t="inlineStr">
        <is>
          <t>930672a382fd1595efea309633e81d73166f1369</t>
        </is>
      </c>
      <c r="AO824" s="27" t="n"/>
      <c r="AP824" s="14" t="inlineStr">
        <is>
          <t>2026-09-07</t>
        </is>
      </c>
      <c r="AQ824" s="27" t="n"/>
      <c r="AR824" s="14">
        <f>IF(AND(AS824=5,LEN(AW824)=5,LEN(SUBSTITUTE(SUBSTITUTE(SUBSTITUTE(SUBSTITUTE(AW824,"Y",""),"N",""),"U",""),"X",""))=0),1,0)</f>
        <v/>
      </c>
      <c r="AS824" s="14">
        <f>COUNTA(G824,J824,M824,P824,S824)</f>
        <v/>
      </c>
      <c r="AT824" s="14">
        <f>SUM(IF(OR(G824="Y",G824="N",G824="U",G824="X"),IF(G824=F824,1,0),0),IF(OR(J824="Y",J824="N",J824="U",J824="X"),IF(J824=I824,1,0),0),IF(OR(M824="Y",M824="N",M824="U",M824="X"),IF(M824=L824,1,0),0),IF(OR(P824="Y",P824="N",P824="U",P824="X"),IF(P824=O824,1,0),0),IF(OR(S824="Y",S824="N",S824="U",S824="X"),IF(S824=R824,1,0),0))</f>
        <v/>
      </c>
      <c r="AU824" s="14">
        <f>A824&amp;"|"&amp;LEFT(C824,1)</f>
        <v/>
      </c>
      <c r="AV824" s="14">
        <f>F824&amp;I824&amp;L824&amp;O824&amp;R824</f>
        <v/>
      </c>
      <c r="AW824" s="14">
        <f>G824&amp;J824&amp;M824&amp;P824&amp;S824</f>
        <v/>
      </c>
    </row>
    <row r="825" ht="70" customHeight="1">
      <c r="A825" s="14" t="inlineStr">
        <is>
          <t>DS-103</t>
        </is>
      </c>
      <c r="B825" s="14" t="inlineStr">
        <is>
          <t>taroii/pothole-detection</t>
        </is>
      </c>
      <c r="C825" s="14" t="inlineStr">
        <is>
          <t>E Engineering Value</t>
        </is>
      </c>
      <c r="D825" s="14">
        <f>MCDM_Settings!$D$14</f>
        <v/>
      </c>
      <c r="E825" s="14" t="inlineStr">
        <is>
          <t>E1 Define the outcome</t>
        </is>
      </c>
      <c r="F825" s="21" t="inlineStr">
        <is>
          <t>U</t>
        </is>
      </c>
      <c r="G825" s="23" t="n"/>
      <c r="H825" s="14" t="inlineStr">
        <is>
          <t>E2 Provide measurements</t>
        </is>
      </c>
      <c r="I825" s="21" t="inlineStr">
        <is>
          <t>U</t>
        </is>
      </c>
      <c r="J825" s="23" t="n"/>
      <c r="K825" s="14" t="inlineStr">
        <is>
          <t>E3 Link the records</t>
        </is>
      </c>
      <c r="L825" s="21" t="inlineStr">
        <is>
          <t>U</t>
        </is>
      </c>
      <c r="M825" s="23" t="n"/>
      <c r="N825" s="14" t="inlineStr">
        <is>
          <t>E4 Map agency needs</t>
        </is>
      </c>
      <c r="O825" s="21" t="inlineStr">
        <is>
          <t>U</t>
        </is>
      </c>
      <c r="P825" s="23" t="n"/>
      <c r="Q825" s="14" t="inlineStr">
        <is>
          <t>E5 Validate the decision</t>
        </is>
      </c>
      <c r="R825" s="21" t="inlineStr">
        <is>
          <t>U</t>
        </is>
      </c>
      <c r="S825" s="23" t="n"/>
      <c r="T825" s="14">
        <f>IF(Z825=0,IF(ISNUMBER(SEARCH("X",AV825)),"Unrated (0-5; X)","Unrated (0-5)"),IF(Z825=1,V825&amp;"/5",V825&amp;"-"&amp;X825&amp;"/5 (P"&amp;IF(ISNUMBER(SEARCH("X",AV825)),"; X","")&amp;")"))</f>
        <v/>
      </c>
      <c r="U825" s="26">
        <f>IF(AS825=0,"",IF(AR825=0,"Incomplete/invalid",IF(AA825=0,IF(ISNUMBER(SEARCH("X",AW825)),"Unrated (0-5; X)","Unrated (0-5)"),IF(AA825=1,W825&amp;"/5",W825&amp;"-"&amp;Y825&amp;"/5 (P"&amp;IF(ISNUMBER(SEARCH("X",AW825)),"; X","")&amp;")"))))</f>
        <v/>
      </c>
      <c r="V825" s="53">
        <f>LEN(AV825)-LEN(SUBSTITUTE(AV825,"Y",""))</f>
        <v/>
      </c>
      <c r="W825" s="54">
        <f>IF(AR825=1,LEN(AW825)-LEN(SUBSTITUTE(AW825,"Y","")),"")</f>
        <v/>
      </c>
      <c r="X825" s="53">
        <f>5-(LEN(AV825)-LEN(SUBSTITUTE(AV825,"N","")))</f>
        <v/>
      </c>
      <c r="Y825" s="54">
        <f>IF(AR825=1,5-(LEN(AW825)-LEN(SUBSTITUTE(AW825,"N",""))),"")</f>
        <v/>
      </c>
      <c r="Z825" s="55">
        <f>(V825+5-X825)/5</f>
        <v/>
      </c>
      <c r="AA825" s="56">
        <f>IF(AR825=1,(W825+5-Y825)/5,"")</f>
        <v/>
      </c>
      <c r="AB825" s="57">
        <f>D825*V825/5</f>
        <v/>
      </c>
      <c r="AC825" s="58">
        <f>IF(AR825=1,D825*W825/5,"")</f>
        <v/>
      </c>
      <c r="AD825" s="57">
        <f>D825*X825/5</f>
        <v/>
      </c>
      <c r="AE825" s="58">
        <f>IF(AR825=1,D825*Y825/5,"")</f>
        <v/>
      </c>
      <c r="AF825" s="57">
        <f>D825*Z825</f>
        <v/>
      </c>
      <c r="AG825" s="58">
        <f>IF(AR825=1,D825*AA825,"")</f>
        <v/>
      </c>
      <c r="AH825" s="14" t="inlineStr">
        <is>
          <t>Y: none | N: none | X: none | U: E1, E2, E3, E4, E5. See dataset-specific evidence note in MCDM_Grades and the complete rules in MCDM_Rubric.</t>
        </is>
      </c>
      <c r="AI825" s="27" t="n"/>
      <c r="AJ825" s="14" t="inlineStr">
        <is>
          <t>https://huggingface.co/datasets/taroii/pothole-detection</t>
        </is>
      </c>
      <c r="AK825" s="27" t="n"/>
      <c r="AL825" s="14" t="inlineStr">
        <is>
          <t>P: primary documentation (not evaluator-verified data quality)</t>
        </is>
      </c>
      <c r="AM825" s="27" t="n"/>
      <c r="AN825" s="14" t="inlineStr">
        <is>
          <t>930672a382fd1595efea309633e81d73166f1369</t>
        </is>
      </c>
      <c r="AO825" s="27" t="n"/>
      <c r="AP825" s="14" t="inlineStr">
        <is>
          <t>2026-09-07</t>
        </is>
      </c>
      <c r="AQ825" s="27" t="n"/>
      <c r="AR825" s="14">
        <f>IF(AND(AS825=5,LEN(AW825)=5,LEN(SUBSTITUTE(SUBSTITUTE(SUBSTITUTE(SUBSTITUTE(AW825,"Y",""),"N",""),"U",""),"X",""))=0),1,0)</f>
        <v/>
      </c>
      <c r="AS825" s="14">
        <f>COUNTA(G825,J825,M825,P825,S825)</f>
        <v/>
      </c>
      <c r="AT825" s="14">
        <f>SUM(IF(OR(G825="Y",G825="N",G825="U",G825="X"),IF(G825=F825,1,0),0),IF(OR(J825="Y",J825="N",J825="U",J825="X"),IF(J825=I825,1,0),0),IF(OR(M825="Y",M825="N",M825="U",M825="X"),IF(M825=L825,1,0),0),IF(OR(P825="Y",P825="N",P825="U",P825="X"),IF(P825=O825,1,0),0),IF(OR(S825="Y",S825="N",S825="U",S825="X"),IF(S825=R825,1,0),0))</f>
        <v/>
      </c>
      <c r="AU825" s="14">
        <f>A825&amp;"|"&amp;LEFT(C825,1)</f>
        <v/>
      </c>
      <c r="AV825" s="14">
        <f>F825&amp;I825&amp;L825&amp;O825&amp;R825</f>
        <v/>
      </c>
      <c r="AW825" s="14">
        <f>G825&amp;J825&amp;M825&amp;P825&amp;S825</f>
        <v/>
      </c>
    </row>
    <row r="826" ht="70" customHeight="1">
      <c r="A826" s="14" t="inlineStr">
        <is>
          <t>DS-104</t>
        </is>
      </c>
      <c r="B826" s="14" t="inlineStr">
        <is>
          <t>Unified Road Defect Dataset</t>
        </is>
      </c>
      <c r="C826" s="14" t="inlineStr">
        <is>
          <t>A Access</t>
        </is>
      </c>
      <c r="D826" s="14">
        <f>MCDM_Settings!$D$7</f>
        <v/>
      </c>
      <c r="E826" s="14" t="inlineStr">
        <is>
          <t>A1 Find the release</t>
        </is>
      </c>
      <c r="F826" s="21" t="inlineStr">
        <is>
          <t>Y</t>
        </is>
      </c>
      <c r="G826" s="23" t="n"/>
      <c r="H826" s="14" t="inlineStr">
        <is>
          <t>A2 Get the data</t>
        </is>
      </c>
      <c r="I826" s="21" t="inlineStr">
        <is>
          <t>Y</t>
        </is>
      </c>
      <c r="J826" s="23" t="n"/>
      <c r="K826" s="14" t="inlineStr">
        <is>
          <t>A3 Check the license</t>
        </is>
      </c>
      <c r="L826" s="21" t="inlineStr">
        <is>
          <t>U</t>
        </is>
      </c>
      <c r="M826" s="23" t="n"/>
      <c r="N826" s="14" t="inlineStr">
        <is>
          <t>A4 Check other rights</t>
        </is>
      </c>
      <c r="O826" s="21" t="inlineStr">
        <is>
          <t>U</t>
        </is>
      </c>
      <c r="P826" s="23" t="n"/>
      <c r="Q826" s="14" t="inlineStr">
        <is>
          <t>A5 Open a sample</t>
        </is>
      </c>
      <c r="R826" s="21" t="inlineStr">
        <is>
          <t>U</t>
        </is>
      </c>
      <c r="S826" s="23" t="n"/>
      <c r="T826" s="14">
        <f>IF(Z826=0,IF(ISNUMBER(SEARCH("X",AV826)),"Unrated (0-5; X)","Unrated (0-5)"),IF(Z826=1,V826&amp;"/5",V826&amp;"-"&amp;X826&amp;"/5 (P"&amp;IF(ISNUMBER(SEARCH("X",AV826)),"; X","")&amp;")"))</f>
        <v/>
      </c>
      <c r="U826" s="26">
        <f>IF(AS826=0,"",IF(AR826=0,"Incomplete/invalid",IF(AA826=0,IF(ISNUMBER(SEARCH("X",AW826)),"Unrated (0-5; X)","Unrated (0-5)"),IF(AA826=1,W826&amp;"/5",W826&amp;"-"&amp;Y826&amp;"/5 (P"&amp;IF(ISNUMBER(SEARCH("X",AW826)),"; X","")&amp;")"))))</f>
        <v/>
      </c>
      <c r="V826" s="53">
        <f>LEN(AV826)-LEN(SUBSTITUTE(AV826,"Y",""))</f>
        <v/>
      </c>
      <c r="W826" s="54">
        <f>IF(AR826=1,LEN(AW826)-LEN(SUBSTITUTE(AW826,"Y","")),"")</f>
        <v/>
      </c>
      <c r="X826" s="53">
        <f>5-(LEN(AV826)-LEN(SUBSTITUTE(AV826,"N","")))</f>
        <v/>
      </c>
      <c r="Y826" s="54">
        <f>IF(AR826=1,5-(LEN(AW826)-LEN(SUBSTITUTE(AW826,"N",""))),"")</f>
        <v/>
      </c>
      <c r="Z826" s="55">
        <f>(V826+5-X826)/5</f>
        <v/>
      </c>
      <c r="AA826" s="56">
        <f>IF(AR826=1,(W826+5-Y826)/5,"")</f>
        <v/>
      </c>
      <c r="AB826" s="57">
        <f>D826*V826/5</f>
        <v/>
      </c>
      <c r="AC826" s="58">
        <f>IF(AR826=1,D826*W826/5,"")</f>
        <v/>
      </c>
      <c r="AD826" s="57">
        <f>D826*X826/5</f>
        <v/>
      </c>
      <c r="AE826" s="58">
        <f>IF(AR826=1,D826*Y826/5,"")</f>
        <v/>
      </c>
      <c r="AF826" s="57">
        <f>D826*Z826</f>
        <v/>
      </c>
      <c r="AG826" s="58">
        <f>IF(AR826=1,D826*AA826,"")</f>
        <v/>
      </c>
      <c r="AH826" s="14" t="inlineStr">
        <is>
          <t>Y: A1, A2 | N: none | X: none | U: A3, A4, A5. See dataset-specific evidence note in MCDM_Grades and the complete rules in MCDM_Rubric.</t>
        </is>
      </c>
      <c r="AI826" s="27" t="n"/>
      <c r="AJ826" s="14" t="inlineStr">
        <is>
          <t>https://huggingface.co/datasets/TamAko783/Unified_Road_Defect_Dataset</t>
        </is>
      </c>
      <c r="AK826" s="27" t="n"/>
      <c r="AL826" s="14" t="inlineStr">
        <is>
          <t>P: primary documentation (not evaluator-verified data quality)</t>
        </is>
      </c>
      <c r="AM826" s="27" t="n"/>
      <c r="AN826" s="14" t="inlineStr">
        <is>
          <t>7ba2309c243f989d72a6e9a8a9aca902871232ce</t>
        </is>
      </c>
      <c r="AO826" s="27" t="n"/>
      <c r="AP826" s="14" t="inlineStr">
        <is>
          <t>2026-09-07</t>
        </is>
      </c>
      <c r="AQ826" s="27" t="n"/>
      <c r="AR826" s="14">
        <f>IF(AND(AS826=5,LEN(AW826)=5,LEN(SUBSTITUTE(SUBSTITUTE(SUBSTITUTE(SUBSTITUTE(AW826,"Y",""),"N",""),"U",""),"X",""))=0),1,0)</f>
        <v/>
      </c>
      <c r="AS826" s="14">
        <f>COUNTA(G826,J826,M826,P826,S826)</f>
        <v/>
      </c>
      <c r="AT826" s="14">
        <f>SUM(IF(OR(G826="Y",G826="N",G826="U",G826="X"),IF(G826=F826,1,0),0),IF(OR(J826="Y",J826="N",J826="U",J826="X"),IF(J826=I826,1,0),0),IF(OR(M826="Y",M826="N",M826="U",M826="X"),IF(M826=L826,1,0),0),IF(OR(P826="Y",P826="N",P826="U",P826="X"),IF(P826=O826,1,0),0),IF(OR(S826="Y",S826="N",S826="U",S826="X"),IF(S826=R826,1,0),0))</f>
        <v/>
      </c>
      <c r="AU826" s="14">
        <f>A826&amp;"|"&amp;LEFT(C826,1)</f>
        <v/>
      </c>
      <c r="AV826" s="14">
        <f>F826&amp;I826&amp;L826&amp;O826&amp;R826</f>
        <v/>
      </c>
      <c r="AW826" s="14">
        <f>G826&amp;J826&amp;M826&amp;P826&amp;S826</f>
        <v/>
      </c>
    </row>
    <row r="827" ht="70" customHeight="1">
      <c r="A827" s="14" t="inlineStr">
        <is>
          <t>DS-104</t>
        </is>
      </c>
      <c r="B827" s="14" t="inlineStr">
        <is>
          <t>Unified Road Defect Dataset</t>
        </is>
      </c>
      <c r="C827" s="14" t="inlineStr">
        <is>
          <t>L Label Quality</t>
        </is>
      </c>
      <c r="D827" s="14">
        <f>MCDM_Settings!$D$8</f>
        <v/>
      </c>
      <c r="E827" s="14" t="inlineStr">
        <is>
          <t>L1 Define the targets</t>
        </is>
      </c>
      <c r="F827" s="21" t="inlineStr">
        <is>
          <t>Y</t>
        </is>
      </c>
      <c r="G827" s="23" t="n"/>
      <c r="H827" s="14" t="inlineStr">
        <is>
          <t>L2 Explain the rules</t>
        </is>
      </c>
      <c r="I827" s="21" t="inlineStr">
        <is>
          <t>U</t>
        </is>
      </c>
      <c r="J827" s="23" t="n"/>
      <c r="K827" s="14" t="inlineStr">
        <is>
          <t>L3 Identify the team</t>
        </is>
      </c>
      <c r="L827" s="21" t="inlineStr">
        <is>
          <t>U</t>
        </is>
      </c>
      <c r="M827" s="23" t="n"/>
      <c r="N827" s="14" t="inlineStr">
        <is>
          <t>L4 Review and correct</t>
        </is>
      </c>
      <c r="O827" s="21" t="inlineStr">
        <is>
          <t>U</t>
        </is>
      </c>
      <c r="P827" s="23" t="n"/>
      <c r="Q827" s="14" t="inlineStr">
        <is>
          <t>L5 Measure reliability</t>
        </is>
      </c>
      <c r="R827" s="21" t="inlineStr">
        <is>
          <t>U</t>
        </is>
      </c>
      <c r="S827" s="23" t="n"/>
      <c r="T827" s="14">
        <f>IF(Z827=0,IF(ISNUMBER(SEARCH("X",AV827)),"Unrated (0-5; X)","Unrated (0-5)"),IF(Z827=1,V827&amp;"/5",V827&amp;"-"&amp;X827&amp;"/5 (P"&amp;IF(ISNUMBER(SEARCH("X",AV827)),"; X","")&amp;")"))</f>
        <v/>
      </c>
      <c r="U827" s="26">
        <f>IF(AS827=0,"",IF(AR827=0,"Incomplete/invalid",IF(AA827=0,IF(ISNUMBER(SEARCH("X",AW827)),"Unrated (0-5; X)","Unrated (0-5)"),IF(AA827=1,W827&amp;"/5",W827&amp;"-"&amp;Y827&amp;"/5 (P"&amp;IF(ISNUMBER(SEARCH("X",AW827)),"; X","")&amp;")"))))</f>
        <v/>
      </c>
      <c r="V827" s="53">
        <f>LEN(AV827)-LEN(SUBSTITUTE(AV827,"Y",""))</f>
        <v/>
      </c>
      <c r="W827" s="54">
        <f>IF(AR827=1,LEN(AW827)-LEN(SUBSTITUTE(AW827,"Y","")),"")</f>
        <v/>
      </c>
      <c r="X827" s="53">
        <f>5-(LEN(AV827)-LEN(SUBSTITUTE(AV827,"N","")))</f>
        <v/>
      </c>
      <c r="Y827" s="54">
        <f>IF(AR827=1,5-(LEN(AW827)-LEN(SUBSTITUTE(AW827,"N",""))),"")</f>
        <v/>
      </c>
      <c r="Z827" s="55">
        <f>(V827+5-X827)/5</f>
        <v/>
      </c>
      <c r="AA827" s="56">
        <f>IF(AR827=1,(W827+5-Y827)/5,"")</f>
        <v/>
      </c>
      <c r="AB827" s="57">
        <f>D827*V827/5</f>
        <v/>
      </c>
      <c r="AC827" s="58">
        <f>IF(AR827=1,D827*W827/5,"")</f>
        <v/>
      </c>
      <c r="AD827" s="57">
        <f>D827*X827/5</f>
        <v/>
      </c>
      <c r="AE827" s="58">
        <f>IF(AR827=1,D827*Y827/5,"")</f>
        <v/>
      </c>
      <c r="AF827" s="57">
        <f>D827*Z827</f>
        <v/>
      </c>
      <c r="AG827" s="58">
        <f>IF(AR827=1,D827*AA827,"")</f>
        <v/>
      </c>
      <c r="AH827" s="14" t="inlineStr">
        <is>
          <t>Y: L1 | N: none | X: none | U: L2, L3, L4, L5. See dataset-specific evidence note in MCDM_Grades and the complete rules in MCDM_Rubric.</t>
        </is>
      </c>
      <c r="AI827" s="27" t="n"/>
      <c r="AJ827" s="14" t="inlineStr">
        <is>
          <t>https://huggingface.co/datasets/TamAko783/Unified_Road_Defect_Dataset</t>
        </is>
      </c>
      <c r="AK827" s="27" t="n"/>
      <c r="AL827" s="14" t="inlineStr">
        <is>
          <t>P: primary documentation (not evaluator-verified data quality)</t>
        </is>
      </c>
      <c r="AM827" s="27" t="n"/>
      <c r="AN827" s="14" t="inlineStr">
        <is>
          <t>7ba2309c243f989d72a6e9a8a9aca902871232ce</t>
        </is>
      </c>
      <c r="AO827" s="27" t="n"/>
      <c r="AP827" s="14" t="inlineStr">
        <is>
          <t>2026-09-07</t>
        </is>
      </c>
      <c r="AQ827" s="27" t="n"/>
      <c r="AR827" s="14">
        <f>IF(AND(AS827=5,LEN(AW827)=5,LEN(SUBSTITUTE(SUBSTITUTE(SUBSTITUTE(SUBSTITUTE(AW827,"Y",""),"N",""),"U",""),"X",""))=0),1,0)</f>
        <v/>
      </c>
      <c r="AS827" s="14">
        <f>COUNTA(G827,J827,M827,P827,S827)</f>
        <v/>
      </c>
      <c r="AT827" s="14">
        <f>SUM(IF(OR(G827="Y",G827="N",G827="U",G827="X"),IF(G827=F827,1,0),0),IF(OR(J827="Y",J827="N",J827="U",J827="X"),IF(J827=I827,1,0),0),IF(OR(M827="Y",M827="N",M827="U",M827="X"),IF(M827=L827,1,0),0),IF(OR(P827="Y",P827="N",P827="U",P827="X"),IF(P827=O827,1,0),0),IF(OR(S827="Y",S827="N",S827="U",S827="X"),IF(S827=R827,1,0),0))</f>
        <v/>
      </c>
      <c r="AU827" s="14">
        <f>A827&amp;"|"&amp;LEFT(C827,1)</f>
        <v/>
      </c>
      <c r="AV827" s="14">
        <f>F827&amp;I827&amp;L827&amp;O827&amp;R827</f>
        <v/>
      </c>
      <c r="AW827" s="14">
        <f>G827&amp;J827&amp;M827&amp;P827&amp;S827</f>
        <v/>
      </c>
    </row>
    <row r="828" ht="70" customHeight="1">
      <c r="A828" s="14" t="inlineStr">
        <is>
          <t>DS-104</t>
        </is>
      </c>
      <c r="B828" s="14" t="inlineStr">
        <is>
          <t>Unified Road Defect Dataset</t>
        </is>
      </c>
      <c r="C828" s="14" t="inlineStr">
        <is>
          <t>D Documentation</t>
        </is>
      </c>
      <c r="D828" s="14">
        <f>MCDM_Settings!$D$9</f>
        <v/>
      </c>
      <c r="E828" s="14" t="inlineStr">
        <is>
          <t>D1 Describe the files</t>
        </is>
      </c>
      <c r="F828" s="21" t="inlineStr">
        <is>
          <t>U</t>
        </is>
      </c>
      <c r="G828" s="23" t="n"/>
      <c r="H828" s="14" t="inlineStr">
        <is>
          <t>D2 Explain the source</t>
        </is>
      </c>
      <c r="I828" s="21" t="inlineStr">
        <is>
          <t>Y</t>
        </is>
      </c>
      <c r="J828" s="23" t="n"/>
      <c r="K828" s="14" t="inlineStr">
        <is>
          <t>D3 Track the version</t>
        </is>
      </c>
      <c r="L828" s="21" t="inlineStr">
        <is>
          <t>Y</t>
        </is>
      </c>
      <c r="M828" s="23" t="n"/>
      <c r="N828" s="14" t="inlineStr">
        <is>
          <t>D4 State the limits</t>
        </is>
      </c>
      <c r="O828" s="21" t="inlineStr">
        <is>
          <t>Y</t>
        </is>
      </c>
      <c r="P828" s="23" t="n"/>
      <c r="Q828" s="14" t="inlineStr">
        <is>
          <t>D5 Locate the details</t>
        </is>
      </c>
      <c r="R828" s="21" t="inlineStr">
        <is>
          <t>Y</t>
        </is>
      </c>
      <c r="S828" s="23" t="n"/>
      <c r="T828" s="14">
        <f>IF(Z828=0,IF(ISNUMBER(SEARCH("X",AV828)),"Unrated (0-5; X)","Unrated (0-5)"),IF(Z828=1,V828&amp;"/5",V828&amp;"-"&amp;X828&amp;"/5 (P"&amp;IF(ISNUMBER(SEARCH("X",AV828)),"; X","")&amp;")"))</f>
        <v/>
      </c>
      <c r="U828" s="26">
        <f>IF(AS828=0,"",IF(AR828=0,"Incomplete/invalid",IF(AA828=0,IF(ISNUMBER(SEARCH("X",AW828)),"Unrated (0-5; X)","Unrated (0-5)"),IF(AA828=1,W828&amp;"/5",W828&amp;"-"&amp;Y828&amp;"/5 (P"&amp;IF(ISNUMBER(SEARCH("X",AW828)),"; X","")&amp;")"))))</f>
        <v/>
      </c>
      <c r="V828" s="53">
        <f>LEN(AV828)-LEN(SUBSTITUTE(AV828,"Y",""))</f>
        <v/>
      </c>
      <c r="W828" s="54">
        <f>IF(AR828=1,LEN(AW828)-LEN(SUBSTITUTE(AW828,"Y","")),"")</f>
        <v/>
      </c>
      <c r="X828" s="53">
        <f>5-(LEN(AV828)-LEN(SUBSTITUTE(AV828,"N","")))</f>
        <v/>
      </c>
      <c r="Y828" s="54">
        <f>IF(AR828=1,5-(LEN(AW828)-LEN(SUBSTITUTE(AW828,"N",""))),"")</f>
        <v/>
      </c>
      <c r="Z828" s="55">
        <f>(V828+5-X828)/5</f>
        <v/>
      </c>
      <c r="AA828" s="56">
        <f>IF(AR828=1,(W828+5-Y828)/5,"")</f>
        <v/>
      </c>
      <c r="AB828" s="57">
        <f>D828*V828/5</f>
        <v/>
      </c>
      <c r="AC828" s="58">
        <f>IF(AR828=1,D828*W828/5,"")</f>
        <v/>
      </c>
      <c r="AD828" s="57">
        <f>D828*X828/5</f>
        <v/>
      </c>
      <c r="AE828" s="58">
        <f>IF(AR828=1,D828*Y828/5,"")</f>
        <v/>
      </c>
      <c r="AF828" s="57">
        <f>D828*Z828</f>
        <v/>
      </c>
      <c r="AG828" s="58">
        <f>IF(AR828=1,D828*AA828,"")</f>
        <v/>
      </c>
      <c r="AH828" s="14" t="inlineStr">
        <is>
          <t>Y: D2, D3, D4, D5 | N: none | X: none | U: D1. See dataset-specific evidence note in MCDM_Grades and the complete rules in MCDM_Rubric.</t>
        </is>
      </c>
      <c r="AI828" s="27" t="n"/>
      <c r="AJ828" s="14" t="inlineStr">
        <is>
          <t>https://huggingface.co/datasets/TamAko783/Unified_Road_Defect_Dataset</t>
        </is>
      </c>
      <c r="AK828" s="27" t="n"/>
      <c r="AL828" s="14" t="inlineStr">
        <is>
          <t>P: primary documentation (not evaluator-verified data quality)</t>
        </is>
      </c>
      <c r="AM828" s="27" t="n"/>
      <c r="AN828" s="14" t="inlineStr">
        <is>
          <t>7ba2309c243f989d72a6e9a8a9aca902871232ce</t>
        </is>
      </c>
      <c r="AO828" s="27" t="n"/>
      <c r="AP828" s="14" t="inlineStr">
        <is>
          <t>2026-09-07</t>
        </is>
      </c>
      <c r="AQ828" s="27" t="n"/>
      <c r="AR828" s="14">
        <f>IF(AND(AS828=5,LEN(AW828)=5,LEN(SUBSTITUTE(SUBSTITUTE(SUBSTITUTE(SUBSTITUTE(AW828,"Y",""),"N",""),"U",""),"X",""))=0),1,0)</f>
        <v/>
      </c>
      <c r="AS828" s="14">
        <f>COUNTA(G828,J828,M828,P828,S828)</f>
        <v/>
      </c>
      <c r="AT828" s="14">
        <f>SUM(IF(OR(G828="Y",G828="N",G828="U",G828="X"),IF(G828=F828,1,0),0),IF(OR(J828="Y",J828="N",J828="U",J828="X"),IF(J828=I828,1,0),0),IF(OR(M828="Y",M828="N",M828="U",M828="X"),IF(M828=L828,1,0),0),IF(OR(P828="Y",P828="N",P828="U",P828="X"),IF(P828=O828,1,0),0),IF(OR(S828="Y",S828="N",S828="U",S828="X"),IF(S828=R828,1,0),0))</f>
        <v/>
      </c>
      <c r="AU828" s="14">
        <f>A828&amp;"|"&amp;LEFT(C828,1)</f>
        <v/>
      </c>
      <c r="AV828" s="14">
        <f>F828&amp;I828&amp;L828&amp;O828&amp;R828</f>
        <v/>
      </c>
      <c r="AW828" s="14">
        <f>G828&amp;J828&amp;M828&amp;P828&amp;S828</f>
        <v/>
      </c>
    </row>
    <row r="829" ht="70" customHeight="1">
      <c r="A829" s="14" t="inlineStr">
        <is>
          <t>DS-104</t>
        </is>
      </c>
      <c r="B829" s="14" t="inlineStr">
        <is>
          <t>Unified Road Defect Dataset</t>
        </is>
      </c>
      <c r="C829" s="14" t="inlineStr">
        <is>
          <t>C Sample Size</t>
        </is>
      </c>
      <c r="D829" s="14">
        <f>MCDM_Settings!$D$10</f>
        <v/>
      </c>
      <c r="E829" s="14" t="inlineStr">
        <is>
          <t>C1 Count originals</t>
        </is>
      </c>
      <c r="F829" s="21" t="inlineStr">
        <is>
          <t>U</t>
        </is>
      </c>
      <c r="G829" s="23" t="n"/>
      <c r="H829" s="14" t="inlineStr">
        <is>
          <t>C2 Count each class</t>
        </is>
      </c>
      <c r="I829" s="21" t="inlineStr">
        <is>
          <t>Y</t>
        </is>
      </c>
      <c r="J829" s="23" t="n"/>
      <c r="K829" s="14" t="inlineStr">
        <is>
          <t>C3 Count each group</t>
        </is>
      </c>
      <c r="L829" s="21" t="inlineStr">
        <is>
          <t>U</t>
        </is>
      </c>
      <c r="M829" s="23" t="n"/>
      <c r="N829" s="14" t="inlineStr">
        <is>
          <t>C4 Count each split</t>
        </is>
      </c>
      <c r="O829" s="21" t="inlineStr">
        <is>
          <t>U</t>
        </is>
      </c>
      <c r="P829" s="23" t="n"/>
      <c r="Q829" s="14" t="inlineStr">
        <is>
          <t>C5 Justify the size</t>
        </is>
      </c>
      <c r="R829" s="21" t="inlineStr">
        <is>
          <t>U</t>
        </is>
      </c>
      <c r="S829" s="23" t="n"/>
      <c r="T829" s="14">
        <f>IF(Z829=0,IF(ISNUMBER(SEARCH("X",AV829)),"Unrated (0-5; X)","Unrated (0-5)"),IF(Z829=1,V829&amp;"/5",V829&amp;"-"&amp;X829&amp;"/5 (P"&amp;IF(ISNUMBER(SEARCH("X",AV829)),"; X","")&amp;")"))</f>
        <v/>
      </c>
      <c r="U829" s="26">
        <f>IF(AS829=0,"",IF(AR829=0,"Incomplete/invalid",IF(AA829=0,IF(ISNUMBER(SEARCH("X",AW829)),"Unrated (0-5; X)","Unrated (0-5)"),IF(AA829=1,W829&amp;"/5",W829&amp;"-"&amp;Y829&amp;"/5 (P"&amp;IF(ISNUMBER(SEARCH("X",AW829)),"; X","")&amp;")"))))</f>
        <v/>
      </c>
      <c r="V829" s="53">
        <f>LEN(AV829)-LEN(SUBSTITUTE(AV829,"Y",""))</f>
        <v/>
      </c>
      <c r="W829" s="54">
        <f>IF(AR829=1,LEN(AW829)-LEN(SUBSTITUTE(AW829,"Y","")),"")</f>
        <v/>
      </c>
      <c r="X829" s="53">
        <f>5-(LEN(AV829)-LEN(SUBSTITUTE(AV829,"N","")))</f>
        <v/>
      </c>
      <c r="Y829" s="54">
        <f>IF(AR829=1,5-(LEN(AW829)-LEN(SUBSTITUTE(AW829,"N",""))),"")</f>
        <v/>
      </c>
      <c r="Z829" s="55">
        <f>(V829+5-X829)/5</f>
        <v/>
      </c>
      <c r="AA829" s="56">
        <f>IF(AR829=1,(W829+5-Y829)/5,"")</f>
        <v/>
      </c>
      <c r="AB829" s="57">
        <f>D829*V829/5</f>
        <v/>
      </c>
      <c r="AC829" s="58">
        <f>IF(AR829=1,D829*W829/5,"")</f>
        <v/>
      </c>
      <c r="AD829" s="57">
        <f>D829*X829/5</f>
        <v/>
      </c>
      <c r="AE829" s="58">
        <f>IF(AR829=1,D829*Y829/5,"")</f>
        <v/>
      </c>
      <c r="AF829" s="57">
        <f>D829*Z829</f>
        <v/>
      </c>
      <c r="AG829" s="58">
        <f>IF(AR829=1,D829*AA829,"")</f>
        <v/>
      </c>
      <c r="AH829" s="14" t="inlineStr">
        <is>
          <t>Y: C2 | N: none | X: none | U: C1, C3, C4, C5. See dataset-specific evidence note in MCDM_Grades and the complete rules in MCDM_Rubric.</t>
        </is>
      </c>
      <c r="AI829" s="27" t="n"/>
      <c r="AJ829" s="14" t="inlineStr">
        <is>
          <t>https://huggingface.co/datasets/TamAko783/Unified_Road_Defect_Dataset</t>
        </is>
      </c>
      <c r="AK829" s="27" t="n"/>
      <c r="AL829" s="14" t="inlineStr">
        <is>
          <t>P: primary documentation (not evaluator-verified data quality)</t>
        </is>
      </c>
      <c r="AM829" s="27" t="n"/>
      <c r="AN829" s="14" t="inlineStr">
        <is>
          <t>7ba2309c243f989d72a6e9a8a9aca902871232ce</t>
        </is>
      </c>
      <c r="AO829" s="27" t="n"/>
      <c r="AP829" s="14" t="inlineStr">
        <is>
          <t>2026-09-07</t>
        </is>
      </c>
      <c r="AQ829" s="27" t="n"/>
      <c r="AR829" s="14">
        <f>IF(AND(AS829=5,LEN(AW829)=5,LEN(SUBSTITUTE(SUBSTITUTE(SUBSTITUTE(SUBSTITUTE(AW829,"Y",""),"N",""),"U",""),"X",""))=0),1,0)</f>
        <v/>
      </c>
      <c r="AS829" s="14">
        <f>COUNTA(G829,J829,M829,P829,S829)</f>
        <v/>
      </c>
      <c r="AT829" s="14">
        <f>SUM(IF(OR(G829="Y",G829="N",G829="U",G829="X"),IF(G829=F829,1,0),0),IF(OR(J829="Y",J829="N",J829="U",J829="X"),IF(J829=I829,1,0),0),IF(OR(M829="Y",M829="N",M829="U",M829="X"),IF(M829=L829,1,0),0),IF(OR(P829="Y",P829="N",P829="U",P829="X"),IF(P829=O829,1,0),0),IF(OR(S829="Y",S829="N",S829="U",S829="X"),IF(S829=R829,1,0),0))</f>
        <v/>
      </c>
      <c r="AU829" s="14">
        <f>A829&amp;"|"&amp;LEFT(C829,1)</f>
        <v/>
      </c>
      <c r="AV829" s="14">
        <f>F829&amp;I829&amp;L829&amp;O829&amp;R829</f>
        <v/>
      </c>
      <c r="AW829" s="14">
        <f>G829&amp;J829&amp;M829&amp;P829&amp;S829</f>
        <v/>
      </c>
    </row>
    <row r="830" ht="70" customHeight="1">
      <c r="A830" s="14" t="inlineStr">
        <is>
          <t>DS-104</t>
        </is>
      </c>
      <c r="B830" s="14" t="inlineStr">
        <is>
          <t>Unified Road Defect Dataset</t>
        </is>
      </c>
      <c r="C830" s="14" t="inlineStr">
        <is>
          <t>R Domain Fit</t>
        </is>
      </c>
      <c r="D830" s="14">
        <f>MCDM_Settings!$D$11</f>
        <v/>
      </c>
      <c r="E830" s="14" t="inlineStr">
        <is>
          <t>R1 Define the domain</t>
        </is>
      </c>
      <c r="F830" s="21" t="inlineStr">
        <is>
          <t>U</t>
        </is>
      </c>
      <c r="G830" s="23" t="n"/>
      <c r="H830" s="14" t="inlineStr">
        <is>
          <t>R2 Describe coverage</t>
        </is>
      </c>
      <c r="I830" s="21" t="inlineStr">
        <is>
          <t>U</t>
        </is>
      </c>
      <c r="J830" s="23" t="n"/>
      <c r="K830" s="14" t="inlineStr">
        <is>
          <t>R3 Compare the target</t>
        </is>
      </c>
      <c r="L830" s="21" t="inlineStr">
        <is>
          <t>U</t>
        </is>
      </c>
      <c r="M830" s="23" t="n"/>
      <c r="N830" s="14" t="inlineStr">
        <is>
          <t>R4 Check for bias</t>
        </is>
      </c>
      <c r="O830" s="21" t="inlineStr">
        <is>
          <t>U</t>
        </is>
      </c>
      <c r="P830" s="23" t="n"/>
      <c r="Q830" s="14" t="inlineStr">
        <is>
          <t>R5 Test a new domain</t>
        </is>
      </c>
      <c r="R830" s="21" t="inlineStr">
        <is>
          <t>U</t>
        </is>
      </c>
      <c r="S830" s="23" t="n"/>
      <c r="T830" s="14">
        <f>IF(Z830=0,IF(ISNUMBER(SEARCH("X",AV830)),"Unrated (0-5; X)","Unrated (0-5)"),IF(Z830=1,V830&amp;"/5",V830&amp;"-"&amp;X830&amp;"/5 (P"&amp;IF(ISNUMBER(SEARCH("X",AV830)),"; X","")&amp;")"))</f>
        <v/>
      </c>
      <c r="U830" s="26">
        <f>IF(AS830=0,"",IF(AR830=0,"Incomplete/invalid",IF(AA830=0,IF(ISNUMBER(SEARCH("X",AW830)),"Unrated (0-5; X)","Unrated (0-5)"),IF(AA830=1,W830&amp;"/5",W830&amp;"-"&amp;Y830&amp;"/5 (P"&amp;IF(ISNUMBER(SEARCH("X",AW830)),"; X","")&amp;")"))))</f>
        <v/>
      </c>
      <c r="V830" s="53">
        <f>LEN(AV830)-LEN(SUBSTITUTE(AV830,"Y",""))</f>
        <v/>
      </c>
      <c r="W830" s="54">
        <f>IF(AR830=1,LEN(AW830)-LEN(SUBSTITUTE(AW830,"Y","")),"")</f>
        <v/>
      </c>
      <c r="X830" s="53">
        <f>5-(LEN(AV830)-LEN(SUBSTITUTE(AV830,"N","")))</f>
        <v/>
      </c>
      <c r="Y830" s="54">
        <f>IF(AR830=1,5-(LEN(AW830)-LEN(SUBSTITUTE(AW830,"N",""))),"")</f>
        <v/>
      </c>
      <c r="Z830" s="55">
        <f>(V830+5-X830)/5</f>
        <v/>
      </c>
      <c r="AA830" s="56">
        <f>IF(AR830=1,(W830+5-Y830)/5,"")</f>
        <v/>
      </c>
      <c r="AB830" s="57">
        <f>D830*V830/5</f>
        <v/>
      </c>
      <c r="AC830" s="58">
        <f>IF(AR830=1,D830*W830/5,"")</f>
        <v/>
      </c>
      <c r="AD830" s="57">
        <f>D830*X830/5</f>
        <v/>
      </c>
      <c r="AE830" s="58">
        <f>IF(AR830=1,D830*Y830/5,"")</f>
        <v/>
      </c>
      <c r="AF830" s="57">
        <f>D830*Z830</f>
        <v/>
      </c>
      <c r="AG830" s="58">
        <f>IF(AR830=1,D830*AA830,"")</f>
        <v/>
      </c>
      <c r="AH830" s="14" t="inlineStr">
        <is>
          <t>Y: none | N: none | X: none | U: R1, R2, R3, R4, R5. See dataset-specific evidence note in MCDM_Grades and the complete rules in MCDM_Rubric.</t>
        </is>
      </c>
      <c r="AI830" s="27" t="n"/>
      <c r="AJ830" s="14" t="inlineStr">
        <is>
          <t>https://huggingface.co/datasets/TamAko783/Unified_Road_Defect_Dataset</t>
        </is>
      </c>
      <c r="AK830" s="27" t="n"/>
      <c r="AL830" s="14" t="inlineStr">
        <is>
          <t>P: primary documentation (not evaluator-verified data quality)</t>
        </is>
      </c>
      <c r="AM830" s="27" t="n"/>
      <c r="AN830" s="14" t="inlineStr">
        <is>
          <t>7ba2309c243f989d72a6e9a8a9aca902871232ce</t>
        </is>
      </c>
      <c r="AO830" s="27" t="n"/>
      <c r="AP830" s="14" t="inlineStr">
        <is>
          <t>2026-09-07</t>
        </is>
      </c>
      <c r="AQ830" s="27" t="n"/>
      <c r="AR830" s="14">
        <f>IF(AND(AS830=5,LEN(AW830)=5,LEN(SUBSTITUTE(SUBSTITUTE(SUBSTITUTE(SUBSTITUTE(AW830,"Y",""),"N",""),"U",""),"X",""))=0),1,0)</f>
        <v/>
      </c>
      <c r="AS830" s="14">
        <f>COUNTA(G830,J830,M830,P830,S830)</f>
        <v/>
      </c>
      <c r="AT830" s="14">
        <f>SUM(IF(OR(G830="Y",G830="N",G830="U",G830="X"),IF(G830=F830,1,0),0),IF(OR(J830="Y",J830="N",J830="U",J830="X"),IF(J830=I830,1,0),0),IF(OR(M830="Y",M830="N",M830="U",M830="X"),IF(M830=L830,1,0),0),IF(OR(P830="Y",P830="N",P830="U",P830="X"),IF(P830=O830,1,0),0),IF(OR(S830="Y",S830="N",S830="U",S830="X"),IF(S830=R830,1,0),0))</f>
        <v/>
      </c>
      <c r="AU830" s="14">
        <f>A830&amp;"|"&amp;LEFT(C830,1)</f>
        <v/>
      </c>
      <c r="AV830" s="14">
        <f>F830&amp;I830&amp;L830&amp;O830&amp;R830</f>
        <v/>
      </c>
      <c r="AW830" s="14">
        <f>G830&amp;J830&amp;M830&amp;P830&amp;S830</f>
        <v/>
      </c>
    </row>
    <row r="831" ht="70" customHeight="1">
      <c r="A831" s="14" t="inlineStr">
        <is>
          <t>DS-104</t>
        </is>
      </c>
      <c r="B831" s="14" t="inlineStr">
        <is>
          <t>Unified Road Defect Dataset</t>
        </is>
      </c>
      <c r="C831" s="14" t="inlineStr">
        <is>
          <t>M Sensor Details</t>
        </is>
      </c>
      <c r="D831" s="14">
        <f>MCDM_Settings!$D$12</f>
        <v/>
      </c>
      <c r="E831" s="14" t="inlineStr">
        <is>
          <t>M1 Identify equipment</t>
        </is>
      </c>
      <c r="F831" s="21" t="inlineStr">
        <is>
          <t>U</t>
        </is>
      </c>
      <c r="G831" s="23" t="n"/>
      <c r="H831" s="14" t="inlineStr">
        <is>
          <t>M2 Specify the scale</t>
        </is>
      </c>
      <c r="I831" s="21" t="inlineStr">
        <is>
          <t>U</t>
        </is>
      </c>
      <c r="J831" s="23" t="n"/>
      <c r="K831" s="14" t="inlineStr">
        <is>
          <t>M3 Locate the records</t>
        </is>
      </c>
      <c r="L831" s="21" t="inlineStr">
        <is>
          <t>U</t>
        </is>
      </c>
      <c r="M831" s="23" t="n"/>
      <c r="N831" s="14" t="inlineStr">
        <is>
          <t>M4 Report precision</t>
        </is>
      </c>
      <c r="O831" s="21" t="inlineStr">
        <is>
          <t>U</t>
        </is>
      </c>
      <c r="P831" s="23" t="n"/>
      <c r="Q831" s="14" t="inlineStr">
        <is>
          <t>M5 Explain processing</t>
        </is>
      </c>
      <c r="R831" s="21" t="inlineStr">
        <is>
          <t>Y</t>
        </is>
      </c>
      <c r="S831" s="23" t="n"/>
      <c r="T831" s="14">
        <f>IF(Z831=0,IF(ISNUMBER(SEARCH("X",AV831)),"Unrated (0-5; X)","Unrated (0-5)"),IF(Z831=1,V831&amp;"/5",V831&amp;"-"&amp;X831&amp;"/5 (P"&amp;IF(ISNUMBER(SEARCH("X",AV831)),"; X","")&amp;")"))</f>
        <v/>
      </c>
      <c r="U831" s="26">
        <f>IF(AS831=0,"",IF(AR831=0,"Incomplete/invalid",IF(AA831=0,IF(ISNUMBER(SEARCH("X",AW831)),"Unrated (0-5; X)","Unrated (0-5)"),IF(AA831=1,W831&amp;"/5",W831&amp;"-"&amp;Y831&amp;"/5 (P"&amp;IF(ISNUMBER(SEARCH("X",AW831)),"; X","")&amp;")"))))</f>
        <v/>
      </c>
      <c r="V831" s="53">
        <f>LEN(AV831)-LEN(SUBSTITUTE(AV831,"Y",""))</f>
        <v/>
      </c>
      <c r="W831" s="54">
        <f>IF(AR831=1,LEN(AW831)-LEN(SUBSTITUTE(AW831,"Y","")),"")</f>
        <v/>
      </c>
      <c r="X831" s="53">
        <f>5-(LEN(AV831)-LEN(SUBSTITUTE(AV831,"N","")))</f>
        <v/>
      </c>
      <c r="Y831" s="54">
        <f>IF(AR831=1,5-(LEN(AW831)-LEN(SUBSTITUTE(AW831,"N",""))),"")</f>
        <v/>
      </c>
      <c r="Z831" s="55">
        <f>(V831+5-X831)/5</f>
        <v/>
      </c>
      <c r="AA831" s="56">
        <f>IF(AR831=1,(W831+5-Y831)/5,"")</f>
        <v/>
      </c>
      <c r="AB831" s="57">
        <f>D831*V831/5</f>
        <v/>
      </c>
      <c r="AC831" s="58">
        <f>IF(AR831=1,D831*W831/5,"")</f>
        <v/>
      </c>
      <c r="AD831" s="57">
        <f>D831*X831/5</f>
        <v/>
      </c>
      <c r="AE831" s="58">
        <f>IF(AR831=1,D831*Y831/5,"")</f>
        <v/>
      </c>
      <c r="AF831" s="57">
        <f>D831*Z831</f>
        <v/>
      </c>
      <c r="AG831" s="58">
        <f>IF(AR831=1,D831*AA831,"")</f>
        <v/>
      </c>
      <c r="AH831" s="14" t="inlineStr">
        <is>
          <t>Y: M5 | N: none | X: none | U: M1, M2, M3, M4. See dataset-specific evidence note in MCDM_Grades and the complete rules in MCDM_Rubric.</t>
        </is>
      </c>
      <c r="AI831" s="27" t="n"/>
      <c r="AJ831" s="14" t="inlineStr">
        <is>
          <t>https://huggingface.co/datasets/TamAko783/Unified_Road_Defect_Dataset</t>
        </is>
      </c>
      <c r="AK831" s="27" t="n"/>
      <c r="AL831" s="14" t="inlineStr">
        <is>
          <t>P: primary documentation (not evaluator-verified data quality)</t>
        </is>
      </c>
      <c r="AM831" s="27" t="n"/>
      <c r="AN831" s="14" t="inlineStr">
        <is>
          <t>7ba2309c243f989d72a6e9a8a9aca902871232ce</t>
        </is>
      </c>
      <c r="AO831" s="27" t="n"/>
      <c r="AP831" s="14" t="inlineStr">
        <is>
          <t>2026-09-07</t>
        </is>
      </c>
      <c r="AQ831" s="27" t="n"/>
      <c r="AR831" s="14">
        <f>IF(AND(AS831=5,LEN(AW831)=5,LEN(SUBSTITUTE(SUBSTITUTE(SUBSTITUTE(SUBSTITUTE(AW831,"Y",""),"N",""),"U",""),"X",""))=0),1,0)</f>
        <v/>
      </c>
      <c r="AS831" s="14">
        <f>COUNTA(G831,J831,M831,P831,S831)</f>
        <v/>
      </c>
      <c r="AT831" s="14">
        <f>SUM(IF(OR(G831="Y",G831="N",G831="U",G831="X"),IF(G831=F831,1,0),0),IF(OR(J831="Y",J831="N",J831="U",J831="X"),IF(J831=I831,1,0),0),IF(OR(M831="Y",M831="N",M831="U",M831="X"),IF(M831=L831,1,0),0),IF(OR(P831="Y",P831="N",P831="U",P831="X"),IF(P831=O831,1,0),0),IF(OR(S831="Y",S831="N",S831="U",S831="X"),IF(S831=R831,1,0),0))</f>
        <v/>
      </c>
      <c r="AU831" s="14">
        <f>A831&amp;"|"&amp;LEFT(C831,1)</f>
        <v/>
      </c>
      <c r="AV831" s="14">
        <f>F831&amp;I831&amp;L831&amp;O831&amp;R831</f>
        <v/>
      </c>
      <c r="AW831" s="14">
        <f>G831&amp;J831&amp;M831&amp;P831&amp;S831</f>
        <v/>
      </c>
    </row>
    <row r="832" ht="70" customHeight="1">
      <c r="A832" s="14" t="inlineStr">
        <is>
          <t>DS-104</t>
        </is>
      </c>
      <c r="B832" s="14" t="inlineStr">
        <is>
          <t>Unified Road Defect Dataset</t>
        </is>
      </c>
      <c r="C832" s="14" t="inlineStr">
        <is>
          <t>V Test Readiness</t>
        </is>
      </c>
      <c r="D832" s="14">
        <f>MCDM_Settings!$D$13</f>
        <v/>
      </c>
      <c r="E832" s="14" t="inlineStr">
        <is>
          <t>V1 Identify test data</t>
        </is>
      </c>
      <c r="F832" s="21" t="inlineStr">
        <is>
          <t>Y</t>
        </is>
      </c>
      <c r="G832" s="23" t="n"/>
      <c r="H832" s="14" t="inlineStr">
        <is>
          <t>V2 Define the splits</t>
        </is>
      </c>
      <c r="I832" s="21" t="inlineStr">
        <is>
          <t>U</t>
        </is>
      </c>
      <c r="J832" s="23" t="n"/>
      <c r="K832" s="14" t="inlineStr">
        <is>
          <t>V3 Prevent leakage</t>
        </is>
      </c>
      <c r="L832" s="21" t="inlineStr">
        <is>
          <t>U</t>
        </is>
      </c>
      <c r="M832" s="23" t="n"/>
      <c r="N832" s="14" t="inlineStr">
        <is>
          <t>V4 Provide a baseline</t>
        </is>
      </c>
      <c r="O832" s="21" t="inlineStr">
        <is>
          <t>U</t>
        </is>
      </c>
      <c r="P832" s="23" t="n"/>
      <c r="Q832" s="14" t="inlineStr">
        <is>
          <t>V5 Report uncertainty</t>
        </is>
      </c>
      <c r="R832" s="21" t="inlineStr">
        <is>
          <t>U</t>
        </is>
      </c>
      <c r="S832" s="23" t="n"/>
      <c r="T832" s="14">
        <f>IF(Z832=0,IF(ISNUMBER(SEARCH("X",AV832)),"Unrated (0-5; X)","Unrated (0-5)"),IF(Z832=1,V832&amp;"/5",V832&amp;"-"&amp;X832&amp;"/5 (P"&amp;IF(ISNUMBER(SEARCH("X",AV832)),"; X","")&amp;")"))</f>
        <v/>
      </c>
      <c r="U832" s="26">
        <f>IF(AS832=0,"",IF(AR832=0,"Incomplete/invalid",IF(AA832=0,IF(ISNUMBER(SEARCH("X",AW832)),"Unrated (0-5; X)","Unrated (0-5)"),IF(AA832=1,W832&amp;"/5",W832&amp;"-"&amp;Y832&amp;"/5 (P"&amp;IF(ISNUMBER(SEARCH("X",AW832)),"; X","")&amp;")"))))</f>
        <v/>
      </c>
      <c r="V832" s="53">
        <f>LEN(AV832)-LEN(SUBSTITUTE(AV832,"Y",""))</f>
        <v/>
      </c>
      <c r="W832" s="54">
        <f>IF(AR832=1,LEN(AW832)-LEN(SUBSTITUTE(AW832,"Y","")),"")</f>
        <v/>
      </c>
      <c r="X832" s="53">
        <f>5-(LEN(AV832)-LEN(SUBSTITUTE(AV832,"N","")))</f>
        <v/>
      </c>
      <c r="Y832" s="54">
        <f>IF(AR832=1,5-(LEN(AW832)-LEN(SUBSTITUTE(AW832,"N",""))),"")</f>
        <v/>
      </c>
      <c r="Z832" s="55">
        <f>(V832+5-X832)/5</f>
        <v/>
      </c>
      <c r="AA832" s="56">
        <f>IF(AR832=1,(W832+5-Y832)/5,"")</f>
        <v/>
      </c>
      <c r="AB832" s="57">
        <f>D832*V832/5</f>
        <v/>
      </c>
      <c r="AC832" s="58">
        <f>IF(AR832=1,D832*W832/5,"")</f>
        <v/>
      </c>
      <c r="AD832" s="57">
        <f>D832*X832/5</f>
        <v/>
      </c>
      <c r="AE832" s="58">
        <f>IF(AR832=1,D832*Y832/5,"")</f>
        <v/>
      </c>
      <c r="AF832" s="57">
        <f>D832*Z832</f>
        <v/>
      </c>
      <c r="AG832" s="58">
        <f>IF(AR832=1,D832*AA832,"")</f>
        <v/>
      </c>
      <c r="AH832" s="14" t="inlineStr">
        <is>
          <t>Y: V1 | N: none | X: none | U: V2, V3, V4, V5. See dataset-specific evidence note in MCDM_Grades and the complete rules in MCDM_Rubric.</t>
        </is>
      </c>
      <c r="AI832" s="27" t="n"/>
      <c r="AJ832" s="14" t="inlineStr">
        <is>
          <t>https://huggingface.co/datasets/TamAko783/Unified_Road_Defect_Dataset</t>
        </is>
      </c>
      <c r="AK832" s="27" t="n"/>
      <c r="AL832" s="14" t="inlineStr">
        <is>
          <t>P: primary documentation (not evaluator-verified data quality)</t>
        </is>
      </c>
      <c r="AM832" s="27" t="n"/>
      <c r="AN832" s="14" t="inlineStr">
        <is>
          <t>7ba2309c243f989d72a6e9a8a9aca902871232ce</t>
        </is>
      </c>
      <c r="AO832" s="27" t="n"/>
      <c r="AP832" s="14" t="inlineStr">
        <is>
          <t>2026-09-07</t>
        </is>
      </c>
      <c r="AQ832" s="27" t="n"/>
      <c r="AR832" s="14">
        <f>IF(AND(AS832=5,LEN(AW832)=5,LEN(SUBSTITUTE(SUBSTITUTE(SUBSTITUTE(SUBSTITUTE(AW832,"Y",""),"N",""),"U",""),"X",""))=0),1,0)</f>
        <v/>
      </c>
      <c r="AS832" s="14">
        <f>COUNTA(G832,J832,M832,P832,S832)</f>
        <v/>
      </c>
      <c r="AT832" s="14">
        <f>SUM(IF(OR(G832="Y",G832="N",G832="U",G832="X"),IF(G832=F832,1,0),0),IF(OR(J832="Y",J832="N",J832="U",J832="X"),IF(J832=I832,1,0),0),IF(OR(M832="Y",M832="N",M832="U",M832="X"),IF(M832=L832,1,0),0),IF(OR(P832="Y",P832="N",P832="U",P832="X"),IF(P832=O832,1,0),0),IF(OR(S832="Y",S832="N",S832="U",S832="X"),IF(S832=R832,1,0),0))</f>
        <v/>
      </c>
      <c r="AU832" s="14">
        <f>A832&amp;"|"&amp;LEFT(C832,1)</f>
        <v/>
      </c>
      <c r="AV832" s="14">
        <f>F832&amp;I832&amp;L832&amp;O832&amp;R832</f>
        <v/>
      </c>
      <c r="AW832" s="14">
        <f>G832&amp;J832&amp;M832&amp;P832&amp;S832</f>
        <v/>
      </c>
    </row>
    <row r="833" ht="70" customHeight="1">
      <c r="A833" s="14" t="inlineStr">
        <is>
          <t>DS-104</t>
        </is>
      </c>
      <c r="B833" s="14" t="inlineStr">
        <is>
          <t>Unified Road Defect Dataset</t>
        </is>
      </c>
      <c r="C833" s="14" t="inlineStr">
        <is>
          <t>E Engineering Value</t>
        </is>
      </c>
      <c r="D833" s="14">
        <f>MCDM_Settings!$D$14</f>
        <v/>
      </c>
      <c r="E833" s="14" t="inlineStr">
        <is>
          <t>E1 Define the outcome</t>
        </is>
      </c>
      <c r="F833" s="21" t="inlineStr">
        <is>
          <t>U</t>
        </is>
      </c>
      <c r="G833" s="23" t="n"/>
      <c r="H833" s="14" t="inlineStr">
        <is>
          <t>E2 Provide measurements</t>
        </is>
      </c>
      <c r="I833" s="21" t="inlineStr">
        <is>
          <t>U</t>
        </is>
      </c>
      <c r="J833" s="23" t="n"/>
      <c r="K833" s="14" t="inlineStr">
        <is>
          <t>E3 Link the records</t>
        </is>
      </c>
      <c r="L833" s="21" t="inlineStr">
        <is>
          <t>U</t>
        </is>
      </c>
      <c r="M833" s="23" t="n"/>
      <c r="N833" s="14" t="inlineStr">
        <is>
          <t>E4 Map agency needs</t>
        </is>
      </c>
      <c r="O833" s="21" t="inlineStr">
        <is>
          <t>U</t>
        </is>
      </c>
      <c r="P833" s="23" t="n"/>
      <c r="Q833" s="14" t="inlineStr">
        <is>
          <t>E5 Validate the decision</t>
        </is>
      </c>
      <c r="R833" s="21" t="inlineStr">
        <is>
          <t>U</t>
        </is>
      </c>
      <c r="S833" s="23" t="n"/>
      <c r="T833" s="14">
        <f>IF(Z833=0,IF(ISNUMBER(SEARCH("X",AV833)),"Unrated (0-5; X)","Unrated (0-5)"),IF(Z833=1,V833&amp;"/5",V833&amp;"-"&amp;X833&amp;"/5 (P"&amp;IF(ISNUMBER(SEARCH("X",AV833)),"; X","")&amp;")"))</f>
        <v/>
      </c>
      <c r="U833" s="26">
        <f>IF(AS833=0,"",IF(AR833=0,"Incomplete/invalid",IF(AA833=0,IF(ISNUMBER(SEARCH("X",AW833)),"Unrated (0-5; X)","Unrated (0-5)"),IF(AA833=1,W833&amp;"/5",W833&amp;"-"&amp;Y833&amp;"/5 (P"&amp;IF(ISNUMBER(SEARCH("X",AW833)),"; X","")&amp;")"))))</f>
        <v/>
      </c>
      <c r="V833" s="53">
        <f>LEN(AV833)-LEN(SUBSTITUTE(AV833,"Y",""))</f>
        <v/>
      </c>
      <c r="W833" s="54">
        <f>IF(AR833=1,LEN(AW833)-LEN(SUBSTITUTE(AW833,"Y","")),"")</f>
        <v/>
      </c>
      <c r="X833" s="53">
        <f>5-(LEN(AV833)-LEN(SUBSTITUTE(AV833,"N","")))</f>
        <v/>
      </c>
      <c r="Y833" s="54">
        <f>IF(AR833=1,5-(LEN(AW833)-LEN(SUBSTITUTE(AW833,"N",""))),"")</f>
        <v/>
      </c>
      <c r="Z833" s="55">
        <f>(V833+5-X833)/5</f>
        <v/>
      </c>
      <c r="AA833" s="56">
        <f>IF(AR833=1,(W833+5-Y833)/5,"")</f>
        <v/>
      </c>
      <c r="AB833" s="57">
        <f>D833*V833/5</f>
        <v/>
      </c>
      <c r="AC833" s="58">
        <f>IF(AR833=1,D833*W833/5,"")</f>
        <v/>
      </c>
      <c r="AD833" s="57">
        <f>D833*X833/5</f>
        <v/>
      </c>
      <c r="AE833" s="58">
        <f>IF(AR833=1,D833*Y833/5,"")</f>
        <v/>
      </c>
      <c r="AF833" s="57">
        <f>D833*Z833</f>
        <v/>
      </c>
      <c r="AG833" s="58">
        <f>IF(AR833=1,D833*AA833,"")</f>
        <v/>
      </c>
      <c r="AH833" s="14" t="inlineStr">
        <is>
          <t>Y: none | N: none | X: none | U: E1, E2, E3, E4, E5. See dataset-specific evidence note in MCDM_Grades and the complete rules in MCDM_Rubric.</t>
        </is>
      </c>
      <c r="AI833" s="27" t="n"/>
      <c r="AJ833" s="14" t="inlineStr">
        <is>
          <t>https://huggingface.co/datasets/TamAko783/Unified_Road_Defect_Dataset</t>
        </is>
      </c>
      <c r="AK833" s="27" t="n"/>
      <c r="AL833" s="14" t="inlineStr">
        <is>
          <t>P: primary documentation (not evaluator-verified data quality)</t>
        </is>
      </c>
      <c r="AM833" s="27" t="n"/>
      <c r="AN833" s="14" t="inlineStr">
        <is>
          <t>7ba2309c243f989d72a6e9a8a9aca902871232ce</t>
        </is>
      </c>
      <c r="AO833" s="27" t="n"/>
      <c r="AP833" s="14" t="inlineStr">
        <is>
          <t>2026-09-07</t>
        </is>
      </c>
      <c r="AQ833" s="27" t="n"/>
      <c r="AR833" s="14">
        <f>IF(AND(AS833=5,LEN(AW833)=5,LEN(SUBSTITUTE(SUBSTITUTE(SUBSTITUTE(SUBSTITUTE(AW833,"Y",""),"N",""),"U",""),"X",""))=0),1,0)</f>
        <v/>
      </c>
      <c r="AS833" s="14">
        <f>COUNTA(G833,J833,M833,P833,S833)</f>
        <v/>
      </c>
      <c r="AT833" s="14">
        <f>SUM(IF(OR(G833="Y",G833="N",G833="U",G833="X"),IF(G833=F833,1,0),0),IF(OR(J833="Y",J833="N",J833="U",J833="X"),IF(J833=I833,1,0),0),IF(OR(M833="Y",M833="N",M833="U",M833="X"),IF(M833=L833,1,0),0),IF(OR(P833="Y",P833="N",P833="U",P833="X"),IF(P833=O833,1,0),0),IF(OR(S833="Y",S833="N",S833="U",S833="X"),IF(S833=R833,1,0),0))</f>
        <v/>
      </c>
      <c r="AU833" s="14">
        <f>A833&amp;"|"&amp;LEFT(C833,1)</f>
        <v/>
      </c>
      <c r="AV833" s="14">
        <f>F833&amp;I833&amp;L833&amp;O833&amp;R833</f>
        <v/>
      </c>
      <c r="AW833" s="14">
        <f>G833&amp;J833&amp;M833&amp;P833&amp;S833</f>
        <v/>
      </c>
    </row>
    <row r="834" ht="70" customHeight="1">
      <c r="A834" s="14" t="inlineStr">
        <is>
          <t>DS-105</t>
        </is>
      </c>
      <c r="B834" s="14" t="inlineStr">
        <is>
          <t>Unified_Road_Defect_FRDC_Pseudolabeled_v2</t>
        </is>
      </c>
      <c r="C834" s="14" t="inlineStr">
        <is>
          <t>A Access</t>
        </is>
      </c>
      <c r="D834" s="14">
        <f>MCDM_Settings!$D$7</f>
        <v/>
      </c>
      <c r="E834" s="14" t="inlineStr">
        <is>
          <t>A1 Find the release</t>
        </is>
      </c>
      <c r="F834" s="21" t="inlineStr">
        <is>
          <t>Y</t>
        </is>
      </c>
      <c r="G834" s="23" t="n"/>
      <c r="H834" s="14" t="inlineStr">
        <is>
          <t>A2 Get the data</t>
        </is>
      </c>
      <c r="I834" s="21" t="inlineStr">
        <is>
          <t>Y</t>
        </is>
      </c>
      <c r="J834" s="23" t="n"/>
      <c r="K834" s="14" t="inlineStr">
        <is>
          <t>A3 Check the license</t>
        </is>
      </c>
      <c r="L834" s="21" t="inlineStr">
        <is>
          <t>U</t>
        </is>
      </c>
      <c r="M834" s="23" t="n"/>
      <c r="N834" s="14" t="inlineStr">
        <is>
          <t>A4 Check other rights</t>
        </is>
      </c>
      <c r="O834" s="21" t="inlineStr">
        <is>
          <t>U</t>
        </is>
      </c>
      <c r="P834" s="23" t="n"/>
      <c r="Q834" s="14" t="inlineStr">
        <is>
          <t>A5 Open a sample</t>
        </is>
      </c>
      <c r="R834" s="21" t="inlineStr">
        <is>
          <t>U</t>
        </is>
      </c>
      <c r="S834" s="23" t="n"/>
      <c r="T834" s="14">
        <f>IF(Z834=0,IF(ISNUMBER(SEARCH("X",AV834)),"Unrated (0-5; X)","Unrated (0-5)"),IF(Z834=1,V834&amp;"/5",V834&amp;"-"&amp;X834&amp;"/5 (P"&amp;IF(ISNUMBER(SEARCH("X",AV834)),"; X","")&amp;")"))</f>
        <v/>
      </c>
      <c r="U834" s="26">
        <f>IF(AS834=0,"",IF(AR834=0,"Incomplete/invalid",IF(AA834=0,IF(ISNUMBER(SEARCH("X",AW834)),"Unrated (0-5; X)","Unrated (0-5)"),IF(AA834=1,W834&amp;"/5",W834&amp;"-"&amp;Y834&amp;"/5 (P"&amp;IF(ISNUMBER(SEARCH("X",AW834)),"; X","")&amp;")"))))</f>
        <v/>
      </c>
      <c r="V834" s="53">
        <f>LEN(AV834)-LEN(SUBSTITUTE(AV834,"Y",""))</f>
        <v/>
      </c>
      <c r="W834" s="54">
        <f>IF(AR834=1,LEN(AW834)-LEN(SUBSTITUTE(AW834,"Y","")),"")</f>
        <v/>
      </c>
      <c r="X834" s="53">
        <f>5-(LEN(AV834)-LEN(SUBSTITUTE(AV834,"N","")))</f>
        <v/>
      </c>
      <c r="Y834" s="54">
        <f>IF(AR834=1,5-(LEN(AW834)-LEN(SUBSTITUTE(AW834,"N",""))),"")</f>
        <v/>
      </c>
      <c r="Z834" s="55">
        <f>(V834+5-X834)/5</f>
        <v/>
      </c>
      <c r="AA834" s="56">
        <f>IF(AR834=1,(W834+5-Y834)/5,"")</f>
        <v/>
      </c>
      <c r="AB834" s="57">
        <f>D834*V834/5</f>
        <v/>
      </c>
      <c r="AC834" s="58">
        <f>IF(AR834=1,D834*W834/5,"")</f>
        <v/>
      </c>
      <c r="AD834" s="57">
        <f>D834*X834/5</f>
        <v/>
      </c>
      <c r="AE834" s="58">
        <f>IF(AR834=1,D834*Y834/5,"")</f>
        <v/>
      </c>
      <c r="AF834" s="57">
        <f>D834*Z834</f>
        <v/>
      </c>
      <c r="AG834" s="58">
        <f>IF(AR834=1,D834*AA834,"")</f>
        <v/>
      </c>
      <c r="AH834" s="14" t="inlineStr">
        <is>
          <t>Y: A1, A2 | N: none | X: none | U: A3, A4, A5. See dataset-specific evidence note in MCDM_Grades and the complete rules in MCDM_Rubric.</t>
        </is>
      </c>
      <c r="AI834" s="27" t="n"/>
      <c r="AJ834" s="14" t="inlineStr">
        <is>
          <t>https://huggingface.co/datasets/TamAko783/Unified_Road_Defect_FRDC_Pseudolabeled_v2</t>
        </is>
      </c>
      <c r="AK834" s="27" t="n"/>
      <c r="AL834" s="14" t="inlineStr">
        <is>
          <t>P: primary documentation (not evaluator-verified data quality)</t>
        </is>
      </c>
      <c r="AM834" s="27" t="n"/>
      <c r="AN834" s="14" t="inlineStr">
        <is>
          <t>72994d74193e7dbb6d5f066bf0e96d4e53ac8bc6</t>
        </is>
      </c>
      <c r="AO834" s="27" t="n"/>
      <c r="AP834" s="14" t="inlineStr">
        <is>
          <t>2026-09-07</t>
        </is>
      </c>
      <c r="AQ834" s="27" t="n"/>
      <c r="AR834" s="14">
        <f>IF(AND(AS834=5,LEN(AW834)=5,LEN(SUBSTITUTE(SUBSTITUTE(SUBSTITUTE(SUBSTITUTE(AW834,"Y",""),"N",""),"U",""),"X",""))=0),1,0)</f>
        <v/>
      </c>
      <c r="AS834" s="14">
        <f>COUNTA(G834,J834,M834,P834,S834)</f>
        <v/>
      </c>
      <c r="AT834" s="14">
        <f>SUM(IF(OR(G834="Y",G834="N",G834="U",G834="X"),IF(G834=F834,1,0),0),IF(OR(J834="Y",J834="N",J834="U",J834="X"),IF(J834=I834,1,0),0),IF(OR(M834="Y",M834="N",M834="U",M834="X"),IF(M834=L834,1,0),0),IF(OR(P834="Y",P834="N",P834="U",P834="X"),IF(P834=O834,1,0),0),IF(OR(S834="Y",S834="N",S834="U",S834="X"),IF(S834=R834,1,0),0))</f>
        <v/>
      </c>
      <c r="AU834" s="14">
        <f>A834&amp;"|"&amp;LEFT(C834,1)</f>
        <v/>
      </c>
      <c r="AV834" s="14">
        <f>F834&amp;I834&amp;L834&amp;O834&amp;R834</f>
        <v/>
      </c>
      <c r="AW834" s="14">
        <f>G834&amp;J834&amp;M834&amp;P834&amp;S834</f>
        <v/>
      </c>
    </row>
    <row r="835" ht="70" customHeight="1">
      <c r="A835" s="14" t="inlineStr">
        <is>
          <t>DS-105</t>
        </is>
      </c>
      <c r="B835" s="14" t="inlineStr">
        <is>
          <t>Unified_Road_Defect_FRDC_Pseudolabeled_v2</t>
        </is>
      </c>
      <c r="C835" s="14" t="inlineStr">
        <is>
          <t>L Label Quality</t>
        </is>
      </c>
      <c r="D835" s="14">
        <f>MCDM_Settings!$D$8</f>
        <v/>
      </c>
      <c r="E835" s="14" t="inlineStr">
        <is>
          <t>L1 Define the targets</t>
        </is>
      </c>
      <c r="F835" s="21" t="inlineStr">
        <is>
          <t>Y</t>
        </is>
      </c>
      <c r="G835" s="23" t="n"/>
      <c r="H835" s="14" t="inlineStr">
        <is>
          <t>L2 Explain the rules</t>
        </is>
      </c>
      <c r="I835" s="21" t="inlineStr">
        <is>
          <t>U</t>
        </is>
      </c>
      <c r="J835" s="23" t="n"/>
      <c r="K835" s="14" t="inlineStr">
        <is>
          <t>L3 Identify the team</t>
        </is>
      </c>
      <c r="L835" s="21" t="inlineStr">
        <is>
          <t>U</t>
        </is>
      </c>
      <c r="M835" s="23" t="n"/>
      <c r="N835" s="14" t="inlineStr">
        <is>
          <t>L4 Review and correct</t>
        </is>
      </c>
      <c r="O835" s="21" t="inlineStr">
        <is>
          <t>U</t>
        </is>
      </c>
      <c r="P835" s="23" t="n"/>
      <c r="Q835" s="14" t="inlineStr">
        <is>
          <t>L5 Measure reliability</t>
        </is>
      </c>
      <c r="R835" s="21" t="inlineStr">
        <is>
          <t>U</t>
        </is>
      </c>
      <c r="S835" s="23" t="n"/>
      <c r="T835" s="14">
        <f>IF(Z835=0,IF(ISNUMBER(SEARCH("X",AV835)),"Unrated (0-5; X)","Unrated (0-5)"),IF(Z835=1,V835&amp;"/5",V835&amp;"-"&amp;X835&amp;"/5 (P"&amp;IF(ISNUMBER(SEARCH("X",AV835)),"; X","")&amp;")"))</f>
        <v/>
      </c>
      <c r="U835" s="26">
        <f>IF(AS835=0,"",IF(AR835=0,"Incomplete/invalid",IF(AA835=0,IF(ISNUMBER(SEARCH("X",AW835)),"Unrated (0-5; X)","Unrated (0-5)"),IF(AA835=1,W835&amp;"/5",W835&amp;"-"&amp;Y835&amp;"/5 (P"&amp;IF(ISNUMBER(SEARCH("X",AW835)),"; X","")&amp;")"))))</f>
        <v/>
      </c>
      <c r="V835" s="53">
        <f>LEN(AV835)-LEN(SUBSTITUTE(AV835,"Y",""))</f>
        <v/>
      </c>
      <c r="W835" s="54">
        <f>IF(AR835=1,LEN(AW835)-LEN(SUBSTITUTE(AW835,"Y","")),"")</f>
        <v/>
      </c>
      <c r="X835" s="53">
        <f>5-(LEN(AV835)-LEN(SUBSTITUTE(AV835,"N","")))</f>
        <v/>
      </c>
      <c r="Y835" s="54">
        <f>IF(AR835=1,5-(LEN(AW835)-LEN(SUBSTITUTE(AW835,"N",""))),"")</f>
        <v/>
      </c>
      <c r="Z835" s="55">
        <f>(V835+5-X835)/5</f>
        <v/>
      </c>
      <c r="AA835" s="56">
        <f>IF(AR835=1,(W835+5-Y835)/5,"")</f>
        <v/>
      </c>
      <c r="AB835" s="57">
        <f>D835*V835/5</f>
        <v/>
      </c>
      <c r="AC835" s="58">
        <f>IF(AR835=1,D835*W835/5,"")</f>
        <v/>
      </c>
      <c r="AD835" s="57">
        <f>D835*X835/5</f>
        <v/>
      </c>
      <c r="AE835" s="58">
        <f>IF(AR835=1,D835*Y835/5,"")</f>
        <v/>
      </c>
      <c r="AF835" s="57">
        <f>D835*Z835</f>
        <v/>
      </c>
      <c r="AG835" s="58">
        <f>IF(AR835=1,D835*AA835,"")</f>
        <v/>
      </c>
      <c r="AH835" s="14" t="inlineStr">
        <is>
          <t>Y: L1 | N: none | X: none | U: L2, L3, L4, L5. See dataset-specific evidence note in MCDM_Grades and the complete rules in MCDM_Rubric.</t>
        </is>
      </c>
      <c r="AI835" s="27" t="n"/>
      <c r="AJ835" s="14" t="inlineStr">
        <is>
          <t>https://huggingface.co/datasets/TamAko783/Unified_Road_Defect_FRDC_Pseudolabeled_v2</t>
        </is>
      </c>
      <c r="AK835" s="27" t="n"/>
      <c r="AL835" s="14" t="inlineStr">
        <is>
          <t>P: primary documentation (not evaluator-verified data quality)</t>
        </is>
      </c>
      <c r="AM835" s="27" t="n"/>
      <c r="AN835" s="14" t="inlineStr">
        <is>
          <t>72994d74193e7dbb6d5f066bf0e96d4e53ac8bc6</t>
        </is>
      </c>
      <c r="AO835" s="27" t="n"/>
      <c r="AP835" s="14" t="inlineStr">
        <is>
          <t>2026-09-07</t>
        </is>
      </c>
      <c r="AQ835" s="27" t="n"/>
      <c r="AR835" s="14">
        <f>IF(AND(AS835=5,LEN(AW835)=5,LEN(SUBSTITUTE(SUBSTITUTE(SUBSTITUTE(SUBSTITUTE(AW835,"Y",""),"N",""),"U",""),"X",""))=0),1,0)</f>
        <v/>
      </c>
      <c r="AS835" s="14">
        <f>COUNTA(G835,J835,M835,P835,S835)</f>
        <v/>
      </c>
      <c r="AT835" s="14">
        <f>SUM(IF(OR(G835="Y",G835="N",G835="U",G835="X"),IF(G835=F835,1,0),0),IF(OR(J835="Y",J835="N",J835="U",J835="X"),IF(J835=I835,1,0),0),IF(OR(M835="Y",M835="N",M835="U",M835="X"),IF(M835=L835,1,0),0),IF(OR(P835="Y",P835="N",P835="U",P835="X"),IF(P835=O835,1,0),0),IF(OR(S835="Y",S835="N",S835="U",S835="X"),IF(S835=R835,1,0),0))</f>
        <v/>
      </c>
      <c r="AU835" s="14">
        <f>A835&amp;"|"&amp;LEFT(C835,1)</f>
        <v/>
      </c>
      <c r="AV835" s="14">
        <f>F835&amp;I835&amp;L835&amp;O835&amp;R835</f>
        <v/>
      </c>
      <c r="AW835" s="14">
        <f>G835&amp;J835&amp;M835&amp;P835&amp;S835</f>
        <v/>
      </c>
    </row>
    <row r="836" ht="70" customHeight="1">
      <c r="A836" s="14" t="inlineStr">
        <is>
          <t>DS-105</t>
        </is>
      </c>
      <c r="B836" s="14" t="inlineStr">
        <is>
          <t>Unified_Road_Defect_FRDC_Pseudolabeled_v2</t>
        </is>
      </c>
      <c r="C836" s="14" t="inlineStr">
        <is>
          <t>D Documentation</t>
        </is>
      </c>
      <c r="D836" s="14">
        <f>MCDM_Settings!$D$9</f>
        <v/>
      </c>
      <c r="E836" s="14" t="inlineStr">
        <is>
          <t>D1 Describe the files</t>
        </is>
      </c>
      <c r="F836" s="21" t="inlineStr">
        <is>
          <t>U</t>
        </is>
      </c>
      <c r="G836" s="23" t="n"/>
      <c r="H836" s="14" t="inlineStr">
        <is>
          <t>D2 Explain the source</t>
        </is>
      </c>
      <c r="I836" s="21" t="inlineStr">
        <is>
          <t>Y</t>
        </is>
      </c>
      <c r="J836" s="23" t="n"/>
      <c r="K836" s="14" t="inlineStr">
        <is>
          <t>D3 Track the version</t>
        </is>
      </c>
      <c r="L836" s="21" t="inlineStr">
        <is>
          <t>Y</t>
        </is>
      </c>
      <c r="M836" s="23" t="n"/>
      <c r="N836" s="14" t="inlineStr">
        <is>
          <t>D4 State the limits</t>
        </is>
      </c>
      <c r="O836" s="21" t="inlineStr">
        <is>
          <t>Y</t>
        </is>
      </c>
      <c r="P836" s="23" t="n"/>
      <c r="Q836" s="14" t="inlineStr">
        <is>
          <t>D5 Locate the details</t>
        </is>
      </c>
      <c r="R836" s="21" t="inlineStr">
        <is>
          <t>Y</t>
        </is>
      </c>
      <c r="S836" s="23" t="n"/>
      <c r="T836" s="14">
        <f>IF(Z836=0,IF(ISNUMBER(SEARCH("X",AV836)),"Unrated (0-5; X)","Unrated (0-5)"),IF(Z836=1,V836&amp;"/5",V836&amp;"-"&amp;X836&amp;"/5 (P"&amp;IF(ISNUMBER(SEARCH("X",AV836)),"; X","")&amp;")"))</f>
        <v/>
      </c>
      <c r="U836" s="26">
        <f>IF(AS836=0,"",IF(AR836=0,"Incomplete/invalid",IF(AA836=0,IF(ISNUMBER(SEARCH("X",AW836)),"Unrated (0-5; X)","Unrated (0-5)"),IF(AA836=1,W836&amp;"/5",W836&amp;"-"&amp;Y836&amp;"/5 (P"&amp;IF(ISNUMBER(SEARCH("X",AW836)),"; X","")&amp;")"))))</f>
        <v/>
      </c>
      <c r="V836" s="53">
        <f>LEN(AV836)-LEN(SUBSTITUTE(AV836,"Y",""))</f>
        <v/>
      </c>
      <c r="W836" s="54">
        <f>IF(AR836=1,LEN(AW836)-LEN(SUBSTITUTE(AW836,"Y","")),"")</f>
        <v/>
      </c>
      <c r="X836" s="53">
        <f>5-(LEN(AV836)-LEN(SUBSTITUTE(AV836,"N","")))</f>
        <v/>
      </c>
      <c r="Y836" s="54">
        <f>IF(AR836=1,5-(LEN(AW836)-LEN(SUBSTITUTE(AW836,"N",""))),"")</f>
        <v/>
      </c>
      <c r="Z836" s="55">
        <f>(V836+5-X836)/5</f>
        <v/>
      </c>
      <c r="AA836" s="56">
        <f>IF(AR836=1,(W836+5-Y836)/5,"")</f>
        <v/>
      </c>
      <c r="AB836" s="57">
        <f>D836*V836/5</f>
        <v/>
      </c>
      <c r="AC836" s="58">
        <f>IF(AR836=1,D836*W836/5,"")</f>
        <v/>
      </c>
      <c r="AD836" s="57">
        <f>D836*X836/5</f>
        <v/>
      </c>
      <c r="AE836" s="58">
        <f>IF(AR836=1,D836*Y836/5,"")</f>
        <v/>
      </c>
      <c r="AF836" s="57">
        <f>D836*Z836</f>
        <v/>
      </c>
      <c r="AG836" s="58">
        <f>IF(AR836=1,D836*AA836,"")</f>
        <v/>
      </c>
      <c r="AH836" s="14" t="inlineStr">
        <is>
          <t>Y: D2, D3, D4, D5 | N: none | X: none | U: D1. See dataset-specific evidence note in MCDM_Grades and the complete rules in MCDM_Rubric.</t>
        </is>
      </c>
      <c r="AI836" s="27" t="n"/>
      <c r="AJ836" s="14" t="inlineStr">
        <is>
          <t>https://huggingface.co/datasets/TamAko783/Unified_Road_Defect_FRDC_Pseudolabeled_v2</t>
        </is>
      </c>
      <c r="AK836" s="27" t="n"/>
      <c r="AL836" s="14" t="inlineStr">
        <is>
          <t>P: primary documentation (not evaluator-verified data quality)</t>
        </is>
      </c>
      <c r="AM836" s="27" t="n"/>
      <c r="AN836" s="14" t="inlineStr">
        <is>
          <t>72994d74193e7dbb6d5f066bf0e96d4e53ac8bc6</t>
        </is>
      </c>
      <c r="AO836" s="27" t="n"/>
      <c r="AP836" s="14" t="inlineStr">
        <is>
          <t>2026-09-07</t>
        </is>
      </c>
      <c r="AQ836" s="27" t="n"/>
      <c r="AR836" s="14">
        <f>IF(AND(AS836=5,LEN(AW836)=5,LEN(SUBSTITUTE(SUBSTITUTE(SUBSTITUTE(SUBSTITUTE(AW836,"Y",""),"N",""),"U",""),"X",""))=0),1,0)</f>
        <v/>
      </c>
      <c r="AS836" s="14">
        <f>COUNTA(G836,J836,M836,P836,S836)</f>
        <v/>
      </c>
      <c r="AT836" s="14">
        <f>SUM(IF(OR(G836="Y",G836="N",G836="U",G836="X"),IF(G836=F836,1,0),0),IF(OR(J836="Y",J836="N",J836="U",J836="X"),IF(J836=I836,1,0),0),IF(OR(M836="Y",M836="N",M836="U",M836="X"),IF(M836=L836,1,0),0),IF(OR(P836="Y",P836="N",P836="U",P836="X"),IF(P836=O836,1,0),0),IF(OR(S836="Y",S836="N",S836="U",S836="X"),IF(S836=R836,1,0),0))</f>
        <v/>
      </c>
      <c r="AU836" s="14">
        <f>A836&amp;"|"&amp;LEFT(C836,1)</f>
        <v/>
      </c>
      <c r="AV836" s="14">
        <f>F836&amp;I836&amp;L836&amp;O836&amp;R836</f>
        <v/>
      </c>
      <c r="AW836" s="14">
        <f>G836&amp;J836&amp;M836&amp;P836&amp;S836</f>
        <v/>
      </c>
    </row>
    <row r="837" ht="70" customHeight="1">
      <c r="A837" s="14" t="inlineStr">
        <is>
          <t>DS-105</t>
        </is>
      </c>
      <c r="B837" s="14" t="inlineStr">
        <is>
          <t>Unified_Road_Defect_FRDC_Pseudolabeled_v2</t>
        </is>
      </c>
      <c r="C837" s="14" t="inlineStr">
        <is>
          <t>C Sample Size</t>
        </is>
      </c>
      <c r="D837" s="14">
        <f>MCDM_Settings!$D$10</f>
        <v/>
      </c>
      <c r="E837" s="14" t="inlineStr">
        <is>
          <t>C1 Count originals</t>
        </is>
      </c>
      <c r="F837" s="21" t="inlineStr">
        <is>
          <t>U</t>
        </is>
      </c>
      <c r="G837" s="23" t="n"/>
      <c r="H837" s="14" t="inlineStr">
        <is>
          <t>C2 Count each class</t>
        </is>
      </c>
      <c r="I837" s="21" t="inlineStr">
        <is>
          <t>U</t>
        </is>
      </c>
      <c r="J837" s="23" t="n"/>
      <c r="K837" s="14" t="inlineStr">
        <is>
          <t>C3 Count each group</t>
        </is>
      </c>
      <c r="L837" s="21" t="inlineStr">
        <is>
          <t>U</t>
        </is>
      </c>
      <c r="M837" s="23" t="n"/>
      <c r="N837" s="14" t="inlineStr">
        <is>
          <t>C4 Count each split</t>
        </is>
      </c>
      <c r="O837" s="21" t="inlineStr">
        <is>
          <t>U</t>
        </is>
      </c>
      <c r="P837" s="23" t="n"/>
      <c r="Q837" s="14" t="inlineStr">
        <is>
          <t>C5 Justify the size</t>
        </is>
      </c>
      <c r="R837" s="21" t="inlineStr">
        <is>
          <t>U</t>
        </is>
      </c>
      <c r="S837" s="23" t="n"/>
      <c r="T837" s="14">
        <f>IF(Z837=0,IF(ISNUMBER(SEARCH("X",AV837)),"Unrated (0-5; X)","Unrated (0-5)"),IF(Z837=1,V837&amp;"/5",V837&amp;"-"&amp;X837&amp;"/5 (P"&amp;IF(ISNUMBER(SEARCH("X",AV837)),"; X","")&amp;")"))</f>
        <v/>
      </c>
      <c r="U837" s="26">
        <f>IF(AS837=0,"",IF(AR837=0,"Incomplete/invalid",IF(AA837=0,IF(ISNUMBER(SEARCH("X",AW837)),"Unrated (0-5; X)","Unrated (0-5)"),IF(AA837=1,W837&amp;"/5",W837&amp;"-"&amp;Y837&amp;"/5 (P"&amp;IF(ISNUMBER(SEARCH("X",AW837)),"; X","")&amp;")"))))</f>
        <v/>
      </c>
      <c r="V837" s="53">
        <f>LEN(AV837)-LEN(SUBSTITUTE(AV837,"Y",""))</f>
        <v/>
      </c>
      <c r="W837" s="54">
        <f>IF(AR837=1,LEN(AW837)-LEN(SUBSTITUTE(AW837,"Y","")),"")</f>
        <v/>
      </c>
      <c r="X837" s="53">
        <f>5-(LEN(AV837)-LEN(SUBSTITUTE(AV837,"N","")))</f>
        <v/>
      </c>
      <c r="Y837" s="54">
        <f>IF(AR837=1,5-(LEN(AW837)-LEN(SUBSTITUTE(AW837,"N",""))),"")</f>
        <v/>
      </c>
      <c r="Z837" s="55">
        <f>(V837+5-X837)/5</f>
        <v/>
      </c>
      <c r="AA837" s="56">
        <f>IF(AR837=1,(W837+5-Y837)/5,"")</f>
        <v/>
      </c>
      <c r="AB837" s="57">
        <f>D837*V837/5</f>
        <v/>
      </c>
      <c r="AC837" s="58">
        <f>IF(AR837=1,D837*W837/5,"")</f>
        <v/>
      </c>
      <c r="AD837" s="57">
        <f>D837*X837/5</f>
        <v/>
      </c>
      <c r="AE837" s="58">
        <f>IF(AR837=1,D837*Y837/5,"")</f>
        <v/>
      </c>
      <c r="AF837" s="57">
        <f>D837*Z837</f>
        <v/>
      </c>
      <c r="AG837" s="58">
        <f>IF(AR837=1,D837*AA837,"")</f>
        <v/>
      </c>
      <c r="AH837" s="14" t="inlineStr">
        <is>
          <t>Y: none | N: none | X: none | U: C1, C2, C3, C4, C5. See dataset-specific evidence note in MCDM_Grades and the complete rules in MCDM_Rubric.</t>
        </is>
      </c>
      <c r="AI837" s="27" t="n"/>
      <c r="AJ837" s="14" t="inlineStr">
        <is>
          <t>https://huggingface.co/datasets/TamAko783/Unified_Road_Defect_FRDC_Pseudolabeled_v2</t>
        </is>
      </c>
      <c r="AK837" s="27" t="n"/>
      <c r="AL837" s="14" t="inlineStr">
        <is>
          <t>P: primary documentation (not evaluator-verified data quality)</t>
        </is>
      </c>
      <c r="AM837" s="27" t="n"/>
      <c r="AN837" s="14" t="inlineStr">
        <is>
          <t>72994d74193e7dbb6d5f066bf0e96d4e53ac8bc6</t>
        </is>
      </c>
      <c r="AO837" s="27" t="n"/>
      <c r="AP837" s="14" t="inlineStr">
        <is>
          <t>2026-09-07</t>
        </is>
      </c>
      <c r="AQ837" s="27" t="n"/>
      <c r="AR837" s="14">
        <f>IF(AND(AS837=5,LEN(AW837)=5,LEN(SUBSTITUTE(SUBSTITUTE(SUBSTITUTE(SUBSTITUTE(AW837,"Y",""),"N",""),"U",""),"X",""))=0),1,0)</f>
        <v/>
      </c>
      <c r="AS837" s="14">
        <f>COUNTA(G837,J837,M837,P837,S837)</f>
        <v/>
      </c>
      <c r="AT837" s="14">
        <f>SUM(IF(OR(G837="Y",G837="N",G837="U",G837="X"),IF(G837=F837,1,0),0),IF(OR(J837="Y",J837="N",J837="U",J837="X"),IF(J837=I837,1,0),0),IF(OR(M837="Y",M837="N",M837="U",M837="X"),IF(M837=L837,1,0),0),IF(OR(P837="Y",P837="N",P837="U",P837="X"),IF(P837=O837,1,0),0),IF(OR(S837="Y",S837="N",S837="U",S837="X"),IF(S837=R837,1,0),0))</f>
        <v/>
      </c>
      <c r="AU837" s="14">
        <f>A837&amp;"|"&amp;LEFT(C837,1)</f>
        <v/>
      </c>
      <c r="AV837" s="14">
        <f>F837&amp;I837&amp;L837&amp;O837&amp;R837</f>
        <v/>
      </c>
      <c r="AW837" s="14">
        <f>G837&amp;J837&amp;M837&amp;P837&amp;S837</f>
        <v/>
      </c>
    </row>
    <row r="838" ht="70" customHeight="1">
      <c r="A838" s="14" t="inlineStr">
        <is>
          <t>DS-105</t>
        </is>
      </c>
      <c r="B838" s="14" t="inlineStr">
        <is>
          <t>Unified_Road_Defect_FRDC_Pseudolabeled_v2</t>
        </is>
      </c>
      <c r="C838" s="14" t="inlineStr">
        <is>
          <t>R Domain Fit</t>
        </is>
      </c>
      <c r="D838" s="14">
        <f>MCDM_Settings!$D$11</f>
        <v/>
      </c>
      <c r="E838" s="14" t="inlineStr">
        <is>
          <t>R1 Define the domain</t>
        </is>
      </c>
      <c r="F838" s="21" t="inlineStr">
        <is>
          <t>U</t>
        </is>
      </c>
      <c r="G838" s="23" t="n"/>
      <c r="H838" s="14" t="inlineStr">
        <is>
          <t>R2 Describe coverage</t>
        </is>
      </c>
      <c r="I838" s="21" t="inlineStr">
        <is>
          <t>U</t>
        </is>
      </c>
      <c r="J838" s="23" t="n"/>
      <c r="K838" s="14" t="inlineStr">
        <is>
          <t>R3 Compare the target</t>
        </is>
      </c>
      <c r="L838" s="21" t="inlineStr">
        <is>
          <t>U</t>
        </is>
      </c>
      <c r="M838" s="23" t="n"/>
      <c r="N838" s="14" t="inlineStr">
        <is>
          <t>R4 Check for bias</t>
        </is>
      </c>
      <c r="O838" s="21" t="inlineStr">
        <is>
          <t>U</t>
        </is>
      </c>
      <c r="P838" s="23" t="n"/>
      <c r="Q838" s="14" t="inlineStr">
        <is>
          <t>R5 Test a new domain</t>
        </is>
      </c>
      <c r="R838" s="21" t="inlineStr">
        <is>
          <t>U</t>
        </is>
      </c>
      <c r="S838" s="23" t="n"/>
      <c r="T838" s="14">
        <f>IF(Z838=0,IF(ISNUMBER(SEARCH("X",AV838)),"Unrated (0-5; X)","Unrated (0-5)"),IF(Z838=1,V838&amp;"/5",V838&amp;"-"&amp;X838&amp;"/5 (P"&amp;IF(ISNUMBER(SEARCH("X",AV838)),"; X","")&amp;")"))</f>
        <v/>
      </c>
      <c r="U838" s="26">
        <f>IF(AS838=0,"",IF(AR838=0,"Incomplete/invalid",IF(AA838=0,IF(ISNUMBER(SEARCH("X",AW838)),"Unrated (0-5; X)","Unrated (0-5)"),IF(AA838=1,W838&amp;"/5",W838&amp;"-"&amp;Y838&amp;"/5 (P"&amp;IF(ISNUMBER(SEARCH("X",AW838)),"; X","")&amp;")"))))</f>
        <v/>
      </c>
      <c r="V838" s="53">
        <f>LEN(AV838)-LEN(SUBSTITUTE(AV838,"Y",""))</f>
        <v/>
      </c>
      <c r="W838" s="54">
        <f>IF(AR838=1,LEN(AW838)-LEN(SUBSTITUTE(AW838,"Y","")),"")</f>
        <v/>
      </c>
      <c r="X838" s="53">
        <f>5-(LEN(AV838)-LEN(SUBSTITUTE(AV838,"N","")))</f>
        <v/>
      </c>
      <c r="Y838" s="54">
        <f>IF(AR838=1,5-(LEN(AW838)-LEN(SUBSTITUTE(AW838,"N",""))),"")</f>
        <v/>
      </c>
      <c r="Z838" s="55">
        <f>(V838+5-X838)/5</f>
        <v/>
      </c>
      <c r="AA838" s="56">
        <f>IF(AR838=1,(W838+5-Y838)/5,"")</f>
        <v/>
      </c>
      <c r="AB838" s="57">
        <f>D838*V838/5</f>
        <v/>
      </c>
      <c r="AC838" s="58">
        <f>IF(AR838=1,D838*W838/5,"")</f>
        <v/>
      </c>
      <c r="AD838" s="57">
        <f>D838*X838/5</f>
        <v/>
      </c>
      <c r="AE838" s="58">
        <f>IF(AR838=1,D838*Y838/5,"")</f>
        <v/>
      </c>
      <c r="AF838" s="57">
        <f>D838*Z838</f>
        <v/>
      </c>
      <c r="AG838" s="58">
        <f>IF(AR838=1,D838*AA838,"")</f>
        <v/>
      </c>
      <c r="AH838" s="14" t="inlineStr">
        <is>
          <t>Y: none | N: none | X: none | U: R1, R2, R3, R4, R5. See dataset-specific evidence note in MCDM_Grades and the complete rules in MCDM_Rubric.</t>
        </is>
      </c>
      <c r="AI838" s="27" t="n"/>
      <c r="AJ838" s="14" t="inlineStr">
        <is>
          <t>https://huggingface.co/datasets/TamAko783/Unified_Road_Defect_FRDC_Pseudolabeled_v2</t>
        </is>
      </c>
      <c r="AK838" s="27" t="n"/>
      <c r="AL838" s="14" t="inlineStr">
        <is>
          <t>P: primary documentation (not evaluator-verified data quality)</t>
        </is>
      </c>
      <c r="AM838" s="27" t="n"/>
      <c r="AN838" s="14" t="inlineStr">
        <is>
          <t>72994d74193e7dbb6d5f066bf0e96d4e53ac8bc6</t>
        </is>
      </c>
      <c r="AO838" s="27" t="n"/>
      <c r="AP838" s="14" t="inlineStr">
        <is>
          <t>2026-09-07</t>
        </is>
      </c>
      <c r="AQ838" s="27" t="n"/>
      <c r="AR838" s="14">
        <f>IF(AND(AS838=5,LEN(AW838)=5,LEN(SUBSTITUTE(SUBSTITUTE(SUBSTITUTE(SUBSTITUTE(AW838,"Y",""),"N",""),"U",""),"X",""))=0),1,0)</f>
        <v/>
      </c>
      <c r="AS838" s="14">
        <f>COUNTA(G838,J838,M838,P838,S838)</f>
        <v/>
      </c>
      <c r="AT838" s="14">
        <f>SUM(IF(OR(G838="Y",G838="N",G838="U",G838="X"),IF(G838=F838,1,0),0),IF(OR(J838="Y",J838="N",J838="U",J838="X"),IF(J838=I838,1,0),0),IF(OR(M838="Y",M838="N",M838="U",M838="X"),IF(M838=L838,1,0),0),IF(OR(P838="Y",P838="N",P838="U",P838="X"),IF(P838=O838,1,0),0),IF(OR(S838="Y",S838="N",S838="U",S838="X"),IF(S838=R838,1,0),0))</f>
        <v/>
      </c>
      <c r="AU838" s="14">
        <f>A838&amp;"|"&amp;LEFT(C838,1)</f>
        <v/>
      </c>
      <c r="AV838" s="14">
        <f>F838&amp;I838&amp;L838&amp;O838&amp;R838</f>
        <v/>
      </c>
      <c r="AW838" s="14">
        <f>G838&amp;J838&amp;M838&amp;P838&amp;S838</f>
        <v/>
      </c>
    </row>
    <row r="839" ht="70" customHeight="1">
      <c r="A839" s="14" t="inlineStr">
        <is>
          <t>DS-105</t>
        </is>
      </c>
      <c r="B839" s="14" t="inlineStr">
        <is>
          <t>Unified_Road_Defect_FRDC_Pseudolabeled_v2</t>
        </is>
      </c>
      <c r="C839" s="14" t="inlineStr">
        <is>
          <t>M Sensor Details</t>
        </is>
      </c>
      <c r="D839" s="14">
        <f>MCDM_Settings!$D$12</f>
        <v/>
      </c>
      <c r="E839" s="14" t="inlineStr">
        <is>
          <t>M1 Identify equipment</t>
        </is>
      </c>
      <c r="F839" s="21" t="inlineStr">
        <is>
          <t>U</t>
        </is>
      </c>
      <c r="G839" s="23" t="n"/>
      <c r="H839" s="14" t="inlineStr">
        <is>
          <t>M2 Specify the scale</t>
        </is>
      </c>
      <c r="I839" s="21" t="inlineStr">
        <is>
          <t>U</t>
        </is>
      </c>
      <c r="J839" s="23" t="n"/>
      <c r="K839" s="14" t="inlineStr">
        <is>
          <t>M3 Locate the records</t>
        </is>
      </c>
      <c r="L839" s="21" t="inlineStr">
        <is>
          <t>U</t>
        </is>
      </c>
      <c r="M839" s="23" t="n"/>
      <c r="N839" s="14" t="inlineStr">
        <is>
          <t>M4 Report precision</t>
        </is>
      </c>
      <c r="O839" s="21" t="inlineStr">
        <is>
          <t>U</t>
        </is>
      </c>
      <c r="P839" s="23" t="n"/>
      <c r="Q839" s="14" t="inlineStr">
        <is>
          <t>M5 Explain processing</t>
        </is>
      </c>
      <c r="R839" s="21" t="inlineStr">
        <is>
          <t>Y</t>
        </is>
      </c>
      <c r="S839" s="23" t="n"/>
      <c r="T839" s="14">
        <f>IF(Z839=0,IF(ISNUMBER(SEARCH("X",AV839)),"Unrated (0-5; X)","Unrated (0-5)"),IF(Z839=1,V839&amp;"/5",V839&amp;"-"&amp;X839&amp;"/5 (P"&amp;IF(ISNUMBER(SEARCH("X",AV839)),"; X","")&amp;")"))</f>
        <v/>
      </c>
      <c r="U839" s="26">
        <f>IF(AS839=0,"",IF(AR839=0,"Incomplete/invalid",IF(AA839=0,IF(ISNUMBER(SEARCH("X",AW839)),"Unrated (0-5; X)","Unrated (0-5)"),IF(AA839=1,W839&amp;"/5",W839&amp;"-"&amp;Y839&amp;"/5 (P"&amp;IF(ISNUMBER(SEARCH("X",AW839)),"; X","")&amp;")"))))</f>
        <v/>
      </c>
      <c r="V839" s="53">
        <f>LEN(AV839)-LEN(SUBSTITUTE(AV839,"Y",""))</f>
        <v/>
      </c>
      <c r="W839" s="54">
        <f>IF(AR839=1,LEN(AW839)-LEN(SUBSTITUTE(AW839,"Y","")),"")</f>
        <v/>
      </c>
      <c r="X839" s="53">
        <f>5-(LEN(AV839)-LEN(SUBSTITUTE(AV839,"N","")))</f>
        <v/>
      </c>
      <c r="Y839" s="54">
        <f>IF(AR839=1,5-(LEN(AW839)-LEN(SUBSTITUTE(AW839,"N",""))),"")</f>
        <v/>
      </c>
      <c r="Z839" s="55">
        <f>(V839+5-X839)/5</f>
        <v/>
      </c>
      <c r="AA839" s="56">
        <f>IF(AR839=1,(W839+5-Y839)/5,"")</f>
        <v/>
      </c>
      <c r="AB839" s="57">
        <f>D839*V839/5</f>
        <v/>
      </c>
      <c r="AC839" s="58">
        <f>IF(AR839=1,D839*W839/5,"")</f>
        <v/>
      </c>
      <c r="AD839" s="57">
        <f>D839*X839/5</f>
        <v/>
      </c>
      <c r="AE839" s="58">
        <f>IF(AR839=1,D839*Y839/5,"")</f>
        <v/>
      </c>
      <c r="AF839" s="57">
        <f>D839*Z839</f>
        <v/>
      </c>
      <c r="AG839" s="58">
        <f>IF(AR839=1,D839*AA839,"")</f>
        <v/>
      </c>
      <c r="AH839" s="14" t="inlineStr">
        <is>
          <t>Y: M5 | N: none | X: none | U: M1, M2, M3, M4. See dataset-specific evidence note in MCDM_Grades and the complete rules in MCDM_Rubric.</t>
        </is>
      </c>
      <c r="AI839" s="27" t="n"/>
      <c r="AJ839" s="14" t="inlineStr">
        <is>
          <t>https://huggingface.co/datasets/TamAko783/Unified_Road_Defect_FRDC_Pseudolabeled_v2</t>
        </is>
      </c>
      <c r="AK839" s="27" t="n"/>
      <c r="AL839" s="14" t="inlineStr">
        <is>
          <t>P: primary documentation (not evaluator-verified data quality)</t>
        </is>
      </c>
      <c r="AM839" s="27" t="n"/>
      <c r="AN839" s="14" t="inlineStr">
        <is>
          <t>72994d74193e7dbb6d5f066bf0e96d4e53ac8bc6</t>
        </is>
      </c>
      <c r="AO839" s="27" t="n"/>
      <c r="AP839" s="14" t="inlineStr">
        <is>
          <t>2026-09-07</t>
        </is>
      </c>
      <c r="AQ839" s="27" t="n"/>
      <c r="AR839" s="14">
        <f>IF(AND(AS839=5,LEN(AW839)=5,LEN(SUBSTITUTE(SUBSTITUTE(SUBSTITUTE(SUBSTITUTE(AW839,"Y",""),"N",""),"U",""),"X",""))=0),1,0)</f>
        <v/>
      </c>
      <c r="AS839" s="14">
        <f>COUNTA(G839,J839,M839,P839,S839)</f>
        <v/>
      </c>
      <c r="AT839" s="14">
        <f>SUM(IF(OR(G839="Y",G839="N",G839="U",G839="X"),IF(G839=F839,1,0),0),IF(OR(J839="Y",J839="N",J839="U",J839="X"),IF(J839=I839,1,0),0),IF(OR(M839="Y",M839="N",M839="U",M839="X"),IF(M839=L839,1,0),0),IF(OR(P839="Y",P839="N",P839="U",P839="X"),IF(P839=O839,1,0),0),IF(OR(S839="Y",S839="N",S839="U",S839="X"),IF(S839=R839,1,0),0))</f>
        <v/>
      </c>
      <c r="AU839" s="14">
        <f>A839&amp;"|"&amp;LEFT(C839,1)</f>
        <v/>
      </c>
      <c r="AV839" s="14">
        <f>F839&amp;I839&amp;L839&amp;O839&amp;R839</f>
        <v/>
      </c>
      <c r="AW839" s="14">
        <f>G839&amp;J839&amp;M839&amp;P839&amp;S839</f>
        <v/>
      </c>
    </row>
    <row r="840" ht="70" customHeight="1">
      <c r="A840" s="14" t="inlineStr">
        <is>
          <t>DS-105</t>
        </is>
      </c>
      <c r="B840" s="14" t="inlineStr">
        <is>
          <t>Unified_Road_Defect_FRDC_Pseudolabeled_v2</t>
        </is>
      </c>
      <c r="C840" s="14" t="inlineStr">
        <is>
          <t>V Test Readiness</t>
        </is>
      </c>
      <c r="D840" s="14">
        <f>MCDM_Settings!$D$13</f>
        <v/>
      </c>
      <c r="E840" s="14" t="inlineStr">
        <is>
          <t>V1 Identify test data</t>
        </is>
      </c>
      <c r="F840" s="21" t="inlineStr">
        <is>
          <t>Y</t>
        </is>
      </c>
      <c r="G840" s="23" t="n"/>
      <c r="H840" s="14" t="inlineStr">
        <is>
          <t>V2 Define the splits</t>
        </is>
      </c>
      <c r="I840" s="21" t="inlineStr">
        <is>
          <t>U</t>
        </is>
      </c>
      <c r="J840" s="23" t="n"/>
      <c r="K840" s="14" t="inlineStr">
        <is>
          <t>V3 Prevent leakage</t>
        </is>
      </c>
      <c r="L840" s="21" t="inlineStr">
        <is>
          <t>U</t>
        </is>
      </c>
      <c r="M840" s="23" t="n"/>
      <c r="N840" s="14" t="inlineStr">
        <is>
          <t>V4 Provide a baseline</t>
        </is>
      </c>
      <c r="O840" s="21" t="inlineStr">
        <is>
          <t>U</t>
        </is>
      </c>
      <c r="P840" s="23" t="n"/>
      <c r="Q840" s="14" t="inlineStr">
        <is>
          <t>V5 Report uncertainty</t>
        </is>
      </c>
      <c r="R840" s="21" t="inlineStr">
        <is>
          <t>U</t>
        </is>
      </c>
      <c r="S840" s="23" t="n"/>
      <c r="T840" s="14">
        <f>IF(Z840=0,IF(ISNUMBER(SEARCH("X",AV840)),"Unrated (0-5; X)","Unrated (0-5)"),IF(Z840=1,V840&amp;"/5",V840&amp;"-"&amp;X840&amp;"/5 (P"&amp;IF(ISNUMBER(SEARCH("X",AV840)),"; X","")&amp;")"))</f>
        <v/>
      </c>
      <c r="U840" s="26">
        <f>IF(AS840=0,"",IF(AR840=0,"Incomplete/invalid",IF(AA840=0,IF(ISNUMBER(SEARCH("X",AW840)),"Unrated (0-5; X)","Unrated (0-5)"),IF(AA840=1,W840&amp;"/5",W840&amp;"-"&amp;Y840&amp;"/5 (P"&amp;IF(ISNUMBER(SEARCH("X",AW840)),"; X","")&amp;")"))))</f>
        <v/>
      </c>
      <c r="V840" s="53">
        <f>LEN(AV840)-LEN(SUBSTITUTE(AV840,"Y",""))</f>
        <v/>
      </c>
      <c r="W840" s="54">
        <f>IF(AR840=1,LEN(AW840)-LEN(SUBSTITUTE(AW840,"Y","")),"")</f>
        <v/>
      </c>
      <c r="X840" s="53">
        <f>5-(LEN(AV840)-LEN(SUBSTITUTE(AV840,"N","")))</f>
        <v/>
      </c>
      <c r="Y840" s="54">
        <f>IF(AR840=1,5-(LEN(AW840)-LEN(SUBSTITUTE(AW840,"N",""))),"")</f>
        <v/>
      </c>
      <c r="Z840" s="55">
        <f>(V840+5-X840)/5</f>
        <v/>
      </c>
      <c r="AA840" s="56">
        <f>IF(AR840=1,(W840+5-Y840)/5,"")</f>
        <v/>
      </c>
      <c r="AB840" s="57">
        <f>D840*V840/5</f>
        <v/>
      </c>
      <c r="AC840" s="58">
        <f>IF(AR840=1,D840*W840/5,"")</f>
        <v/>
      </c>
      <c r="AD840" s="57">
        <f>D840*X840/5</f>
        <v/>
      </c>
      <c r="AE840" s="58">
        <f>IF(AR840=1,D840*Y840/5,"")</f>
        <v/>
      </c>
      <c r="AF840" s="57">
        <f>D840*Z840</f>
        <v/>
      </c>
      <c r="AG840" s="58">
        <f>IF(AR840=1,D840*AA840,"")</f>
        <v/>
      </c>
      <c r="AH840" s="14" t="inlineStr">
        <is>
          <t>Y: V1 | N: none | X: none | U: V2, V3, V4, V5. See dataset-specific evidence note in MCDM_Grades and the complete rules in MCDM_Rubric.</t>
        </is>
      </c>
      <c r="AI840" s="27" t="n"/>
      <c r="AJ840" s="14" t="inlineStr">
        <is>
          <t>https://huggingface.co/datasets/TamAko783/Unified_Road_Defect_FRDC_Pseudolabeled_v2</t>
        </is>
      </c>
      <c r="AK840" s="27" t="n"/>
      <c r="AL840" s="14" t="inlineStr">
        <is>
          <t>P: primary documentation (not evaluator-verified data quality)</t>
        </is>
      </c>
      <c r="AM840" s="27" t="n"/>
      <c r="AN840" s="14" t="inlineStr">
        <is>
          <t>72994d74193e7dbb6d5f066bf0e96d4e53ac8bc6</t>
        </is>
      </c>
      <c r="AO840" s="27" t="n"/>
      <c r="AP840" s="14" t="inlineStr">
        <is>
          <t>2026-09-07</t>
        </is>
      </c>
      <c r="AQ840" s="27" t="n"/>
      <c r="AR840" s="14">
        <f>IF(AND(AS840=5,LEN(AW840)=5,LEN(SUBSTITUTE(SUBSTITUTE(SUBSTITUTE(SUBSTITUTE(AW840,"Y",""),"N",""),"U",""),"X",""))=0),1,0)</f>
        <v/>
      </c>
      <c r="AS840" s="14">
        <f>COUNTA(G840,J840,M840,P840,S840)</f>
        <v/>
      </c>
      <c r="AT840" s="14">
        <f>SUM(IF(OR(G840="Y",G840="N",G840="U",G840="X"),IF(G840=F840,1,0),0),IF(OR(J840="Y",J840="N",J840="U",J840="X"),IF(J840=I840,1,0),0),IF(OR(M840="Y",M840="N",M840="U",M840="X"),IF(M840=L840,1,0),0),IF(OR(P840="Y",P840="N",P840="U",P840="X"),IF(P840=O840,1,0),0),IF(OR(S840="Y",S840="N",S840="U",S840="X"),IF(S840=R840,1,0),0))</f>
        <v/>
      </c>
      <c r="AU840" s="14">
        <f>A840&amp;"|"&amp;LEFT(C840,1)</f>
        <v/>
      </c>
      <c r="AV840" s="14">
        <f>F840&amp;I840&amp;L840&amp;O840&amp;R840</f>
        <v/>
      </c>
      <c r="AW840" s="14">
        <f>G840&amp;J840&amp;M840&amp;P840&amp;S840</f>
        <v/>
      </c>
    </row>
    <row r="841" ht="70" customHeight="1">
      <c r="A841" s="14" t="inlineStr">
        <is>
          <t>DS-105</t>
        </is>
      </c>
      <c r="B841" s="14" t="inlineStr">
        <is>
          <t>Unified_Road_Defect_FRDC_Pseudolabeled_v2</t>
        </is>
      </c>
      <c r="C841" s="14" t="inlineStr">
        <is>
          <t>E Engineering Value</t>
        </is>
      </c>
      <c r="D841" s="14">
        <f>MCDM_Settings!$D$14</f>
        <v/>
      </c>
      <c r="E841" s="14" t="inlineStr">
        <is>
          <t>E1 Define the outcome</t>
        </is>
      </c>
      <c r="F841" s="21" t="inlineStr">
        <is>
          <t>U</t>
        </is>
      </c>
      <c r="G841" s="23" t="n"/>
      <c r="H841" s="14" t="inlineStr">
        <is>
          <t>E2 Provide measurements</t>
        </is>
      </c>
      <c r="I841" s="21" t="inlineStr">
        <is>
          <t>U</t>
        </is>
      </c>
      <c r="J841" s="23" t="n"/>
      <c r="K841" s="14" t="inlineStr">
        <is>
          <t>E3 Link the records</t>
        </is>
      </c>
      <c r="L841" s="21" t="inlineStr">
        <is>
          <t>U</t>
        </is>
      </c>
      <c r="M841" s="23" t="n"/>
      <c r="N841" s="14" t="inlineStr">
        <is>
          <t>E4 Map agency needs</t>
        </is>
      </c>
      <c r="O841" s="21" t="inlineStr">
        <is>
          <t>U</t>
        </is>
      </c>
      <c r="P841" s="23" t="n"/>
      <c r="Q841" s="14" t="inlineStr">
        <is>
          <t>E5 Validate the decision</t>
        </is>
      </c>
      <c r="R841" s="21" t="inlineStr">
        <is>
          <t>U</t>
        </is>
      </c>
      <c r="S841" s="23" t="n"/>
      <c r="T841" s="14">
        <f>IF(Z841=0,IF(ISNUMBER(SEARCH("X",AV841)),"Unrated (0-5; X)","Unrated (0-5)"),IF(Z841=1,V841&amp;"/5",V841&amp;"-"&amp;X841&amp;"/5 (P"&amp;IF(ISNUMBER(SEARCH("X",AV841)),"; X","")&amp;")"))</f>
        <v/>
      </c>
      <c r="U841" s="26">
        <f>IF(AS841=0,"",IF(AR841=0,"Incomplete/invalid",IF(AA841=0,IF(ISNUMBER(SEARCH("X",AW841)),"Unrated (0-5; X)","Unrated (0-5)"),IF(AA841=1,W841&amp;"/5",W841&amp;"-"&amp;Y841&amp;"/5 (P"&amp;IF(ISNUMBER(SEARCH("X",AW841)),"; X","")&amp;")"))))</f>
        <v/>
      </c>
      <c r="V841" s="53">
        <f>LEN(AV841)-LEN(SUBSTITUTE(AV841,"Y",""))</f>
        <v/>
      </c>
      <c r="W841" s="54">
        <f>IF(AR841=1,LEN(AW841)-LEN(SUBSTITUTE(AW841,"Y","")),"")</f>
        <v/>
      </c>
      <c r="X841" s="53">
        <f>5-(LEN(AV841)-LEN(SUBSTITUTE(AV841,"N","")))</f>
        <v/>
      </c>
      <c r="Y841" s="54">
        <f>IF(AR841=1,5-(LEN(AW841)-LEN(SUBSTITUTE(AW841,"N",""))),"")</f>
        <v/>
      </c>
      <c r="Z841" s="55">
        <f>(V841+5-X841)/5</f>
        <v/>
      </c>
      <c r="AA841" s="56">
        <f>IF(AR841=1,(W841+5-Y841)/5,"")</f>
        <v/>
      </c>
      <c r="AB841" s="57">
        <f>D841*V841/5</f>
        <v/>
      </c>
      <c r="AC841" s="58">
        <f>IF(AR841=1,D841*W841/5,"")</f>
        <v/>
      </c>
      <c r="AD841" s="57">
        <f>D841*X841/5</f>
        <v/>
      </c>
      <c r="AE841" s="58">
        <f>IF(AR841=1,D841*Y841/5,"")</f>
        <v/>
      </c>
      <c r="AF841" s="57">
        <f>D841*Z841</f>
        <v/>
      </c>
      <c r="AG841" s="58">
        <f>IF(AR841=1,D841*AA841,"")</f>
        <v/>
      </c>
      <c r="AH841" s="14" t="inlineStr">
        <is>
          <t>Y: none | N: none | X: none | U: E1, E2, E3, E4, E5. See dataset-specific evidence note in MCDM_Grades and the complete rules in MCDM_Rubric.</t>
        </is>
      </c>
      <c r="AI841" s="27" t="n"/>
      <c r="AJ841" s="14" t="inlineStr">
        <is>
          <t>https://huggingface.co/datasets/TamAko783/Unified_Road_Defect_FRDC_Pseudolabeled_v2</t>
        </is>
      </c>
      <c r="AK841" s="27" t="n"/>
      <c r="AL841" s="14" t="inlineStr">
        <is>
          <t>P: primary documentation (not evaluator-verified data quality)</t>
        </is>
      </c>
      <c r="AM841" s="27" t="n"/>
      <c r="AN841" s="14" t="inlineStr">
        <is>
          <t>72994d74193e7dbb6d5f066bf0e96d4e53ac8bc6</t>
        </is>
      </c>
      <c r="AO841" s="27" t="n"/>
      <c r="AP841" s="14" t="inlineStr">
        <is>
          <t>2026-09-07</t>
        </is>
      </c>
      <c r="AQ841" s="27" t="n"/>
      <c r="AR841" s="14">
        <f>IF(AND(AS841=5,LEN(AW841)=5,LEN(SUBSTITUTE(SUBSTITUTE(SUBSTITUTE(SUBSTITUTE(AW841,"Y",""),"N",""),"U",""),"X",""))=0),1,0)</f>
        <v/>
      </c>
      <c r="AS841" s="14">
        <f>COUNTA(G841,J841,M841,P841,S841)</f>
        <v/>
      </c>
      <c r="AT841" s="14">
        <f>SUM(IF(OR(G841="Y",G841="N",G841="U",G841="X"),IF(G841=F841,1,0),0),IF(OR(J841="Y",J841="N",J841="U",J841="X"),IF(J841=I841,1,0),0),IF(OR(M841="Y",M841="N",M841="U",M841="X"),IF(M841=L841,1,0),0),IF(OR(P841="Y",P841="N",P841="U",P841="X"),IF(P841=O841,1,0),0),IF(OR(S841="Y",S841="N",S841="U",S841="X"),IF(S841=R841,1,0),0))</f>
        <v/>
      </c>
      <c r="AU841" s="14">
        <f>A841&amp;"|"&amp;LEFT(C841,1)</f>
        <v/>
      </c>
      <c r="AV841" s="14">
        <f>F841&amp;I841&amp;L841&amp;O841&amp;R841</f>
        <v/>
      </c>
      <c r="AW841" s="14">
        <f>G841&amp;J841&amp;M841&amp;P841&amp;S841</f>
        <v/>
      </c>
    </row>
    <row r="842" ht="70" customHeight="1">
      <c r="A842" s="14" t="inlineStr">
        <is>
          <t>DS-106</t>
        </is>
      </c>
      <c r="B842" s="14" t="inlineStr">
        <is>
          <t>varcoder/crack-segmentation-dataset</t>
        </is>
      </c>
      <c r="C842" s="14" t="inlineStr">
        <is>
          <t>A Access</t>
        </is>
      </c>
      <c r="D842" s="14">
        <f>MCDM_Settings!$D$7</f>
        <v/>
      </c>
      <c r="E842" s="14" t="inlineStr">
        <is>
          <t>A1 Find the release</t>
        </is>
      </c>
      <c r="F842" s="21" t="inlineStr">
        <is>
          <t>Y</t>
        </is>
      </c>
      <c r="G842" s="23" t="n"/>
      <c r="H842" s="14" t="inlineStr">
        <is>
          <t>A2 Get the data</t>
        </is>
      </c>
      <c r="I842" s="21" t="inlineStr">
        <is>
          <t>Y</t>
        </is>
      </c>
      <c r="J842" s="23" t="n"/>
      <c r="K842" s="14" t="inlineStr">
        <is>
          <t>A3 Check the license</t>
        </is>
      </c>
      <c r="L842" s="21" t="inlineStr">
        <is>
          <t>U</t>
        </is>
      </c>
      <c r="M842" s="23" t="n"/>
      <c r="N842" s="14" t="inlineStr">
        <is>
          <t>A4 Check other rights</t>
        </is>
      </c>
      <c r="O842" s="21" t="inlineStr">
        <is>
          <t>U</t>
        </is>
      </c>
      <c r="P842" s="23" t="n"/>
      <c r="Q842" s="14" t="inlineStr">
        <is>
          <t>A5 Open a sample</t>
        </is>
      </c>
      <c r="R842" s="21" t="inlineStr">
        <is>
          <t>U</t>
        </is>
      </c>
      <c r="S842" s="23" t="n"/>
      <c r="T842" s="14">
        <f>IF(Z842=0,IF(ISNUMBER(SEARCH("X",AV842)),"Unrated (0-5; X)","Unrated (0-5)"),IF(Z842=1,V842&amp;"/5",V842&amp;"-"&amp;X842&amp;"/5 (P"&amp;IF(ISNUMBER(SEARCH("X",AV842)),"; X","")&amp;")"))</f>
        <v/>
      </c>
      <c r="U842" s="26">
        <f>IF(AS842=0,"",IF(AR842=0,"Incomplete/invalid",IF(AA842=0,IF(ISNUMBER(SEARCH("X",AW842)),"Unrated (0-5; X)","Unrated (0-5)"),IF(AA842=1,W842&amp;"/5",W842&amp;"-"&amp;Y842&amp;"/5 (P"&amp;IF(ISNUMBER(SEARCH("X",AW842)),"; X","")&amp;")"))))</f>
        <v/>
      </c>
      <c r="V842" s="53">
        <f>LEN(AV842)-LEN(SUBSTITUTE(AV842,"Y",""))</f>
        <v/>
      </c>
      <c r="W842" s="54">
        <f>IF(AR842=1,LEN(AW842)-LEN(SUBSTITUTE(AW842,"Y","")),"")</f>
        <v/>
      </c>
      <c r="X842" s="53">
        <f>5-(LEN(AV842)-LEN(SUBSTITUTE(AV842,"N","")))</f>
        <v/>
      </c>
      <c r="Y842" s="54">
        <f>IF(AR842=1,5-(LEN(AW842)-LEN(SUBSTITUTE(AW842,"N",""))),"")</f>
        <v/>
      </c>
      <c r="Z842" s="55">
        <f>(V842+5-X842)/5</f>
        <v/>
      </c>
      <c r="AA842" s="56">
        <f>IF(AR842=1,(W842+5-Y842)/5,"")</f>
        <v/>
      </c>
      <c r="AB842" s="57">
        <f>D842*V842/5</f>
        <v/>
      </c>
      <c r="AC842" s="58">
        <f>IF(AR842=1,D842*W842/5,"")</f>
        <v/>
      </c>
      <c r="AD842" s="57">
        <f>D842*X842/5</f>
        <v/>
      </c>
      <c r="AE842" s="58">
        <f>IF(AR842=1,D842*Y842/5,"")</f>
        <v/>
      </c>
      <c r="AF842" s="57">
        <f>D842*Z842</f>
        <v/>
      </c>
      <c r="AG842" s="58">
        <f>IF(AR842=1,D842*AA842,"")</f>
        <v/>
      </c>
      <c r="AH842" s="14" t="inlineStr">
        <is>
          <t>Y: A1, A2 | N: none | X: none | U: A3, A4, A5. See dataset-specific evidence note in MCDM_Grades and the complete rules in MCDM_Rubric.</t>
        </is>
      </c>
      <c r="AI842" s="27" t="n"/>
      <c r="AJ842" s="14" t="inlineStr">
        <is>
          <t>https://huggingface.co/datasets/varcoder/crack-segmentation-dataset</t>
        </is>
      </c>
      <c r="AK842" s="27" t="n"/>
      <c r="AL842" s="14" t="inlineStr">
        <is>
          <t>P: primary documentation (not evaluator-verified data quality)</t>
        </is>
      </c>
      <c r="AM842" s="27" t="n"/>
      <c r="AN842" s="14" t="inlineStr">
        <is>
          <t>70fafe2ec3c70f48ba5f76c6f10ae2f539bcc44b</t>
        </is>
      </c>
      <c r="AO842" s="27" t="n"/>
      <c r="AP842" s="14" t="inlineStr">
        <is>
          <t>2026-09-07</t>
        </is>
      </c>
      <c r="AQ842" s="27" t="n"/>
      <c r="AR842" s="14">
        <f>IF(AND(AS842=5,LEN(AW842)=5,LEN(SUBSTITUTE(SUBSTITUTE(SUBSTITUTE(SUBSTITUTE(AW842,"Y",""),"N",""),"U",""),"X",""))=0),1,0)</f>
        <v/>
      </c>
      <c r="AS842" s="14">
        <f>COUNTA(G842,J842,M842,P842,S842)</f>
        <v/>
      </c>
      <c r="AT842" s="14">
        <f>SUM(IF(OR(G842="Y",G842="N",G842="U",G842="X"),IF(G842=F842,1,0),0),IF(OR(J842="Y",J842="N",J842="U",J842="X"),IF(J842=I842,1,0),0),IF(OR(M842="Y",M842="N",M842="U",M842="X"),IF(M842=L842,1,0),0),IF(OR(P842="Y",P842="N",P842="U",P842="X"),IF(P842=O842,1,0),0),IF(OR(S842="Y",S842="N",S842="U",S842="X"),IF(S842=R842,1,0),0))</f>
        <v/>
      </c>
      <c r="AU842" s="14">
        <f>A842&amp;"|"&amp;LEFT(C842,1)</f>
        <v/>
      </c>
      <c r="AV842" s="14">
        <f>F842&amp;I842&amp;L842&amp;O842&amp;R842</f>
        <v/>
      </c>
      <c r="AW842" s="14">
        <f>G842&amp;J842&amp;M842&amp;P842&amp;S842</f>
        <v/>
      </c>
    </row>
    <row r="843" ht="70" customHeight="1">
      <c r="A843" s="14" t="inlineStr">
        <is>
          <t>DS-106</t>
        </is>
      </c>
      <c r="B843" s="14" t="inlineStr">
        <is>
          <t>varcoder/crack-segmentation-dataset</t>
        </is>
      </c>
      <c r="C843" s="14" t="inlineStr">
        <is>
          <t>L Label Quality</t>
        </is>
      </c>
      <c r="D843" s="14">
        <f>MCDM_Settings!$D$8</f>
        <v/>
      </c>
      <c r="E843" s="14" t="inlineStr">
        <is>
          <t>L1 Define the targets</t>
        </is>
      </c>
      <c r="F843" s="21" t="inlineStr">
        <is>
          <t>U</t>
        </is>
      </c>
      <c r="G843" s="23" t="n"/>
      <c r="H843" s="14" t="inlineStr">
        <is>
          <t>L2 Explain the rules</t>
        </is>
      </c>
      <c r="I843" s="21" t="inlineStr">
        <is>
          <t>U</t>
        </is>
      </c>
      <c r="J843" s="23" t="n"/>
      <c r="K843" s="14" t="inlineStr">
        <is>
          <t>L3 Identify the team</t>
        </is>
      </c>
      <c r="L843" s="21" t="inlineStr">
        <is>
          <t>U</t>
        </is>
      </c>
      <c r="M843" s="23" t="n"/>
      <c r="N843" s="14" t="inlineStr">
        <is>
          <t>L4 Review and correct</t>
        </is>
      </c>
      <c r="O843" s="21" t="inlineStr">
        <is>
          <t>U</t>
        </is>
      </c>
      <c r="P843" s="23" t="n"/>
      <c r="Q843" s="14" t="inlineStr">
        <is>
          <t>L5 Measure reliability</t>
        </is>
      </c>
      <c r="R843" s="21" t="inlineStr">
        <is>
          <t>U</t>
        </is>
      </c>
      <c r="S843" s="23" t="n"/>
      <c r="T843" s="14">
        <f>IF(Z843=0,IF(ISNUMBER(SEARCH("X",AV843)),"Unrated (0-5; X)","Unrated (0-5)"),IF(Z843=1,V843&amp;"/5",V843&amp;"-"&amp;X843&amp;"/5 (P"&amp;IF(ISNUMBER(SEARCH("X",AV843)),"; X","")&amp;")"))</f>
        <v/>
      </c>
      <c r="U843" s="26">
        <f>IF(AS843=0,"",IF(AR843=0,"Incomplete/invalid",IF(AA843=0,IF(ISNUMBER(SEARCH("X",AW843)),"Unrated (0-5; X)","Unrated (0-5)"),IF(AA843=1,W843&amp;"/5",W843&amp;"-"&amp;Y843&amp;"/5 (P"&amp;IF(ISNUMBER(SEARCH("X",AW843)),"; X","")&amp;")"))))</f>
        <v/>
      </c>
      <c r="V843" s="53">
        <f>LEN(AV843)-LEN(SUBSTITUTE(AV843,"Y",""))</f>
        <v/>
      </c>
      <c r="W843" s="54">
        <f>IF(AR843=1,LEN(AW843)-LEN(SUBSTITUTE(AW843,"Y","")),"")</f>
        <v/>
      </c>
      <c r="X843" s="53">
        <f>5-(LEN(AV843)-LEN(SUBSTITUTE(AV843,"N","")))</f>
        <v/>
      </c>
      <c r="Y843" s="54">
        <f>IF(AR843=1,5-(LEN(AW843)-LEN(SUBSTITUTE(AW843,"N",""))),"")</f>
        <v/>
      </c>
      <c r="Z843" s="55">
        <f>(V843+5-X843)/5</f>
        <v/>
      </c>
      <c r="AA843" s="56">
        <f>IF(AR843=1,(W843+5-Y843)/5,"")</f>
        <v/>
      </c>
      <c r="AB843" s="57">
        <f>D843*V843/5</f>
        <v/>
      </c>
      <c r="AC843" s="58">
        <f>IF(AR843=1,D843*W843/5,"")</f>
        <v/>
      </c>
      <c r="AD843" s="57">
        <f>D843*X843/5</f>
        <v/>
      </c>
      <c r="AE843" s="58">
        <f>IF(AR843=1,D843*Y843/5,"")</f>
        <v/>
      </c>
      <c r="AF843" s="57">
        <f>D843*Z843</f>
        <v/>
      </c>
      <c r="AG843" s="58">
        <f>IF(AR843=1,D843*AA843,"")</f>
        <v/>
      </c>
      <c r="AH843" s="14" t="inlineStr">
        <is>
          <t>Y: none | N: none | X: none | U: L1, L2, L3, L4, L5. See dataset-specific evidence note in MCDM_Grades and the complete rules in MCDM_Rubric.</t>
        </is>
      </c>
      <c r="AI843" s="27" t="n"/>
      <c r="AJ843" s="14" t="inlineStr">
        <is>
          <t>https://huggingface.co/datasets/varcoder/crack-segmentation-dataset</t>
        </is>
      </c>
      <c r="AK843" s="27" t="n"/>
      <c r="AL843" s="14" t="inlineStr">
        <is>
          <t>P: primary documentation (not evaluator-verified data quality)</t>
        </is>
      </c>
      <c r="AM843" s="27" t="n"/>
      <c r="AN843" s="14" t="inlineStr">
        <is>
          <t>70fafe2ec3c70f48ba5f76c6f10ae2f539bcc44b</t>
        </is>
      </c>
      <c r="AO843" s="27" t="n"/>
      <c r="AP843" s="14" t="inlineStr">
        <is>
          <t>2026-09-07</t>
        </is>
      </c>
      <c r="AQ843" s="27" t="n"/>
      <c r="AR843" s="14">
        <f>IF(AND(AS843=5,LEN(AW843)=5,LEN(SUBSTITUTE(SUBSTITUTE(SUBSTITUTE(SUBSTITUTE(AW843,"Y",""),"N",""),"U",""),"X",""))=0),1,0)</f>
        <v/>
      </c>
      <c r="AS843" s="14">
        <f>COUNTA(G843,J843,M843,P843,S843)</f>
        <v/>
      </c>
      <c r="AT843" s="14">
        <f>SUM(IF(OR(G843="Y",G843="N",G843="U",G843="X"),IF(G843=F843,1,0),0),IF(OR(J843="Y",J843="N",J843="U",J843="X"),IF(J843=I843,1,0),0),IF(OR(M843="Y",M843="N",M843="U",M843="X"),IF(M843=L843,1,0),0),IF(OR(P843="Y",P843="N",P843="U",P843="X"),IF(P843=O843,1,0),0),IF(OR(S843="Y",S843="N",S843="U",S843="X"),IF(S843=R843,1,0),0))</f>
        <v/>
      </c>
      <c r="AU843" s="14">
        <f>A843&amp;"|"&amp;LEFT(C843,1)</f>
        <v/>
      </c>
      <c r="AV843" s="14">
        <f>F843&amp;I843&amp;L843&amp;O843&amp;R843</f>
        <v/>
      </c>
      <c r="AW843" s="14">
        <f>G843&amp;J843&amp;M843&amp;P843&amp;S843</f>
        <v/>
      </c>
    </row>
    <row r="844" ht="70" customHeight="1">
      <c r="A844" s="14" t="inlineStr">
        <is>
          <t>DS-106</t>
        </is>
      </c>
      <c r="B844" s="14" t="inlineStr">
        <is>
          <t>varcoder/crack-segmentation-dataset</t>
        </is>
      </c>
      <c r="C844" s="14" t="inlineStr">
        <is>
          <t>D Documentation</t>
        </is>
      </c>
      <c r="D844" s="14">
        <f>MCDM_Settings!$D$9</f>
        <v/>
      </c>
      <c r="E844" s="14" t="inlineStr">
        <is>
          <t>D1 Describe the files</t>
        </is>
      </c>
      <c r="F844" s="21" t="inlineStr">
        <is>
          <t>U</t>
        </is>
      </c>
      <c r="G844" s="23" t="n"/>
      <c r="H844" s="14" t="inlineStr">
        <is>
          <t>D2 Explain the source</t>
        </is>
      </c>
      <c r="I844" s="21" t="inlineStr">
        <is>
          <t>U</t>
        </is>
      </c>
      <c r="J844" s="23" t="n"/>
      <c r="K844" s="14" t="inlineStr">
        <is>
          <t>D3 Track the version</t>
        </is>
      </c>
      <c r="L844" s="21" t="inlineStr">
        <is>
          <t>U</t>
        </is>
      </c>
      <c r="M844" s="23" t="n"/>
      <c r="N844" s="14" t="inlineStr">
        <is>
          <t>D4 State the limits</t>
        </is>
      </c>
      <c r="O844" s="21" t="inlineStr">
        <is>
          <t>U</t>
        </is>
      </c>
      <c r="P844" s="23" t="n"/>
      <c r="Q844" s="14" t="inlineStr">
        <is>
          <t>D5 Locate the details</t>
        </is>
      </c>
      <c r="R844" s="21" t="inlineStr">
        <is>
          <t>U</t>
        </is>
      </c>
      <c r="S844" s="23" t="n"/>
      <c r="T844" s="14">
        <f>IF(Z844=0,IF(ISNUMBER(SEARCH("X",AV844)),"Unrated (0-5; X)","Unrated (0-5)"),IF(Z844=1,V844&amp;"/5",V844&amp;"-"&amp;X844&amp;"/5 (P"&amp;IF(ISNUMBER(SEARCH("X",AV844)),"; X","")&amp;")"))</f>
        <v/>
      </c>
      <c r="U844" s="26">
        <f>IF(AS844=0,"",IF(AR844=0,"Incomplete/invalid",IF(AA844=0,IF(ISNUMBER(SEARCH("X",AW844)),"Unrated (0-5; X)","Unrated (0-5)"),IF(AA844=1,W844&amp;"/5",W844&amp;"-"&amp;Y844&amp;"/5 (P"&amp;IF(ISNUMBER(SEARCH("X",AW844)),"; X","")&amp;")"))))</f>
        <v/>
      </c>
      <c r="V844" s="53">
        <f>LEN(AV844)-LEN(SUBSTITUTE(AV844,"Y",""))</f>
        <v/>
      </c>
      <c r="W844" s="54">
        <f>IF(AR844=1,LEN(AW844)-LEN(SUBSTITUTE(AW844,"Y","")),"")</f>
        <v/>
      </c>
      <c r="X844" s="53">
        <f>5-(LEN(AV844)-LEN(SUBSTITUTE(AV844,"N","")))</f>
        <v/>
      </c>
      <c r="Y844" s="54">
        <f>IF(AR844=1,5-(LEN(AW844)-LEN(SUBSTITUTE(AW844,"N",""))),"")</f>
        <v/>
      </c>
      <c r="Z844" s="55">
        <f>(V844+5-X844)/5</f>
        <v/>
      </c>
      <c r="AA844" s="56">
        <f>IF(AR844=1,(W844+5-Y844)/5,"")</f>
        <v/>
      </c>
      <c r="AB844" s="57">
        <f>D844*V844/5</f>
        <v/>
      </c>
      <c r="AC844" s="58">
        <f>IF(AR844=1,D844*W844/5,"")</f>
        <v/>
      </c>
      <c r="AD844" s="57">
        <f>D844*X844/5</f>
        <v/>
      </c>
      <c r="AE844" s="58">
        <f>IF(AR844=1,D844*Y844/5,"")</f>
        <v/>
      </c>
      <c r="AF844" s="57">
        <f>D844*Z844</f>
        <v/>
      </c>
      <c r="AG844" s="58">
        <f>IF(AR844=1,D844*AA844,"")</f>
        <v/>
      </c>
      <c r="AH844" s="14" t="inlineStr">
        <is>
          <t>Y: none | N: none | X: none | U: D1, D2, D3, D4, D5. See dataset-specific evidence note in MCDM_Grades and the complete rules in MCDM_Rubric.</t>
        </is>
      </c>
      <c r="AI844" s="27" t="n"/>
      <c r="AJ844" s="14" t="inlineStr">
        <is>
          <t>https://huggingface.co/datasets/varcoder/crack-segmentation-dataset</t>
        </is>
      </c>
      <c r="AK844" s="27" t="n"/>
      <c r="AL844" s="14" t="inlineStr">
        <is>
          <t>P: primary documentation (not evaluator-verified data quality)</t>
        </is>
      </c>
      <c r="AM844" s="27" t="n"/>
      <c r="AN844" s="14" t="inlineStr">
        <is>
          <t>70fafe2ec3c70f48ba5f76c6f10ae2f539bcc44b</t>
        </is>
      </c>
      <c r="AO844" s="27" t="n"/>
      <c r="AP844" s="14" t="inlineStr">
        <is>
          <t>2026-09-07</t>
        </is>
      </c>
      <c r="AQ844" s="27" t="n"/>
      <c r="AR844" s="14">
        <f>IF(AND(AS844=5,LEN(AW844)=5,LEN(SUBSTITUTE(SUBSTITUTE(SUBSTITUTE(SUBSTITUTE(AW844,"Y",""),"N",""),"U",""),"X",""))=0),1,0)</f>
        <v/>
      </c>
      <c r="AS844" s="14">
        <f>COUNTA(G844,J844,M844,P844,S844)</f>
        <v/>
      </c>
      <c r="AT844" s="14">
        <f>SUM(IF(OR(G844="Y",G844="N",G844="U",G844="X"),IF(G844=F844,1,0),0),IF(OR(J844="Y",J844="N",J844="U",J844="X"),IF(J844=I844,1,0),0),IF(OR(M844="Y",M844="N",M844="U",M844="X"),IF(M844=L844,1,0),0),IF(OR(P844="Y",P844="N",P844="U",P844="X"),IF(P844=O844,1,0),0),IF(OR(S844="Y",S844="N",S844="U",S844="X"),IF(S844=R844,1,0),0))</f>
        <v/>
      </c>
      <c r="AU844" s="14">
        <f>A844&amp;"|"&amp;LEFT(C844,1)</f>
        <v/>
      </c>
      <c r="AV844" s="14">
        <f>F844&amp;I844&amp;L844&amp;O844&amp;R844</f>
        <v/>
      </c>
      <c r="AW844" s="14">
        <f>G844&amp;J844&amp;M844&amp;P844&amp;S844</f>
        <v/>
      </c>
    </row>
    <row r="845" ht="70" customHeight="1">
      <c r="A845" s="14" t="inlineStr">
        <is>
          <t>DS-106</t>
        </is>
      </c>
      <c r="B845" s="14" t="inlineStr">
        <is>
          <t>varcoder/crack-segmentation-dataset</t>
        </is>
      </c>
      <c r="C845" s="14" t="inlineStr">
        <is>
          <t>C Sample Size</t>
        </is>
      </c>
      <c r="D845" s="14">
        <f>MCDM_Settings!$D$10</f>
        <v/>
      </c>
      <c r="E845" s="14" t="inlineStr">
        <is>
          <t>C1 Count originals</t>
        </is>
      </c>
      <c r="F845" s="21" t="inlineStr">
        <is>
          <t>U</t>
        </is>
      </c>
      <c r="G845" s="23" t="n"/>
      <c r="H845" s="14" t="inlineStr">
        <is>
          <t>C2 Count each class</t>
        </is>
      </c>
      <c r="I845" s="21" t="inlineStr">
        <is>
          <t>U</t>
        </is>
      </c>
      <c r="J845" s="23" t="n"/>
      <c r="K845" s="14" t="inlineStr">
        <is>
          <t>C3 Count each group</t>
        </is>
      </c>
      <c r="L845" s="21" t="inlineStr">
        <is>
          <t>U</t>
        </is>
      </c>
      <c r="M845" s="23" t="n"/>
      <c r="N845" s="14" t="inlineStr">
        <is>
          <t>C4 Count each split</t>
        </is>
      </c>
      <c r="O845" s="21" t="inlineStr">
        <is>
          <t>U</t>
        </is>
      </c>
      <c r="P845" s="23" t="n"/>
      <c r="Q845" s="14" t="inlineStr">
        <is>
          <t>C5 Justify the size</t>
        </is>
      </c>
      <c r="R845" s="21" t="inlineStr">
        <is>
          <t>U</t>
        </is>
      </c>
      <c r="S845" s="23" t="n"/>
      <c r="T845" s="14">
        <f>IF(Z845=0,IF(ISNUMBER(SEARCH("X",AV845)),"Unrated (0-5; X)","Unrated (0-5)"),IF(Z845=1,V845&amp;"/5",V845&amp;"-"&amp;X845&amp;"/5 (P"&amp;IF(ISNUMBER(SEARCH("X",AV845)),"; X","")&amp;")"))</f>
        <v/>
      </c>
      <c r="U845" s="26">
        <f>IF(AS845=0,"",IF(AR845=0,"Incomplete/invalid",IF(AA845=0,IF(ISNUMBER(SEARCH("X",AW845)),"Unrated (0-5; X)","Unrated (0-5)"),IF(AA845=1,W845&amp;"/5",W845&amp;"-"&amp;Y845&amp;"/5 (P"&amp;IF(ISNUMBER(SEARCH("X",AW845)),"; X","")&amp;")"))))</f>
        <v/>
      </c>
      <c r="V845" s="53">
        <f>LEN(AV845)-LEN(SUBSTITUTE(AV845,"Y",""))</f>
        <v/>
      </c>
      <c r="W845" s="54">
        <f>IF(AR845=1,LEN(AW845)-LEN(SUBSTITUTE(AW845,"Y","")),"")</f>
        <v/>
      </c>
      <c r="X845" s="53">
        <f>5-(LEN(AV845)-LEN(SUBSTITUTE(AV845,"N","")))</f>
        <v/>
      </c>
      <c r="Y845" s="54">
        <f>IF(AR845=1,5-(LEN(AW845)-LEN(SUBSTITUTE(AW845,"N",""))),"")</f>
        <v/>
      </c>
      <c r="Z845" s="55">
        <f>(V845+5-X845)/5</f>
        <v/>
      </c>
      <c r="AA845" s="56">
        <f>IF(AR845=1,(W845+5-Y845)/5,"")</f>
        <v/>
      </c>
      <c r="AB845" s="57">
        <f>D845*V845/5</f>
        <v/>
      </c>
      <c r="AC845" s="58">
        <f>IF(AR845=1,D845*W845/5,"")</f>
        <v/>
      </c>
      <c r="AD845" s="57">
        <f>D845*X845/5</f>
        <v/>
      </c>
      <c r="AE845" s="58">
        <f>IF(AR845=1,D845*Y845/5,"")</f>
        <v/>
      </c>
      <c r="AF845" s="57">
        <f>D845*Z845</f>
        <v/>
      </c>
      <c r="AG845" s="58">
        <f>IF(AR845=1,D845*AA845,"")</f>
        <v/>
      </c>
      <c r="AH845" s="14" t="inlineStr">
        <is>
          <t>Y: none | N: none | X: none | U: C1, C2, C3, C4, C5. See dataset-specific evidence note in MCDM_Grades and the complete rules in MCDM_Rubric.</t>
        </is>
      </c>
      <c r="AI845" s="27" t="n"/>
      <c r="AJ845" s="14" t="inlineStr">
        <is>
          <t>https://huggingface.co/datasets/varcoder/crack-segmentation-dataset</t>
        </is>
      </c>
      <c r="AK845" s="27" t="n"/>
      <c r="AL845" s="14" t="inlineStr">
        <is>
          <t>P: primary documentation (not evaluator-verified data quality)</t>
        </is>
      </c>
      <c r="AM845" s="27" t="n"/>
      <c r="AN845" s="14" t="inlineStr">
        <is>
          <t>70fafe2ec3c70f48ba5f76c6f10ae2f539bcc44b</t>
        </is>
      </c>
      <c r="AO845" s="27" t="n"/>
      <c r="AP845" s="14" t="inlineStr">
        <is>
          <t>2026-09-07</t>
        </is>
      </c>
      <c r="AQ845" s="27" t="n"/>
      <c r="AR845" s="14">
        <f>IF(AND(AS845=5,LEN(AW845)=5,LEN(SUBSTITUTE(SUBSTITUTE(SUBSTITUTE(SUBSTITUTE(AW845,"Y",""),"N",""),"U",""),"X",""))=0),1,0)</f>
        <v/>
      </c>
      <c r="AS845" s="14">
        <f>COUNTA(G845,J845,M845,P845,S845)</f>
        <v/>
      </c>
      <c r="AT845" s="14">
        <f>SUM(IF(OR(G845="Y",G845="N",G845="U",G845="X"),IF(G845=F845,1,0),0),IF(OR(J845="Y",J845="N",J845="U",J845="X"),IF(J845=I845,1,0),0),IF(OR(M845="Y",M845="N",M845="U",M845="X"),IF(M845=L845,1,0),0),IF(OR(P845="Y",P845="N",P845="U",P845="X"),IF(P845=O845,1,0),0),IF(OR(S845="Y",S845="N",S845="U",S845="X"),IF(S845=R845,1,0),0))</f>
        <v/>
      </c>
      <c r="AU845" s="14">
        <f>A845&amp;"|"&amp;LEFT(C845,1)</f>
        <v/>
      </c>
      <c r="AV845" s="14">
        <f>F845&amp;I845&amp;L845&amp;O845&amp;R845</f>
        <v/>
      </c>
      <c r="AW845" s="14">
        <f>G845&amp;J845&amp;M845&amp;P845&amp;S845</f>
        <v/>
      </c>
    </row>
    <row r="846" ht="70" customHeight="1">
      <c r="A846" s="14" t="inlineStr">
        <is>
          <t>DS-106</t>
        </is>
      </c>
      <c r="B846" s="14" t="inlineStr">
        <is>
          <t>varcoder/crack-segmentation-dataset</t>
        </is>
      </c>
      <c r="C846" s="14" t="inlineStr">
        <is>
          <t>R Domain Fit</t>
        </is>
      </c>
      <c r="D846" s="14">
        <f>MCDM_Settings!$D$11</f>
        <v/>
      </c>
      <c r="E846" s="14" t="inlineStr">
        <is>
          <t>R1 Define the domain</t>
        </is>
      </c>
      <c r="F846" s="21" t="inlineStr">
        <is>
          <t>U</t>
        </is>
      </c>
      <c r="G846" s="23" t="n"/>
      <c r="H846" s="14" t="inlineStr">
        <is>
          <t>R2 Describe coverage</t>
        </is>
      </c>
      <c r="I846" s="21" t="inlineStr">
        <is>
          <t>U</t>
        </is>
      </c>
      <c r="J846" s="23" t="n"/>
      <c r="K846" s="14" t="inlineStr">
        <is>
          <t>R3 Compare the target</t>
        </is>
      </c>
      <c r="L846" s="21" t="inlineStr">
        <is>
          <t>U</t>
        </is>
      </c>
      <c r="M846" s="23" t="n"/>
      <c r="N846" s="14" t="inlineStr">
        <is>
          <t>R4 Check for bias</t>
        </is>
      </c>
      <c r="O846" s="21" t="inlineStr">
        <is>
          <t>U</t>
        </is>
      </c>
      <c r="P846" s="23" t="n"/>
      <c r="Q846" s="14" t="inlineStr">
        <is>
          <t>R5 Test a new domain</t>
        </is>
      </c>
      <c r="R846" s="21" t="inlineStr">
        <is>
          <t>U</t>
        </is>
      </c>
      <c r="S846" s="23" t="n"/>
      <c r="T846" s="14">
        <f>IF(Z846=0,IF(ISNUMBER(SEARCH("X",AV846)),"Unrated (0-5; X)","Unrated (0-5)"),IF(Z846=1,V846&amp;"/5",V846&amp;"-"&amp;X846&amp;"/5 (P"&amp;IF(ISNUMBER(SEARCH("X",AV846)),"; X","")&amp;")"))</f>
        <v/>
      </c>
      <c r="U846" s="26">
        <f>IF(AS846=0,"",IF(AR846=0,"Incomplete/invalid",IF(AA846=0,IF(ISNUMBER(SEARCH("X",AW846)),"Unrated (0-5; X)","Unrated (0-5)"),IF(AA846=1,W846&amp;"/5",W846&amp;"-"&amp;Y846&amp;"/5 (P"&amp;IF(ISNUMBER(SEARCH("X",AW846)),"; X","")&amp;")"))))</f>
        <v/>
      </c>
      <c r="V846" s="53">
        <f>LEN(AV846)-LEN(SUBSTITUTE(AV846,"Y",""))</f>
        <v/>
      </c>
      <c r="W846" s="54">
        <f>IF(AR846=1,LEN(AW846)-LEN(SUBSTITUTE(AW846,"Y","")),"")</f>
        <v/>
      </c>
      <c r="X846" s="53">
        <f>5-(LEN(AV846)-LEN(SUBSTITUTE(AV846,"N","")))</f>
        <v/>
      </c>
      <c r="Y846" s="54">
        <f>IF(AR846=1,5-(LEN(AW846)-LEN(SUBSTITUTE(AW846,"N",""))),"")</f>
        <v/>
      </c>
      <c r="Z846" s="55">
        <f>(V846+5-X846)/5</f>
        <v/>
      </c>
      <c r="AA846" s="56">
        <f>IF(AR846=1,(W846+5-Y846)/5,"")</f>
        <v/>
      </c>
      <c r="AB846" s="57">
        <f>D846*V846/5</f>
        <v/>
      </c>
      <c r="AC846" s="58">
        <f>IF(AR846=1,D846*W846/5,"")</f>
        <v/>
      </c>
      <c r="AD846" s="57">
        <f>D846*X846/5</f>
        <v/>
      </c>
      <c r="AE846" s="58">
        <f>IF(AR846=1,D846*Y846/5,"")</f>
        <v/>
      </c>
      <c r="AF846" s="57">
        <f>D846*Z846</f>
        <v/>
      </c>
      <c r="AG846" s="58">
        <f>IF(AR846=1,D846*AA846,"")</f>
        <v/>
      </c>
      <c r="AH846" s="14" t="inlineStr">
        <is>
          <t>Y: none | N: none | X: none | U: R1, R2, R3, R4, R5. See dataset-specific evidence note in MCDM_Grades and the complete rules in MCDM_Rubric.</t>
        </is>
      </c>
      <c r="AI846" s="27" t="n"/>
      <c r="AJ846" s="14" t="inlineStr">
        <is>
          <t>https://huggingface.co/datasets/varcoder/crack-segmentation-dataset</t>
        </is>
      </c>
      <c r="AK846" s="27" t="n"/>
      <c r="AL846" s="14" t="inlineStr">
        <is>
          <t>P: primary documentation (not evaluator-verified data quality)</t>
        </is>
      </c>
      <c r="AM846" s="27" t="n"/>
      <c r="AN846" s="14" t="inlineStr">
        <is>
          <t>70fafe2ec3c70f48ba5f76c6f10ae2f539bcc44b</t>
        </is>
      </c>
      <c r="AO846" s="27" t="n"/>
      <c r="AP846" s="14" t="inlineStr">
        <is>
          <t>2026-09-07</t>
        </is>
      </c>
      <c r="AQ846" s="27" t="n"/>
      <c r="AR846" s="14">
        <f>IF(AND(AS846=5,LEN(AW846)=5,LEN(SUBSTITUTE(SUBSTITUTE(SUBSTITUTE(SUBSTITUTE(AW846,"Y",""),"N",""),"U",""),"X",""))=0),1,0)</f>
        <v/>
      </c>
      <c r="AS846" s="14">
        <f>COUNTA(G846,J846,M846,P846,S846)</f>
        <v/>
      </c>
      <c r="AT846" s="14">
        <f>SUM(IF(OR(G846="Y",G846="N",G846="U",G846="X"),IF(G846=F846,1,0),0),IF(OR(J846="Y",J846="N",J846="U",J846="X"),IF(J846=I846,1,0),0),IF(OR(M846="Y",M846="N",M846="U",M846="X"),IF(M846=L846,1,0),0),IF(OR(P846="Y",P846="N",P846="U",P846="X"),IF(P846=O846,1,0),0),IF(OR(S846="Y",S846="N",S846="U",S846="X"),IF(S846=R846,1,0),0))</f>
        <v/>
      </c>
      <c r="AU846" s="14">
        <f>A846&amp;"|"&amp;LEFT(C846,1)</f>
        <v/>
      </c>
      <c r="AV846" s="14">
        <f>F846&amp;I846&amp;L846&amp;O846&amp;R846</f>
        <v/>
      </c>
      <c r="AW846" s="14">
        <f>G846&amp;J846&amp;M846&amp;P846&amp;S846</f>
        <v/>
      </c>
    </row>
    <row r="847" ht="70" customHeight="1">
      <c r="A847" s="14" t="inlineStr">
        <is>
          <t>DS-106</t>
        </is>
      </c>
      <c r="B847" s="14" t="inlineStr">
        <is>
          <t>varcoder/crack-segmentation-dataset</t>
        </is>
      </c>
      <c r="C847" s="14" t="inlineStr">
        <is>
          <t>M Sensor Details</t>
        </is>
      </c>
      <c r="D847" s="14">
        <f>MCDM_Settings!$D$12</f>
        <v/>
      </c>
      <c r="E847" s="14" t="inlineStr">
        <is>
          <t>M1 Identify equipment</t>
        </is>
      </c>
      <c r="F847" s="21" t="inlineStr">
        <is>
          <t>U</t>
        </is>
      </c>
      <c r="G847" s="23" t="n"/>
      <c r="H847" s="14" t="inlineStr">
        <is>
          <t>M2 Specify the scale</t>
        </is>
      </c>
      <c r="I847" s="21" t="inlineStr">
        <is>
          <t>U</t>
        </is>
      </c>
      <c r="J847" s="23" t="n"/>
      <c r="K847" s="14" t="inlineStr">
        <is>
          <t>M3 Locate the records</t>
        </is>
      </c>
      <c r="L847" s="21" t="inlineStr">
        <is>
          <t>U</t>
        </is>
      </c>
      <c r="M847" s="23" t="n"/>
      <c r="N847" s="14" t="inlineStr">
        <is>
          <t>M4 Report precision</t>
        </is>
      </c>
      <c r="O847" s="21" t="inlineStr">
        <is>
          <t>U</t>
        </is>
      </c>
      <c r="P847" s="23" t="n"/>
      <c r="Q847" s="14" t="inlineStr">
        <is>
          <t>M5 Explain processing</t>
        </is>
      </c>
      <c r="R847" s="21" t="inlineStr">
        <is>
          <t>U</t>
        </is>
      </c>
      <c r="S847" s="23" t="n"/>
      <c r="T847" s="14">
        <f>IF(Z847=0,IF(ISNUMBER(SEARCH("X",AV847)),"Unrated (0-5; X)","Unrated (0-5)"),IF(Z847=1,V847&amp;"/5",V847&amp;"-"&amp;X847&amp;"/5 (P"&amp;IF(ISNUMBER(SEARCH("X",AV847)),"; X","")&amp;")"))</f>
        <v/>
      </c>
      <c r="U847" s="26">
        <f>IF(AS847=0,"",IF(AR847=0,"Incomplete/invalid",IF(AA847=0,IF(ISNUMBER(SEARCH("X",AW847)),"Unrated (0-5; X)","Unrated (0-5)"),IF(AA847=1,W847&amp;"/5",W847&amp;"-"&amp;Y847&amp;"/5 (P"&amp;IF(ISNUMBER(SEARCH("X",AW847)),"; X","")&amp;")"))))</f>
        <v/>
      </c>
      <c r="V847" s="53">
        <f>LEN(AV847)-LEN(SUBSTITUTE(AV847,"Y",""))</f>
        <v/>
      </c>
      <c r="W847" s="54">
        <f>IF(AR847=1,LEN(AW847)-LEN(SUBSTITUTE(AW847,"Y","")),"")</f>
        <v/>
      </c>
      <c r="X847" s="53">
        <f>5-(LEN(AV847)-LEN(SUBSTITUTE(AV847,"N","")))</f>
        <v/>
      </c>
      <c r="Y847" s="54">
        <f>IF(AR847=1,5-(LEN(AW847)-LEN(SUBSTITUTE(AW847,"N",""))),"")</f>
        <v/>
      </c>
      <c r="Z847" s="55">
        <f>(V847+5-X847)/5</f>
        <v/>
      </c>
      <c r="AA847" s="56">
        <f>IF(AR847=1,(W847+5-Y847)/5,"")</f>
        <v/>
      </c>
      <c r="AB847" s="57">
        <f>D847*V847/5</f>
        <v/>
      </c>
      <c r="AC847" s="58">
        <f>IF(AR847=1,D847*W847/5,"")</f>
        <v/>
      </c>
      <c r="AD847" s="57">
        <f>D847*X847/5</f>
        <v/>
      </c>
      <c r="AE847" s="58">
        <f>IF(AR847=1,D847*Y847/5,"")</f>
        <v/>
      </c>
      <c r="AF847" s="57">
        <f>D847*Z847</f>
        <v/>
      </c>
      <c r="AG847" s="58">
        <f>IF(AR847=1,D847*AA847,"")</f>
        <v/>
      </c>
      <c r="AH847" s="14" t="inlineStr">
        <is>
          <t>Y: none | N: none | X: none | U: M1, M2, M3, M4, M5. See dataset-specific evidence note in MCDM_Grades and the complete rules in MCDM_Rubric.</t>
        </is>
      </c>
      <c r="AI847" s="27" t="n"/>
      <c r="AJ847" s="14" t="inlineStr">
        <is>
          <t>https://huggingface.co/datasets/varcoder/crack-segmentation-dataset</t>
        </is>
      </c>
      <c r="AK847" s="27" t="n"/>
      <c r="AL847" s="14" t="inlineStr">
        <is>
          <t>P: primary documentation (not evaluator-verified data quality)</t>
        </is>
      </c>
      <c r="AM847" s="27" t="n"/>
      <c r="AN847" s="14" t="inlineStr">
        <is>
          <t>70fafe2ec3c70f48ba5f76c6f10ae2f539bcc44b</t>
        </is>
      </c>
      <c r="AO847" s="27" t="n"/>
      <c r="AP847" s="14" t="inlineStr">
        <is>
          <t>2026-09-07</t>
        </is>
      </c>
      <c r="AQ847" s="27" t="n"/>
      <c r="AR847" s="14">
        <f>IF(AND(AS847=5,LEN(AW847)=5,LEN(SUBSTITUTE(SUBSTITUTE(SUBSTITUTE(SUBSTITUTE(AW847,"Y",""),"N",""),"U",""),"X",""))=0),1,0)</f>
        <v/>
      </c>
      <c r="AS847" s="14">
        <f>COUNTA(G847,J847,M847,P847,S847)</f>
        <v/>
      </c>
      <c r="AT847" s="14">
        <f>SUM(IF(OR(G847="Y",G847="N",G847="U",G847="X"),IF(G847=F847,1,0),0),IF(OR(J847="Y",J847="N",J847="U",J847="X"),IF(J847=I847,1,0),0),IF(OR(M847="Y",M847="N",M847="U",M847="X"),IF(M847=L847,1,0),0),IF(OR(P847="Y",P847="N",P847="U",P847="X"),IF(P847=O847,1,0),0),IF(OR(S847="Y",S847="N",S847="U",S847="X"),IF(S847=R847,1,0),0))</f>
        <v/>
      </c>
      <c r="AU847" s="14">
        <f>A847&amp;"|"&amp;LEFT(C847,1)</f>
        <v/>
      </c>
      <c r="AV847" s="14">
        <f>F847&amp;I847&amp;L847&amp;O847&amp;R847</f>
        <v/>
      </c>
      <c r="AW847" s="14">
        <f>G847&amp;J847&amp;M847&amp;P847&amp;S847</f>
        <v/>
      </c>
    </row>
    <row r="848" ht="70" customHeight="1">
      <c r="A848" s="14" t="inlineStr">
        <is>
          <t>DS-106</t>
        </is>
      </c>
      <c r="B848" s="14" t="inlineStr">
        <is>
          <t>varcoder/crack-segmentation-dataset</t>
        </is>
      </c>
      <c r="C848" s="14" t="inlineStr">
        <is>
          <t>V Test Readiness</t>
        </is>
      </c>
      <c r="D848" s="14">
        <f>MCDM_Settings!$D$13</f>
        <v/>
      </c>
      <c r="E848" s="14" t="inlineStr">
        <is>
          <t>V1 Identify test data</t>
        </is>
      </c>
      <c r="F848" s="21" t="inlineStr">
        <is>
          <t>Y</t>
        </is>
      </c>
      <c r="G848" s="23" t="n"/>
      <c r="H848" s="14" t="inlineStr">
        <is>
          <t>V2 Define the splits</t>
        </is>
      </c>
      <c r="I848" s="21" t="inlineStr">
        <is>
          <t>U</t>
        </is>
      </c>
      <c r="J848" s="23" t="n"/>
      <c r="K848" s="14" t="inlineStr">
        <is>
          <t>V3 Prevent leakage</t>
        </is>
      </c>
      <c r="L848" s="21" t="inlineStr">
        <is>
          <t>U</t>
        </is>
      </c>
      <c r="M848" s="23" t="n"/>
      <c r="N848" s="14" t="inlineStr">
        <is>
          <t>V4 Provide a baseline</t>
        </is>
      </c>
      <c r="O848" s="21" t="inlineStr">
        <is>
          <t>U</t>
        </is>
      </c>
      <c r="P848" s="23" t="n"/>
      <c r="Q848" s="14" t="inlineStr">
        <is>
          <t>V5 Report uncertainty</t>
        </is>
      </c>
      <c r="R848" s="21" t="inlineStr">
        <is>
          <t>U</t>
        </is>
      </c>
      <c r="S848" s="23" t="n"/>
      <c r="T848" s="14">
        <f>IF(Z848=0,IF(ISNUMBER(SEARCH("X",AV848)),"Unrated (0-5; X)","Unrated (0-5)"),IF(Z848=1,V848&amp;"/5",V848&amp;"-"&amp;X848&amp;"/5 (P"&amp;IF(ISNUMBER(SEARCH("X",AV848)),"; X","")&amp;")"))</f>
        <v/>
      </c>
      <c r="U848" s="26">
        <f>IF(AS848=0,"",IF(AR848=0,"Incomplete/invalid",IF(AA848=0,IF(ISNUMBER(SEARCH("X",AW848)),"Unrated (0-5; X)","Unrated (0-5)"),IF(AA848=1,W848&amp;"/5",W848&amp;"-"&amp;Y848&amp;"/5 (P"&amp;IF(ISNUMBER(SEARCH("X",AW848)),"; X","")&amp;")"))))</f>
        <v/>
      </c>
      <c r="V848" s="53">
        <f>LEN(AV848)-LEN(SUBSTITUTE(AV848,"Y",""))</f>
        <v/>
      </c>
      <c r="W848" s="54">
        <f>IF(AR848=1,LEN(AW848)-LEN(SUBSTITUTE(AW848,"Y","")),"")</f>
        <v/>
      </c>
      <c r="X848" s="53">
        <f>5-(LEN(AV848)-LEN(SUBSTITUTE(AV848,"N","")))</f>
        <v/>
      </c>
      <c r="Y848" s="54">
        <f>IF(AR848=1,5-(LEN(AW848)-LEN(SUBSTITUTE(AW848,"N",""))),"")</f>
        <v/>
      </c>
      <c r="Z848" s="55">
        <f>(V848+5-X848)/5</f>
        <v/>
      </c>
      <c r="AA848" s="56">
        <f>IF(AR848=1,(W848+5-Y848)/5,"")</f>
        <v/>
      </c>
      <c r="AB848" s="57">
        <f>D848*V848/5</f>
        <v/>
      </c>
      <c r="AC848" s="58">
        <f>IF(AR848=1,D848*W848/5,"")</f>
        <v/>
      </c>
      <c r="AD848" s="57">
        <f>D848*X848/5</f>
        <v/>
      </c>
      <c r="AE848" s="58">
        <f>IF(AR848=1,D848*Y848/5,"")</f>
        <v/>
      </c>
      <c r="AF848" s="57">
        <f>D848*Z848</f>
        <v/>
      </c>
      <c r="AG848" s="58">
        <f>IF(AR848=1,D848*AA848,"")</f>
        <v/>
      </c>
      <c r="AH848" s="14" t="inlineStr">
        <is>
          <t>Y: V1 | N: none | X: none | U: V2, V3, V4, V5. See dataset-specific evidence note in MCDM_Grades and the complete rules in MCDM_Rubric.</t>
        </is>
      </c>
      <c r="AI848" s="27" t="n"/>
      <c r="AJ848" s="14" t="inlineStr">
        <is>
          <t>https://huggingface.co/datasets/varcoder/crack-segmentation-dataset</t>
        </is>
      </c>
      <c r="AK848" s="27" t="n"/>
      <c r="AL848" s="14" t="inlineStr">
        <is>
          <t>P: primary documentation (not evaluator-verified data quality)</t>
        </is>
      </c>
      <c r="AM848" s="27" t="n"/>
      <c r="AN848" s="14" t="inlineStr">
        <is>
          <t>70fafe2ec3c70f48ba5f76c6f10ae2f539bcc44b</t>
        </is>
      </c>
      <c r="AO848" s="27" t="n"/>
      <c r="AP848" s="14" t="inlineStr">
        <is>
          <t>2026-09-07</t>
        </is>
      </c>
      <c r="AQ848" s="27" t="n"/>
      <c r="AR848" s="14">
        <f>IF(AND(AS848=5,LEN(AW848)=5,LEN(SUBSTITUTE(SUBSTITUTE(SUBSTITUTE(SUBSTITUTE(AW848,"Y",""),"N",""),"U",""),"X",""))=0),1,0)</f>
        <v/>
      </c>
      <c r="AS848" s="14">
        <f>COUNTA(G848,J848,M848,P848,S848)</f>
        <v/>
      </c>
      <c r="AT848" s="14">
        <f>SUM(IF(OR(G848="Y",G848="N",G848="U",G848="X"),IF(G848=F848,1,0),0),IF(OR(J848="Y",J848="N",J848="U",J848="X"),IF(J848=I848,1,0),0),IF(OR(M848="Y",M848="N",M848="U",M848="X"),IF(M848=L848,1,0),0),IF(OR(P848="Y",P848="N",P848="U",P848="X"),IF(P848=O848,1,0),0),IF(OR(S848="Y",S848="N",S848="U",S848="X"),IF(S848=R848,1,0),0))</f>
        <v/>
      </c>
      <c r="AU848" s="14">
        <f>A848&amp;"|"&amp;LEFT(C848,1)</f>
        <v/>
      </c>
      <c r="AV848" s="14">
        <f>F848&amp;I848&amp;L848&amp;O848&amp;R848</f>
        <v/>
      </c>
      <c r="AW848" s="14">
        <f>G848&amp;J848&amp;M848&amp;P848&amp;S848</f>
        <v/>
      </c>
    </row>
    <row r="849" ht="70" customHeight="1">
      <c r="A849" s="14" t="inlineStr">
        <is>
          <t>DS-106</t>
        </is>
      </c>
      <c r="B849" s="14" t="inlineStr">
        <is>
          <t>varcoder/crack-segmentation-dataset</t>
        </is>
      </c>
      <c r="C849" s="14" t="inlineStr">
        <is>
          <t>E Engineering Value</t>
        </is>
      </c>
      <c r="D849" s="14">
        <f>MCDM_Settings!$D$14</f>
        <v/>
      </c>
      <c r="E849" s="14" t="inlineStr">
        <is>
          <t>E1 Define the outcome</t>
        </is>
      </c>
      <c r="F849" s="21" t="inlineStr">
        <is>
          <t>U</t>
        </is>
      </c>
      <c r="G849" s="23" t="n"/>
      <c r="H849" s="14" t="inlineStr">
        <is>
          <t>E2 Provide measurements</t>
        </is>
      </c>
      <c r="I849" s="21" t="inlineStr">
        <is>
          <t>U</t>
        </is>
      </c>
      <c r="J849" s="23" t="n"/>
      <c r="K849" s="14" t="inlineStr">
        <is>
          <t>E3 Link the records</t>
        </is>
      </c>
      <c r="L849" s="21" t="inlineStr">
        <is>
          <t>U</t>
        </is>
      </c>
      <c r="M849" s="23" t="n"/>
      <c r="N849" s="14" t="inlineStr">
        <is>
          <t>E4 Map agency needs</t>
        </is>
      </c>
      <c r="O849" s="21" t="inlineStr">
        <is>
          <t>U</t>
        </is>
      </c>
      <c r="P849" s="23" t="n"/>
      <c r="Q849" s="14" t="inlineStr">
        <is>
          <t>E5 Validate the decision</t>
        </is>
      </c>
      <c r="R849" s="21" t="inlineStr">
        <is>
          <t>U</t>
        </is>
      </c>
      <c r="S849" s="23" t="n"/>
      <c r="T849" s="14">
        <f>IF(Z849=0,IF(ISNUMBER(SEARCH("X",AV849)),"Unrated (0-5; X)","Unrated (0-5)"),IF(Z849=1,V849&amp;"/5",V849&amp;"-"&amp;X849&amp;"/5 (P"&amp;IF(ISNUMBER(SEARCH("X",AV849)),"; X","")&amp;")"))</f>
        <v/>
      </c>
      <c r="U849" s="26">
        <f>IF(AS849=0,"",IF(AR849=0,"Incomplete/invalid",IF(AA849=0,IF(ISNUMBER(SEARCH("X",AW849)),"Unrated (0-5; X)","Unrated (0-5)"),IF(AA849=1,W849&amp;"/5",W849&amp;"-"&amp;Y849&amp;"/5 (P"&amp;IF(ISNUMBER(SEARCH("X",AW849)),"; X","")&amp;")"))))</f>
        <v/>
      </c>
      <c r="V849" s="53">
        <f>LEN(AV849)-LEN(SUBSTITUTE(AV849,"Y",""))</f>
        <v/>
      </c>
      <c r="W849" s="54">
        <f>IF(AR849=1,LEN(AW849)-LEN(SUBSTITUTE(AW849,"Y","")),"")</f>
        <v/>
      </c>
      <c r="X849" s="53">
        <f>5-(LEN(AV849)-LEN(SUBSTITUTE(AV849,"N","")))</f>
        <v/>
      </c>
      <c r="Y849" s="54">
        <f>IF(AR849=1,5-(LEN(AW849)-LEN(SUBSTITUTE(AW849,"N",""))),"")</f>
        <v/>
      </c>
      <c r="Z849" s="55">
        <f>(V849+5-X849)/5</f>
        <v/>
      </c>
      <c r="AA849" s="56">
        <f>IF(AR849=1,(W849+5-Y849)/5,"")</f>
        <v/>
      </c>
      <c r="AB849" s="57">
        <f>D849*V849/5</f>
        <v/>
      </c>
      <c r="AC849" s="58">
        <f>IF(AR849=1,D849*W849/5,"")</f>
        <v/>
      </c>
      <c r="AD849" s="57">
        <f>D849*X849/5</f>
        <v/>
      </c>
      <c r="AE849" s="58">
        <f>IF(AR849=1,D849*Y849/5,"")</f>
        <v/>
      </c>
      <c r="AF849" s="57">
        <f>D849*Z849</f>
        <v/>
      </c>
      <c r="AG849" s="58">
        <f>IF(AR849=1,D849*AA849,"")</f>
        <v/>
      </c>
      <c r="AH849" s="14" t="inlineStr">
        <is>
          <t>Y: none | N: none | X: none | U: E1, E2, E3, E4, E5. See dataset-specific evidence note in MCDM_Grades and the complete rules in MCDM_Rubric.</t>
        </is>
      </c>
      <c r="AI849" s="27" t="n"/>
      <c r="AJ849" s="14" t="inlineStr">
        <is>
          <t>https://huggingface.co/datasets/varcoder/crack-segmentation-dataset</t>
        </is>
      </c>
      <c r="AK849" s="27" t="n"/>
      <c r="AL849" s="14" t="inlineStr">
        <is>
          <t>P: primary documentation (not evaluator-verified data quality)</t>
        </is>
      </c>
      <c r="AM849" s="27" t="n"/>
      <c r="AN849" s="14" t="inlineStr">
        <is>
          <t>70fafe2ec3c70f48ba5f76c6f10ae2f539bcc44b</t>
        </is>
      </c>
      <c r="AO849" s="27" t="n"/>
      <c r="AP849" s="14" t="inlineStr">
        <is>
          <t>2026-09-07</t>
        </is>
      </c>
      <c r="AQ849" s="27" t="n"/>
      <c r="AR849" s="14">
        <f>IF(AND(AS849=5,LEN(AW849)=5,LEN(SUBSTITUTE(SUBSTITUTE(SUBSTITUTE(SUBSTITUTE(AW849,"Y",""),"N",""),"U",""),"X",""))=0),1,0)</f>
        <v/>
      </c>
      <c r="AS849" s="14">
        <f>COUNTA(G849,J849,M849,P849,S849)</f>
        <v/>
      </c>
      <c r="AT849" s="14">
        <f>SUM(IF(OR(G849="Y",G849="N",G849="U",G849="X"),IF(G849=F849,1,0),0),IF(OR(J849="Y",J849="N",J849="U",J849="X"),IF(J849=I849,1,0),0),IF(OR(M849="Y",M849="N",M849="U",M849="X"),IF(M849=L849,1,0),0),IF(OR(P849="Y",P849="N",P849="U",P849="X"),IF(P849=O849,1,0),0),IF(OR(S849="Y",S849="N",S849="U",S849="X"),IF(S849=R849,1,0),0))</f>
        <v/>
      </c>
      <c r="AU849" s="14">
        <f>A849&amp;"|"&amp;LEFT(C849,1)</f>
        <v/>
      </c>
      <c r="AV849" s="14">
        <f>F849&amp;I849&amp;L849&amp;O849&amp;R849</f>
        <v/>
      </c>
      <c r="AW849" s="14">
        <f>G849&amp;J849&amp;M849&amp;P849&amp;S849</f>
        <v/>
      </c>
    </row>
    <row r="850" ht="70" customHeight="1">
      <c r="A850" s="14" t="inlineStr">
        <is>
          <t>DS-107</t>
        </is>
      </c>
      <c r="B850" s="14" t="inlineStr">
        <is>
          <t>A test data used in A Unified 3D Visualization of Surface and Subsurface Pavement Distress by Fusing Video and Ground-Penetrating Radar Data</t>
        </is>
      </c>
      <c r="C850" s="14" t="inlineStr">
        <is>
          <t>A Access</t>
        </is>
      </c>
      <c r="D850" s="14">
        <f>MCDM_Settings!$D$7</f>
        <v/>
      </c>
      <c r="E850" s="14" t="inlineStr">
        <is>
          <t>A1 Find the release</t>
        </is>
      </c>
      <c r="F850" s="21" t="inlineStr">
        <is>
          <t>Y</t>
        </is>
      </c>
      <c r="G850" s="23" t="n"/>
      <c r="H850" s="14" t="inlineStr">
        <is>
          <t>A2 Get the data</t>
        </is>
      </c>
      <c r="I850" s="21" t="inlineStr">
        <is>
          <t>Y</t>
        </is>
      </c>
      <c r="J850" s="23" t="n"/>
      <c r="K850" s="14" t="inlineStr">
        <is>
          <t>A3 Check the license</t>
        </is>
      </c>
      <c r="L850" s="21" t="inlineStr">
        <is>
          <t>Y</t>
        </is>
      </c>
      <c r="M850" s="23" t="n"/>
      <c r="N850" s="14" t="inlineStr">
        <is>
          <t>A4 Check other rights</t>
        </is>
      </c>
      <c r="O850" s="21" t="inlineStr">
        <is>
          <t>U</t>
        </is>
      </c>
      <c r="P850" s="23" t="n"/>
      <c r="Q850" s="14" t="inlineStr">
        <is>
          <t>A5 Open a sample</t>
        </is>
      </c>
      <c r="R850" s="21" t="inlineStr">
        <is>
          <t>U</t>
        </is>
      </c>
      <c r="S850" s="23" t="n"/>
      <c r="T850" s="14">
        <f>IF(Z850=0,IF(ISNUMBER(SEARCH("X",AV850)),"Unrated (0-5; X)","Unrated (0-5)"),IF(Z850=1,V850&amp;"/5",V850&amp;"-"&amp;X850&amp;"/5 (P"&amp;IF(ISNUMBER(SEARCH("X",AV850)),"; X","")&amp;")"))</f>
        <v/>
      </c>
      <c r="U850" s="26">
        <f>IF(AS850=0,"",IF(AR850=0,"Incomplete/invalid",IF(AA850=0,IF(ISNUMBER(SEARCH("X",AW850)),"Unrated (0-5; X)","Unrated (0-5)"),IF(AA850=1,W850&amp;"/5",W850&amp;"-"&amp;Y850&amp;"/5 (P"&amp;IF(ISNUMBER(SEARCH("X",AW850)),"; X","")&amp;")"))))</f>
        <v/>
      </c>
      <c r="V850" s="53">
        <f>LEN(AV850)-LEN(SUBSTITUTE(AV850,"Y",""))</f>
        <v/>
      </c>
      <c r="W850" s="54">
        <f>IF(AR850=1,LEN(AW850)-LEN(SUBSTITUTE(AW850,"Y","")),"")</f>
        <v/>
      </c>
      <c r="X850" s="53">
        <f>5-(LEN(AV850)-LEN(SUBSTITUTE(AV850,"N","")))</f>
        <v/>
      </c>
      <c r="Y850" s="54">
        <f>IF(AR850=1,5-(LEN(AW850)-LEN(SUBSTITUTE(AW850,"N",""))),"")</f>
        <v/>
      </c>
      <c r="Z850" s="55">
        <f>(V850+5-X850)/5</f>
        <v/>
      </c>
      <c r="AA850" s="56">
        <f>IF(AR850=1,(W850+5-Y850)/5,"")</f>
        <v/>
      </c>
      <c r="AB850" s="57">
        <f>D850*V850/5</f>
        <v/>
      </c>
      <c r="AC850" s="58">
        <f>IF(AR850=1,D850*W850/5,"")</f>
        <v/>
      </c>
      <c r="AD850" s="57">
        <f>D850*X850/5</f>
        <v/>
      </c>
      <c r="AE850" s="58">
        <f>IF(AR850=1,D850*Y850/5,"")</f>
        <v/>
      </c>
      <c r="AF850" s="57">
        <f>D850*Z850</f>
        <v/>
      </c>
      <c r="AG850" s="58">
        <f>IF(AR850=1,D850*AA850,"")</f>
        <v/>
      </c>
      <c r="AH850" s="14" t="inlineStr">
        <is>
          <t>Y: A1, A2, A3 | N: none | X: none | U: A4, A5. See dataset-specific evidence note in MCDM_Grades and the complete rules in MCDM_Rubric.</t>
        </is>
      </c>
      <c r="AI850" s="27" t="n"/>
      <c r="AJ850" s="14" t="inlineStr">
        <is>
          <t>https://zenodo.org/records/18241476</t>
        </is>
      </c>
      <c r="AK850" s="27" t="n"/>
      <c r="AL850" s="14" t="inlineStr">
        <is>
          <t>P: primary documentation (not evaluator-verified data quality)</t>
        </is>
      </c>
      <c r="AM850" s="27" t="n"/>
      <c r="AN850" s="14" t="inlineStr">
        <is>
          <t>10.5281/zenodo.18241476</t>
        </is>
      </c>
      <c r="AO850" s="27" t="n"/>
      <c r="AP850" s="14" t="inlineStr">
        <is>
          <t>2026-09-07</t>
        </is>
      </c>
      <c r="AQ850" s="27" t="n"/>
      <c r="AR850" s="14">
        <f>IF(AND(AS850=5,LEN(AW850)=5,LEN(SUBSTITUTE(SUBSTITUTE(SUBSTITUTE(SUBSTITUTE(AW850,"Y",""),"N",""),"U",""),"X",""))=0),1,0)</f>
        <v/>
      </c>
      <c r="AS850" s="14">
        <f>COUNTA(G850,J850,M850,P850,S850)</f>
        <v/>
      </c>
      <c r="AT850" s="14">
        <f>SUM(IF(OR(G850="Y",G850="N",G850="U",G850="X"),IF(G850=F850,1,0),0),IF(OR(J850="Y",J850="N",J850="U",J850="X"),IF(J850=I850,1,0),0),IF(OR(M850="Y",M850="N",M850="U",M850="X"),IF(M850=L850,1,0),0),IF(OR(P850="Y",P850="N",P850="U",P850="X"),IF(P850=O850,1,0),0),IF(OR(S850="Y",S850="N",S850="U",S850="X"),IF(S850=R850,1,0),0))</f>
        <v/>
      </c>
      <c r="AU850" s="14">
        <f>A850&amp;"|"&amp;LEFT(C850,1)</f>
        <v/>
      </c>
      <c r="AV850" s="14">
        <f>F850&amp;I850&amp;L850&amp;O850&amp;R850</f>
        <v/>
      </c>
      <c r="AW850" s="14">
        <f>G850&amp;J850&amp;M850&amp;P850&amp;S850</f>
        <v/>
      </c>
    </row>
    <row r="851" ht="70" customHeight="1">
      <c r="A851" s="14" t="inlineStr">
        <is>
          <t>DS-107</t>
        </is>
      </c>
      <c r="B851" s="14" t="inlineStr">
        <is>
          <t>A test data used in A Unified 3D Visualization of Surface and Subsurface Pavement Distress by Fusing Video and Ground-Penetrating Radar Data</t>
        </is>
      </c>
      <c r="C851" s="14" t="inlineStr">
        <is>
          <t>L Label Quality</t>
        </is>
      </c>
      <c r="D851" s="14">
        <f>MCDM_Settings!$D$8</f>
        <v/>
      </c>
      <c r="E851" s="14" t="inlineStr">
        <is>
          <t>L1 Define the targets</t>
        </is>
      </c>
      <c r="F851" s="21" t="inlineStr">
        <is>
          <t>U</t>
        </is>
      </c>
      <c r="G851" s="23" t="n"/>
      <c r="H851" s="14" t="inlineStr">
        <is>
          <t>L2 Explain the rules</t>
        </is>
      </c>
      <c r="I851" s="21" t="inlineStr">
        <is>
          <t>U</t>
        </is>
      </c>
      <c r="J851" s="23" t="n"/>
      <c r="K851" s="14" t="inlineStr">
        <is>
          <t>L3 Identify the team</t>
        </is>
      </c>
      <c r="L851" s="21" t="inlineStr">
        <is>
          <t>U</t>
        </is>
      </c>
      <c r="M851" s="23" t="n"/>
      <c r="N851" s="14" t="inlineStr">
        <is>
          <t>L4 Review and correct</t>
        </is>
      </c>
      <c r="O851" s="21" t="inlineStr">
        <is>
          <t>U</t>
        </is>
      </c>
      <c r="P851" s="23" t="n"/>
      <c r="Q851" s="14" t="inlineStr">
        <is>
          <t>L5 Measure reliability</t>
        </is>
      </c>
      <c r="R851" s="21" t="inlineStr">
        <is>
          <t>U</t>
        </is>
      </c>
      <c r="S851" s="23" t="n"/>
      <c r="T851" s="14">
        <f>IF(Z851=0,IF(ISNUMBER(SEARCH("X",AV851)),"Unrated (0-5; X)","Unrated (0-5)"),IF(Z851=1,V851&amp;"/5",V851&amp;"-"&amp;X851&amp;"/5 (P"&amp;IF(ISNUMBER(SEARCH("X",AV851)),"; X","")&amp;")"))</f>
        <v/>
      </c>
      <c r="U851" s="26">
        <f>IF(AS851=0,"",IF(AR851=0,"Incomplete/invalid",IF(AA851=0,IF(ISNUMBER(SEARCH("X",AW851)),"Unrated (0-5; X)","Unrated (0-5)"),IF(AA851=1,W851&amp;"/5",W851&amp;"-"&amp;Y851&amp;"/5 (P"&amp;IF(ISNUMBER(SEARCH("X",AW851)),"; X","")&amp;")"))))</f>
        <v/>
      </c>
      <c r="V851" s="53">
        <f>LEN(AV851)-LEN(SUBSTITUTE(AV851,"Y",""))</f>
        <v/>
      </c>
      <c r="W851" s="54">
        <f>IF(AR851=1,LEN(AW851)-LEN(SUBSTITUTE(AW851,"Y","")),"")</f>
        <v/>
      </c>
      <c r="X851" s="53">
        <f>5-(LEN(AV851)-LEN(SUBSTITUTE(AV851,"N","")))</f>
        <v/>
      </c>
      <c r="Y851" s="54">
        <f>IF(AR851=1,5-(LEN(AW851)-LEN(SUBSTITUTE(AW851,"N",""))),"")</f>
        <v/>
      </c>
      <c r="Z851" s="55">
        <f>(V851+5-X851)/5</f>
        <v/>
      </c>
      <c r="AA851" s="56">
        <f>IF(AR851=1,(W851+5-Y851)/5,"")</f>
        <v/>
      </c>
      <c r="AB851" s="57">
        <f>D851*V851/5</f>
        <v/>
      </c>
      <c r="AC851" s="58">
        <f>IF(AR851=1,D851*W851/5,"")</f>
        <v/>
      </c>
      <c r="AD851" s="57">
        <f>D851*X851/5</f>
        <v/>
      </c>
      <c r="AE851" s="58">
        <f>IF(AR851=1,D851*Y851/5,"")</f>
        <v/>
      </c>
      <c r="AF851" s="57">
        <f>D851*Z851</f>
        <v/>
      </c>
      <c r="AG851" s="58">
        <f>IF(AR851=1,D851*AA851,"")</f>
        <v/>
      </c>
      <c r="AH851" s="14" t="inlineStr">
        <is>
          <t>Y: none | N: none | X: none | U: L1, L2, L3, L4, L5. See dataset-specific evidence note in MCDM_Grades and the complete rules in MCDM_Rubric.</t>
        </is>
      </c>
      <c r="AI851" s="27" t="n"/>
      <c r="AJ851" s="14" t="inlineStr">
        <is>
          <t>https://zenodo.org/records/18241476</t>
        </is>
      </c>
      <c r="AK851" s="27" t="n"/>
      <c r="AL851" s="14" t="inlineStr">
        <is>
          <t>P: primary documentation (not evaluator-verified data quality)</t>
        </is>
      </c>
      <c r="AM851" s="27" t="n"/>
      <c r="AN851" s="14" t="inlineStr">
        <is>
          <t>10.5281/zenodo.18241476</t>
        </is>
      </c>
      <c r="AO851" s="27" t="n"/>
      <c r="AP851" s="14" t="inlineStr">
        <is>
          <t>2026-09-07</t>
        </is>
      </c>
      <c r="AQ851" s="27" t="n"/>
      <c r="AR851" s="14">
        <f>IF(AND(AS851=5,LEN(AW851)=5,LEN(SUBSTITUTE(SUBSTITUTE(SUBSTITUTE(SUBSTITUTE(AW851,"Y",""),"N",""),"U",""),"X",""))=0),1,0)</f>
        <v/>
      </c>
      <c r="AS851" s="14">
        <f>COUNTA(G851,J851,M851,P851,S851)</f>
        <v/>
      </c>
      <c r="AT851" s="14">
        <f>SUM(IF(OR(G851="Y",G851="N",G851="U",G851="X"),IF(G851=F851,1,0),0),IF(OR(J851="Y",J851="N",J851="U",J851="X"),IF(J851=I851,1,0),0),IF(OR(M851="Y",M851="N",M851="U",M851="X"),IF(M851=L851,1,0),0),IF(OR(P851="Y",P851="N",P851="U",P851="X"),IF(P851=O851,1,0),0),IF(OR(S851="Y",S851="N",S851="U",S851="X"),IF(S851=R851,1,0),0))</f>
        <v/>
      </c>
      <c r="AU851" s="14">
        <f>A851&amp;"|"&amp;LEFT(C851,1)</f>
        <v/>
      </c>
      <c r="AV851" s="14">
        <f>F851&amp;I851&amp;L851&amp;O851&amp;R851</f>
        <v/>
      </c>
      <c r="AW851" s="14">
        <f>G851&amp;J851&amp;M851&amp;P851&amp;S851</f>
        <v/>
      </c>
    </row>
    <row r="852" ht="70" customHeight="1">
      <c r="A852" s="14" t="inlineStr">
        <is>
          <t>DS-107</t>
        </is>
      </c>
      <c r="B852" s="14" t="inlineStr">
        <is>
          <t>A test data used in A Unified 3D Visualization of Surface and Subsurface Pavement Distress by Fusing Video and Ground-Penetrating Radar Data</t>
        </is>
      </c>
      <c r="C852" s="14" t="inlineStr">
        <is>
          <t>D Documentation</t>
        </is>
      </c>
      <c r="D852" s="14">
        <f>MCDM_Settings!$D$9</f>
        <v/>
      </c>
      <c r="E852" s="14" t="inlineStr">
        <is>
          <t>D1 Describe the files</t>
        </is>
      </c>
      <c r="F852" s="21" t="inlineStr">
        <is>
          <t>U</t>
        </is>
      </c>
      <c r="G852" s="23" t="n"/>
      <c r="H852" s="14" t="inlineStr">
        <is>
          <t>D2 Explain the source</t>
        </is>
      </c>
      <c r="I852" s="21" t="inlineStr">
        <is>
          <t>U</t>
        </is>
      </c>
      <c r="J852" s="23" t="n"/>
      <c r="K852" s="14" t="inlineStr">
        <is>
          <t>D3 Track the version</t>
        </is>
      </c>
      <c r="L852" s="21" t="inlineStr">
        <is>
          <t>U</t>
        </is>
      </c>
      <c r="M852" s="23" t="n"/>
      <c r="N852" s="14" t="inlineStr">
        <is>
          <t>D4 State the limits</t>
        </is>
      </c>
      <c r="O852" s="21" t="inlineStr">
        <is>
          <t>U</t>
        </is>
      </c>
      <c r="P852" s="23" t="n"/>
      <c r="Q852" s="14" t="inlineStr">
        <is>
          <t>D5 Locate the details</t>
        </is>
      </c>
      <c r="R852" s="21" t="inlineStr">
        <is>
          <t>U</t>
        </is>
      </c>
      <c r="S852" s="23" t="n"/>
      <c r="T852" s="14">
        <f>IF(Z852=0,IF(ISNUMBER(SEARCH("X",AV852)),"Unrated (0-5; X)","Unrated (0-5)"),IF(Z852=1,V852&amp;"/5",V852&amp;"-"&amp;X852&amp;"/5 (P"&amp;IF(ISNUMBER(SEARCH("X",AV852)),"; X","")&amp;")"))</f>
        <v/>
      </c>
      <c r="U852" s="26">
        <f>IF(AS852=0,"",IF(AR852=0,"Incomplete/invalid",IF(AA852=0,IF(ISNUMBER(SEARCH("X",AW852)),"Unrated (0-5; X)","Unrated (0-5)"),IF(AA852=1,W852&amp;"/5",W852&amp;"-"&amp;Y852&amp;"/5 (P"&amp;IF(ISNUMBER(SEARCH("X",AW852)),"; X","")&amp;")"))))</f>
        <v/>
      </c>
      <c r="V852" s="53">
        <f>LEN(AV852)-LEN(SUBSTITUTE(AV852,"Y",""))</f>
        <v/>
      </c>
      <c r="W852" s="54">
        <f>IF(AR852=1,LEN(AW852)-LEN(SUBSTITUTE(AW852,"Y","")),"")</f>
        <v/>
      </c>
      <c r="X852" s="53">
        <f>5-(LEN(AV852)-LEN(SUBSTITUTE(AV852,"N","")))</f>
        <v/>
      </c>
      <c r="Y852" s="54">
        <f>IF(AR852=1,5-(LEN(AW852)-LEN(SUBSTITUTE(AW852,"N",""))),"")</f>
        <v/>
      </c>
      <c r="Z852" s="55">
        <f>(V852+5-X852)/5</f>
        <v/>
      </c>
      <c r="AA852" s="56">
        <f>IF(AR852=1,(W852+5-Y852)/5,"")</f>
        <v/>
      </c>
      <c r="AB852" s="57">
        <f>D852*V852/5</f>
        <v/>
      </c>
      <c r="AC852" s="58">
        <f>IF(AR852=1,D852*W852/5,"")</f>
        <v/>
      </c>
      <c r="AD852" s="57">
        <f>D852*X852/5</f>
        <v/>
      </c>
      <c r="AE852" s="58">
        <f>IF(AR852=1,D852*Y852/5,"")</f>
        <v/>
      </c>
      <c r="AF852" s="57">
        <f>D852*Z852</f>
        <v/>
      </c>
      <c r="AG852" s="58">
        <f>IF(AR852=1,D852*AA852,"")</f>
        <v/>
      </c>
      <c r="AH852" s="14" t="inlineStr">
        <is>
          <t>Y: none | N: none | X: none | U: D1, D2, D3, D4, D5. See dataset-specific evidence note in MCDM_Grades and the complete rules in MCDM_Rubric.</t>
        </is>
      </c>
      <c r="AI852" s="27" t="n"/>
      <c r="AJ852" s="14" t="inlineStr">
        <is>
          <t>https://zenodo.org/records/18241476</t>
        </is>
      </c>
      <c r="AK852" s="27" t="n"/>
      <c r="AL852" s="14" t="inlineStr">
        <is>
          <t>P: primary documentation (not evaluator-verified data quality)</t>
        </is>
      </c>
      <c r="AM852" s="27" t="n"/>
      <c r="AN852" s="14" t="inlineStr">
        <is>
          <t>10.5281/zenodo.18241476</t>
        </is>
      </c>
      <c r="AO852" s="27" t="n"/>
      <c r="AP852" s="14" t="inlineStr">
        <is>
          <t>2026-09-07</t>
        </is>
      </c>
      <c r="AQ852" s="27" t="n"/>
      <c r="AR852" s="14">
        <f>IF(AND(AS852=5,LEN(AW852)=5,LEN(SUBSTITUTE(SUBSTITUTE(SUBSTITUTE(SUBSTITUTE(AW852,"Y",""),"N",""),"U",""),"X",""))=0),1,0)</f>
        <v/>
      </c>
      <c r="AS852" s="14">
        <f>COUNTA(G852,J852,M852,P852,S852)</f>
        <v/>
      </c>
      <c r="AT852" s="14">
        <f>SUM(IF(OR(G852="Y",G852="N",G852="U",G852="X"),IF(G852=F852,1,0),0),IF(OR(J852="Y",J852="N",J852="U",J852="X"),IF(J852=I852,1,0),0),IF(OR(M852="Y",M852="N",M852="U",M852="X"),IF(M852=L852,1,0),0),IF(OR(P852="Y",P852="N",P852="U",P852="X"),IF(P852=O852,1,0),0),IF(OR(S852="Y",S852="N",S852="U",S852="X"),IF(S852=R852,1,0),0))</f>
        <v/>
      </c>
      <c r="AU852" s="14">
        <f>A852&amp;"|"&amp;LEFT(C852,1)</f>
        <v/>
      </c>
      <c r="AV852" s="14">
        <f>F852&amp;I852&amp;L852&amp;O852&amp;R852</f>
        <v/>
      </c>
      <c r="AW852" s="14">
        <f>G852&amp;J852&amp;M852&amp;P852&amp;S852</f>
        <v/>
      </c>
    </row>
    <row r="853" ht="70" customHeight="1">
      <c r="A853" s="14" t="inlineStr">
        <is>
          <t>DS-107</t>
        </is>
      </c>
      <c r="B853" s="14" t="inlineStr">
        <is>
          <t>A test data used in A Unified 3D Visualization of Surface and Subsurface Pavement Distress by Fusing Video and Ground-Penetrating Radar Data</t>
        </is>
      </c>
      <c r="C853" s="14" t="inlineStr">
        <is>
          <t>C Sample Size</t>
        </is>
      </c>
      <c r="D853" s="14">
        <f>MCDM_Settings!$D$10</f>
        <v/>
      </c>
      <c r="E853" s="14" t="inlineStr">
        <is>
          <t>C1 Count originals</t>
        </is>
      </c>
      <c r="F853" s="21" t="inlineStr">
        <is>
          <t>U</t>
        </is>
      </c>
      <c r="G853" s="23" t="n"/>
      <c r="H853" s="14" t="inlineStr">
        <is>
          <t>C2 Count each class</t>
        </is>
      </c>
      <c r="I853" s="21" t="inlineStr">
        <is>
          <t>U</t>
        </is>
      </c>
      <c r="J853" s="23" t="n"/>
      <c r="K853" s="14" t="inlineStr">
        <is>
          <t>C3 Count each group</t>
        </is>
      </c>
      <c r="L853" s="21" t="inlineStr">
        <is>
          <t>U</t>
        </is>
      </c>
      <c r="M853" s="23" t="n"/>
      <c r="N853" s="14" t="inlineStr">
        <is>
          <t>C4 Count each split</t>
        </is>
      </c>
      <c r="O853" s="21" t="inlineStr">
        <is>
          <t>U</t>
        </is>
      </c>
      <c r="P853" s="23" t="n"/>
      <c r="Q853" s="14" t="inlineStr">
        <is>
          <t>C5 Justify the size</t>
        </is>
      </c>
      <c r="R853" s="21" t="inlineStr">
        <is>
          <t>U</t>
        </is>
      </c>
      <c r="S853" s="23" t="n"/>
      <c r="T853" s="14">
        <f>IF(Z853=0,IF(ISNUMBER(SEARCH("X",AV853)),"Unrated (0-5; X)","Unrated (0-5)"),IF(Z853=1,V853&amp;"/5",V853&amp;"-"&amp;X853&amp;"/5 (P"&amp;IF(ISNUMBER(SEARCH("X",AV853)),"; X","")&amp;")"))</f>
        <v/>
      </c>
      <c r="U853" s="26">
        <f>IF(AS853=0,"",IF(AR853=0,"Incomplete/invalid",IF(AA853=0,IF(ISNUMBER(SEARCH("X",AW853)),"Unrated (0-5; X)","Unrated (0-5)"),IF(AA853=1,W853&amp;"/5",W853&amp;"-"&amp;Y853&amp;"/5 (P"&amp;IF(ISNUMBER(SEARCH("X",AW853)),"; X","")&amp;")"))))</f>
        <v/>
      </c>
      <c r="V853" s="53">
        <f>LEN(AV853)-LEN(SUBSTITUTE(AV853,"Y",""))</f>
        <v/>
      </c>
      <c r="W853" s="54">
        <f>IF(AR853=1,LEN(AW853)-LEN(SUBSTITUTE(AW853,"Y","")),"")</f>
        <v/>
      </c>
      <c r="X853" s="53">
        <f>5-(LEN(AV853)-LEN(SUBSTITUTE(AV853,"N","")))</f>
        <v/>
      </c>
      <c r="Y853" s="54">
        <f>IF(AR853=1,5-(LEN(AW853)-LEN(SUBSTITUTE(AW853,"N",""))),"")</f>
        <v/>
      </c>
      <c r="Z853" s="55">
        <f>(V853+5-X853)/5</f>
        <v/>
      </c>
      <c r="AA853" s="56">
        <f>IF(AR853=1,(W853+5-Y853)/5,"")</f>
        <v/>
      </c>
      <c r="AB853" s="57">
        <f>D853*V853/5</f>
        <v/>
      </c>
      <c r="AC853" s="58">
        <f>IF(AR853=1,D853*W853/5,"")</f>
        <v/>
      </c>
      <c r="AD853" s="57">
        <f>D853*X853/5</f>
        <v/>
      </c>
      <c r="AE853" s="58">
        <f>IF(AR853=1,D853*Y853/5,"")</f>
        <v/>
      </c>
      <c r="AF853" s="57">
        <f>D853*Z853</f>
        <v/>
      </c>
      <c r="AG853" s="58">
        <f>IF(AR853=1,D853*AA853,"")</f>
        <v/>
      </c>
      <c r="AH853" s="14" t="inlineStr">
        <is>
          <t>Y: none | N: none | X: none | U: C1, C2, C3, C4, C5. See dataset-specific evidence note in MCDM_Grades and the complete rules in MCDM_Rubric.</t>
        </is>
      </c>
      <c r="AI853" s="27" t="n"/>
      <c r="AJ853" s="14" t="inlineStr">
        <is>
          <t>https://zenodo.org/records/18241476</t>
        </is>
      </c>
      <c r="AK853" s="27" t="n"/>
      <c r="AL853" s="14" t="inlineStr">
        <is>
          <t>P: primary documentation (not evaluator-verified data quality)</t>
        </is>
      </c>
      <c r="AM853" s="27" t="n"/>
      <c r="AN853" s="14" t="inlineStr">
        <is>
          <t>10.5281/zenodo.18241476</t>
        </is>
      </c>
      <c r="AO853" s="27" t="n"/>
      <c r="AP853" s="14" t="inlineStr">
        <is>
          <t>2026-09-07</t>
        </is>
      </c>
      <c r="AQ853" s="27" t="n"/>
      <c r="AR853" s="14">
        <f>IF(AND(AS853=5,LEN(AW853)=5,LEN(SUBSTITUTE(SUBSTITUTE(SUBSTITUTE(SUBSTITUTE(AW853,"Y",""),"N",""),"U",""),"X",""))=0),1,0)</f>
        <v/>
      </c>
      <c r="AS853" s="14">
        <f>COUNTA(G853,J853,M853,P853,S853)</f>
        <v/>
      </c>
      <c r="AT853" s="14">
        <f>SUM(IF(OR(G853="Y",G853="N",G853="U",G853="X"),IF(G853=F853,1,0),0),IF(OR(J853="Y",J853="N",J853="U",J853="X"),IF(J853=I853,1,0),0),IF(OR(M853="Y",M853="N",M853="U",M853="X"),IF(M853=L853,1,0),0),IF(OR(P853="Y",P853="N",P853="U",P853="X"),IF(P853=O853,1,0),0),IF(OR(S853="Y",S853="N",S853="U",S853="X"),IF(S853=R853,1,0),0))</f>
        <v/>
      </c>
      <c r="AU853" s="14">
        <f>A853&amp;"|"&amp;LEFT(C853,1)</f>
        <v/>
      </c>
      <c r="AV853" s="14">
        <f>F853&amp;I853&amp;L853&amp;O853&amp;R853</f>
        <v/>
      </c>
      <c r="AW853" s="14">
        <f>G853&amp;J853&amp;M853&amp;P853&amp;S853</f>
        <v/>
      </c>
    </row>
    <row r="854" ht="70" customHeight="1">
      <c r="A854" s="14" t="inlineStr">
        <is>
          <t>DS-107</t>
        </is>
      </c>
      <c r="B854" s="14" t="inlineStr">
        <is>
          <t>A test data used in A Unified 3D Visualization of Surface and Subsurface Pavement Distress by Fusing Video and Ground-Penetrating Radar Data</t>
        </is>
      </c>
      <c r="C854" s="14" t="inlineStr">
        <is>
          <t>R Domain Fit</t>
        </is>
      </c>
      <c r="D854" s="14">
        <f>MCDM_Settings!$D$11</f>
        <v/>
      </c>
      <c r="E854" s="14" t="inlineStr">
        <is>
          <t>R1 Define the domain</t>
        </is>
      </c>
      <c r="F854" s="21" t="inlineStr">
        <is>
          <t>U</t>
        </is>
      </c>
      <c r="G854" s="23" t="n"/>
      <c r="H854" s="14" t="inlineStr">
        <is>
          <t>R2 Describe coverage</t>
        </is>
      </c>
      <c r="I854" s="21" t="inlineStr">
        <is>
          <t>U</t>
        </is>
      </c>
      <c r="J854" s="23" t="n"/>
      <c r="K854" s="14" t="inlineStr">
        <is>
          <t>R3 Compare the target</t>
        </is>
      </c>
      <c r="L854" s="21" t="inlineStr">
        <is>
          <t>U</t>
        </is>
      </c>
      <c r="M854" s="23" t="n"/>
      <c r="N854" s="14" t="inlineStr">
        <is>
          <t>R4 Check for bias</t>
        </is>
      </c>
      <c r="O854" s="21" t="inlineStr">
        <is>
          <t>U</t>
        </is>
      </c>
      <c r="P854" s="23" t="n"/>
      <c r="Q854" s="14" t="inlineStr">
        <is>
          <t>R5 Test a new domain</t>
        </is>
      </c>
      <c r="R854" s="21" t="inlineStr">
        <is>
          <t>U</t>
        </is>
      </c>
      <c r="S854" s="23" t="n"/>
      <c r="T854" s="14">
        <f>IF(Z854=0,IF(ISNUMBER(SEARCH("X",AV854)),"Unrated (0-5; X)","Unrated (0-5)"),IF(Z854=1,V854&amp;"/5",V854&amp;"-"&amp;X854&amp;"/5 (P"&amp;IF(ISNUMBER(SEARCH("X",AV854)),"; X","")&amp;")"))</f>
        <v/>
      </c>
      <c r="U854" s="26">
        <f>IF(AS854=0,"",IF(AR854=0,"Incomplete/invalid",IF(AA854=0,IF(ISNUMBER(SEARCH("X",AW854)),"Unrated (0-5; X)","Unrated (0-5)"),IF(AA854=1,W854&amp;"/5",W854&amp;"-"&amp;Y854&amp;"/5 (P"&amp;IF(ISNUMBER(SEARCH("X",AW854)),"; X","")&amp;")"))))</f>
        <v/>
      </c>
      <c r="V854" s="53">
        <f>LEN(AV854)-LEN(SUBSTITUTE(AV854,"Y",""))</f>
        <v/>
      </c>
      <c r="W854" s="54">
        <f>IF(AR854=1,LEN(AW854)-LEN(SUBSTITUTE(AW854,"Y","")),"")</f>
        <v/>
      </c>
      <c r="X854" s="53">
        <f>5-(LEN(AV854)-LEN(SUBSTITUTE(AV854,"N","")))</f>
        <v/>
      </c>
      <c r="Y854" s="54">
        <f>IF(AR854=1,5-(LEN(AW854)-LEN(SUBSTITUTE(AW854,"N",""))),"")</f>
        <v/>
      </c>
      <c r="Z854" s="55">
        <f>(V854+5-X854)/5</f>
        <v/>
      </c>
      <c r="AA854" s="56">
        <f>IF(AR854=1,(W854+5-Y854)/5,"")</f>
        <v/>
      </c>
      <c r="AB854" s="57">
        <f>D854*V854/5</f>
        <v/>
      </c>
      <c r="AC854" s="58">
        <f>IF(AR854=1,D854*W854/5,"")</f>
        <v/>
      </c>
      <c r="AD854" s="57">
        <f>D854*X854/5</f>
        <v/>
      </c>
      <c r="AE854" s="58">
        <f>IF(AR854=1,D854*Y854/5,"")</f>
        <v/>
      </c>
      <c r="AF854" s="57">
        <f>D854*Z854</f>
        <v/>
      </c>
      <c r="AG854" s="58">
        <f>IF(AR854=1,D854*AA854,"")</f>
        <v/>
      </c>
      <c r="AH854" s="14" t="inlineStr">
        <is>
          <t>Y: none | N: none | X: none | U: R1, R2, R3, R4, R5. See dataset-specific evidence note in MCDM_Grades and the complete rules in MCDM_Rubric.</t>
        </is>
      </c>
      <c r="AI854" s="27" t="n"/>
      <c r="AJ854" s="14" t="inlineStr">
        <is>
          <t>https://zenodo.org/records/18241476</t>
        </is>
      </c>
      <c r="AK854" s="27" t="n"/>
      <c r="AL854" s="14" t="inlineStr">
        <is>
          <t>P: primary documentation (not evaluator-verified data quality)</t>
        </is>
      </c>
      <c r="AM854" s="27" t="n"/>
      <c r="AN854" s="14" t="inlineStr">
        <is>
          <t>10.5281/zenodo.18241476</t>
        </is>
      </c>
      <c r="AO854" s="27" t="n"/>
      <c r="AP854" s="14" t="inlineStr">
        <is>
          <t>2026-09-07</t>
        </is>
      </c>
      <c r="AQ854" s="27" t="n"/>
      <c r="AR854" s="14">
        <f>IF(AND(AS854=5,LEN(AW854)=5,LEN(SUBSTITUTE(SUBSTITUTE(SUBSTITUTE(SUBSTITUTE(AW854,"Y",""),"N",""),"U",""),"X",""))=0),1,0)</f>
        <v/>
      </c>
      <c r="AS854" s="14">
        <f>COUNTA(G854,J854,M854,P854,S854)</f>
        <v/>
      </c>
      <c r="AT854" s="14">
        <f>SUM(IF(OR(G854="Y",G854="N",G854="U",G854="X"),IF(G854=F854,1,0),0),IF(OR(J854="Y",J854="N",J854="U",J854="X"),IF(J854=I854,1,0),0),IF(OR(M854="Y",M854="N",M854="U",M854="X"),IF(M854=L854,1,0),0),IF(OR(P854="Y",P854="N",P854="U",P854="X"),IF(P854=O854,1,0),0),IF(OR(S854="Y",S854="N",S854="U",S854="X"),IF(S854=R854,1,0),0))</f>
        <v/>
      </c>
      <c r="AU854" s="14">
        <f>A854&amp;"|"&amp;LEFT(C854,1)</f>
        <v/>
      </c>
      <c r="AV854" s="14">
        <f>F854&amp;I854&amp;L854&amp;O854&amp;R854</f>
        <v/>
      </c>
      <c r="AW854" s="14">
        <f>G854&amp;J854&amp;M854&amp;P854&amp;S854</f>
        <v/>
      </c>
    </row>
    <row r="855" ht="70" customHeight="1">
      <c r="A855" s="14" t="inlineStr">
        <is>
          <t>DS-107</t>
        </is>
      </c>
      <c r="B855" s="14" t="inlineStr">
        <is>
          <t>A test data used in A Unified 3D Visualization of Surface and Subsurface Pavement Distress by Fusing Video and Ground-Penetrating Radar Data</t>
        </is>
      </c>
      <c r="C855" s="14" t="inlineStr">
        <is>
          <t>M Sensor Details</t>
        </is>
      </c>
      <c r="D855" s="14">
        <f>MCDM_Settings!$D$12</f>
        <v/>
      </c>
      <c r="E855" s="14" t="inlineStr">
        <is>
          <t>M1 Identify equipment</t>
        </is>
      </c>
      <c r="F855" s="21" t="inlineStr">
        <is>
          <t>U</t>
        </is>
      </c>
      <c r="G855" s="23" t="n"/>
      <c r="H855" s="14" t="inlineStr">
        <is>
          <t>M2 Specify the scale</t>
        </is>
      </c>
      <c r="I855" s="21" t="inlineStr">
        <is>
          <t>U</t>
        </is>
      </c>
      <c r="J855" s="23" t="n"/>
      <c r="K855" s="14" t="inlineStr">
        <is>
          <t>M3 Locate the records</t>
        </is>
      </c>
      <c r="L855" s="21" t="inlineStr">
        <is>
          <t>U</t>
        </is>
      </c>
      <c r="M855" s="23" t="n"/>
      <c r="N855" s="14" t="inlineStr">
        <is>
          <t>M4 Report precision</t>
        </is>
      </c>
      <c r="O855" s="21" t="inlineStr">
        <is>
          <t>U</t>
        </is>
      </c>
      <c r="P855" s="23" t="n"/>
      <c r="Q855" s="14" t="inlineStr">
        <is>
          <t>M5 Explain processing</t>
        </is>
      </c>
      <c r="R855" s="21" t="inlineStr">
        <is>
          <t>U</t>
        </is>
      </c>
      <c r="S855" s="23" t="n"/>
      <c r="T855" s="14">
        <f>IF(Z855=0,IF(ISNUMBER(SEARCH("X",AV855)),"Unrated (0-5; X)","Unrated (0-5)"),IF(Z855=1,V855&amp;"/5",V855&amp;"-"&amp;X855&amp;"/5 (P"&amp;IF(ISNUMBER(SEARCH("X",AV855)),"; X","")&amp;")"))</f>
        <v/>
      </c>
      <c r="U855" s="26">
        <f>IF(AS855=0,"",IF(AR855=0,"Incomplete/invalid",IF(AA855=0,IF(ISNUMBER(SEARCH("X",AW855)),"Unrated (0-5; X)","Unrated (0-5)"),IF(AA855=1,W855&amp;"/5",W855&amp;"-"&amp;Y855&amp;"/5 (P"&amp;IF(ISNUMBER(SEARCH("X",AW855)),"; X","")&amp;")"))))</f>
        <v/>
      </c>
      <c r="V855" s="53">
        <f>LEN(AV855)-LEN(SUBSTITUTE(AV855,"Y",""))</f>
        <v/>
      </c>
      <c r="W855" s="54">
        <f>IF(AR855=1,LEN(AW855)-LEN(SUBSTITUTE(AW855,"Y","")),"")</f>
        <v/>
      </c>
      <c r="X855" s="53">
        <f>5-(LEN(AV855)-LEN(SUBSTITUTE(AV855,"N","")))</f>
        <v/>
      </c>
      <c r="Y855" s="54">
        <f>IF(AR855=1,5-(LEN(AW855)-LEN(SUBSTITUTE(AW855,"N",""))),"")</f>
        <v/>
      </c>
      <c r="Z855" s="55">
        <f>(V855+5-X855)/5</f>
        <v/>
      </c>
      <c r="AA855" s="56">
        <f>IF(AR855=1,(W855+5-Y855)/5,"")</f>
        <v/>
      </c>
      <c r="AB855" s="57">
        <f>D855*V855/5</f>
        <v/>
      </c>
      <c r="AC855" s="58">
        <f>IF(AR855=1,D855*W855/5,"")</f>
        <v/>
      </c>
      <c r="AD855" s="57">
        <f>D855*X855/5</f>
        <v/>
      </c>
      <c r="AE855" s="58">
        <f>IF(AR855=1,D855*Y855/5,"")</f>
        <v/>
      </c>
      <c r="AF855" s="57">
        <f>D855*Z855</f>
        <v/>
      </c>
      <c r="AG855" s="58">
        <f>IF(AR855=1,D855*AA855,"")</f>
        <v/>
      </c>
      <c r="AH855" s="14" t="inlineStr">
        <is>
          <t>Y: none | N: none | X: none | U: M1, M2, M3, M4, M5. See dataset-specific evidence note in MCDM_Grades and the complete rules in MCDM_Rubric.</t>
        </is>
      </c>
      <c r="AI855" s="27" t="n"/>
      <c r="AJ855" s="14" t="inlineStr">
        <is>
          <t>https://zenodo.org/records/18241476</t>
        </is>
      </c>
      <c r="AK855" s="27" t="n"/>
      <c r="AL855" s="14" t="inlineStr">
        <is>
          <t>P: primary documentation (not evaluator-verified data quality)</t>
        </is>
      </c>
      <c r="AM855" s="27" t="n"/>
      <c r="AN855" s="14" t="inlineStr">
        <is>
          <t>10.5281/zenodo.18241476</t>
        </is>
      </c>
      <c r="AO855" s="27" t="n"/>
      <c r="AP855" s="14" t="inlineStr">
        <is>
          <t>2026-09-07</t>
        </is>
      </c>
      <c r="AQ855" s="27" t="n"/>
      <c r="AR855" s="14">
        <f>IF(AND(AS855=5,LEN(AW855)=5,LEN(SUBSTITUTE(SUBSTITUTE(SUBSTITUTE(SUBSTITUTE(AW855,"Y",""),"N",""),"U",""),"X",""))=0),1,0)</f>
        <v/>
      </c>
      <c r="AS855" s="14">
        <f>COUNTA(G855,J855,M855,P855,S855)</f>
        <v/>
      </c>
      <c r="AT855" s="14">
        <f>SUM(IF(OR(G855="Y",G855="N",G855="U",G855="X"),IF(G855=F855,1,0),0),IF(OR(J855="Y",J855="N",J855="U",J855="X"),IF(J855=I855,1,0),0),IF(OR(M855="Y",M855="N",M855="U",M855="X"),IF(M855=L855,1,0),0),IF(OR(P855="Y",P855="N",P855="U",P855="X"),IF(P855=O855,1,0),0),IF(OR(S855="Y",S855="N",S855="U",S855="X"),IF(S855=R855,1,0),0))</f>
        <v/>
      </c>
      <c r="AU855" s="14">
        <f>A855&amp;"|"&amp;LEFT(C855,1)</f>
        <v/>
      </c>
      <c r="AV855" s="14">
        <f>F855&amp;I855&amp;L855&amp;O855&amp;R855</f>
        <v/>
      </c>
      <c r="AW855" s="14">
        <f>G855&amp;J855&amp;M855&amp;P855&amp;S855</f>
        <v/>
      </c>
    </row>
    <row r="856" ht="70" customHeight="1">
      <c r="A856" s="14" t="inlineStr">
        <is>
          <t>DS-107</t>
        </is>
      </c>
      <c r="B856" s="14" t="inlineStr">
        <is>
          <t>A test data used in A Unified 3D Visualization of Surface and Subsurface Pavement Distress by Fusing Video and Ground-Penetrating Radar Data</t>
        </is>
      </c>
      <c r="C856" s="14" t="inlineStr">
        <is>
          <t>V Test Readiness</t>
        </is>
      </c>
      <c r="D856" s="14">
        <f>MCDM_Settings!$D$13</f>
        <v/>
      </c>
      <c r="E856" s="14" t="inlineStr">
        <is>
          <t>V1 Identify test data</t>
        </is>
      </c>
      <c r="F856" s="21" t="inlineStr">
        <is>
          <t>Y</t>
        </is>
      </c>
      <c r="G856" s="23" t="n"/>
      <c r="H856" s="14" t="inlineStr">
        <is>
          <t>V2 Define the splits</t>
        </is>
      </c>
      <c r="I856" s="21" t="inlineStr">
        <is>
          <t>U</t>
        </is>
      </c>
      <c r="J856" s="23" t="n"/>
      <c r="K856" s="14" t="inlineStr">
        <is>
          <t>V3 Prevent leakage</t>
        </is>
      </c>
      <c r="L856" s="21" t="inlineStr">
        <is>
          <t>U</t>
        </is>
      </c>
      <c r="M856" s="23" t="n"/>
      <c r="N856" s="14" t="inlineStr">
        <is>
          <t>V4 Provide a baseline</t>
        </is>
      </c>
      <c r="O856" s="21" t="inlineStr">
        <is>
          <t>U</t>
        </is>
      </c>
      <c r="P856" s="23" t="n"/>
      <c r="Q856" s="14" t="inlineStr">
        <is>
          <t>V5 Report uncertainty</t>
        </is>
      </c>
      <c r="R856" s="21" t="inlineStr">
        <is>
          <t>U</t>
        </is>
      </c>
      <c r="S856" s="23" t="n"/>
      <c r="T856" s="14">
        <f>IF(Z856=0,IF(ISNUMBER(SEARCH("X",AV856)),"Unrated (0-5; X)","Unrated (0-5)"),IF(Z856=1,V856&amp;"/5",V856&amp;"-"&amp;X856&amp;"/5 (P"&amp;IF(ISNUMBER(SEARCH("X",AV856)),"; X","")&amp;")"))</f>
        <v/>
      </c>
      <c r="U856" s="26">
        <f>IF(AS856=0,"",IF(AR856=0,"Incomplete/invalid",IF(AA856=0,IF(ISNUMBER(SEARCH("X",AW856)),"Unrated (0-5; X)","Unrated (0-5)"),IF(AA856=1,W856&amp;"/5",W856&amp;"-"&amp;Y856&amp;"/5 (P"&amp;IF(ISNUMBER(SEARCH("X",AW856)),"; X","")&amp;")"))))</f>
        <v/>
      </c>
      <c r="V856" s="53">
        <f>LEN(AV856)-LEN(SUBSTITUTE(AV856,"Y",""))</f>
        <v/>
      </c>
      <c r="W856" s="54">
        <f>IF(AR856=1,LEN(AW856)-LEN(SUBSTITUTE(AW856,"Y","")),"")</f>
        <v/>
      </c>
      <c r="X856" s="53">
        <f>5-(LEN(AV856)-LEN(SUBSTITUTE(AV856,"N","")))</f>
        <v/>
      </c>
      <c r="Y856" s="54">
        <f>IF(AR856=1,5-(LEN(AW856)-LEN(SUBSTITUTE(AW856,"N",""))),"")</f>
        <v/>
      </c>
      <c r="Z856" s="55">
        <f>(V856+5-X856)/5</f>
        <v/>
      </c>
      <c r="AA856" s="56">
        <f>IF(AR856=1,(W856+5-Y856)/5,"")</f>
        <v/>
      </c>
      <c r="AB856" s="57">
        <f>D856*V856/5</f>
        <v/>
      </c>
      <c r="AC856" s="58">
        <f>IF(AR856=1,D856*W856/5,"")</f>
        <v/>
      </c>
      <c r="AD856" s="57">
        <f>D856*X856/5</f>
        <v/>
      </c>
      <c r="AE856" s="58">
        <f>IF(AR856=1,D856*Y856/5,"")</f>
        <v/>
      </c>
      <c r="AF856" s="57">
        <f>D856*Z856</f>
        <v/>
      </c>
      <c r="AG856" s="58">
        <f>IF(AR856=1,D856*AA856,"")</f>
        <v/>
      </c>
      <c r="AH856" s="14" t="inlineStr">
        <is>
          <t>Y: V1 | N: none | X: none | U: V2, V3, V4, V5. See dataset-specific evidence note in MCDM_Grades and the complete rules in MCDM_Rubric.</t>
        </is>
      </c>
      <c r="AI856" s="27" t="n"/>
      <c r="AJ856" s="14" t="inlineStr">
        <is>
          <t>https://zenodo.org/records/18241476</t>
        </is>
      </c>
      <c r="AK856" s="27" t="n"/>
      <c r="AL856" s="14" t="inlineStr">
        <is>
          <t>P: primary documentation (not evaluator-verified data quality)</t>
        </is>
      </c>
      <c r="AM856" s="27" t="n"/>
      <c r="AN856" s="14" t="inlineStr">
        <is>
          <t>10.5281/zenodo.18241476</t>
        </is>
      </c>
      <c r="AO856" s="27" t="n"/>
      <c r="AP856" s="14" t="inlineStr">
        <is>
          <t>2026-09-07</t>
        </is>
      </c>
      <c r="AQ856" s="27" t="n"/>
      <c r="AR856" s="14">
        <f>IF(AND(AS856=5,LEN(AW856)=5,LEN(SUBSTITUTE(SUBSTITUTE(SUBSTITUTE(SUBSTITUTE(AW856,"Y",""),"N",""),"U",""),"X",""))=0),1,0)</f>
        <v/>
      </c>
      <c r="AS856" s="14">
        <f>COUNTA(G856,J856,M856,P856,S856)</f>
        <v/>
      </c>
      <c r="AT856" s="14">
        <f>SUM(IF(OR(G856="Y",G856="N",G856="U",G856="X"),IF(G856=F856,1,0),0),IF(OR(J856="Y",J856="N",J856="U",J856="X"),IF(J856=I856,1,0),0),IF(OR(M856="Y",M856="N",M856="U",M856="X"),IF(M856=L856,1,0),0),IF(OR(P856="Y",P856="N",P856="U",P856="X"),IF(P856=O856,1,0),0),IF(OR(S856="Y",S856="N",S856="U",S856="X"),IF(S856=R856,1,0),0))</f>
        <v/>
      </c>
      <c r="AU856" s="14">
        <f>A856&amp;"|"&amp;LEFT(C856,1)</f>
        <v/>
      </c>
      <c r="AV856" s="14">
        <f>F856&amp;I856&amp;L856&amp;O856&amp;R856</f>
        <v/>
      </c>
      <c r="AW856" s="14">
        <f>G856&amp;J856&amp;M856&amp;P856&amp;S856</f>
        <v/>
      </c>
    </row>
    <row r="857" ht="70" customHeight="1">
      <c r="A857" s="14" t="inlineStr">
        <is>
          <t>DS-107</t>
        </is>
      </c>
      <c r="B857" s="14" t="inlineStr">
        <is>
          <t>A test data used in A Unified 3D Visualization of Surface and Subsurface Pavement Distress by Fusing Video and Ground-Penetrating Radar Data</t>
        </is>
      </c>
      <c r="C857" s="14" t="inlineStr">
        <is>
          <t>E Engineering Value</t>
        </is>
      </c>
      <c r="D857" s="14">
        <f>MCDM_Settings!$D$14</f>
        <v/>
      </c>
      <c r="E857" s="14" t="inlineStr">
        <is>
          <t>E1 Define the outcome</t>
        </is>
      </c>
      <c r="F857" s="21" t="inlineStr">
        <is>
          <t>U</t>
        </is>
      </c>
      <c r="G857" s="23" t="n"/>
      <c r="H857" s="14" t="inlineStr">
        <is>
          <t>E2 Provide measurements</t>
        </is>
      </c>
      <c r="I857" s="21" t="inlineStr">
        <is>
          <t>U</t>
        </is>
      </c>
      <c r="J857" s="23" t="n"/>
      <c r="K857" s="14" t="inlineStr">
        <is>
          <t>E3 Link the records</t>
        </is>
      </c>
      <c r="L857" s="21" t="inlineStr">
        <is>
          <t>U</t>
        </is>
      </c>
      <c r="M857" s="23" t="n"/>
      <c r="N857" s="14" t="inlineStr">
        <is>
          <t>E4 Map agency needs</t>
        </is>
      </c>
      <c r="O857" s="21" t="inlineStr">
        <is>
          <t>U</t>
        </is>
      </c>
      <c r="P857" s="23" t="n"/>
      <c r="Q857" s="14" t="inlineStr">
        <is>
          <t>E5 Validate the decision</t>
        </is>
      </c>
      <c r="R857" s="21" t="inlineStr">
        <is>
          <t>U</t>
        </is>
      </c>
      <c r="S857" s="23" t="n"/>
      <c r="T857" s="14">
        <f>IF(Z857=0,IF(ISNUMBER(SEARCH("X",AV857)),"Unrated (0-5; X)","Unrated (0-5)"),IF(Z857=1,V857&amp;"/5",V857&amp;"-"&amp;X857&amp;"/5 (P"&amp;IF(ISNUMBER(SEARCH("X",AV857)),"; X","")&amp;")"))</f>
        <v/>
      </c>
      <c r="U857" s="26">
        <f>IF(AS857=0,"",IF(AR857=0,"Incomplete/invalid",IF(AA857=0,IF(ISNUMBER(SEARCH("X",AW857)),"Unrated (0-5; X)","Unrated (0-5)"),IF(AA857=1,W857&amp;"/5",W857&amp;"-"&amp;Y857&amp;"/5 (P"&amp;IF(ISNUMBER(SEARCH("X",AW857)),"; X","")&amp;")"))))</f>
        <v/>
      </c>
      <c r="V857" s="53">
        <f>LEN(AV857)-LEN(SUBSTITUTE(AV857,"Y",""))</f>
        <v/>
      </c>
      <c r="W857" s="54">
        <f>IF(AR857=1,LEN(AW857)-LEN(SUBSTITUTE(AW857,"Y","")),"")</f>
        <v/>
      </c>
      <c r="X857" s="53">
        <f>5-(LEN(AV857)-LEN(SUBSTITUTE(AV857,"N","")))</f>
        <v/>
      </c>
      <c r="Y857" s="54">
        <f>IF(AR857=1,5-(LEN(AW857)-LEN(SUBSTITUTE(AW857,"N",""))),"")</f>
        <v/>
      </c>
      <c r="Z857" s="55">
        <f>(V857+5-X857)/5</f>
        <v/>
      </c>
      <c r="AA857" s="56">
        <f>IF(AR857=1,(W857+5-Y857)/5,"")</f>
        <v/>
      </c>
      <c r="AB857" s="57">
        <f>D857*V857/5</f>
        <v/>
      </c>
      <c r="AC857" s="58">
        <f>IF(AR857=1,D857*W857/5,"")</f>
        <v/>
      </c>
      <c r="AD857" s="57">
        <f>D857*X857/5</f>
        <v/>
      </c>
      <c r="AE857" s="58">
        <f>IF(AR857=1,D857*Y857/5,"")</f>
        <v/>
      </c>
      <c r="AF857" s="57">
        <f>D857*Z857</f>
        <v/>
      </c>
      <c r="AG857" s="58">
        <f>IF(AR857=1,D857*AA857,"")</f>
        <v/>
      </c>
      <c r="AH857" s="14" t="inlineStr">
        <is>
          <t>Y: none | N: none | X: none | U: E1, E2, E3, E4, E5. See dataset-specific evidence note in MCDM_Grades and the complete rules in MCDM_Rubric.</t>
        </is>
      </c>
      <c r="AI857" s="27" t="n"/>
      <c r="AJ857" s="14" t="inlineStr">
        <is>
          <t>https://zenodo.org/records/18241476</t>
        </is>
      </c>
      <c r="AK857" s="27" t="n"/>
      <c r="AL857" s="14" t="inlineStr">
        <is>
          <t>P: primary documentation (not evaluator-verified data quality)</t>
        </is>
      </c>
      <c r="AM857" s="27" t="n"/>
      <c r="AN857" s="14" t="inlineStr">
        <is>
          <t>10.5281/zenodo.18241476</t>
        </is>
      </c>
      <c r="AO857" s="27" t="n"/>
      <c r="AP857" s="14" t="inlineStr">
        <is>
          <t>2026-09-07</t>
        </is>
      </c>
      <c r="AQ857" s="27" t="n"/>
      <c r="AR857" s="14">
        <f>IF(AND(AS857=5,LEN(AW857)=5,LEN(SUBSTITUTE(SUBSTITUTE(SUBSTITUTE(SUBSTITUTE(AW857,"Y",""),"N",""),"U",""),"X",""))=0),1,0)</f>
        <v/>
      </c>
      <c r="AS857" s="14">
        <f>COUNTA(G857,J857,M857,P857,S857)</f>
        <v/>
      </c>
      <c r="AT857" s="14">
        <f>SUM(IF(OR(G857="Y",G857="N",G857="U",G857="X"),IF(G857=F857,1,0),0),IF(OR(J857="Y",J857="N",J857="U",J857="X"),IF(J857=I857,1,0),0),IF(OR(M857="Y",M857="N",M857="U",M857="X"),IF(M857=L857,1,0),0),IF(OR(P857="Y",P857="N",P857="U",P857="X"),IF(P857=O857,1,0),0),IF(OR(S857="Y",S857="N",S857="U",S857="X"),IF(S857=R857,1,0),0))</f>
        <v/>
      </c>
      <c r="AU857" s="14">
        <f>A857&amp;"|"&amp;LEFT(C857,1)</f>
        <v/>
      </c>
      <c r="AV857" s="14">
        <f>F857&amp;I857&amp;L857&amp;O857&amp;R857</f>
        <v/>
      </c>
      <c r="AW857" s="14">
        <f>G857&amp;J857&amp;M857&amp;P857&amp;S857</f>
        <v/>
      </c>
    </row>
    <row r="858" ht="70" customHeight="1">
      <c r="A858" s="14" t="inlineStr">
        <is>
          <t>DS-108</t>
        </is>
      </c>
      <c r="B858" s="14" t="inlineStr">
        <is>
          <t>Asphalt Pavement Crack Segmentation Dataset for Mobile Road Distress Assessment</t>
        </is>
      </c>
      <c r="C858" s="14" t="inlineStr">
        <is>
          <t>A Access</t>
        </is>
      </c>
      <c r="D858" s="14">
        <f>MCDM_Settings!$D$7</f>
        <v/>
      </c>
      <c r="E858" s="14" t="inlineStr">
        <is>
          <t>A1 Find the release</t>
        </is>
      </c>
      <c r="F858" s="21" t="inlineStr">
        <is>
          <t>Y</t>
        </is>
      </c>
      <c r="G858" s="23" t="n"/>
      <c r="H858" s="14" t="inlineStr">
        <is>
          <t>A2 Get the data</t>
        </is>
      </c>
      <c r="I858" s="21" t="inlineStr">
        <is>
          <t>Y</t>
        </is>
      </c>
      <c r="J858" s="23" t="n"/>
      <c r="K858" s="14" t="inlineStr">
        <is>
          <t>A3 Check the license</t>
        </is>
      </c>
      <c r="L858" s="21" t="inlineStr">
        <is>
          <t>U</t>
        </is>
      </c>
      <c r="M858" s="23" t="n"/>
      <c r="N858" s="14" t="inlineStr">
        <is>
          <t>A4 Check other rights</t>
        </is>
      </c>
      <c r="O858" s="21" t="inlineStr">
        <is>
          <t>U</t>
        </is>
      </c>
      <c r="P858" s="23" t="n"/>
      <c r="Q858" s="14" t="inlineStr">
        <is>
          <t>A5 Open a sample</t>
        </is>
      </c>
      <c r="R858" s="21" t="inlineStr">
        <is>
          <t>U</t>
        </is>
      </c>
      <c r="S858" s="23" t="n"/>
      <c r="T858" s="14">
        <f>IF(Z858=0,IF(ISNUMBER(SEARCH("X",AV858)),"Unrated (0-5; X)","Unrated (0-5)"),IF(Z858=1,V858&amp;"/5",V858&amp;"-"&amp;X858&amp;"/5 (P"&amp;IF(ISNUMBER(SEARCH("X",AV858)),"; X","")&amp;")"))</f>
        <v/>
      </c>
      <c r="U858" s="26">
        <f>IF(AS858=0,"",IF(AR858=0,"Incomplete/invalid",IF(AA858=0,IF(ISNUMBER(SEARCH("X",AW858)),"Unrated (0-5; X)","Unrated (0-5)"),IF(AA858=1,W858&amp;"/5",W858&amp;"-"&amp;Y858&amp;"/5 (P"&amp;IF(ISNUMBER(SEARCH("X",AW858)),"; X","")&amp;")"))))</f>
        <v/>
      </c>
      <c r="V858" s="53">
        <f>LEN(AV858)-LEN(SUBSTITUTE(AV858,"Y",""))</f>
        <v/>
      </c>
      <c r="W858" s="54">
        <f>IF(AR858=1,LEN(AW858)-LEN(SUBSTITUTE(AW858,"Y","")),"")</f>
        <v/>
      </c>
      <c r="X858" s="53">
        <f>5-(LEN(AV858)-LEN(SUBSTITUTE(AV858,"N","")))</f>
        <v/>
      </c>
      <c r="Y858" s="54">
        <f>IF(AR858=1,5-(LEN(AW858)-LEN(SUBSTITUTE(AW858,"N",""))),"")</f>
        <v/>
      </c>
      <c r="Z858" s="55">
        <f>(V858+5-X858)/5</f>
        <v/>
      </c>
      <c r="AA858" s="56">
        <f>IF(AR858=1,(W858+5-Y858)/5,"")</f>
        <v/>
      </c>
      <c r="AB858" s="57">
        <f>D858*V858/5</f>
        <v/>
      </c>
      <c r="AC858" s="58">
        <f>IF(AR858=1,D858*W858/5,"")</f>
        <v/>
      </c>
      <c r="AD858" s="57">
        <f>D858*X858/5</f>
        <v/>
      </c>
      <c r="AE858" s="58">
        <f>IF(AR858=1,D858*Y858/5,"")</f>
        <v/>
      </c>
      <c r="AF858" s="57">
        <f>D858*Z858</f>
        <v/>
      </c>
      <c r="AG858" s="58">
        <f>IF(AR858=1,D858*AA858,"")</f>
        <v/>
      </c>
      <c r="AH858" s="14" t="inlineStr">
        <is>
          <t>Y: A1, A2 | N: none | X: none | U: A3, A4, A5. See dataset-specific evidence note in MCDM_Grades and the complete rules in MCDM_Rubric.</t>
        </is>
      </c>
      <c r="AI858" s="27" t="n"/>
      <c r="AJ858" s="14" t="inlineStr">
        <is>
          <t>https://zenodo.org/records/20040434</t>
        </is>
      </c>
      <c r="AK858" s="27" t="n"/>
      <c r="AL858" s="14" t="inlineStr">
        <is>
          <t>P: primary documentation (not evaluator-verified data quality)</t>
        </is>
      </c>
      <c r="AM858" s="27" t="n"/>
      <c r="AN858" s="14" t="inlineStr">
        <is>
          <t>10.5281/zenodo.20040434</t>
        </is>
      </c>
      <c r="AO858" s="27" t="n"/>
      <c r="AP858" s="14" t="inlineStr">
        <is>
          <t>2026-09-07</t>
        </is>
      </c>
      <c r="AQ858" s="27" t="n"/>
      <c r="AR858" s="14">
        <f>IF(AND(AS858=5,LEN(AW858)=5,LEN(SUBSTITUTE(SUBSTITUTE(SUBSTITUTE(SUBSTITUTE(AW858,"Y",""),"N",""),"U",""),"X",""))=0),1,0)</f>
        <v/>
      </c>
      <c r="AS858" s="14">
        <f>COUNTA(G858,J858,M858,P858,S858)</f>
        <v/>
      </c>
      <c r="AT858" s="14">
        <f>SUM(IF(OR(G858="Y",G858="N",G858="U",G858="X"),IF(G858=F858,1,0),0),IF(OR(J858="Y",J858="N",J858="U",J858="X"),IF(J858=I858,1,0),0),IF(OR(M858="Y",M858="N",M858="U",M858="X"),IF(M858=L858,1,0),0),IF(OR(P858="Y",P858="N",P858="U",P858="X"),IF(P858=O858,1,0),0),IF(OR(S858="Y",S858="N",S858="U",S858="X"),IF(S858=R858,1,0),0))</f>
        <v/>
      </c>
      <c r="AU858" s="14">
        <f>A858&amp;"|"&amp;LEFT(C858,1)</f>
        <v/>
      </c>
      <c r="AV858" s="14">
        <f>F858&amp;I858&amp;L858&amp;O858&amp;R858</f>
        <v/>
      </c>
      <c r="AW858" s="14">
        <f>G858&amp;J858&amp;M858&amp;P858&amp;S858</f>
        <v/>
      </c>
    </row>
    <row r="859" ht="70" customHeight="1">
      <c r="A859" s="14" t="inlineStr">
        <is>
          <t>DS-108</t>
        </is>
      </c>
      <c r="B859" s="14" t="inlineStr">
        <is>
          <t>Asphalt Pavement Crack Segmentation Dataset for Mobile Road Distress Assessment</t>
        </is>
      </c>
      <c r="C859" s="14" t="inlineStr">
        <is>
          <t>L Label Quality</t>
        </is>
      </c>
      <c r="D859" s="14">
        <f>MCDM_Settings!$D$8</f>
        <v/>
      </c>
      <c r="E859" s="14" t="inlineStr">
        <is>
          <t>L1 Define the targets</t>
        </is>
      </c>
      <c r="F859" s="21" t="inlineStr">
        <is>
          <t>Y</t>
        </is>
      </c>
      <c r="G859" s="23" t="n"/>
      <c r="H859" s="14" t="inlineStr">
        <is>
          <t>L2 Explain the rules</t>
        </is>
      </c>
      <c r="I859" s="21" t="inlineStr">
        <is>
          <t>U</t>
        </is>
      </c>
      <c r="J859" s="23" t="n"/>
      <c r="K859" s="14" t="inlineStr">
        <is>
          <t>L3 Identify the team</t>
        </is>
      </c>
      <c r="L859" s="21" t="inlineStr">
        <is>
          <t>U</t>
        </is>
      </c>
      <c r="M859" s="23" t="n"/>
      <c r="N859" s="14" t="inlineStr">
        <is>
          <t>L4 Review and correct</t>
        </is>
      </c>
      <c r="O859" s="21" t="inlineStr">
        <is>
          <t>U</t>
        </is>
      </c>
      <c r="P859" s="23" t="n"/>
      <c r="Q859" s="14" t="inlineStr">
        <is>
          <t>L5 Measure reliability</t>
        </is>
      </c>
      <c r="R859" s="21" t="inlineStr">
        <is>
          <t>U</t>
        </is>
      </c>
      <c r="S859" s="23" t="n"/>
      <c r="T859" s="14">
        <f>IF(Z859=0,IF(ISNUMBER(SEARCH("X",AV859)),"Unrated (0-5; X)","Unrated (0-5)"),IF(Z859=1,V859&amp;"/5",V859&amp;"-"&amp;X859&amp;"/5 (P"&amp;IF(ISNUMBER(SEARCH("X",AV859)),"; X","")&amp;")"))</f>
        <v/>
      </c>
      <c r="U859" s="26">
        <f>IF(AS859=0,"",IF(AR859=0,"Incomplete/invalid",IF(AA859=0,IF(ISNUMBER(SEARCH("X",AW859)),"Unrated (0-5; X)","Unrated (0-5)"),IF(AA859=1,W859&amp;"/5",W859&amp;"-"&amp;Y859&amp;"/5 (P"&amp;IF(ISNUMBER(SEARCH("X",AW859)),"; X","")&amp;")"))))</f>
        <v/>
      </c>
      <c r="V859" s="53">
        <f>LEN(AV859)-LEN(SUBSTITUTE(AV859,"Y",""))</f>
        <v/>
      </c>
      <c r="W859" s="54">
        <f>IF(AR859=1,LEN(AW859)-LEN(SUBSTITUTE(AW859,"Y","")),"")</f>
        <v/>
      </c>
      <c r="X859" s="53">
        <f>5-(LEN(AV859)-LEN(SUBSTITUTE(AV859,"N","")))</f>
        <v/>
      </c>
      <c r="Y859" s="54">
        <f>IF(AR859=1,5-(LEN(AW859)-LEN(SUBSTITUTE(AW859,"N",""))),"")</f>
        <v/>
      </c>
      <c r="Z859" s="55">
        <f>(V859+5-X859)/5</f>
        <v/>
      </c>
      <c r="AA859" s="56">
        <f>IF(AR859=1,(W859+5-Y859)/5,"")</f>
        <v/>
      </c>
      <c r="AB859" s="57">
        <f>D859*V859/5</f>
        <v/>
      </c>
      <c r="AC859" s="58">
        <f>IF(AR859=1,D859*W859/5,"")</f>
        <v/>
      </c>
      <c r="AD859" s="57">
        <f>D859*X859/5</f>
        <v/>
      </c>
      <c r="AE859" s="58">
        <f>IF(AR859=1,D859*Y859/5,"")</f>
        <v/>
      </c>
      <c r="AF859" s="57">
        <f>D859*Z859</f>
        <v/>
      </c>
      <c r="AG859" s="58">
        <f>IF(AR859=1,D859*AA859,"")</f>
        <v/>
      </c>
      <c r="AH859" s="14" t="inlineStr">
        <is>
          <t>Y: L1 | N: none | X: none | U: L2, L3, L4, L5. See dataset-specific evidence note in MCDM_Grades and the complete rules in MCDM_Rubric.</t>
        </is>
      </c>
      <c r="AI859" s="27" t="n"/>
      <c r="AJ859" s="14" t="inlineStr">
        <is>
          <t>https://zenodo.org/records/20040434</t>
        </is>
      </c>
      <c r="AK859" s="27" t="n"/>
      <c r="AL859" s="14" t="inlineStr">
        <is>
          <t>P: primary documentation (not evaluator-verified data quality)</t>
        </is>
      </c>
      <c r="AM859" s="27" t="n"/>
      <c r="AN859" s="14" t="inlineStr">
        <is>
          <t>10.5281/zenodo.20040434</t>
        </is>
      </c>
      <c r="AO859" s="27" t="n"/>
      <c r="AP859" s="14" t="inlineStr">
        <is>
          <t>2026-09-07</t>
        </is>
      </c>
      <c r="AQ859" s="27" t="n"/>
      <c r="AR859" s="14">
        <f>IF(AND(AS859=5,LEN(AW859)=5,LEN(SUBSTITUTE(SUBSTITUTE(SUBSTITUTE(SUBSTITUTE(AW859,"Y",""),"N",""),"U",""),"X",""))=0),1,0)</f>
        <v/>
      </c>
      <c r="AS859" s="14">
        <f>COUNTA(G859,J859,M859,P859,S859)</f>
        <v/>
      </c>
      <c r="AT859" s="14">
        <f>SUM(IF(OR(G859="Y",G859="N",G859="U",G859="X"),IF(G859=F859,1,0),0),IF(OR(J859="Y",J859="N",J859="U",J859="X"),IF(J859=I859,1,0),0),IF(OR(M859="Y",M859="N",M859="U",M859="X"),IF(M859=L859,1,0),0),IF(OR(P859="Y",P859="N",P859="U",P859="X"),IF(P859=O859,1,0),0),IF(OR(S859="Y",S859="N",S859="U",S859="X"),IF(S859=R859,1,0),0))</f>
        <v/>
      </c>
      <c r="AU859" s="14">
        <f>A859&amp;"|"&amp;LEFT(C859,1)</f>
        <v/>
      </c>
      <c r="AV859" s="14">
        <f>F859&amp;I859&amp;L859&amp;O859&amp;R859</f>
        <v/>
      </c>
      <c r="AW859" s="14">
        <f>G859&amp;J859&amp;M859&amp;P859&amp;S859</f>
        <v/>
      </c>
    </row>
    <row r="860" ht="70" customHeight="1">
      <c r="A860" s="14" t="inlineStr">
        <is>
          <t>DS-108</t>
        </is>
      </c>
      <c r="B860" s="14" t="inlineStr">
        <is>
          <t>Asphalt Pavement Crack Segmentation Dataset for Mobile Road Distress Assessment</t>
        </is>
      </c>
      <c r="C860" s="14" t="inlineStr">
        <is>
          <t>D Documentation</t>
        </is>
      </c>
      <c r="D860" s="14">
        <f>MCDM_Settings!$D$9</f>
        <v/>
      </c>
      <c r="E860" s="14" t="inlineStr">
        <is>
          <t>D1 Describe the files</t>
        </is>
      </c>
      <c r="F860" s="21" t="inlineStr">
        <is>
          <t>U</t>
        </is>
      </c>
      <c r="G860" s="23" t="n"/>
      <c r="H860" s="14" t="inlineStr">
        <is>
          <t>D2 Explain the source</t>
        </is>
      </c>
      <c r="I860" s="21" t="inlineStr">
        <is>
          <t>Y</t>
        </is>
      </c>
      <c r="J860" s="23" t="n"/>
      <c r="K860" s="14" t="inlineStr">
        <is>
          <t>D3 Track the version</t>
        </is>
      </c>
      <c r="L860" s="21" t="inlineStr">
        <is>
          <t>Y</t>
        </is>
      </c>
      <c r="M860" s="23" t="n"/>
      <c r="N860" s="14" t="inlineStr">
        <is>
          <t>D4 State the limits</t>
        </is>
      </c>
      <c r="O860" s="21" t="inlineStr">
        <is>
          <t>U</t>
        </is>
      </c>
      <c r="P860" s="23" t="n"/>
      <c r="Q860" s="14" t="inlineStr">
        <is>
          <t>D5 Locate the details</t>
        </is>
      </c>
      <c r="R860" s="21" t="inlineStr">
        <is>
          <t>Y</t>
        </is>
      </c>
      <c r="S860" s="23" t="n"/>
      <c r="T860" s="14">
        <f>IF(Z860=0,IF(ISNUMBER(SEARCH("X",AV860)),"Unrated (0-5; X)","Unrated (0-5)"),IF(Z860=1,V860&amp;"/5",V860&amp;"-"&amp;X860&amp;"/5 (P"&amp;IF(ISNUMBER(SEARCH("X",AV860)),"; X","")&amp;")"))</f>
        <v/>
      </c>
      <c r="U860" s="26">
        <f>IF(AS860=0,"",IF(AR860=0,"Incomplete/invalid",IF(AA860=0,IF(ISNUMBER(SEARCH("X",AW860)),"Unrated (0-5; X)","Unrated (0-5)"),IF(AA860=1,W860&amp;"/5",W860&amp;"-"&amp;Y860&amp;"/5 (P"&amp;IF(ISNUMBER(SEARCH("X",AW860)),"; X","")&amp;")"))))</f>
        <v/>
      </c>
      <c r="V860" s="53">
        <f>LEN(AV860)-LEN(SUBSTITUTE(AV860,"Y",""))</f>
        <v/>
      </c>
      <c r="W860" s="54">
        <f>IF(AR860=1,LEN(AW860)-LEN(SUBSTITUTE(AW860,"Y","")),"")</f>
        <v/>
      </c>
      <c r="X860" s="53">
        <f>5-(LEN(AV860)-LEN(SUBSTITUTE(AV860,"N","")))</f>
        <v/>
      </c>
      <c r="Y860" s="54">
        <f>IF(AR860=1,5-(LEN(AW860)-LEN(SUBSTITUTE(AW860,"N",""))),"")</f>
        <v/>
      </c>
      <c r="Z860" s="55">
        <f>(V860+5-X860)/5</f>
        <v/>
      </c>
      <c r="AA860" s="56">
        <f>IF(AR860=1,(W860+5-Y860)/5,"")</f>
        <v/>
      </c>
      <c r="AB860" s="57">
        <f>D860*V860/5</f>
        <v/>
      </c>
      <c r="AC860" s="58">
        <f>IF(AR860=1,D860*W860/5,"")</f>
        <v/>
      </c>
      <c r="AD860" s="57">
        <f>D860*X860/5</f>
        <v/>
      </c>
      <c r="AE860" s="58">
        <f>IF(AR860=1,D860*Y860/5,"")</f>
        <v/>
      </c>
      <c r="AF860" s="57">
        <f>D860*Z860</f>
        <v/>
      </c>
      <c r="AG860" s="58">
        <f>IF(AR860=1,D860*AA860,"")</f>
        <v/>
      </c>
      <c r="AH860" s="14" t="inlineStr">
        <is>
          <t>Y: D2, D3, D5 | N: none | X: none | U: D1, D4. See dataset-specific evidence note in MCDM_Grades and the complete rules in MCDM_Rubric.</t>
        </is>
      </c>
      <c r="AI860" s="27" t="n"/>
      <c r="AJ860" s="14" t="inlineStr">
        <is>
          <t>https://zenodo.org/records/20040434</t>
        </is>
      </c>
      <c r="AK860" s="27" t="n"/>
      <c r="AL860" s="14" t="inlineStr">
        <is>
          <t>P: primary documentation (not evaluator-verified data quality)</t>
        </is>
      </c>
      <c r="AM860" s="27" t="n"/>
      <c r="AN860" s="14" t="inlineStr">
        <is>
          <t>10.5281/zenodo.20040434</t>
        </is>
      </c>
      <c r="AO860" s="27" t="n"/>
      <c r="AP860" s="14" t="inlineStr">
        <is>
          <t>2026-09-07</t>
        </is>
      </c>
      <c r="AQ860" s="27" t="n"/>
      <c r="AR860" s="14">
        <f>IF(AND(AS860=5,LEN(AW860)=5,LEN(SUBSTITUTE(SUBSTITUTE(SUBSTITUTE(SUBSTITUTE(AW860,"Y",""),"N",""),"U",""),"X",""))=0),1,0)</f>
        <v/>
      </c>
      <c r="AS860" s="14">
        <f>COUNTA(G860,J860,M860,P860,S860)</f>
        <v/>
      </c>
      <c r="AT860" s="14">
        <f>SUM(IF(OR(G860="Y",G860="N",G860="U",G860="X"),IF(G860=F860,1,0),0),IF(OR(J860="Y",J860="N",J860="U",J860="X"),IF(J860=I860,1,0),0),IF(OR(M860="Y",M860="N",M860="U",M860="X"),IF(M860=L860,1,0),0),IF(OR(P860="Y",P860="N",P860="U",P860="X"),IF(P860=O860,1,0),0),IF(OR(S860="Y",S860="N",S860="U",S860="X"),IF(S860=R860,1,0),0))</f>
        <v/>
      </c>
      <c r="AU860" s="14">
        <f>A860&amp;"|"&amp;LEFT(C860,1)</f>
        <v/>
      </c>
      <c r="AV860" s="14">
        <f>F860&amp;I860&amp;L860&amp;O860&amp;R860</f>
        <v/>
      </c>
      <c r="AW860" s="14">
        <f>G860&amp;J860&amp;M860&amp;P860&amp;S860</f>
        <v/>
      </c>
    </row>
    <row r="861" ht="70" customHeight="1">
      <c r="A861" s="14" t="inlineStr">
        <is>
          <t>DS-108</t>
        </is>
      </c>
      <c r="B861" s="14" t="inlineStr">
        <is>
          <t>Asphalt Pavement Crack Segmentation Dataset for Mobile Road Distress Assessment</t>
        </is>
      </c>
      <c r="C861" s="14" t="inlineStr">
        <is>
          <t>C Sample Size</t>
        </is>
      </c>
      <c r="D861" s="14">
        <f>MCDM_Settings!$D$10</f>
        <v/>
      </c>
      <c r="E861" s="14" t="inlineStr">
        <is>
          <t>C1 Count originals</t>
        </is>
      </c>
      <c r="F861" s="21" t="inlineStr">
        <is>
          <t>U</t>
        </is>
      </c>
      <c r="G861" s="23" t="n"/>
      <c r="H861" s="14" t="inlineStr">
        <is>
          <t>C2 Count each class</t>
        </is>
      </c>
      <c r="I861" s="21" t="inlineStr">
        <is>
          <t>U</t>
        </is>
      </c>
      <c r="J861" s="23" t="n"/>
      <c r="K861" s="14" t="inlineStr">
        <is>
          <t>C3 Count each group</t>
        </is>
      </c>
      <c r="L861" s="21" t="inlineStr">
        <is>
          <t>U</t>
        </is>
      </c>
      <c r="M861" s="23" t="n"/>
      <c r="N861" s="14" t="inlineStr">
        <is>
          <t>C4 Count each split</t>
        </is>
      </c>
      <c r="O861" s="21" t="inlineStr">
        <is>
          <t>U</t>
        </is>
      </c>
      <c r="P861" s="23" t="n"/>
      <c r="Q861" s="14" t="inlineStr">
        <is>
          <t>C5 Justify the size</t>
        </is>
      </c>
      <c r="R861" s="21" t="inlineStr">
        <is>
          <t>U</t>
        </is>
      </c>
      <c r="S861" s="23" t="n"/>
      <c r="T861" s="14">
        <f>IF(Z861=0,IF(ISNUMBER(SEARCH("X",AV861)),"Unrated (0-5; X)","Unrated (0-5)"),IF(Z861=1,V861&amp;"/5",V861&amp;"-"&amp;X861&amp;"/5 (P"&amp;IF(ISNUMBER(SEARCH("X",AV861)),"; X","")&amp;")"))</f>
        <v/>
      </c>
      <c r="U861" s="26">
        <f>IF(AS861=0,"",IF(AR861=0,"Incomplete/invalid",IF(AA861=0,IF(ISNUMBER(SEARCH("X",AW861)),"Unrated (0-5; X)","Unrated (0-5)"),IF(AA861=1,W861&amp;"/5",W861&amp;"-"&amp;Y861&amp;"/5 (P"&amp;IF(ISNUMBER(SEARCH("X",AW861)),"; X","")&amp;")"))))</f>
        <v/>
      </c>
      <c r="V861" s="53">
        <f>LEN(AV861)-LEN(SUBSTITUTE(AV861,"Y",""))</f>
        <v/>
      </c>
      <c r="W861" s="54">
        <f>IF(AR861=1,LEN(AW861)-LEN(SUBSTITUTE(AW861,"Y","")),"")</f>
        <v/>
      </c>
      <c r="X861" s="53">
        <f>5-(LEN(AV861)-LEN(SUBSTITUTE(AV861,"N","")))</f>
        <v/>
      </c>
      <c r="Y861" s="54">
        <f>IF(AR861=1,5-(LEN(AW861)-LEN(SUBSTITUTE(AW861,"N",""))),"")</f>
        <v/>
      </c>
      <c r="Z861" s="55">
        <f>(V861+5-X861)/5</f>
        <v/>
      </c>
      <c r="AA861" s="56">
        <f>IF(AR861=1,(W861+5-Y861)/5,"")</f>
        <v/>
      </c>
      <c r="AB861" s="57">
        <f>D861*V861/5</f>
        <v/>
      </c>
      <c r="AC861" s="58">
        <f>IF(AR861=1,D861*W861/5,"")</f>
        <v/>
      </c>
      <c r="AD861" s="57">
        <f>D861*X861/5</f>
        <v/>
      </c>
      <c r="AE861" s="58">
        <f>IF(AR861=1,D861*Y861/5,"")</f>
        <v/>
      </c>
      <c r="AF861" s="57">
        <f>D861*Z861</f>
        <v/>
      </c>
      <c r="AG861" s="58">
        <f>IF(AR861=1,D861*AA861,"")</f>
        <v/>
      </c>
      <c r="AH861" s="14" t="inlineStr">
        <is>
          <t>Y: none | N: none | X: none | U: C1, C2, C3, C4, C5. See dataset-specific evidence note in MCDM_Grades and the complete rules in MCDM_Rubric.</t>
        </is>
      </c>
      <c r="AI861" s="27" t="n"/>
      <c r="AJ861" s="14" t="inlineStr">
        <is>
          <t>https://zenodo.org/records/20040434</t>
        </is>
      </c>
      <c r="AK861" s="27" t="n"/>
      <c r="AL861" s="14" t="inlineStr">
        <is>
          <t>P: primary documentation (not evaluator-verified data quality)</t>
        </is>
      </c>
      <c r="AM861" s="27" t="n"/>
      <c r="AN861" s="14" t="inlineStr">
        <is>
          <t>10.5281/zenodo.20040434</t>
        </is>
      </c>
      <c r="AO861" s="27" t="n"/>
      <c r="AP861" s="14" t="inlineStr">
        <is>
          <t>2026-09-07</t>
        </is>
      </c>
      <c r="AQ861" s="27" t="n"/>
      <c r="AR861" s="14">
        <f>IF(AND(AS861=5,LEN(AW861)=5,LEN(SUBSTITUTE(SUBSTITUTE(SUBSTITUTE(SUBSTITUTE(AW861,"Y",""),"N",""),"U",""),"X",""))=0),1,0)</f>
        <v/>
      </c>
      <c r="AS861" s="14">
        <f>COUNTA(G861,J861,M861,P861,S861)</f>
        <v/>
      </c>
      <c r="AT861" s="14">
        <f>SUM(IF(OR(G861="Y",G861="N",G861="U",G861="X"),IF(G861=F861,1,0),0),IF(OR(J861="Y",J861="N",J861="U",J861="X"),IF(J861=I861,1,0),0),IF(OR(M861="Y",M861="N",M861="U",M861="X"),IF(M861=L861,1,0),0),IF(OR(P861="Y",P861="N",P861="U",P861="X"),IF(P861=O861,1,0),0),IF(OR(S861="Y",S861="N",S861="U",S861="X"),IF(S861=R861,1,0),0))</f>
        <v/>
      </c>
      <c r="AU861" s="14">
        <f>A861&amp;"|"&amp;LEFT(C861,1)</f>
        <v/>
      </c>
      <c r="AV861" s="14">
        <f>F861&amp;I861&amp;L861&amp;O861&amp;R861</f>
        <v/>
      </c>
      <c r="AW861" s="14">
        <f>G861&amp;J861&amp;M861&amp;P861&amp;S861</f>
        <v/>
      </c>
    </row>
    <row r="862" ht="70" customHeight="1">
      <c r="A862" s="14" t="inlineStr">
        <is>
          <t>DS-108</t>
        </is>
      </c>
      <c r="B862" s="14" t="inlineStr">
        <is>
          <t>Asphalt Pavement Crack Segmentation Dataset for Mobile Road Distress Assessment</t>
        </is>
      </c>
      <c r="C862" s="14" t="inlineStr">
        <is>
          <t>R Domain Fit</t>
        </is>
      </c>
      <c r="D862" s="14">
        <f>MCDM_Settings!$D$11</f>
        <v/>
      </c>
      <c r="E862" s="14" t="inlineStr">
        <is>
          <t>R1 Define the domain</t>
        </is>
      </c>
      <c r="F862" s="21" t="inlineStr">
        <is>
          <t>U</t>
        </is>
      </c>
      <c r="G862" s="23" t="n"/>
      <c r="H862" s="14" t="inlineStr">
        <is>
          <t>R2 Describe coverage</t>
        </is>
      </c>
      <c r="I862" s="21" t="inlineStr">
        <is>
          <t>U</t>
        </is>
      </c>
      <c r="J862" s="23" t="n"/>
      <c r="K862" s="14" t="inlineStr">
        <is>
          <t>R3 Compare the target</t>
        </is>
      </c>
      <c r="L862" s="21" t="inlineStr">
        <is>
          <t>U</t>
        </is>
      </c>
      <c r="M862" s="23" t="n"/>
      <c r="N862" s="14" t="inlineStr">
        <is>
          <t>R4 Check for bias</t>
        </is>
      </c>
      <c r="O862" s="21" t="inlineStr">
        <is>
          <t>U</t>
        </is>
      </c>
      <c r="P862" s="23" t="n"/>
      <c r="Q862" s="14" t="inlineStr">
        <is>
          <t>R5 Test a new domain</t>
        </is>
      </c>
      <c r="R862" s="21" t="inlineStr">
        <is>
          <t>U</t>
        </is>
      </c>
      <c r="S862" s="23" t="n"/>
      <c r="T862" s="14">
        <f>IF(Z862=0,IF(ISNUMBER(SEARCH("X",AV862)),"Unrated (0-5; X)","Unrated (0-5)"),IF(Z862=1,V862&amp;"/5",V862&amp;"-"&amp;X862&amp;"/5 (P"&amp;IF(ISNUMBER(SEARCH("X",AV862)),"; X","")&amp;")"))</f>
        <v/>
      </c>
      <c r="U862" s="26">
        <f>IF(AS862=0,"",IF(AR862=0,"Incomplete/invalid",IF(AA862=0,IF(ISNUMBER(SEARCH("X",AW862)),"Unrated (0-5; X)","Unrated (0-5)"),IF(AA862=1,W862&amp;"/5",W862&amp;"-"&amp;Y862&amp;"/5 (P"&amp;IF(ISNUMBER(SEARCH("X",AW862)),"; X","")&amp;")"))))</f>
        <v/>
      </c>
      <c r="V862" s="53">
        <f>LEN(AV862)-LEN(SUBSTITUTE(AV862,"Y",""))</f>
        <v/>
      </c>
      <c r="W862" s="54">
        <f>IF(AR862=1,LEN(AW862)-LEN(SUBSTITUTE(AW862,"Y","")),"")</f>
        <v/>
      </c>
      <c r="X862" s="53">
        <f>5-(LEN(AV862)-LEN(SUBSTITUTE(AV862,"N","")))</f>
        <v/>
      </c>
      <c r="Y862" s="54">
        <f>IF(AR862=1,5-(LEN(AW862)-LEN(SUBSTITUTE(AW862,"N",""))),"")</f>
        <v/>
      </c>
      <c r="Z862" s="55">
        <f>(V862+5-X862)/5</f>
        <v/>
      </c>
      <c r="AA862" s="56">
        <f>IF(AR862=1,(W862+5-Y862)/5,"")</f>
        <v/>
      </c>
      <c r="AB862" s="57">
        <f>D862*V862/5</f>
        <v/>
      </c>
      <c r="AC862" s="58">
        <f>IF(AR862=1,D862*W862/5,"")</f>
        <v/>
      </c>
      <c r="AD862" s="57">
        <f>D862*X862/5</f>
        <v/>
      </c>
      <c r="AE862" s="58">
        <f>IF(AR862=1,D862*Y862/5,"")</f>
        <v/>
      </c>
      <c r="AF862" s="57">
        <f>D862*Z862</f>
        <v/>
      </c>
      <c r="AG862" s="58">
        <f>IF(AR862=1,D862*AA862,"")</f>
        <v/>
      </c>
      <c r="AH862" s="14" t="inlineStr">
        <is>
          <t>Y: none | N: none | X: none | U: R1, R2, R3, R4, R5. See dataset-specific evidence note in MCDM_Grades and the complete rules in MCDM_Rubric.</t>
        </is>
      </c>
      <c r="AI862" s="27" t="n"/>
      <c r="AJ862" s="14" t="inlineStr">
        <is>
          <t>https://zenodo.org/records/20040434</t>
        </is>
      </c>
      <c r="AK862" s="27" t="n"/>
      <c r="AL862" s="14" t="inlineStr">
        <is>
          <t>P: primary documentation (not evaluator-verified data quality)</t>
        </is>
      </c>
      <c r="AM862" s="27" t="n"/>
      <c r="AN862" s="14" t="inlineStr">
        <is>
          <t>10.5281/zenodo.20040434</t>
        </is>
      </c>
      <c r="AO862" s="27" t="n"/>
      <c r="AP862" s="14" t="inlineStr">
        <is>
          <t>2026-09-07</t>
        </is>
      </c>
      <c r="AQ862" s="27" t="n"/>
      <c r="AR862" s="14">
        <f>IF(AND(AS862=5,LEN(AW862)=5,LEN(SUBSTITUTE(SUBSTITUTE(SUBSTITUTE(SUBSTITUTE(AW862,"Y",""),"N",""),"U",""),"X",""))=0),1,0)</f>
        <v/>
      </c>
      <c r="AS862" s="14">
        <f>COUNTA(G862,J862,M862,P862,S862)</f>
        <v/>
      </c>
      <c r="AT862" s="14">
        <f>SUM(IF(OR(G862="Y",G862="N",G862="U",G862="X"),IF(G862=F862,1,0),0),IF(OR(J862="Y",J862="N",J862="U",J862="X"),IF(J862=I862,1,0),0),IF(OR(M862="Y",M862="N",M862="U",M862="X"),IF(M862=L862,1,0),0),IF(OR(P862="Y",P862="N",P862="U",P862="X"),IF(P862=O862,1,0),0),IF(OR(S862="Y",S862="N",S862="U",S862="X"),IF(S862=R862,1,0),0))</f>
        <v/>
      </c>
      <c r="AU862" s="14">
        <f>A862&amp;"|"&amp;LEFT(C862,1)</f>
        <v/>
      </c>
      <c r="AV862" s="14">
        <f>F862&amp;I862&amp;L862&amp;O862&amp;R862</f>
        <v/>
      </c>
      <c r="AW862" s="14">
        <f>G862&amp;J862&amp;M862&amp;P862&amp;S862</f>
        <v/>
      </c>
    </row>
    <row r="863" ht="70" customHeight="1">
      <c r="A863" s="14" t="inlineStr">
        <is>
          <t>DS-108</t>
        </is>
      </c>
      <c r="B863" s="14" t="inlineStr">
        <is>
          <t>Asphalt Pavement Crack Segmentation Dataset for Mobile Road Distress Assessment</t>
        </is>
      </c>
      <c r="C863" s="14" t="inlineStr">
        <is>
          <t>M Sensor Details</t>
        </is>
      </c>
      <c r="D863" s="14">
        <f>MCDM_Settings!$D$12</f>
        <v/>
      </c>
      <c r="E863" s="14" t="inlineStr">
        <is>
          <t>M1 Identify equipment</t>
        </is>
      </c>
      <c r="F863" s="21" t="inlineStr">
        <is>
          <t>Y</t>
        </is>
      </c>
      <c r="G863" s="23" t="n"/>
      <c r="H863" s="14" t="inlineStr">
        <is>
          <t>M2 Specify the scale</t>
        </is>
      </c>
      <c r="I863" s="21" t="inlineStr">
        <is>
          <t>U</t>
        </is>
      </c>
      <c r="J863" s="23" t="n"/>
      <c r="K863" s="14" t="inlineStr">
        <is>
          <t>M3 Locate the records</t>
        </is>
      </c>
      <c r="L863" s="21" t="inlineStr">
        <is>
          <t>U</t>
        </is>
      </c>
      <c r="M863" s="23" t="n"/>
      <c r="N863" s="14" t="inlineStr">
        <is>
          <t>M4 Report precision</t>
        </is>
      </c>
      <c r="O863" s="21" t="inlineStr">
        <is>
          <t>U</t>
        </is>
      </c>
      <c r="P863" s="23" t="n"/>
      <c r="Q863" s="14" t="inlineStr">
        <is>
          <t>M5 Explain processing</t>
        </is>
      </c>
      <c r="R863" s="21" t="inlineStr">
        <is>
          <t>U</t>
        </is>
      </c>
      <c r="S863" s="23" t="n"/>
      <c r="T863" s="14">
        <f>IF(Z863=0,IF(ISNUMBER(SEARCH("X",AV863)),"Unrated (0-5; X)","Unrated (0-5)"),IF(Z863=1,V863&amp;"/5",V863&amp;"-"&amp;X863&amp;"/5 (P"&amp;IF(ISNUMBER(SEARCH("X",AV863)),"; X","")&amp;")"))</f>
        <v/>
      </c>
      <c r="U863" s="26">
        <f>IF(AS863=0,"",IF(AR863=0,"Incomplete/invalid",IF(AA863=0,IF(ISNUMBER(SEARCH("X",AW863)),"Unrated (0-5; X)","Unrated (0-5)"),IF(AA863=1,W863&amp;"/5",W863&amp;"-"&amp;Y863&amp;"/5 (P"&amp;IF(ISNUMBER(SEARCH("X",AW863)),"; X","")&amp;")"))))</f>
        <v/>
      </c>
      <c r="V863" s="53">
        <f>LEN(AV863)-LEN(SUBSTITUTE(AV863,"Y",""))</f>
        <v/>
      </c>
      <c r="W863" s="54">
        <f>IF(AR863=1,LEN(AW863)-LEN(SUBSTITUTE(AW863,"Y","")),"")</f>
        <v/>
      </c>
      <c r="X863" s="53">
        <f>5-(LEN(AV863)-LEN(SUBSTITUTE(AV863,"N","")))</f>
        <v/>
      </c>
      <c r="Y863" s="54">
        <f>IF(AR863=1,5-(LEN(AW863)-LEN(SUBSTITUTE(AW863,"N",""))),"")</f>
        <v/>
      </c>
      <c r="Z863" s="55">
        <f>(V863+5-X863)/5</f>
        <v/>
      </c>
      <c r="AA863" s="56">
        <f>IF(AR863=1,(W863+5-Y863)/5,"")</f>
        <v/>
      </c>
      <c r="AB863" s="57">
        <f>D863*V863/5</f>
        <v/>
      </c>
      <c r="AC863" s="58">
        <f>IF(AR863=1,D863*W863/5,"")</f>
        <v/>
      </c>
      <c r="AD863" s="57">
        <f>D863*X863/5</f>
        <v/>
      </c>
      <c r="AE863" s="58">
        <f>IF(AR863=1,D863*Y863/5,"")</f>
        <v/>
      </c>
      <c r="AF863" s="57">
        <f>D863*Z863</f>
        <v/>
      </c>
      <c r="AG863" s="58">
        <f>IF(AR863=1,D863*AA863,"")</f>
        <v/>
      </c>
      <c r="AH863" s="14" t="inlineStr">
        <is>
          <t>Y: M1 | N: none | X: none | U: M2, M3, M4, M5. See dataset-specific evidence note in MCDM_Grades and the complete rules in MCDM_Rubric.</t>
        </is>
      </c>
      <c r="AI863" s="27" t="n"/>
      <c r="AJ863" s="14" t="inlineStr">
        <is>
          <t>https://zenodo.org/records/20040434</t>
        </is>
      </c>
      <c r="AK863" s="27" t="n"/>
      <c r="AL863" s="14" t="inlineStr">
        <is>
          <t>P: primary documentation (not evaluator-verified data quality)</t>
        </is>
      </c>
      <c r="AM863" s="27" t="n"/>
      <c r="AN863" s="14" t="inlineStr">
        <is>
          <t>10.5281/zenodo.20040434</t>
        </is>
      </c>
      <c r="AO863" s="27" t="n"/>
      <c r="AP863" s="14" t="inlineStr">
        <is>
          <t>2026-09-07</t>
        </is>
      </c>
      <c r="AQ863" s="27" t="n"/>
      <c r="AR863" s="14">
        <f>IF(AND(AS863=5,LEN(AW863)=5,LEN(SUBSTITUTE(SUBSTITUTE(SUBSTITUTE(SUBSTITUTE(AW863,"Y",""),"N",""),"U",""),"X",""))=0),1,0)</f>
        <v/>
      </c>
      <c r="AS863" s="14">
        <f>COUNTA(G863,J863,M863,P863,S863)</f>
        <v/>
      </c>
      <c r="AT863" s="14">
        <f>SUM(IF(OR(G863="Y",G863="N",G863="U",G863="X"),IF(G863=F863,1,0),0),IF(OR(J863="Y",J863="N",J863="U",J863="X"),IF(J863=I863,1,0),0),IF(OR(M863="Y",M863="N",M863="U",M863="X"),IF(M863=L863,1,0),0),IF(OR(P863="Y",P863="N",P863="U",P863="X"),IF(P863=O863,1,0),0),IF(OR(S863="Y",S863="N",S863="U",S863="X"),IF(S863=R863,1,0),0))</f>
        <v/>
      </c>
      <c r="AU863" s="14">
        <f>A863&amp;"|"&amp;LEFT(C863,1)</f>
        <v/>
      </c>
      <c r="AV863" s="14">
        <f>F863&amp;I863&amp;L863&amp;O863&amp;R863</f>
        <v/>
      </c>
      <c r="AW863" s="14">
        <f>G863&amp;J863&amp;M863&amp;P863&amp;S863</f>
        <v/>
      </c>
    </row>
    <row r="864" ht="70" customHeight="1">
      <c r="A864" s="14" t="inlineStr">
        <is>
          <t>DS-108</t>
        </is>
      </c>
      <c r="B864" s="14" t="inlineStr">
        <is>
          <t>Asphalt Pavement Crack Segmentation Dataset for Mobile Road Distress Assessment</t>
        </is>
      </c>
      <c r="C864" s="14" t="inlineStr">
        <is>
          <t>V Test Readiness</t>
        </is>
      </c>
      <c r="D864" s="14">
        <f>MCDM_Settings!$D$13</f>
        <v/>
      </c>
      <c r="E864" s="14" t="inlineStr">
        <is>
          <t>V1 Identify test data</t>
        </is>
      </c>
      <c r="F864" s="21" t="inlineStr">
        <is>
          <t>Y</t>
        </is>
      </c>
      <c r="G864" s="23" t="n"/>
      <c r="H864" s="14" t="inlineStr">
        <is>
          <t>V2 Define the splits</t>
        </is>
      </c>
      <c r="I864" s="21" t="inlineStr">
        <is>
          <t>U</t>
        </is>
      </c>
      <c r="J864" s="23" t="n"/>
      <c r="K864" s="14" t="inlineStr">
        <is>
          <t>V3 Prevent leakage</t>
        </is>
      </c>
      <c r="L864" s="21" t="inlineStr">
        <is>
          <t>U</t>
        </is>
      </c>
      <c r="M864" s="23" t="n"/>
      <c r="N864" s="14" t="inlineStr">
        <is>
          <t>V4 Provide a baseline</t>
        </is>
      </c>
      <c r="O864" s="21" t="inlineStr">
        <is>
          <t>U</t>
        </is>
      </c>
      <c r="P864" s="23" t="n"/>
      <c r="Q864" s="14" t="inlineStr">
        <is>
          <t>V5 Report uncertainty</t>
        </is>
      </c>
      <c r="R864" s="21" t="inlineStr">
        <is>
          <t>U</t>
        </is>
      </c>
      <c r="S864" s="23" t="n"/>
      <c r="T864" s="14">
        <f>IF(Z864=0,IF(ISNUMBER(SEARCH("X",AV864)),"Unrated (0-5; X)","Unrated (0-5)"),IF(Z864=1,V864&amp;"/5",V864&amp;"-"&amp;X864&amp;"/5 (P"&amp;IF(ISNUMBER(SEARCH("X",AV864)),"; X","")&amp;")"))</f>
        <v/>
      </c>
      <c r="U864" s="26">
        <f>IF(AS864=0,"",IF(AR864=0,"Incomplete/invalid",IF(AA864=0,IF(ISNUMBER(SEARCH("X",AW864)),"Unrated (0-5; X)","Unrated (0-5)"),IF(AA864=1,W864&amp;"/5",W864&amp;"-"&amp;Y864&amp;"/5 (P"&amp;IF(ISNUMBER(SEARCH("X",AW864)),"; X","")&amp;")"))))</f>
        <v/>
      </c>
      <c r="V864" s="53">
        <f>LEN(AV864)-LEN(SUBSTITUTE(AV864,"Y",""))</f>
        <v/>
      </c>
      <c r="W864" s="54">
        <f>IF(AR864=1,LEN(AW864)-LEN(SUBSTITUTE(AW864,"Y","")),"")</f>
        <v/>
      </c>
      <c r="X864" s="53">
        <f>5-(LEN(AV864)-LEN(SUBSTITUTE(AV864,"N","")))</f>
        <v/>
      </c>
      <c r="Y864" s="54">
        <f>IF(AR864=1,5-(LEN(AW864)-LEN(SUBSTITUTE(AW864,"N",""))),"")</f>
        <v/>
      </c>
      <c r="Z864" s="55">
        <f>(V864+5-X864)/5</f>
        <v/>
      </c>
      <c r="AA864" s="56">
        <f>IF(AR864=1,(W864+5-Y864)/5,"")</f>
        <v/>
      </c>
      <c r="AB864" s="57">
        <f>D864*V864/5</f>
        <v/>
      </c>
      <c r="AC864" s="58">
        <f>IF(AR864=1,D864*W864/5,"")</f>
        <v/>
      </c>
      <c r="AD864" s="57">
        <f>D864*X864/5</f>
        <v/>
      </c>
      <c r="AE864" s="58">
        <f>IF(AR864=1,D864*Y864/5,"")</f>
        <v/>
      </c>
      <c r="AF864" s="57">
        <f>D864*Z864</f>
        <v/>
      </c>
      <c r="AG864" s="58">
        <f>IF(AR864=1,D864*AA864,"")</f>
        <v/>
      </c>
      <c r="AH864" s="14" t="inlineStr">
        <is>
          <t>Y: V1 | N: none | X: none | U: V2, V3, V4, V5. See dataset-specific evidence note in MCDM_Grades and the complete rules in MCDM_Rubric.</t>
        </is>
      </c>
      <c r="AI864" s="27" t="n"/>
      <c r="AJ864" s="14" t="inlineStr">
        <is>
          <t>https://zenodo.org/records/20040434</t>
        </is>
      </c>
      <c r="AK864" s="27" t="n"/>
      <c r="AL864" s="14" t="inlineStr">
        <is>
          <t>P: primary documentation (not evaluator-verified data quality)</t>
        </is>
      </c>
      <c r="AM864" s="27" t="n"/>
      <c r="AN864" s="14" t="inlineStr">
        <is>
          <t>10.5281/zenodo.20040434</t>
        </is>
      </c>
      <c r="AO864" s="27" t="n"/>
      <c r="AP864" s="14" t="inlineStr">
        <is>
          <t>2026-09-07</t>
        </is>
      </c>
      <c r="AQ864" s="27" t="n"/>
      <c r="AR864" s="14">
        <f>IF(AND(AS864=5,LEN(AW864)=5,LEN(SUBSTITUTE(SUBSTITUTE(SUBSTITUTE(SUBSTITUTE(AW864,"Y",""),"N",""),"U",""),"X",""))=0),1,0)</f>
        <v/>
      </c>
      <c r="AS864" s="14">
        <f>COUNTA(G864,J864,M864,P864,S864)</f>
        <v/>
      </c>
      <c r="AT864" s="14">
        <f>SUM(IF(OR(G864="Y",G864="N",G864="U",G864="X"),IF(G864=F864,1,0),0),IF(OR(J864="Y",J864="N",J864="U",J864="X"),IF(J864=I864,1,0),0),IF(OR(M864="Y",M864="N",M864="U",M864="X"),IF(M864=L864,1,0),0),IF(OR(P864="Y",P864="N",P864="U",P864="X"),IF(P864=O864,1,0),0),IF(OR(S864="Y",S864="N",S864="U",S864="X"),IF(S864=R864,1,0),0))</f>
        <v/>
      </c>
      <c r="AU864" s="14">
        <f>A864&amp;"|"&amp;LEFT(C864,1)</f>
        <v/>
      </c>
      <c r="AV864" s="14">
        <f>F864&amp;I864&amp;L864&amp;O864&amp;R864</f>
        <v/>
      </c>
      <c r="AW864" s="14">
        <f>G864&amp;J864&amp;M864&amp;P864&amp;S864</f>
        <v/>
      </c>
    </row>
    <row r="865" ht="70" customHeight="1">
      <c r="A865" s="14" t="inlineStr">
        <is>
          <t>DS-108</t>
        </is>
      </c>
      <c r="B865" s="14" t="inlineStr">
        <is>
          <t>Asphalt Pavement Crack Segmentation Dataset for Mobile Road Distress Assessment</t>
        </is>
      </c>
      <c r="C865" s="14" t="inlineStr">
        <is>
          <t>E Engineering Value</t>
        </is>
      </c>
      <c r="D865" s="14">
        <f>MCDM_Settings!$D$14</f>
        <v/>
      </c>
      <c r="E865" s="14" t="inlineStr">
        <is>
          <t>E1 Define the outcome</t>
        </is>
      </c>
      <c r="F865" s="21" t="inlineStr">
        <is>
          <t>U</t>
        </is>
      </c>
      <c r="G865" s="23" t="n"/>
      <c r="H865" s="14" t="inlineStr">
        <is>
          <t>E2 Provide measurements</t>
        </is>
      </c>
      <c r="I865" s="21" t="inlineStr">
        <is>
          <t>U</t>
        </is>
      </c>
      <c r="J865" s="23" t="n"/>
      <c r="K865" s="14" t="inlineStr">
        <is>
          <t>E3 Link the records</t>
        </is>
      </c>
      <c r="L865" s="21" t="inlineStr">
        <is>
          <t>U</t>
        </is>
      </c>
      <c r="M865" s="23" t="n"/>
      <c r="N865" s="14" t="inlineStr">
        <is>
          <t>E4 Map agency needs</t>
        </is>
      </c>
      <c r="O865" s="21" t="inlineStr">
        <is>
          <t>U</t>
        </is>
      </c>
      <c r="P865" s="23" t="n"/>
      <c r="Q865" s="14" t="inlineStr">
        <is>
          <t>E5 Validate the decision</t>
        </is>
      </c>
      <c r="R865" s="21" t="inlineStr">
        <is>
          <t>U</t>
        </is>
      </c>
      <c r="S865" s="23" t="n"/>
      <c r="T865" s="14">
        <f>IF(Z865=0,IF(ISNUMBER(SEARCH("X",AV865)),"Unrated (0-5; X)","Unrated (0-5)"),IF(Z865=1,V865&amp;"/5",V865&amp;"-"&amp;X865&amp;"/5 (P"&amp;IF(ISNUMBER(SEARCH("X",AV865)),"; X","")&amp;")"))</f>
        <v/>
      </c>
      <c r="U865" s="26">
        <f>IF(AS865=0,"",IF(AR865=0,"Incomplete/invalid",IF(AA865=0,IF(ISNUMBER(SEARCH("X",AW865)),"Unrated (0-5; X)","Unrated (0-5)"),IF(AA865=1,W865&amp;"/5",W865&amp;"-"&amp;Y865&amp;"/5 (P"&amp;IF(ISNUMBER(SEARCH("X",AW865)),"; X","")&amp;")"))))</f>
        <v/>
      </c>
      <c r="V865" s="53">
        <f>LEN(AV865)-LEN(SUBSTITUTE(AV865,"Y",""))</f>
        <v/>
      </c>
      <c r="W865" s="54">
        <f>IF(AR865=1,LEN(AW865)-LEN(SUBSTITUTE(AW865,"Y","")),"")</f>
        <v/>
      </c>
      <c r="X865" s="53">
        <f>5-(LEN(AV865)-LEN(SUBSTITUTE(AV865,"N","")))</f>
        <v/>
      </c>
      <c r="Y865" s="54">
        <f>IF(AR865=1,5-(LEN(AW865)-LEN(SUBSTITUTE(AW865,"N",""))),"")</f>
        <v/>
      </c>
      <c r="Z865" s="55">
        <f>(V865+5-X865)/5</f>
        <v/>
      </c>
      <c r="AA865" s="56">
        <f>IF(AR865=1,(W865+5-Y865)/5,"")</f>
        <v/>
      </c>
      <c r="AB865" s="57">
        <f>D865*V865/5</f>
        <v/>
      </c>
      <c r="AC865" s="58">
        <f>IF(AR865=1,D865*W865/5,"")</f>
        <v/>
      </c>
      <c r="AD865" s="57">
        <f>D865*X865/5</f>
        <v/>
      </c>
      <c r="AE865" s="58">
        <f>IF(AR865=1,D865*Y865/5,"")</f>
        <v/>
      </c>
      <c r="AF865" s="57">
        <f>D865*Z865</f>
        <v/>
      </c>
      <c r="AG865" s="58">
        <f>IF(AR865=1,D865*AA865,"")</f>
        <v/>
      </c>
      <c r="AH865" s="14" t="inlineStr">
        <is>
          <t>Y: none | N: none | X: none | U: E1, E2, E3, E4, E5. See dataset-specific evidence note in MCDM_Grades and the complete rules in MCDM_Rubric.</t>
        </is>
      </c>
      <c r="AI865" s="27" t="n"/>
      <c r="AJ865" s="14" t="inlineStr">
        <is>
          <t>https://zenodo.org/records/20040434</t>
        </is>
      </c>
      <c r="AK865" s="27" t="n"/>
      <c r="AL865" s="14" t="inlineStr">
        <is>
          <t>P: primary documentation (not evaluator-verified data quality)</t>
        </is>
      </c>
      <c r="AM865" s="27" t="n"/>
      <c r="AN865" s="14" t="inlineStr">
        <is>
          <t>10.5281/zenodo.20040434</t>
        </is>
      </c>
      <c r="AO865" s="27" t="n"/>
      <c r="AP865" s="14" t="inlineStr">
        <is>
          <t>2026-09-07</t>
        </is>
      </c>
      <c r="AQ865" s="27" t="n"/>
      <c r="AR865" s="14">
        <f>IF(AND(AS865=5,LEN(AW865)=5,LEN(SUBSTITUTE(SUBSTITUTE(SUBSTITUTE(SUBSTITUTE(AW865,"Y",""),"N",""),"U",""),"X",""))=0),1,0)</f>
        <v/>
      </c>
      <c r="AS865" s="14">
        <f>COUNTA(G865,J865,M865,P865,S865)</f>
        <v/>
      </c>
      <c r="AT865" s="14">
        <f>SUM(IF(OR(G865="Y",G865="N",G865="U",G865="X"),IF(G865=F865,1,0),0),IF(OR(J865="Y",J865="N",J865="U",J865="X"),IF(J865=I865,1,0),0),IF(OR(M865="Y",M865="N",M865="U",M865="X"),IF(M865=L865,1,0),0),IF(OR(P865="Y",P865="N",P865="U",P865="X"),IF(P865=O865,1,0),0),IF(OR(S865="Y",S865="N",S865="U",S865="X"),IF(S865=R865,1,0),0))</f>
        <v/>
      </c>
      <c r="AU865" s="14">
        <f>A865&amp;"|"&amp;LEFT(C865,1)</f>
        <v/>
      </c>
      <c r="AV865" s="14">
        <f>F865&amp;I865&amp;L865&amp;O865&amp;R865</f>
        <v/>
      </c>
      <c r="AW865" s="14">
        <f>G865&amp;J865&amp;M865&amp;P865&amp;S865</f>
        <v/>
      </c>
    </row>
    <row r="866" ht="70" customHeight="1">
      <c r="A866" s="14" t="inlineStr">
        <is>
          <t>DS-109</t>
        </is>
      </c>
      <c r="B866" s="14" t="inlineStr">
        <is>
          <t>BD-PaveSurface: Multi-Weather Pavement Surface Image Dataset (Bangladesh)</t>
        </is>
      </c>
      <c r="C866" s="14" t="inlineStr">
        <is>
          <t>A Access</t>
        </is>
      </c>
      <c r="D866" s="14">
        <f>MCDM_Settings!$D$7</f>
        <v/>
      </c>
      <c r="E866" s="14" t="inlineStr">
        <is>
          <t>A1 Find the release</t>
        </is>
      </c>
      <c r="F866" s="21" t="inlineStr">
        <is>
          <t>Y</t>
        </is>
      </c>
      <c r="G866" s="23" t="n"/>
      <c r="H866" s="14" t="inlineStr">
        <is>
          <t>A2 Get the data</t>
        </is>
      </c>
      <c r="I866" s="21" t="inlineStr">
        <is>
          <t>Y</t>
        </is>
      </c>
      <c r="J866" s="23" t="n"/>
      <c r="K866" s="14" t="inlineStr">
        <is>
          <t>A3 Check the license</t>
        </is>
      </c>
      <c r="L866" s="21" t="inlineStr">
        <is>
          <t>Y</t>
        </is>
      </c>
      <c r="M866" s="23" t="n"/>
      <c r="N866" s="14" t="inlineStr">
        <is>
          <t>A4 Check other rights</t>
        </is>
      </c>
      <c r="O866" s="21" t="inlineStr">
        <is>
          <t>U</t>
        </is>
      </c>
      <c r="P866" s="23" t="n"/>
      <c r="Q866" s="14" t="inlineStr">
        <is>
          <t>A5 Open a sample</t>
        </is>
      </c>
      <c r="R866" s="21" t="inlineStr">
        <is>
          <t>U</t>
        </is>
      </c>
      <c r="S866" s="23" t="n"/>
      <c r="T866" s="14">
        <f>IF(Z866=0,IF(ISNUMBER(SEARCH("X",AV866)),"Unrated (0-5; X)","Unrated (0-5)"),IF(Z866=1,V866&amp;"/5",V866&amp;"-"&amp;X866&amp;"/5 (P"&amp;IF(ISNUMBER(SEARCH("X",AV866)),"; X","")&amp;")"))</f>
        <v/>
      </c>
      <c r="U866" s="26">
        <f>IF(AS866=0,"",IF(AR866=0,"Incomplete/invalid",IF(AA866=0,IF(ISNUMBER(SEARCH("X",AW866)),"Unrated (0-5; X)","Unrated (0-5)"),IF(AA866=1,W866&amp;"/5",W866&amp;"-"&amp;Y866&amp;"/5 (P"&amp;IF(ISNUMBER(SEARCH("X",AW866)),"; X","")&amp;")"))))</f>
        <v/>
      </c>
      <c r="V866" s="53">
        <f>LEN(AV866)-LEN(SUBSTITUTE(AV866,"Y",""))</f>
        <v/>
      </c>
      <c r="W866" s="54">
        <f>IF(AR866=1,LEN(AW866)-LEN(SUBSTITUTE(AW866,"Y","")),"")</f>
        <v/>
      </c>
      <c r="X866" s="53">
        <f>5-(LEN(AV866)-LEN(SUBSTITUTE(AV866,"N","")))</f>
        <v/>
      </c>
      <c r="Y866" s="54">
        <f>IF(AR866=1,5-(LEN(AW866)-LEN(SUBSTITUTE(AW866,"N",""))),"")</f>
        <v/>
      </c>
      <c r="Z866" s="55">
        <f>(V866+5-X866)/5</f>
        <v/>
      </c>
      <c r="AA866" s="56">
        <f>IF(AR866=1,(W866+5-Y866)/5,"")</f>
        <v/>
      </c>
      <c r="AB866" s="57">
        <f>D866*V866/5</f>
        <v/>
      </c>
      <c r="AC866" s="58">
        <f>IF(AR866=1,D866*W866/5,"")</f>
        <v/>
      </c>
      <c r="AD866" s="57">
        <f>D866*X866/5</f>
        <v/>
      </c>
      <c r="AE866" s="58">
        <f>IF(AR866=1,D866*Y866/5,"")</f>
        <v/>
      </c>
      <c r="AF866" s="57">
        <f>D866*Z866</f>
        <v/>
      </c>
      <c r="AG866" s="58">
        <f>IF(AR866=1,D866*AA866,"")</f>
        <v/>
      </c>
      <c r="AH866" s="14" t="inlineStr">
        <is>
          <t>Y: A1, A2, A3 | N: none | X: none | U: A4, A5. See dataset-specific evidence note in MCDM_Grades and the complete rules in MCDM_Rubric.</t>
        </is>
      </c>
      <c r="AI866" s="27" t="n"/>
      <c r="AJ866" s="14" t="inlineStr">
        <is>
          <t>https://zenodo.org/records/18735883</t>
        </is>
      </c>
      <c r="AK866" s="27" t="n"/>
      <c r="AL866" s="14" t="inlineStr">
        <is>
          <t>P: primary documentation (not evaluator-verified data quality)</t>
        </is>
      </c>
      <c r="AM866" s="27" t="n"/>
      <c r="AN866" s="14" t="inlineStr">
        <is>
          <t>10.5281/zenodo.18735883</t>
        </is>
      </c>
      <c r="AO866" s="27" t="n"/>
      <c r="AP866" s="14" t="inlineStr">
        <is>
          <t>2026-09-07</t>
        </is>
      </c>
      <c r="AQ866" s="27" t="n"/>
      <c r="AR866" s="14">
        <f>IF(AND(AS866=5,LEN(AW866)=5,LEN(SUBSTITUTE(SUBSTITUTE(SUBSTITUTE(SUBSTITUTE(AW866,"Y",""),"N",""),"U",""),"X",""))=0),1,0)</f>
        <v/>
      </c>
      <c r="AS866" s="14">
        <f>COUNTA(G866,J866,M866,P866,S866)</f>
        <v/>
      </c>
      <c r="AT866" s="14">
        <f>SUM(IF(OR(G866="Y",G866="N",G866="U",G866="X"),IF(G866=F866,1,0),0),IF(OR(J866="Y",J866="N",J866="U",J866="X"),IF(J866=I866,1,0),0),IF(OR(M866="Y",M866="N",M866="U",M866="X"),IF(M866=L866,1,0),0),IF(OR(P866="Y",P866="N",P866="U",P866="X"),IF(P866=O866,1,0),0),IF(OR(S866="Y",S866="N",S866="U",S866="X"),IF(S866=R866,1,0),0))</f>
        <v/>
      </c>
      <c r="AU866" s="14">
        <f>A866&amp;"|"&amp;LEFT(C866,1)</f>
        <v/>
      </c>
      <c r="AV866" s="14">
        <f>F866&amp;I866&amp;L866&amp;O866&amp;R866</f>
        <v/>
      </c>
      <c r="AW866" s="14">
        <f>G866&amp;J866&amp;M866&amp;P866&amp;S866</f>
        <v/>
      </c>
    </row>
    <row r="867" ht="70" customHeight="1">
      <c r="A867" s="14" t="inlineStr">
        <is>
          <t>DS-109</t>
        </is>
      </c>
      <c r="B867" s="14" t="inlineStr">
        <is>
          <t>BD-PaveSurface: Multi-Weather Pavement Surface Image Dataset (Bangladesh)</t>
        </is>
      </c>
      <c r="C867" s="14" t="inlineStr">
        <is>
          <t>L Label Quality</t>
        </is>
      </c>
      <c r="D867" s="14">
        <f>MCDM_Settings!$D$8</f>
        <v/>
      </c>
      <c r="E867" s="14" t="inlineStr">
        <is>
          <t>L1 Define the targets</t>
        </is>
      </c>
      <c r="F867" s="21" t="inlineStr">
        <is>
          <t>Y</t>
        </is>
      </c>
      <c r="G867" s="23" t="n"/>
      <c r="H867" s="14" t="inlineStr">
        <is>
          <t>L2 Explain the rules</t>
        </is>
      </c>
      <c r="I867" s="21" t="inlineStr">
        <is>
          <t>U</t>
        </is>
      </c>
      <c r="J867" s="23" t="n"/>
      <c r="K867" s="14" t="inlineStr">
        <is>
          <t>L3 Identify the team</t>
        </is>
      </c>
      <c r="L867" s="21" t="inlineStr">
        <is>
          <t>U</t>
        </is>
      </c>
      <c r="M867" s="23" t="n"/>
      <c r="N867" s="14" t="inlineStr">
        <is>
          <t>L4 Review and correct</t>
        </is>
      </c>
      <c r="O867" s="21" t="inlineStr">
        <is>
          <t>U</t>
        </is>
      </c>
      <c r="P867" s="23" t="n"/>
      <c r="Q867" s="14" t="inlineStr">
        <is>
          <t>L5 Measure reliability</t>
        </is>
      </c>
      <c r="R867" s="21" t="inlineStr">
        <is>
          <t>U</t>
        </is>
      </c>
      <c r="S867" s="23" t="n"/>
      <c r="T867" s="14">
        <f>IF(Z867=0,IF(ISNUMBER(SEARCH("X",AV867)),"Unrated (0-5; X)","Unrated (0-5)"),IF(Z867=1,V867&amp;"/5",V867&amp;"-"&amp;X867&amp;"/5 (P"&amp;IF(ISNUMBER(SEARCH("X",AV867)),"; X","")&amp;")"))</f>
        <v/>
      </c>
      <c r="U867" s="26">
        <f>IF(AS867=0,"",IF(AR867=0,"Incomplete/invalid",IF(AA867=0,IF(ISNUMBER(SEARCH("X",AW867)),"Unrated (0-5; X)","Unrated (0-5)"),IF(AA867=1,W867&amp;"/5",W867&amp;"-"&amp;Y867&amp;"/5 (P"&amp;IF(ISNUMBER(SEARCH("X",AW867)),"; X","")&amp;")"))))</f>
        <v/>
      </c>
      <c r="V867" s="53">
        <f>LEN(AV867)-LEN(SUBSTITUTE(AV867,"Y",""))</f>
        <v/>
      </c>
      <c r="W867" s="54">
        <f>IF(AR867=1,LEN(AW867)-LEN(SUBSTITUTE(AW867,"Y","")),"")</f>
        <v/>
      </c>
      <c r="X867" s="53">
        <f>5-(LEN(AV867)-LEN(SUBSTITUTE(AV867,"N","")))</f>
        <v/>
      </c>
      <c r="Y867" s="54">
        <f>IF(AR867=1,5-(LEN(AW867)-LEN(SUBSTITUTE(AW867,"N",""))),"")</f>
        <v/>
      </c>
      <c r="Z867" s="55">
        <f>(V867+5-X867)/5</f>
        <v/>
      </c>
      <c r="AA867" s="56">
        <f>IF(AR867=1,(W867+5-Y867)/5,"")</f>
        <v/>
      </c>
      <c r="AB867" s="57">
        <f>D867*V867/5</f>
        <v/>
      </c>
      <c r="AC867" s="58">
        <f>IF(AR867=1,D867*W867/5,"")</f>
        <v/>
      </c>
      <c r="AD867" s="57">
        <f>D867*X867/5</f>
        <v/>
      </c>
      <c r="AE867" s="58">
        <f>IF(AR867=1,D867*Y867/5,"")</f>
        <v/>
      </c>
      <c r="AF867" s="57">
        <f>D867*Z867</f>
        <v/>
      </c>
      <c r="AG867" s="58">
        <f>IF(AR867=1,D867*AA867,"")</f>
        <v/>
      </c>
      <c r="AH867" s="14" t="inlineStr">
        <is>
          <t>Y: L1 | N: none | X: none | U: L2, L3, L4, L5. See dataset-specific evidence note in MCDM_Grades and the complete rules in MCDM_Rubric.</t>
        </is>
      </c>
      <c r="AI867" s="27" t="n"/>
      <c r="AJ867" s="14" t="inlineStr">
        <is>
          <t>https://zenodo.org/records/18735883</t>
        </is>
      </c>
      <c r="AK867" s="27" t="n"/>
      <c r="AL867" s="14" t="inlineStr">
        <is>
          <t>P: primary documentation (not evaluator-verified data quality)</t>
        </is>
      </c>
      <c r="AM867" s="27" t="n"/>
      <c r="AN867" s="14" t="inlineStr">
        <is>
          <t>10.5281/zenodo.18735883</t>
        </is>
      </c>
      <c r="AO867" s="27" t="n"/>
      <c r="AP867" s="14" t="inlineStr">
        <is>
          <t>2026-09-07</t>
        </is>
      </c>
      <c r="AQ867" s="27" t="n"/>
      <c r="AR867" s="14">
        <f>IF(AND(AS867=5,LEN(AW867)=5,LEN(SUBSTITUTE(SUBSTITUTE(SUBSTITUTE(SUBSTITUTE(AW867,"Y",""),"N",""),"U",""),"X",""))=0),1,0)</f>
        <v/>
      </c>
      <c r="AS867" s="14">
        <f>COUNTA(G867,J867,M867,P867,S867)</f>
        <v/>
      </c>
      <c r="AT867" s="14">
        <f>SUM(IF(OR(G867="Y",G867="N",G867="U",G867="X"),IF(G867=F867,1,0),0),IF(OR(J867="Y",J867="N",J867="U",J867="X"),IF(J867=I867,1,0),0),IF(OR(M867="Y",M867="N",M867="U",M867="X"),IF(M867=L867,1,0),0),IF(OR(P867="Y",P867="N",P867="U",P867="X"),IF(P867=O867,1,0),0),IF(OR(S867="Y",S867="N",S867="U",S867="X"),IF(S867=R867,1,0),0))</f>
        <v/>
      </c>
      <c r="AU867" s="14">
        <f>A867&amp;"|"&amp;LEFT(C867,1)</f>
        <v/>
      </c>
      <c r="AV867" s="14">
        <f>F867&amp;I867&amp;L867&amp;O867&amp;R867</f>
        <v/>
      </c>
      <c r="AW867" s="14">
        <f>G867&amp;J867&amp;M867&amp;P867&amp;S867</f>
        <v/>
      </c>
    </row>
    <row r="868" ht="70" customHeight="1">
      <c r="A868" s="14" t="inlineStr">
        <is>
          <t>DS-109</t>
        </is>
      </c>
      <c r="B868" s="14" t="inlineStr">
        <is>
          <t>BD-PaveSurface: Multi-Weather Pavement Surface Image Dataset (Bangladesh)</t>
        </is>
      </c>
      <c r="C868" s="14" t="inlineStr">
        <is>
          <t>D Documentation</t>
        </is>
      </c>
      <c r="D868" s="14">
        <f>MCDM_Settings!$D$9</f>
        <v/>
      </c>
      <c r="E868" s="14" t="inlineStr">
        <is>
          <t>D1 Describe the files</t>
        </is>
      </c>
      <c r="F868" s="21" t="inlineStr">
        <is>
          <t>U</t>
        </is>
      </c>
      <c r="G868" s="23" t="n"/>
      <c r="H868" s="14" t="inlineStr">
        <is>
          <t>D2 Explain the source</t>
        </is>
      </c>
      <c r="I868" s="21" t="inlineStr">
        <is>
          <t>Y</t>
        </is>
      </c>
      <c r="J868" s="23" t="n"/>
      <c r="K868" s="14" t="inlineStr">
        <is>
          <t>D3 Track the version</t>
        </is>
      </c>
      <c r="L868" s="21" t="inlineStr">
        <is>
          <t>Y</t>
        </is>
      </c>
      <c r="M868" s="23" t="n"/>
      <c r="N868" s="14" t="inlineStr">
        <is>
          <t>D4 State the limits</t>
        </is>
      </c>
      <c r="O868" s="21" t="inlineStr">
        <is>
          <t>U</t>
        </is>
      </c>
      <c r="P868" s="23" t="n"/>
      <c r="Q868" s="14" t="inlineStr">
        <is>
          <t>D5 Locate the details</t>
        </is>
      </c>
      <c r="R868" s="21" t="inlineStr">
        <is>
          <t>Y</t>
        </is>
      </c>
      <c r="S868" s="23" t="n"/>
      <c r="T868" s="14">
        <f>IF(Z868=0,IF(ISNUMBER(SEARCH("X",AV868)),"Unrated (0-5; X)","Unrated (0-5)"),IF(Z868=1,V868&amp;"/5",V868&amp;"-"&amp;X868&amp;"/5 (P"&amp;IF(ISNUMBER(SEARCH("X",AV868)),"; X","")&amp;")"))</f>
        <v/>
      </c>
      <c r="U868" s="26">
        <f>IF(AS868=0,"",IF(AR868=0,"Incomplete/invalid",IF(AA868=0,IF(ISNUMBER(SEARCH("X",AW868)),"Unrated (0-5; X)","Unrated (0-5)"),IF(AA868=1,W868&amp;"/5",W868&amp;"-"&amp;Y868&amp;"/5 (P"&amp;IF(ISNUMBER(SEARCH("X",AW868)),"; X","")&amp;")"))))</f>
        <v/>
      </c>
      <c r="V868" s="53">
        <f>LEN(AV868)-LEN(SUBSTITUTE(AV868,"Y",""))</f>
        <v/>
      </c>
      <c r="W868" s="54">
        <f>IF(AR868=1,LEN(AW868)-LEN(SUBSTITUTE(AW868,"Y","")),"")</f>
        <v/>
      </c>
      <c r="X868" s="53">
        <f>5-(LEN(AV868)-LEN(SUBSTITUTE(AV868,"N","")))</f>
        <v/>
      </c>
      <c r="Y868" s="54">
        <f>IF(AR868=1,5-(LEN(AW868)-LEN(SUBSTITUTE(AW868,"N",""))),"")</f>
        <v/>
      </c>
      <c r="Z868" s="55">
        <f>(V868+5-X868)/5</f>
        <v/>
      </c>
      <c r="AA868" s="56">
        <f>IF(AR868=1,(W868+5-Y868)/5,"")</f>
        <v/>
      </c>
      <c r="AB868" s="57">
        <f>D868*V868/5</f>
        <v/>
      </c>
      <c r="AC868" s="58">
        <f>IF(AR868=1,D868*W868/5,"")</f>
        <v/>
      </c>
      <c r="AD868" s="57">
        <f>D868*X868/5</f>
        <v/>
      </c>
      <c r="AE868" s="58">
        <f>IF(AR868=1,D868*Y868/5,"")</f>
        <v/>
      </c>
      <c r="AF868" s="57">
        <f>D868*Z868</f>
        <v/>
      </c>
      <c r="AG868" s="58">
        <f>IF(AR868=1,D868*AA868,"")</f>
        <v/>
      </c>
      <c r="AH868" s="14" t="inlineStr">
        <is>
          <t>Y: D2, D3, D5 | N: none | X: none | U: D1, D4. See dataset-specific evidence note in MCDM_Grades and the complete rules in MCDM_Rubric.</t>
        </is>
      </c>
      <c r="AI868" s="27" t="n"/>
      <c r="AJ868" s="14" t="inlineStr">
        <is>
          <t>https://zenodo.org/records/18735883</t>
        </is>
      </c>
      <c r="AK868" s="27" t="n"/>
      <c r="AL868" s="14" t="inlineStr">
        <is>
          <t>P: primary documentation (not evaluator-verified data quality)</t>
        </is>
      </c>
      <c r="AM868" s="27" t="n"/>
      <c r="AN868" s="14" t="inlineStr">
        <is>
          <t>10.5281/zenodo.18735883</t>
        </is>
      </c>
      <c r="AO868" s="27" t="n"/>
      <c r="AP868" s="14" t="inlineStr">
        <is>
          <t>2026-09-07</t>
        </is>
      </c>
      <c r="AQ868" s="27" t="n"/>
      <c r="AR868" s="14">
        <f>IF(AND(AS868=5,LEN(AW868)=5,LEN(SUBSTITUTE(SUBSTITUTE(SUBSTITUTE(SUBSTITUTE(AW868,"Y",""),"N",""),"U",""),"X",""))=0),1,0)</f>
        <v/>
      </c>
      <c r="AS868" s="14">
        <f>COUNTA(G868,J868,M868,P868,S868)</f>
        <v/>
      </c>
      <c r="AT868" s="14">
        <f>SUM(IF(OR(G868="Y",G868="N",G868="U",G868="X"),IF(G868=F868,1,0),0),IF(OR(J868="Y",J868="N",J868="U",J868="X"),IF(J868=I868,1,0),0),IF(OR(M868="Y",M868="N",M868="U",M868="X"),IF(M868=L868,1,0),0),IF(OR(P868="Y",P868="N",P868="U",P868="X"),IF(P868=O868,1,0),0),IF(OR(S868="Y",S868="N",S868="U",S868="X"),IF(S868=R868,1,0),0))</f>
        <v/>
      </c>
      <c r="AU868" s="14">
        <f>A868&amp;"|"&amp;LEFT(C868,1)</f>
        <v/>
      </c>
      <c r="AV868" s="14">
        <f>F868&amp;I868&amp;L868&amp;O868&amp;R868</f>
        <v/>
      </c>
      <c r="AW868" s="14">
        <f>G868&amp;J868&amp;M868&amp;P868&amp;S868</f>
        <v/>
      </c>
    </row>
    <row r="869" ht="70" customHeight="1">
      <c r="A869" s="14" t="inlineStr">
        <is>
          <t>DS-109</t>
        </is>
      </c>
      <c r="B869" s="14" t="inlineStr">
        <is>
          <t>BD-PaveSurface: Multi-Weather Pavement Surface Image Dataset (Bangladesh)</t>
        </is>
      </c>
      <c r="C869" s="14" t="inlineStr">
        <is>
          <t>C Sample Size</t>
        </is>
      </c>
      <c r="D869" s="14">
        <f>MCDM_Settings!$D$10</f>
        <v/>
      </c>
      <c r="E869" s="14" t="inlineStr">
        <is>
          <t>C1 Count originals</t>
        </is>
      </c>
      <c r="F869" s="21" t="inlineStr">
        <is>
          <t>Y</t>
        </is>
      </c>
      <c r="G869" s="23" t="n"/>
      <c r="H869" s="14" t="inlineStr">
        <is>
          <t>C2 Count each class</t>
        </is>
      </c>
      <c r="I869" s="21" t="inlineStr">
        <is>
          <t>Y</t>
        </is>
      </c>
      <c r="J869" s="23" t="n"/>
      <c r="K869" s="14" t="inlineStr">
        <is>
          <t>C3 Count each group</t>
        </is>
      </c>
      <c r="L869" s="21" t="inlineStr">
        <is>
          <t>U</t>
        </is>
      </c>
      <c r="M869" s="23" t="n"/>
      <c r="N869" s="14" t="inlineStr">
        <is>
          <t>C4 Count each split</t>
        </is>
      </c>
      <c r="O869" s="21" t="inlineStr">
        <is>
          <t>U</t>
        </is>
      </c>
      <c r="P869" s="23" t="n"/>
      <c r="Q869" s="14" t="inlineStr">
        <is>
          <t>C5 Justify the size</t>
        </is>
      </c>
      <c r="R869" s="21" t="inlineStr">
        <is>
          <t>U</t>
        </is>
      </c>
      <c r="S869" s="23" t="n"/>
      <c r="T869" s="14">
        <f>IF(Z869=0,IF(ISNUMBER(SEARCH("X",AV869)),"Unrated (0-5; X)","Unrated (0-5)"),IF(Z869=1,V869&amp;"/5",V869&amp;"-"&amp;X869&amp;"/5 (P"&amp;IF(ISNUMBER(SEARCH("X",AV869)),"; X","")&amp;")"))</f>
        <v/>
      </c>
      <c r="U869" s="26">
        <f>IF(AS869=0,"",IF(AR869=0,"Incomplete/invalid",IF(AA869=0,IF(ISNUMBER(SEARCH("X",AW869)),"Unrated (0-5; X)","Unrated (0-5)"),IF(AA869=1,W869&amp;"/5",W869&amp;"-"&amp;Y869&amp;"/5 (P"&amp;IF(ISNUMBER(SEARCH("X",AW869)),"; X","")&amp;")"))))</f>
        <v/>
      </c>
      <c r="V869" s="53">
        <f>LEN(AV869)-LEN(SUBSTITUTE(AV869,"Y",""))</f>
        <v/>
      </c>
      <c r="W869" s="54">
        <f>IF(AR869=1,LEN(AW869)-LEN(SUBSTITUTE(AW869,"Y","")),"")</f>
        <v/>
      </c>
      <c r="X869" s="53">
        <f>5-(LEN(AV869)-LEN(SUBSTITUTE(AV869,"N","")))</f>
        <v/>
      </c>
      <c r="Y869" s="54">
        <f>IF(AR869=1,5-(LEN(AW869)-LEN(SUBSTITUTE(AW869,"N",""))),"")</f>
        <v/>
      </c>
      <c r="Z869" s="55">
        <f>(V869+5-X869)/5</f>
        <v/>
      </c>
      <c r="AA869" s="56">
        <f>IF(AR869=1,(W869+5-Y869)/5,"")</f>
        <v/>
      </c>
      <c r="AB869" s="57">
        <f>D869*V869/5</f>
        <v/>
      </c>
      <c r="AC869" s="58">
        <f>IF(AR869=1,D869*W869/5,"")</f>
        <v/>
      </c>
      <c r="AD869" s="57">
        <f>D869*X869/5</f>
        <v/>
      </c>
      <c r="AE869" s="58">
        <f>IF(AR869=1,D869*Y869/5,"")</f>
        <v/>
      </c>
      <c r="AF869" s="57">
        <f>D869*Z869</f>
        <v/>
      </c>
      <c r="AG869" s="58">
        <f>IF(AR869=1,D869*AA869,"")</f>
        <v/>
      </c>
      <c r="AH869" s="14" t="inlineStr">
        <is>
          <t>Y: C1, C2 | N: none | X: none | U: C3, C4, C5. See dataset-specific evidence note in MCDM_Grades and the complete rules in MCDM_Rubric.</t>
        </is>
      </c>
      <c r="AI869" s="27" t="n"/>
      <c r="AJ869" s="14" t="inlineStr">
        <is>
          <t>https://zenodo.org/records/18735883</t>
        </is>
      </c>
      <c r="AK869" s="27" t="n"/>
      <c r="AL869" s="14" t="inlineStr">
        <is>
          <t>P: primary documentation (not evaluator-verified data quality)</t>
        </is>
      </c>
      <c r="AM869" s="27" t="n"/>
      <c r="AN869" s="14" t="inlineStr">
        <is>
          <t>10.5281/zenodo.18735883</t>
        </is>
      </c>
      <c r="AO869" s="27" t="n"/>
      <c r="AP869" s="14" t="inlineStr">
        <is>
          <t>2026-09-07</t>
        </is>
      </c>
      <c r="AQ869" s="27" t="n"/>
      <c r="AR869" s="14">
        <f>IF(AND(AS869=5,LEN(AW869)=5,LEN(SUBSTITUTE(SUBSTITUTE(SUBSTITUTE(SUBSTITUTE(AW869,"Y",""),"N",""),"U",""),"X",""))=0),1,0)</f>
        <v/>
      </c>
      <c r="AS869" s="14">
        <f>COUNTA(G869,J869,M869,P869,S869)</f>
        <v/>
      </c>
      <c r="AT869" s="14">
        <f>SUM(IF(OR(G869="Y",G869="N",G869="U",G869="X"),IF(G869=F869,1,0),0),IF(OR(J869="Y",J869="N",J869="U",J869="X"),IF(J869=I869,1,0),0),IF(OR(M869="Y",M869="N",M869="U",M869="X"),IF(M869=L869,1,0),0),IF(OR(P869="Y",P869="N",P869="U",P869="X"),IF(P869=O869,1,0),0),IF(OR(S869="Y",S869="N",S869="U",S869="X"),IF(S869=R869,1,0),0))</f>
        <v/>
      </c>
      <c r="AU869" s="14">
        <f>A869&amp;"|"&amp;LEFT(C869,1)</f>
        <v/>
      </c>
      <c r="AV869" s="14">
        <f>F869&amp;I869&amp;L869&amp;O869&amp;R869</f>
        <v/>
      </c>
      <c r="AW869" s="14">
        <f>G869&amp;J869&amp;M869&amp;P869&amp;S869</f>
        <v/>
      </c>
    </row>
    <row r="870" ht="70" customHeight="1">
      <c r="A870" s="14" t="inlineStr">
        <is>
          <t>DS-109</t>
        </is>
      </c>
      <c r="B870" s="14" t="inlineStr">
        <is>
          <t>BD-PaveSurface: Multi-Weather Pavement Surface Image Dataset (Bangladesh)</t>
        </is>
      </c>
      <c r="C870" s="14" t="inlineStr">
        <is>
          <t>R Domain Fit</t>
        </is>
      </c>
      <c r="D870" s="14">
        <f>MCDM_Settings!$D$11</f>
        <v/>
      </c>
      <c r="E870" s="14" t="inlineStr">
        <is>
          <t>R1 Define the domain</t>
        </is>
      </c>
      <c r="F870" s="21" t="inlineStr">
        <is>
          <t>Y</t>
        </is>
      </c>
      <c r="G870" s="23" t="n"/>
      <c r="H870" s="14" t="inlineStr">
        <is>
          <t>R2 Describe coverage</t>
        </is>
      </c>
      <c r="I870" s="21" t="inlineStr">
        <is>
          <t>Y</t>
        </is>
      </c>
      <c r="J870" s="23" t="n"/>
      <c r="K870" s="14" t="inlineStr">
        <is>
          <t>R3 Compare the target</t>
        </is>
      </c>
      <c r="L870" s="21" t="inlineStr">
        <is>
          <t>U</t>
        </is>
      </c>
      <c r="M870" s="23" t="n"/>
      <c r="N870" s="14" t="inlineStr">
        <is>
          <t>R4 Check for bias</t>
        </is>
      </c>
      <c r="O870" s="21" t="inlineStr">
        <is>
          <t>U</t>
        </is>
      </c>
      <c r="P870" s="23" t="n"/>
      <c r="Q870" s="14" t="inlineStr">
        <is>
          <t>R5 Test a new domain</t>
        </is>
      </c>
      <c r="R870" s="21" t="inlineStr">
        <is>
          <t>U</t>
        </is>
      </c>
      <c r="S870" s="23" t="n"/>
      <c r="T870" s="14">
        <f>IF(Z870=0,IF(ISNUMBER(SEARCH("X",AV870)),"Unrated (0-5; X)","Unrated (0-5)"),IF(Z870=1,V870&amp;"/5",V870&amp;"-"&amp;X870&amp;"/5 (P"&amp;IF(ISNUMBER(SEARCH("X",AV870)),"; X","")&amp;")"))</f>
        <v/>
      </c>
      <c r="U870" s="26">
        <f>IF(AS870=0,"",IF(AR870=0,"Incomplete/invalid",IF(AA870=0,IF(ISNUMBER(SEARCH("X",AW870)),"Unrated (0-5; X)","Unrated (0-5)"),IF(AA870=1,W870&amp;"/5",W870&amp;"-"&amp;Y870&amp;"/5 (P"&amp;IF(ISNUMBER(SEARCH("X",AW870)),"; X","")&amp;")"))))</f>
        <v/>
      </c>
      <c r="V870" s="53">
        <f>LEN(AV870)-LEN(SUBSTITUTE(AV870,"Y",""))</f>
        <v/>
      </c>
      <c r="W870" s="54">
        <f>IF(AR870=1,LEN(AW870)-LEN(SUBSTITUTE(AW870,"Y","")),"")</f>
        <v/>
      </c>
      <c r="X870" s="53">
        <f>5-(LEN(AV870)-LEN(SUBSTITUTE(AV870,"N","")))</f>
        <v/>
      </c>
      <c r="Y870" s="54">
        <f>IF(AR870=1,5-(LEN(AW870)-LEN(SUBSTITUTE(AW870,"N",""))),"")</f>
        <v/>
      </c>
      <c r="Z870" s="55">
        <f>(V870+5-X870)/5</f>
        <v/>
      </c>
      <c r="AA870" s="56">
        <f>IF(AR870=1,(W870+5-Y870)/5,"")</f>
        <v/>
      </c>
      <c r="AB870" s="57">
        <f>D870*V870/5</f>
        <v/>
      </c>
      <c r="AC870" s="58">
        <f>IF(AR870=1,D870*W870/5,"")</f>
        <v/>
      </c>
      <c r="AD870" s="57">
        <f>D870*X870/5</f>
        <v/>
      </c>
      <c r="AE870" s="58">
        <f>IF(AR870=1,D870*Y870/5,"")</f>
        <v/>
      </c>
      <c r="AF870" s="57">
        <f>D870*Z870</f>
        <v/>
      </c>
      <c r="AG870" s="58">
        <f>IF(AR870=1,D870*AA870,"")</f>
        <v/>
      </c>
      <c r="AH870" s="14" t="inlineStr">
        <is>
          <t>Y: R1, R2 | N: none | X: none | U: R3, R4, R5. See dataset-specific evidence note in MCDM_Grades and the complete rules in MCDM_Rubric.</t>
        </is>
      </c>
      <c r="AI870" s="27" t="n"/>
      <c r="AJ870" s="14" t="inlineStr">
        <is>
          <t>https://zenodo.org/records/18735883</t>
        </is>
      </c>
      <c r="AK870" s="27" t="n"/>
      <c r="AL870" s="14" t="inlineStr">
        <is>
          <t>P: primary documentation (not evaluator-verified data quality)</t>
        </is>
      </c>
      <c r="AM870" s="27" t="n"/>
      <c r="AN870" s="14" t="inlineStr">
        <is>
          <t>10.5281/zenodo.18735883</t>
        </is>
      </c>
      <c r="AO870" s="27" t="n"/>
      <c r="AP870" s="14" t="inlineStr">
        <is>
          <t>2026-09-07</t>
        </is>
      </c>
      <c r="AQ870" s="27" t="n"/>
      <c r="AR870" s="14">
        <f>IF(AND(AS870=5,LEN(AW870)=5,LEN(SUBSTITUTE(SUBSTITUTE(SUBSTITUTE(SUBSTITUTE(AW870,"Y",""),"N",""),"U",""),"X",""))=0),1,0)</f>
        <v/>
      </c>
      <c r="AS870" s="14">
        <f>COUNTA(G870,J870,M870,P870,S870)</f>
        <v/>
      </c>
      <c r="AT870" s="14">
        <f>SUM(IF(OR(G870="Y",G870="N",G870="U",G870="X"),IF(G870=F870,1,0),0),IF(OR(J870="Y",J870="N",J870="U",J870="X"),IF(J870=I870,1,0),0),IF(OR(M870="Y",M870="N",M870="U",M870="X"),IF(M870=L870,1,0),0),IF(OR(P870="Y",P870="N",P870="U",P870="X"),IF(P870=O870,1,0),0),IF(OR(S870="Y",S870="N",S870="U",S870="X"),IF(S870=R870,1,0),0))</f>
        <v/>
      </c>
      <c r="AU870" s="14">
        <f>A870&amp;"|"&amp;LEFT(C870,1)</f>
        <v/>
      </c>
      <c r="AV870" s="14">
        <f>F870&amp;I870&amp;L870&amp;O870&amp;R870</f>
        <v/>
      </c>
      <c r="AW870" s="14">
        <f>G870&amp;J870&amp;M870&amp;P870&amp;S870</f>
        <v/>
      </c>
    </row>
    <row r="871" ht="70" customHeight="1">
      <c r="A871" s="14" t="inlineStr">
        <is>
          <t>DS-109</t>
        </is>
      </c>
      <c r="B871" s="14" t="inlineStr">
        <is>
          <t>BD-PaveSurface: Multi-Weather Pavement Surface Image Dataset (Bangladesh)</t>
        </is>
      </c>
      <c r="C871" s="14" t="inlineStr">
        <is>
          <t>M Sensor Details</t>
        </is>
      </c>
      <c r="D871" s="14">
        <f>MCDM_Settings!$D$12</f>
        <v/>
      </c>
      <c r="E871" s="14" t="inlineStr">
        <is>
          <t>M1 Identify equipment</t>
        </is>
      </c>
      <c r="F871" s="21" t="inlineStr">
        <is>
          <t>Y</t>
        </is>
      </c>
      <c r="G871" s="23" t="n"/>
      <c r="H871" s="14" t="inlineStr">
        <is>
          <t>M2 Specify the scale</t>
        </is>
      </c>
      <c r="I871" s="21" t="inlineStr">
        <is>
          <t>U</t>
        </is>
      </c>
      <c r="J871" s="23" t="n"/>
      <c r="K871" s="14" t="inlineStr">
        <is>
          <t>M3 Locate the records</t>
        </is>
      </c>
      <c r="L871" s="21" t="inlineStr">
        <is>
          <t>U</t>
        </is>
      </c>
      <c r="M871" s="23" t="n"/>
      <c r="N871" s="14" t="inlineStr">
        <is>
          <t>M4 Report precision</t>
        </is>
      </c>
      <c r="O871" s="21" t="inlineStr">
        <is>
          <t>U</t>
        </is>
      </c>
      <c r="P871" s="23" t="n"/>
      <c r="Q871" s="14" t="inlineStr">
        <is>
          <t>M5 Explain processing</t>
        </is>
      </c>
      <c r="R871" s="21" t="inlineStr">
        <is>
          <t>U</t>
        </is>
      </c>
      <c r="S871" s="23" t="n"/>
      <c r="T871" s="14">
        <f>IF(Z871=0,IF(ISNUMBER(SEARCH("X",AV871)),"Unrated (0-5; X)","Unrated (0-5)"),IF(Z871=1,V871&amp;"/5",V871&amp;"-"&amp;X871&amp;"/5 (P"&amp;IF(ISNUMBER(SEARCH("X",AV871)),"; X","")&amp;")"))</f>
        <v/>
      </c>
      <c r="U871" s="26">
        <f>IF(AS871=0,"",IF(AR871=0,"Incomplete/invalid",IF(AA871=0,IF(ISNUMBER(SEARCH("X",AW871)),"Unrated (0-5; X)","Unrated (0-5)"),IF(AA871=1,W871&amp;"/5",W871&amp;"-"&amp;Y871&amp;"/5 (P"&amp;IF(ISNUMBER(SEARCH("X",AW871)),"; X","")&amp;")"))))</f>
        <v/>
      </c>
      <c r="V871" s="53">
        <f>LEN(AV871)-LEN(SUBSTITUTE(AV871,"Y",""))</f>
        <v/>
      </c>
      <c r="W871" s="54">
        <f>IF(AR871=1,LEN(AW871)-LEN(SUBSTITUTE(AW871,"Y","")),"")</f>
        <v/>
      </c>
      <c r="X871" s="53">
        <f>5-(LEN(AV871)-LEN(SUBSTITUTE(AV871,"N","")))</f>
        <v/>
      </c>
      <c r="Y871" s="54">
        <f>IF(AR871=1,5-(LEN(AW871)-LEN(SUBSTITUTE(AW871,"N",""))),"")</f>
        <v/>
      </c>
      <c r="Z871" s="55">
        <f>(V871+5-X871)/5</f>
        <v/>
      </c>
      <c r="AA871" s="56">
        <f>IF(AR871=1,(W871+5-Y871)/5,"")</f>
        <v/>
      </c>
      <c r="AB871" s="57">
        <f>D871*V871/5</f>
        <v/>
      </c>
      <c r="AC871" s="58">
        <f>IF(AR871=1,D871*W871/5,"")</f>
        <v/>
      </c>
      <c r="AD871" s="57">
        <f>D871*X871/5</f>
        <v/>
      </c>
      <c r="AE871" s="58">
        <f>IF(AR871=1,D871*Y871/5,"")</f>
        <v/>
      </c>
      <c r="AF871" s="57">
        <f>D871*Z871</f>
        <v/>
      </c>
      <c r="AG871" s="58">
        <f>IF(AR871=1,D871*AA871,"")</f>
        <v/>
      </c>
      <c r="AH871" s="14" t="inlineStr">
        <is>
          <t>Y: M1 | N: none | X: none | U: M2, M3, M4, M5. See dataset-specific evidence note in MCDM_Grades and the complete rules in MCDM_Rubric.</t>
        </is>
      </c>
      <c r="AI871" s="27" t="n"/>
      <c r="AJ871" s="14" t="inlineStr">
        <is>
          <t>https://zenodo.org/records/18735883</t>
        </is>
      </c>
      <c r="AK871" s="27" t="n"/>
      <c r="AL871" s="14" t="inlineStr">
        <is>
          <t>P: primary documentation (not evaluator-verified data quality)</t>
        </is>
      </c>
      <c r="AM871" s="27" t="n"/>
      <c r="AN871" s="14" t="inlineStr">
        <is>
          <t>10.5281/zenodo.18735883</t>
        </is>
      </c>
      <c r="AO871" s="27" t="n"/>
      <c r="AP871" s="14" t="inlineStr">
        <is>
          <t>2026-09-07</t>
        </is>
      </c>
      <c r="AQ871" s="27" t="n"/>
      <c r="AR871" s="14">
        <f>IF(AND(AS871=5,LEN(AW871)=5,LEN(SUBSTITUTE(SUBSTITUTE(SUBSTITUTE(SUBSTITUTE(AW871,"Y",""),"N",""),"U",""),"X",""))=0),1,0)</f>
        <v/>
      </c>
      <c r="AS871" s="14">
        <f>COUNTA(G871,J871,M871,P871,S871)</f>
        <v/>
      </c>
      <c r="AT871" s="14">
        <f>SUM(IF(OR(G871="Y",G871="N",G871="U",G871="X"),IF(G871=F871,1,0),0),IF(OR(J871="Y",J871="N",J871="U",J871="X"),IF(J871=I871,1,0),0),IF(OR(M871="Y",M871="N",M871="U",M871="X"),IF(M871=L871,1,0),0),IF(OR(P871="Y",P871="N",P871="U",P871="X"),IF(P871=O871,1,0),0),IF(OR(S871="Y",S871="N",S871="U",S871="X"),IF(S871=R871,1,0),0))</f>
        <v/>
      </c>
      <c r="AU871" s="14">
        <f>A871&amp;"|"&amp;LEFT(C871,1)</f>
        <v/>
      </c>
      <c r="AV871" s="14">
        <f>F871&amp;I871&amp;L871&amp;O871&amp;R871</f>
        <v/>
      </c>
      <c r="AW871" s="14">
        <f>G871&amp;J871&amp;M871&amp;P871&amp;S871</f>
        <v/>
      </c>
    </row>
    <row r="872" ht="70" customHeight="1">
      <c r="A872" s="14" t="inlineStr">
        <is>
          <t>DS-109</t>
        </is>
      </c>
      <c r="B872" s="14" t="inlineStr">
        <is>
          <t>BD-PaveSurface: Multi-Weather Pavement Surface Image Dataset (Bangladesh)</t>
        </is>
      </c>
      <c r="C872" s="14" t="inlineStr">
        <is>
          <t>V Test Readiness</t>
        </is>
      </c>
      <c r="D872" s="14">
        <f>MCDM_Settings!$D$13</f>
        <v/>
      </c>
      <c r="E872" s="14" t="inlineStr">
        <is>
          <t>V1 Identify test data</t>
        </is>
      </c>
      <c r="F872" s="21" t="inlineStr">
        <is>
          <t>Y</t>
        </is>
      </c>
      <c r="G872" s="23" t="n"/>
      <c r="H872" s="14" t="inlineStr">
        <is>
          <t>V2 Define the splits</t>
        </is>
      </c>
      <c r="I872" s="21" t="inlineStr">
        <is>
          <t>U</t>
        </is>
      </c>
      <c r="J872" s="23" t="n"/>
      <c r="K872" s="14" t="inlineStr">
        <is>
          <t>V3 Prevent leakage</t>
        </is>
      </c>
      <c r="L872" s="21" t="inlineStr">
        <is>
          <t>U</t>
        </is>
      </c>
      <c r="M872" s="23" t="n"/>
      <c r="N872" s="14" t="inlineStr">
        <is>
          <t>V4 Provide a baseline</t>
        </is>
      </c>
      <c r="O872" s="21" t="inlineStr">
        <is>
          <t>U</t>
        </is>
      </c>
      <c r="P872" s="23" t="n"/>
      <c r="Q872" s="14" t="inlineStr">
        <is>
          <t>V5 Report uncertainty</t>
        </is>
      </c>
      <c r="R872" s="21" t="inlineStr">
        <is>
          <t>U</t>
        </is>
      </c>
      <c r="S872" s="23" t="n"/>
      <c r="T872" s="14">
        <f>IF(Z872=0,IF(ISNUMBER(SEARCH("X",AV872)),"Unrated (0-5; X)","Unrated (0-5)"),IF(Z872=1,V872&amp;"/5",V872&amp;"-"&amp;X872&amp;"/5 (P"&amp;IF(ISNUMBER(SEARCH("X",AV872)),"; X","")&amp;")"))</f>
        <v/>
      </c>
      <c r="U872" s="26">
        <f>IF(AS872=0,"",IF(AR872=0,"Incomplete/invalid",IF(AA872=0,IF(ISNUMBER(SEARCH("X",AW872)),"Unrated (0-5; X)","Unrated (0-5)"),IF(AA872=1,W872&amp;"/5",W872&amp;"-"&amp;Y872&amp;"/5 (P"&amp;IF(ISNUMBER(SEARCH("X",AW872)),"; X","")&amp;")"))))</f>
        <v/>
      </c>
      <c r="V872" s="53">
        <f>LEN(AV872)-LEN(SUBSTITUTE(AV872,"Y",""))</f>
        <v/>
      </c>
      <c r="W872" s="54">
        <f>IF(AR872=1,LEN(AW872)-LEN(SUBSTITUTE(AW872,"Y","")),"")</f>
        <v/>
      </c>
      <c r="X872" s="53">
        <f>5-(LEN(AV872)-LEN(SUBSTITUTE(AV872,"N","")))</f>
        <v/>
      </c>
      <c r="Y872" s="54">
        <f>IF(AR872=1,5-(LEN(AW872)-LEN(SUBSTITUTE(AW872,"N",""))),"")</f>
        <v/>
      </c>
      <c r="Z872" s="55">
        <f>(V872+5-X872)/5</f>
        <v/>
      </c>
      <c r="AA872" s="56">
        <f>IF(AR872=1,(W872+5-Y872)/5,"")</f>
        <v/>
      </c>
      <c r="AB872" s="57">
        <f>D872*V872/5</f>
        <v/>
      </c>
      <c r="AC872" s="58">
        <f>IF(AR872=1,D872*W872/5,"")</f>
        <v/>
      </c>
      <c r="AD872" s="57">
        <f>D872*X872/5</f>
        <v/>
      </c>
      <c r="AE872" s="58">
        <f>IF(AR872=1,D872*Y872/5,"")</f>
        <v/>
      </c>
      <c r="AF872" s="57">
        <f>D872*Z872</f>
        <v/>
      </c>
      <c r="AG872" s="58">
        <f>IF(AR872=1,D872*AA872,"")</f>
        <v/>
      </c>
      <c r="AH872" s="14" t="inlineStr">
        <is>
          <t>Y: V1 | N: none | X: none | U: V2, V3, V4, V5. See dataset-specific evidence note in MCDM_Grades and the complete rules in MCDM_Rubric.</t>
        </is>
      </c>
      <c r="AI872" s="27" t="n"/>
      <c r="AJ872" s="14" t="inlineStr">
        <is>
          <t>https://zenodo.org/records/18735883</t>
        </is>
      </c>
      <c r="AK872" s="27" t="n"/>
      <c r="AL872" s="14" t="inlineStr">
        <is>
          <t>P: primary documentation (not evaluator-verified data quality)</t>
        </is>
      </c>
      <c r="AM872" s="27" t="n"/>
      <c r="AN872" s="14" t="inlineStr">
        <is>
          <t>10.5281/zenodo.18735883</t>
        </is>
      </c>
      <c r="AO872" s="27" t="n"/>
      <c r="AP872" s="14" t="inlineStr">
        <is>
          <t>2026-09-07</t>
        </is>
      </c>
      <c r="AQ872" s="27" t="n"/>
      <c r="AR872" s="14">
        <f>IF(AND(AS872=5,LEN(AW872)=5,LEN(SUBSTITUTE(SUBSTITUTE(SUBSTITUTE(SUBSTITUTE(AW872,"Y",""),"N",""),"U",""),"X",""))=0),1,0)</f>
        <v/>
      </c>
      <c r="AS872" s="14">
        <f>COUNTA(G872,J872,M872,P872,S872)</f>
        <v/>
      </c>
      <c r="AT872" s="14">
        <f>SUM(IF(OR(G872="Y",G872="N",G872="U",G872="X"),IF(G872=F872,1,0),0),IF(OR(J872="Y",J872="N",J872="U",J872="X"),IF(J872=I872,1,0),0),IF(OR(M872="Y",M872="N",M872="U",M872="X"),IF(M872=L872,1,0),0),IF(OR(P872="Y",P872="N",P872="U",P872="X"),IF(P872=O872,1,0),0),IF(OR(S872="Y",S872="N",S872="U",S872="X"),IF(S872=R872,1,0),0))</f>
        <v/>
      </c>
      <c r="AU872" s="14">
        <f>A872&amp;"|"&amp;LEFT(C872,1)</f>
        <v/>
      </c>
      <c r="AV872" s="14">
        <f>F872&amp;I872&amp;L872&amp;O872&amp;R872</f>
        <v/>
      </c>
      <c r="AW872" s="14">
        <f>G872&amp;J872&amp;M872&amp;P872&amp;S872</f>
        <v/>
      </c>
    </row>
    <row r="873" ht="70" customHeight="1">
      <c r="A873" s="14" t="inlineStr">
        <is>
          <t>DS-109</t>
        </is>
      </c>
      <c r="B873" s="14" t="inlineStr">
        <is>
          <t>BD-PaveSurface: Multi-Weather Pavement Surface Image Dataset (Bangladesh)</t>
        </is>
      </c>
      <c r="C873" s="14" t="inlineStr">
        <is>
          <t>E Engineering Value</t>
        </is>
      </c>
      <c r="D873" s="14">
        <f>MCDM_Settings!$D$14</f>
        <v/>
      </c>
      <c r="E873" s="14" t="inlineStr">
        <is>
          <t>E1 Define the outcome</t>
        </is>
      </c>
      <c r="F873" s="21" t="inlineStr">
        <is>
          <t>U</t>
        </is>
      </c>
      <c r="G873" s="23" t="n"/>
      <c r="H873" s="14" t="inlineStr">
        <is>
          <t>E2 Provide measurements</t>
        </is>
      </c>
      <c r="I873" s="21" t="inlineStr">
        <is>
          <t>U</t>
        </is>
      </c>
      <c r="J873" s="23" t="n"/>
      <c r="K873" s="14" t="inlineStr">
        <is>
          <t>E3 Link the records</t>
        </is>
      </c>
      <c r="L873" s="21" t="inlineStr">
        <is>
          <t>U</t>
        </is>
      </c>
      <c r="M873" s="23" t="n"/>
      <c r="N873" s="14" t="inlineStr">
        <is>
          <t>E4 Map agency needs</t>
        </is>
      </c>
      <c r="O873" s="21" t="inlineStr">
        <is>
          <t>U</t>
        </is>
      </c>
      <c r="P873" s="23" t="n"/>
      <c r="Q873" s="14" t="inlineStr">
        <is>
          <t>E5 Validate the decision</t>
        </is>
      </c>
      <c r="R873" s="21" t="inlineStr">
        <is>
          <t>U</t>
        </is>
      </c>
      <c r="S873" s="23" t="n"/>
      <c r="T873" s="14">
        <f>IF(Z873=0,IF(ISNUMBER(SEARCH("X",AV873)),"Unrated (0-5; X)","Unrated (0-5)"),IF(Z873=1,V873&amp;"/5",V873&amp;"-"&amp;X873&amp;"/5 (P"&amp;IF(ISNUMBER(SEARCH("X",AV873)),"; X","")&amp;")"))</f>
        <v/>
      </c>
      <c r="U873" s="26">
        <f>IF(AS873=0,"",IF(AR873=0,"Incomplete/invalid",IF(AA873=0,IF(ISNUMBER(SEARCH("X",AW873)),"Unrated (0-5; X)","Unrated (0-5)"),IF(AA873=1,W873&amp;"/5",W873&amp;"-"&amp;Y873&amp;"/5 (P"&amp;IF(ISNUMBER(SEARCH("X",AW873)),"; X","")&amp;")"))))</f>
        <v/>
      </c>
      <c r="V873" s="53">
        <f>LEN(AV873)-LEN(SUBSTITUTE(AV873,"Y",""))</f>
        <v/>
      </c>
      <c r="W873" s="54">
        <f>IF(AR873=1,LEN(AW873)-LEN(SUBSTITUTE(AW873,"Y","")),"")</f>
        <v/>
      </c>
      <c r="X873" s="53">
        <f>5-(LEN(AV873)-LEN(SUBSTITUTE(AV873,"N","")))</f>
        <v/>
      </c>
      <c r="Y873" s="54">
        <f>IF(AR873=1,5-(LEN(AW873)-LEN(SUBSTITUTE(AW873,"N",""))),"")</f>
        <v/>
      </c>
      <c r="Z873" s="55">
        <f>(V873+5-X873)/5</f>
        <v/>
      </c>
      <c r="AA873" s="56">
        <f>IF(AR873=1,(W873+5-Y873)/5,"")</f>
        <v/>
      </c>
      <c r="AB873" s="57">
        <f>D873*V873/5</f>
        <v/>
      </c>
      <c r="AC873" s="58">
        <f>IF(AR873=1,D873*W873/5,"")</f>
        <v/>
      </c>
      <c r="AD873" s="57">
        <f>D873*X873/5</f>
        <v/>
      </c>
      <c r="AE873" s="58">
        <f>IF(AR873=1,D873*Y873/5,"")</f>
        <v/>
      </c>
      <c r="AF873" s="57">
        <f>D873*Z873</f>
        <v/>
      </c>
      <c r="AG873" s="58">
        <f>IF(AR873=1,D873*AA873,"")</f>
        <v/>
      </c>
      <c r="AH873" s="14" t="inlineStr">
        <is>
          <t>Y: none | N: none | X: none | U: E1, E2, E3, E4, E5. See dataset-specific evidence note in MCDM_Grades and the complete rules in MCDM_Rubric.</t>
        </is>
      </c>
      <c r="AI873" s="27" t="n"/>
      <c r="AJ873" s="14" t="inlineStr">
        <is>
          <t>https://zenodo.org/records/18735883</t>
        </is>
      </c>
      <c r="AK873" s="27" t="n"/>
      <c r="AL873" s="14" t="inlineStr">
        <is>
          <t>P: primary documentation (not evaluator-verified data quality)</t>
        </is>
      </c>
      <c r="AM873" s="27" t="n"/>
      <c r="AN873" s="14" t="inlineStr">
        <is>
          <t>10.5281/zenodo.18735883</t>
        </is>
      </c>
      <c r="AO873" s="27" t="n"/>
      <c r="AP873" s="14" t="inlineStr">
        <is>
          <t>2026-09-07</t>
        </is>
      </c>
      <c r="AQ873" s="27" t="n"/>
      <c r="AR873" s="14">
        <f>IF(AND(AS873=5,LEN(AW873)=5,LEN(SUBSTITUTE(SUBSTITUTE(SUBSTITUTE(SUBSTITUTE(AW873,"Y",""),"N",""),"U",""),"X",""))=0),1,0)</f>
        <v/>
      </c>
      <c r="AS873" s="14">
        <f>COUNTA(G873,J873,M873,P873,S873)</f>
        <v/>
      </c>
      <c r="AT873" s="14">
        <f>SUM(IF(OR(G873="Y",G873="N",G873="U",G873="X"),IF(G873=F873,1,0),0),IF(OR(J873="Y",J873="N",J873="U",J873="X"),IF(J873=I873,1,0),0),IF(OR(M873="Y",M873="N",M873="U",M873="X"),IF(M873=L873,1,0),0),IF(OR(P873="Y",P873="N",P873="U",P873="X"),IF(P873=O873,1,0),0),IF(OR(S873="Y",S873="N",S873="U",S873="X"),IF(S873=R873,1,0),0))</f>
        <v/>
      </c>
      <c r="AU873" s="14">
        <f>A873&amp;"|"&amp;LEFT(C873,1)</f>
        <v/>
      </c>
      <c r="AV873" s="14">
        <f>F873&amp;I873&amp;L873&amp;O873&amp;R873</f>
        <v/>
      </c>
      <c r="AW873" s="14">
        <f>G873&amp;J873&amp;M873&amp;P873&amp;S873</f>
        <v/>
      </c>
    </row>
    <row r="874" ht="70" customHeight="1">
      <c r="A874" s="14" t="inlineStr">
        <is>
          <t>DS-110</t>
        </is>
      </c>
      <c r="B874" s="14" t="inlineStr">
        <is>
          <t>BR-AsPavDam - Brazilian Asphalt Pavement Damage Dataset</t>
        </is>
      </c>
      <c r="C874" s="14" t="inlineStr">
        <is>
          <t>A Access</t>
        </is>
      </c>
      <c r="D874" s="14">
        <f>MCDM_Settings!$D$7</f>
        <v/>
      </c>
      <c r="E874" s="14" t="inlineStr">
        <is>
          <t>A1 Find the release</t>
        </is>
      </c>
      <c r="F874" s="21" t="inlineStr">
        <is>
          <t>Y</t>
        </is>
      </c>
      <c r="G874" s="23" t="n"/>
      <c r="H874" s="14" t="inlineStr">
        <is>
          <t>A2 Get the data</t>
        </is>
      </c>
      <c r="I874" s="21" t="inlineStr">
        <is>
          <t>Y</t>
        </is>
      </c>
      <c r="J874" s="23" t="n"/>
      <c r="K874" s="14" t="inlineStr">
        <is>
          <t>A3 Check the license</t>
        </is>
      </c>
      <c r="L874" s="21" t="inlineStr">
        <is>
          <t>Y</t>
        </is>
      </c>
      <c r="M874" s="23" t="n"/>
      <c r="N874" s="14" t="inlineStr">
        <is>
          <t>A4 Check other rights</t>
        </is>
      </c>
      <c r="O874" s="21" t="inlineStr">
        <is>
          <t>U</t>
        </is>
      </c>
      <c r="P874" s="23" t="n"/>
      <c r="Q874" s="14" t="inlineStr">
        <is>
          <t>A5 Open a sample</t>
        </is>
      </c>
      <c r="R874" s="21" t="inlineStr">
        <is>
          <t>U</t>
        </is>
      </c>
      <c r="S874" s="23" t="n"/>
      <c r="T874" s="14">
        <f>IF(Z874=0,IF(ISNUMBER(SEARCH("X",AV874)),"Unrated (0-5; X)","Unrated (0-5)"),IF(Z874=1,V874&amp;"/5",V874&amp;"-"&amp;X874&amp;"/5 (P"&amp;IF(ISNUMBER(SEARCH("X",AV874)),"; X","")&amp;")"))</f>
        <v/>
      </c>
      <c r="U874" s="26">
        <f>IF(AS874=0,"",IF(AR874=0,"Incomplete/invalid",IF(AA874=0,IF(ISNUMBER(SEARCH("X",AW874)),"Unrated (0-5; X)","Unrated (0-5)"),IF(AA874=1,W874&amp;"/5",W874&amp;"-"&amp;Y874&amp;"/5 (P"&amp;IF(ISNUMBER(SEARCH("X",AW874)),"; X","")&amp;")"))))</f>
        <v/>
      </c>
      <c r="V874" s="53">
        <f>LEN(AV874)-LEN(SUBSTITUTE(AV874,"Y",""))</f>
        <v/>
      </c>
      <c r="W874" s="54">
        <f>IF(AR874=1,LEN(AW874)-LEN(SUBSTITUTE(AW874,"Y","")),"")</f>
        <v/>
      </c>
      <c r="X874" s="53">
        <f>5-(LEN(AV874)-LEN(SUBSTITUTE(AV874,"N","")))</f>
        <v/>
      </c>
      <c r="Y874" s="54">
        <f>IF(AR874=1,5-(LEN(AW874)-LEN(SUBSTITUTE(AW874,"N",""))),"")</f>
        <v/>
      </c>
      <c r="Z874" s="55">
        <f>(V874+5-X874)/5</f>
        <v/>
      </c>
      <c r="AA874" s="56">
        <f>IF(AR874=1,(W874+5-Y874)/5,"")</f>
        <v/>
      </c>
      <c r="AB874" s="57">
        <f>D874*V874/5</f>
        <v/>
      </c>
      <c r="AC874" s="58">
        <f>IF(AR874=1,D874*W874/5,"")</f>
        <v/>
      </c>
      <c r="AD874" s="57">
        <f>D874*X874/5</f>
        <v/>
      </c>
      <c r="AE874" s="58">
        <f>IF(AR874=1,D874*Y874/5,"")</f>
        <v/>
      </c>
      <c r="AF874" s="57">
        <f>D874*Z874</f>
        <v/>
      </c>
      <c r="AG874" s="58">
        <f>IF(AR874=1,D874*AA874,"")</f>
        <v/>
      </c>
      <c r="AH874" s="14" t="inlineStr">
        <is>
          <t>Y: A1, A2, A3 | N: none | X: none | U: A4, A5. See dataset-specific evidence note in MCDM_Grades and the complete rules in MCDM_Rubric.</t>
        </is>
      </c>
      <c r="AI874" s="27" t="n"/>
      <c r="AJ874" s="14" t="inlineStr">
        <is>
          <t>https://zenodo.org/records/16291115</t>
        </is>
      </c>
      <c r="AK874" s="27" t="n"/>
      <c r="AL874" s="14" t="inlineStr">
        <is>
          <t>P: primary documentation (not evaluator-verified data quality)</t>
        </is>
      </c>
      <c r="AM874" s="27" t="n"/>
      <c r="AN874" s="14" t="inlineStr">
        <is>
          <t>10.5281/zenodo.16291115</t>
        </is>
      </c>
      <c r="AO874" s="27" t="n"/>
      <c r="AP874" s="14" t="inlineStr">
        <is>
          <t>2026-09-07</t>
        </is>
      </c>
      <c r="AQ874" s="27" t="n"/>
      <c r="AR874" s="14">
        <f>IF(AND(AS874=5,LEN(AW874)=5,LEN(SUBSTITUTE(SUBSTITUTE(SUBSTITUTE(SUBSTITUTE(AW874,"Y",""),"N",""),"U",""),"X",""))=0),1,0)</f>
        <v/>
      </c>
      <c r="AS874" s="14">
        <f>COUNTA(G874,J874,M874,P874,S874)</f>
        <v/>
      </c>
      <c r="AT874" s="14">
        <f>SUM(IF(OR(G874="Y",G874="N",G874="U",G874="X"),IF(G874=F874,1,0),0),IF(OR(J874="Y",J874="N",J874="U",J874="X"),IF(J874=I874,1,0),0),IF(OR(M874="Y",M874="N",M874="U",M874="X"),IF(M874=L874,1,0),0),IF(OR(P874="Y",P874="N",P874="U",P874="X"),IF(P874=O874,1,0),0),IF(OR(S874="Y",S874="N",S874="U",S874="X"),IF(S874=R874,1,0),0))</f>
        <v/>
      </c>
      <c r="AU874" s="14">
        <f>A874&amp;"|"&amp;LEFT(C874,1)</f>
        <v/>
      </c>
      <c r="AV874" s="14">
        <f>F874&amp;I874&amp;L874&amp;O874&amp;R874</f>
        <v/>
      </c>
      <c r="AW874" s="14">
        <f>G874&amp;J874&amp;M874&amp;P874&amp;S874</f>
        <v/>
      </c>
    </row>
    <row r="875" ht="70" customHeight="1">
      <c r="A875" s="14" t="inlineStr">
        <is>
          <t>DS-110</t>
        </is>
      </c>
      <c r="B875" s="14" t="inlineStr">
        <is>
          <t>BR-AsPavDam - Brazilian Asphalt Pavement Damage Dataset</t>
        </is>
      </c>
      <c r="C875" s="14" t="inlineStr">
        <is>
          <t>L Label Quality</t>
        </is>
      </c>
      <c r="D875" s="14">
        <f>MCDM_Settings!$D$8</f>
        <v/>
      </c>
      <c r="E875" s="14" t="inlineStr">
        <is>
          <t>L1 Define the targets</t>
        </is>
      </c>
      <c r="F875" s="21" t="inlineStr">
        <is>
          <t>Y</t>
        </is>
      </c>
      <c r="G875" s="23" t="n"/>
      <c r="H875" s="14" t="inlineStr">
        <is>
          <t>L2 Explain the rules</t>
        </is>
      </c>
      <c r="I875" s="21" t="inlineStr">
        <is>
          <t>U</t>
        </is>
      </c>
      <c r="J875" s="23" t="n"/>
      <c r="K875" s="14" t="inlineStr">
        <is>
          <t>L3 Identify the team</t>
        </is>
      </c>
      <c r="L875" s="21" t="inlineStr">
        <is>
          <t>Y</t>
        </is>
      </c>
      <c r="M875" s="23" t="n"/>
      <c r="N875" s="14" t="inlineStr">
        <is>
          <t>L4 Review and correct</t>
        </is>
      </c>
      <c r="O875" s="21" t="inlineStr">
        <is>
          <t>Y</t>
        </is>
      </c>
      <c r="P875" s="23" t="n"/>
      <c r="Q875" s="14" t="inlineStr">
        <is>
          <t>L5 Measure reliability</t>
        </is>
      </c>
      <c r="R875" s="21" t="inlineStr">
        <is>
          <t>U</t>
        </is>
      </c>
      <c r="S875" s="23" t="n"/>
      <c r="T875" s="14">
        <f>IF(Z875=0,IF(ISNUMBER(SEARCH("X",AV875)),"Unrated (0-5; X)","Unrated (0-5)"),IF(Z875=1,V875&amp;"/5",V875&amp;"-"&amp;X875&amp;"/5 (P"&amp;IF(ISNUMBER(SEARCH("X",AV875)),"; X","")&amp;")"))</f>
        <v/>
      </c>
      <c r="U875" s="26">
        <f>IF(AS875=0,"",IF(AR875=0,"Incomplete/invalid",IF(AA875=0,IF(ISNUMBER(SEARCH("X",AW875)),"Unrated (0-5; X)","Unrated (0-5)"),IF(AA875=1,W875&amp;"/5",W875&amp;"-"&amp;Y875&amp;"/5 (P"&amp;IF(ISNUMBER(SEARCH("X",AW875)),"; X","")&amp;")"))))</f>
        <v/>
      </c>
      <c r="V875" s="53">
        <f>LEN(AV875)-LEN(SUBSTITUTE(AV875,"Y",""))</f>
        <v/>
      </c>
      <c r="W875" s="54">
        <f>IF(AR875=1,LEN(AW875)-LEN(SUBSTITUTE(AW875,"Y","")),"")</f>
        <v/>
      </c>
      <c r="X875" s="53">
        <f>5-(LEN(AV875)-LEN(SUBSTITUTE(AV875,"N","")))</f>
        <v/>
      </c>
      <c r="Y875" s="54">
        <f>IF(AR875=1,5-(LEN(AW875)-LEN(SUBSTITUTE(AW875,"N",""))),"")</f>
        <v/>
      </c>
      <c r="Z875" s="55">
        <f>(V875+5-X875)/5</f>
        <v/>
      </c>
      <c r="AA875" s="56">
        <f>IF(AR875=1,(W875+5-Y875)/5,"")</f>
        <v/>
      </c>
      <c r="AB875" s="57">
        <f>D875*V875/5</f>
        <v/>
      </c>
      <c r="AC875" s="58">
        <f>IF(AR875=1,D875*W875/5,"")</f>
        <v/>
      </c>
      <c r="AD875" s="57">
        <f>D875*X875/5</f>
        <v/>
      </c>
      <c r="AE875" s="58">
        <f>IF(AR875=1,D875*Y875/5,"")</f>
        <v/>
      </c>
      <c r="AF875" s="57">
        <f>D875*Z875</f>
        <v/>
      </c>
      <c r="AG875" s="58">
        <f>IF(AR875=1,D875*AA875,"")</f>
        <v/>
      </c>
      <c r="AH875" s="14" t="inlineStr">
        <is>
          <t>Y: L1, L3, L4 | N: none | X: none | U: L2, L5. See dataset-specific evidence note in MCDM_Grades and the complete rules in MCDM_Rubric.</t>
        </is>
      </c>
      <c r="AI875" s="27" t="n"/>
      <c r="AJ875" s="14" t="inlineStr">
        <is>
          <t>https://zenodo.org/records/16291115</t>
        </is>
      </c>
      <c r="AK875" s="27" t="n"/>
      <c r="AL875" s="14" t="inlineStr">
        <is>
          <t>P: primary documentation (not evaluator-verified data quality)</t>
        </is>
      </c>
      <c r="AM875" s="27" t="n"/>
      <c r="AN875" s="14" t="inlineStr">
        <is>
          <t>10.5281/zenodo.16291115</t>
        </is>
      </c>
      <c r="AO875" s="27" t="n"/>
      <c r="AP875" s="14" t="inlineStr">
        <is>
          <t>2026-09-07</t>
        </is>
      </c>
      <c r="AQ875" s="27" t="n"/>
      <c r="AR875" s="14">
        <f>IF(AND(AS875=5,LEN(AW875)=5,LEN(SUBSTITUTE(SUBSTITUTE(SUBSTITUTE(SUBSTITUTE(AW875,"Y",""),"N",""),"U",""),"X",""))=0),1,0)</f>
        <v/>
      </c>
      <c r="AS875" s="14">
        <f>COUNTA(G875,J875,M875,P875,S875)</f>
        <v/>
      </c>
      <c r="AT875" s="14">
        <f>SUM(IF(OR(G875="Y",G875="N",G875="U",G875="X"),IF(G875=F875,1,0),0),IF(OR(J875="Y",J875="N",J875="U",J875="X"),IF(J875=I875,1,0),0),IF(OR(M875="Y",M875="N",M875="U",M875="X"),IF(M875=L875,1,0),0),IF(OR(P875="Y",P875="N",P875="U",P875="X"),IF(P875=O875,1,0),0),IF(OR(S875="Y",S875="N",S875="U",S875="X"),IF(S875=R875,1,0),0))</f>
        <v/>
      </c>
      <c r="AU875" s="14">
        <f>A875&amp;"|"&amp;LEFT(C875,1)</f>
        <v/>
      </c>
      <c r="AV875" s="14">
        <f>F875&amp;I875&amp;L875&amp;O875&amp;R875</f>
        <v/>
      </c>
      <c r="AW875" s="14">
        <f>G875&amp;J875&amp;M875&amp;P875&amp;S875</f>
        <v/>
      </c>
    </row>
    <row r="876" ht="70" customHeight="1">
      <c r="A876" s="14" t="inlineStr">
        <is>
          <t>DS-110</t>
        </is>
      </c>
      <c r="B876" s="14" t="inlineStr">
        <is>
          <t>BR-AsPavDam - Brazilian Asphalt Pavement Damage Dataset</t>
        </is>
      </c>
      <c r="C876" s="14" t="inlineStr">
        <is>
          <t>D Documentation</t>
        </is>
      </c>
      <c r="D876" s="14">
        <f>MCDM_Settings!$D$9</f>
        <v/>
      </c>
      <c r="E876" s="14" t="inlineStr">
        <is>
          <t>D1 Describe the files</t>
        </is>
      </c>
      <c r="F876" s="21" t="inlineStr">
        <is>
          <t>Y</t>
        </is>
      </c>
      <c r="G876" s="23" t="n"/>
      <c r="H876" s="14" t="inlineStr">
        <is>
          <t>D2 Explain the source</t>
        </is>
      </c>
      <c r="I876" s="21" t="inlineStr">
        <is>
          <t>Y</t>
        </is>
      </c>
      <c r="J876" s="23" t="n"/>
      <c r="K876" s="14" t="inlineStr">
        <is>
          <t>D3 Track the version</t>
        </is>
      </c>
      <c r="L876" s="21" t="inlineStr">
        <is>
          <t>U</t>
        </is>
      </c>
      <c r="M876" s="23" t="n"/>
      <c r="N876" s="14" t="inlineStr">
        <is>
          <t>D4 State the limits</t>
        </is>
      </c>
      <c r="O876" s="21" t="inlineStr">
        <is>
          <t>Y</t>
        </is>
      </c>
      <c r="P876" s="23" t="n"/>
      <c r="Q876" s="14" t="inlineStr">
        <is>
          <t>D5 Locate the details</t>
        </is>
      </c>
      <c r="R876" s="21" t="inlineStr">
        <is>
          <t>Y</t>
        </is>
      </c>
      <c r="S876" s="23" t="n"/>
      <c r="T876" s="14">
        <f>IF(Z876=0,IF(ISNUMBER(SEARCH("X",AV876)),"Unrated (0-5; X)","Unrated (0-5)"),IF(Z876=1,V876&amp;"/5",V876&amp;"-"&amp;X876&amp;"/5 (P"&amp;IF(ISNUMBER(SEARCH("X",AV876)),"; X","")&amp;")"))</f>
        <v/>
      </c>
      <c r="U876" s="26">
        <f>IF(AS876=0,"",IF(AR876=0,"Incomplete/invalid",IF(AA876=0,IF(ISNUMBER(SEARCH("X",AW876)),"Unrated (0-5; X)","Unrated (0-5)"),IF(AA876=1,W876&amp;"/5",W876&amp;"-"&amp;Y876&amp;"/5 (P"&amp;IF(ISNUMBER(SEARCH("X",AW876)),"; X","")&amp;")"))))</f>
        <v/>
      </c>
      <c r="V876" s="53">
        <f>LEN(AV876)-LEN(SUBSTITUTE(AV876,"Y",""))</f>
        <v/>
      </c>
      <c r="W876" s="54">
        <f>IF(AR876=1,LEN(AW876)-LEN(SUBSTITUTE(AW876,"Y","")),"")</f>
        <v/>
      </c>
      <c r="X876" s="53">
        <f>5-(LEN(AV876)-LEN(SUBSTITUTE(AV876,"N","")))</f>
        <v/>
      </c>
      <c r="Y876" s="54">
        <f>IF(AR876=1,5-(LEN(AW876)-LEN(SUBSTITUTE(AW876,"N",""))),"")</f>
        <v/>
      </c>
      <c r="Z876" s="55">
        <f>(V876+5-X876)/5</f>
        <v/>
      </c>
      <c r="AA876" s="56">
        <f>IF(AR876=1,(W876+5-Y876)/5,"")</f>
        <v/>
      </c>
      <c r="AB876" s="57">
        <f>D876*V876/5</f>
        <v/>
      </c>
      <c r="AC876" s="58">
        <f>IF(AR876=1,D876*W876/5,"")</f>
        <v/>
      </c>
      <c r="AD876" s="57">
        <f>D876*X876/5</f>
        <v/>
      </c>
      <c r="AE876" s="58">
        <f>IF(AR876=1,D876*Y876/5,"")</f>
        <v/>
      </c>
      <c r="AF876" s="57">
        <f>D876*Z876</f>
        <v/>
      </c>
      <c r="AG876" s="58">
        <f>IF(AR876=1,D876*AA876,"")</f>
        <v/>
      </c>
      <c r="AH876" s="14" t="inlineStr">
        <is>
          <t>Y: D1, D2, D4, D5 | N: none | X: none | U: D3. See dataset-specific evidence note in MCDM_Grades and the complete rules in MCDM_Rubric.</t>
        </is>
      </c>
      <c r="AI876" s="27" t="n"/>
      <c r="AJ876" s="14" t="inlineStr">
        <is>
          <t>https://zenodo.org/records/16291115</t>
        </is>
      </c>
      <c r="AK876" s="27" t="n"/>
      <c r="AL876" s="14" t="inlineStr">
        <is>
          <t>P: primary documentation (not evaluator-verified data quality)</t>
        </is>
      </c>
      <c r="AM876" s="27" t="n"/>
      <c r="AN876" s="14" t="inlineStr">
        <is>
          <t>10.5281/zenodo.16291115</t>
        </is>
      </c>
      <c r="AO876" s="27" t="n"/>
      <c r="AP876" s="14" t="inlineStr">
        <is>
          <t>2026-09-07</t>
        </is>
      </c>
      <c r="AQ876" s="27" t="n"/>
      <c r="AR876" s="14">
        <f>IF(AND(AS876=5,LEN(AW876)=5,LEN(SUBSTITUTE(SUBSTITUTE(SUBSTITUTE(SUBSTITUTE(AW876,"Y",""),"N",""),"U",""),"X",""))=0),1,0)</f>
        <v/>
      </c>
      <c r="AS876" s="14">
        <f>COUNTA(G876,J876,M876,P876,S876)</f>
        <v/>
      </c>
      <c r="AT876" s="14">
        <f>SUM(IF(OR(G876="Y",G876="N",G876="U",G876="X"),IF(G876=F876,1,0),0),IF(OR(J876="Y",J876="N",J876="U",J876="X"),IF(J876=I876,1,0),0),IF(OR(M876="Y",M876="N",M876="U",M876="X"),IF(M876=L876,1,0),0),IF(OR(P876="Y",P876="N",P876="U",P876="X"),IF(P876=O876,1,0),0),IF(OR(S876="Y",S876="N",S876="U",S876="X"),IF(S876=R876,1,0),0))</f>
        <v/>
      </c>
      <c r="AU876" s="14">
        <f>A876&amp;"|"&amp;LEFT(C876,1)</f>
        <v/>
      </c>
      <c r="AV876" s="14">
        <f>F876&amp;I876&amp;L876&amp;O876&amp;R876</f>
        <v/>
      </c>
      <c r="AW876" s="14">
        <f>G876&amp;J876&amp;M876&amp;P876&amp;S876</f>
        <v/>
      </c>
    </row>
    <row r="877" ht="70" customHeight="1">
      <c r="A877" s="14" t="inlineStr">
        <is>
          <t>DS-110</t>
        </is>
      </c>
      <c r="B877" s="14" t="inlineStr">
        <is>
          <t>BR-AsPavDam - Brazilian Asphalt Pavement Damage Dataset</t>
        </is>
      </c>
      <c r="C877" s="14" t="inlineStr">
        <is>
          <t>C Sample Size</t>
        </is>
      </c>
      <c r="D877" s="14">
        <f>MCDM_Settings!$D$10</f>
        <v/>
      </c>
      <c r="E877" s="14" t="inlineStr">
        <is>
          <t>C1 Count originals</t>
        </is>
      </c>
      <c r="F877" s="21" t="inlineStr">
        <is>
          <t>U</t>
        </is>
      </c>
      <c r="G877" s="23" t="n"/>
      <c r="H877" s="14" t="inlineStr">
        <is>
          <t>C2 Count each class</t>
        </is>
      </c>
      <c r="I877" s="21" t="inlineStr">
        <is>
          <t>U</t>
        </is>
      </c>
      <c r="J877" s="23" t="n"/>
      <c r="K877" s="14" t="inlineStr">
        <is>
          <t>C3 Count each group</t>
        </is>
      </c>
      <c r="L877" s="21" t="inlineStr">
        <is>
          <t>U</t>
        </is>
      </c>
      <c r="M877" s="23" t="n"/>
      <c r="N877" s="14" t="inlineStr">
        <is>
          <t>C4 Count each split</t>
        </is>
      </c>
      <c r="O877" s="21" t="inlineStr">
        <is>
          <t>U</t>
        </is>
      </c>
      <c r="P877" s="23" t="n"/>
      <c r="Q877" s="14" t="inlineStr">
        <is>
          <t>C5 Justify the size</t>
        </is>
      </c>
      <c r="R877" s="21" t="inlineStr">
        <is>
          <t>U</t>
        </is>
      </c>
      <c r="S877" s="23" t="n"/>
      <c r="T877" s="14">
        <f>IF(Z877=0,IF(ISNUMBER(SEARCH("X",AV877)),"Unrated (0-5; X)","Unrated (0-5)"),IF(Z877=1,V877&amp;"/5",V877&amp;"-"&amp;X877&amp;"/5 (P"&amp;IF(ISNUMBER(SEARCH("X",AV877)),"; X","")&amp;")"))</f>
        <v/>
      </c>
      <c r="U877" s="26">
        <f>IF(AS877=0,"",IF(AR877=0,"Incomplete/invalid",IF(AA877=0,IF(ISNUMBER(SEARCH("X",AW877)),"Unrated (0-5; X)","Unrated (0-5)"),IF(AA877=1,W877&amp;"/5",W877&amp;"-"&amp;Y877&amp;"/5 (P"&amp;IF(ISNUMBER(SEARCH("X",AW877)),"; X","")&amp;")"))))</f>
        <v/>
      </c>
      <c r="V877" s="53">
        <f>LEN(AV877)-LEN(SUBSTITUTE(AV877,"Y",""))</f>
        <v/>
      </c>
      <c r="W877" s="54">
        <f>IF(AR877=1,LEN(AW877)-LEN(SUBSTITUTE(AW877,"Y","")),"")</f>
        <v/>
      </c>
      <c r="X877" s="53">
        <f>5-(LEN(AV877)-LEN(SUBSTITUTE(AV877,"N","")))</f>
        <v/>
      </c>
      <c r="Y877" s="54">
        <f>IF(AR877=1,5-(LEN(AW877)-LEN(SUBSTITUTE(AW877,"N",""))),"")</f>
        <v/>
      </c>
      <c r="Z877" s="55">
        <f>(V877+5-X877)/5</f>
        <v/>
      </c>
      <c r="AA877" s="56">
        <f>IF(AR877=1,(W877+5-Y877)/5,"")</f>
        <v/>
      </c>
      <c r="AB877" s="57">
        <f>D877*V877/5</f>
        <v/>
      </c>
      <c r="AC877" s="58">
        <f>IF(AR877=1,D877*W877/5,"")</f>
        <v/>
      </c>
      <c r="AD877" s="57">
        <f>D877*X877/5</f>
        <v/>
      </c>
      <c r="AE877" s="58">
        <f>IF(AR877=1,D877*Y877/5,"")</f>
        <v/>
      </c>
      <c r="AF877" s="57">
        <f>D877*Z877</f>
        <v/>
      </c>
      <c r="AG877" s="58">
        <f>IF(AR877=1,D877*AA877,"")</f>
        <v/>
      </c>
      <c r="AH877" s="14" t="inlineStr">
        <is>
          <t>Y: none | N: none | X: none | U: C1, C2, C3, C4, C5. See dataset-specific evidence note in MCDM_Grades and the complete rules in MCDM_Rubric.</t>
        </is>
      </c>
      <c r="AI877" s="27" t="n"/>
      <c r="AJ877" s="14" t="inlineStr">
        <is>
          <t>https://zenodo.org/records/16291115</t>
        </is>
      </c>
      <c r="AK877" s="27" t="n"/>
      <c r="AL877" s="14" t="inlineStr">
        <is>
          <t>P: primary documentation (not evaluator-verified data quality)</t>
        </is>
      </c>
      <c r="AM877" s="27" t="n"/>
      <c r="AN877" s="14" t="inlineStr">
        <is>
          <t>10.5281/zenodo.16291115</t>
        </is>
      </c>
      <c r="AO877" s="27" t="n"/>
      <c r="AP877" s="14" t="inlineStr">
        <is>
          <t>2026-09-07</t>
        </is>
      </c>
      <c r="AQ877" s="27" t="n"/>
      <c r="AR877" s="14">
        <f>IF(AND(AS877=5,LEN(AW877)=5,LEN(SUBSTITUTE(SUBSTITUTE(SUBSTITUTE(SUBSTITUTE(AW877,"Y",""),"N",""),"U",""),"X",""))=0),1,0)</f>
        <v/>
      </c>
      <c r="AS877" s="14">
        <f>COUNTA(G877,J877,M877,P877,S877)</f>
        <v/>
      </c>
      <c r="AT877" s="14">
        <f>SUM(IF(OR(G877="Y",G877="N",G877="U",G877="X"),IF(G877=F877,1,0),0),IF(OR(J877="Y",J877="N",J877="U",J877="X"),IF(J877=I877,1,0),0),IF(OR(M877="Y",M877="N",M877="U",M877="X"),IF(M877=L877,1,0),0),IF(OR(P877="Y",P877="N",P877="U",P877="X"),IF(P877=O877,1,0),0),IF(OR(S877="Y",S877="N",S877="U",S877="X"),IF(S877=R877,1,0),0))</f>
        <v/>
      </c>
      <c r="AU877" s="14">
        <f>A877&amp;"|"&amp;LEFT(C877,1)</f>
        <v/>
      </c>
      <c r="AV877" s="14">
        <f>F877&amp;I877&amp;L877&amp;O877&amp;R877</f>
        <v/>
      </c>
      <c r="AW877" s="14">
        <f>G877&amp;J877&amp;M877&amp;P877&amp;S877</f>
        <v/>
      </c>
    </row>
    <row r="878" ht="70" customHeight="1">
      <c r="A878" s="14" t="inlineStr">
        <is>
          <t>DS-110</t>
        </is>
      </c>
      <c r="B878" s="14" t="inlineStr">
        <is>
          <t>BR-AsPavDam - Brazilian Asphalt Pavement Damage Dataset</t>
        </is>
      </c>
      <c r="C878" s="14" t="inlineStr">
        <is>
          <t>R Domain Fit</t>
        </is>
      </c>
      <c r="D878" s="14">
        <f>MCDM_Settings!$D$11</f>
        <v/>
      </c>
      <c r="E878" s="14" t="inlineStr">
        <is>
          <t>R1 Define the domain</t>
        </is>
      </c>
      <c r="F878" s="21" t="inlineStr">
        <is>
          <t>Y</t>
        </is>
      </c>
      <c r="G878" s="23" t="n"/>
      <c r="H878" s="14" t="inlineStr">
        <is>
          <t>R2 Describe coverage</t>
        </is>
      </c>
      <c r="I878" s="21" t="inlineStr">
        <is>
          <t>Y</t>
        </is>
      </c>
      <c r="J878" s="23" t="n"/>
      <c r="K878" s="14" t="inlineStr">
        <is>
          <t>R3 Compare the target</t>
        </is>
      </c>
      <c r="L878" s="21" t="inlineStr">
        <is>
          <t>U</t>
        </is>
      </c>
      <c r="M878" s="23" t="n"/>
      <c r="N878" s="14" t="inlineStr">
        <is>
          <t>R4 Check for bias</t>
        </is>
      </c>
      <c r="O878" s="21" t="inlineStr">
        <is>
          <t>Y</t>
        </is>
      </c>
      <c r="P878" s="23" t="n"/>
      <c r="Q878" s="14" t="inlineStr">
        <is>
          <t>R5 Test a new domain</t>
        </is>
      </c>
      <c r="R878" s="21" t="inlineStr">
        <is>
          <t>U</t>
        </is>
      </c>
      <c r="S878" s="23" t="n"/>
      <c r="T878" s="14">
        <f>IF(Z878=0,IF(ISNUMBER(SEARCH("X",AV878)),"Unrated (0-5; X)","Unrated (0-5)"),IF(Z878=1,V878&amp;"/5",V878&amp;"-"&amp;X878&amp;"/5 (P"&amp;IF(ISNUMBER(SEARCH("X",AV878)),"; X","")&amp;")"))</f>
        <v/>
      </c>
      <c r="U878" s="26">
        <f>IF(AS878=0,"",IF(AR878=0,"Incomplete/invalid",IF(AA878=0,IF(ISNUMBER(SEARCH("X",AW878)),"Unrated (0-5; X)","Unrated (0-5)"),IF(AA878=1,W878&amp;"/5",W878&amp;"-"&amp;Y878&amp;"/5 (P"&amp;IF(ISNUMBER(SEARCH("X",AW878)),"; X","")&amp;")"))))</f>
        <v/>
      </c>
      <c r="V878" s="53">
        <f>LEN(AV878)-LEN(SUBSTITUTE(AV878,"Y",""))</f>
        <v/>
      </c>
      <c r="W878" s="54">
        <f>IF(AR878=1,LEN(AW878)-LEN(SUBSTITUTE(AW878,"Y","")),"")</f>
        <v/>
      </c>
      <c r="X878" s="53">
        <f>5-(LEN(AV878)-LEN(SUBSTITUTE(AV878,"N","")))</f>
        <v/>
      </c>
      <c r="Y878" s="54">
        <f>IF(AR878=1,5-(LEN(AW878)-LEN(SUBSTITUTE(AW878,"N",""))),"")</f>
        <v/>
      </c>
      <c r="Z878" s="55">
        <f>(V878+5-X878)/5</f>
        <v/>
      </c>
      <c r="AA878" s="56">
        <f>IF(AR878=1,(W878+5-Y878)/5,"")</f>
        <v/>
      </c>
      <c r="AB878" s="57">
        <f>D878*V878/5</f>
        <v/>
      </c>
      <c r="AC878" s="58">
        <f>IF(AR878=1,D878*W878/5,"")</f>
        <v/>
      </c>
      <c r="AD878" s="57">
        <f>D878*X878/5</f>
        <v/>
      </c>
      <c r="AE878" s="58">
        <f>IF(AR878=1,D878*Y878/5,"")</f>
        <v/>
      </c>
      <c r="AF878" s="57">
        <f>D878*Z878</f>
        <v/>
      </c>
      <c r="AG878" s="58">
        <f>IF(AR878=1,D878*AA878,"")</f>
        <v/>
      </c>
      <c r="AH878" s="14" t="inlineStr">
        <is>
          <t>Y: R1, R2, R4 | N: none | X: none | U: R3, R5. See dataset-specific evidence note in MCDM_Grades and the complete rules in MCDM_Rubric.</t>
        </is>
      </c>
      <c r="AI878" s="27" t="n"/>
      <c r="AJ878" s="14" t="inlineStr">
        <is>
          <t>https://zenodo.org/records/16291115</t>
        </is>
      </c>
      <c r="AK878" s="27" t="n"/>
      <c r="AL878" s="14" t="inlineStr">
        <is>
          <t>P: primary documentation (not evaluator-verified data quality)</t>
        </is>
      </c>
      <c r="AM878" s="27" t="n"/>
      <c r="AN878" s="14" t="inlineStr">
        <is>
          <t>10.5281/zenodo.16291115</t>
        </is>
      </c>
      <c r="AO878" s="27" t="n"/>
      <c r="AP878" s="14" t="inlineStr">
        <is>
          <t>2026-09-07</t>
        </is>
      </c>
      <c r="AQ878" s="27" t="n"/>
      <c r="AR878" s="14">
        <f>IF(AND(AS878=5,LEN(AW878)=5,LEN(SUBSTITUTE(SUBSTITUTE(SUBSTITUTE(SUBSTITUTE(AW878,"Y",""),"N",""),"U",""),"X",""))=0),1,0)</f>
        <v/>
      </c>
      <c r="AS878" s="14">
        <f>COUNTA(G878,J878,M878,P878,S878)</f>
        <v/>
      </c>
      <c r="AT878" s="14">
        <f>SUM(IF(OR(G878="Y",G878="N",G878="U",G878="X"),IF(G878=F878,1,0),0),IF(OR(J878="Y",J878="N",J878="U",J878="X"),IF(J878=I878,1,0),0),IF(OR(M878="Y",M878="N",M878="U",M878="X"),IF(M878=L878,1,0),0),IF(OR(P878="Y",P878="N",P878="U",P878="X"),IF(P878=O878,1,0),0),IF(OR(S878="Y",S878="N",S878="U",S878="X"),IF(S878=R878,1,0),0))</f>
        <v/>
      </c>
      <c r="AU878" s="14">
        <f>A878&amp;"|"&amp;LEFT(C878,1)</f>
        <v/>
      </c>
      <c r="AV878" s="14">
        <f>F878&amp;I878&amp;L878&amp;O878&amp;R878</f>
        <v/>
      </c>
      <c r="AW878" s="14">
        <f>G878&amp;J878&amp;M878&amp;P878&amp;S878</f>
        <v/>
      </c>
    </row>
    <row r="879" ht="70" customHeight="1">
      <c r="A879" s="14" t="inlineStr">
        <is>
          <t>DS-110</t>
        </is>
      </c>
      <c r="B879" s="14" t="inlineStr">
        <is>
          <t>BR-AsPavDam - Brazilian Asphalt Pavement Damage Dataset</t>
        </is>
      </c>
      <c r="C879" s="14" t="inlineStr">
        <is>
          <t>M Sensor Details</t>
        </is>
      </c>
      <c r="D879" s="14">
        <f>MCDM_Settings!$D$12</f>
        <v/>
      </c>
      <c r="E879" s="14" t="inlineStr">
        <is>
          <t>M1 Identify equipment</t>
        </is>
      </c>
      <c r="F879" s="21" t="inlineStr">
        <is>
          <t>Y</t>
        </is>
      </c>
      <c r="G879" s="23" t="n"/>
      <c r="H879" s="14" t="inlineStr">
        <is>
          <t>M2 Specify the scale</t>
        </is>
      </c>
      <c r="I879" s="21" t="inlineStr">
        <is>
          <t>U</t>
        </is>
      </c>
      <c r="J879" s="23" t="n"/>
      <c r="K879" s="14" t="inlineStr">
        <is>
          <t>M3 Locate the records</t>
        </is>
      </c>
      <c r="L879" s="21" t="inlineStr">
        <is>
          <t>U</t>
        </is>
      </c>
      <c r="M879" s="23" t="n"/>
      <c r="N879" s="14" t="inlineStr">
        <is>
          <t>M4 Report precision</t>
        </is>
      </c>
      <c r="O879" s="21" t="inlineStr">
        <is>
          <t>U</t>
        </is>
      </c>
      <c r="P879" s="23" t="n"/>
      <c r="Q879" s="14" t="inlineStr">
        <is>
          <t>M5 Explain processing</t>
        </is>
      </c>
      <c r="R879" s="21" t="inlineStr">
        <is>
          <t>Y</t>
        </is>
      </c>
      <c r="S879" s="23" t="n"/>
      <c r="T879" s="14">
        <f>IF(Z879=0,IF(ISNUMBER(SEARCH("X",AV879)),"Unrated (0-5; X)","Unrated (0-5)"),IF(Z879=1,V879&amp;"/5",V879&amp;"-"&amp;X879&amp;"/5 (P"&amp;IF(ISNUMBER(SEARCH("X",AV879)),"; X","")&amp;")"))</f>
        <v/>
      </c>
      <c r="U879" s="26">
        <f>IF(AS879=0,"",IF(AR879=0,"Incomplete/invalid",IF(AA879=0,IF(ISNUMBER(SEARCH("X",AW879)),"Unrated (0-5; X)","Unrated (0-5)"),IF(AA879=1,W879&amp;"/5",W879&amp;"-"&amp;Y879&amp;"/5 (P"&amp;IF(ISNUMBER(SEARCH("X",AW879)),"; X","")&amp;")"))))</f>
        <v/>
      </c>
      <c r="V879" s="53">
        <f>LEN(AV879)-LEN(SUBSTITUTE(AV879,"Y",""))</f>
        <v/>
      </c>
      <c r="W879" s="54">
        <f>IF(AR879=1,LEN(AW879)-LEN(SUBSTITUTE(AW879,"Y","")),"")</f>
        <v/>
      </c>
      <c r="X879" s="53">
        <f>5-(LEN(AV879)-LEN(SUBSTITUTE(AV879,"N","")))</f>
        <v/>
      </c>
      <c r="Y879" s="54">
        <f>IF(AR879=1,5-(LEN(AW879)-LEN(SUBSTITUTE(AW879,"N",""))),"")</f>
        <v/>
      </c>
      <c r="Z879" s="55">
        <f>(V879+5-X879)/5</f>
        <v/>
      </c>
      <c r="AA879" s="56">
        <f>IF(AR879=1,(W879+5-Y879)/5,"")</f>
        <v/>
      </c>
      <c r="AB879" s="57">
        <f>D879*V879/5</f>
        <v/>
      </c>
      <c r="AC879" s="58">
        <f>IF(AR879=1,D879*W879/5,"")</f>
        <v/>
      </c>
      <c r="AD879" s="57">
        <f>D879*X879/5</f>
        <v/>
      </c>
      <c r="AE879" s="58">
        <f>IF(AR879=1,D879*Y879/5,"")</f>
        <v/>
      </c>
      <c r="AF879" s="57">
        <f>D879*Z879</f>
        <v/>
      </c>
      <c r="AG879" s="58">
        <f>IF(AR879=1,D879*AA879,"")</f>
        <v/>
      </c>
      <c r="AH879" s="14" t="inlineStr">
        <is>
          <t>Y: M1, M5 | N: none | X: none | U: M2, M3, M4. See dataset-specific evidence note in MCDM_Grades and the complete rules in MCDM_Rubric.</t>
        </is>
      </c>
      <c r="AI879" s="27" t="n"/>
      <c r="AJ879" s="14" t="inlineStr">
        <is>
          <t>https://zenodo.org/records/16291115</t>
        </is>
      </c>
      <c r="AK879" s="27" t="n"/>
      <c r="AL879" s="14" t="inlineStr">
        <is>
          <t>P: primary documentation (not evaluator-verified data quality)</t>
        </is>
      </c>
      <c r="AM879" s="27" t="n"/>
      <c r="AN879" s="14" t="inlineStr">
        <is>
          <t>10.5281/zenodo.16291115</t>
        </is>
      </c>
      <c r="AO879" s="27" t="n"/>
      <c r="AP879" s="14" t="inlineStr">
        <is>
          <t>2026-09-07</t>
        </is>
      </c>
      <c r="AQ879" s="27" t="n"/>
      <c r="AR879" s="14">
        <f>IF(AND(AS879=5,LEN(AW879)=5,LEN(SUBSTITUTE(SUBSTITUTE(SUBSTITUTE(SUBSTITUTE(AW879,"Y",""),"N",""),"U",""),"X",""))=0),1,0)</f>
        <v/>
      </c>
      <c r="AS879" s="14">
        <f>COUNTA(G879,J879,M879,P879,S879)</f>
        <v/>
      </c>
      <c r="AT879" s="14">
        <f>SUM(IF(OR(G879="Y",G879="N",G879="U",G879="X"),IF(G879=F879,1,0),0),IF(OR(J879="Y",J879="N",J879="U",J879="X"),IF(J879=I879,1,0),0),IF(OR(M879="Y",M879="N",M879="U",M879="X"),IF(M879=L879,1,0),0),IF(OR(P879="Y",P879="N",P879="U",P879="X"),IF(P879=O879,1,0),0),IF(OR(S879="Y",S879="N",S879="U",S879="X"),IF(S879=R879,1,0),0))</f>
        <v/>
      </c>
      <c r="AU879" s="14">
        <f>A879&amp;"|"&amp;LEFT(C879,1)</f>
        <v/>
      </c>
      <c r="AV879" s="14">
        <f>F879&amp;I879&amp;L879&amp;O879&amp;R879</f>
        <v/>
      </c>
      <c r="AW879" s="14">
        <f>G879&amp;J879&amp;M879&amp;P879&amp;S879</f>
        <v/>
      </c>
    </row>
    <row r="880" ht="70" customHeight="1">
      <c r="A880" s="14" t="inlineStr">
        <is>
          <t>DS-110</t>
        </is>
      </c>
      <c r="B880" s="14" t="inlineStr">
        <is>
          <t>BR-AsPavDam - Brazilian Asphalt Pavement Damage Dataset</t>
        </is>
      </c>
      <c r="C880" s="14" t="inlineStr">
        <is>
          <t>V Test Readiness</t>
        </is>
      </c>
      <c r="D880" s="14">
        <f>MCDM_Settings!$D$13</f>
        <v/>
      </c>
      <c r="E880" s="14" t="inlineStr">
        <is>
          <t>V1 Identify test data</t>
        </is>
      </c>
      <c r="F880" s="21" t="inlineStr">
        <is>
          <t>Y</t>
        </is>
      </c>
      <c r="G880" s="23" t="n"/>
      <c r="H880" s="14" t="inlineStr">
        <is>
          <t>V2 Define the splits</t>
        </is>
      </c>
      <c r="I880" s="21" t="inlineStr">
        <is>
          <t>U</t>
        </is>
      </c>
      <c r="J880" s="23" t="n"/>
      <c r="K880" s="14" t="inlineStr">
        <is>
          <t>V3 Prevent leakage</t>
        </is>
      </c>
      <c r="L880" s="21" t="inlineStr">
        <is>
          <t>U</t>
        </is>
      </c>
      <c r="M880" s="23" t="n"/>
      <c r="N880" s="14" t="inlineStr">
        <is>
          <t>V4 Provide a baseline</t>
        </is>
      </c>
      <c r="O880" s="21" t="inlineStr">
        <is>
          <t>U</t>
        </is>
      </c>
      <c r="P880" s="23" t="n"/>
      <c r="Q880" s="14" t="inlineStr">
        <is>
          <t>V5 Report uncertainty</t>
        </is>
      </c>
      <c r="R880" s="21" t="inlineStr">
        <is>
          <t>U</t>
        </is>
      </c>
      <c r="S880" s="23" t="n"/>
      <c r="T880" s="14">
        <f>IF(Z880=0,IF(ISNUMBER(SEARCH("X",AV880)),"Unrated (0-5; X)","Unrated (0-5)"),IF(Z880=1,V880&amp;"/5",V880&amp;"-"&amp;X880&amp;"/5 (P"&amp;IF(ISNUMBER(SEARCH("X",AV880)),"; X","")&amp;")"))</f>
        <v/>
      </c>
      <c r="U880" s="26">
        <f>IF(AS880=0,"",IF(AR880=0,"Incomplete/invalid",IF(AA880=0,IF(ISNUMBER(SEARCH("X",AW880)),"Unrated (0-5; X)","Unrated (0-5)"),IF(AA880=1,W880&amp;"/5",W880&amp;"-"&amp;Y880&amp;"/5 (P"&amp;IF(ISNUMBER(SEARCH("X",AW880)),"; X","")&amp;")"))))</f>
        <v/>
      </c>
      <c r="V880" s="53">
        <f>LEN(AV880)-LEN(SUBSTITUTE(AV880,"Y",""))</f>
        <v/>
      </c>
      <c r="W880" s="54">
        <f>IF(AR880=1,LEN(AW880)-LEN(SUBSTITUTE(AW880,"Y","")),"")</f>
        <v/>
      </c>
      <c r="X880" s="53">
        <f>5-(LEN(AV880)-LEN(SUBSTITUTE(AV880,"N","")))</f>
        <v/>
      </c>
      <c r="Y880" s="54">
        <f>IF(AR880=1,5-(LEN(AW880)-LEN(SUBSTITUTE(AW880,"N",""))),"")</f>
        <v/>
      </c>
      <c r="Z880" s="55">
        <f>(V880+5-X880)/5</f>
        <v/>
      </c>
      <c r="AA880" s="56">
        <f>IF(AR880=1,(W880+5-Y880)/5,"")</f>
        <v/>
      </c>
      <c r="AB880" s="57">
        <f>D880*V880/5</f>
        <v/>
      </c>
      <c r="AC880" s="58">
        <f>IF(AR880=1,D880*W880/5,"")</f>
        <v/>
      </c>
      <c r="AD880" s="57">
        <f>D880*X880/5</f>
        <v/>
      </c>
      <c r="AE880" s="58">
        <f>IF(AR880=1,D880*Y880/5,"")</f>
        <v/>
      </c>
      <c r="AF880" s="57">
        <f>D880*Z880</f>
        <v/>
      </c>
      <c r="AG880" s="58">
        <f>IF(AR880=1,D880*AA880,"")</f>
        <v/>
      </c>
      <c r="AH880" s="14" t="inlineStr">
        <is>
          <t>Y: V1 | N: none | X: none | U: V2, V3, V4, V5. See dataset-specific evidence note in MCDM_Grades and the complete rules in MCDM_Rubric.</t>
        </is>
      </c>
      <c r="AI880" s="27" t="n"/>
      <c r="AJ880" s="14" t="inlineStr">
        <is>
          <t>https://zenodo.org/records/16291115</t>
        </is>
      </c>
      <c r="AK880" s="27" t="n"/>
      <c r="AL880" s="14" t="inlineStr">
        <is>
          <t>P: primary documentation (not evaluator-verified data quality)</t>
        </is>
      </c>
      <c r="AM880" s="27" t="n"/>
      <c r="AN880" s="14" t="inlineStr">
        <is>
          <t>10.5281/zenodo.16291115</t>
        </is>
      </c>
      <c r="AO880" s="27" t="n"/>
      <c r="AP880" s="14" t="inlineStr">
        <is>
          <t>2026-09-07</t>
        </is>
      </c>
      <c r="AQ880" s="27" t="n"/>
      <c r="AR880" s="14">
        <f>IF(AND(AS880=5,LEN(AW880)=5,LEN(SUBSTITUTE(SUBSTITUTE(SUBSTITUTE(SUBSTITUTE(AW880,"Y",""),"N",""),"U",""),"X",""))=0),1,0)</f>
        <v/>
      </c>
      <c r="AS880" s="14">
        <f>COUNTA(G880,J880,M880,P880,S880)</f>
        <v/>
      </c>
      <c r="AT880" s="14">
        <f>SUM(IF(OR(G880="Y",G880="N",G880="U",G880="X"),IF(G880=F880,1,0),0),IF(OR(J880="Y",J880="N",J880="U",J880="X"),IF(J880=I880,1,0),0),IF(OR(M880="Y",M880="N",M880="U",M880="X"),IF(M880=L880,1,0),0),IF(OR(P880="Y",P880="N",P880="U",P880="X"),IF(P880=O880,1,0),0),IF(OR(S880="Y",S880="N",S880="U",S880="X"),IF(S880=R880,1,0),0))</f>
        <v/>
      </c>
      <c r="AU880" s="14">
        <f>A880&amp;"|"&amp;LEFT(C880,1)</f>
        <v/>
      </c>
      <c r="AV880" s="14">
        <f>F880&amp;I880&amp;L880&amp;O880&amp;R880</f>
        <v/>
      </c>
      <c r="AW880" s="14">
        <f>G880&amp;J880&amp;M880&amp;P880&amp;S880</f>
        <v/>
      </c>
    </row>
    <row r="881" ht="70" customHeight="1">
      <c r="A881" s="14" t="inlineStr">
        <is>
          <t>DS-110</t>
        </is>
      </c>
      <c r="B881" s="14" t="inlineStr">
        <is>
          <t>BR-AsPavDam - Brazilian Asphalt Pavement Damage Dataset</t>
        </is>
      </c>
      <c r="C881" s="14" t="inlineStr">
        <is>
          <t>E Engineering Value</t>
        </is>
      </c>
      <c r="D881" s="14">
        <f>MCDM_Settings!$D$14</f>
        <v/>
      </c>
      <c r="E881" s="14" t="inlineStr">
        <is>
          <t>E1 Define the outcome</t>
        </is>
      </c>
      <c r="F881" s="21" t="inlineStr">
        <is>
          <t>U</t>
        </is>
      </c>
      <c r="G881" s="23" t="n"/>
      <c r="H881" s="14" t="inlineStr">
        <is>
          <t>E2 Provide measurements</t>
        </is>
      </c>
      <c r="I881" s="21" t="inlineStr">
        <is>
          <t>U</t>
        </is>
      </c>
      <c r="J881" s="23" t="n"/>
      <c r="K881" s="14" t="inlineStr">
        <is>
          <t>E3 Link the records</t>
        </is>
      </c>
      <c r="L881" s="21" t="inlineStr">
        <is>
          <t>U</t>
        </is>
      </c>
      <c r="M881" s="23" t="n"/>
      <c r="N881" s="14" t="inlineStr">
        <is>
          <t>E4 Map agency needs</t>
        </is>
      </c>
      <c r="O881" s="21" t="inlineStr">
        <is>
          <t>U</t>
        </is>
      </c>
      <c r="P881" s="23" t="n"/>
      <c r="Q881" s="14" t="inlineStr">
        <is>
          <t>E5 Validate the decision</t>
        </is>
      </c>
      <c r="R881" s="21" t="inlineStr">
        <is>
          <t>U</t>
        </is>
      </c>
      <c r="S881" s="23" t="n"/>
      <c r="T881" s="14">
        <f>IF(Z881=0,IF(ISNUMBER(SEARCH("X",AV881)),"Unrated (0-5; X)","Unrated (0-5)"),IF(Z881=1,V881&amp;"/5",V881&amp;"-"&amp;X881&amp;"/5 (P"&amp;IF(ISNUMBER(SEARCH("X",AV881)),"; X","")&amp;")"))</f>
        <v/>
      </c>
      <c r="U881" s="26">
        <f>IF(AS881=0,"",IF(AR881=0,"Incomplete/invalid",IF(AA881=0,IF(ISNUMBER(SEARCH("X",AW881)),"Unrated (0-5; X)","Unrated (0-5)"),IF(AA881=1,W881&amp;"/5",W881&amp;"-"&amp;Y881&amp;"/5 (P"&amp;IF(ISNUMBER(SEARCH("X",AW881)),"; X","")&amp;")"))))</f>
        <v/>
      </c>
      <c r="V881" s="53">
        <f>LEN(AV881)-LEN(SUBSTITUTE(AV881,"Y",""))</f>
        <v/>
      </c>
      <c r="W881" s="54">
        <f>IF(AR881=1,LEN(AW881)-LEN(SUBSTITUTE(AW881,"Y","")),"")</f>
        <v/>
      </c>
      <c r="X881" s="53">
        <f>5-(LEN(AV881)-LEN(SUBSTITUTE(AV881,"N","")))</f>
        <v/>
      </c>
      <c r="Y881" s="54">
        <f>IF(AR881=1,5-(LEN(AW881)-LEN(SUBSTITUTE(AW881,"N",""))),"")</f>
        <v/>
      </c>
      <c r="Z881" s="55">
        <f>(V881+5-X881)/5</f>
        <v/>
      </c>
      <c r="AA881" s="56">
        <f>IF(AR881=1,(W881+5-Y881)/5,"")</f>
        <v/>
      </c>
      <c r="AB881" s="57">
        <f>D881*V881/5</f>
        <v/>
      </c>
      <c r="AC881" s="58">
        <f>IF(AR881=1,D881*W881/5,"")</f>
        <v/>
      </c>
      <c r="AD881" s="57">
        <f>D881*X881/5</f>
        <v/>
      </c>
      <c r="AE881" s="58">
        <f>IF(AR881=1,D881*Y881/5,"")</f>
        <v/>
      </c>
      <c r="AF881" s="57">
        <f>D881*Z881</f>
        <v/>
      </c>
      <c r="AG881" s="58">
        <f>IF(AR881=1,D881*AA881,"")</f>
        <v/>
      </c>
      <c r="AH881" s="14" t="inlineStr">
        <is>
          <t>Y: none | N: none | X: none | U: E1, E2, E3, E4, E5. See dataset-specific evidence note in MCDM_Grades and the complete rules in MCDM_Rubric.</t>
        </is>
      </c>
      <c r="AI881" s="27" t="n"/>
      <c r="AJ881" s="14" t="inlineStr">
        <is>
          <t>https://zenodo.org/records/16291115</t>
        </is>
      </c>
      <c r="AK881" s="27" t="n"/>
      <c r="AL881" s="14" t="inlineStr">
        <is>
          <t>P: primary documentation (not evaluator-verified data quality)</t>
        </is>
      </c>
      <c r="AM881" s="27" t="n"/>
      <c r="AN881" s="14" t="inlineStr">
        <is>
          <t>10.5281/zenodo.16291115</t>
        </is>
      </c>
      <c r="AO881" s="27" t="n"/>
      <c r="AP881" s="14" t="inlineStr">
        <is>
          <t>2026-09-07</t>
        </is>
      </c>
      <c r="AQ881" s="27" t="n"/>
      <c r="AR881" s="14">
        <f>IF(AND(AS881=5,LEN(AW881)=5,LEN(SUBSTITUTE(SUBSTITUTE(SUBSTITUTE(SUBSTITUTE(AW881,"Y",""),"N",""),"U",""),"X",""))=0),1,0)</f>
        <v/>
      </c>
      <c r="AS881" s="14">
        <f>COUNTA(G881,J881,M881,P881,S881)</f>
        <v/>
      </c>
      <c r="AT881" s="14">
        <f>SUM(IF(OR(G881="Y",G881="N",G881="U",G881="X"),IF(G881=F881,1,0),0),IF(OR(J881="Y",J881="N",J881="U",J881="X"),IF(J881=I881,1,0),0),IF(OR(M881="Y",M881="N",M881="U",M881="X"),IF(M881=L881,1,0),0),IF(OR(P881="Y",P881="N",P881="U",P881="X"),IF(P881=O881,1,0),0),IF(OR(S881="Y",S881="N",S881="U",S881="X"),IF(S881=R881,1,0),0))</f>
        <v/>
      </c>
      <c r="AU881" s="14">
        <f>A881&amp;"|"&amp;LEFT(C881,1)</f>
        <v/>
      </c>
      <c r="AV881" s="14">
        <f>F881&amp;I881&amp;L881&amp;O881&amp;R881</f>
        <v/>
      </c>
      <c r="AW881" s="14">
        <f>G881&amp;J881&amp;M881&amp;P881&amp;S881</f>
        <v/>
      </c>
    </row>
    <row r="882" ht="70" customHeight="1">
      <c r="A882" s="14" t="inlineStr">
        <is>
          <t>DS-111</t>
        </is>
      </c>
      <c r="B882" s="14" t="inlineStr">
        <is>
          <t>CAMBER Dataset - Road Survey Video / Road Monitoring Route Series (67 Zenodo records)</t>
        </is>
      </c>
      <c r="C882" s="14" t="inlineStr">
        <is>
          <t>A Access</t>
        </is>
      </c>
      <c r="D882" s="14">
        <f>MCDM_Settings!$D$7</f>
        <v/>
      </c>
      <c r="E882" s="14" t="inlineStr">
        <is>
          <t>A1 Find the release</t>
        </is>
      </c>
      <c r="F882" s="21" t="inlineStr">
        <is>
          <t>U</t>
        </is>
      </c>
      <c r="G882" s="23" t="n"/>
      <c r="H882" s="14" t="inlineStr">
        <is>
          <t>A2 Get the data</t>
        </is>
      </c>
      <c r="I882" s="21" t="inlineStr">
        <is>
          <t>U</t>
        </is>
      </c>
      <c r="J882" s="23" t="n"/>
      <c r="K882" s="14" t="inlineStr">
        <is>
          <t>A3 Check the license</t>
        </is>
      </c>
      <c r="L882" s="21" t="inlineStr">
        <is>
          <t>U</t>
        </is>
      </c>
      <c r="M882" s="23" t="n"/>
      <c r="N882" s="14" t="inlineStr">
        <is>
          <t>A4 Check other rights</t>
        </is>
      </c>
      <c r="O882" s="21" t="inlineStr">
        <is>
          <t>U</t>
        </is>
      </c>
      <c r="P882" s="23" t="n"/>
      <c r="Q882" s="14" t="inlineStr">
        <is>
          <t>A5 Open a sample</t>
        </is>
      </c>
      <c r="R882" s="21" t="inlineStr">
        <is>
          <t>U</t>
        </is>
      </c>
      <c r="S882" s="23" t="n"/>
      <c r="T882" s="14">
        <f>IF(Z882=0,IF(ISNUMBER(SEARCH("X",AV882)),"Unrated (0-5; X)","Unrated (0-5)"),IF(Z882=1,V882&amp;"/5",V882&amp;"-"&amp;X882&amp;"/5 (P"&amp;IF(ISNUMBER(SEARCH("X",AV882)),"; X","")&amp;")"))</f>
        <v/>
      </c>
      <c r="U882" s="26">
        <f>IF(AS882=0,"",IF(AR882=0,"Incomplete/invalid",IF(AA882=0,IF(ISNUMBER(SEARCH("X",AW882)),"Unrated (0-5; X)","Unrated (0-5)"),IF(AA882=1,W882&amp;"/5",W882&amp;"-"&amp;Y882&amp;"/5 (P"&amp;IF(ISNUMBER(SEARCH("X",AW882)),"; X","")&amp;")"))))</f>
        <v/>
      </c>
      <c r="V882" s="53">
        <f>LEN(AV882)-LEN(SUBSTITUTE(AV882,"Y",""))</f>
        <v/>
      </c>
      <c r="W882" s="54">
        <f>IF(AR882=1,LEN(AW882)-LEN(SUBSTITUTE(AW882,"Y","")),"")</f>
        <v/>
      </c>
      <c r="X882" s="53">
        <f>5-(LEN(AV882)-LEN(SUBSTITUTE(AV882,"N","")))</f>
        <v/>
      </c>
      <c r="Y882" s="54">
        <f>IF(AR882=1,5-(LEN(AW882)-LEN(SUBSTITUTE(AW882,"N",""))),"")</f>
        <v/>
      </c>
      <c r="Z882" s="55">
        <f>(V882+5-X882)/5</f>
        <v/>
      </c>
      <c r="AA882" s="56">
        <f>IF(AR882=1,(W882+5-Y882)/5,"")</f>
        <v/>
      </c>
      <c r="AB882" s="57">
        <f>D882*V882/5</f>
        <v/>
      </c>
      <c r="AC882" s="58">
        <f>IF(AR882=1,D882*W882/5,"")</f>
        <v/>
      </c>
      <c r="AD882" s="57">
        <f>D882*X882/5</f>
        <v/>
      </c>
      <c r="AE882" s="58">
        <f>IF(AR882=1,D882*Y882/5,"")</f>
        <v/>
      </c>
      <c r="AF882" s="57">
        <f>D882*Z882</f>
        <v/>
      </c>
      <c r="AG882" s="58">
        <f>IF(AR882=1,D882*AA882,"")</f>
        <v/>
      </c>
      <c r="AH882" s="14" t="inlineStr">
        <is>
          <t>Y: none | N: none | X: none | U: A1, A2, A3, A4, A5. See dataset-specific evidence note in MCDM_Grades and the complete rules in MCDM_Rubric.</t>
        </is>
      </c>
      <c r="AI882" s="27" t="n"/>
      <c r="AJ882" s="14" t="inlineStr">
        <is>
          <t>https://zenodo.org/records/18704114</t>
        </is>
      </c>
      <c r="AK882" s="27" t="n"/>
      <c r="AL882" s="14" t="inlineStr">
        <is>
          <t>P: primary documentation (not evaluator-verified data quality)</t>
        </is>
      </c>
      <c r="AM882" s="27" t="n"/>
      <c r="AN882" s="14" t="inlineStr">
        <is>
          <t>10.5281/zenodo.18704114</t>
        </is>
      </c>
      <c r="AO882" s="27" t="n"/>
      <c r="AP882" s="14" t="inlineStr">
        <is>
          <t>2026-09-07</t>
        </is>
      </c>
      <c r="AQ882" s="27" t="n"/>
      <c r="AR882" s="14">
        <f>IF(AND(AS882=5,LEN(AW882)=5,LEN(SUBSTITUTE(SUBSTITUTE(SUBSTITUTE(SUBSTITUTE(AW882,"Y",""),"N",""),"U",""),"X",""))=0),1,0)</f>
        <v/>
      </c>
      <c r="AS882" s="14">
        <f>COUNTA(G882,J882,M882,P882,S882)</f>
        <v/>
      </c>
      <c r="AT882" s="14">
        <f>SUM(IF(OR(G882="Y",G882="N",G882="U",G882="X"),IF(G882=F882,1,0),0),IF(OR(J882="Y",J882="N",J882="U",J882="X"),IF(J882=I882,1,0),0),IF(OR(M882="Y",M882="N",M882="U",M882="X"),IF(M882=L882,1,0),0),IF(OR(P882="Y",P882="N",P882="U",P882="X"),IF(P882=O882,1,0),0),IF(OR(S882="Y",S882="N",S882="U",S882="X"),IF(S882=R882,1,0),0))</f>
        <v/>
      </c>
      <c r="AU882" s="14">
        <f>A882&amp;"|"&amp;LEFT(C882,1)</f>
        <v/>
      </c>
      <c r="AV882" s="14">
        <f>F882&amp;I882&amp;L882&amp;O882&amp;R882</f>
        <v/>
      </c>
      <c r="AW882" s="14">
        <f>G882&amp;J882&amp;M882&amp;P882&amp;S882</f>
        <v/>
      </c>
    </row>
    <row r="883" ht="70" customHeight="1">
      <c r="A883" s="14" t="inlineStr">
        <is>
          <t>DS-111</t>
        </is>
      </c>
      <c r="B883" s="14" t="inlineStr">
        <is>
          <t>CAMBER Dataset - Road Survey Video / Road Monitoring Route Series (67 Zenodo records)</t>
        </is>
      </c>
      <c r="C883" s="14" t="inlineStr">
        <is>
          <t>L Label Quality</t>
        </is>
      </c>
      <c r="D883" s="14">
        <f>MCDM_Settings!$D$8</f>
        <v/>
      </c>
      <c r="E883" s="14" t="inlineStr">
        <is>
          <t>L1 Define the targets</t>
        </is>
      </c>
      <c r="F883" s="21" t="inlineStr">
        <is>
          <t>Y</t>
        </is>
      </c>
      <c r="G883" s="23" t="n"/>
      <c r="H883" s="14" t="inlineStr">
        <is>
          <t>L2 Explain the rules</t>
        </is>
      </c>
      <c r="I883" s="21" t="inlineStr">
        <is>
          <t>U</t>
        </is>
      </c>
      <c r="J883" s="23" t="n"/>
      <c r="K883" s="14" t="inlineStr">
        <is>
          <t>L3 Identify the team</t>
        </is>
      </c>
      <c r="L883" s="21" t="inlineStr">
        <is>
          <t>U</t>
        </is>
      </c>
      <c r="M883" s="23" t="n"/>
      <c r="N883" s="14" t="inlineStr">
        <is>
          <t>L4 Review and correct</t>
        </is>
      </c>
      <c r="O883" s="21" t="inlineStr">
        <is>
          <t>U</t>
        </is>
      </c>
      <c r="P883" s="23" t="n"/>
      <c r="Q883" s="14" t="inlineStr">
        <is>
          <t>L5 Measure reliability</t>
        </is>
      </c>
      <c r="R883" s="21" t="inlineStr">
        <is>
          <t>U</t>
        </is>
      </c>
      <c r="S883" s="23" t="n"/>
      <c r="T883" s="14">
        <f>IF(Z883=0,IF(ISNUMBER(SEARCH("X",AV883)),"Unrated (0-5; X)","Unrated (0-5)"),IF(Z883=1,V883&amp;"/5",V883&amp;"-"&amp;X883&amp;"/5 (P"&amp;IF(ISNUMBER(SEARCH("X",AV883)),"; X","")&amp;")"))</f>
        <v/>
      </c>
      <c r="U883" s="26">
        <f>IF(AS883=0,"",IF(AR883=0,"Incomplete/invalid",IF(AA883=0,IF(ISNUMBER(SEARCH("X",AW883)),"Unrated (0-5; X)","Unrated (0-5)"),IF(AA883=1,W883&amp;"/5",W883&amp;"-"&amp;Y883&amp;"/5 (P"&amp;IF(ISNUMBER(SEARCH("X",AW883)),"; X","")&amp;")"))))</f>
        <v/>
      </c>
      <c r="V883" s="53">
        <f>LEN(AV883)-LEN(SUBSTITUTE(AV883,"Y",""))</f>
        <v/>
      </c>
      <c r="W883" s="54">
        <f>IF(AR883=1,LEN(AW883)-LEN(SUBSTITUTE(AW883,"Y","")),"")</f>
        <v/>
      </c>
      <c r="X883" s="53">
        <f>5-(LEN(AV883)-LEN(SUBSTITUTE(AV883,"N","")))</f>
        <v/>
      </c>
      <c r="Y883" s="54">
        <f>IF(AR883=1,5-(LEN(AW883)-LEN(SUBSTITUTE(AW883,"N",""))),"")</f>
        <v/>
      </c>
      <c r="Z883" s="55">
        <f>(V883+5-X883)/5</f>
        <v/>
      </c>
      <c r="AA883" s="56">
        <f>IF(AR883=1,(W883+5-Y883)/5,"")</f>
        <v/>
      </c>
      <c r="AB883" s="57">
        <f>D883*V883/5</f>
        <v/>
      </c>
      <c r="AC883" s="58">
        <f>IF(AR883=1,D883*W883/5,"")</f>
        <v/>
      </c>
      <c r="AD883" s="57">
        <f>D883*X883/5</f>
        <v/>
      </c>
      <c r="AE883" s="58">
        <f>IF(AR883=1,D883*Y883/5,"")</f>
        <v/>
      </c>
      <c r="AF883" s="57">
        <f>D883*Z883</f>
        <v/>
      </c>
      <c r="AG883" s="58">
        <f>IF(AR883=1,D883*AA883,"")</f>
        <v/>
      </c>
      <c r="AH883" s="14" t="inlineStr">
        <is>
          <t>Y: L1 | N: none | X: none | U: L2, L3, L4, L5. See dataset-specific evidence note in MCDM_Grades and the complete rules in MCDM_Rubric.</t>
        </is>
      </c>
      <c r="AI883" s="27" t="n"/>
      <c r="AJ883" s="14" t="inlineStr">
        <is>
          <t>https://zenodo.org/records/18704114</t>
        </is>
      </c>
      <c r="AK883" s="27" t="n"/>
      <c r="AL883" s="14" t="inlineStr">
        <is>
          <t>P: primary documentation (not evaluator-verified data quality)</t>
        </is>
      </c>
      <c r="AM883" s="27" t="n"/>
      <c r="AN883" s="14" t="inlineStr">
        <is>
          <t>10.5281/zenodo.18704114</t>
        </is>
      </c>
      <c r="AO883" s="27" t="n"/>
      <c r="AP883" s="14" t="inlineStr">
        <is>
          <t>2026-09-07</t>
        </is>
      </c>
      <c r="AQ883" s="27" t="n"/>
      <c r="AR883" s="14">
        <f>IF(AND(AS883=5,LEN(AW883)=5,LEN(SUBSTITUTE(SUBSTITUTE(SUBSTITUTE(SUBSTITUTE(AW883,"Y",""),"N",""),"U",""),"X",""))=0),1,0)</f>
        <v/>
      </c>
      <c r="AS883" s="14">
        <f>COUNTA(G883,J883,M883,P883,S883)</f>
        <v/>
      </c>
      <c r="AT883" s="14">
        <f>SUM(IF(OR(G883="Y",G883="N",G883="U",G883="X"),IF(G883=F883,1,0),0),IF(OR(J883="Y",J883="N",J883="U",J883="X"),IF(J883=I883,1,0),0),IF(OR(M883="Y",M883="N",M883="U",M883="X"),IF(M883=L883,1,0),0),IF(OR(P883="Y",P883="N",P883="U",P883="X"),IF(P883=O883,1,0),0),IF(OR(S883="Y",S883="N",S883="U",S883="X"),IF(S883=R883,1,0),0))</f>
        <v/>
      </c>
      <c r="AU883" s="14">
        <f>A883&amp;"|"&amp;LEFT(C883,1)</f>
        <v/>
      </c>
      <c r="AV883" s="14">
        <f>F883&amp;I883&amp;L883&amp;O883&amp;R883</f>
        <v/>
      </c>
      <c r="AW883" s="14">
        <f>G883&amp;J883&amp;M883&amp;P883&amp;S883</f>
        <v/>
      </c>
    </row>
    <row r="884" ht="70" customHeight="1">
      <c r="A884" s="14" t="inlineStr">
        <is>
          <t>DS-111</t>
        </is>
      </c>
      <c r="B884" s="14" t="inlineStr">
        <is>
          <t>CAMBER Dataset - Road Survey Video / Road Monitoring Route Series (67 Zenodo records)</t>
        </is>
      </c>
      <c r="C884" s="14" t="inlineStr">
        <is>
          <t>D Documentation</t>
        </is>
      </c>
      <c r="D884" s="14">
        <f>MCDM_Settings!$D$9</f>
        <v/>
      </c>
      <c r="E884" s="14" t="inlineStr">
        <is>
          <t>D1 Describe the files</t>
        </is>
      </c>
      <c r="F884" s="21" t="inlineStr">
        <is>
          <t>U</t>
        </is>
      </c>
      <c r="G884" s="23" t="n"/>
      <c r="H884" s="14" t="inlineStr">
        <is>
          <t>D2 Explain the source</t>
        </is>
      </c>
      <c r="I884" s="21" t="inlineStr">
        <is>
          <t>Y</t>
        </is>
      </c>
      <c r="J884" s="23" t="n"/>
      <c r="K884" s="14" t="inlineStr">
        <is>
          <t>D3 Track the version</t>
        </is>
      </c>
      <c r="L884" s="21" t="inlineStr">
        <is>
          <t>U</t>
        </is>
      </c>
      <c r="M884" s="23" t="n"/>
      <c r="N884" s="14" t="inlineStr">
        <is>
          <t>D4 State the limits</t>
        </is>
      </c>
      <c r="O884" s="21" t="inlineStr">
        <is>
          <t>Y</t>
        </is>
      </c>
      <c r="P884" s="23" t="n"/>
      <c r="Q884" s="14" t="inlineStr">
        <is>
          <t>D5 Locate the details</t>
        </is>
      </c>
      <c r="R884" s="21" t="inlineStr">
        <is>
          <t>Y</t>
        </is>
      </c>
      <c r="S884" s="23" t="n"/>
      <c r="T884" s="14">
        <f>IF(Z884=0,IF(ISNUMBER(SEARCH("X",AV884)),"Unrated (0-5; X)","Unrated (0-5)"),IF(Z884=1,V884&amp;"/5",V884&amp;"-"&amp;X884&amp;"/5 (P"&amp;IF(ISNUMBER(SEARCH("X",AV884)),"; X","")&amp;")"))</f>
        <v/>
      </c>
      <c r="U884" s="26">
        <f>IF(AS884=0,"",IF(AR884=0,"Incomplete/invalid",IF(AA884=0,IF(ISNUMBER(SEARCH("X",AW884)),"Unrated (0-5; X)","Unrated (0-5)"),IF(AA884=1,W884&amp;"/5",W884&amp;"-"&amp;Y884&amp;"/5 (P"&amp;IF(ISNUMBER(SEARCH("X",AW884)),"; X","")&amp;")"))))</f>
        <v/>
      </c>
      <c r="V884" s="53">
        <f>LEN(AV884)-LEN(SUBSTITUTE(AV884,"Y",""))</f>
        <v/>
      </c>
      <c r="W884" s="54">
        <f>IF(AR884=1,LEN(AW884)-LEN(SUBSTITUTE(AW884,"Y","")),"")</f>
        <v/>
      </c>
      <c r="X884" s="53">
        <f>5-(LEN(AV884)-LEN(SUBSTITUTE(AV884,"N","")))</f>
        <v/>
      </c>
      <c r="Y884" s="54">
        <f>IF(AR884=1,5-(LEN(AW884)-LEN(SUBSTITUTE(AW884,"N",""))),"")</f>
        <v/>
      </c>
      <c r="Z884" s="55">
        <f>(V884+5-X884)/5</f>
        <v/>
      </c>
      <c r="AA884" s="56">
        <f>IF(AR884=1,(W884+5-Y884)/5,"")</f>
        <v/>
      </c>
      <c r="AB884" s="57">
        <f>D884*V884/5</f>
        <v/>
      </c>
      <c r="AC884" s="58">
        <f>IF(AR884=1,D884*W884/5,"")</f>
        <v/>
      </c>
      <c r="AD884" s="57">
        <f>D884*X884/5</f>
        <v/>
      </c>
      <c r="AE884" s="58">
        <f>IF(AR884=1,D884*Y884/5,"")</f>
        <v/>
      </c>
      <c r="AF884" s="57">
        <f>D884*Z884</f>
        <v/>
      </c>
      <c r="AG884" s="58">
        <f>IF(AR884=1,D884*AA884,"")</f>
        <v/>
      </c>
      <c r="AH884" s="14" t="inlineStr">
        <is>
          <t>Y: D2, D4, D5 | N: none | X: none | U: D1, D3. See dataset-specific evidence note in MCDM_Grades and the complete rules in MCDM_Rubric.</t>
        </is>
      </c>
      <c r="AI884" s="27" t="n"/>
      <c r="AJ884" s="14" t="inlineStr">
        <is>
          <t>https://zenodo.org/records/18704114</t>
        </is>
      </c>
      <c r="AK884" s="27" t="n"/>
      <c r="AL884" s="14" t="inlineStr">
        <is>
          <t>P: primary documentation (not evaluator-verified data quality)</t>
        </is>
      </c>
      <c r="AM884" s="27" t="n"/>
      <c r="AN884" s="14" t="inlineStr">
        <is>
          <t>10.5281/zenodo.18704114</t>
        </is>
      </c>
      <c r="AO884" s="27" t="n"/>
      <c r="AP884" s="14" t="inlineStr">
        <is>
          <t>2026-09-07</t>
        </is>
      </c>
      <c r="AQ884" s="27" t="n"/>
      <c r="AR884" s="14">
        <f>IF(AND(AS884=5,LEN(AW884)=5,LEN(SUBSTITUTE(SUBSTITUTE(SUBSTITUTE(SUBSTITUTE(AW884,"Y",""),"N",""),"U",""),"X",""))=0),1,0)</f>
        <v/>
      </c>
      <c r="AS884" s="14">
        <f>COUNTA(G884,J884,M884,P884,S884)</f>
        <v/>
      </c>
      <c r="AT884" s="14">
        <f>SUM(IF(OR(G884="Y",G884="N",G884="U",G884="X"),IF(G884=F884,1,0),0),IF(OR(J884="Y",J884="N",J884="U",J884="X"),IF(J884=I884,1,0),0),IF(OR(M884="Y",M884="N",M884="U",M884="X"),IF(M884=L884,1,0),0),IF(OR(P884="Y",P884="N",P884="U",P884="X"),IF(P884=O884,1,0),0),IF(OR(S884="Y",S884="N",S884="U",S884="X"),IF(S884=R884,1,0),0))</f>
        <v/>
      </c>
      <c r="AU884" s="14">
        <f>A884&amp;"|"&amp;LEFT(C884,1)</f>
        <v/>
      </c>
      <c r="AV884" s="14">
        <f>F884&amp;I884&amp;L884&amp;O884&amp;R884</f>
        <v/>
      </c>
      <c r="AW884" s="14">
        <f>G884&amp;J884&amp;M884&amp;P884&amp;S884</f>
        <v/>
      </c>
    </row>
    <row r="885" ht="70" customHeight="1">
      <c r="A885" s="14" t="inlineStr">
        <is>
          <t>DS-111</t>
        </is>
      </c>
      <c r="B885" s="14" t="inlineStr">
        <is>
          <t>CAMBER Dataset - Road Survey Video / Road Monitoring Route Series (67 Zenodo records)</t>
        </is>
      </c>
      <c r="C885" s="14" t="inlineStr">
        <is>
          <t>C Sample Size</t>
        </is>
      </c>
      <c r="D885" s="14">
        <f>MCDM_Settings!$D$10</f>
        <v/>
      </c>
      <c r="E885" s="14" t="inlineStr">
        <is>
          <t>C1 Count originals</t>
        </is>
      </c>
      <c r="F885" s="21" t="inlineStr">
        <is>
          <t>U</t>
        </is>
      </c>
      <c r="G885" s="23" t="n"/>
      <c r="H885" s="14" t="inlineStr">
        <is>
          <t>C2 Count each class</t>
        </is>
      </c>
      <c r="I885" s="21" t="inlineStr">
        <is>
          <t>U</t>
        </is>
      </c>
      <c r="J885" s="23" t="n"/>
      <c r="K885" s="14" t="inlineStr">
        <is>
          <t>C3 Count each group</t>
        </is>
      </c>
      <c r="L885" s="21" t="inlineStr">
        <is>
          <t>U</t>
        </is>
      </c>
      <c r="M885" s="23" t="n"/>
      <c r="N885" s="14" t="inlineStr">
        <is>
          <t>C4 Count each split</t>
        </is>
      </c>
      <c r="O885" s="21" t="inlineStr">
        <is>
          <t>U</t>
        </is>
      </c>
      <c r="P885" s="23" t="n"/>
      <c r="Q885" s="14" t="inlineStr">
        <is>
          <t>C5 Justify the size</t>
        </is>
      </c>
      <c r="R885" s="21" t="inlineStr">
        <is>
          <t>U</t>
        </is>
      </c>
      <c r="S885" s="23" t="n"/>
      <c r="T885" s="14">
        <f>IF(Z885=0,IF(ISNUMBER(SEARCH("X",AV885)),"Unrated (0-5; X)","Unrated (0-5)"),IF(Z885=1,V885&amp;"/5",V885&amp;"-"&amp;X885&amp;"/5 (P"&amp;IF(ISNUMBER(SEARCH("X",AV885)),"; X","")&amp;")"))</f>
        <v/>
      </c>
      <c r="U885" s="26">
        <f>IF(AS885=0,"",IF(AR885=0,"Incomplete/invalid",IF(AA885=0,IF(ISNUMBER(SEARCH("X",AW885)),"Unrated (0-5; X)","Unrated (0-5)"),IF(AA885=1,W885&amp;"/5",W885&amp;"-"&amp;Y885&amp;"/5 (P"&amp;IF(ISNUMBER(SEARCH("X",AW885)),"; X","")&amp;")"))))</f>
        <v/>
      </c>
      <c r="V885" s="53">
        <f>LEN(AV885)-LEN(SUBSTITUTE(AV885,"Y",""))</f>
        <v/>
      </c>
      <c r="W885" s="54">
        <f>IF(AR885=1,LEN(AW885)-LEN(SUBSTITUTE(AW885,"Y","")),"")</f>
        <v/>
      </c>
      <c r="X885" s="53">
        <f>5-(LEN(AV885)-LEN(SUBSTITUTE(AV885,"N","")))</f>
        <v/>
      </c>
      <c r="Y885" s="54">
        <f>IF(AR885=1,5-(LEN(AW885)-LEN(SUBSTITUTE(AW885,"N",""))),"")</f>
        <v/>
      </c>
      <c r="Z885" s="55">
        <f>(V885+5-X885)/5</f>
        <v/>
      </c>
      <c r="AA885" s="56">
        <f>IF(AR885=1,(W885+5-Y885)/5,"")</f>
        <v/>
      </c>
      <c r="AB885" s="57">
        <f>D885*V885/5</f>
        <v/>
      </c>
      <c r="AC885" s="58">
        <f>IF(AR885=1,D885*W885/5,"")</f>
        <v/>
      </c>
      <c r="AD885" s="57">
        <f>D885*X885/5</f>
        <v/>
      </c>
      <c r="AE885" s="58">
        <f>IF(AR885=1,D885*Y885/5,"")</f>
        <v/>
      </c>
      <c r="AF885" s="57">
        <f>D885*Z885</f>
        <v/>
      </c>
      <c r="AG885" s="58">
        <f>IF(AR885=1,D885*AA885,"")</f>
        <v/>
      </c>
      <c r="AH885" s="14" t="inlineStr">
        <is>
          <t>Y: none | N: none | X: none | U: C1, C2, C3, C4, C5. See dataset-specific evidence note in MCDM_Grades and the complete rules in MCDM_Rubric.</t>
        </is>
      </c>
      <c r="AI885" s="27" t="n"/>
      <c r="AJ885" s="14" t="inlineStr">
        <is>
          <t>https://zenodo.org/records/18704114</t>
        </is>
      </c>
      <c r="AK885" s="27" t="n"/>
      <c r="AL885" s="14" t="inlineStr">
        <is>
          <t>P: primary documentation (not evaluator-verified data quality)</t>
        </is>
      </c>
      <c r="AM885" s="27" t="n"/>
      <c r="AN885" s="14" t="inlineStr">
        <is>
          <t>10.5281/zenodo.18704114</t>
        </is>
      </c>
      <c r="AO885" s="27" t="n"/>
      <c r="AP885" s="14" t="inlineStr">
        <is>
          <t>2026-09-07</t>
        </is>
      </c>
      <c r="AQ885" s="27" t="n"/>
      <c r="AR885" s="14">
        <f>IF(AND(AS885=5,LEN(AW885)=5,LEN(SUBSTITUTE(SUBSTITUTE(SUBSTITUTE(SUBSTITUTE(AW885,"Y",""),"N",""),"U",""),"X",""))=0),1,0)</f>
        <v/>
      </c>
      <c r="AS885" s="14">
        <f>COUNTA(G885,J885,M885,P885,S885)</f>
        <v/>
      </c>
      <c r="AT885" s="14">
        <f>SUM(IF(OR(G885="Y",G885="N",G885="U",G885="X"),IF(G885=F885,1,0),0),IF(OR(J885="Y",J885="N",J885="U",J885="X"),IF(J885=I885,1,0),0),IF(OR(M885="Y",M885="N",M885="U",M885="X"),IF(M885=L885,1,0),0),IF(OR(P885="Y",P885="N",P885="U",P885="X"),IF(P885=O885,1,0),0),IF(OR(S885="Y",S885="N",S885="U",S885="X"),IF(S885=R885,1,0),0))</f>
        <v/>
      </c>
      <c r="AU885" s="14">
        <f>A885&amp;"|"&amp;LEFT(C885,1)</f>
        <v/>
      </c>
      <c r="AV885" s="14">
        <f>F885&amp;I885&amp;L885&amp;O885&amp;R885</f>
        <v/>
      </c>
      <c r="AW885" s="14">
        <f>G885&amp;J885&amp;M885&amp;P885&amp;S885</f>
        <v/>
      </c>
    </row>
    <row r="886" ht="70" customHeight="1">
      <c r="A886" s="14" t="inlineStr">
        <is>
          <t>DS-111</t>
        </is>
      </c>
      <c r="B886" s="14" t="inlineStr">
        <is>
          <t>CAMBER Dataset - Road Survey Video / Road Monitoring Route Series (67 Zenodo records)</t>
        </is>
      </c>
      <c r="C886" s="14" t="inlineStr">
        <is>
          <t>R Domain Fit</t>
        </is>
      </c>
      <c r="D886" s="14">
        <f>MCDM_Settings!$D$11</f>
        <v/>
      </c>
      <c r="E886" s="14" t="inlineStr">
        <is>
          <t>R1 Define the domain</t>
        </is>
      </c>
      <c r="F886" s="21" t="inlineStr">
        <is>
          <t>U</t>
        </is>
      </c>
      <c r="G886" s="23" t="n"/>
      <c r="H886" s="14" t="inlineStr">
        <is>
          <t>R2 Describe coverage</t>
        </is>
      </c>
      <c r="I886" s="21" t="inlineStr">
        <is>
          <t>U</t>
        </is>
      </c>
      <c r="J886" s="23" t="n"/>
      <c r="K886" s="14" t="inlineStr">
        <is>
          <t>R3 Compare the target</t>
        </is>
      </c>
      <c r="L886" s="21" t="inlineStr">
        <is>
          <t>U</t>
        </is>
      </c>
      <c r="M886" s="23" t="n"/>
      <c r="N886" s="14" t="inlineStr">
        <is>
          <t>R4 Check for bias</t>
        </is>
      </c>
      <c r="O886" s="21" t="inlineStr">
        <is>
          <t>U</t>
        </is>
      </c>
      <c r="P886" s="23" t="n"/>
      <c r="Q886" s="14" t="inlineStr">
        <is>
          <t>R5 Test a new domain</t>
        </is>
      </c>
      <c r="R886" s="21" t="inlineStr">
        <is>
          <t>U</t>
        </is>
      </c>
      <c r="S886" s="23" t="n"/>
      <c r="T886" s="14">
        <f>IF(Z886=0,IF(ISNUMBER(SEARCH("X",AV886)),"Unrated (0-5; X)","Unrated (0-5)"),IF(Z886=1,V886&amp;"/5",V886&amp;"-"&amp;X886&amp;"/5 (P"&amp;IF(ISNUMBER(SEARCH("X",AV886)),"; X","")&amp;")"))</f>
        <v/>
      </c>
      <c r="U886" s="26">
        <f>IF(AS886=0,"",IF(AR886=0,"Incomplete/invalid",IF(AA886=0,IF(ISNUMBER(SEARCH("X",AW886)),"Unrated (0-5; X)","Unrated (0-5)"),IF(AA886=1,W886&amp;"/5",W886&amp;"-"&amp;Y886&amp;"/5 (P"&amp;IF(ISNUMBER(SEARCH("X",AW886)),"; X","")&amp;")"))))</f>
        <v/>
      </c>
      <c r="V886" s="53">
        <f>LEN(AV886)-LEN(SUBSTITUTE(AV886,"Y",""))</f>
        <v/>
      </c>
      <c r="W886" s="54">
        <f>IF(AR886=1,LEN(AW886)-LEN(SUBSTITUTE(AW886,"Y","")),"")</f>
        <v/>
      </c>
      <c r="X886" s="53">
        <f>5-(LEN(AV886)-LEN(SUBSTITUTE(AV886,"N","")))</f>
        <v/>
      </c>
      <c r="Y886" s="54">
        <f>IF(AR886=1,5-(LEN(AW886)-LEN(SUBSTITUTE(AW886,"N",""))),"")</f>
        <v/>
      </c>
      <c r="Z886" s="55">
        <f>(V886+5-X886)/5</f>
        <v/>
      </c>
      <c r="AA886" s="56">
        <f>IF(AR886=1,(W886+5-Y886)/5,"")</f>
        <v/>
      </c>
      <c r="AB886" s="57">
        <f>D886*V886/5</f>
        <v/>
      </c>
      <c r="AC886" s="58">
        <f>IF(AR886=1,D886*W886/5,"")</f>
        <v/>
      </c>
      <c r="AD886" s="57">
        <f>D886*X886/5</f>
        <v/>
      </c>
      <c r="AE886" s="58">
        <f>IF(AR886=1,D886*Y886/5,"")</f>
        <v/>
      </c>
      <c r="AF886" s="57">
        <f>D886*Z886</f>
        <v/>
      </c>
      <c r="AG886" s="58">
        <f>IF(AR886=1,D886*AA886,"")</f>
        <v/>
      </c>
      <c r="AH886" s="14" t="inlineStr">
        <is>
          <t>Y: none | N: none | X: none | U: R1, R2, R3, R4, R5. See dataset-specific evidence note in MCDM_Grades and the complete rules in MCDM_Rubric.</t>
        </is>
      </c>
      <c r="AI886" s="27" t="n"/>
      <c r="AJ886" s="14" t="inlineStr">
        <is>
          <t>https://zenodo.org/records/18704114</t>
        </is>
      </c>
      <c r="AK886" s="27" t="n"/>
      <c r="AL886" s="14" t="inlineStr">
        <is>
          <t>P: primary documentation (not evaluator-verified data quality)</t>
        </is>
      </c>
      <c r="AM886" s="27" t="n"/>
      <c r="AN886" s="14" t="inlineStr">
        <is>
          <t>10.5281/zenodo.18704114</t>
        </is>
      </c>
      <c r="AO886" s="27" t="n"/>
      <c r="AP886" s="14" t="inlineStr">
        <is>
          <t>2026-09-07</t>
        </is>
      </c>
      <c r="AQ886" s="27" t="n"/>
      <c r="AR886" s="14">
        <f>IF(AND(AS886=5,LEN(AW886)=5,LEN(SUBSTITUTE(SUBSTITUTE(SUBSTITUTE(SUBSTITUTE(AW886,"Y",""),"N",""),"U",""),"X",""))=0),1,0)</f>
        <v/>
      </c>
      <c r="AS886" s="14">
        <f>COUNTA(G886,J886,M886,P886,S886)</f>
        <v/>
      </c>
      <c r="AT886" s="14">
        <f>SUM(IF(OR(G886="Y",G886="N",G886="U",G886="X"),IF(G886=F886,1,0),0),IF(OR(J886="Y",J886="N",J886="U",J886="X"),IF(J886=I886,1,0),0),IF(OR(M886="Y",M886="N",M886="U",M886="X"),IF(M886=L886,1,0),0),IF(OR(P886="Y",P886="N",P886="U",P886="X"),IF(P886=O886,1,0),0),IF(OR(S886="Y",S886="N",S886="U",S886="X"),IF(S886=R886,1,0),0))</f>
        <v/>
      </c>
      <c r="AU886" s="14">
        <f>A886&amp;"|"&amp;LEFT(C886,1)</f>
        <v/>
      </c>
      <c r="AV886" s="14">
        <f>F886&amp;I886&amp;L886&amp;O886&amp;R886</f>
        <v/>
      </c>
      <c r="AW886" s="14">
        <f>G886&amp;J886&amp;M886&amp;P886&amp;S886</f>
        <v/>
      </c>
    </row>
    <row r="887" ht="70" customHeight="1">
      <c r="A887" s="14" t="inlineStr">
        <is>
          <t>DS-111</t>
        </is>
      </c>
      <c r="B887" s="14" t="inlineStr">
        <is>
          <t>CAMBER Dataset - Road Survey Video / Road Monitoring Route Series (67 Zenodo records)</t>
        </is>
      </c>
      <c r="C887" s="14" t="inlineStr">
        <is>
          <t>M Sensor Details</t>
        </is>
      </c>
      <c r="D887" s="14">
        <f>MCDM_Settings!$D$12</f>
        <v/>
      </c>
      <c r="E887" s="14" t="inlineStr">
        <is>
          <t>M1 Identify equipment</t>
        </is>
      </c>
      <c r="F887" s="21" t="inlineStr">
        <is>
          <t>Y</t>
        </is>
      </c>
      <c r="G887" s="23" t="n"/>
      <c r="H887" s="14" t="inlineStr">
        <is>
          <t>M2 Specify the scale</t>
        </is>
      </c>
      <c r="I887" s="21" t="inlineStr">
        <is>
          <t>U</t>
        </is>
      </c>
      <c r="J887" s="23" t="n"/>
      <c r="K887" s="14" t="inlineStr">
        <is>
          <t>M3 Locate the records</t>
        </is>
      </c>
      <c r="L887" s="21" t="inlineStr">
        <is>
          <t>Y</t>
        </is>
      </c>
      <c r="M887" s="23" t="n"/>
      <c r="N887" s="14" t="inlineStr">
        <is>
          <t>M4 Report precision</t>
        </is>
      </c>
      <c r="O887" s="21" t="inlineStr">
        <is>
          <t>U</t>
        </is>
      </c>
      <c r="P887" s="23" t="n"/>
      <c r="Q887" s="14" t="inlineStr">
        <is>
          <t>M5 Explain processing</t>
        </is>
      </c>
      <c r="R887" s="21" t="inlineStr">
        <is>
          <t>Y</t>
        </is>
      </c>
      <c r="S887" s="23" t="n"/>
      <c r="T887" s="14">
        <f>IF(Z887=0,IF(ISNUMBER(SEARCH("X",AV887)),"Unrated (0-5; X)","Unrated (0-5)"),IF(Z887=1,V887&amp;"/5",V887&amp;"-"&amp;X887&amp;"/5 (P"&amp;IF(ISNUMBER(SEARCH("X",AV887)),"; X","")&amp;")"))</f>
        <v/>
      </c>
      <c r="U887" s="26">
        <f>IF(AS887=0,"",IF(AR887=0,"Incomplete/invalid",IF(AA887=0,IF(ISNUMBER(SEARCH("X",AW887)),"Unrated (0-5; X)","Unrated (0-5)"),IF(AA887=1,W887&amp;"/5",W887&amp;"-"&amp;Y887&amp;"/5 (P"&amp;IF(ISNUMBER(SEARCH("X",AW887)),"; X","")&amp;")"))))</f>
        <v/>
      </c>
      <c r="V887" s="53">
        <f>LEN(AV887)-LEN(SUBSTITUTE(AV887,"Y",""))</f>
        <v/>
      </c>
      <c r="W887" s="54">
        <f>IF(AR887=1,LEN(AW887)-LEN(SUBSTITUTE(AW887,"Y","")),"")</f>
        <v/>
      </c>
      <c r="X887" s="53">
        <f>5-(LEN(AV887)-LEN(SUBSTITUTE(AV887,"N","")))</f>
        <v/>
      </c>
      <c r="Y887" s="54">
        <f>IF(AR887=1,5-(LEN(AW887)-LEN(SUBSTITUTE(AW887,"N",""))),"")</f>
        <v/>
      </c>
      <c r="Z887" s="55">
        <f>(V887+5-X887)/5</f>
        <v/>
      </c>
      <c r="AA887" s="56">
        <f>IF(AR887=1,(W887+5-Y887)/5,"")</f>
        <v/>
      </c>
      <c r="AB887" s="57">
        <f>D887*V887/5</f>
        <v/>
      </c>
      <c r="AC887" s="58">
        <f>IF(AR887=1,D887*W887/5,"")</f>
        <v/>
      </c>
      <c r="AD887" s="57">
        <f>D887*X887/5</f>
        <v/>
      </c>
      <c r="AE887" s="58">
        <f>IF(AR887=1,D887*Y887/5,"")</f>
        <v/>
      </c>
      <c r="AF887" s="57">
        <f>D887*Z887</f>
        <v/>
      </c>
      <c r="AG887" s="58">
        <f>IF(AR887=1,D887*AA887,"")</f>
        <v/>
      </c>
      <c r="AH887" s="14" t="inlineStr">
        <is>
          <t>Y: M1, M3, M5 | N: none | X: none | U: M2, M4. See dataset-specific evidence note in MCDM_Grades and the complete rules in MCDM_Rubric.</t>
        </is>
      </c>
      <c r="AI887" s="27" t="n"/>
      <c r="AJ887" s="14" t="inlineStr">
        <is>
          <t>https://zenodo.org/records/18704114</t>
        </is>
      </c>
      <c r="AK887" s="27" t="n"/>
      <c r="AL887" s="14" t="inlineStr">
        <is>
          <t>P: primary documentation (not evaluator-verified data quality)</t>
        </is>
      </c>
      <c r="AM887" s="27" t="n"/>
      <c r="AN887" s="14" t="inlineStr">
        <is>
          <t>10.5281/zenodo.18704114</t>
        </is>
      </c>
      <c r="AO887" s="27" t="n"/>
      <c r="AP887" s="14" t="inlineStr">
        <is>
          <t>2026-09-07</t>
        </is>
      </c>
      <c r="AQ887" s="27" t="n"/>
      <c r="AR887" s="14">
        <f>IF(AND(AS887=5,LEN(AW887)=5,LEN(SUBSTITUTE(SUBSTITUTE(SUBSTITUTE(SUBSTITUTE(AW887,"Y",""),"N",""),"U",""),"X",""))=0),1,0)</f>
        <v/>
      </c>
      <c r="AS887" s="14">
        <f>COUNTA(G887,J887,M887,P887,S887)</f>
        <v/>
      </c>
      <c r="AT887" s="14">
        <f>SUM(IF(OR(G887="Y",G887="N",G887="U",G887="X"),IF(G887=F887,1,0),0),IF(OR(J887="Y",J887="N",J887="U",J887="X"),IF(J887=I887,1,0),0),IF(OR(M887="Y",M887="N",M887="U",M887="X"),IF(M887=L887,1,0),0),IF(OR(P887="Y",P887="N",P887="U",P887="X"),IF(P887=O887,1,0),0),IF(OR(S887="Y",S887="N",S887="U",S887="X"),IF(S887=R887,1,0),0))</f>
        <v/>
      </c>
      <c r="AU887" s="14">
        <f>A887&amp;"|"&amp;LEFT(C887,1)</f>
        <v/>
      </c>
      <c r="AV887" s="14">
        <f>F887&amp;I887&amp;L887&amp;O887&amp;R887</f>
        <v/>
      </c>
      <c r="AW887" s="14">
        <f>G887&amp;J887&amp;M887&amp;P887&amp;S887</f>
        <v/>
      </c>
    </row>
    <row r="888" ht="70" customHeight="1">
      <c r="A888" s="14" t="inlineStr">
        <is>
          <t>DS-111</t>
        </is>
      </c>
      <c r="B888" s="14" t="inlineStr">
        <is>
          <t>CAMBER Dataset - Road Survey Video / Road Monitoring Route Series (67 Zenodo records)</t>
        </is>
      </c>
      <c r="C888" s="14" t="inlineStr">
        <is>
          <t>V Test Readiness</t>
        </is>
      </c>
      <c r="D888" s="14">
        <f>MCDM_Settings!$D$13</f>
        <v/>
      </c>
      <c r="E888" s="14" t="inlineStr">
        <is>
          <t>V1 Identify test data</t>
        </is>
      </c>
      <c r="F888" s="21" t="inlineStr">
        <is>
          <t>U</t>
        </is>
      </c>
      <c r="G888" s="23" t="n"/>
      <c r="H888" s="14" t="inlineStr">
        <is>
          <t>V2 Define the splits</t>
        </is>
      </c>
      <c r="I888" s="21" t="inlineStr">
        <is>
          <t>U</t>
        </is>
      </c>
      <c r="J888" s="23" t="n"/>
      <c r="K888" s="14" t="inlineStr">
        <is>
          <t>V3 Prevent leakage</t>
        </is>
      </c>
      <c r="L888" s="21" t="inlineStr">
        <is>
          <t>U</t>
        </is>
      </c>
      <c r="M888" s="23" t="n"/>
      <c r="N888" s="14" t="inlineStr">
        <is>
          <t>V4 Provide a baseline</t>
        </is>
      </c>
      <c r="O888" s="21" t="inlineStr">
        <is>
          <t>U</t>
        </is>
      </c>
      <c r="P888" s="23" t="n"/>
      <c r="Q888" s="14" t="inlineStr">
        <is>
          <t>V5 Report uncertainty</t>
        </is>
      </c>
      <c r="R888" s="21" t="inlineStr">
        <is>
          <t>U</t>
        </is>
      </c>
      <c r="S888" s="23" t="n"/>
      <c r="T888" s="14">
        <f>IF(Z888=0,IF(ISNUMBER(SEARCH("X",AV888)),"Unrated (0-5; X)","Unrated (0-5)"),IF(Z888=1,V888&amp;"/5",V888&amp;"-"&amp;X888&amp;"/5 (P"&amp;IF(ISNUMBER(SEARCH("X",AV888)),"; X","")&amp;")"))</f>
        <v/>
      </c>
      <c r="U888" s="26">
        <f>IF(AS888=0,"",IF(AR888=0,"Incomplete/invalid",IF(AA888=0,IF(ISNUMBER(SEARCH("X",AW888)),"Unrated (0-5; X)","Unrated (0-5)"),IF(AA888=1,W888&amp;"/5",W888&amp;"-"&amp;Y888&amp;"/5 (P"&amp;IF(ISNUMBER(SEARCH("X",AW888)),"; X","")&amp;")"))))</f>
        <v/>
      </c>
      <c r="V888" s="53">
        <f>LEN(AV888)-LEN(SUBSTITUTE(AV888,"Y",""))</f>
        <v/>
      </c>
      <c r="W888" s="54">
        <f>IF(AR888=1,LEN(AW888)-LEN(SUBSTITUTE(AW888,"Y","")),"")</f>
        <v/>
      </c>
      <c r="X888" s="53">
        <f>5-(LEN(AV888)-LEN(SUBSTITUTE(AV888,"N","")))</f>
        <v/>
      </c>
      <c r="Y888" s="54">
        <f>IF(AR888=1,5-(LEN(AW888)-LEN(SUBSTITUTE(AW888,"N",""))),"")</f>
        <v/>
      </c>
      <c r="Z888" s="55">
        <f>(V888+5-X888)/5</f>
        <v/>
      </c>
      <c r="AA888" s="56">
        <f>IF(AR888=1,(W888+5-Y888)/5,"")</f>
        <v/>
      </c>
      <c r="AB888" s="57">
        <f>D888*V888/5</f>
        <v/>
      </c>
      <c r="AC888" s="58">
        <f>IF(AR888=1,D888*W888/5,"")</f>
        <v/>
      </c>
      <c r="AD888" s="57">
        <f>D888*X888/5</f>
        <v/>
      </c>
      <c r="AE888" s="58">
        <f>IF(AR888=1,D888*Y888/5,"")</f>
        <v/>
      </c>
      <c r="AF888" s="57">
        <f>D888*Z888</f>
        <v/>
      </c>
      <c r="AG888" s="58">
        <f>IF(AR888=1,D888*AA888,"")</f>
        <v/>
      </c>
      <c r="AH888" s="14" t="inlineStr">
        <is>
          <t>Y: none | N: none | X: none | U: V1, V2, V3, V4, V5. See dataset-specific evidence note in MCDM_Grades and the complete rules in MCDM_Rubric.</t>
        </is>
      </c>
      <c r="AI888" s="27" t="n"/>
      <c r="AJ888" s="14" t="inlineStr">
        <is>
          <t>https://zenodo.org/records/18704114</t>
        </is>
      </c>
      <c r="AK888" s="27" t="n"/>
      <c r="AL888" s="14" t="inlineStr">
        <is>
          <t>P: primary documentation (not evaluator-verified data quality)</t>
        </is>
      </c>
      <c r="AM888" s="27" t="n"/>
      <c r="AN888" s="14" t="inlineStr">
        <is>
          <t>10.5281/zenodo.18704114</t>
        </is>
      </c>
      <c r="AO888" s="27" t="n"/>
      <c r="AP888" s="14" t="inlineStr">
        <is>
          <t>2026-09-07</t>
        </is>
      </c>
      <c r="AQ888" s="27" t="n"/>
      <c r="AR888" s="14">
        <f>IF(AND(AS888=5,LEN(AW888)=5,LEN(SUBSTITUTE(SUBSTITUTE(SUBSTITUTE(SUBSTITUTE(AW888,"Y",""),"N",""),"U",""),"X",""))=0),1,0)</f>
        <v/>
      </c>
      <c r="AS888" s="14">
        <f>COUNTA(G888,J888,M888,P888,S888)</f>
        <v/>
      </c>
      <c r="AT888" s="14">
        <f>SUM(IF(OR(G888="Y",G888="N",G888="U",G888="X"),IF(G888=F888,1,0),0),IF(OR(J888="Y",J888="N",J888="U",J888="X"),IF(J888=I888,1,0),0),IF(OR(M888="Y",M888="N",M888="U",M888="X"),IF(M888=L888,1,0),0),IF(OR(P888="Y",P888="N",P888="U",P888="X"),IF(P888=O888,1,0),0),IF(OR(S888="Y",S888="N",S888="U",S888="X"),IF(S888=R888,1,0),0))</f>
        <v/>
      </c>
      <c r="AU888" s="14">
        <f>A888&amp;"|"&amp;LEFT(C888,1)</f>
        <v/>
      </c>
      <c r="AV888" s="14">
        <f>F888&amp;I888&amp;L888&amp;O888&amp;R888</f>
        <v/>
      </c>
      <c r="AW888" s="14">
        <f>G888&amp;J888&amp;M888&amp;P888&amp;S888</f>
        <v/>
      </c>
    </row>
    <row r="889" ht="70" customHeight="1">
      <c r="A889" s="14" t="inlineStr">
        <is>
          <t>DS-111</t>
        </is>
      </c>
      <c r="B889" s="14" t="inlineStr">
        <is>
          <t>CAMBER Dataset - Road Survey Video / Road Monitoring Route Series (67 Zenodo records)</t>
        </is>
      </c>
      <c r="C889" s="14" t="inlineStr">
        <is>
          <t>E Engineering Value</t>
        </is>
      </c>
      <c r="D889" s="14">
        <f>MCDM_Settings!$D$14</f>
        <v/>
      </c>
      <c r="E889" s="14" t="inlineStr">
        <is>
          <t>E1 Define the outcome</t>
        </is>
      </c>
      <c r="F889" s="21" t="inlineStr">
        <is>
          <t>U</t>
        </is>
      </c>
      <c r="G889" s="23" t="n"/>
      <c r="H889" s="14" t="inlineStr">
        <is>
          <t>E2 Provide measurements</t>
        </is>
      </c>
      <c r="I889" s="21" t="inlineStr">
        <is>
          <t>U</t>
        </is>
      </c>
      <c r="J889" s="23" t="n"/>
      <c r="K889" s="14" t="inlineStr">
        <is>
          <t>E3 Link the records</t>
        </is>
      </c>
      <c r="L889" s="21" t="inlineStr">
        <is>
          <t>U</t>
        </is>
      </c>
      <c r="M889" s="23" t="n"/>
      <c r="N889" s="14" t="inlineStr">
        <is>
          <t>E4 Map agency needs</t>
        </is>
      </c>
      <c r="O889" s="21" t="inlineStr">
        <is>
          <t>U</t>
        </is>
      </c>
      <c r="P889" s="23" t="n"/>
      <c r="Q889" s="14" t="inlineStr">
        <is>
          <t>E5 Validate the decision</t>
        </is>
      </c>
      <c r="R889" s="21" t="inlineStr">
        <is>
          <t>U</t>
        </is>
      </c>
      <c r="S889" s="23" t="n"/>
      <c r="T889" s="14">
        <f>IF(Z889=0,IF(ISNUMBER(SEARCH("X",AV889)),"Unrated (0-5; X)","Unrated (0-5)"),IF(Z889=1,V889&amp;"/5",V889&amp;"-"&amp;X889&amp;"/5 (P"&amp;IF(ISNUMBER(SEARCH("X",AV889)),"; X","")&amp;")"))</f>
        <v/>
      </c>
      <c r="U889" s="26">
        <f>IF(AS889=0,"",IF(AR889=0,"Incomplete/invalid",IF(AA889=0,IF(ISNUMBER(SEARCH("X",AW889)),"Unrated (0-5; X)","Unrated (0-5)"),IF(AA889=1,W889&amp;"/5",W889&amp;"-"&amp;Y889&amp;"/5 (P"&amp;IF(ISNUMBER(SEARCH("X",AW889)),"; X","")&amp;")"))))</f>
        <v/>
      </c>
      <c r="V889" s="53">
        <f>LEN(AV889)-LEN(SUBSTITUTE(AV889,"Y",""))</f>
        <v/>
      </c>
      <c r="W889" s="54">
        <f>IF(AR889=1,LEN(AW889)-LEN(SUBSTITUTE(AW889,"Y","")),"")</f>
        <v/>
      </c>
      <c r="X889" s="53">
        <f>5-(LEN(AV889)-LEN(SUBSTITUTE(AV889,"N","")))</f>
        <v/>
      </c>
      <c r="Y889" s="54">
        <f>IF(AR889=1,5-(LEN(AW889)-LEN(SUBSTITUTE(AW889,"N",""))),"")</f>
        <v/>
      </c>
      <c r="Z889" s="55">
        <f>(V889+5-X889)/5</f>
        <v/>
      </c>
      <c r="AA889" s="56">
        <f>IF(AR889=1,(W889+5-Y889)/5,"")</f>
        <v/>
      </c>
      <c r="AB889" s="57">
        <f>D889*V889/5</f>
        <v/>
      </c>
      <c r="AC889" s="58">
        <f>IF(AR889=1,D889*W889/5,"")</f>
        <v/>
      </c>
      <c r="AD889" s="57">
        <f>D889*X889/5</f>
        <v/>
      </c>
      <c r="AE889" s="58">
        <f>IF(AR889=1,D889*Y889/5,"")</f>
        <v/>
      </c>
      <c r="AF889" s="57">
        <f>D889*Z889</f>
        <v/>
      </c>
      <c r="AG889" s="58">
        <f>IF(AR889=1,D889*AA889,"")</f>
        <v/>
      </c>
      <c r="AH889" s="14" t="inlineStr">
        <is>
          <t>Y: none | N: none | X: none | U: E1, E2, E3, E4, E5. See dataset-specific evidence note in MCDM_Grades and the complete rules in MCDM_Rubric.</t>
        </is>
      </c>
      <c r="AI889" s="27" t="n"/>
      <c r="AJ889" s="14" t="inlineStr">
        <is>
          <t>https://zenodo.org/records/18704114</t>
        </is>
      </c>
      <c r="AK889" s="27" t="n"/>
      <c r="AL889" s="14" t="inlineStr">
        <is>
          <t>P: primary documentation (not evaluator-verified data quality)</t>
        </is>
      </c>
      <c r="AM889" s="27" t="n"/>
      <c r="AN889" s="14" t="inlineStr">
        <is>
          <t>10.5281/zenodo.18704114</t>
        </is>
      </c>
      <c r="AO889" s="27" t="n"/>
      <c r="AP889" s="14" t="inlineStr">
        <is>
          <t>2026-09-07</t>
        </is>
      </c>
      <c r="AQ889" s="27" t="n"/>
      <c r="AR889" s="14">
        <f>IF(AND(AS889=5,LEN(AW889)=5,LEN(SUBSTITUTE(SUBSTITUTE(SUBSTITUTE(SUBSTITUTE(AW889,"Y",""),"N",""),"U",""),"X",""))=0),1,0)</f>
        <v/>
      </c>
      <c r="AS889" s="14">
        <f>COUNTA(G889,J889,M889,P889,S889)</f>
        <v/>
      </c>
      <c r="AT889" s="14">
        <f>SUM(IF(OR(G889="Y",G889="N",G889="U",G889="X"),IF(G889=F889,1,0),0),IF(OR(J889="Y",J889="N",J889="U",J889="X"),IF(J889=I889,1,0),0),IF(OR(M889="Y",M889="N",M889="U",M889="X"),IF(M889=L889,1,0),0),IF(OR(P889="Y",P889="N",P889="U",P889="X"),IF(P889=O889,1,0),0),IF(OR(S889="Y",S889="N",S889="U",S889="X"),IF(S889=R889,1,0),0))</f>
        <v/>
      </c>
      <c r="AU889" s="14">
        <f>A889&amp;"|"&amp;LEFT(C889,1)</f>
        <v/>
      </c>
      <c r="AV889" s="14">
        <f>F889&amp;I889&amp;L889&amp;O889&amp;R889</f>
        <v/>
      </c>
      <c r="AW889" s="14">
        <f>G889&amp;J889&amp;M889&amp;P889&amp;S889</f>
        <v/>
      </c>
    </row>
    <row r="890" ht="70" customHeight="1">
      <c r="A890" s="14" t="inlineStr">
        <is>
          <t>DS-112</t>
        </is>
      </c>
      <c r="B890" s="14" t="inlineStr">
        <is>
          <t>CUPAC - The Coventry University Public Road Data Set for Automated Cars</t>
        </is>
      </c>
      <c r="C890" s="14" t="inlineStr">
        <is>
          <t>A Access</t>
        </is>
      </c>
      <c r="D890" s="14">
        <f>MCDM_Settings!$D$7</f>
        <v/>
      </c>
      <c r="E890" s="14" t="inlineStr">
        <is>
          <t>A1 Find the release</t>
        </is>
      </c>
      <c r="F890" s="21" t="inlineStr">
        <is>
          <t>Y</t>
        </is>
      </c>
      <c r="G890" s="23" t="n"/>
      <c r="H890" s="14" t="inlineStr">
        <is>
          <t>A2 Get the data</t>
        </is>
      </c>
      <c r="I890" s="21" t="inlineStr">
        <is>
          <t>Y</t>
        </is>
      </c>
      <c r="J890" s="23" t="n"/>
      <c r="K890" s="14" t="inlineStr">
        <is>
          <t>A3 Check the license</t>
        </is>
      </c>
      <c r="L890" s="21" t="inlineStr">
        <is>
          <t>Y</t>
        </is>
      </c>
      <c r="M890" s="23" t="n"/>
      <c r="N890" s="14" t="inlineStr">
        <is>
          <t>A4 Check other rights</t>
        </is>
      </c>
      <c r="O890" s="21" t="inlineStr">
        <is>
          <t>U</t>
        </is>
      </c>
      <c r="P890" s="23" t="n"/>
      <c r="Q890" s="14" t="inlineStr">
        <is>
          <t>A5 Open a sample</t>
        </is>
      </c>
      <c r="R890" s="21" t="inlineStr">
        <is>
          <t>U</t>
        </is>
      </c>
      <c r="S890" s="23" t="n"/>
      <c r="T890" s="14">
        <f>IF(Z890=0,IF(ISNUMBER(SEARCH("X",AV890)),"Unrated (0-5; X)","Unrated (0-5)"),IF(Z890=1,V890&amp;"/5",V890&amp;"-"&amp;X890&amp;"/5 (P"&amp;IF(ISNUMBER(SEARCH("X",AV890)),"; X","")&amp;")"))</f>
        <v/>
      </c>
      <c r="U890" s="26">
        <f>IF(AS890=0,"",IF(AR890=0,"Incomplete/invalid",IF(AA890=0,IF(ISNUMBER(SEARCH("X",AW890)),"Unrated (0-5; X)","Unrated (0-5)"),IF(AA890=1,W890&amp;"/5",W890&amp;"-"&amp;Y890&amp;"/5 (P"&amp;IF(ISNUMBER(SEARCH("X",AW890)),"; X","")&amp;")"))))</f>
        <v/>
      </c>
      <c r="V890" s="53">
        <f>LEN(AV890)-LEN(SUBSTITUTE(AV890,"Y",""))</f>
        <v/>
      </c>
      <c r="W890" s="54">
        <f>IF(AR890=1,LEN(AW890)-LEN(SUBSTITUTE(AW890,"Y","")),"")</f>
        <v/>
      </c>
      <c r="X890" s="53">
        <f>5-(LEN(AV890)-LEN(SUBSTITUTE(AV890,"N","")))</f>
        <v/>
      </c>
      <c r="Y890" s="54">
        <f>IF(AR890=1,5-(LEN(AW890)-LEN(SUBSTITUTE(AW890,"N",""))),"")</f>
        <v/>
      </c>
      <c r="Z890" s="55">
        <f>(V890+5-X890)/5</f>
        <v/>
      </c>
      <c r="AA890" s="56">
        <f>IF(AR890=1,(W890+5-Y890)/5,"")</f>
        <v/>
      </c>
      <c r="AB890" s="57">
        <f>D890*V890/5</f>
        <v/>
      </c>
      <c r="AC890" s="58">
        <f>IF(AR890=1,D890*W890/5,"")</f>
        <v/>
      </c>
      <c r="AD890" s="57">
        <f>D890*X890/5</f>
        <v/>
      </c>
      <c r="AE890" s="58">
        <f>IF(AR890=1,D890*Y890/5,"")</f>
        <v/>
      </c>
      <c r="AF890" s="57">
        <f>D890*Z890</f>
        <v/>
      </c>
      <c r="AG890" s="58">
        <f>IF(AR890=1,D890*AA890,"")</f>
        <v/>
      </c>
      <c r="AH890" s="14" t="inlineStr">
        <is>
          <t>Y: A1, A2, A3 | N: none | X: none | U: A4, A5. See dataset-specific evidence note in MCDM_Grades and the complete rules in MCDM_Rubric.</t>
        </is>
      </c>
      <c r="AI890" s="27" t="n"/>
      <c r="AJ890" s="14" t="inlineStr">
        <is>
          <t>https://zenodo.org/records/3383693</t>
        </is>
      </c>
      <c r="AK890" s="27" t="n"/>
      <c r="AL890" s="14" t="inlineStr">
        <is>
          <t>P: primary documentation (not evaluator-verified data quality)</t>
        </is>
      </c>
      <c r="AM890" s="27" t="n"/>
      <c r="AN890" s="14" t="inlineStr">
        <is>
          <t>10.5281/zenodo.3383693</t>
        </is>
      </c>
      <c r="AO890" s="27" t="n"/>
      <c r="AP890" s="14" t="inlineStr">
        <is>
          <t>2026-09-07</t>
        </is>
      </c>
      <c r="AQ890" s="27" t="n"/>
      <c r="AR890" s="14">
        <f>IF(AND(AS890=5,LEN(AW890)=5,LEN(SUBSTITUTE(SUBSTITUTE(SUBSTITUTE(SUBSTITUTE(AW890,"Y",""),"N",""),"U",""),"X",""))=0),1,0)</f>
        <v/>
      </c>
      <c r="AS890" s="14">
        <f>COUNTA(G890,J890,M890,P890,S890)</f>
        <v/>
      </c>
      <c r="AT890" s="14">
        <f>SUM(IF(OR(G890="Y",G890="N",G890="U",G890="X"),IF(G890=F890,1,0),0),IF(OR(J890="Y",J890="N",J890="U",J890="X"),IF(J890=I890,1,0),0),IF(OR(M890="Y",M890="N",M890="U",M890="X"),IF(M890=L890,1,0),0),IF(OR(P890="Y",P890="N",P890="U",P890="X"),IF(P890=O890,1,0),0),IF(OR(S890="Y",S890="N",S890="U",S890="X"),IF(S890=R890,1,0),0))</f>
        <v/>
      </c>
      <c r="AU890" s="14">
        <f>A890&amp;"|"&amp;LEFT(C890,1)</f>
        <v/>
      </c>
      <c r="AV890" s="14">
        <f>F890&amp;I890&amp;L890&amp;O890&amp;R890</f>
        <v/>
      </c>
      <c r="AW890" s="14">
        <f>G890&amp;J890&amp;M890&amp;P890&amp;S890</f>
        <v/>
      </c>
    </row>
    <row r="891" ht="70" customHeight="1">
      <c r="A891" s="14" t="inlineStr">
        <is>
          <t>DS-112</t>
        </is>
      </c>
      <c r="B891" s="14" t="inlineStr">
        <is>
          <t>CUPAC - The Coventry University Public Road Data Set for Automated Cars</t>
        </is>
      </c>
      <c r="C891" s="14" t="inlineStr">
        <is>
          <t>L Label Quality</t>
        </is>
      </c>
      <c r="D891" s="14">
        <f>MCDM_Settings!$D$8</f>
        <v/>
      </c>
      <c r="E891" s="14" t="inlineStr">
        <is>
          <t>L1 Define the targets</t>
        </is>
      </c>
      <c r="F891" s="21" t="inlineStr">
        <is>
          <t>U</t>
        </is>
      </c>
      <c r="G891" s="23" t="n"/>
      <c r="H891" s="14" t="inlineStr">
        <is>
          <t>L2 Explain the rules</t>
        </is>
      </c>
      <c r="I891" s="21" t="inlineStr">
        <is>
          <t>U</t>
        </is>
      </c>
      <c r="J891" s="23" t="n"/>
      <c r="K891" s="14" t="inlineStr">
        <is>
          <t>L3 Identify the team</t>
        </is>
      </c>
      <c r="L891" s="21" t="inlineStr">
        <is>
          <t>U</t>
        </is>
      </c>
      <c r="M891" s="23" t="n"/>
      <c r="N891" s="14" t="inlineStr">
        <is>
          <t>L4 Review and correct</t>
        </is>
      </c>
      <c r="O891" s="21" t="inlineStr">
        <is>
          <t>U</t>
        </is>
      </c>
      <c r="P891" s="23" t="n"/>
      <c r="Q891" s="14" t="inlineStr">
        <is>
          <t>L5 Measure reliability</t>
        </is>
      </c>
      <c r="R891" s="21" t="inlineStr">
        <is>
          <t>U</t>
        </is>
      </c>
      <c r="S891" s="23" t="n"/>
      <c r="T891" s="14">
        <f>IF(Z891=0,IF(ISNUMBER(SEARCH("X",AV891)),"Unrated (0-5; X)","Unrated (0-5)"),IF(Z891=1,V891&amp;"/5",V891&amp;"-"&amp;X891&amp;"/5 (P"&amp;IF(ISNUMBER(SEARCH("X",AV891)),"; X","")&amp;")"))</f>
        <v/>
      </c>
      <c r="U891" s="26">
        <f>IF(AS891=0,"",IF(AR891=0,"Incomplete/invalid",IF(AA891=0,IF(ISNUMBER(SEARCH("X",AW891)),"Unrated (0-5; X)","Unrated (0-5)"),IF(AA891=1,W891&amp;"/5",W891&amp;"-"&amp;Y891&amp;"/5 (P"&amp;IF(ISNUMBER(SEARCH("X",AW891)),"; X","")&amp;")"))))</f>
        <v/>
      </c>
      <c r="V891" s="53">
        <f>LEN(AV891)-LEN(SUBSTITUTE(AV891,"Y",""))</f>
        <v/>
      </c>
      <c r="W891" s="54">
        <f>IF(AR891=1,LEN(AW891)-LEN(SUBSTITUTE(AW891,"Y","")),"")</f>
        <v/>
      </c>
      <c r="X891" s="53">
        <f>5-(LEN(AV891)-LEN(SUBSTITUTE(AV891,"N","")))</f>
        <v/>
      </c>
      <c r="Y891" s="54">
        <f>IF(AR891=1,5-(LEN(AW891)-LEN(SUBSTITUTE(AW891,"N",""))),"")</f>
        <v/>
      </c>
      <c r="Z891" s="55">
        <f>(V891+5-X891)/5</f>
        <v/>
      </c>
      <c r="AA891" s="56">
        <f>IF(AR891=1,(W891+5-Y891)/5,"")</f>
        <v/>
      </c>
      <c r="AB891" s="57">
        <f>D891*V891/5</f>
        <v/>
      </c>
      <c r="AC891" s="58">
        <f>IF(AR891=1,D891*W891/5,"")</f>
        <v/>
      </c>
      <c r="AD891" s="57">
        <f>D891*X891/5</f>
        <v/>
      </c>
      <c r="AE891" s="58">
        <f>IF(AR891=1,D891*Y891/5,"")</f>
        <v/>
      </c>
      <c r="AF891" s="57">
        <f>D891*Z891</f>
        <v/>
      </c>
      <c r="AG891" s="58">
        <f>IF(AR891=1,D891*AA891,"")</f>
        <v/>
      </c>
      <c r="AH891" s="14" t="inlineStr">
        <is>
          <t>Y: none | N: none | X: none | U: L1, L2, L3, L4, L5. See dataset-specific evidence note in MCDM_Grades and the complete rules in MCDM_Rubric.</t>
        </is>
      </c>
      <c r="AI891" s="27" t="n"/>
      <c r="AJ891" s="14" t="inlineStr">
        <is>
          <t>https://zenodo.org/records/3383693</t>
        </is>
      </c>
      <c r="AK891" s="27" t="n"/>
      <c r="AL891" s="14" t="inlineStr">
        <is>
          <t>P: primary documentation (not evaluator-verified data quality)</t>
        </is>
      </c>
      <c r="AM891" s="27" t="n"/>
      <c r="AN891" s="14" t="inlineStr">
        <is>
          <t>10.5281/zenodo.3383693</t>
        </is>
      </c>
      <c r="AO891" s="27" t="n"/>
      <c r="AP891" s="14" t="inlineStr">
        <is>
          <t>2026-09-07</t>
        </is>
      </c>
      <c r="AQ891" s="27" t="n"/>
      <c r="AR891" s="14">
        <f>IF(AND(AS891=5,LEN(AW891)=5,LEN(SUBSTITUTE(SUBSTITUTE(SUBSTITUTE(SUBSTITUTE(AW891,"Y",""),"N",""),"U",""),"X",""))=0),1,0)</f>
        <v/>
      </c>
      <c r="AS891" s="14">
        <f>COUNTA(G891,J891,M891,P891,S891)</f>
        <v/>
      </c>
      <c r="AT891" s="14">
        <f>SUM(IF(OR(G891="Y",G891="N",G891="U",G891="X"),IF(G891=F891,1,0),0),IF(OR(J891="Y",J891="N",J891="U",J891="X"),IF(J891=I891,1,0),0),IF(OR(M891="Y",M891="N",M891="U",M891="X"),IF(M891=L891,1,0),0),IF(OR(P891="Y",P891="N",P891="U",P891="X"),IF(P891=O891,1,0),0),IF(OR(S891="Y",S891="N",S891="U",S891="X"),IF(S891=R891,1,0),0))</f>
        <v/>
      </c>
      <c r="AU891" s="14">
        <f>A891&amp;"|"&amp;LEFT(C891,1)</f>
        <v/>
      </c>
      <c r="AV891" s="14">
        <f>F891&amp;I891&amp;L891&amp;O891&amp;R891</f>
        <v/>
      </c>
      <c r="AW891" s="14">
        <f>G891&amp;J891&amp;M891&amp;P891&amp;S891</f>
        <v/>
      </c>
    </row>
    <row r="892" ht="70" customHeight="1">
      <c r="A892" s="14" t="inlineStr">
        <is>
          <t>DS-112</t>
        </is>
      </c>
      <c r="B892" s="14" t="inlineStr">
        <is>
          <t>CUPAC - The Coventry University Public Road Data Set for Automated Cars</t>
        </is>
      </c>
      <c r="C892" s="14" t="inlineStr">
        <is>
          <t>D Documentation</t>
        </is>
      </c>
      <c r="D892" s="14">
        <f>MCDM_Settings!$D$9</f>
        <v/>
      </c>
      <c r="E892" s="14" t="inlineStr">
        <is>
          <t>D1 Describe the files</t>
        </is>
      </c>
      <c r="F892" s="21" t="inlineStr">
        <is>
          <t>U</t>
        </is>
      </c>
      <c r="G892" s="23" t="n"/>
      <c r="H892" s="14" t="inlineStr">
        <is>
          <t>D2 Explain the source</t>
        </is>
      </c>
      <c r="I892" s="21" t="inlineStr">
        <is>
          <t>Y</t>
        </is>
      </c>
      <c r="J892" s="23" t="n"/>
      <c r="K892" s="14" t="inlineStr">
        <is>
          <t>D3 Track the version</t>
        </is>
      </c>
      <c r="L892" s="21" t="inlineStr">
        <is>
          <t>U</t>
        </is>
      </c>
      <c r="M892" s="23" t="n"/>
      <c r="N892" s="14" t="inlineStr">
        <is>
          <t>D4 State the limits</t>
        </is>
      </c>
      <c r="O892" s="21" t="inlineStr">
        <is>
          <t>U</t>
        </is>
      </c>
      <c r="P892" s="23" t="n"/>
      <c r="Q892" s="14" t="inlineStr">
        <is>
          <t>D5 Locate the details</t>
        </is>
      </c>
      <c r="R892" s="21" t="inlineStr">
        <is>
          <t>Y</t>
        </is>
      </c>
      <c r="S892" s="23" t="n"/>
      <c r="T892" s="14">
        <f>IF(Z892=0,IF(ISNUMBER(SEARCH("X",AV892)),"Unrated (0-5; X)","Unrated (0-5)"),IF(Z892=1,V892&amp;"/5",V892&amp;"-"&amp;X892&amp;"/5 (P"&amp;IF(ISNUMBER(SEARCH("X",AV892)),"; X","")&amp;")"))</f>
        <v/>
      </c>
      <c r="U892" s="26">
        <f>IF(AS892=0,"",IF(AR892=0,"Incomplete/invalid",IF(AA892=0,IF(ISNUMBER(SEARCH("X",AW892)),"Unrated (0-5; X)","Unrated (0-5)"),IF(AA892=1,W892&amp;"/5",W892&amp;"-"&amp;Y892&amp;"/5 (P"&amp;IF(ISNUMBER(SEARCH("X",AW892)),"; X","")&amp;")"))))</f>
        <v/>
      </c>
      <c r="V892" s="53">
        <f>LEN(AV892)-LEN(SUBSTITUTE(AV892,"Y",""))</f>
        <v/>
      </c>
      <c r="W892" s="54">
        <f>IF(AR892=1,LEN(AW892)-LEN(SUBSTITUTE(AW892,"Y","")),"")</f>
        <v/>
      </c>
      <c r="X892" s="53">
        <f>5-(LEN(AV892)-LEN(SUBSTITUTE(AV892,"N","")))</f>
        <v/>
      </c>
      <c r="Y892" s="54">
        <f>IF(AR892=1,5-(LEN(AW892)-LEN(SUBSTITUTE(AW892,"N",""))),"")</f>
        <v/>
      </c>
      <c r="Z892" s="55">
        <f>(V892+5-X892)/5</f>
        <v/>
      </c>
      <c r="AA892" s="56">
        <f>IF(AR892=1,(W892+5-Y892)/5,"")</f>
        <v/>
      </c>
      <c r="AB892" s="57">
        <f>D892*V892/5</f>
        <v/>
      </c>
      <c r="AC892" s="58">
        <f>IF(AR892=1,D892*W892/5,"")</f>
        <v/>
      </c>
      <c r="AD892" s="57">
        <f>D892*X892/5</f>
        <v/>
      </c>
      <c r="AE892" s="58">
        <f>IF(AR892=1,D892*Y892/5,"")</f>
        <v/>
      </c>
      <c r="AF892" s="57">
        <f>D892*Z892</f>
        <v/>
      </c>
      <c r="AG892" s="58">
        <f>IF(AR892=1,D892*AA892,"")</f>
        <v/>
      </c>
      <c r="AH892" s="14" t="inlineStr">
        <is>
          <t>Y: D2, D5 | N: none | X: none | U: D1, D3, D4. See dataset-specific evidence note in MCDM_Grades and the complete rules in MCDM_Rubric.</t>
        </is>
      </c>
      <c r="AI892" s="27" t="n"/>
      <c r="AJ892" s="14" t="inlineStr">
        <is>
          <t>https://zenodo.org/records/3383693</t>
        </is>
      </c>
      <c r="AK892" s="27" t="n"/>
      <c r="AL892" s="14" t="inlineStr">
        <is>
          <t>P: primary documentation (not evaluator-verified data quality)</t>
        </is>
      </c>
      <c r="AM892" s="27" t="n"/>
      <c r="AN892" s="14" t="inlineStr">
        <is>
          <t>10.5281/zenodo.3383693</t>
        </is>
      </c>
      <c r="AO892" s="27" t="n"/>
      <c r="AP892" s="14" t="inlineStr">
        <is>
          <t>2026-09-07</t>
        </is>
      </c>
      <c r="AQ892" s="27" t="n"/>
      <c r="AR892" s="14">
        <f>IF(AND(AS892=5,LEN(AW892)=5,LEN(SUBSTITUTE(SUBSTITUTE(SUBSTITUTE(SUBSTITUTE(AW892,"Y",""),"N",""),"U",""),"X",""))=0),1,0)</f>
        <v/>
      </c>
      <c r="AS892" s="14">
        <f>COUNTA(G892,J892,M892,P892,S892)</f>
        <v/>
      </c>
      <c r="AT892" s="14">
        <f>SUM(IF(OR(G892="Y",G892="N",G892="U",G892="X"),IF(G892=F892,1,0),0),IF(OR(J892="Y",J892="N",J892="U",J892="X"),IF(J892=I892,1,0),0),IF(OR(M892="Y",M892="N",M892="U",M892="X"),IF(M892=L892,1,0),0),IF(OR(P892="Y",P892="N",P892="U",P892="X"),IF(P892=O892,1,0),0),IF(OR(S892="Y",S892="N",S892="U",S892="X"),IF(S892=R892,1,0),0))</f>
        <v/>
      </c>
      <c r="AU892" s="14">
        <f>A892&amp;"|"&amp;LEFT(C892,1)</f>
        <v/>
      </c>
      <c r="AV892" s="14">
        <f>F892&amp;I892&amp;L892&amp;O892&amp;R892</f>
        <v/>
      </c>
      <c r="AW892" s="14">
        <f>G892&amp;J892&amp;M892&amp;P892&amp;S892</f>
        <v/>
      </c>
    </row>
    <row r="893" ht="70" customHeight="1">
      <c r="A893" s="14" t="inlineStr">
        <is>
          <t>DS-112</t>
        </is>
      </c>
      <c r="B893" s="14" t="inlineStr">
        <is>
          <t>CUPAC - The Coventry University Public Road Data Set for Automated Cars</t>
        </is>
      </c>
      <c r="C893" s="14" t="inlineStr">
        <is>
          <t>C Sample Size</t>
        </is>
      </c>
      <c r="D893" s="14">
        <f>MCDM_Settings!$D$10</f>
        <v/>
      </c>
      <c r="E893" s="14" t="inlineStr">
        <is>
          <t>C1 Count originals</t>
        </is>
      </c>
      <c r="F893" s="21" t="inlineStr">
        <is>
          <t>U</t>
        </is>
      </c>
      <c r="G893" s="23" t="n"/>
      <c r="H893" s="14" t="inlineStr">
        <is>
          <t>C2 Count each class</t>
        </is>
      </c>
      <c r="I893" s="21" t="inlineStr">
        <is>
          <t>U</t>
        </is>
      </c>
      <c r="J893" s="23" t="n"/>
      <c r="K893" s="14" t="inlineStr">
        <is>
          <t>C3 Count each group</t>
        </is>
      </c>
      <c r="L893" s="21" t="inlineStr">
        <is>
          <t>U</t>
        </is>
      </c>
      <c r="M893" s="23" t="n"/>
      <c r="N893" s="14" t="inlineStr">
        <is>
          <t>C4 Count each split</t>
        </is>
      </c>
      <c r="O893" s="21" t="inlineStr">
        <is>
          <t>U</t>
        </is>
      </c>
      <c r="P893" s="23" t="n"/>
      <c r="Q893" s="14" t="inlineStr">
        <is>
          <t>C5 Justify the size</t>
        </is>
      </c>
      <c r="R893" s="21" t="inlineStr">
        <is>
          <t>U</t>
        </is>
      </c>
      <c r="S893" s="23" t="n"/>
      <c r="T893" s="14">
        <f>IF(Z893=0,IF(ISNUMBER(SEARCH("X",AV893)),"Unrated (0-5; X)","Unrated (0-5)"),IF(Z893=1,V893&amp;"/5",V893&amp;"-"&amp;X893&amp;"/5 (P"&amp;IF(ISNUMBER(SEARCH("X",AV893)),"; X","")&amp;")"))</f>
        <v/>
      </c>
      <c r="U893" s="26">
        <f>IF(AS893=0,"",IF(AR893=0,"Incomplete/invalid",IF(AA893=0,IF(ISNUMBER(SEARCH("X",AW893)),"Unrated (0-5; X)","Unrated (0-5)"),IF(AA893=1,W893&amp;"/5",W893&amp;"-"&amp;Y893&amp;"/5 (P"&amp;IF(ISNUMBER(SEARCH("X",AW893)),"; X","")&amp;")"))))</f>
        <v/>
      </c>
      <c r="V893" s="53">
        <f>LEN(AV893)-LEN(SUBSTITUTE(AV893,"Y",""))</f>
        <v/>
      </c>
      <c r="W893" s="54">
        <f>IF(AR893=1,LEN(AW893)-LEN(SUBSTITUTE(AW893,"Y","")),"")</f>
        <v/>
      </c>
      <c r="X893" s="53">
        <f>5-(LEN(AV893)-LEN(SUBSTITUTE(AV893,"N","")))</f>
        <v/>
      </c>
      <c r="Y893" s="54">
        <f>IF(AR893=1,5-(LEN(AW893)-LEN(SUBSTITUTE(AW893,"N",""))),"")</f>
        <v/>
      </c>
      <c r="Z893" s="55">
        <f>(V893+5-X893)/5</f>
        <v/>
      </c>
      <c r="AA893" s="56">
        <f>IF(AR893=1,(W893+5-Y893)/5,"")</f>
        <v/>
      </c>
      <c r="AB893" s="57">
        <f>D893*V893/5</f>
        <v/>
      </c>
      <c r="AC893" s="58">
        <f>IF(AR893=1,D893*W893/5,"")</f>
        <v/>
      </c>
      <c r="AD893" s="57">
        <f>D893*X893/5</f>
        <v/>
      </c>
      <c r="AE893" s="58">
        <f>IF(AR893=1,D893*Y893/5,"")</f>
        <v/>
      </c>
      <c r="AF893" s="57">
        <f>D893*Z893</f>
        <v/>
      </c>
      <c r="AG893" s="58">
        <f>IF(AR893=1,D893*AA893,"")</f>
        <v/>
      </c>
      <c r="AH893" s="14" t="inlineStr">
        <is>
          <t>Y: none | N: none | X: none | U: C1, C2, C3, C4, C5. See dataset-specific evidence note in MCDM_Grades and the complete rules in MCDM_Rubric.</t>
        </is>
      </c>
      <c r="AI893" s="27" t="n"/>
      <c r="AJ893" s="14" t="inlineStr">
        <is>
          <t>https://zenodo.org/records/3383693</t>
        </is>
      </c>
      <c r="AK893" s="27" t="n"/>
      <c r="AL893" s="14" t="inlineStr">
        <is>
          <t>P: primary documentation (not evaluator-verified data quality)</t>
        </is>
      </c>
      <c r="AM893" s="27" t="n"/>
      <c r="AN893" s="14" t="inlineStr">
        <is>
          <t>10.5281/zenodo.3383693</t>
        </is>
      </c>
      <c r="AO893" s="27" t="n"/>
      <c r="AP893" s="14" t="inlineStr">
        <is>
          <t>2026-09-07</t>
        </is>
      </c>
      <c r="AQ893" s="27" t="n"/>
      <c r="AR893" s="14">
        <f>IF(AND(AS893=5,LEN(AW893)=5,LEN(SUBSTITUTE(SUBSTITUTE(SUBSTITUTE(SUBSTITUTE(AW893,"Y",""),"N",""),"U",""),"X",""))=0),1,0)</f>
        <v/>
      </c>
      <c r="AS893" s="14">
        <f>COUNTA(G893,J893,M893,P893,S893)</f>
        <v/>
      </c>
      <c r="AT893" s="14">
        <f>SUM(IF(OR(G893="Y",G893="N",G893="U",G893="X"),IF(G893=F893,1,0),0),IF(OR(J893="Y",J893="N",J893="U",J893="X"),IF(J893=I893,1,0),0),IF(OR(M893="Y",M893="N",M893="U",M893="X"),IF(M893=L893,1,0),0),IF(OR(P893="Y",P893="N",P893="U",P893="X"),IF(P893=O893,1,0),0),IF(OR(S893="Y",S893="N",S893="U",S893="X"),IF(S893=R893,1,0),0))</f>
        <v/>
      </c>
      <c r="AU893" s="14">
        <f>A893&amp;"|"&amp;LEFT(C893,1)</f>
        <v/>
      </c>
      <c r="AV893" s="14">
        <f>F893&amp;I893&amp;L893&amp;O893&amp;R893</f>
        <v/>
      </c>
      <c r="AW893" s="14">
        <f>G893&amp;J893&amp;M893&amp;P893&amp;S893</f>
        <v/>
      </c>
    </row>
    <row r="894" ht="70" customHeight="1">
      <c r="A894" s="14" t="inlineStr">
        <is>
          <t>DS-112</t>
        </is>
      </c>
      <c r="B894" s="14" t="inlineStr">
        <is>
          <t>CUPAC - The Coventry University Public Road Data Set for Automated Cars</t>
        </is>
      </c>
      <c r="C894" s="14" t="inlineStr">
        <is>
          <t>R Domain Fit</t>
        </is>
      </c>
      <c r="D894" s="14">
        <f>MCDM_Settings!$D$11</f>
        <v/>
      </c>
      <c r="E894" s="14" t="inlineStr">
        <is>
          <t>R1 Define the domain</t>
        </is>
      </c>
      <c r="F894" s="21" t="inlineStr">
        <is>
          <t>Y</t>
        </is>
      </c>
      <c r="G894" s="23" t="n"/>
      <c r="H894" s="14" t="inlineStr">
        <is>
          <t>R2 Describe coverage</t>
        </is>
      </c>
      <c r="I894" s="21" t="inlineStr">
        <is>
          <t>Y</t>
        </is>
      </c>
      <c r="J894" s="23" t="n"/>
      <c r="K894" s="14" t="inlineStr">
        <is>
          <t>R3 Compare the target</t>
        </is>
      </c>
      <c r="L894" s="21" t="inlineStr">
        <is>
          <t>U</t>
        </is>
      </c>
      <c r="M894" s="23" t="n"/>
      <c r="N894" s="14" t="inlineStr">
        <is>
          <t>R4 Check for bias</t>
        </is>
      </c>
      <c r="O894" s="21" t="inlineStr">
        <is>
          <t>U</t>
        </is>
      </c>
      <c r="P894" s="23" t="n"/>
      <c r="Q894" s="14" t="inlineStr">
        <is>
          <t>R5 Test a new domain</t>
        </is>
      </c>
      <c r="R894" s="21" t="inlineStr">
        <is>
          <t>U</t>
        </is>
      </c>
      <c r="S894" s="23" t="n"/>
      <c r="T894" s="14">
        <f>IF(Z894=0,IF(ISNUMBER(SEARCH("X",AV894)),"Unrated (0-5; X)","Unrated (0-5)"),IF(Z894=1,V894&amp;"/5",V894&amp;"-"&amp;X894&amp;"/5 (P"&amp;IF(ISNUMBER(SEARCH("X",AV894)),"; X","")&amp;")"))</f>
        <v/>
      </c>
      <c r="U894" s="26">
        <f>IF(AS894=0,"",IF(AR894=0,"Incomplete/invalid",IF(AA894=0,IF(ISNUMBER(SEARCH("X",AW894)),"Unrated (0-5; X)","Unrated (0-5)"),IF(AA894=1,W894&amp;"/5",W894&amp;"-"&amp;Y894&amp;"/5 (P"&amp;IF(ISNUMBER(SEARCH("X",AW894)),"; X","")&amp;")"))))</f>
        <v/>
      </c>
      <c r="V894" s="53">
        <f>LEN(AV894)-LEN(SUBSTITUTE(AV894,"Y",""))</f>
        <v/>
      </c>
      <c r="W894" s="54">
        <f>IF(AR894=1,LEN(AW894)-LEN(SUBSTITUTE(AW894,"Y","")),"")</f>
        <v/>
      </c>
      <c r="X894" s="53">
        <f>5-(LEN(AV894)-LEN(SUBSTITUTE(AV894,"N","")))</f>
        <v/>
      </c>
      <c r="Y894" s="54">
        <f>IF(AR894=1,5-(LEN(AW894)-LEN(SUBSTITUTE(AW894,"N",""))),"")</f>
        <v/>
      </c>
      <c r="Z894" s="55">
        <f>(V894+5-X894)/5</f>
        <v/>
      </c>
      <c r="AA894" s="56">
        <f>IF(AR894=1,(W894+5-Y894)/5,"")</f>
        <v/>
      </c>
      <c r="AB894" s="57">
        <f>D894*V894/5</f>
        <v/>
      </c>
      <c r="AC894" s="58">
        <f>IF(AR894=1,D894*W894/5,"")</f>
        <v/>
      </c>
      <c r="AD894" s="57">
        <f>D894*X894/5</f>
        <v/>
      </c>
      <c r="AE894" s="58">
        <f>IF(AR894=1,D894*Y894/5,"")</f>
        <v/>
      </c>
      <c r="AF894" s="57">
        <f>D894*Z894</f>
        <v/>
      </c>
      <c r="AG894" s="58">
        <f>IF(AR894=1,D894*AA894,"")</f>
        <v/>
      </c>
      <c r="AH894" s="14" t="inlineStr">
        <is>
          <t>Y: R1, R2 | N: none | X: none | U: R3, R4, R5. See dataset-specific evidence note in MCDM_Grades and the complete rules in MCDM_Rubric.</t>
        </is>
      </c>
      <c r="AI894" s="27" t="n"/>
      <c r="AJ894" s="14" t="inlineStr">
        <is>
          <t>https://zenodo.org/records/3383693</t>
        </is>
      </c>
      <c r="AK894" s="27" t="n"/>
      <c r="AL894" s="14" t="inlineStr">
        <is>
          <t>P: primary documentation (not evaluator-verified data quality)</t>
        </is>
      </c>
      <c r="AM894" s="27" t="n"/>
      <c r="AN894" s="14" t="inlineStr">
        <is>
          <t>10.5281/zenodo.3383693</t>
        </is>
      </c>
      <c r="AO894" s="27" t="n"/>
      <c r="AP894" s="14" t="inlineStr">
        <is>
          <t>2026-09-07</t>
        </is>
      </c>
      <c r="AQ894" s="27" t="n"/>
      <c r="AR894" s="14">
        <f>IF(AND(AS894=5,LEN(AW894)=5,LEN(SUBSTITUTE(SUBSTITUTE(SUBSTITUTE(SUBSTITUTE(AW894,"Y",""),"N",""),"U",""),"X",""))=0),1,0)</f>
        <v/>
      </c>
      <c r="AS894" s="14">
        <f>COUNTA(G894,J894,M894,P894,S894)</f>
        <v/>
      </c>
      <c r="AT894" s="14">
        <f>SUM(IF(OR(G894="Y",G894="N",G894="U",G894="X"),IF(G894=F894,1,0),0),IF(OR(J894="Y",J894="N",J894="U",J894="X"),IF(J894=I894,1,0),0),IF(OR(M894="Y",M894="N",M894="U",M894="X"),IF(M894=L894,1,0),0),IF(OR(P894="Y",P894="N",P894="U",P894="X"),IF(P894=O894,1,0),0),IF(OR(S894="Y",S894="N",S894="U",S894="X"),IF(S894=R894,1,0),0))</f>
        <v/>
      </c>
      <c r="AU894" s="14">
        <f>A894&amp;"|"&amp;LEFT(C894,1)</f>
        <v/>
      </c>
      <c r="AV894" s="14">
        <f>F894&amp;I894&amp;L894&amp;O894&amp;R894</f>
        <v/>
      </c>
      <c r="AW894" s="14">
        <f>G894&amp;J894&amp;M894&amp;P894&amp;S894</f>
        <v/>
      </c>
    </row>
    <row r="895" ht="70" customHeight="1">
      <c r="A895" s="14" t="inlineStr">
        <is>
          <t>DS-112</t>
        </is>
      </c>
      <c r="B895" s="14" t="inlineStr">
        <is>
          <t>CUPAC - The Coventry University Public Road Data Set for Automated Cars</t>
        </is>
      </c>
      <c r="C895" s="14" t="inlineStr">
        <is>
          <t>M Sensor Details</t>
        </is>
      </c>
      <c r="D895" s="14">
        <f>MCDM_Settings!$D$12</f>
        <v/>
      </c>
      <c r="E895" s="14" t="inlineStr">
        <is>
          <t>M1 Identify equipment</t>
        </is>
      </c>
      <c r="F895" s="21" t="inlineStr">
        <is>
          <t>Y</t>
        </is>
      </c>
      <c r="G895" s="23" t="n"/>
      <c r="H895" s="14" t="inlineStr">
        <is>
          <t>M2 Specify the scale</t>
        </is>
      </c>
      <c r="I895" s="21" t="inlineStr">
        <is>
          <t>U</t>
        </is>
      </c>
      <c r="J895" s="23" t="n"/>
      <c r="K895" s="14" t="inlineStr">
        <is>
          <t>M3 Locate the records</t>
        </is>
      </c>
      <c r="L895" s="21" t="inlineStr">
        <is>
          <t>U</t>
        </is>
      </c>
      <c r="M895" s="23" t="n"/>
      <c r="N895" s="14" t="inlineStr">
        <is>
          <t>M4 Report precision</t>
        </is>
      </c>
      <c r="O895" s="21" t="inlineStr">
        <is>
          <t>U</t>
        </is>
      </c>
      <c r="P895" s="23" t="n"/>
      <c r="Q895" s="14" t="inlineStr">
        <is>
          <t>M5 Explain processing</t>
        </is>
      </c>
      <c r="R895" s="21" t="inlineStr">
        <is>
          <t>U</t>
        </is>
      </c>
      <c r="S895" s="23" t="n"/>
      <c r="T895" s="14">
        <f>IF(Z895=0,IF(ISNUMBER(SEARCH("X",AV895)),"Unrated (0-5; X)","Unrated (0-5)"),IF(Z895=1,V895&amp;"/5",V895&amp;"-"&amp;X895&amp;"/5 (P"&amp;IF(ISNUMBER(SEARCH("X",AV895)),"; X","")&amp;")"))</f>
        <v/>
      </c>
      <c r="U895" s="26">
        <f>IF(AS895=0,"",IF(AR895=0,"Incomplete/invalid",IF(AA895=0,IF(ISNUMBER(SEARCH("X",AW895)),"Unrated (0-5; X)","Unrated (0-5)"),IF(AA895=1,W895&amp;"/5",W895&amp;"-"&amp;Y895&amp;"/5 (P"&amp;IF(ISNUMBER(SEARCH("X",AW895)),"; X","")&amp;")"))))</f>
        <v/>
      </c>
      <c r="V895" s="53">
        <f>LEN(AV895)-LEN(SUBSTITUTE(AV895,"Y",""))</f>
        <v/>
      </c>
      <c r="W895" s="54">
        <f>IF(AR895=1,LEN(AW895)-LEN(SUBSTITUTE(AW895,"Y","")),"")</f>
        <v/>
      </c>
      <c r="X895" s="53">
        <f>5-(LEN(AV895)-LEN(SUBSTITUTE(AV895,"N","")))</f>
        <v/>
      </c>
      <c r="Y895" s="54">
        <f>IF(AR895=1,5-(LEN(AW895)-LEN(SUBSTITUTE(AW895,"N",""))),"")</f>
        <v/>
      </c>
      <c r="Z895" s="55">
        <f>(V895+5-X895)/5</f>
        <v/>
      </c>
      <c r="AA895" s="56">
        <f>IF(AR895=1,(W895+5-Y895)/5,"")</f>
        <v/>
      </c>
      <c r="AB895" s="57">
        <f>D895*V895/5</f>
        <v/>
      </c>
      <c r="AC895" s="58">
        <f>IF(AR895=1,D895*W895/5,"")</f>
        <v/>
      </c>
      <c r="AD895" s="57">
        <f>D895*X895/5</f>
        <v/>
      </c>
      <c r="AE895" s="58">
        <f>IF(AR895=1,D895*Y895/5,"")</f>
        <v/>
      </c>
      <c r="AF895" s="57">
        <f>D895*Z895</f>
        <v/>
      </c>
      <c r="AG895" s="58">
        <f>IF(AR895=1,D895*AA895,"")</f>
        <v/>
      </c>
      <c r="AH895" s="14" t="inlineStr">
        <is>
          <t>Y: M1 | N: none | X: none | U: M2, M3, M4, M5. See dataset-specific evidence note in MCDM_Grades and the complete rules in MCDM_Rubric.</t>
        </is>
      </c>
      <c r="AI895" s="27" t="n"/>
      <c r="AJ895" s="14" t="inlineStr">
        <is>
          <t>https://zenodo.org/records/3383693</t>
        </is>
      </c>
      <c r="AK895" s="27" t="n"/>
      <c r="AL895" s="14" t="inlineStr">
        <is>
          <t>P: primary documentation (not evaluator-verified data quality)</t>
        </is>
      </c>
      <c r="AM895" s="27" t="n"/>
      <c r="AN895" s="14" t="inlineStr">
        <is>
          <t>10.5281/zenodo.3383693</t>
        </is>
      </c>
      <c r="AO895" s="27" t="n"/>
      <c r="AP895" s="14" t="inlineStr">
        <is>
          <t>2026-09-07</t>
        </is>
      </c>
      <c r="AQ895" s="27" t="n"/>
      <c r="AR895" s="14">
        <f>IF(AND(AS895=5,LEN(AW895)=5,LEN(SUBSTITUTE(SUBSTITUTE(SUBSTITUTE(SUBSTITUTE(AW895,"Y",""),"N",""),"U",""),"X",""))=0),1,0)</f>
        <v/>
      </c>
      <c r="AS895" s="14">
        <f>COUNTA(G895,J895,M895,P895,S895)</f>
        <v/>
      </c>
      <c r="AT895" s="14">
        <f>SUM(IF(OR(G895="Y",G895="N",G895="U",G895="X"),IF(G895=F895,1,0),0),IF(OR(J895="Y",J895="N",J895="U",J895="X"),IF(J895=I895,1,0),0),IF(OR(M895="Y",M895="N",M895="U",M895="X"),IF(M895=L895,1,0),0),IF(OR(P895="Y",P895="N",P895="U",P895="X"),IF(P895=O895,1,0),0),IF(OR(S895="Y",S895="N",S895="U",S895="X"),IF(S895=R895,1,0),0))</f>
        <v/>
      </c>
      <c r="AU895" s="14">
        <f>A895&amp;"|"&amp;LEFT(C895,1)</f>
        <v/>
      </c>
      <c r="AV895" s="14">
        <f>F895&amp;I895&amp;L895&amp;O895&amp;R895</f>
        <v/>
      </c>
      <c r="AW895" s="14">
        <f>G895&amp;J895&amp;M895&amp;P895&amp;S895</f>
        <v/>
      </c>
    </row>
    <row r="896" ht="70" customHeight="1">
      <c r="A896" s="14" t="inlineStr">
        <is>
          <t>DS-112</t>
        </is>
      </c>
      <c r="B896" s="14" t="inlineStr">
        <is>
          <t>CUPAC - The Coventry University Public Road Data Set for Automated Cars</t>
        </is>
      </c>
      <c r="C896" s="14" t="inlineStr">
        <is>
          <t>V Test Readiness</t>
        </is>
      </c>
      <c r="D896" s="14">
        <f>MCDM_Settings!$D$13</f>
        <v/>
      </c>
      <c r="E896" s="14" t="inlineStr">
        <is>
          <t>V1 Identify test data</t>
        </is>
      </c>
      <c r="F896" s="21" t="inlineStr">
        <is>
          <t>Y</t>
        </is>
      </c>
      <c r="G896" s="23" t="n"/>
      <c r="H896" s="14" t="inlineStr">
        <is>
          <t>V2 Define the splits</t>
        </is>
      </c>
      <c r="I896" s="21" t="inlineStr">
        <is>
          <t>U</t>
        </is>
      </c>
      <c r="J896" s="23" t="n"/>
      <c r="K896" s="14" t="inlineStr">
        <is>
          <t>V3 Prevent leakage</t>
        </is>
      </c>
      <c r="L896" s="21" t="inlineStr">
        <is>
          <t>U</t>
        </is>
      </c>
      <c r="M896" s="23" t="n"/>
      <c r="N896" s="14" t="inlineStr">
        <is>
          <t>V4 Provide a baseline</t>
        </is>
      </c>
      <c r="O896" s="21" t="inlineStr">
        <is>
          <t>U</t>
        </is>
      </c>
      <c r="P896" s="23" t="n"/>
      <c r="Q896" s="14" t="inlineStr">
        <is>
          <t>V5 Report uncertainty</t>
        </is>
      </c>
      <c r="R896" s="21" t="inlineStr">
        <is>
          <t>U</t>
        </is>
      </c>
      <c r="S896" s="23" t="n"/>
      <c r="T896" s="14">
        <f>IF(Z896=0,IF(ISNUMBER(SEARCH("X",AV896)),"Unrated (0-5; X)","Unrated (0-5)"),IF(Z896=1,V896&amp;"/5",V896&amp;"-"&amp;X896&amp;"/5 (P"&amp;IF(ISNUMBER(SEARCH("X",AV896)),"; X","")&amp;")"))</f>
        <v/>
      </c>
      <c r="U896" s="26">
        <f>IF(AS896=0,"",IF(AR896=0,"Incomplete/invalid",IF(AA896=0,IF(ISNUMBER(SEARCH("X",AW896)),"Unrated (0-5; X)","Unrated (0-5)"),IF(AA896=1,W896&amp;"/5",W896&amp;"-"&amp;Y896&amp;"/5 (P"&amp;IF(ISNUMBER(SEARCH("X",AW896)),"; X","")&amp;")"))))</f>
        <v/>
      </c>
      <c r="V896" s="53">
        <f>LEN(AV896)-LEN(SUBSTITUTE(AV896,"Y",""))</f>
        <v/>
      </c>
      <c r="W896" s="54">
        <f>IF(AR896=1,LEN(AW896)-LEN(SUBSTITUTE(AW896,"Y","")),"")</f>
        <v/>
      </c>
      <c r="X896" s="53">
        <f>5-(LEN(AV896)-LEN(SUBSTITUTE(AV896,"N","")))</f>
        <v/>
      </c>
      <c r="Y896" s="54">
        <f>IF(AR896=1,5-(LEN(AW896)-LEN(SUBSTITUTE(AW896,"N",""))),"")</f>
        <v/>
      </c>
      <c r="Z896" s="55">
        <f>(V896+5-X896)/5</f>
        <v/>
      </c>
      <c r="AA896" s="56">
        <f>IF(AR896=1,(W896+5-Y896)/5,"")</f>
        <v/>
      </c>
      <c r="AB896" s="57">
        <f>D896*V896/5</f>
        <v/>
      </c>
      <c r="AC896" s="58">
        <f>IF(AR896=1,D896*W896/5,"")</f>
        <v/>
      </c>
      <c r="AD896" s="57">
        <f>D896*X896/5</f>
        <v/>
      </c>
      <c r="AE896" s="58">
        <f>IF(AR896=1,D896*Y896/5,"")</f>
        <v/>
      </c>
      <c r="AF896" s="57">
        <f>D896*Z896</f>
        <v/>
      </c>
      <c r="AG896" s="58">
        <f>IF(AR896=1,D896*AA896,"")</f>
        <v/>
      </c>
      <c r="AH896" s="14" t="inlineStr">
        <is>
          <t>Y: V1 | N: none | X: none | U: V2, V3, V4, V5. See dataset-specific evidence note in MCDM_Grades and the complete rules in MCDM_Rubric.</t>
        </is>
      </c>
      <c r="AI896" s="27" t="n"/>
      <c r="AJ896" s="14" t="inlineStr">
        <is>
          <t>https://zenodo.org/records/3383693</t>
        </is>
      </c>
      <c r="AK896" s="27" t="n"/>
      <c r="AL896" s="14" t="inlineStr">
        <is>
          <t>P: primary documentation (not evaluator-verified data quality)</t>
        </is>
      </c>
      <c r="AM896" s="27" t="n"/>
      <c r="AN896" s="14" t="inlineStr">
        <is>
          <t>10.5281/zenodo.3383693</t>
        </is>
      </c>
      <c r="AO896" s="27" t="n"/>
      <c r="AP896" s="14" t="inlineStr">
        <is>
          <t>2026-09-07</t>
        </is>
      </c>
      <c r="AQ896" s="27" t="n"/>
      <c r="AR896" s="14">
        <f>IF(AND(AS896=5,LEN(AW896)=5,LEN(SUBSTITUTE(SUBSTITUTE(SUBSTITUTE(SUBSTITUTE(AW896,"Y",""),"N",""),"U",""),"X",""))=0),1,0)</f>
        <v/>
      </c>
      <c r="AS896" s="14">
        <f>COUNTA(G896,J896,M896,P896,S896)</f>
        <v/>
      </c>
      <c r="AT896" s="14">
        <f>SUM(IF(OR(G896="Y",G896="N",G896="U",G896="X"),IF(G896=F896,1,0),0),IF(OR(J896="Y",J896="N",J896="U",J896="X"),IF(J896=I896,1,0),0),IF(OR(M896="Y",M896="N",M896="U",M896="X"),IF(M896=L896,1,0),0),IF(OR(P896="Y",P896="N",P896="U",P896="X"),IF(P896=O896,1,0),0),IF(OR(S896="Y",S896="N",S896="U",S896="X"),IF(S896=R896,1,0),0))</f>
        <v/>
      </c>
      <c r="AU896" s="14">
        <f>A896&amp;"|"&amp;LEFT(C896,1)</f>
        <v/>
      </c>
      <c r="AV896" s="14">
        <f>F896&amp;I896&amp;L896&amp;O896&amp;R896</f>
        <v/>
      </c>
      <c r="AW896" s="14">
        <f>G896&amp;J896&amp;M896&amp;P896&amp;S896</f>
        <v/>
      </c>
    </row>
    <row r="897" ht="70" customHeight="1">
      <c r="A897" s="14" t="inlineStr">
        <is>
          <t>DS-112</t>
        </is>
      </c>
      <c r="B897" s="14" t="inlineStr">
        <is>
          <t>CUPAC - The Coventry University Public Road Data Set for Automated Cars</t>
        </is>
      </c>
      <c r="C897" s="14" t="inlineStr">
        <is>
          <t>E Engineering Value</t>
        </is>
      </c>
      <c r="D897" s="14">
        <f>MCDM_Settings!$D$14</f>
        <v/>
      </c>
      <c r="E897" s="14" t="inlineStr">
        <is>
          <t>E1 Define the outcome</t>
        </is>
      </c>
      <c r="F897" s="21" t="inlineStr">
        <is>
          <t>U</t>
        </is>
      </c>
      <c r="G897" s="23" t="n"/>
      <c r="H897" s="14" t="inlineStr">
        <is>
          <t>E2 Provide measurements</t>
        </is>
      </c>
      <c r="I897" s="21" t="inlineStr">
        <is>
          <t>U</t>
        </is>
      </c>
      <c r="J897" s="23" t="n"/>
      <c r="K897" s="14" t="inlineStr">
        <is>
          <t>E3 Link the records</t>
        </is>
      </c>
      <c r="L897" s="21" t="inlineStr">
        <is>
          <t>U</t>
        </is>
      </c>
      <c r="M897" s="23" t="n"/>
      <c r="N897" s="14" t="inlineStr">
        <is>
          <t>E4 Map agency needs</t>
        </is>
      </c>
      <c r="O897" s="21" t="inlineStr">
        <is>
          <t>U</t>
        </is>
      </c>
      <c r="P897" s="23" t="n"/>
      <c r="Q897" s="14" t="inlineStr">
        <is>
          <t>E5 Validate the decision</t>
        </is>
      </c>
      <c r="R897" s="21" t="inlineStr">
        <is>
          <t>U</t>
        </is>
      </c>
      <c r="S897" s="23" t="n"/>
      <c r="T897" s="14">
        <f>IF(Z897=0,IF(ISNUMBER(SEARCH("X",AV897)),"Unrated (0-5; X)","Unrated (0-5)"),IF(Z897=1,V897&amp;"/5",V897&amp;"-"&amp;X897&amp;"/5 (P"&amp;IF(ISNUMBER(SEARCH("X",AV897)),"; X","")&amp;")"))</f>
        <v/>
      </c>
      <c r="U897" s="26">
        <f>IF(AS897=0,"",IF(AR897=0,"Incomplete/invalid",IF(AA897=0,IF(ISNUMBER(SEARCH("X",AW897)),"Unrated (0-5; X)","Unrated (0-5)"),IF(AA897=1,W897&amp;"/5",W897&amp;"-"&amp;Y897&amp;"/5 (P"&amp;IF(ISNUMBER(SEARCH("X",AW897)),"; X","")&amp;")"))))</f>
        <v/>
      </c>
      <c r="V897" s="53">
        <f>LEN(AV897)-LEN(SUBSTITUTE(AV897,"Y",""))</f>
        <v/>
      </c>
      <c r="W897" s="54">
        <f>IF(AR897=1,LEN(AW897)-LEN(SUBSTITUTE(AW897,"Y","")),"")</f>
        <v/>
      </c>
      <c r="X897" s="53">
        <f>5-(LEN(AV897)-LEN(SUBSTITUTE(AV897,"N","")))</f>
        <v/>
      </c>
      <c r="Y897" s="54">
        <f>IF(AR897=1,5-(LEN(AW897)-LEN(SUBSTITUTE(AW897,"N",""))),"")</f>
        <v/>
      </c>
      <c r="Z897" s="55">
        <f>(V897+5-X897)/5</f>
        <v/>
      </c>
      <c r="AA897" s="56">
        <f>IF(AR897=1,(W897+5-Y897)/5,"")</f>
        <v/>
      </c>
      <c r="AB897" s="57">
        <f>D897*V897/5</f>
        <v/>
      </c>
      <c r="AC897" s="58">
        <f>IF(AR897=1,D897*W897/5,"")</f>
        <v/>
      </c>
      <c r="AD897" s="57">
        <f>D897*X897/5</f>
        <v/>
      </c>
      <c r="AE897" s="58">
        <f>IF(AR897=1,D897*Y897/5,"")</f>
        <v/>
      </c>
      <c r="AF897" s="57">
        <f>D897*Z897</f>
        <v/>
      </c>
      <c r="AG897" s="58">
        <f>IF(AR897=1,D897*AA897,"")</f>
        <v/>
      </c>
      <c r="AH897" s="14" t="inlineStr">
        <is>
          <t>Y: none | N: none | X: none | U: E1, E2, E3, E4, E5. See dataset-specific evidence note in MCDM_Grades and the complete rules in MCDM_Rubric.</t>
        </is>
      </c>
      <c r="AI897" s="27" t="n"/>
      <c r="AJ897" s="14" t="inlineStr">
        <is>
          <t>https://zenodo.org/records/3383693</t>
        </is>
      </c>
      <c r="AK897" s="27" t="n"/>
      <c r="AL897" s="14" t="inlineStr">
        <is>
          <t>P: primary documentation (not evaluator-verified data quality)</t>
        </is>
      </c>
      <c r="AM897" s="27" t="n"/>
      <c r="AN897" s="14" t="inlineStr">
        <is>
          <t>10.5281/zenodo.3383693</t>
        </is>
      </c>
      <c r="AO897" s="27" t="n"/>
      <c r="AP897" s="14" t="inlineStr">
        <is>
          <t>2026-09-07</t>
        </is>
      </c>
      <c r="AQ897" s="27" t="n"/>
      <c r="AR897" s="14">
        <f>IF(AND(AS897=5,LEN(AW897)=5,LEN(SUBSTITUTE(SUBSTITUTE(SUBSTITUTE(SUBSTITUTE(AW897,"Y",""),"N",""),"U",""),"X",""))=0),1,0)</f>
        <v/>
      </c>
      <c r="AS897" s="14">
        <f>COUNTA(G897,J897,M897,P897,S897)</f>
        <v/>
      </c>
      <c r="AT897" s="14">
        <f>SUM(IF(OR(G897="Y",G897="N",G897="U",G897="X"),IF(G897=F897,1,0),0),IF(OR(J897="Y",J897="N",J897="U",J897="X"),IF(J897=I897,1,0),0),IF(OR(M897="Y",M897="N",M897="U",M897="X"),IF(M897=L897,1,0),0),IF(OR(P897="Y",P897="N",P897="U",P897="X"),IF(P897=O897,1,0),0),IF(OR(S897="Y",S897="N",S897="U",S897="X"),IF(S897=R897,1,0),0))</f>
        <v/>
      </c>
      <c r="AU897" s="14">
        <f>A897&amp;"|"&amp;LEFT(C897,1)</f>
        <v/>
      </c>
      <c r="AV897" s="14">
        <f>F897&amp;I897&amp;L897&amp;O897&amp;R897</f>
        <v/>
      </c>
      <c r="AW897" s="14">
        <f>G897&amp;J897&amp;M897&amp;P897&amp;S897</f>
        <v/>
      </c>
    </row>
    <row r="898" ht="70" customHeight="1">
      <c r="A898" s="14" t="inlineStr">
        <is>
          <t>DS-113</t>
        </is>
      </c>
      <c r="B898" s="14" t="inlineStr">
        <is>
          <t>Dataset for: Asphalt pavement fatigue crack severity classification by infrared thermography and deep learning</t>
        </is>
      </c>
      <c r="C898" s="14" t="inlineStr">
        <is>
          <t>A Access</t>
        </is>
      </c>
      <c r="D898" s="14">
        <f>MCDM_Settings!$D$7</f>
        <v/>
      </c>
      <c r="E898" s="14" t="inlineStr">
        <is>
          <t>A1 Find the release</t>
        </is>
      </c>
      <c r="F898" s="21" t="inlineStr">
        <is>
          <t>Y</t>
        </is>
      </c>
      <c r="G898" s="23" t="n"/>
      <c r="H898" s="14" t="inlineStr">
        <is>
          <t>A2 Get the data</t>
        </is>
      </c>
      <c r="I898" s="21" t="inlineStr">
        <is>
          <t>Y</t>
        </is>
      </c>
      <c r="J898" s="23" t="n"/>
      <c r="K898" s="14" t="inlineStr">
        <is>
          <t>A3 Check the license</t>
        </is>
      </c>
      <c r="L898" s="21" t="inlineStr">
        <is>
          <t>Y</t>
        </is>
      </c>
      <c r="M898" s="23" t="n"/>
      <c r="N898" s="14" t="inlineStr">
        <is>
          <t>A4 Check other rights</t>
        </is>
      </c>
      <c r="O898" s="21" t="inlineStr">
        <is>
          <t>U</t>
        </is>
      </c>
      <c r="P898" s="23" t="n"/>
      <c r="Q898" s="14" t="inlineStr">
        <is>
          <t>A5 Open a sample</t>
        </is>
      </c>
      <c r="R898" s="21" t="inlineStr">
        <is>
          <t>U</t>
        </is>
      </c>
      <c r="S898" s="23" t="n"/>
      <c r="T898" s="14">
        <f>IF(Z898=0,IF(ISNUMBER(SEARCH("X",AV898)),"Unrated (0-5; X)","Unrated (0-5)"),IF(Z898=1,V898&amp;"/5",V898&amp;"-"&amp;X898&amp;"/5 (P"&amp;IF(ISNUMBER(SEARCH("X",AV898)),"; X","")&amp;")"))</f>
        <v/>
      </c>
      <c r="U898" s="26">
        <f>IF(AS898=0,"",IF(AR898=0,"Incomplete/invalid",IF(AA898=0,IF(ISNUMBER(SEARCH("X",AW898)),"Unrated (0-5; X)","Unrated (0-5)"),IF(AA898=1,W898&amp;"/5",W898&amp;"-"&amp;Y898&amp;"/5 (P"&amp;IF(ISNUMBER(SEARCH("X",AW898)),"; X","")&amp;")"))))</f>
        <v/>
      </c>
      <c r="V898" s="53">
        <f>LEN(AV898)-LEN(SUBSTITUTE(AV898,"Y",""))</f>
        <v/>
      </c>
      <c r="W898" s="54">
        <f>IF(AR898=1,LEN(AW898)-LEN(SUBSTITUTE(AW898,"Y","")),"")</f>
        <v/>
      </c>
      <c r="X898" s="53">
        <f>5-(LEN(AV898)-LEN(SUBSTITUTE(AV898,"N","")))</f>
        <v/>
      </c>
      <c r="Y898" s="54">
        <f>IF(AR898=1,5-(LEN(AW898)-LEN(SUBSTITUTE(AW898,"N",""))),"")</f>
        <v/>
      </c>
      <c r="Z898" s="55">
        <f>(V898+5-X898)/5</f>
        <v/>
      </c>
      <c r="AA898" s="56">
        <f>IF(AR898=1,(W898+5-Y898)/5,"")</f>
        <v/>
      </c>
      <c r="AB898" s="57">
        <f>D898*V898/5</f>
        <v/>
      </c>
      <c r="AC898" s="58">
        <f>IF(AR898=1,D898*W898/5,"")</f>
        <v/>
      </c>
      <c r="AD898" s="57">
        <f>D898*X898/5</f>
        <v/>
      </c>
      <c r="AE898" s="58">
        <f>IF(AR898=1,D898*Y898/5,"")</f>
        <v/>
      </c>
      <c r="AF898" s="57">
        <f>D898*Z898</f>
        <v/>
      </c>
      <c r="AG898" s="58">
        <f>IF(AR898=1,D898*AA898,"")</f>
        <v/>
      </c>
      <c r="AH898" s="14" t="inlineStr">
        <is>
          <t>Y: A1, A2, A3 | N: none | X: none | U: A4, A5. See dataset-specific evidence note in MCDM_Grades and the complete rules in MCDM_Rubric.</t>
        </is>
      </c>
      <c r="AI898" s="27" t="n"/>
      <c r="AJ898" s="14" t="inlineStr">
        <is>
          <t>https://zenodo.org/records/11625865</t>
        </is>
      </c>
      <c r="AK898" s="27" t="n"/>
      <c r="AL898" s="14" t="inlineStr">
        <is>
          <t>P: primary documentation (not evaluator-verified data quality)</t>
        </is>
      </c>
      <c r="AM898" s="27" t="n"/>
      <c r="AN898" s="14" t="inlineStr">
        <is>
          <t>10.5281/zenodo.11625865</t>
        </is>
      </c>
      <c r="AO898" s="27" t="n"/>
      <c r="AP898" s="14" t="inlineStr">
        <is>
          <t>2026-09-07</t>
        </is>
      </c>
      <c r="AQ898" s="27" t="n"/>
      <c r="AR898" s="14">
        <f>IF(AND(AS898=5,LEN(AW898)=5,LEN(SUBSTITUTE(SUBSTITUTE(SUBSTITUTE(SUBSTITUTE(AW898,"Y",""),"N",""),"U",""),"X",""))=0),1,0)</f>
        <v/>
      </c>
      <c r="AS898" s="14">
        <f>COUNTA(G898,J898,M898,P898,S898)</f>
        <v/>
      </c>
      <c r="AT898" s="14">
        <f>SUM(IF(OR(G898="Y",G898="N",G898="U",G898="X"),IF(G898=F898,1,0),0),IF(OR(J898="Y",J898="N",J898="U",J898="X"),IF(J898=I898,1,0),0),IF(OR(M898="Y",M898="N",M898="U",M898="X"),IF(M898=L898,1,0),0),IF(OR(P898="Y",P898="N",P898="U",P898="X"),IF(P898=O898,1,0),0),IF(OR(S898="Y",S898="N",S898="U",S898="X"),IF(S898=R898,1,0),0))</f>
        <v/>
      </c>
      <c r="AU898" s="14">
        <f>A898&amp;"|"&amp;LEFT(C898,1)</f>
        <v/>
      </c>
      <c r="AV898" s="14">
        <f>F898&amp;I898&amp;L898&amp;O898&amp;R898</f>
        <v/>
      </c>
      <c r="AW898" s="14">
        <f>G898&amp;J898&amp;M898&amp;P898&amp;S898</f>
        <v/>
      </c>
    </row>
    <row r="899" ht="70" customHeight="1">
      <c r="A899" s="14" t="inlineStr">
        <is>
          <t>DS-113</t>
        </is>
      </c>
      <c r="B899" s="14" t="inlineStr">
        <is>
          <t>Dataset for: Asphalt pavement fatigue crack severity classification by infrared thermography and deep learning</t>
        </is>
      </c>
      <c r="C899" s="14" t="inlineStr">
        <is>
          <t>L Label Quality</t>
        </is>
      </c>
      <c r="D899" s="14">
        <f>MCDM_Settings!$D$8</f>
        <v/>
      </c>
      <c r="E899" s="14" t="inlineStr">
        <is>
          <t>L1 Define the targets</t>
        </is>
      </c>
      <c r="F899" s="21" t="inlineStr">
        <is>
          <t>Y</t>
        </is>
      </c>
      <c r="G899" s="23" t="n"/>
      <c r="H899" s="14" t="inlineStr">
        <is>
          <t>L2 Explain the rules</t>
        </is>
      </c>
      <c r="I899" s="21" t="inlineStr">
        <is>
          <t>U</t>
        </is>
      </c>
      <c r="J899" s="23" t="n"/>
      <c r="K899" s="14" t="inlineStr">
        <is>
          <t>L3 Identify the team</t>
        </is>
      </c>
      <c r="L899" s="21" t="inlineStr">
        <is>
          <t>U</t>
        </is>
      </c>
      <c r="M899" s="23" t="n"/>
      <c r="N899" s="14" t="inlineStr">
        <is>
          <t>L4 Review and correct</t>
        </is>
      </c>
      <c r="O899" s="21" t="inlineStr">
        <is>
          <t>U</t>
        </is>
      </c>
      <c r="P899" s="23" t="n"/>
      <c r="Q899" s="14" t="inlineStr">
        <is>
          <t>L5 Measure reliability</t>
        </is>
      </c>
      <c r="R899" s="21" t="inlineStr">
        <is>
          <t>U</t>
        </is>
      </c>
      <c r="S899" s="23" t="n"/>
      <c r="T899" s="14">
        <f>IF(Z899=0,IF(ISNUMBER(SEARCH("X",AV899)),"Unrated (0-5; X)","Unrated (0-5)"),IF(Z899=1,V899&amp;"/5",V899&amp;"-"&amp;X899&amp;"/5 (P"&amp;IF(ISNUMBER(SEARCH("X",AV899)),"; X","")&amp;")"))</f>
        <v/>
      </c>
      <c r="U899" s="26">
        <f>IF(AS899=0,"",IF(AR899=0,"Incomplete/invalid",IF(AA899=0,IF(ISNUMBER(SEARCH("X",AW899)),"Unrated (0-5; X)","Unrated (0-5)"),IF(AA899=1,W899&amp;"/5",W899&amp;"-"&amp;Y899&amp;"/5 (P"&amp;IF(ISNUMBER(SEARCH("X",AW899)),"; X","")&amp;")"))))</f>
        <v/>
      </c>
      <c r="V899" s="53">
        <f>LEN(AV899)-LEN(SUBSTITUTE(AV899,"Y",""))</f>
        <v/>
      </c>
      <c r="W899" s="54">
        <f>IF(AR899=1,LEN(AW899)-LEN(SUBSTITUTE(AW899,"Y","")),"")</f>
        <v/>
      </c>
      <c r="X899" s="53">
        <f>5-(LEN(AV899)-LEN(SUBSTITUTE(AV899,"N","")))</f>
        <v/>
      </c>
      <c r="Y899" s="54">
        <f>IF(AR899=1,5-(LEN(AW899)-LEN(SUBSTITUTE(AW899,"N",""))),"")</f>
        <v/>
      </c>
      <c r="Z899" s="55">
        <f>(V899+5-X899)/5</f>
        <v/>
      </c>
      <c r="AA899" s="56">
        <f>IF(AR899=1,(W899+5-Y899)/5,"")</f>
        <v/>
      </c>
      <c r="AB899" s="57">
        <f>D899*V899/5</f>
        <v/>
      </c>
      <c r="AC899" s="58">
        <f>IF(AR899=1,D899*W899/5,"")</f>
        <v/>
      </c>
      <c r="AD899" s="57">
        <f>D899*X899/5</f>
        <v/>
      </c>
      <c r="AE899" s="58">
        <f>IF(AR899=1,D899*Y899/5,"")</f>
        <v/>
      </c>
      <c r="AF899" s="57">
        <f>D899*Z899</f>
        <v/>
      </c>
      <c r="AG899" s="58">
        <f>IF(AR899=1,D899*AA899,"")</f>
        <v/>
      </c>
      <c r="AH899" s="14" t="inlineStr">
        <is>
          <t>Y: L1 | N: none | X: none | U: L2, L3, L4, L5. See dataset-specific evidence note in MCDM_Grades and the complete rules in MCDM_Rubric.</t>
        </is>
      </c>
      <c r="AI899" s="27" t="n"/>
      <c r="AJ899" s="14" t="inlineStr">
        <is>
          <t>https://zenodo.org/records/11625865</t>
        </is>
      </c>
      <c r="AK899" s="27" t="n"/>
      <c r="AL899" s="14" t="inlineStr">
        <is>
          <t>P: primary documentation (not evaluator-verified data quality)</t>
        </is>
      </c>
      <c r="AM899" s="27" t="n"/>
      <c r="AN899" s="14" t="inlineStr">
        <is>
          <t>10.5281/zenodo.11625865</t>
        </is>
      </c>
      <c r="AO899" s="27" t="n"/>
      <c r="AP899" s="14" t="inlineStr">
        <is>
          <t>2026-09-07</t>
        </is>
      </c>
      <c r="AQ899" s="27" t="n"/>
      <c r="AR899" s="14">
        <f>IF(AND(AS899=5,LEN(AW899)=5,LEN(SUBSTITUTE(SUBSTITUTE(SUBSTITUTE(SUBSTITUTE(AW899,"Y",""),"N",""),"U",""),"X",""))=0),1,0)</f>
        <v/>
      </c>
      <c r="AS899" s="14">
        <f>COUNTA(G899,J899,M899,P899,S899)</f>
        <v/>
      </c>
      <c r="AT899" s="14">
        <f>SUM(IF(OR(G899="Y",G899="N",G899="U",G899="X"),IF(G899=F899,1,0),0),IF(OR(J899="Y",J899="N",J899="U",J899="X"),IF(J899=I899,1,0),0),IF(OR(M899="Y",M899="N",M899="U",M899="X"),IF(M899=L899,1,0),0),IF(OR(P899="Y",P899="N",P899="U",P899="X"),IF(P899=O899,1,0),0),IF(OR(S899="Y",S899="N",S899="U",S899="X"),IF(S899=R899,1,0),0))</f>
        <v/>
      </c>
      <c r="AU899" s="14">
        <f>A899&amp;"|"&amp;LEFT(C899,1)</f>
        <v/>
      </c>
      <c r="AV899" s="14">
        <f>F899&amp;I899&amp;L899&amp;O899&amp;R899</f>
        <v/>
      </c>
      <c r="AW899" s="14">
        <f>G899&amp;J899&amp;M899&amp;P899&amp;S899</f>
        <v/>
      </c>
    </row>
    <row r="900" ht="70" customHeight="1">
      <c r="A900" s="14" t="inlineStr">
        <is>
          <t>DS-113</t>
        </is>
      </c>
      <c r="B900" s="14" t="inlineStr">
        <is>
          <t>Dataset for: Asphalt pavement fatigue crack severity classification by infrared thermography and deep learning</t>
        </is>
      </c>
      <c r="C900" s="14" t="inlineStr">
        <is>
          <t>D Documentation</t>
        </is>
      </c>
      <c r="D900" s="14">
        <f>MCDM_Settings!$D$9</f>
        <v/>
      </c>
      <c r="E900" s="14" t="inlineStr">
        <is>
          <t>D1 Describe the files</t>
        </is>
      </c>
      <c r="F900" s="21" t="inlineStr">
        <is>
          <t>Y</t>
        </is>
      </c>
      <c r="G900" s="23" t="n"/>
      <c r="H900" s="14" t="inlineStr">
        <is>
          <t>D2 Explain the source</t>
        </is>
      </c>
      <c r="I900" s="21" t="inlineStr">
        <is>
          <t>U</t>
        </is>
      </c>
      <c r="J900" s="23" t="n"/>
      <c r="K900" s="14" t="inlineStr">
        <is>
          <t>D3 Track the version</t>
        </is>
      </c>
      <c r="L900" s="21" t="inlineStr">
        <is>
          <t>Y</t>
        </is>
      </c>
      <c r="M900" s="23" t="n"/>
      <c r="N900" s="14" t="inlineStr">
        <is>
          <t>D4 State the limits</t>
        </is>
      </c>
      <c r="O900" s="21" t="inlineStr">
        <is>
          <t>U</t>
        </is>
      </c>
      <c r="P900" s="23" t="n"/>
      <c r="Q900" s="14" t="inlineStr">
        <is>
          <t>D5 Locate the details</t>
        </is>
      </c>
      <c r="R900" s="21" t="inlineStr">
        <is>
          <t>Y</t>
        </is>
      </c>
      <c r="S900" s="23" t="n"/>
      <c r="T900" s="14">
        <f>IF(Z900=0,IF(ISNUMBER(SEARCH("X",AV900)),"Unrated (0-5; X)","Unrated (0-5)"),IF(Z900=1,V900&amp;"/5",V900&amp;"-"&amp;X900&amp;"/5 (P"&amp;IF(ISNUMBER(SEARCH("X",AV900)),"; X","")&amp;")"))</f>
        <v/>
      </c>
      <c r="U900" s="26">
        <f>IF(AS900=0,"",IF(AR900=0,"Incomplete/invalid",IF(AA900=0,IF(ISNUMBER(SEARCH("X",AW900)),"Unrated (0-5; X)","Unrated (0-5)"),IF(AA900=1,W900&amp;"/5",W900&amp;"-"&amp;Y900&amp;"/5 (P"&amp;IF(ISNUMBER(SEARCH("X",AW900)),"; X","")&amp;")"))))</f>
        <v/>
      </c>
      <c r="V900" s="53">
        <f>LEN(AV900)-LEN(SUBSTITUTE(AV900,"Y",""))</f>
        <v/>
      </c>
      <c r="W900" s="54">
        <f>IF(AR900=1,LEN(AW900)-LEN(SUBSTITUTE(AW900,"Y","")),"")</f>
        <v/>
      </c>
      <c r="X900" s="53">
        <f>5-(LEN(AV900)-LEN(SUBSTITUTE(AV900,"N","")))</f>
        <v/>
      </c>
      <c r="Y900" s="54">
        <f>IF(AR900=1,5-(LEN(AW900)-LEN(SUBSTITUTE(AW900,"N",""))),"")</f>
        <v/>
      </c>
      <c r="Z900" s="55">
        <f>(V900+5-X900)/5</f>
        <v/>
      </c>
      <c r="AA900" s="56">
        <f>IF(AR900=1,(W900+5-Y900)/5,"")</f>
        <v/>
      </c>
      <c r="AB900" s="57">
        <f>D900*V900/5</f>
        <v/>
      </c>
      <c r="AC900" s="58">
        <f>IF(AR900=1,D900*W900/5,"")</f>
        <v/>
      </c>
      <c r="AD900" s="57">
        <f>D900*X900/5</f>
        <v/>
      </c>
      <c r="AE900" s="58">
        <f>IF(AR900=1,D900*Y900/5,"")</f>
        <v/>
      </c>
      <c r="AF900" s="57">
        <f>D900*Z900</f>
        <v/>
      </c>
      <c r="AG900" s="58">
        <f>IF(AR900=1,D900*AA900,"")</f>
        <v/>
      </c>
      <c r="AH900" s="14" t="inlineStr">
        <is>
          <t>Y: D1, D3, D5 | N: none | X: none | U: D2, D4. See dataset-specific evidence note in MCDM_Grades and the complete rules in MCDM_Rubric.</t>
        </is>
      </c>
      <c r="AI900" s="27" t="n"/>
      <c r="AJ900" s="14" t="inlineStr">
        <is>
          <t>https://zenodo.org/records/11625865</t>
        </is>
      </c>
      <c r="AK900" s="27" t="n"/>
      <c r="AL900" s="14" t="inlineStr">
        <is>
          <t>P: primary documentation (not evaluator-verified data quality)</t>
        </is>
      </c>
      <c r="AM900" s="27" t="n"/>
      <c r="AN900" s="14" t="inlineStr">
        <is>
          <t>10.5281/zenodo.11625865</t>
        </is>
      </c>
      <c r="AO900" s="27" t="n"/>
      <c r="AP900" s="14" t="inlineStr">
        <is>
          <t>2026-09-07</t>
        </is>
      </c>
      <c r="AQ900" s="27" t="n"/>
      <c r="AR900" s="14">
        <f>IF(AND(AS900=5,LEN(AW900)=5,LEN(SUBSTITUTE(SUBSTITUTE(SUBSTITUTE(SUBSTITUTE(AW900,"Y",""),"N",""),"U",""),"X",""))=0),1,0)</f>
        <v/>
      </c>
      <c r="AS900" s="14">
        <f>COUNTA(G900,J900,M900,P900,S900)</f>
        <v/>
      </c>
      <c r="AT900" s="14">
        <f>SUM(IF(OR(G900="Y",G900="N",G900="U",G900="X"),IF(G900=F900,1,0),0),IF(OR(J900="Y",J900="N",J900="U",J900="X"),IF(J900=I900,1,0),0),IF(OR(M900="Y",M900="N",M900="U",M900="X"),IF(M900=L900,1,0),0),IF(OR(P900="Y",P900="N",P900="U",P900="X"),IF(P900=O900,1,0),0),IF(OR(S900="Y",S900="N",S900="U",S900="X"),IF(S900=R900,1,0),0))</f>
        <v/>
      </c>
      <c r="AU900" s="14">
        <f>A900&amp;"|"&amp;LEFT(C900,1)</f>
        <v/>
      </c>
      <c r="AV900" s="14">
        <f>F900&amp;I900&amp;L900&amp;O900&amp;R900</f>
        <v/>
      </c>
      <c r="AW900" s="14">
        <f>G900&amp;J900&amp;M900&amp;P900&amp;S900</f>
        <v/>
      </c>
    </row>
    <row r="901" ht="70" customHeight="1">
      <c r="A901" s="14" t="inlineStr">
        <is>
          <t>DS-113</t>
        </is>
      </c>
      <c r="B901" s="14" t="inlineStr">
        <is>
          <t>Dataset for: Asphalt pavement fatigue crack severity classification by infrared thermography and deep learning</t>
        </is>
      </c>
      <c r="C901" s="14" t="inlineStr">
        <is>
          <t>C Sample Size</t>
        </is>
      </c>
      <c r="D901" s="14">
        <f>MCDM_Settings!$D$10</f>
        <v/>
      </c>
      <c r="E901" s="14" t="inlineStr">
        <is>
          <t>C1 Count originals</t>
        </is>
      </c>
      <c r="F901" s="21" t="inlineStr">
        <is>
          <t>U</t>
        </is>
      </c>
      <c r="G901" s="23" t="n"/>
      <c r="H901" s="14" t="inlineStr">
        <is>
          <t>C2 Count each class</t>
        </is>
      </c>
      <c r="I901" s="21" t="inlineStr">
        <is>
          <t>U</t>
        </is>
      </c>
      <c r="J901" s="23" t="n"/>
      <c r="K901" s="14" t="inlineStr">
        <is>
          <t>C3 Count each group</t>
        </is>
      </c>
      <c r="L901" s="21" t="inlineStr">
        <is>
          <t>U</t>
        </is>
      </c>
      <c r="M901" s="23" t="n"/>
      <c r="N901" s="14" t="inlineStr">
        <is>
          <t>C4 Count each split</t>
        </is>
      </c>
      <c r="O901" s="21" t="inlineStr">
        <is>
          <t>U</t>
        </is>
      </c>
      <c r="P901" s="23" t="n"/>
      <c r="Q901" s="14" t="inlineStr">
        <is>
          <t>C5 Justify the size</t>
        </is>
      </c>
      <c r="R901" s="21" t="inlineStr">
        <is>
          <t>U</t>
        </is>
      </c>
      <c r="S901" s="23" t="n"/>
      <c r="T901" s="14">
        <f>IF(Z901=0,IF(ISNUMBER(SEARCH("X",AV901)),"Unrated (0-5; X)","Unrated (0-5)"),IF(Z901=1,V901&amp;"/5",V901&amp;"-"&amp;X901&amp;"/5 (P"&amp;IF(ISNUMBER(SEARCH("X",AV901)),"; X","")&amp;")"))</f>
        <v/>
      </c>
      <c r="U901" s="26">
        <f>IF(AS901=0,"",IF(AR901=0,"Incomplete/invalid",IF(AA901=0,IF(ISNUMBER(SEARCH("X",AW901)),"Unrated (0-5; X)","Unrated (0-5)"),IF(AA901=1,W901&amp;"/5",W901&amp;"-"&amp;Y901&amp;"/5 (P"&amp;IF(ISNUMBER(SEARCH("X",AW901)),"; X","")&amp;")"))))</f>
        <v/>
      </c>
      <c r="V901" s="53">
        <f>LEN(AV901)-LEN(SUBSTITUTE(AV901,"Y",""))</f>
        <v/>
      </c>
      <c r="W901" s="54">
        <f>IF(AR901=1,LEN(AW901)-LEN(SUBSTITUTE(AW901,"Y","")),"")</f>
        <v/>
      </c>
      <c r="X901" s="53">
        <f>5-(LEN(AV901)-LEN(SUBSTITUTE(AV901,"N","")))</f>
        <v/>
      </c>
      <c r="Y901" s="54">
        <f>IF(AR901=1,5-(LEN(AW901)-LEN(SUBSTITUTE(AW901,"N",""))),"")</f>
        <v/>
      </c>
      <c r="Z901" s="55">
        <f>(V901+5-X901)/5</f>
        <v/>
      </c>
      <c r="AA901" s="56">
        <f>IF(AR901=1,(W901+5-Y901)/5,"")</f>
        <v/>
      </c>
      <c r="AB901" s="57">
        <f>D901*V901/5</f>
        <v/>
      </c>
      <c r="AC901" s="58">
        <f>IF(AR901=1,D901*W901/5,"")</f>
        <v/>
      </c>
      <c r="AD901" s="57">
        <f>D901*X901/5</f>
        <v/>
      </c>
      <c r="AE901" s="58">
        <f>IF(AR901=1,D901*Y901/5,"")</f>
        <v/>
      </c>
      <c r="AF901" s="57">
        <f>D901*Z901</f>
        <v/>
      </c>
      <c r="AG901" s="58">
        <f>IF(AR901=1,D901*AA901,"")</f>
        <v/>
      </c>
      <c r="AH901" s="14" t="inlineStr">
        <is>
          <t>Y: none | N: none | X: none | U: C1, C2, C3, C4, C5. See dataset-specific evidence note in MCDM_Grades and the complete rules in MCDM_Rubric.</t>
        </is>
      </c>
      <c r="AI901" s="27" t="n"/>
      <c r="AJ901" s="14" t="inlineStr">
        <is>
          <t>https://zenodo.org/records/11625865</t>
        </is>
      </c>
      <c r="AK901" s="27" t="n"/>
      <c r="AL901" s="14" t="inlineStr">
        <is>
          <t>P: primary documentation (not evaluator-verified data quality)</t>
        </is>
      </c>
      <c r="AM901" s="27" t="n"/>
      <c r="AN901" s="14" t="inlineStr">
        <is>
          <t>10.5281/zenodo.11625865</t>
        </is>
      </c>
      <c r="AO901" s="27" t="n"/>
      <c r="AP901" s="14" t="inlineStr">
        <is>
          <t>2026-09-07</t>
        </is>
      </c>
      <c r="AQ901" s="27" t="n"/>
      <c r="AR901" s="14">
        <f>IF(AND(AS901=5,LEN(AW901)=5,LEN(SUBSTITUTE(SUBSTITUTE(SUBSTITUTE(SUBSTITUTE(AW901,"Y",""),"N",""),"U",""),"X",""))=0),1,0)</f>
        <v/>
      </c>
      <c r="AS901" s="14">
        <f>COUNTA(G901,J901,M901,P901,S901)</f>
        <v/>
      </c>
      <c r="AT901" s="14">
        <f>SUM(IF(OR(G901="Y",G901="N",G901="U",G901="X"),IF(G901=F901,1,0),0),IF(OR(J901="Y",J901="N",J901="U",J901="X"),IF(J901=I901,1,0),0),IF(OR(M901="Y",M901="N",M901="U",M901="X"),IF(M901=L901,1,0),0),IF(OR(P901="Y",P901="N",P901="U",P901="X"),IF(P901=O901,1,0),0),IF(OR(S901="Y",S901="N",S901="U",S901="X"),IF(S901=R901,1,0),0))</f>
        <v/>
      </c>
      <c r="AU901" s="14">
        <f>A901&amp;"|"&amp;LEFT(C901,1)</f>
        <v/>
      </c>
      <c r="AV901" s="14">
        <f>F901&amp;I901&amp;L901&amp;O901&amp;R901</f>
        <v/>
      </c>
      <c r="AW901" s="14">
        <f>G901&amp;J901&amp;M901&amp;P901&amp;S901</f>
        <v/>
      </c>
    </row>
    <row r="902" ht="70" customHeight="1">
      <c r="A902" s="14" t="inlineStr">
        <is>
          <t>DS-113</t>
        </is>
      </c>
      <c r="B902" s="14" t="inlineStr">
        <is>
          <t>Dataset for: Asphalt pavement fatigue crack severity classification by infrared thermography and deep learning</t>
        </is>
      </c>
      <c r="C902" s="14" t="inlineStr">
        <is>
          <t>R Domain Fit</t>
        </is>
      </c>
      <c r="D902" s="14">
        <f>MCDM_Settings!$D$11</f>
        <v/>
      </c>
      <c r="E902" s="14" t="inlineStr">
        <is>
          <t>R1 Define the domain</t>
        </is>
      </c>
      <c r="F902" s="21" t="inlineStr">
        <is>
          <t>U</t>
        </is>
      </c>
      <c r="G902" s="23" t="n"/>
      <c r="H902" s="14" t="inlineStr">
        <is>
          <t>R2 Describe coverage</t>
        </is>
      </c>
      <c r="I902" s="21" t="inlineStr">
        <is>
          <t>U</t>
        </is>
      </c>
      <c r="J902" s="23" t="n"/>
      <c r="K902" s="14" t="inlineStr">
        <is>
          <t>R3 Compare the target</t>
        </is>
      </c>
      <c r="L902" s="21" t="inlineStr">
        <is>
          <t>U</t>
        </is>
      </c>
      <c r="M902" s="23" t="n"/>
      <c r="N902" s="14" t="inlineStr">
        <is>
          <t>R4 Check for bias</t>
        </is>
      </c>
      <c r="O902" s="21" t="inlineStr">
        <is>
          <t>U</t>
        </is>
      </c>
      <c r="P902" s="23" t="n"/>
      <c r="Q902" s="14" t="inlineStr">
        <is>
          <t>R5 Test a new domain</t>
        </is>
      </c>
      <c r="R902" s="21" t="inlineStr">
        <is>
          <t>U</t>
        </is>
      </c>
      <c r="S902" s="23" t="n"/>
      <c r="T902" s="14">
        <f>IF(Z902=0,IF(ISNUMBER(SEARCH("X",AV902)),"Unrated (0-5; X)","Unrated (0-5)"),IF(Z902=1,V902&amp;"/5",V902&amp;"-"&amp;X902&amp;"/5 (P"&amp;IF(ISNUMBER(SEARCH("X",AV902)),"; X","")&amp;")"))</f>
        <v/>
      </c>
      <c r="U902" s="26">
        <f>IF(AS902=0,"",IF(AR902=0,"Incomplete/invalid",IF(AA902=0,IF(ISNUMBER(SEARCH("X",AW902)),"Unrated (0-5; X)","Unrated (0-5)"),IF(AA902=1,W902&amp;"/5",W902&amp;"-"&amp;Y902&amp;"/5 (P"&amp;IF(ISNUMBER(SEARCH("X",AW902)),"; X","")&amp;")"))))</f>
        <v/>
      </c>
      <c r="V902" s="53">
        <f>LEN(AV902)-LEN(SUBSTITUTE(AV902,"Y",""))</f>
        <v/>
      </c>
      <c r="W902" s="54">
        <f>IF(AR902=1,LEN(AW902)-LEN(SUBSTITUTE(AW902,"Y","")),"")</f>
        <v/>
      </c>
      <c r="X902" s="53">
        <f>5-(LEN(AV902)-LEN(SUBSTITUTE(AV902,"N","")))</f>
        <v/>
      </c>
      <c r="Y902" s="54">
        <f>IF(AR902=1,5-(LEN(AW902)-LEN(SUBSTITUTE(AW902,"N",""))),"")</f>
        <v/>
      </c>
      <c r="Z902" s="55">
        <f>(V902+5-X902)/5</f>
        <v/>
      </c>
      <c r="AA902" s="56">
        <f>IF(AR902=1,(W902+5-Y902)/5,"")</f>
        <v/>
      </c>
      <c r="AB902" s="57">
        <f>D902*V902/5</f>
        <v/>
      </c>
      <c r="AC902" s="58">
        <f>IF(AR902=1,D902*W902/5,"")</f>
        <v/>
      </c>
      <c r="AD902" s="57">
        <f>D902*X902/5</f>
        <v/>
      </c>
      <c r="AE902" s="58">
        <f>IF(AR902=1,D902*Y902/5,"")</f>
        <v/>
      </c>
      <c r="AF902" s="57">
        <f>D902*Z902</f>
        <v/>
      </c>
      <c r="AG902" s="58">
        <f>IF(AR902=1,D902*AA902,"")</f>
        <v/>
      </c>
      <c r="AH902" s="14" t="inlineStr">
        <is>
          <t>Y: none | N: none | X: none | U: R1, R2, R3, R4, R5. See dataset-specific evidence note in MCDM_Grades and the complete rules in MCDM_Rubric.</t>
        </is>
      </c>
      <c r="AI902" s="27" t="n"/>
      <c r="AJ902" s="14" t="inlineStr">
        <is>
          <t>https://zenodo.org/records/11625865</t>
        </is>
      </c>
      <c r="AK902" s="27" t="n"/>
      <c r="AL902" s="14" t="inlineStr">
        <is>
          <t>P: primary documentation (not evaluator-verified data quality)</t>
        </is>
      </c>
      <c r="AM902" s="27" t="n"/>
      <c r="AN902" s="14" t="inlineStr">
        <is>
          <t>10.5281/zenodo.11625865</t>
        </is>
      </c>
      <c r="AO902" s="27" t="n"/>
      <c r="AP902" s="14" t="inlineStr">
        <is>
          <t>2026-09-07</t>
        </is>
      </c>
      <c r="AQ902" s="27" t="n"/>
      <c r="AR902" s="14">
        <f>IF(AND(AS902=5,LEN(AW902)=5,LEN(SUBSTITUTE(SUBSTITUTE(SUBSTITUTE(SUBSTITUTE(AW902,"Y",""),"N",""),"U",""),"X",""))=0),1,0)</f>
        <v/>
      </c>
      <c r="AS902" s="14">
        <f>COUNTA(G902,J902,M902,P902,S902)</f>
        <v/>
      </c>
      <c r="AT902" s="14">
        <f>SUM(IF(OR(G902="Y",G902="N",G902="U",G902="X"),IF(G902=F902,1,0),0),IF(OR(J902="Y",J902="N",J902="U",J902="X"),IF(J902=I902,1,0),0),IF(OR(M902="Y",M902="N",M902="U",M902="X"),IF(M902=L902,1,0),0),IF(OR(P902="Y",P902="N",P902="U",P902="X"),IF(P902=O902,1,0),0),IF(OR(S902="Y",S902="N",S902="U",S902="X"),IF(S902=R902,1,0),0))</f>
        <v/>
      </c>
      <c r="AU902" s="14">
        <f>A902&amp;"|"&amp;LEFT(C902,1)</f>
        <v/>
      </c>
      <c r="AV902" s="14">
        <f>F902&amp;I902&amp;L902&amp;O902&amp;R902</f>
        <v/>
      </c>
      <c r="AW902" s="14">
        <f>G902&amp;J902&amp;M902&amp;P902&amp;S902</f>
        <v/>
      </c>
    </row>
    <row r="903" ht="70" customHeight="1">
      <c r="A903" s="14" t="inlineStr">
        <is>
          <t>DS-113</t>
        </is>
      </c>
      <c r="B903" s="14" t="inlineStr">
        <is>
          <t>Dataset for: Asphalt pavement fatigue crack severity classification by infrared thermography and deep learning</t>
        </is>
      </c>
      <c r="C903" s="14" t="inlineStr">
        <is>
          <t>M Sensor Details</t>
        </is>
      </c>
      <c r="D903" s="14">
        <f>MCDM_Settings!$D$12</f>
        <v/>
      </c>
      <c r="E903" s="14" t="inlineStr">
        <is>
          <t>M1 Identify equipment</t>
        </is>
      </c>
      <c r="F903" s="21" t="inlineStr">
        <is>
          <t>U</t>
        </is>
      </c>
      <c r="G903" s="23" t="n"/>
      <c r="H903" s="14" t="inlineStr">
        <is>
          <t>M2 Specify the scale</t>
        </is>
      </c>
      <c r="I903" s="21" t="inlineStr">
        <is>
          <t>U</t>
        </is>
      </c>
      <c r="J903" s="23" t="n"/>
      <c r="K903" s="14" t="inlineStr">
        <is>
          <t>M3 Locate the records</t>
        </is>
      </c>
      <c r="L903" s="21" t="inlineStr">
        <is>
          <t>U</t>
        </is>
      </c>
      <c r="M903" s="23" t="n"/>
      <c r="N903" s="14" t="inlineStr">
        <is>
          <t>M4 Report precision</t>
        </is>
      </c>
      <c r="O903" s="21" t="inlineStr">
        <is>
          <t>U</t>
        </is>
      </c>
      <c r="P903" s="23" t="n"/>
      <c r="Q903" s="14" t="inlineStr">
        <is>
          <t>M5 Explain processing</t>
        </is>
      </c>
      <c r="R903" s="21" t="inlineStr">
        <is>
          <t>Y</t>
        </is>
      </c>
      <c r="S903" s="23" t="n"/>
      <c r="T903" s="14">
        <f>IF(Z903=0,IF(ISNUMBER(SEARCH("X",AV903)),"Unrated (0-5; X)","Unrated (0-5)"),IF(Z903=1,V903&amp;"/5",V903&amp;"-"&amp;X903&amp;"/5 (P"&amp;IF(ISNUMBER(SEARCH("X",AV903)),"; X","")&amp;")"))</f>
        <v/>
      </c>
      <c r="U903" s="26">
        <f>IF(AS903=0,"",IF(AR903=0,"Incomplete/invalid",IF(AA903=0,IF(ISNUMBER(SEARCH("X",AW903)),"Unrated (0-5; X)","Unrated (0-5)"),IF(AA903=1,W903&amp;"/5",W903&amp;"-"&amp;Y903&amp;"/5 (P"&amp;IF(ISNUMBER(SEARCH("X",AW903)),"; X","")&amp;")"))))</f>
        <v/>
      </c>
      <c r="V903" s="53">
        <f>LEN(AV903)-LEN(SUBSTITUTE(AV903,"Y",""))</f>
        <v/>
      </c>
      <c r="W903" s="54">
        <f>IF(AR903=1,LEN(AW903)-LEN(SUBSTITUTE(AW903,"Y","")),"")</f>
        <v/>
      </c>
      <c r="X903" s="53">
        <f>5-(LEN(AV903)-LEN(SUBSTITUTE(AV903,"N","")))</f>
        <v/>
      </c>
      <c r="Y903" s="54">
        <f>IF(AR903=1,5-(LEN(AW903)-LEN(SUBSTITUTE(AW903,"N",""))),"")</f>
        <v/>
      </c>
      <c r="Z903" s="55">
        <f>(V903+5-X903)/5</f>
        <v/>
      </c>
      <c r="AA903" s="56">
        <f>IF(AR903=1,(W903+5-Y903)/5,"")</f>
        <v/>
      </c>
      <c r="AB903" s="57">
        <f>D903*V903/5</f>
        <v/>
      </c>
      <c r="AC903" s="58">
        <f>IF(AR903=1,D903*W903/5,"")</f>
        <v/>
      </c>
      <c r="AD903" s="57">
        <f>D903*X903/5</f>
        <v/>
      </c>
      <c r="AE903" s="58">
        <f>IF(AR903=1,D903*Y903/5,"")</f>
        <v/>
      </c>
      <c r="AF903" s="57">
        <f>D903*Z903</f>
        <v/>
      </c>
      <c r="AG903" s="58">
        <f>IF(AR903=1,D903*AA903,"")</f>
        <v/>
      </c>
      <c r="AH903" s="14" t="inlineStr">
        <is>
          <t>Y: M5 | N: none | X: none | U: M1, M2, M3, M4. See dataset-specific evidence note in MCDM_Grades and the complete rules in MCDM_Rubric.</t>
        </is>
      </c>
      <c r="AI903" s="27" t="n"/>
      <c r="AJ903" s="14" t="inlineStr">
        <is>
          <t>https://zenodo.org/records/11625865</t>
        </is>
      </c>
      <c r="AK903" s="27" t="n"/>
      <c r="AL903" s="14" t="inlineStr">
        <is>
          <t>P: primary documentation (not evaluator-verified data quality)</t>
        </is>
      </c>
      <c r="AM903" s="27" t="n"/>
      <c r="AN903" s="14" t="inlineStr">
        <is>
          <t>10.5281/zenodo.11625865</t>
        </is>
      </c>
      <c r="AO903" s="27" t="n"/>
      <c r="AP903" s="14" t="inlineStr">
        <is>
          <t>2026-09-07</t>
        </is>
      </c>
      <c r="AQ903" s="27" t="n"/>
      <c r="AR903" s="14">
        <f>IF(AND(AS903=5,LEN(AW903)=5,LEN(SUBSTITUTE(SUBSTITUTE(SUBSTITUTE(SUBSTITUTE(AW903,"Y",""),"N",""),"U",""),"X",""))=0),1,0)</f>
        <v/>
      </c>
      <c r="AS903" s="14">
        <f>COUNTA(G903,J903,M903,P903,S903)</f>
        <v/>
      </c>
      <c r="AT903" s="14">
        <f>SUM(IF(OR(G903="Y",G903="N",G903="U",G903="X"),IF(G903=F903,1,0),0),IF(OR(J903="Y",J903="N",J903="U",J903="X"),IF(J903=I903,1,0),0),IF(OR(M903="Y",M903="N",M903="U",M903="X"),IF(M903=L903,1,0),0),IF(OR(P903="Y",P903="N",P903="U",P903="X"),IF(P903=O903,1,0),0),IF(OR(S903="Y",S903="N",S903="U",S903="X"),IF(S903=R903,1,0),0))</f>
        <v/>
      </c>
      <c r="AU903" s="14">
        <f>A903&amp;"|"&amp;LEFT(C903,1)</f>
        <v/>
      </c>
      <c r="AV903" s="14">
        <f>F903&amp;I903&amp;L903&amp;O903&amp;R903</f>
        <v/>
      </c>
      <c r="AW903" s="14">
        <f>G903&amp;J903&amp;M903&amp;P903&amp;S903</f>
        <v/>
      </c>
    </row>
    <row r="904" ht="70" customHeight="1">
      <c r="A904" s="14" t="inlineStr">
        <is>
          <t>DS-113</t>
        </is>
      </c>
      <c r="B904" s="14" t="inlineStr">
        <is>
          <t>Dataset for: Asphalt pavement fatigue crack severity classification by infrared thermography and deep learning</t>
        </is>
      </c>
      <c r="C904" s="14" t="inlineStr">
        <is>
          <t>V Test Readiness</t>
        </is>
      </c>
      <c r="D904" s="14">
        <f>MCDM_Settings!$D$13</f>
        <v/>
      </c>
      <c r="E904" s="14" t="inlineStr">
        <is>
          <t>V1 Identify test data</t>
        </is>
      </c>
      <c r="F904" s="21" t="inlineStr">
        <is>
          <t>Y</t>
        </is>
      </c>
      <c r="G904" s="23" t="n"/>
      <c r="H904" s="14" t="inlineStr">
        <is>
          <t>V2 Define the splits</t>
        </is>
      </c>
      <c r="I904" s="21" t="inlineStr">
        <is>
          <t>U</t>
        </is>
      </c>
      <c r="J904" s="23" t="n"/>
      <c r="K904" s="14" t="inlineStr">
        <is>
          <t>V3 Prevent leakage</t>
        </is>
      </c>
      <c r="L904" s="21" t="inlineStr">
        <is>
          <t>U</t>
        </is>
      </c>
      <c r="M904" s="23" t="n"/>
      <c r="N904" s="14" t="inlineStr">
        <is>
          <t>V4 Provide a baseline</t>
        </is>
      </c>
      <c r="O904" s="21" t="inlineStr">
        <is>
          <t>U</t>
        </is>
      </c>
      <c r="P904" s="23" t="n"/>
      <c r="Q904" s="14" t="inlineStr">
        <is>
          <t>V5 Report uncertainty</t>
        </is>
      </c>
      <c r="R904" s="21" t="inlineStr">
        <is>
          <t>U</t>
        </is>
      </c>
      <c r="S904" s="23" t="n"/>
      <c r="T904" s="14">
        <f>IF(Z904=0,IF(ISNUMBER(SEARCH("X",AV904)),"Unrated (0-5; X)","Unrated (0-5)"),IF(Z904=1,V904&amp;"/5",V904&amp;"-"&amp;X904&amp;"/5 (P"&amp;IF(ISNUMBER(SEARCH("X",AV904)),"; X","")&amp;")"))</f>
        <v/>
      </c>
      <c r="U904" s="26">
        <f>IF(AS904=0,"",IF(AR904=0,"Incomplete/invalid",IF(AA904=0,IF(ISNUMBER(SEARCH("X",AW904)),"Unrated (0-5; X)","Unrated (0-5)"),IF(AA904=1,W904&amp;"/5",W904&amp;"-"&amp;Y904&amp;"/5 (P"&amp;IF(ISNUMBER(SEARCH("X",AW904)),"; X","")&amp;")"))))</f>
        <v/>
      </c>
      <c r="V904" s="53">
        <f>LEN(AV904)-LEN(SUBSTITUTE(AV904,"Y",""))</f>
        <v/>
      </c>
      <c r="W904" s="54">
        <f>IF(AR904=1,LEN(AW904)-LEN(SUBSTITUTE(AW904,"Y","")),"")</f>
        <v/>
      </c>
      <c r="X904" s="53">
        <f>5-(LEN(AV904)-LEN(SUBSTITUTE(AV904,"N","")))</f>
        <v/>
      </c>
      <c r="Y904" s="54">
        <f>IF(AR904=1,5-(LEN(AW904)-LEN(SUBSTITUTE(AW904,"N",""))),"")</f>
        <v/>
      </c>
      <c r="Z904" s="55">
        <f>(V904+5-X904)/5</f>
        <v/>
      </c>
      <c r="AA904" s="56">
        <f>IF(AR904=1,(W904+5-Y904)/5,"")</f>
        <v/>
      </c>
      <c r="AB904" s="57">
        <f>D904*V904/5</f>
        <v/>
      </c>
      <c r="AC904" s="58">
        <f>IF(AR904=1,D904*W904/5,"")</f>
        <v/>
      </c>
      <c r="AD904" s="57">
        <f>D904*X904/5</f>
        <v/>
      </c>
      <c r="AE904" s="58">
        <f>IF(AR904=1,D904*Y904/5,"")</f>
        <v/>
      </c>
      <c r="AF904" s="57">
        <f>D904*Z904</f>
        <v/>
      </c>
      <c r="AG904" s="58">
        <f>IF(AR904=1,D904*AA904,"")</f>
        <v/>
      </c>
      <c r="AH904" s="14" t="inlineStr">
        <is>
          <t>Y: V1 | N: none | X: none | U: V2, V3, V4, V5. See dataset-specific evidence note in MCDM_Grades and the complete rules in MCDM_Rubric.</t>
        </is>
      </c>
      <c r="AI904" s="27" t="n"/>
      <c r="AJ904" s="14" t="inlineStr">
        <is>
          <t>https://zenodo.org/records/11625865</t>
        </is>
      </c>
      <c r="AK904" s="27" t="n"/>
      <c r="AL904" s="14" t="inlineStr">
        <is>
          <t>P: primary documentation (not evaluator-verified data quality)</t>
        </is>
      </c>
      <c r="AM904" s="27" t="n"/>
      <c r="AN904" s="14" t="inlineStr">
        <is>
          <t>10.5281/zenodo.11625865</t>
        </is>
      </c>
      <c r="AO904" s="27" t="n"/>
      <c r="AP904" s="14" t="inlineStr">
        <is>
          <t>2026-09-07</t>
        </is>
      </c>
      <c r="AQ904" s="27" t="n"/>
      <c r="AR904" s="14">
        <f>IF(AND(AS904=5,LEN(AW904)=5,LEN(SUBSTITUTE(SUBSTITUTE(SUBSTITUTE(SUBSTITUTE(AW904,"Y",""),"N",""),"U",""),"X",""))=0),1,0)</f>
        <v/>
      </c>
      <c r="AS904" s="14">
        <f>COUNTA(G904,J904,M904,P904,S904)</f>
        <v/>
      </c>
      <c r="AT904" s="14">
        <f>SUM(IF(OR(G904="Y",G904="N",G904="U",G904="X"),IF(G904=F904,1,0),0),IF(OR(J904="Y",J904="N",J904="U",J904="X"),IF(J904=I904,1,0),0),IF(OR(M904="Y",M904="N",M904="U",M904="X"),IF(M904=L904,1,0),0),IF(OR(P904="Y",P904="N",P904="U",P904="X"),IF(P904=O904,1,0),0),IF(OR(S904="Y",S904="N",S904="U",S904="X"),IF(S904=R904,1,0),0))</f>
        <v/>
      </c>
      <c r="AU904" s="14">
        <f>A904&amp;"|"&amp;LEFT(C904,1)</f>
        <v/>
      </c>
      <c r="AV904" s="14">
        <f>F904&amp;I904&amp;L904&amp;O904&amp;R904</f>
        <v/>
      </c>
      <c r="AW904" s="14">
        <f>G904&amp;J904&amp;M904&amp;P904&amp;S904</f>
        <v/>
      </c>
    </row>
    <row r="905" ht="70" customHeight="1">
      <c r="A905" s="14" t="inlineStr">
        <is>
          <t>DS-113</t>
        </is>
      </c>
      <c r="B905" s="14" t="inlineStr">
        <is>
          <t>Dataset for: Asphalt pavement fatigue crack severity classification by infrared thermography and deep learning</t>
        </is>
      </c>
      <c r="C905" s="14" t="inlineStr">
        <is>
          <t>E Engineering Value</t>
        </is>
      </c>
      <c r="D905" s="14">
        <f>MCDM_Settings!$D$14</f>
        <v/>
      </c>
      <c r="E905" s="14" t="inlineStr">
        <is>
          <t>E1 Define the outcome</t>
        </is>
      </c>
      <c r="F905" s="21" t="inlineStr">
        <is>
          <t>U</t>
        </is>
      </c>
      <c r="G905" s="23" t="n"/>
      <c r="H905" s="14" t="inlineStr">
        <is>
          <t>E2 Provide measurements</t>
        </is>
      </c>
      <c r="I905" s="21" t="inlineStr">
        <is>
          <t>U</t>
        </is>
      </c>
      <c r="J905" s="23" t="n"/>
      <c r="K905" s="14" t="inlineStr">
        <is>
          <t>E3 Link the records</t>
        </is>
      </c>
      <c r="L905" s="21" t="inlineStr">
        <is>
          <t>U</t>
        </is>
      </c>
      <c r="M905" s="23" t="n"/>
      <c r="N905" s="14" t="inlineStr">
        <is>
          <t>E4 Map agency needs</t>
        </is>
      </c>
      <c r="O905" s="21" t="inlineStr">
        <is>
          <t>U</t>
        </is>
      </c>
      <c r="P905" s="23" t="n"/>
      <c r="Q905" s="14" t="inlineStr">
        <is>
          <t>E5 Validate the decision</t>
        </is>
      </c>
      <c r="R905" s="21" t="inlineStr">
        <is>
          <t>U</t>
        </is>
      </c>
      <c r="S905" s="23" t="n"/>
      <c r="T905" s="14">
        <f>IF(Z905=0,IF(ISNUMBER(SEARCH("X",AV905)),"Unrated (0-5; X)","Unrated (0-5)"),IF(Z905=1,V905&amp;"/5",V905&amp;"-"&amp;X905&amp;"/5 (P"&amp;IF(ISNUMBER(SEARCH("X",AV905)),"; X","")&amp;")"))</f>
        <v/>
      </c>
      <c r="U905" s="26">
        <f>IF(AS905=0,"",IF(AR905=0,"Incomplete/invalid",IF(AA905=0,IF(ISNUMBER(SEARCH("X",AW905)),"Unrated (0-5; X)","Unrated (0-5)"),IF(AA905=1,W905&amp;"/5",W905&amp;"-"&amp;Y905&amp;"/5 (P"&amp;IF(ISNUMBER(SEARCH("X",AW905)),"; X","")&amp;")"))))</f>
        <v/>
      </c>
      <c r="V905" s="53">
        <f>LEN(AV905)-LEN(SUBSTITUTE(AV905,"Y",""))</f>
        <v/>
      </c>
      <c r="W905" s="54">
        <f>IF(AR905=1,LEN(AW905)-LEN(SUBSTITUTE(AW905,"Y","")),"")</f>
        <v/>
      </c>
      <c r="X905" s="53">
        <f>5-(LEN(AV905)-LEN(SUBSTITUTE(AV905,"N","")))</f>
        <v/>
      </c>
      <c r="Y905" s="54">
        <f>IF(AR905=1,5-(LEN(AW905)-LEN(SUBSTITUTE(AW905,"N",""))),"")</f>
        <v/>
      </c>
      <c r="Z905" s="55">
        <f>(V905+5-X905)/5</f>
        <v/>
      </c>
      <c r="AA905" s="56">
        <f>IF(AR905=1,(W905+5-Y905)/5,"")</f>
        <v/>
      </c>
      <c r="AB905" s="57">
        <f>D905*V905/5</f>
        <v/>
      </c>
      <c r="AC905" s="58">
        <f>IF(AR905=1,D905*W905/5,"")</f>
        <v/>
      </c>
      <c r="AD905" s="57">
        <f>D905*X905/5</f>
        <v/>
      </c>
      <c r="AE905" s="58">
        <f>IF(AR905=1,D905*Y905/5,"")</f>
        <v/>
      </c>
      <c r="AF905" s="57">
        <f>D905*Z905</f>
        <v/>
      </c>
      <c r="AG905" s="58">
        <f>IF(AR905=1,D905*AA905,"")</f>
        <v/>
      </c>
      <c r="AH905" s="14" t="inlineStr">
        <is>
          <t>Y: none | N: none | X: none | U: E1, E2, E3, E4, E5. See dataset-specific evidence note in MCDM_Grades and the complete rules in MCDM_Rubric.</t>
        </is>
      </c>
      <c r="AI905" s="27" t="n"/>
      <c r="AJ905" s="14" t="inlineStr">
        <is>
          <t>https://zenodo.org/records/11625865</t>
        </is>
      </c>
      <c r="AK905" s="27" t="n"/>
      <c r="AL905" s="14" t="inlineStr">
        <is>
          <t>P: primary documentation (not evaluator-verified data quality)</t>
        </is>
      </c>
      <c r="AM905" s="27" t="n"/>
      <c r="AN905" s="14" t="inlineStr">
        <is>
          <t>10.5281/zenodo.11625865</t>
        </is>
      </c>
      <c r="AO905" s="27" t="n"/>
      <c r="AP905" s="14" t="inlineStr">
        <is>
          <t>2026-09-07</t>
        </is>
      </c>
      <c r="AQ905" s="27" t="n"/>
      <c r="AR905" s="14">
        <f>IF(AND(AS905=5,LEN(AW905)=5,LEN(SUBSTITUTE(SUBSTITUTE(SUBSTITUTE(SUBSTITUTE(AW905,"Y",""),"N",""),"U",""),"X",""))=0),1,0)</f>
        <v/>
      </c>
      <c r="AS905" s="14">
        <f>COUNTA(G905,J905,M905,P905,S905)</f>
        <v/>
      </c>
      <c r="AT905" s="14">
        <f>SUM(IF(OR(G905="Y",G905="N",G905="U",G905="X"),IF(G905=F905,1,0),0),IF(OR(J905="Y",J905="N",J905="U",J905="X"),IF(J905=I905,1,0),0),IF(OR(M905="Y",M905="N",M905="U",M905="X"),IF(M905=L905,1,0),0),IF(OR(P905="Y",P905="N",P905="U",P905="X"),IF(P905=O905,1,0),0),IF(OR(S905="Y",S905="N",S905="U",S905="X"),IF(S905=R905,1,0),0))</f>
        <v/>
      </c>
      <c r="AU905" s="14">
        <f>A905&amp;"|"&amp;LEFT(C905,1)</f>
        <v/>
      </c>
      <c r="AV905" s="14">
        <f>F905&amp;I905&amp;L905&amp;O905&amp;R905</f>
        <v/>
      </c>
      <c r="AW905" s="14">
        <f>G905&amp;J905&amp;M905&amp;P905&amp;S905</f>
        <v/>
      </c>
    </row>
    <row r="906" ht="70" customHeight="1">
      <c r="A906" s="14" t="inlineStr">
        <is>
          <t>DS-114</t>
        </is>
      </c>
      <c r="B906" s="14" t="inlineStr">
        <is>
          <t>Dataset for: Deep learning and infrared thermography for asphalt pavement crack severity classification</t>
        </is>
      </c>
      <c r="C906" s="14" t="inlineStr">
        <is>
          <t>A Access</t>
        </is>
      </c>
      <c r="D906" s="14">
        <f>MCDM_Settings!$D$7</f>
        <v/>
      </c>
      <c r="E906" s="14" t="inlineStr">
        <is>
          <t>A1 Find the release</t>
        </is>
      </c>
      <c r="F906" s="21" t="inlineStr">
        <is>
          <t>Y</t>
        </is>
      </c>
      <c r="G906" s="23" t="n"/>
      <c r="H906" s="14" t="inlineStr">
        <is>
          <t>A2 Get the data</t>
        </is>
      </c>
      <c r="I906" s="21" t="inlineStr">
        <is>
          <t>Y</t>
        </is>
      </c>
      <c r="J906" s="23" t="n"/>
      <c r="K906" s="14" t="inlineStr">
        <is>
          <t>A3 Check the license</t>
        </is>
      </c>
      <c r="L906" s="21" t="inlineStr">
        <is>
          <t>Y</t>
        </is>
      </c>
      <c r="M906" s="23" t="n"/>
      <c r="N906" s="14" t="inlineStr">
        <is>
          <t>A4 Check other rights</t>
        </is>
      </c>
      <c r="O906" s="21" t="inlineStr">
        <is>
          <t>U</t>
        </is>
      </c>
      <c r="P906" s="23" t="n"/>
      <c r="Q906" s="14" t="inlineStr">
        <is>
          <t>A5 Open a sample</t>
        </is>
      </c>
      <c r="R906" s="21" t="inlineStr">
        <is>
          <t>U</t>
        </is>
      </c>
      <c r="S906" s="23" t="n"/>
      <c r="T906" s="14">
        <f>IF(Z906=0,IF(ISNUMBER(SEARCH("X",AV906)),"Unrated (0-5; X)","Unrated (0-5)"),IF(Z906=1,V906&amp;"/5",V906&amp;"-"&amp;X906&amp;"/5 (P"&amp;IF(ISNUMBER(SEARCH("X",AV906)),"; X","")&amp;")"))</f>
        <v/>
      </c>
      <c r="U906" s="26">
        <f>IF(AS906=0,"",IF(AR906=0,"Incomplete/invalid",IF(AA906=0,IF(ISNUMBER(SEARCH("X",AW906)),"Unrated (0-5; X)","Unrated (0-5)"),IF(AA906=1,W906&amp;"/5",W906&amp;"-"&amp;Y906&amp;"/5 (P"&amp;IF(ISNUMBER(SEARCH("X",AW906)),"; X","")&amp;")"))))</f>
        <v/>
      </c>
      <c r="V906" s="53">
        <f>LEN(AV906)-LEN(SUBSTITUTE(AV906,"Y",""))</f>
        <v/>
      </c>
      <c r="W906" s="54">
        <f>IF(AR906=1,LEN(AW906)-LEN(SUBSTITUTE(AW906,"Y","")),"")</f>
        <v/>
      </c>
      <c r="X906" s="53">
        <f>5-(LEN(AV906)-LEN(SUBSTITUTE(AV906,"N","")))</f>
        <v/>
      </c>
      <c r="Y906" s="54">
        <f>IF(AR906=1,5-(LEN(AW906)-LEN(SUBSTITUTE(AW906,"N",""))),"")</f>
        <v/>
      </c>
      <c r="Z906" s="55">
        <f>(V906+5-X906)/5</f>
        <v/>
      </c>
      <c r="AA906" s="56">
        <f>IF(AR906=1,(W906+5-Y906)/5,"")</f>
        <v/>
      </c>
      <c r="AB906" s="57">
        <f>D906*V906/5</f>
        <v/>
      </c>
      <c r="AC906" s="58">
        <f>IF(AR906=1,D906*W906/5,"")</f>
        <v/>
      </c>
      <c r="AD906" s="57">
        <f>D906*X906/5</f>
        <v/>
      </c>
      <c r="AE906" s="58">
        <f>IF(AR906=1,D906*Y906/5,"")</f>
        <v/>
      </c>
      <c r="AF906" s="57">
        <f>D906*Z906</f>
        <v/>
      </c>
      <c r="AG906" s="58">
        <f>IF(AR906=1,D906*AA906,"")</f>
        <v/>
      </c>
      <c r="AH906" s="14" t="inlineStr">
        <is>
          <t>Y: A1, A2, A3 | N: none | X: none | U: A4, A5. See dataset-specific evidence note in MCDM_Grades and the complete rules in MCDM_Rubric.</t>
        </is>
      </c>
      <c r="AI906" s="27" t="n"/>
      <c r="AJ906" s="14" t="inlineStr">
        <is>
          <t>https://zenodo.org/records/11625820</t>
        </is>
      </c>
      <c r="AK906" s="27" t="n"/>
      <c r="AL906" s="14" t="inlineStr">
        <is>
          <t>P: primary documentation (not evaluator-verified data quality)</t>
        </is>
      </c>
      <c r="AM906" s="27" t="n"/>
      <c r="AN906" s="14" t="inlineStr">
        <is>
          <t>Documentation snapshot; payload release not fully pinned</t>
        </is>
      </c>
      <c r="AO906" s="27" t="n"/>
      <c r="AP906" s="14" t="inlineStr">
        <is>
          <t>2026-09-07</t>
        </is>
      </c>
      <c r="AQ906" s="27" t="n"/>
      <c r="AR906" s="14">
        <f>IF(AND(AS906=5,LEN(AW906)=5,LEN(SUBSTITUTE(SUBSTITUTE(SUBSTITUTE(SUBSTITUTE(AW906,"Y",""),"N",""),"U",""),"X",""))=0),1,0)</f>
        <v/>
      </c>
      <c r="AS906" s="14">
        <f>COUNTA(G906,J906,M906,P906,S906)</f>
        <v/>
      </c>
      <c r="AT906" s="14">
        <f>SUM(IF(OR(G906="Y",G906="N",G906="U",G906="X"),IF(G906=F906,1,0),0),IF(OR(J906="Y",J906="N",J906="U",J906="X"),IF(J906=I906,1,0),0),IF(OR(M906="Y",M906="N",M906="U",M906="X"),IF(M906=L906,1,0),0),IF(OR(P906="Y",P906="N",P906="U",P906="X"),IF(P906=O906,1,0),0),IF(OR(S906="Y",S906="N",S906="U",S906="X"),IF(S906=R906,1,0),0))</f>
        <v/>
      </c>
      <c r="AU906" s="14">
        <f>A906&amp;"|"&amp;LEFT(C906,1)</f>
        <v/>
      </c>
      <c r="AV906" s="14">
        <f>F906&amp;I906&amp;L906&amp;O906&amp;R906</f>
        <v/>
      </c>
      <c r="AW906" s="14">
        <f>G906&amp;J906&amp;M906&amp;P906&amp;S906</f>
        <v/>
      </c>
    </row>
    <row r="907" ht="70" customHeight="1">
      <c r="A907" s="14" t="inlineStr">
        <is>
          <t>DS-114</t>
        </is>
      </c>
      <c r="B907" s="14" t="inlineStr">
        <is>
          <t>Dataset for: Deep learning and infrared thermography for asphalt pavement crack severity classification</t>
        </is>
      </c>
      <c r="C907" s="14" t="inlineStr">
        <is>
          <t>L Label Quality</t>
        </is>
      </c>
      <c r="D907" s="14">
        <f>MCDM_Settings!$D$8</f>
        <v/>
      </c>
      <c r="E907" s="14" t="inlineStr">
        <is>
          <t>L1 Define the targets</t>
        </is>
      </c>
      <c r="F907" s="21" t="inlineStr">
        <is>
          <t>Y</t>
        </is>
      </c>
      <c r="G907" s="23" t="n"/>
      <c r="H907" s="14" t="inlineStr">
        <is>
          <t>L2 Explain the rules</t>
        </is>
      </c>
      <c r="I907" s="21" t="inlineStr">
        <is>
          <t>U</t>
        </is>
      </c>
      <c r="J907" s="23" t="n"/>
      <c r="K907" s="14" t="inlineStr">
        <is>
          <t>L3 Identify the team</t>
        </is>
      </c>
      <c r="L907" s="21" t="inlineStr">
        <is>
          <t>U</t>
        </is>
      </c>
      <c r="M907" s="23" t="n"/>
      <c r="N907" s="14" t="inlineStr">
        <is>
          <t>L4 Review and correct</t>
        </is>
      </c>
      <c r="O907" s="21" t="inlineStr">
        <is>
          <t>U</t>
        </is>
      </c>
      <c r="P907" s="23" t="n"/>
      <c r="Q907" s="14" t="inlineStr">
        <is>
          <t>L5 Measure reliability</t>
        </is>
      </c>
      <c r="R907" s="21" t="inlineStr">
        <is>
          <t>U</t>
        </is>
      </c>
      <c r="S907" s="23" t="n"/>
      <c r="T907" s="14">
        <f>IF(Z907=0,IF(ISNUMBER(SEARCH("X",AV907)),"Unrated (0-5; X)","Unrated (0-5)"),IF(Z907=1,V907&amp;"/5",V907&amp;"-"&amp;X907&amp;"/5 (P"&amp;IF(ISNUMBER(SEARCH("X",AV907)),"; X","")&amp;")"))</f>
        <v/>
      </c>
      <c r="U907" s="26">
        <f>IF(AS907=0,"",IF(AR907=0,"Incomplete/invalid",IF(AA907=0,IF(ISNUMBER(SEARCH("X",AW907)),"Unrated (0-5; X)","Unrated (0-5)"),IF(AA907=1,W907&amp;"/5",W907&amp;"-"&amp;Y907&amp;"/5 (P"&amp;IF(ISNUMBER(SEARCH("X",AW907)),"; X","")&amp;")"))))</f>
        <v/>
      </c>
      <c r="V907" s="53">
        <f>LEN(AV907)-LEN(SUBSTITUTE(AV907,"Y",""))</f>
        <v/>
      </c>
      <c r="W907" s="54">
        <f>IF(AR907=1,LEN(AW907)-LEN(SUBSTITUTE(AW907,"Y","")),"")</f>
        <v/>
      </c>
      <c r="X907" s="53">
        <f>5-(LEN(AV907)-LEN(SUBSTITUTE(AV907,"N","")))</f>
        <v/>
      </c>
      <c r="Y907" s="54">
        <f>IF(AR907=1,5-(LEN(AW907)-LEN(SUBSTITUTE(AW907,"N",""))),"")</f>
        <v/>
      </c>
      <c r="Z907" s="55">
        <f>(V907+5-X907)/5</f>
        <v/>
      </c>
      <c r="AA907" s="56">
        <f>IF(AR907=1,(W907+5-Y907)/5,"")</f>
        <v/>
      </c>
      <c r="AB907" s="57">
        <f>D907*V907/5</f>
        <v/>
      </c>
      <c r="AC907" s="58">
        <f>IF(AR907=1,D907*W907/5,"")</f>
        <v/>
      </c>
      <c r="AD907" s="57">
        <f>D907*X907/5</f>
        <v/>
      </c>
      <c r="AE907" s="58">
        <f>IF(AR907=1,D907*Y907/5,"")</f>
        <v/>
      </c>
      <c r="AF907" s="57">
        <f>D907*Z907</f>
        <v/>
      </c>
      <c r="AG907" s="58">
        <f>IF(AR907=1,D907*AA907,"")</f>
        <v/>
      </c>
      <c r="AH907" s="14" t="inlineStr">
        <is>
          <t>Y: L1 | N: none | X: none | U: L2, L3, L4, L5. See dataset-specific evidence note in MCDM_Grades and the complete rules in MCDM_Rubric.</t>
        </is>
      </c>
      <c r="AI907" s="27" t="n"/>
      <c r="AJ907" s="14" t="inlineStr">
        <is>
          <t>https://zenodo.org/records/11625820</t>
        </is>
      </c>
      <c r="AK907" s="27" t="n"/>
      <c r="AL907" s="14" t="inlineStr">
        <is>
          <t>P: primary documentation (not evaluator-verified data quality)</t>
        </is>
      </c>
      <c r="AM907" s="27" t="n"/>
      <c r="AN907" s="14" t="inlineStr">
        <is>
          <t>Documentation snapshot; payload release not fully pinned</t>
        </is>
      </c>
      <c r="AO907" s="27" t="n"/>
      <c r="AP907" s="14" t="inlineStr">
        <is>
          <t>2026-09-07</t>
        </is>
      </c>
      <c r="AQ907" s="27" t="n"/>
      <c r="AR907" s="14">
        <f>IF(AND(AS907=5,LEN(AW907)=5,LEN(SUBSTITUTE(SUBSTITUTE(SUBSTITUTE(SUBSTITUTE(AW907,"Y",""),"N",""),"U",""),"X",""))=0),1,0)</f>
        <v/>
      </c>
      <c r="AS907" s="14">
        <f>COUNTA(G907,J907,M907,P907,S907)</f>
        <v/>
      </c>
      <c r="AT907" s="14">
        <f>SUM(IF(OR(G907="Y",G907="N",G907="U",G907="X"),IF(G907=F907,1,0),0),IF(OR(J907="Y",J907="N",J907="U",J907="X"),IF(J907=I907,1,0),0),IF(OR(M907="Y",M907="N",M907="U",M907="X"),IF(M907=L907,1,0),0),IF(OR(P907="Y",P907="N",P907="U",P907="X"),IF(P907=O907,1,0),0),IF(OR(S907="Y",S907="N",S907="U",S907="X"),IF(S907=R907,1,0),0))</f>
        <v/>
      </c>
      <c r="AU907" s="14">
        <f>A907&amp;"|"&amp;LEFT(C907,1)</f>
        <v/>
      </c>
      <c r="AV907" s="14">
        <f>F907&amp;I907&amp;L907&amp;O907&amp;R907</f>
        <v/>
      </c>
      <c r="AW907" s="14">
        <f>G907&amp;J907&amp;M907&amp;P907&amp;S907</f>
        <v/>
      </c>
    </row>
    <row r="908" ht="70" customHeight="1">
      <c r="A908" s="14" t="inlineStr">
        <is>
          <t>DS-114</t>
        </is>
      </c>
      <c r="B908" s="14" t="inlineStr">
        <is>
          <t>Dataset for: Deep learning and infrared thermography for asphalt pavement crack severity classification</t>
        </is>
      </c>
      <c r="C908" s="14" t="inlineStr">
        <is>
          <t>D Documentation</t>
        </is>
      </c>
      <c r="D908" s="14">
        <f>MCDM_Settings!$D$9</f>
        <v/>
      </c>
      <c r="E908" s="14" t="inlineStr">
        <is>
          <t>D1 Describe the files</t>
        </is>
      </c>
      <c r="F908" s="21" t="inlineStr">
        <is>
          <t>Y</t>
        </is>
      </c>
      <c r="G908" s="23" t="n"/>
      <c r="H908" s="14" t="inlineStr">
        <is>
          <t>D2 Explain the source</t>
        </is>
      </c>
      <c r="I908" s="21" t="inlineStr">
        <is>
          <t>U</t>
        </is>
      </c>
      <c r="J908" s="23" t="n"/>
      <c r="K908" s="14" t="inlineStr">
        <is>
          <t>D3 Track the version</t>
        </is>
      </c>
      <c r="L908" s="21" t="inlineStr">
        <is>
          <t>Y</t>
        </is>
      </c>
      <c r="M908" s="23" t="n"/>
      <c r="N908" s="14" t="inlineStr">
        <is>
          <t>D4 State the limits</t>
        </is>
      </c>
      <c r="O908" s="21" t="inlineStr">
        <is>
          <t>U</t>
        </is>
      </c>
      <c r="P908" s="23" t="n"/>
      <c r="Q908" s="14" t="inlineStr">
        <is>
          <t>D5 Locate the details</t>
        </is>
      </c>
      <c r="R908" s="21" t="inlineStr">
        <is>
          <t>Y</t>
        </is>
      </c>
      <c r="S908" s="23" t="n"/>
      <c r="T908" s="14">
        <f>IF(Z908=0,IF(ISNUMBER(SEARCH("X",AV908)),"Unrated (0-5; X)","Unrated (0-5)"),IF(Z908=1,V908&amp;"/5",V908&amp;"-"&amp;X908&amp;"/5 (P"&amp;IF(ISNUMBER(SEARCH("X",AV908)),"; X","")&amp;")"))</f>
        <v/>
      </c>
      <c r="U908" s="26">
        <f>IF(AS908=0,"",IF(AR908=0,"Incomplete/invalid",IF(AA908=0,IF(ISNUMBER(SEARCH("X",AW908)),"Unrated (0-5; X)","Unrated (0-5)"),IF(AA908=1,W908&amp;"/5",W908&amp;"-"&amp;Y908&amp;"/5 (P"&amp;IF(ISNUMBER(SEARCH("X",AW908)),"; X","")&amp;")"))))</f>
        <v/>
      </c>
      <c r="V908" s="53">
        <f>LEN(AV908)-LEN(SUBSTITUTE(AV908,"Y",""))</f>
        <v/>
      </c>
      <c r="W908" s="54">
        <f>IF(AR908=1,LEN(AW908)-LEN(SUBSTITUTE(AW908,"Y","")),"")</f>
        <v/>
      </c>
      <c r="X908" s="53">
        <f>5-(LEN(AV908)-LEN(SUBSTITUTE(AV908,"N","")))</f>
        <v/>
      </c>
      <c r="Y908" s="54">
        <f>IF(AR908=1,5-(LEN(AW908)-LEN(SUBSTITUTE(AW908,"N",""))),"")</f>
        <v/>
      </c>
      <c r="Z908" s="55">
        <f>(V908+5-X908)/5</f>
        <v/>
      </c>
      <c r="AA908" s="56">
        <f>IF(AR908=1,(W908+5-Y908)/5,"")</f>
        <v/>
      </c>
      <c r="AB908" s="57">
        <f>D908*V908/5</f>
        <v/>
      </c>
      <c r="AC908" s="58">
        <f>IF(AR908=1,D908*W908/5,"")</f>
        <v/>
      </c>
      <c r="AD908" s="57">
        <f>D908*X908/5</f>
        <v/>
      </c>
      <c r="AE908" s="58">
        <f>IF(AR908=1,D908*Y908/5,"")</f>
        <v/>
      </c>
      <c r="AF908" s="57">
        <f>D908*Z908</f>
        <v/>
      </c>
      <c r="AG908" s="58">
        <f>IF(AR908=1,D908*AA908,"")</f>
        <v/>
      </c>
      <c r="AH908" s="14" t="inlineStr">
        <is>
          <t>Y: D1, D3, D5 | N: none | X: none | U: D2, D4. See dataset-specific evidence note in MCDM_Grades and the complete rules in MCDM_Rubric.</t>
        </is>
      </c>
      <c r="AI908" s="27" t="n"/>
      <c r="AJ908" s="14" t="inlineStr">
        <is>
          <t>https://zenodo.org/records/11625820</t>
        </is>
      </c>
      <c r="AK908" s="27" t="n"/>
      <c r="AL908" s="14" t="inlineStr">
        <is>
          <t>P: primary documentation (not evaluator-verified data quality)</t>
        </is>
      </c>
      <c r="AM908" s="27" t="n"/>
      <c r="AN908" s="14" t="inlineStr">
        <is>
          <t>Documentation snapshot; payload release not fully pinned</t>
        </is>
      </c>
      <c r="AO908" s="27" t="n"/>
      <c r="AP908" s="14" t="inlineStr">
        <is>
          <t>2026-09-07</t>
        </is>
      </c>
      <c r="AQ908" s="27" t="n"/>
      <c r="AR908" s="14">
        <f>IF(AND(AS908=5,LEN(AW908)=5,LEN(SUBSTITUTE(SUBSTITUTE(SUBSTITUTE(SUBSTITUTE(AW908,"Y",""),"N",""),"U",""),"X",""))=0),1,0)</f>
        <v/>
      </c>
      <c r="AS908" s="14">
        <f>COUNTA(G908,J908,M908,P908,S908)</f>
        <v/>
      </c>
      <c r="AT908" s="14">
        <f>SUM(IF(OR(G908="Y",G908="N",G908="U",G908="X"),IF(G908=F908,1,0),0),IF(OR(J908="Y",J908="N",J908="U",J908="X"),IF(J908=I908,1,0),0),IF(OR(M908="Y",M908="N",M908="U",M908="X"),IF(M908=L908,1,0),0),IF(OR(P908="Y",P908="N",P908="U",P908="X"),IF(P908=O908,1,0),0),IF(OR(S908="Y",S908="N",S908="U",S908="X"),IF(S908=R908,1,0),0))</f>
        <v/>
      </c>
      <c r="AU908" s="14">
        <f>A908&amp;"|"&amp;LEFT(C908,1)</f>
        <v/>
      </c>
      <c r="AV908" s="14">
        <f>F908&amp;I908&amp;L908&amp;O908&amp;R908</f>
        <v/>
      </c>
      <c r="AW908" s="14">
        <f>G908&amp;J908&amp;M908&amp;P908&amp;S908</f>
        <v/>
      </c>
    </row>
    <row r="909" ht="70" customHeight="1">
      <c r="A909" s="14" t="inlineStr">
        <is>
          <t>DS-114</t>
        </is>
      </c>
      <c r="B909" s="14" t="inlineStr">
        <is>
          <t>Dataset for: Deep learning and infrared thermography for asphalt pavement crack severity classification</t>
        </is>
      </c>
      <c r="C909" s="14" t="inlineStr">
        <is>
          <t>C Sample Size</t>
        </is>
      </c>
      <c r="D909" s="14">
        <f>MCDM_Settings!$D$10</f>
        <v/>
      </c>
      <c r="E909" s="14" t="inlineStr">
        <is>
          <t>C1 Count originals</t>
        </is>
      </c>
      <c r="F909" s="21" t="inlineStr">
        <is>
          <t>U</t>
        </is>
      </c>
      <c r="G909" s="23" t="n"/>
      <c r="H909" s="14" t="inlineStr">
        <is>
          <t>C2 Count each class</t>
        </is>
      </c>
      <c r="I909" s="21" t="inlineStr">
        <is>
          <t>U</t>
        </is>
      </c>
      <c r="J909" s="23" t="n"/>
      <c r="K909" s="14" t="inlineStr">
        <is>
          <t>C3 Count each group</t>
        </is>
      </c>
      <c r="L909" s="21" t="inlineStr">
        <is>
          <t>U</t>
        </is>
      </c>
      <c r="M909" s="23" t="n"/>
      <c r="N909" s="14" t="inlineStr">
        <is>
          <t>C4 Count each split</t>
        </is>
      </c>
      <c r="O909" s="21" t="inlineStr">
        <is>
          <t>U</t>
        </is>
      </c>
      <c r="P909" s="23" t="n"/>
      <c r="Q909" s="14" t="inlineStr">
        <is>
          <t>C5 Justify the size</t>
        </is>
      </c>
      <c r="R909" s="21" t="inlineStr">
        <is>
          <t>U</t>
        </is>
      </c>
      <c r="S909" s="23" t="n"/>
      <c r="T909" s="14">
        <f>IF(Z909=0,IF(ISNUMBER(SEARCH("X",AV909)),"Unrated (0-5; X)","Unrated (0-5)"),IF(Z909=1,V909&amp;"/5",V909&amp;"-"&amp;X909&amp;"/5 (P"&amp;IF(ISNUMBER(SEARCH("X",AV909)),"; X","")&amp;")"))</f>
        <v/>
      </c>
      <c r="U909" s="26">
        <f>IF(AS909=0,"",IF(AR909=0,"Incomplete/invalid",IF(AA909=0,IF(ISNUMBER(SEARCH("X",AW909)),"Unrated (0-5; X)","Unrated (0-5)"),IF(AA909=1,W909&amp;"/5",W909&amp;"-"&amp;Y909&amp;"/5 (P"&amp;IF(ISNUMBER(SEARCH("X",AW909)),"; X","")&amp;")"))))</f>
        <v/>
      </c>
      <c r="V909" s="53">
        <f>LEN(AV909)-LEN(SUBSTITUTE(AV909,"Y",""))</f>
        <v/>
      </c>
      <c r="W909" s="54">
        <f>IF(AR909=1,LEN(AW909)-LEN(SUBSTITUTE(AW909,"Y","")),"")</f>
        <v/>
      </c>
      <c r="X909" s="53">
        <f>5-(LEN(AV909)-LEN(SUBSTITUTE(AV909,"N","")))</f>
        <v/>
      </c>
      <c r="Y909" s="54">
        <f>IF(AR909=1,5-(LEN(AW909)-LEN(SUBSTITUTE(AW909,"N",""))),"")</f>
        <v/>
      </c>
      <c r="Z909" s="55">
        <f>(V909+5-X909)/5</f>
        <v/>
      </c>
      <c r="AA909" s="56">
        <f>IF(AR909=1,(W909+5-Y909)/5,"")</f>
        <v/>
      </c>
      <c r="AB909" s="57">
        <f>D909*V909/5</f>
        <v/>
      </c>
      <c r="AC909" s="58">
        <f>IF(AR909=1,D909*W909/5,"")</f>
        <v/>
      </c>
      <c r="AD909" s="57">
        <f>D909*X909/5</f>
        <v/>
      </c>
      <c r="AE909" s="58">
        <f>IF(AR909=1,D909*Y909/5,"")</f>
        <v/>
      </c>
      <c r="AF909" s="57">
        <f>D909*Z909</f>
        <v/>
      </c>
      <c r="AG909" s="58">
        <f>IF(AR909=1,D909*AA909,"")</f>
        <v/>
      </c>
      <c r="AH909" s="14" t="inlineStr">
        <is>
          <t>Y: none | N: none | X: none | U: C1, C2, C3, C4, C5. See dataset-specific evidence note in MCDM_Grades and the complete rules in MCDM_Rubric.</t>
        </is>
      </c>
      <c r="AI909" s="27" t="n"/>
      <c r="AJ909" s="14" t="inlineStr">
        <is>
          <t>https://zenodo.org/records/11625820</t>
        </is>
      </c>
      <c r="AK909" s="27" t="n"/>
      <c r="AL909" s="14" t="inlineStr">
        <is>
          <t>P: primary documentation (not evaluator-verified data quality)</t>
        </is>
      </c>
      <c r="AM909" s="27" t="n"/>
      <c r="AN909" s="14" t="inlineStr">
        <is>
          <t>Documentation snapshot; payload release not fully pinned</t>
        </is>
      </c>
      <c r="AO909" s="27" t="n"/>
      <c r="AP909" s="14" t="inlineStr">
        <is>
          <t>2026-09-07</t>
        </is>
      </c>
      <c r="AQ909" s="27" t="n"/>
      <c r="AR909" s="14">
        <f>IF(AND(AS909=5,LEN(AW909)=5,LEN(SUBSTITUTE(SUBSTITUTE(SUBSTITUTE(SUBSTITUTE(AW909,"Y",""),"N",""),"U",""),"X",""))=0),1,0)</f>
        <v/>
      </c>
      <c r="AS909" s="14">
        <f>COUNTA(G909,J909,M909,P909,S909)</f>
        <v/>
      </c>
      <c r="AT909" s="14">
        <f>SUM(IF(OR(G909="Y",G909="N",G909="U",G909="X"),IF(G909=F909,1,0),0),IF(OR(J909="Y",J909="N",J909="U",J909="X"),IF(J909=I909,1,0),0),IF(OR(M909="Y",M909="N",M909="U",M909="X"),IF(M909=L909,1,0),0),IF(OR(P909="Y",P909="N",P909="U",P909="X"),IF(P909=O909,1,0),0),IF(OR(S909="Y",S909="N",S909="U",S909="X"),IF(S909=R909,1,0),0))</f>
        <v/>
      </c>
      <c r="AU909" s="14">
        <f>A909&amp;"|"&amp;LEFT(C909,1)</f>
        <v/>
      </c>
      <c r="AV909" s="14">
        <f>F909&amp;I909&amp;L909&amp;O909&amp;R909</f>
        <v/>
      </c>
      <c r="AW909" s="14">
        <f>G909&amp;J909&amp;M909&amp;P909&amp;S909</f>
        <v/>
      </c>
    </row>
    <row r="910" ht="70" customHeight="1">
      <c r="A910" s="14" t="inlineStr">
        <is>
          <t>DS-114</t>
        </is>
      </c>
      <c r="B910" s="14" t="inlineStr">
        <is>
          <t>Dataset for: Deep learning and infrared thermography for asphalt pavement crack severity classification</t>
        </is>
      </c>
      <c r="C910" s="14" t="inlineStr">
        <is>
          <t>R Domain Fit</t>
        </is>
      </c>
      <c r="D910" s="14">
        <f>MCDM_Settings!$D$11</f>
        <v/>
      </c>
      <c r="E910" s="14" t="inlineStr">
        <is>
          <t>R1 Define the domain</t>
        </is>
      </c>
      <c r="F910" s="21" t="inlineStr">
        <is>
          <t>U</t>
        </is>
      </c>
      <c r="G910" s="23" t="n"/>
      <c r="H910" s="14" t="inlineStr">
        <is>
          <t>R2 Describe coverage</t>
        </is>
      </c>
      <c r="I910" s="21" t="inlineStr">
        <is>
          <t>U</t>
        </is>
      </c>
      <c r="J910" s="23" t="n"/>
      <c r="K910" s="14" t="inlineStr">
        <is>
          <t>R3 Compare the target</t>
        </is>
      </c>
      <c r="L910" s="21" t="inlineStr">
        <is>
          <t>U</t>
        </is>
      </c>
      <c r="M910" s="23" t="n"/>
      <c r="N910" s="14" t="inlineStr">
        <is>
          <t>R4 Check for bias</t>
        </is>
      </c>
      <c r="O910" s="21" t="inlineStr">
        <is>
          <t>U</t>
        </is>
      </c>
      <c r="P910" s="23" t="n"/>
      <c r="Q910" s="14" t="inlineStr">
        <is>
          <t>R5 Test a new domain</t>
        </is>
      </c>
      <c r="R910" s="21" t="inlineStr">
        <is>
          <t>U</t>
        </is>
      </c>
      <c r="S910" s="23" t="n"/>
      <c r="T910" s="14">
        <f>IF(Z910=0,IF(ISNUMBER(SEARCH("X",AV910)),"Unrated (0-5; X)","Unrated (0-5)"),IF(Z910=1,V910&amp;"/5",V910&amp;"-"&amp;X910&amp;"/5 (P"&amp;IF(ISNUMBER(SEARCH("X",AV910)),"; X","")&amp;")"))</f>
        <v/>
      </c>
      <c r="U910" s="26">
        <f>IF(AS910=0,"",IF(AR910=0,"Incomplete/invalid",IF(AA910=0,IF(ISNUMBER(SEARCH("X",AW910)),"Unrated (0-5; X)","Unrated (0-5)"),IF(AA910=1,W910&amp;"/5",W910&amp;"-"&amp;Y910&amp;"/5 (P"&amp;IF(ISNUMBER(SEARCH("X",AW910)),"; X","")&amp;")"))))</f>
        <v/>
      </c>
      <c r="V910" s="53">
        <f>LEN(AV910)-LEN(SUBSTITUTE(AV910,"Y",""))</f>
        <v/>
      </c>
      <c r="W910" s="54">
        <f>IF(AR910=1,LEN(AW910)-LEN(SUBSTITUTE(AW910,"Y","")),"")</f>
        <v/>
      </c>
      <c r="X910" s="53">
        <f>5-(LEN(AV910)-LEN(SUBSTITUTE(AV910,"N","")))</f>
        <v/>
      </c>
      <c r="Y910" s="54">
        <f>IF(AR910=1,5-(LEN(AW910)-LEN(SUBSTITUTE(AW910,"N",""))),"")</f>
        <v/>
      </c>
      <c r="Z910" s="55">
        <f>(V910+5-X910)/5</f>
        <v/>
      </c>
      <c r="AA910" s="56">
        <f>IF(AR910=1,(W910+5-Y910)/5,"")</f>
        <v/>
      </c>
      <c r="AB910" s="57">
        <f>D910*V910/5</f>
        <v/>
      </c>
      <c r="AC910" s="58">
        <f>IF(AR910=1,D910*W910/5,"")</f>
        <v/>
      </c>
      <c r="AD910" s="57">
        <f>D910*X910/5</f>
        <v/>
      </c>
      <c r="AE910" s="58">
        <f>IF(AR910=1,D910*Y910/5,"")</f>
        <v/>
      </c>
      <c r="AF910" s="57">
        <f>D910*Z910</f>
        <v/>
      </c>
      <c r="AG910" s="58">
        <f>IF(AR910=1,D910*AA910,"")</f>
        <v/>
      </c>
      <c r="AH910" s="14" t="inlineStr">
        <is>
          <t>Y: none | N: none | X: none | U: R1, R2, R3, R4, R5. See dataset-specific evidence note in MCDM_Grades and the complete rules in MCDM_Rubric.</t>
        </is>
      </c>
      <c r="AI910" s="27" t="n"/>
      <c r="AJ910" s="14" t="inlineStr">
        <is>
          <t>https://zenodo.org/records/11625820</t>
        </is>
      </c>
      <c r="AK910" s="27" t="n"/>
      <c r="AL910" s="14" t="inlineStr">
        <is>
          <t>P: primary documentation (not evaluator-verified data quality)</t>
        </is>
      </c>
      <c r="AM910" s="27" t="n"/>
      <c r="AN910" s="14" t="inlineStr">
        <is>
          <t>Documentation snapshot; payload release not fully pinned</t>
        </is>
      </c>
      <c r="AO910" s="27" t="n"/>
      <c r="AP910" s="14" t="inlineStr">
        <is>
          <t>2026-09-07</t>
        </is>
      </c>
      <c r="AQ910" s="27" t="n"/>
      <c r="AR910" s="14">
        <f>IF(AND(AS910=5,LEN(AW910)=5,LEN(SUBSTITUTE(SUBSTITUTE(SUBSTITUTE(SUBSTITUTE(AW910,"Y",""),"N",""),"U",""),"X",""))=0),1,0)</f>
        <v/>
      </c>
      <c r="AS910" s="14">
        <f>COUNTA(G910,J910,M910,P910,S910)</f>
        <v/>
      </c>
      <c r="AT910" s="14">
        <f>SUM(IF(OR(G910="Y",G910="N",G910="U",G910="X"),IF(G910=F910,1,0),0),IF(OR(J910="Y",J910="N",J910="U",J910="X"),IF(J910=I910,1,0),0),IF(OR(M910="Y",M910="N",M910="U",M910="X"),IF(M910=L910,1,0),0),IF(OR(P910="Y",P910="N",P910="U",P910="X"),IF(P910=O910,1,0),0),IF(OR(S910="Y",S910="N",S910="U",S910="X"),IF(S910=R910,1,0),0))</f>
        <v/>
      </c>
      <c r="AU910" s="14">
        <f>A910&amp;"|"&amp;LEFT(C910,1)</f>
        <v/>
      </c>
      <c r="AV910" s="14">
        <f>F910&amp;I910&amp;L910&amp;O910&amp;R910</f>
        <v/>
      </c>
      <c r="AW910" s="14">
        <f>G910&amp;J910&amp;M910&amp;P910&amp;S910</f>
        <v/>
      </c>
    </row>
    <row r="911" ht="70" customHeight="1">
      <c r="A911" s="14" t="inlineStr">
        <is>
          <t>DS-114</t>
        </is>
      </c>
      <c r="B911" s="14" t="inlineStr">
        <is>
          <t>Dataset for: Deep learning and infrared thermography for asphalt pavement crack severity classification</t>
        </is>
      </c>
      <c r="C911" s="14" t="inlineStr">
        <is>
          <t>M Sensor Details</t>
        </is>
      </c>
      <c r="D911" s="14">
        <f>MCDM_Settings!$D$12</f>
        <v/>
      </c>
      <c r="E911" s="14" t="inlineStr">
        <is>
          <t>M1 Identify equipment</t>
        </is>
      </c>
      <c r="F911" s="21" t="inlineStr">
        <is>
          <t>U</t>
        </is>
      </c>
      <c r="G911" s="23" t="n"/>
      <c r="H911" s="14" t="inlineStr">
        <is>
          <t>M2 Specify the scale</t>
        </is>
      </c>
      <c r="I911" s="21" t="inlineStr">
        <is>
          <t>U</t>
        </is>
      </c>
      <c r="J911" s="23" t="n"/>
      <c r="K911" s="14" t="inlineStr">
        <is>
          <t>M3 Locate the records</t>
        </is>
      </c>
      <c r="L911" s="21" t="inlineStr">
        <is>
          <t>U</t>
        </is>
      </c>
      <c r="M911" s="23" t="n"/>
      <c r="N911" s="14" t="inlineStr">
        <is>
          <t>M4 Report precision</t>
        </is>
      </c>
      <c r="O911" s="21" t="inlineStr">
        <is>
          <t>U</t>
        </is>
      </c>
      <c r="P911" s="23" t="n"/>
      <c r="Q911" s="14" t="inlineStr">
        <is>
          <t>M5 Explain processing</t>
        </is>
      </c>
      <c r="R911" s="21" t="inlineStr">
        <is>
          <t>Y</t>
        </is>
      </c>
      <c r="S911" s="23" t="n"/>
      <c r="T911" s="14">
        <f>IF(Z911=0,IF(ISNUMBER(SEARCH("X",AV911)),"Unrated (0-5; X)","Unrated (0-5)"),IF(Z911=1,V911&amp;"/5",V911&amp;"-"&amp;X911&amp;"/5 (P"&amp;IF(ISNUMBER(SEARCH("X",AV911)),"; X","")&amp;")"))</f>
        <v/>
      </c>
      <c r="U911" s="26">
        <f>IF(AS911=0,"",IF(AR911=0,"Incomplete/invalid",IF(AA911=0,IF(ISNUMBER(SEARCH("X",AW911)),"Unrated (0-5; X)","Unrated (0-5)"),IF(AA911=1,W911&amp;"/5",W911&amp;"-"&amp;Y911&amp;"/5 (P"&amp;IF(ISNUMBER(SEARCH("X",AW911)),"; X","")&amp;")"))))</f>
        <v/>
      </c>
      <c r="V911" s="53">
        <f>LEN(AV911)-LEN(SUBSTITUTE(AV911,"Y",""))</f>
        <v/>
      </c>
      <c r="W911" s="54">
        <f>IF(AR911=1,LEN(AW911)-LEN(SUBSTITUTE(AW911,"Y","")),"")</f>
        <v/>
      </c>
      <c r="X911" s="53">
        <f>5-(LEN(AV911)-LEN(SUBSTITUTE(AV911,"N","")))</f>
        <v/>
      </c>
      <c r="Y911" s="54">
        <f>IF(AR911=1,5-(LEN(AW911)-LEN(SUBSTITUTE(AW911,"N",""))),"")</f>
        <v/>
      </c>
      <c r="Z911" s="55">
        <f>(V911+5-X911)/5</f>
        <v/>
      </c>
      <c r="AA911" s="56">
        <f>IF(AR911=1,(W911+5-Y911)/5,"")</f>
        <v/>
      </c>
      <c r="AB911" s="57">
        <f>D911*V911/5</f>
        <v/>
      </c>
      <c r="AC911" s="58">
        <f>IF(AR911=1,D911*W911/5,"")</f>
        <v/>
      </c>
      <c r="AD911" s="57">
        <f>D911*X911/5</f>
        <v/>
      </c>
      <c r="AE911" s="58">
        <f>IF(AR911=1,D911*Y911/5,"")</f>
        <v/>
      </c>
      <c r="AF911" s="57">
        <f>D911*Z911</f>
        <v/>
      </c>
      <c r="AG911" s="58">
        <f>IF(AR911=1,D911*AA911,"")</f>
        <v/>
      </c>
      <c r="AH911" s="14" t="inlineStr">
        <is>
          <t>Y: M5 | N: none | X: none | U: M1, M2, M3, M4. See dataset-specific evidence note in MCDM_Grades and the complete rules in MCDM_Rubric.</t>
        </is>
      </c>
      <c r="AI911" s="27" t="n"/>
      <c r="AJ911" s="14" t="inlineStr">
        <is>
          <t>https://zenodo.org/records/11625820</t>
        </is>
      </c>
      <c r="AK911" s="27" t="n"/>
      <c r="AL911" s="14" t="inlineStr">
        <is>
          <t>P: primary documentation (not evaluator-verified data quality)</t>
        </is>
      </c>
      <c r="AM911" s="27" t="n"/>
      <c r="AN911" s="14" t="inlineStr">
        <is>
          <t>Documentation snapshot; payload release not fully pinned</t>
        </is>
      </c>
      <c r="AO911" s="27" t="n"/>
      <c r="AP911" s="14" t="inlineStr">
        <is>
          <t>2026-09-07</t>
        </is>
      </c>
      <c r="AQ911" s="27" t="n"/>
      <c r="AR911" s="14">
        <f>IF(AND(AS911=5,LEN(AW911)=5,LEN(SUBSTITUTE(SUBSTITUTE(SUBSTITUTE(SUBSTITUTE(AW911,"Y",""),"N",""),"U",""),"X",""))=0),1,0)</f>
        <v/>
      </c>
      <c r="AS911" s="14">
        <f>COUNTA(G911,J911,M911,P911,S911)</f>
        <v/>
      </c>
      <c r="AT911" s="14">
        <f>SUM(IF(OR(G911="Y",G911="N",G911="U",G911="X"),IF(G911=F911,1,0),0),IF(OR(J911="Y",J911="N",J911="U",J911="X"),IF(J911=I911,1,0),0),IF(OR(M911="Y",M911="N",M911="U",M911="X"),IF(M911=L911,1,0),0),IF(OR(P911="Y",P911="N",P911="U",P911="X"),IF(P911=O911,1,0),0),IF(OR(S911="Y",S911="N",S911="U",S911="X"),IF(S911=R911,1,0),0))</f>
        <v/>
      </c>
      <c r="AU911" s="14">
        <f>A911&amp;"|"&amp;LEFT(C911,1)</f>
        <v/>
      </c>
      <c r="AV911" s="14">
        <f>F911&amp;I911&amp;L911&amp;O911&amp;R911</f>
        <v/>
      </c>
      <c r="AW911" s="14">
        <f>G911&amp;J911&amp;M911&amp;P911&amp;S911</f>
        <v/>
      </c>
    </row>
    <row r="912" ht="70" customHeight="1">
      <c r="A912" s="14" t="inlineStr">
        <is>
          <t>DS-114</t>
        </is>
      </c>
      <c r="B912" s="14" t="inlineStr">
        <is>
          <t>Dataset for: Deep learning and infrared thermography for asphalt pavement crack severity classification</t>
        </is>
      </c>
      <c r="C912" s="14" t="inlineStr">
        <is>
          <t>V Test Readiness</t>
        </is>
      </c>
      <c r="D912" s="14">
        <f>MCDM_Settings!$D$13</f>
        <v/>
      </c>
      <c r="E912" s="14" t="inlineStr">
        <is>
          <t>V1 Identify test data</t>
        </is>
      </c>
      <c r="F912" s="21" t="inlineStr">
        <is>
          <t>Y</t>
        </is>
      </c>
      <c r="G912" s="23" t="n"/>
      <c r="H912" s="14" t="inlineStr">
        <is>
          <t>V2 Define the splits</t>
        </is>
      </c>
      <c r="I912" s="21" t="inlineStr">
        <is>
          <t>U</t>
        </is>
      </c>
      <c r="J912" s="23" t="n"/>
      <c r="K912" s="14" t="inlineStr">
        <is>
          <t>V3 Prevent leakage</t>
        </is>
      </c>
      <c r="L912" s="21" t="inlineStr">
        <is>
          <t>U</t>
        </is>
      </c>
      <c r="M912" s="23" t="n"/>
      <c r="N912" s="14" t="inlineStr">
        <is>
          <t>V4 Provide a baseline</t>
        </is>
      </c>
      <c r="O912" s="21" t="inlineStr">
        <is>
          <t>U</t>
        </is>
      </c>
      <c r="P912" s="23" t="n"/>
      <c r="Q912" s="14" t="inlineStr">
        <is>
          <t>V5 Report uncertainty</t>
        </is>
      </c>
      <c r="R912" s="21" t="inlineStr">
        <is>
          <t>U</t>
        </is>
      </c>
      <c r="S912" s="23" t="n"/>
      <c r="T912" s="14">
        <f>IF(Z912=0,IF(ISNUMBER(SEARCH("X",AV912)),"Unrated (0-5; X)","Unrated (0-5)"),IF(Z912=1,V912&amp;"/5",V912&amp;"-"&amp;X912&amp;"/5 (P"&amp;IF(ISNUMBER(SEARCH("X",AV912)),"; X","")&amp;")"))</f>
        <v/>
      </c>
      <c r="U912" s="26">
        <f>IF(AS912=0,"",IF(AR912=0,"Incomplete/invalid",IF(AA912=0,IF(ISNUMBER(SEARCH("X",AW912)),"Unrated (0-5; X)","Unrated (0-5)"),IF(AA912=1,W912&amp;"/5",W912&amp;"-"&amp;Y912&amp;"/5 (P"&amp;IF(ISNUMBER(SEARCH("X",AW912)),"; X","")&amp;")"))))</f>
        <v/>
      </c>
      <c r="V912" s="53">
        <f>LEN(AV912)-LEN(SUBSTITUTE(AV912,"Y",""))</f>
        <v/>
      </c>
      <c r="W912" s="54">
        <f>IF(AR912=1,LEN(AW912)-LEN(SUBSTITUTE(AW912,"Y","")),"")</f>
        <v/>
      </c>
      <c r="X912" s="53">
        <f>5-(LEN(AV912)-LEN(SUBSTITUTE(AV912,"N","")))</f>
        <v/>
      </c>
      <c r="Y912" s="54">
        <f>IF(AR912=1,5-(LEN(AW912)-LEN(SUBSTITUTE(AW912,"N",""))),"")</f>
        <v/>
      </c>
      <c r="Z912" s="55">
        <f>(V912+5-X912)/5</f>
        <v/>
      </c>
      <c r="AA912" s="56">
        <f>IF(AR912=1,(W912+5-Y912)/5,"")</f>
        <v/>
      </c>
      <c r="AB912" s="57">
        <f>D912*V912/5</f>
        <v/>
      </c>
      <c r="AC912" s="58">
        <f>IF(AR912=1,D912*W912/5,"")</f>
        <v/>
      </c>
      <c r="AD912" s="57">
        <f>D912*X912/5</f>
        <v/>
      </c>
      <c r="AE912" s="58">
        <f>IF(AR912=1,D912*Y912/5,"")</f>
        <v/>
      </c>
      <c r="AF912" s="57">
        <f>D912*Z912</f>
        <v/>
      </c>
      <c r="AG912" s="58">
        <f>IF(AR912=1,D912*AA912,"")</f>
        <v/>
      </c>
      <c r="AH912" s="14" t="inlineStr">
        <is>
          <t>Y: V1 | N: none | X: none | U: V2, V3, V4, V5. See dataset-specific evidence note in MCDM_Grades and the complete rules in MCDM_Rubric.</t>
        </is>
      </c>
      <c r="AI912" s="27" t="n"/>
      <c r="AJ912" s="14" t="inlineStr">
        <is>
          <t>https://zenodo.org/records/11625820</t>
        </is>
      </c>
      <c r="AK912" s="27" t="n"/>
      <c r="AL912" s="14" t="inlineStr">
        <is>
          <t>P: primary documentation (not evaluator-verified data quality)</t>
        </is>
      </c>
      <c r="AM912" s="27" t="n"/>
      <c r="AN912" s="14" t="inlineStr">
        <is>
          <t>Documentation snapshot; payload release not fully pinned</t>
        </is>
      </c>
      <c r="AO912" s="27" t="n"/>
      <c r="AP912" s="14" t="inlineStr">
        <is>
          <t>2026-09-07</t>
        </is>
      </c>
      <c r="AQ912" s="27" t="n"/>
      <c r="AR912" s="14">
        <f>IF(AND(AS912=5,LEN(AW912)=5,LEN(SUBSTITUTE(SUBSTITUTE(SUBSTITUTE(SUBSTITUTE(AW912,"Y",""),"N",""),"U",""),"X",""))=0),1,0)</f>
        <v/>
      </c>
      <c r="AS912" s="14">
        <f>COUNTA(G912,J912,M912,P912,S912)</f>
        <v/>
      </c>
      <c r="AT912" s="14">
        <f>SUM(IF(OR(G912="Y",G912="N",G912="U",G912="X"),IF(G912=F912,1,0),0),IF(OR(J912="Y",J912="N",J912="U",J912="X"),IF(J912=I912,1,0),0),IF(OR(M912="Y",M912="N",M912="U",M912="X"),IF(M912=L912,1,0),0),IF(OR(P912="Y",P912="N",P912="U",P912="X"),IF(P912=O912,1,0),0),IF(OR(S912="Y",S912="N",S912="U",S912="X"),IF(S912=R912,1,0),0))</f>
        <v/>
      </c>
      <c r="AU912" s="14">
        <f>A912&amp;"|"&amp;LEFT(C912,1)</f>
        <v/>
      </c>
      <c r="AV912" s="14">
        <f>F912&amp;I912&amp;L912&amp;O912&amp;R912</f>
        <v/>
      </c>
      <c r="AW912" s="14">
        <f>G912&amp;J912&amp;M912&amp;P912&amp;S912</f>
        <v/>
      </c>
    </row>
    <row r="913" ht="70" customHeight="1">
      <c r="A913" s="14" t="inlineStr">
        <is>
          <t>DS-114</t>
        </is>
      </c>
      <c r="B913" s="14" t="inlineStr">
        <is>
          <t>Dataset for: Deep learning and infrared thermography for asphalt pavement crack severity classification</t>
        </is>
      </c>
      <c r="C913" s="14" t="inlineStr">
        <is>
          <t>E Engineering Value</t>
        </is>
      </c>
      <c r="D913" s="14">
        <f>MCDM_Settings!$D$14</f>
        <v/>
      </c>
      <c r="E913" s="14" t="inlineStr">
        <is>
          <t>E1 Define the outcome</t>
        </is>
      </c>
      <c r="F913" s="21" t="inlineStr">
        <is>
          <t>U</t>
        </is>
      </c>
      <c r="G913" s="23" t="n"/>
      <c r="H913" s="14" t="inlineStr">
        <is>
          <t>E2 Provide measurements</t>
        </is>
      </c>
      <c r="I913" s="21" t="inlineStr">
        <is>
          <t>U</t>
        </is>
      </c>
      <c r="J913" s="23" t="n"/>
      <c r="K913" s="14" t="inlineStr">
        <is>
          <t>E3 Link the records</t>
        </is>
      </c>
      <c r="L913" s="21" t="inlineStr">
        <is>
          <t>U</t>
        </is>
      </c>
      <c r="M913" s="23" t="n"/>
      <c r="N913" s="14" t="inlineStr">
        <is>
          <t>E4 Map agency needs</t>
        </is>
      </c>
      <c r="O913" s="21" t="inlineStr">
        <is>
          <t>U</t>
        </is>
      </c>
      <c r="P913" s="23" t="n"/>
      <c r="Q913" s="14" t="inlineStr">
        <is>
          <t>E5 Validate the decision</t>
        </is>
      </c>
      <c r="R913" s="21" t="inlineStr">
        <is>
          <t>U</t>
        </is>
      </c>
      <c r="S913" s="23" t="n"/>
      <c r="T913" s="14">
        <f>IF(Z913=0,IF(ISNUMBER(SEARCH("X",AV913)),"Unrated (0-5; X)","Unrated (0-5)"),IF(Z913=1,V913&amp;"/5",V913&amp;"-"&amp;X913&amp;"/5 (P"&amp;IF(ISNUMBER(SEARCH("X",AV913)),"; X","")&amp;")"))</f>
        <v/>
      </c>
      <c r="U913" s="26">
        <f>IF(AS913=0,"",IF(AR913=0,"Incomplete/invalid",IF(AA913=0,IF(ISNUMBER(SEARCH("X",AW913)),"Unrated (0-5; X)","Unrated (0-5)"),IF(AA913=1,W913&amp;"/5",W913&amp;"-"&amp;Y913&amp;"/5 (P"&amp;IF(ISNUMBER(SEARCH("X",AW913)),"; X","")&amp;")"))))</f>
        <v/>
      </c>
      <c r="V913" s="53">
        <f>LEN(AV913)-LEN(SUBSTITUTE(AV913,"Y",""))</f>
        <v/>
      </c>
      <c r="W913" s="54">
        <f>IF(AR913=1,LEN(AW913)-LEN(SUBSTITUTE(AW913,"Y","")),"")</f>
        <v/>
      </c>
      <c r="X913" s="53">
        <f>5-(LEN(AV913)-LEN(SUBSTITUTE(AV913,"N","")))</f>
        <v/>
      </c>
      <c r="Y913" s="54">
        <f>IF(AR913=1,5-(LEN(AW913)-LEN(SUBSTITUTE(AW913,"N",""))),"")</f>
        <v/>
      </c>
      <c r="Z913" s="55">
        <f>(V913+5-X913)/5</f>
        <v/>
      </c>
      <c r="AA913" s="56">
        <f>IF(AR913=1,(W913+5-Y913)/5,"")</f>
        <v/>
      </c>
      <c r="AB913" s="57">
        <f>D913*V913/5</f>
        <v/>
      </c>
      <c r="AC913" s="58">
        <f>IF(AR913=1,D913*W913/5,"")</f>
        <v/>
      </c>
      <c r="AD913" s="57">
        <f>D913*X913/5</f>
        <v/>
      </c>
      <c r="AE913" s="58">
        <f>IF(AR913=1,D913*Y913/5,"")</f>
        <v/>
      </c>
      <c r="AF913" s="57">
        <f>D913*Z913</f>
        <v/>
      </c>
      <c r="AG913" s="58">
        <f>IF(AR913=1,D913*AA913,"")</f>
        <v/>
      </c>
      <c r="AH913" s="14" t="inlineStr">
        <is>
          <t>Y: none | N: none | X: none | U: E1, E2, E3, E4, E5. See dataset-specific evidence note in MCDM_Grades and the complete rules in MCDM_Rubric.</t>
        </is>
      </c>
      <c r="AI913" s="27" t="n"/>
      <c r="AJ913" s="14" t="inlineStr">
        <is>
          <t>https://zenodo.org/records/11625820</t>
        </is>
      </c>
      <c r="AK913" s="27" t="n"/>
      <c r="AL913" s="14" t="inlineStr">
        <is>
          <t>P: primary documentation (not evaluator-verified data quality)</t>
        </is>
      </c>
      <c r="AM913" s="27" t="n"/>
      <c r="AN913" s="14" t="inlineStr">
        <is>
          <t>Documentation snapshot; payload release not fully pinned</t>
        </is>
      </c>
      <c r="AO913" s="27" t="n"/>
      <c r="AP913" s="14" t="inlineStr">
        <is>
          <t>2026-09-07</t>
        </is>
      </c>
      <c r="AQ913" s="27" t="n"/>
      <c r="AR913" s="14">
        <f>IF(AND(AS913=5,LEN(AW913)=5,LEN(SUBSTITUTE(SUBSTITUTE(SUBSTITUTE(SUBSTITUTE(AW913,"Y",""),"N",""),"U",""),"X",""))=0),1,0)</f>
        <v/>
      </c>
      <c r="AS913" s="14">
        <f>COUNTA(G913,J913,M913,P913,S913)</f>
        <v/>
      </c>
      <c r="AT913" s="14">
        <f>SUM(IF(OR(G913="Y",G913="N",G913="U",G913="X"),IF(G913=F913,1,0),0),IF(OR(J913="Y",J913="N",J913="U",J913="X"),IF(J913=I913,1,0),0),IF(OR(M913="Y",M913="N",M913="U",M913="X"),IF(M913=L913,1,0),0),IF(OR(P913="Y",P913="N",P913="U",P913="X"),IF(P913=O913,1,0),0),IF(OR(S913="Y",S913="N",S913="U",S913="X"),IF(S913=R913,1,0),0))</f>
        <v/>
      </c>
      <c r="AU913" s="14">
        <f>A913&amp;"|"&amp;LEFT(C913,1)</f>
        <v/>
      </c>
      <c r="AV913" s="14">
        <f>F913&amp;I913&amp;L913&amp;O913&amp;R913</f>
        <v/>
      </c>
      <c r="AW913" s="14">
        <f>G913&amp;J913&amp;M913&amp;P913&amp;S913</f>
        <v/>
      </c>
    </row>
    <row r="914" ht="70" customHeight="1">
      <c r="A914" s="14" t="inlineStr">
        <is>
          <t>DS-115</t>
        </is>
      </c>
      <c r="B914" s="14" t="inlineStr">
        <is>
          <t>Ecuador Pavement Damage Dataset (EPDD)</t>
        </is>
      </c>
      <c r="C914" s="14" t="inlineStr">
        <is>
          <t>A Access</t>
        </is>
      </c>
      <c r="D914" s="14">
        <f>MCDM_Settings!$D$7</f>
        <v/>
      </c>
      <c r="E914" s="14" t="inlineStr">
        <is>
          <t>A1 Find the release</t>
        </is>
      </c>
      <c r="F914" s="21" t="inlineStr">
        <is>
          <t>U</t>
        </is>
      </c>
      <c r="G914" s="23" t="n"/>
      <c r="H914" s="14" t="inlineStr">
        <is>
          <t>A2 Get the data</t>
        </is>
      </c>
      <c r="I914" s="21" t="inlineStr">
        <is>
          <t>U</t>
        </is>
      </c>
      <c r="J914" s="23" t="n"/>
      <c r="K914" s="14" t="inlineStr">
        <is>
          <t>A3 Check the license</t>
        </is>
      </c>
      <c r="L914" s="21" t="inlineStr">
        <is>
          <t>U</t>
        </is>
      </c>
      <c r="M914" s="23" t="n"/>
      <c r="N914" s="14" t="inlineStr">
        <is>
          <t>A4 Check other rights</t>
        </is>
      </c>
      <c r="O914" s="21" t="inlineStr">
        <is>
          <t>U</t>
        </is>
      </c>
      <c r="P914" s="23" t="n"/>
      <c r="Q914" s="14" t="inlineStr">
        <is>
          <t>A5 Open a sample</t>
        </is>
      </c>
      <c r="R914" s="21" t="inlineStr">
        <is>
          <t>U</t>
        </is>
      </c>
      <c r="S914" s="23" t="n"/>
      <c r="T914" s="14">
        <f>IF(Z914=0,IF(ISNUMBER(SEARCH("X",AV914)),"Unrated (0-5; X)","Unrated (0-5)"),IF(Z914=1,V914&amp;"/5",V914&amp;"-"&amp;X914&amp;"/5 (P"&amp;IF(ISNUMBER(SEARCH("X",AV914)),"; X","")&amp;")"))</f>
        <v/>
      </c>
      <c r="U914" s="26">
        <f>IF(AS914=0,"",IF(AR914=0,"Incomplete/invalid",IF(AA914=0,IF(ISNUMBER(SEARCH("X",AW914)),"Unrated (0-5; X)","Unrated (0-5)"),IF(AA914=1,W914&amp;"/5",W914&amp;"-"&amp;Y914&amp;"/5 (P"&amp;IF(ISNUMBER(SEARCH("X",AW914)),"; X","")&amp;")"))))</f>
        <v/>
      </c>
      <c r="V914" s="53">
        <f>LEN(AV914)-LEN(SUBSTITUTE(AV914,"Y",""))</f>
        <v/>
      </c>
      <c r="W914" s="54">
        <f>IF(AR914=1,LEN(AW914)-LEN(SUBSTITUTE(AW914,"Y","")),"")</f>
        <v/>
      </c>
      <c r="X914" s="53">
        <f>5-(LEN(AV914)-LEN(SUBSTITUTE(AV914,"N","")))</f>
        <v/>
      </c>
      <c r="Y914" s="54">
        <f>IF(AR914=1,5-(LEN(AW914)-LEN(SUBSTITUTE(AW914,"N",""))),"")</f>
        <v/>
      </c>
      <c r="Z914" s="55">
        <f>(V914+5-X914)/5</f>
        <v/>
      </c>
      <c r="AA914" s="56">
        <f>IF(AR914=1,(W914+5-Y914)/5,"")</f>
        <v/>
      </c>
      <c r="AB914" s="57">
        <f>D914*V914/5</f>
        <v/>
      </c>
      <c r="AC914" s="58">
        <f>IF(AR914=1,D914*W914/5,"")</f>
        <v/>
      </c>
      <c r="AD914" s="57">
        <f>D914*X914/5</f>
        <v/>
      </c>
      <c r="AE914" s="58">
        <f>IF(AR914=1,D914*Y914/5,"")</f>
        <v/>
      </c>
      <c r="AF914" s="57">
        <f>D914*Z914</f>
        <v/>
      </c>
      <c r="AG914" s="58">
        <f>IF(AR914=1,D914*AA914,"")</f>
        <v/>
      </c>
      <c r="AH914" s="14" t="inlineStr">
        <is>
          <t>Y: none | N: none | X: none | U: A1, A2, A3, A4, A5. See dataset-specific evidence note in MCDM_Grades and the complete rules in MCDM_Rubric.</t>
        </is>
      </c>
      <c r="AI914" s="27" t="n"/>
      <c r="AJ914" s="14" t="inlineStr">
        <is>
          <t>https://zenodo.org/records/20454801</t>
        </is>
      </c>
      <c r="AK914" s="27" t="n"/>
      <c r="AL914" s="14" t="inlineStr">
        <is>
          <t>P: primary documentation (not evaluator-verified data quality)</t>
        </is>
      </c>
      <c r="AM914" s="27" t="n"/>
      <c r="AN914" s="14" t="inlineStr">
        <is>
          <t>Documentation snapshot; payload release not fully pinned</t>
        </is>
      </c>
      <c r="AO914" s="27" t="n"/>
      <c r="AP914" s="14" t="inlineStr">
        <is>
          <t>2026-09-07</t>
        </is>
      </c>
      <c r="AQ914" s="27" t="n"/>
      <c r="AR914" s="14">
        <f>IF(AND(AS914=5,LEN(AW914)=5,LEN(SUBSTITUTE(SUBSTITUTE(SUBSTITUTE(SUBSTITUTE(AW914,"Y",""),"N",""),"U",""),"X",""))=0),1,0)</f>
        <v/>
      </c>
      <c r="AS914" s="14">
        <f>COUNTA(G914,J914,M914,P914,S914)</f>
        <v/>
      </c>
      <c r="AT914" s="14">
        <f>SUM(IF(OR(G914="Y",G914="N",G914="U",G914="X"),IF(G914=F914,1,0),0),IF(OR(J914="Y",J914="N",J914="U",J914="X"),IF(J914=I914,1,0),0),IF(OR(M914="Y",M914="N",M914="U",M914="X"),IF(M914=L914,1,0),0),IF(OR(P914="Y",P914="N",P914="U",P914="X"),IF(P914=O914,1,0),0),IF(OR(S914="Y",S914="N",S914="U",S914="X"),IF(S914=R914,1,0),0))</f>
        <v/>
      </c>
      <c r="AU914" s="14">
        <f>A914&amp;"|"&amp;LEFT(C914,1)</f>
        <v/>
      </c>
      <c r="AV914" s="14">
        <f>F914&amp;I914&amp;L914&amp;O914&amp;R914</f>
        <v/>
      </c>
      <c r="AW914" s="14">
        <f>G914&amp;J914&amp;M914&amp;P914&amp;S914</f>
        <v/>
      </c>
    </row>
    <row r="915" ht="70" customHeight="1">
      <c r="A915" s="14" t="inlineStr">
        <is>
          <t>DS-115</t>
        </is>
      </c>
      <c r="B915" s="14" t="inlineStr">
        <is>
          <t>Ecuador Pavement Damage Dataset (EPDD)</t>
        </is>
      </c>
      <c r="C915" s="14" t="inlineStr">
        <is>
          <t>L Label Quality</t>
        </is>
      </c>
      <c r="D915" s="14">
        <f>MCDM_Settings!$D$8</f>
        <v/>
      </c>
      <c r="E915" s="14" t="inlineStr">
        <is>
          <t>L1 Define the targets</t>
        </is>
      </c>
      <c r="F915" s="21" t="inlineStr">
        <is>
          <t>U</t>
        </is>
      </c>
      <c r="G915" s="23" t="n"/>
      <c r="H915" s="14" t="inlineStr">
        <is>
          <t>L2 Explain the rules</t>
        </is>
      </c>
      <c r="I915" s="21" t="inlineStr">
        <is>
          <t>U</t>
        </is>
      </c>
      <c r="J915" s="23" t="n"/>
      <c r="K915" s="14" t="inlineStr">
        <is>
          <t>L3 Identify the team</t>
        </is>
      </c>
      <c r="L915" s="21" t="inlineStr">
        <is>
          <t>U</t>
        </is>
      </c>
      <c r="M915" s="23" t="n"/>
      <c r="N915" s="14" t="inlineStr">
        <is>
          <t>L4 Review and correct</t>
        </is>
      </c>
      <c r="O915" s="21" t="inlineStr">
        <is>
          <t>U</t>
        </is>
      </c>
      <c r="P915" s="23" t="n"/>
      <c r="Q915" s="14" t="inlineStr">
        <is>
          <t>L5 Measure reliability</t>
        </is>
      </c>
      <c r="R915" s="21" t="inlineStr">
        <is>
          <t>U</t>
        </is>
      </c>
      <c r="S915" s="23" t="n"/>
      <c r="T915" s="14">
        <f>IF(Z915=0,IF(ISNUMBER(SEARCH("X",AV915)),"Unrated (0-5; X)","Unrated (0-5)"),IF(Z915=1,V915&amp;"/5",V915&amp;"-"&amp;X915&amp;"/5 (P"&amp;IF(ISNUMBER(SEARCH("X",AV915)),"; X","")&amp;")"))</f>
        <v/>
      </c>
      <c r="U915" s="26">
        <f>IF(AS915=0,"",IF(AR915=0,"Incomplete/invalid",IF(AA915=0,IF(ISNUMBER(SEARCH("X",AW915)),"Unrated (0-5; X)","Unrated (0-5)"),IF(AA915=1,W915&amp;"/5",W915&amp;"-"&amp;Y915&amp;"/5 (P"&amp;IF(ISNUMBER(SEARCH("X",AW915)),"; X","")&amp;")"))))</f>
        <v/>
      </c>
      <c r="V915" s="53">
        <f>LEN(AV915)-LEN(SUBSTITUTE(AV915,"Y",""))</f>
        <v/>
      </c>
      <c r="W915" s="54">
        <f>IF(AR915=1,LEN(AW915)-LEN(SUBSTITUTE(AW915,"Y","")),"")</f>
        <v/>
      </c>
      <c r="X915" s="53">
        <f>5-(LEN(AV915)-LEN(SUBSTITUTE(AV915,"N","")))</f>
        <v/>
      </c>
      <c r="Y915" s="54">
        <f>IF(AR915=1,5-(LEN(AW915)-LEN(SUBSTITUTE(AW915,"N",""))),"")</f>
        <v/>
      </c>
      <c r="Z915" s="55">
        <f>(V915+5-X915)/5</f>
        <v/>
      </c>
      <c r="AA915" s="56">
        <f>IF(AR915=1,(W915+5-Y915)/5,"")</f>
        <v/>
      </c>
      <c r="AB915" s="57">
        <f>D915*V915/5</f>
        <v/>
      </c>
      <c r="AC915" s="58">
        <f>IF(AR915=1,D915*W915/5,"")</f>
        <v/>
      </c>
      <c r="AD915" s="57">
        <f>D915*X915/5</f>
        <v/>
      </c>
      <c r="AE915" s="58">
        <f>IF(AR915=1,D915*Y915/5,"")</f>
        <v/>
      </c>
      <c r="AF915" s="57">
        <f>D915*Z915</f>
        <v/>
      </c>
      <c r="AG915" s="58">
        <f>IF(AR915=1,D915*AA915,"")</f>
        <v/>
      </c>
      <c r="AH915" s="14" t="inlineStr">
        <is>
          <t>Y: none | N: none | X: none | U: L1, L2, L3, L4, L5. See dataset-specific evidence note in MCDM_Grades and the complete rules in MCDM_Rubric.</t>
        </is>
      </c>
      <c r="AI915" s="27" t="n"/>
      <c r="AJ915" s="14" t="inlineStr">
        <is>
          <t>https://zenodo.org/records/20454801</t>
        </is>
      </c>
      <c r="AK915" s="27" t="n"/>
      <c r="AL915" s="14" t="inlineStr">
        <is>
          <t>P: primary documentation (not evaluator-verified data quality)</t>
        </is>
      </c>
      <c r="AM915" s="27" t="n"/>
      <c r="AN915" s="14" t="inlineStr">
        <is>
          <t>Documentation snapshot; payload release not fully pinned</t>
        </is>
      </c>
      <c r="AO915" s="27" t="n"/>
      <c r="AP915" s="14" t="inlineStr">
        <is>
          <t>2026-09-07</t>
        </is>
      </c>
      <c r="AQ915" s="27" t="n"/>
      <c r="AR915" s="14">
        <f>IF(AND(AS915=5,LEN(AW915)=5,LEN(SUBSTITUTE(SUBSTITUTE(SUBSTITUTE(SUBSTITUTE(AW915,"Y",""),"N",""),"U",""),"X",""))=0),1,0)</f>
        <v/>
      </c>
      <c r="AS915" s="14">
        <f>COUNTA(G915,J915,M915,P915,S915)</f>
        <v/>
      </c>
      <c r="AT915" s="14">
        <f>SUM(IF(OR(G915="Y",G915="N",G915="U",G915="X"),IF(G915=F915,1,0),0),IF(OR(J915="Y",J915="N",J915="U",J915="X"),IF(J915=I915,1,0),0),IF(OR(M915="Y",M915="N",M915="U",M915="X"),IF(M915=L915,1,0),0),IF(OR(P915="Y",P915="N",P915="U",P915="X"),IF(P915=O915,1,0),0),IF(OR(S915="Y",S915="N",S915="U",S915="X"),IF(S915=R915,1,0),0))</f>
        <v/>
      </c>
      <c r="AU915" s="14">
        <f>A915&amp;"|"&amp;LEFT(C915,1)</f>
        <v/>
      </c>
      <c r="AV915" s="14">
        <f>F915&amp;I915&amp;L915&amp;O915&amp;R915</f>
        <v/>
      </c>
      <c r="AW915" s="14">
        <f>G915&amp;J915&amp;M915&amp;P915&amp;S915</f>
        <v/>
      </c>
    </row>
    <row r="916" ht="70" customHeight="1">
      <c r="A916" s="14" t="inlineStr">
        <is>
          <t>DS-115</t>
        </is>
      </c>
      <c r="B916" s="14" t="inlineStr">
        <is>
          <t>Ecuador Pavement Damage Dataset (EPDD)</t>
        </is>
      </c>
      <c r="C916" s="14" t="inlineStr">
        <is>
          <t>D Documentation</t>
        </is>
      </c>
      <c r="D916" s="14">
        <f>MCDM_Settings!$D$9</f>
        <v/>
      </c>
      <c r="E916" s="14" t="inlineStr">
        <is>
          <t>D1 Describe the files</t>
        </is>
      </c>
      <c r="F916" s="21" t="inlineStr">
        <is>
          <t>U</t>
        </is>
      </c>
      <c r="G916" s="23" t="n"/>
      <c r="H916" s="14" t="inlineStr">
        <is>
          <t>D2 Explain the source</t>
        </is>
      </c>
      <c r="I916" s="21" t="inlineStr">
        <is>
          <t>U</t>
        </is>
      </c>
      <c r="J916" s="23" t="n"/>
      <c r="K916" s="14" t="inlineStr">
        <is>
          <t>D3 Track the version</t>
        </is>
      </c>
      <c r="L916" s="21" t="inlineStr">
        <is>
          <t>U</t>
        </is>
      </c>
      <c r="M916" s="23" t="n"/>
      <c r="N916" s="14" t="inlineStr">
        <is>
          <t>D4 State the limits</t>
        </is>
      </c>
      <c r="O916" s="21" t="inlineStr">
        <is>
          <t>U</t>
        </is>
      </c>
      <c r="P916" s="23" t="n"/>
      <c r="Q916" s="14" t="inlineStr">
        <is>
          <t>D5 Locate the details</t>
        </is>
      </c>
      <c r="R916" s="21" t="inlineStr">
        <is>
          <t>U</t>
        </is>
      </c>
      <c r="S916" s="23" t="n"/>
      <c r="T916" s="14">
        <f>IF(Z916=0,IF(ISNUMBER(SEARCH("X",AV916)),"Unrated (0-5; X)","Unrated (0-5)"),IF(Z916=1,V916&amp;"/5",V916&amp;"-"&amp;X916&amp;"/5 (P"&amp;IF(ISNUMBER(SEARCH("X",AV916)),"; X","")&amp;")"))</f>
        <v/>
      </c>
      <c r="U916" s="26">
        <f>IF(AS916=0,"",IF(AR916=0,"Incomplete/invalid",IF(AA916=0,IF(ISNUMBER(SEARCH("X",AW916)),"Unrated (0-5; X)","Unrated (0-5)"),IF(AA916=1,W916&amp;"/5",W916&amp;"-"&amp;Y916&amp;"/5 (P"&amp;IF(ISNUMBER(SEARCH("X",AW916)),"; X","")&amp;")"))))</f>
        <v/>
      </c>
      <c r="V916" s="53">
        <f>LEN(AV916)-LEN(SUBSTITUTE(AV916,"Y",""))</f>
        <v/>
      </c>
      <c r="W916" s="54">
        <f>IF(AR916=1,LEN(AW916)-LEN(SUBSTITUTE(AW916,"Y","")),"")</f>
        <v/>
      </c>
      <c r="X916" s="53">
        <f>5-(LEN(AV916)-LEN(SUBSTITUTE(AV916,"N","")))</f>
        <v/>
      </c>
      <c r="Y916" s="54">
        <f>IF(AR916=1,5-(LEN(AW916)-LEN(SUBSTITUTE(AW916,"N",""))),"")</f>
        <v/>
      </c>
      <c r="Z916" s="55">
        <f>(V916+5-X916)/5</f>
        <v/>
      </c>
      <c r="AA916" s="56">
        <f>IF(AR916=1,(W916+5-Y916)/5,"")</f>
        <v/>
      </c>
      <c r="AB916" s="57">
        <f>D916*V916/5</f>
        <v/>
      </c>
      <c r="AC916" s="58">
        <f>IF(AR916=1,D916*W916/5,"")</f>
        <v/>
      </c>
      <c r="AD916" s="57">
        <f>D916*X916/5</f>
        <v/>
      </c>
      <c r="AE916" s="58">
        <f>IF(AR916=1,D916*Y916/5,"")</f>
        <v/>
      </c>
      <c r="AF916" s="57">
        <f>D916*Z916</f>
        <v/>
      </c>
      <c r="AG916" s="58">
        <f>IF(AR916=1,D916*AA916,"")</f>
        <v/>
      </c>
      <c r="AH916" s="14" t="inlineStr">
        <is>
          <t>Y: none | N: none | X: none | U: D1, D2, D3, D4, D5. See dataset-specific evidence note in MCDM_Grades and the complete rules in MCDM_Rubric.</t>
        </is>
      </c>
      <c r="AI916" s="27" t="n"/>
      <c r="AJ916" s="14" t="inlineStr">
        <is>
          <t>https://zenodo.org/records/20454801</t>
        </is>
      </c>
      <c r="AK916" s="27" t="n"/>
      <c r="AL916" s="14" t="inlineStr">
        <is>
          <t>P: primary documentation (not evaluator-verified data quality)</t>
        </is>
      </c>
      <c r="AM916" s="27" t="n"/>
      <c r="AN916" s="14" t="inlineStr">
        <is>
          <t>Documentation snapshot; payload release not fully pinned</t>
        </is>
      </c>
      <c r="AO916" s="27" t="n"/>
      <c r="AP916" s="14" t="inlineStr">
        <is>
          <t>2026-09-07</t>
        </is>
      </c>
      <c r="AQ916" s="27" t="n"/>
      <c r="AR916" s="14">
        <f>IF(AND(AS916=5,LEN(AW916)=5,LEN(SUBSTITUTE(SUBSTITUTE(SUBSTITUTE(SUBSTITUTE(AW916,"Y",""),"N",""),"U",""),"X",""))=0),1,0)</f>
        <v/>
      </c>
      <c r="AS916" s="14">
        <f>COUNTA(G916,J916,M916,P916,S916)</f>
        <v/>
      </c>
      <c r="AT916" s="14">
        <f>SUM(IF(OR(G916="Y",G916="N",G916="U",G916="X"),IF(G916=F916,1,0),0),IF(OR(J916="Y",J916="N",J916="U",J916="X"),IF(J916=I916,1,0),0),IF(OR(M916="Y",M916="N",M916="U",M916="X"),IF(M916=L916,1,0),0),IF(OR(P916="Y",P916="N",P916="U",P916="X"),IF(P916=O916,1,0),0),IF(OR(S916="Y",S916="N",S916="U",S916="X"),IF(S916=R916,1,0),0))</f>
        <v/>
      </c>
      <c r="AU916" s="14">
        <f>A916&amp;"|"&amp;LEFT(C916,1)</f>
        <v/>
      </c>
      <c r="AV916" s="14">
        <f>F916&amp;I916&amp;L916&amp;O916&amp;R916</f>
        <v/>
      </c>
      <c r="AW916" s="14">
        <f>G916&amp;J916&amp;M916&amp;P916&amp;S916</f>
        <v/>
      </c>
    </row>
    <row r="917" ht="70" customHeight="1">
      <c r="A917" s="14" t="inlineStr">
        <is>
          <t>DS-115</t>
        </is>
      </c>
      <c r="B917" s="14" t="inlineStr">
        <is>
          <t>Ecuador Pavement Damage Dataset (EPDD)</t>
        </is>
      </c>
      <c r="C917" s="14" t="inlineStr">
        <is>
          <t>C Sample Size</t>
        </is>
      </c>
      <c r="D917" s="14">
        <f>MCDM_Settings!$D$10</f>
        <v/>
      </c>
      <c r="E917" s="14" t="inlineStr">
        <is>
          <t>C1 Count originals</t>
        </is>
      </c>
      <c r="F917" s="21" t="inlineStr">
        <is>
          <t>U</t>
        </is>
      </c>
      <c r="G917" s="23" t="n"/>
      <c r="H917" s="14" t="inlineStr">
        <is>
          <t>C2 Count each class</t>
        </is>
      </c>
      <c r="I917" s="21" t="inlineStr">
        <is>
          <t>U</t>
        </is>
      </c>
      <c r="J917" s="23" t="n"/>
      <c r="K917" s="14" t="inlineStr">
        <is>
          <t>C3 Count each group</t>
        </is>
      </c>
      <c r="L917" s="21" t="inlineStr">
        <is>
          <t>U</t>
        </is>
      </c>
      <c r="M917" s="23" t="n"/>
      <c r="N917" s="14" t="inlineStr">
        <is>
          <t>C4 Count each split</t>
        </is>
      </c>
      <c r="O917" s="21" t="inlineStr">
        <is>
          <t>U</t>
        </is>
      </c>
      <c r="P917" s="23" t="n"/>
      <c r="Q917" s="14" t="inlineStr">
        <is>
          <t>C5 Justify the size</t>
        </is>
      </c>
      <c r="R917" s="21" t="inlineStr">
        <is>
          <t>U</t>
        </is>
      </c>
      <c r="S917" s="23" t="n"/>
      <c r="T917" s="14">
        <f>IF(Z917=0,IF(ISNUMBER(SEARCH("X",AV917)),"Unrated (0-5; X)","Unrated (0-5)"),IF(Z917=1,V917&amp;"/5",V917&amp;"-"&amp;X917&amp;"/5 (P"&amp;IF(ISNUMBER(SEARCH("X",AV917)),"; X","")&amp;")"))</f>
        <v/>
      </c>
      <c r="U917" s="26">
        <f>IF(AS917=0,"",IF(AR917=0,"Incomplete/invalid",IF(AA917=0,IF(ISNUMBER(SEARCH("X",AW917)),"Unrated (0-5; X)","Unrated (0-5)"),IF(AA917=1,W917&amp;"/5",W917&amp;"-"&amp;Y917&amp;"/5 (P"&amp;IF(ISNUMBER(SEARCH("X",AW917)),"; X","")&amp;")"))))</f>
        <v/>
      </c>
      <c r="V917" s="53">
        <f>LEN(AV917)-LEN(SUBSTITUTE(AV917,"Y",""))</f>
        <v/>
      </c>
      <c r="W917" s="54">
        <f>IF(AR917=1,LEN(AW917)-LEN(SUBSTITUTE(AW917,"Y","")),"")</f>
        <v/>
      </c>
      <c r="X917" s="53">
        <f>5-(LEN(AV917)-LEN(SUBSTITUTE(AV917,"N","")))</f>
        <v/>
      </c>
      <c r="Y917" s="54">
        <f>IF(AR917=1,5-(LEN(AW917)-LEN(SUBSTITUTE(AW917,"N",""))),"")</f>
        <v/>
      </c>
      <c r="Z917" s="55">
        <f>(V917+5-X917)/5</f>
        <v/>
      </c>
      <c r="AA917" s="56">
        <f>IF(AR917=1,(W917+5-Y917)/5,"")</f>
        <v/>
      </c>
      <c r="AB917" s="57">
        <f>D917*V917/5</f>
        <v/>
      </c>
      <c r="AC917" s="58">
        <f>IF(AR917=1,D917*W917/5,"")</f>
        <v/>
      </c>
      <c r="AD917" s="57">
        <f>D917*X917/5</f>
        <v/>
      </c>
      <c r="AE917" s="58">
        <f>IF(AR917=1,D917*Y917/5,"")</f>
        <v/>
      </c>
      <c r="AF917" s="57">
        <f>D917*Z917</f>
        <v/>
      </c>
      <c r="AG917" s="58">
        <f>IF(AR917=1,D917*AA917,"")</f>
        <v/>
      </c>
      <c r="AH917" s="14" t="inlineStr">
        <is>
          <t>Y: none | N: none | X: none | U: C1, C2, C3, C4, C5. See dataset-specific evidence note in MCDM_Grades and the complete rules in MCDM_Rubric.</t>
        </is>
      </c>
      <c r="AI917" s="27" t="n"/>
      <c r="AJ917" s="14" t="inlineStr">
        <is>
          <t>https://zenodo.org/records/20454801</t>
        </is>
      </c>
      <c r="AK917" s="27" t="n"/>
      <c r="AL917" s="14" t="inlineStr">
        <is>
          <t>P: primary documentation (not evaluator-verified data quality)</t>
        </is>
      </c>
      <c r="AM917" s="27" t="n"/>
      <c r="AN917" s="14" t="inlineStr">
        <is>
          <t>Documentation snapshot; payload release not fully pinned</t>
        </is>
      </c>
      <c r="AO917" s="27" t="n"/>
      <c r="AP917" s="14" t="inlineStr">
        <is>
          <t>2026-09-07</t>
        </is>
      </c>
      <c r="AQ917" s="27" t="n"/>
      <c r="AR917" s="14">
        <f>IF(AND(AS917=5,LEN(AW917)=5,LEN(SUBSTITUTE(SUBSTITUTE(SUBSTITUTE(SUBSTITUTE(AW917,"Y",""),"N",""),"U",""),"X",""))=0),1,0)</f>
        <v/>
      </c>
      <c r="AS917" s="14">
        <f>COUNTA(G917,J917,M917,P917,S917)</f>
        <v/>
      </c>
      <c r="AT917" s="14">
        <f>SUM(IF(OR(G917="Y",G917="N",G917="U",G917="X"),IF(G917=F917,1,0),0),IF(OR(J917="Y",J917="N",J917="U",J917="X"),IF(J917=I917,1,0),0),IF(OR(M917="Y",M917="N",M917="U",M917="X"),IF(M917=L917,1,0),0),IF(OR(P917="Y",P917="N",P917="U",P917="X"),IF(P917=O917,1,0),0),IF(OR(S917="Y",S917="N",S917="U",S917="X"),IF(S917=R917,1,0),0))</f>
        <v/>
      </c>
      <c r="AU917" s="14">
        <f>A917&amp;"|"&amp;LEFT(C917,1)</f>
        <v/>
      </c>
      <c r="AV917" s="14">
        <f>F917&amp;I917&amp;L917&amp;O917&amp;R917</f>
        <v/>
      </c>
      <c r="AW917" s="14">
        <f>G917&amp;J917&amp;M917&amp;P917&amp;S917</f>
        <v/>
      </c>
    </row>
    <row r="918" ht="70" customHeight="1">
      <c r="A918" s="14" t="inlineStr">
        <is>
          <t>DS-115</t>
        </is>
      </c>
      <c r="B918" s="14" t="inlineStr">
        <is>
          <t>Ecuador Pavement Damage Dataset (EPDD)</t>
        </is>
      </c>
      <c r="C918" s="14" t="inlineStr">
        <is>
          <t>R Domain Fit</t>
        </is>
      </c>
      <c r="D918" s="14">
        <f>MCDM_Settings!$D$11</f>
        <v/>
      </c>
      <c r="E918" s="14" t="inlineStr">
        <is>
          <t>R1 Define the domain</t>
        </is>
      </c>
      <c r="F918" s="21" t="inlineStr">
        <is>
          <t>U</t>
        </is>
      </c>
      <c r="G918" s="23" t="n"/>
      <c r="H918" s="14" t="inlineStr">
        <is>
          <t>R2 Describe coverage</t>
        </is>
      </c>
      <c r="I918" s="21" t="inlineStr">
        <is>
          <t>U</t>
        </is>
      </c>
      <c r="J918" s="23" t="n"/>
      <c r="K918" s="14" t="inlineStr">
        <is>
          <t>R3 Compare the target</t>
        </is>
      </c>
      <c r="L918" s="21" t="inlineStr">
        <is>
          <t>U</t>
        </is>
      </c>
      <c r="M918" s="23" t="n"/>
      <c r="N918" s="14" t="inlineStr">
        <is>
          <t>R4 Check for bias</t>
        </is>
      </c>
      <c r="O918" s="21" t="inlineStr">
        <is>
          <t>U</t>
        </is>
      </c>
      <c r="P918" s="23" t="n"/>
      <c r="Q918" s="14" t="inlineStr">
        <is>
          <t>R5 Test a new domain</t>
        </is>
      </c>
      <c r="R918" s="21" t="inlineStr">
        <is>
          <t>U</t>
        </is>
      </c>
      <c r="S918" s="23" t="n"/>
      <c r="T918" s="14">
        <f>IF(Z918=0,IF(ISNUMBER(SEARCH("X",AV918)),"Unrated (0-5; X)","Unrated (0-5)"),IF(Z918=1,V918&amp;"/5",V918&amp;"-"&amp;X918&amp;"/5 (P"&amp;IF(ISNUMBER(SEARCH("X",AV918)),"; X","")&amp;")"))</f>
        <v/>
      </c>
      <c r="U918" s="26">
        <f>IF(AS918=0,"",IF(AR918=0,"Incomplete/invalid",IF(AA918=0,IF(ISNUMBER(SEARCH("X",AW918)),"Unrated (0-5; X)","Unrated (0-5)"),IF(AA918=1,W918&amp;"/5",W918&amp;"-"&amp;Y918&amp;"/5 (P"&amp;IF(ISNUMBER(SEARCH("X",AW918)),"; X","")&amp;")"))))</f>
        <v/>
      </c>
      <c r="V918" s="53">
        <f>LEN(AV918)-LEN(SUBSTITUTE(AV918,"Y",""))</f>
        <v/>
      </c>
      <c r="W918" s="54">
        <f>IF(AR918=1,LEN(AW918)-LEN(SUBSTITUTE(AW918,"Y","")),"")</f>
        <v/>
      </c>
      <c r="X918" s="53">
        <f>5-(LEN(AV918)-LEN(SUBSTITUTE(AV918,"N","")))</f>
        <v/>
      </c>
      <c r="Y918" s="54">
        <f>IF(AR918=1,5-(LEN(AW918)-LEN(SUBSTITUTE(AW918,"N",""))),"")</f>
        <v/>
      </c>
      <c r="Z918" s="55">
        <f>(V918+5-X918)/5</f>
        <v/>
      </c>
      <c r="AA918" s="56">
        <f>IF(AR918=1,(W918+5-Y918)/5,"")</f>
        <v/>
      </c>
      <c r="AB918" s="57">
        <f>D918*V918/5</f>
        <v/>
      </c>
      <c r="AC918" s="58">
        <f>IF(AR918=1,D918*W918/5,"")</f>
        <v/>
      </c>
      <c r="AD918" s="57">
        <f>D918*X918/5</f>
        <v/>
      </c>
      <c r="AE918" s="58">
        <f>IF(AR918=1,D918*Y918/5,"")</f>
        <v/>
      </c>
      <c r="AF918" s="57">
        <f>D918*Z918</f>
        <v/>
      </c>
      <c r="AG918" s="58">
        <f>IF(AR918=1,D918*AA918,"")</f>
        <v/>
      </c>
      <c r="AH918" s="14" t="inlineStr">
        <is>
          <t>Y: none | N: none | X: none | U: R1, R2, R3, R4, R5. See dataset-specific evidence note in MCDM_Grades and the complete rules in MCDM_Rubric.</t>
        </is>
      </c>
      <c r="AI918" s="27" t="n"/>
      <c r="AJ918" s="14" t="inlineStr">
        <is>
          <t>https://zenodo.org/records/20454801</t>
        </is>
      </c>
      <c r="AK918" s="27" t="n"/>
      <c r="AL918" s="14" t="inlineStr">
        <is>
          <t>P: primary documentation (not evaluator-verified data quality)</t>
        </is>
      </c>
      <c r="AM918" s="27" t="n"/>
      <c r="AN918" s="14" t="inlineStr">
        <is>
          <t>Documentation snapshot; payload release not fully pinned</t>
        </is>
      </c>
      <c r="AO918" s="27" t="n"/>
      <c r="AP918" s="14" t="inlineStr">
        <is>
          <t>2026-09-07</t>
        </is>
      </c>
      <c r="AQ918" s="27" t="n"/>
      <c r="AR918" s="14">
        <f>IF(AND(AS918=5,LEN(AW918)=5,LEN(SUBSTITUTE(SUBSTITUTE(SUBSTITUTE(SUBSTITUTE(AW918,"Y",""),"N",""),"U",""),"X",""))=0),1,0)</f>
        <v/>
      </c>
      <c r="AS918" s="14">
        <f>COUNTA(G918,J918,M918,P918,S918)</f>
        <v/>
      </c>
      <c r="AT918" s="14">
        <f>SUM(IF(OR(G918="Y",G918="N",G918="U",G918="X"),IF(G918=F918,1,0),0),IF(OR(J918="Y",J918="N",J918="U",J918="X"),IF(J918=I918,1,0),0),IF(OR(M918="Y",M918="N",M918="U",M918="X"),IF(M918=L918,1,0),0),IF(OR(P918="Y",P918="N",P918="U",P918="X"),IF(P918=O918,1,0),0),IF(OR(S918="Y",S918="N",S918="U",S918="X"),IF(S918=R918,1,0),0))</f>
        <v/>
      </c>
      <c r="AU918" s="14">
        <f>A918&amp;"|"&amp;LEFT(C918,1)</f>
        <v/>
      </c>
      <c r="AV918" s="14">
        <f>F918&amp;I918&amp;L918&amp;O918&amp;R918</f>
        <v/>
      </c>
      <c r="AW918" s="14">
        <f>G918&amp;J918&amp;M918&amp;P918&amp;S918</f>
        <v/>
      </c>
    </row>
    <row r="919" ht="70" customHeight="1">
      <c r="A919" s="14" t="inlineStr">
        <is>
          <t>DS-115</t>
        </is>
      </c>
      <c r="B919" s="14" t="inlineStr">
        <is>
          <t>Ecuador Pavement Damage Dataset (EPDD)</t>
        </is>
      </c>
      <c r="C919" s="14" t="inlineStr">
        <is>
          <t>M Sensor Details</t>
        </is>
      </c>
      <c r="D919" s="14">
        <f>MCDM_Settings!$D$12</f>
        <v/>
      </c>
      <c r="E919" s="14" t="inlineStr">
        <is>
          <t>M1 Identify equipment</t>
        </is>
      </c>
      <c r="F919" s="21" t="inlineStr">
        <is>
          <t>U</t>
        </is>
      </c>
      <c r="G919" s="23" t="n"/>
      <c r="H919" s="14" t="inlineStr">
        <is>
          <t>M2 Specify the scale</t>
        </is>
      </c>
      <c r="I919" s="21" t="inlineStr">
        <is>
          <t>U</t>
        </is>
      </c>
      <c r="J919" s="23" t="n"/>
      <c r="K919" s="14" t="inlineStr">
        <is>
          <t>M3 Locate the records</t>
        </is>
      </c>
      <c r="L919" s="21" t="inlineStr">
        <is>
          <t>U</t>
        </is>
      </c>
      <c r="M919" s="23" t="n"/>
      <c r="N919" s="14" t="inlineStr">
        <is>
          <t>M4 Report precision</t>
        </is>
      </c>
      <c r="O919" s="21" t="inlineStr">
        <is>
          <t>U</t>
        </is>
      </c>
      <c r="P919" s="23" t="n"/>
      <c r="Q919" s="14" t="inlineStr">
        <is>
          <t>M5 Explain processing</t>
        </is>
      </c>
      <c r="R919" s="21" t="inlineStr">
        <is>
          <t>U</t>
        </is>
      </c>
      <c r="S919" s="23" t="n"/>
      <c r="T919" s="14">
        <f>IF(Z919=0,IF(ISNUMBER(SEARCH("X",AV919)),"Unrated (0-5; X)","Unrated (0-5)"),IF(Z919=1,V919&amp;"/5",V919&amp;"-"&amp;X919&amp;"/5 (P"&amp;IF(ISNUMBER(SEARCH("X",AV919)),"; X","")&amp;")"))</f>
        <v/>
      </c>
      <c r="U919" s="26">
        <f>IF(AS919=0,"",IF(AR919=0,"Incomplete/invalid",IF(AA919=0,IF(ISNUMBER(SEARCH("X",AW919)),"Unrated (0-5; X)","Unrated (0-5)"),IF(AA919=1,W919&amp;"/5",W919&amp;"-"&amp;Y919&amp;"/5 (P"&amp;IF(ISNUMBER(SEARCH("X",AW919)),"; X","")&amp;")"))))</f>
        <v/>
      </c>
      <c r="V919" s="53">
        <f>LEN(AV919)-LEN(SUBSTITUTE(AV919,"Y",""))</f>
        <v/>
      </c>
      <c r="W919" s="54">
        <f>IF(AR919=1,LEN(AW919)-LEN(SUBSTITUTE(AW919,"Y","")),"")</f>
        <v/>
      </c>
      <c r="X919" s="53">
        <f>5-(LEN(AV919)-LEN(SUBSTITUTE(AV919,"N","")))</f>
        <v/>
      </c>
      <c r="Y919" s="54">
        <f>IF(AR919=1,5-(LEN(AW919)-LEN(SUBSTITUTE(AW919,"N",""))),"")</f>
        <v/>
      </c>
      <c r="Z919" s="55">
        <f>(V919+5-X919)/5</f>
        <v/>
      </c>
      <c r="AA919" s="56">
        <f>IF(AR919=1,(W919+5-Y919)/5,"")</f>
        <v/>
      </c>
      <c r="AB919" s="57">
        <f>D919*V919/5</f>
        <v/>
      </c>
      <c r="AC919" s="58">
        <f>IF(AR919=1,D919*W919/5,"")</f>
        <v/>
      </c>
      <c r="AD919" s="57">
        <f>D919*X919/5</f>
        <v/>
      </c>
      <c r="AE919" s="58">
        <f>IF(AR919=1,D919*Y919/5,"")</f>
        <v/>
      </c>
      <c r="AF919" s="57">
        <f>D919*Z919</f>
        <v/>
      </c>
      <c r="AG919" s="58">
        <f>IF(AR919=1,D919*AA919,"")</f>
        <v/>
      </c>
      <c r="AH919" s="14" t="inlineStr">
        <is>
          <t>Y: none | N: none | X: none | U: M1, M2, M3, M4, M5. See dataset-specific evidence note in MCDM_Grades and the complete rules in MCDM_Rubric.</t>
        </is>
      </c>
      <c r="AI919" s="27" t="n"/>
      <c r="AJ919" s="14" t="inlineStr">
        <is>
          <t>https://zenodo.org/records/20454801</t>
        </is>
      </c>
      <c r="AK919" s="27" t="n"/>
      <c r="AL919" s="14" t="inlineStr">
        <is>
          <t>P: primary documentation (not evaluator-verified data quality)</t>
        </is>
      </c>
      <c r="AM919" s="27" t="n"/>
      <c r="AN919" s="14" t="inlineStr">
        <is>
          <t>Documentation snapshot; payload release not fully pinned</t>
        </is>
      </c>
      <c r="AO919" s="27" t="n"/>
      <c r="AP919" s="14" t="inlineStr">
        <is>
          <t>2026-09-07</t>
        </is>
      </c>
      <c r="AQ919" s="27" t="n"/>
      <c r="AR919" s="14">
        <f>IF(AND(AS919=5,LEN(AW919)=5,LEN(SUBSTITUTE(SUBSTITUTE(SUBSTITUTE(SUBSTITUTE(AW919,"Y",""),"N",""),"U",""),"X",""))=0),1,0)</f>
        <v/>
      </c>
      <c r="AS919" s="14">
        <f>COUNTA(G919,J919,M919,P919,S919)</f>
        <v/>
      </c>
      <c r="AT919" s="14">
        <f>SUM(IF(OR(G919="Y",G919="N",G919="U",G919="X"),IF(G919=F919,1,0),0),IF(OR(J919="Y",J919="N",J919="U",J919="X"),IF(J919=I919,1,0),0),IF(OR(M919="Y",M919="N",M919="U",M919="X"),IF(M919=L919,1,0),0),IF(OR(P919="Y",P919="N",P919="U",P919="X"),IF(P919=O919,1,0),0),IF(OR(S919="Y",S919="N",S919="U",S919="X"),IF(S919=R919,1,0),0))</f>
        <v/>
      </c>
      <c r="AU919" s="14">
        <f>A919&amp;"|"&amp;LEFT(C919,1)</f>
        <v/>
      </c>
      <c r="AV919" s="14">
        <f>F919&amp;I919&amp;L919&amp;O919&amp;R919</f>
        <v/>
      </c>
      <c r="AW919" s="14">
        <f>G919&amp;J919&amp;M919&amp;P919&amp;S919</f>
        <v/>
      </c>
    </row>
    <row r="920" ht="70" customHeight="1">
      <c r="A920" s="14" t="inlineStr">
        <is>
          <t>DS-115</t>
        </is>
      </c>
      <c r="B920" s="14" t="inlineStr">
        <is>
          <t>Ecuador Pavement Damage Dataset (EPDD)</t>
        </is>
      </c>
      <c r="C920" s="14" t="inlineStr">
        <is>
          <t>V Test Readiness</t>
        </is>
      </c>
      <c r="D920" s="14">
        <f>MCDM_Settings!$D$13</f>
        <v/>
      </c>
      <c r="E920" s="14" t="inlineStr">
        <is>
          <t>V1 Identify test data</t>
        </is>
      </c>
      <c r="F920" s="21" t="inlineStr">
        <is>
          <t>U</t>
        </is>
      </c>
      <c r="G920" s="23" t="n"/>
      <c r="H920" s="14" t="inlineStr">
        <is>
          <t>V2 Define the splits</t>
        </is>
      </c>
      <c r="I920" s="21" t="inlineStr">
        <is>
          <t>U</t>
        </is>
      </c>
      <c r="J920" s="23" t="n"/>
      <c r="K920" s="14" t="inlineStr">
        <is>
          <t>V3 Prevent leakage</t>
        </is>
      </c>
      <c r="L920" s="21" t="inlineStr">
        <is>
          <t>U</t>
        </is>
      </c>
      <c r="M920" s="23" t="n"/>
      <c r="N920" s="14" t="inlineStr">
        <is>
          <t>V4 Provide a baseline</t>
        </is>
      </c>
      <c r="O920" s="21" t="inlineStr">
        <is>
          <t>U</t>
        </is>
      </c>
      <c r="P920" s="23" t="n"/>
      <c r="Q920" s="14" t="inlineStr">
        <is>
          <t>V5 Report uncertainty</t>
        </is>
      </c>
      <c r="R920" s="21" t="inlineStr">
        <is>
          <t>U</t>
        </is>
      </c>
      <c r="S920" s="23" t="n"/>
      <c r="T920" s="14">
        <f>IF(Z920=0,IF(ISNUMBER(SEARCH("X",AV920)),"Unrated (0-5; X)","Unrated (0-5)"),IF(Z920=1,V920&amp;"/5",V920&amp;"-"&amp;X920&amp;"/5 (P"&amp;IF(ISNUMBER(SEARCH("X",AV920)),"; X","")&amp;")"))</f>
        <v/>
      </c>
      <c r="U920" s="26">
        <f>IF(AS920=0,"",IF(AR920=0,"Incomplete/invalid",IF(AA920=0,IF(ISNUMBER(SEARCH("X",AW920)),"Unrated (0-5; X)","Unrated (0-5)"),IF(AA920=1,W920&amp;"/5",W920&amp;"-"&amp;Y920&amp;"/5 (P"&amp;IF(ISNUMBER(SEARCH("X",AW920)),"; X","")&amp;")"))))</f>
        <v/>
      </c>
      <c r="V920" s="53">
        <f>LEN(AV920)-LEN(SUBSTITUTE(AV920,"Y",""))</f>
        <v/>
      </c>
      <c r="W920" s="54">
        <f>IF(AR920=1,LEN(AW920)-LEN(SUBSTITUTE(AW920,"Y","")),"")</f>
        <v/>
      </c>
      <c r="X920" s="53">
        <f>5-(LEN(AV920)-LEN(SUBSTITUTE(AV920,"N","")))</f>
        <v/>
      </c>
      <c r="Y920" s="54">
        <f>IF(AR920=1,5-(LEN(AW920)-LEN(SUBSTITUTE(AW920,"N",""))),"")</f>
        <v/>
      </c>
      <c r="Z920" s="55">
        <f>(V920+5-X920)/5</f>
        <v/>
      </c>
      <c r="AA920" s="56">
        <f>IF(AR920=1,(W920+5-Y920)/5,"")</f>
        <v/>
      </c>
      <c r="AB920" s="57">
        <f>D920*V920/5</f>
        <v/>
      </c>
      <c r="AC920" s="58">
        <f>IF(AR920=1,D920*W920/5,"")</f>
        <v/>
      </c>
      <c r="AD920" s="57">
        <f>D920*X920/5</f>
        <v/>
      </c>
      <c r="AE920" s="58">
        <f>IF(AR920=1,D920*Y920/5,"")</f>
        <v/>
      </c>
      <c r="AF920" s="57">
        <f>D920*Z920</f>
        <v/>
      </c>
      <c r="AG920" s="58">
        <f>IF(AR920=1,D920*AA920,"")</f>
        <v/>
      </c>
      <c r="AH920" s="14" t="inlineStr">
        <is>
          <t>Y: none | N: none | X: none | U: V1, V2, V3, V4, V5. See dataset-specific evidence note in MCDM_Grades and the complete rules in MCDM_Rubric.</t>
        </is>
      </c>
      <c r="AI920" s="27" t="n"/>
      <c r="AJ920" s="14" t="inlineStr">
        <is>
          <t>https://zenodo.org/records/20454801</t>
        </is>
      </c>
      <c r="AK920" s="27" t="n"/>
      <c r="AL920" s="14" t="inlineStr">
        <is>
          <t>P: primary documentation (not evaluator-verified data quality)</t>
        </is>
      </c>
      <c r="AM920" s="27" t="n"/>
      <c r="AN920" s="14" t="inlineStr">
        <is>
          <t>Documentation snapshot; payload release not fully pinned</t>
        </is>
      </c>
      <c r="AO920" s="27" t="n"/>
      <c r="AP920" s="14" t="inlineStr">
        <is>
          <t>2026-09-07</t>
        </is>
      </c>
      <c r="AQ920" s="27" t="n"/>
      <c r="AR920" s="14">
        <f>IF(AND(AS920=5,LEN(AW920)=5,LEN(SUBSTITUTE(SUBSTITUTE(SUBSTITUTE(SUBSTITUTE(AW920,"Y",""),"N",""),"U",""),"X",""))=0),1,0)</f>
        <v/>
      </c>
      <c r="AS920" s="14">
        <f>COUNTA(G920,J920,M920,P920,S920)</f>
        <v/>
      </c>
      <c r="AT920" s="14">
        <f>SUM(IF(OR(G920="Y",G920="N",G920="U",G920="X"),IF(G920=F920,1,0),0),IF(OR(J920="Y",J920="N",J920="U",J920="X"),IF(J920=I920,1,0),0),IF(OR(M920="Y",M920="N",M920="U",M920="X"),IF(M920=L920,1,0),0),IF(OR(P920="Y",P920="N",P920="U",P920="X"),IF(P920=O920,1,0),0),IF(OR(S920="Y",S920="N",S920="U",S920="X"),IF(S920=R920,1,0),0))</f>
        <v/>
      </c>
      <c r="AU920" s="14">
        <f>A920&amp;"|"&amp;LEFT(C920,1)</f>
        <v/>
      </c>
      <c r="AV920" s="14">
        <f>F920&amp;I920&amp;L920&amp;O920&amp;R920</f>
        <v/>
      </c>
      <c r="AW920" s="14">
        <f>G920&amp;J920&amp;M920&amp;P920&amp;S920</f>
        <v/>
      </c>
    </row>
    <row r="921" ht="70" customHeight="1">
      <c r="A921" s="14" t="inlineStr">
        <is>
          <t>DS-115</t>
        </is>
      </c>
      <c r="B921" s="14" t="inlineStr">
        <is>
          <t>Ecuador Pavement Damage Dataset (EPDD)</t>
        </is>
      </c>
      <c r="C921" s="14" t="inlineStr">
        <is>
          <t>E Engineering Value</t>
        </is>
      </c>
      <c r="D921" s="14">
        <f>MCDM_Settings!$D$14</f>
        <v/>
      </c>
      <c r="E921" s="14" t="inlineStr">
        <is>
          <t>E1 Define the outcome</t>
        </is>
      </c>
      <c r="F921" s="21" t="inlineStr">
        <is>
          <t>U</t>
        </is>
      </c>
      <c r="G921" s="23" t="n"/>
      <c r="H921" s="14" t="inlineStr">
        <is>
          <t>E2 Provide measurements</t>
        </is>
      </c>
      <c r="I921" s="21" t="inlineStr">
        <is>
          <t>U</t>
        </is>
      </c>
      <c r="J921" s="23" t="n"/>
      <c r="K921" s="14" t="inlineStr">
        <is>
          <t>E3 Link the records</t>
        </is>
      </c>
      <c r="L921" s="21" t="inlineStr">
        <is>
          <t>U</t>
        </is>
      </c>
      <c r="M921" s="23" t="n"/>
      <c r="N921" s="14" t="inlineStr">
        <is>
          <t>E4 Map agency needs</t>
        </is>
      </c>
      <c r="O921" s="21" t="inlineStr">
        <is>
          <t>U</t>
        </is>
      </c>
      <c r="P921" s="23" t="n"/>
      <c r="Q921" s="14" t="inlineStr">
        <is>
          <t>E5 Validate the decision</t>
        </is>
      </c>
      <c r="R921" s="21" t="inlineStr">
        <is>
          <t>U</t>
        </is>
      </c>
      <c r="S921" s="23" t="n"/>
      <c r="T921" s="14">
        <f>IF(Z921=0,IF(ISNUMBER(SEARCH("X",AV921)),"Unrated (0-5; X)","Unrated (0-5)"),IF(Z921=1,V921&amp;"/5",V921&amp;"-"&amp;X921&amp;"/5 (P"&amp;IF(ISNUMBER(SEARCH("X",AV921)),"; X","")&amp;")"))</f>
        <v/>
      </c>
      <c r="U921" s="26">
        <f>IF(AS921=0,"",IF(AR921=0,"Incomplete/invalid",IF(AA921=0,IF(ISNUMBER(SEARCH("X",AW921)),"Unrated (0-5; X)","Unrated (0-5)"),IF(AA921=1,W921&amp;"/5",W921&amp;"-"&amp;Y921&amp;"/5 (P"&amp;IF(ISNUMBER(SEARCH("X",AW921)),"; X","")&amp;")"))))</f>
        <v/>
      </c>
      <c r="V921" s="53">
        <f>LEN(AV921)-LEN(SUBSTITUTE(AV921,"Y",""))</f>
        <v/>
      </c>
      <c r="W921" s="54">
        <f>IF(AR921=1,LEN(AW921)-LEN(SUBSTITUTE(AW921,"Y","")),"")</f>
        <v/>
      </c>
      <c r="X921" s="53">
        <f>5-(LEN(AV921)-LEN(SUBSTITUTE(AV921,"N","")))</f>
        <v/>
      </c>
      <c r="Y921" s="54">
        <f>IF(AR921=1,5-(LEN(AW921)-LEN(SUBSTITUTE(AW921,"N",""))),"")</f>
        <v/>
      </c>
      <c r="Z921" s="55">
        <f>(V921+5-X921)/5</f>
        <v/>
      </c>
      <c r="AA921" s="56">
        <f>IF(AR921=1,(W921+5-Y921)/5,"")</f>
        <v/>
      </c>
      <c r="AB921" s="57">
        <f>D921*V921/5</f>
        <v/>
      </c>
      <c r="AC921" s="58">
        <f>IF(AR921=1,D921*W921/5,"")</f>
        <v/>
      </c>
      <c r="AD921" s="57">
        <f>D921*X921/5</f>
        <v/>
      </c>
      <c r="AE921" s="58">
        <f>IF(AR921=1,D921*Y921/5,"")</f>
        <v/>
      </c>
      <c r="AF921" s="57">
        <f>D921*Z921</f>
        <v/>
      </c>
      <c r="AG921" s="58">
        <f>IF(AR921=1,D921*AA921,"")</f>
        <v/>
      </c>
      <c r="AH921" s="14" t="inlineStr">
        <is>
          <t>Y: none | N: none | X: none | U: E1, E2, E3, E4, E5. See dataset-specific evidence note in MCDM_Grades and the complete rules in MCDM_Rubric.</t>
        </is>
      </c>
      <c r="AI921" s="27" t="n"/>
      <c r="AJ921" s="14" t="inlineStr">
        <is>
          <t>https://zenodo.org/records/20454801</t>
        </is>
      </c>
      <c r="AK921" s="27" t="n"/>
      <c r="AL921" s="14" t="inlineStr">
        <is>
          <t>P: primary documentation (not evaluator-verified data quality)</t>
        </is>
      </c>
      <c r="AM921" s="27" t="n"/>
      <c r="AN921" s="14" t="inlineStr">
        <is>
          <t>Documentation snapshot; payload release not fully pinned</t>
        </is>
      </c>
      <c r="AO921" s="27" t="n"/>
      <c r="AP921" s="14" t="inlineStr">
        <is>
          <t>2026-09-07</t>
        </is>
      </c>
      <c r="AQ921" s="27" t="n"/>
      <c r="AR921" s="14">
        <f>IF(AND(AS921=5,LEN(AW921)=5,LEN(SUBSTITUTE(SUBSTITUTE(SUBSTITUTE(SUBSTITUTE(AW921,"Y",""),"N",""),"U",""),"X",""))=0),1,0)</f>
        <v/>
      </c>
      <c r="AS921" s="14">
        <f>COUNTA(G921,J921,M921,P921,S921)</f>
        <v/>
      </c>
      <c r="AT921" s="14">
        <f>SUM(IF(OR(G921="Y",G921="N",G921="U",G921="X"),IF(G921=F921,1,0),0),IF(OR(J921="Y",J921="N",J921="U",J921="X"),IF(J921=I921,1,0),0),IF(OR(M921="Y",M921="N",M921="U",M921="X"),IF(M921=L921,1,0),0),IF(OR(P921="Y",P921="N",P921="U",P921="X"),IF(P921=O921,1,0),0),IF(OR(S921="Y",S921="N",S921="U",S921="X"),IF(S921=R921,1,0),0))</f>
        <v/>
      </c>
      <c r="AU921" s="14">
        <f>A921&amp;"|"&amp;LEFT(C921,1)</f>
        <v/>
      </c>
      <c r="AV921" s="14">
        <f>F921&amp;I921&amp;L921&amp;O921&amp;R921</f>
        <v/>
      </c>
      <c r="AW921" s="14">
        <f>G921&amp;J921&amp;M921&amp;P921&amp;S921</f>
        <v/>
      </c>
    </row>
    <row r="922" ht="70" customHeight="1">
      <c r="A922" s="14" t="inlineStr">
        <is>
          <t>DS-116</t>
        </is>
      </c>
      <c r="B922" s="14" t="inlineStr">
        <is>
          <t>Flexible Pavement Distress Image Dataset Featuring Alligator Cracks and Edge Failures from National Highway N6, Bangladesh Part 1</t>
        </is>
      </c>
      <c r="C922" s="14" t="inlineStr">
        <is>
          <t>A Access</t>
        </is>
      </c>
      <c r="D922" s="14">
        <f>MCDM_Settings!$D$7</f>
        <v/>
      </c>
      <c r="E922" s="14" t="inlineStr">
        <is>
          <t>A1 Find the release</t>
        </is>
      </c>
      <c r="F922" s="21" t="inlineStr">
        <is>
          <t>Y</t>
        </is>
      </c>
      <c r="G922" s="23" t="n"/>
      <c r="H922" s="14" t="inlineStr">
        <is>
          <t>A2 Get the data</t>
        </is>
      </c>
      <c r="I922" s="21" t="inlineStr">
        <is>
          <t>Y</t>
        </is>
      </c>
      <c r="J922" s="23" t="n"/>
      <c r="K922" s="14" t="inlineStr">
        <is>
          <t>A3 Check the license</t>
        </is>
      </c>
      <c r="L922" s="21" t="inlineStr">
        <is>
          <t>Y</t>
        </is>
      </c>
      <c r="M922" s="23" t="n"/>
      <c r="N922" s="14" t="inlineStr">
        <is>
          <t>A4 Check other rights</t>
        </is>
      </c>
      <c r="O922" s="21" t="inlineStr">
        <is>
          <t>U</t>
        </is>
      </c>
      <c r="P922" s="23" t="n"/>
      <c r="Q922" s="14" t="inlineStr">
        <is>
          <t>A5 Open a sample</t>
        </is>
      </c>
      <c r="R922" s="21" t="inlineStr">
        <is>
          <t>U</t>
        </is>
      </c>
      <c r="S922" s="23" t="n"/>
      <c r="T922" s="14">
        <f>IF(Z922=0,IF(ISNUMBER(SEARCH("X",AV922)),"Unrated (0-5; X)","Unrated (0-5)"),IF(Z922=1,V922&amp;"/5",V922&amp;"-"&amp;X922&amp;"/5 (P"&amp;IF(ISNUMBER(SEARCH("X",AV922)),"; X","")&amp;")"))</f>
        <v/>
      </c>
      <c r="U922" s="26">
        <f>IF(AS922=0,"",IF(AR922=0,"Incomplete/invalid",IF(AA922=0,IF(ISNUMBER(SEARCH("X",AW922)),"Unrated (0-5; X)","Unrated (0-5)"),IF(AA922=1,W922&amp;"/5",W922&amp;"-"&amp;Y922&amp;"/5 (P"&amp;IF(ISNUMBER(SEARCH("X",AW922)),"; X","")&amp;")"))))</f>
        <v/>
      </c>
      <c r="V922" s="53">
        <f>LEN(AV922)-LEN(SUBSTITUTE(AV922,"Y",""))</f>
        <v/>
      </c>
      <c r="W922" s="54">
        <f>IF(AR922=1,LEN(AW922)-LEN(SUBSTITUTE(AW922,"Y","")),"")</f>
        <v/>
      </c>
      <c r="X922" s="53">
        <f>5-(LEN(AV922)-LEN(SUBSTITUTE(AV922,"N","")))</f>
        <v/>
      </c>
      <c r="Y922" s="54">
        <f>IF(AR922=1,5-(LEN(AW922)-LEN(SUBSTITUTE(AW922,"N",""))),"")</f>
        <v/>
      </c>
      <c r="Z922" s="55">
        <f>(V922+5-X922)/5</f>
        <v/>
      </c>
      <c r="AA922" s="56">
        <f>IF(AR922=1,(W922+5-Y922)/5,"")</f>
        <v/>
      </c>
      <c r="AB922" s="57">
        <f>D922*V922/5</f>
        <v/>
      </c>
      <c r="AC922" s="58">
        <f>IF(AR922=1,D922*W922/5,"")</f>
        <v/>
      </c>
      <c r="AD922" s="57">
        <f>D922*X922/5</f>
        <v/>
      </c>
      <c r="AE922" s="58">
        <f>IF(AR922=1,D922*Y922/5,"")</f>
        <v/>
      </c>
      <c r="AF922" s="57">
        <f>D922*Z922</f>
        <v/>
      </c>
      <c r="AG922" s="58">
        <f>IF(AR922=1,D922*AA922,"")</f>
        <v/>
      </c>
      <c r="AH922" s="14" t="inlineStr">
        <is>
          <t>Y: A1, A2, A3 | N: none | X: none | U: A4, A5. See dataset-specific evidence note in MCDM_Grades and the complete rules in MCDM_Rubric.</t>
        </is>
      </c>
      <c r="AI922" s="27" t="n"/>
      <c r="AJ922" s="14" t="inlineStr">
        <is>
          <t>https://zenodo.org/records/18072573</t>
        </is>
      </c>
      <c r="AK922" s="27" t="n"/>
      <c r="AL922" s="14" t="inlineStr">
        <is>
          <t>P: primary documentation (not evaluator-verified data quality)</t>
        </is>
      </c>
      <c r="AM922" s="27" t="n"/>
      <c r="AN922" s="14" t="inlineStr">
        <is>
          <t>10.5281/zenodo.18072573</t>
        </is>
      </c>
      <c r="AO922" s="27" t="n"/>
      <c r="AP922" s="14" t="inlineStr">
        <is>
          <t>2026-09-07</t>
        </is>
      </c>
      <c r="AQ922" s="27" t="n"/>
      <c r="AR922" s="14">
        <f>IF(AND(AS922=5,LEN(AW922)=5,LEN(SUBSTITUTE(SUBSTITUTE(SUBSTITUTE(SUBSTITUTE(AW922,"Y",""),"N",""),"U",""),"X",""))=0),1,0)</f>
        <v/>
      </c>
      <c r="AS922" s="14">
        <f>COUNTA(G922,J922,M922,P922,S922)</f>
        <v/>
      </c>
      <c r="AT922" s="14">
        <f>SUM(IF(OR(G922="Y",G922="N",G922="U",G922="X"),IF(G922=F922,1,0),0),IF(OR(J922="Y",J922="N",J922="U",J922="X"),IF(J922=I922,1,0),0),IF(OR(M922="Y",M922="N",M922="U",M922="X"),IF(M922=L922,1,0),0),IF(OR(P922="Y",P922="N",P922="U",P922="X"),IF(P922=O922,1,0),0),IF(OR(S922="Y",S922="N",S922="U",S922="X"),IF(S922=R922,1,0),0))</f>
        <v/>
      </c>
      <c r="AU922" s="14">
        <f>A922&amp;"|"&amp;LEFT(C922,1)</f>
        <v/>
      </c>
      <c r="AV922" s="14">
        <f>F922&amp;I922&amp;L922&amp;O922&amp;R922</f>
        <v/>
      </c>
      <c r="AW922" s="14">
        <f>G922&amp;J922&amp;M922&amp;P922&amp;S922</f>
        <v/>
      </c>
    </row>
    <row r="923" ht="70" customHeight="1">
      <c r="A923" s="14" t="inlineStr">
        <is>
          <t>DS-116</t>
        </is>
      </c>
      <c r="B923" s="14" t="inlineStr">
        <is>
          <t>Flexible Pavement Distress Image Dataset Featuring Alligator Cracks and Edge Failures from National Highway N6, Bangladesh Part 1</t>
        </is>
      </c>
      <c r="C923" s="14" t="inlineStr">
        <is>
          <t>L Label Quality</t>
        </is>
      </c>
      <c r="D923" s="14">
        <f>MCDM_Settings!$D$8</f>
        <v/>
      </c>
      <c r="E923" s="14" t="inlineStr">
        <is>
          <t>L1 Define the targets</t>
        </is>
      </c>
      <c r="F923" s="21" t="inlineStr">
        <is>
          <t>Y</t>
        </is>
      </c>
      <c r="G923" s="23" t="n"/>
      <c r="H923" s="14" t="inlineStr">
        <is>
          <t>L2 Explain the rules</t>
        </is>
      </c>
      <c r="I923" s="21" t="inlineStr">
        <is>
          <t>U</t>
        </is>
      </c>
      <c r="J923" s="23" t="n"/>
      <c r="K923" s="14" t="inlineStr">
        <is>
          <t>L3 Identify the team</t>
        </is>
      </c>
      <c r="L923" s="21" t="inlineStr">
        <is>
          <t>U</t>
        </is>
      </c>
      <c r="M923" s="23" t="n"/>
      <c r="N923" s="14" t="inlineStr">
        <is>
          <t>L4 Review and correct</t>
        </is>
      </c>
      <c r="O923" s="21" t="inlineStr">
        <is>
          <t>U</t>
        </is>
      </c>
      <c r="P923" s="23" t="n"/>
      <c r="Q923" s="14" t="inlineStr">
        <is>
          <t>L5 Measure reliability</t>
        </is>
      </c>
      <c r="R923" s="21" t="inlineStr">
        <is>
          <t>U</t>
        </is>
      </c>
      <c r="S923" s="23" t="n"/>
      <c r="T923" s="14">
        <f>IF(Z923=0,IF(ISNUMBER(SEARCH("X",AV923)),"Unrated (0-5; X)","Unrated (0-5)"),IF(Z923=1,V923&amp;"/5",V923&amp;"-"&amp;X923&amp;"/5 (P"&amp;IF(ISNUMBER(SEARCH("X",AV923)),"; X","")&amp;")"))</f>
        <v/>
      </c>
      <c r="U923" s="26">
        <f>IF(AS923=0,"",IF(AR923=0,"Incomplete/invalid",IF(AA923=0,IF(ISNUMBER(SEARCH("X",AW923)),"Unrated (0-5; X)","Unrated (0-5)"),IF(AA923=1,W923&amp;"/5",W923&amp;"-"&amp;Y923&amp;"/5 (P"&amp;IF(ISNUMBER(SEARCH("X",AW923)),"; X","")&amp;")"))))</f>
        <v/>
      </c>
      <c r="V923" s="53">
        <f>LEN(AV923)-LEN(SUBSTITUTE(AV923,"Y",""))</f>
        <v/>
      </c>
      <c r="W923" s="54">
        <f>IF(AR923=1,LEN(AW923)-LEN(SUBSTITUTE(AW923,"Y","")),"")</f>
        <v/>
      </c>
      <c r="X923" s="53">
        <f>5-(LEN(AV923)-LEN(SUBSTITUTE(AV923,"N","")))</f>
        <v/>
      </c>
      <c r="Y923" s="54">
        <f>IF(AR923=1,5-(LEN(AW923)-LEN(SUBSTITUTE(AW923,"N",""))),"")</f>
        <v/>
      </c>
      <c r="Z923" s="55">
        <f>(V923+5-X923)/5</f>
        <v/>
      </c>
      <c r="AA923" s="56">
        <f>IF(AR923=1,(W923+5-Y923)/5,"")</f>
        <v/>
      </c>
      <c r="AB923" s="57">
        <f>D923*V923/5</f>
        <v/>
      </c>
      <c r="AC923" s="58">
        <f>IF(AR923=1,D923*W923/5,"")</f>
        <v/>
      </c>
      <c r="AD923" s="57">
        <f>D923*X923/5</f>
        <v/>
      </c>
      <c r="AE923" s="58">
        <f>IF(AR923=1,D923*Y923/5,"")</f>
        <v/>
      </c>
      <c r="AF923" s="57">
        <f>D923*Z923</f>
        <v/>
      </c>
      <c r="AG923" s="58">
        <f>IF(AR923=1,D923*AA923,"")</f>
        <v/>
      </c>
      <c r="AH923" s="14" t="inlineStr">
        <is>
          <t>Y: L1 | N: none | X: none | U: L2, L3, L4, L5. See dataset-specific evidence note in MCDM_Grades and the complete rules in MCDM_Rubric.</t>
        </is>
      </c>
      <c r="AI923" s="27" t="n"/>
      <c r="AJ923" s="14" t="inlineStr">
        <is>
          <t>https://zenodo.org/records/18072573</t>
        </is>
      </c>
      <c r="AK923" s="27" t="n"/>
      <c r="AL923" s="14" t="inlineStr">
        <is>
          <t>P: primary documentation (not evaluator-verified data quality)</t>
        </is>
      </c>
      <c r="AM923" s="27" t="n"/>
      <c r="AN923" s="14" t="inlineStr">
        <is>
          <t>10.5281/zenodo.18072573</t>
        </is>
      </c>
      <c r="AO923" s="27" t="n"/>
      <c r="AP923" s="14" t="inlineStr">
        <is>
          <t>2026-09-07</t>
        </is>
      </c>
      <c r="AQ923" s="27" t="n"/>
      <c r="AR923" s="14">
        <f>IF(AND(AS923=5,LEN(AW923)=5,LEN(SUBSTITUTE(SUBSTITUTE(SUBSTITUTE(SUBSTITUTE(AW923,"Y",""),"N",""),"U",""),"X",""))=0),1,0)</f>
        <v/>
      </c>
      <c r="AS923" s="14">
        <f>COUNTA(G923,J923,M923,P923,S923)</f>
        <v/>
      </c>
      <c r="AT923" s="14">
        <f>SUM(IF(OR(G923="Y",G923="N",G923="U",G923="X"),IF(G923=F923,1,0),0),IF(OR(J923="Y",J923="N",J923="U",J923="X"),IF(J923=I923,1,0),0),IF(OR(M923="Y",M923="N",M923="U",M923="X"),IF(M923=L923,1,0),0),IF(OR(P923="Y",P923="N",P923="U",P923="X"),IF(P923=O923,1,0),0),IF(OR(S923="Y",S923="N",S923="U",S923="X"),IF(S923=R923,1,0),0))</f>
        <v/>
      </c>
      <c r="AU923" s="14">
        <f>A923&amp;"|"&amp;LEFT(C923,1)</f>
        <v/>
      </c>
      <c r="AV923" s="14">
        <f>F923&amp;I923&amp;L923&amp;O923&amp;R923</f>
        <v/>
      </c>
      <c r="AW923" s="14">
        <f>G923&amp;J923&amp;M923&amp;P923&amp;S923</f>
        <v/>
      </c>
    </row>
    <row r="924" ht="70" customHeight="1">
      <c r="A924" s="14" t="inlineStr">
        <is>
          <t>DS-116</t>
        </is>
      </c>
      <c r="B924" s="14" t="inlineStr">
        <is>
          <t>Flexible Pavement Distress Image Dataset Featuring Alligator Cracks and Edge Failures from National Highway N6, Bangladesh Part 1</t>
        </is>
      </c>
      <c r="C924" s="14" t="inlineStr">
        <is>
          <t>D Documentation</t>
        </is>
      </c>
      <c r="D924" s="14">
        <f>MCDM_Settings!$D$9</f>
        <v/>
      </c>
      <c r="E924" s="14" t="inlineStr">
        <is>
          <t>D1 Describe the files</t>
        </is>
      </c>
      <c r="F924" s="21" t="inlineStr">
        <is>
          <t>U</t>
        </is>
      </c>
      <c r="G924" s="23" t="n"/>
      <c r="H924" s="14" t="inlineStr">
        <is>
          <t>D2 Explain the source</t>
        </is>
      </c>
      <c r="I924" s="21" t="inlineStr">
        <is>
          <t>Y</t>
        </is>
      </c>
      <c r="J924" s="23" t="n"/>
      <c r="K924" s="14" t="inlineStr">
        <is>
          <t>D3 Track the version</t>
        </is>
      </c>
      <c r="L924" s="21" t="inlineStr">
        <is>
          <t>U</t>
        </is>
      </c>
      <c r="M924" s="23" t="n"/>
      <c r="N924" s="14" t="inlineStr">
        <is>
          <t>D4 State the limits</t>
        </is>
      </c>
      <c r="O924" s="21" t="inlineStr">
        <is>
          <t>U</t>
        </is>
      </c>
      <c r="P924" s="23" t="n"/>
      <c r="Q924" s="14" t="inlineStr">
        <is>
          <t>D5 Locate the details</t>
        </is>
      </c>
      <c r="R924" s="21" t="inlineStr">
        <is>
          <t>Y</t>
        </is>
      </c>
      <c r="S924" s="23" t="n"/>
      <c r="T924" s="14">
        <f>IF(Z924=0,IF(ISNUMBER(SEARCH("X",AV924)),"Unrated (0-5; X)","Unrated (0-5)"),IF(Z924=1,V924&amp;"/5",V924&amp;"-"&amp;X924&amp;"/5 (P"&amp;IF(ISNUMBER(SEARCH("X",AV924)),"; X","")&amp;")"))</f>
        <v/>
      </c>
      <c r="U924" s="26">
        <f>IF(AS924=0,"",IF(AR924=0,"Incomplete/invalid",IF(AA924=0,IF(ISNUMBER(SEARCH("X",AW924)),"Unrated (0-5; X)","Unrated (0-5)"),IF(AA924=1,W924&amp;"/5",W924&amp;"-"&amp;Y924&amp;"/5 (P"&amp;IF(ISNUMBER(SEARCH("X",AW924)),"; X","")&amp;")"))))</f>
        <v/>
      </c>
      <c r="V924" s="53">
        <f>LEN(AV924)-LEN(SUBSTITUTE(AV924,"Y",""))</f>
        <v/>
      </c>
      <c r="W924" s="54">
        <f>IF(AR924=1,LEN(AW924)-LEN(SUBSTITUTE(AW924,"Y","")),"")</f>
        <v/>
      </c>
      <c r="X924" s="53">
        <f>5-(LEN(AV924)-LEN(SUBSTITUTE(AV924,"N","")))</f>
        <v/>
      </c>
      <c r="Y924" s="54">
        <f>IF(AR924=1,5-(LEN(AW924)-LEN(SUBSTITUTE(AW924,"N",""))),"")</f>
        <v/>
      </c>
      <c r="Z924" s="55">
        <f>(V924+5-X924)/5</f>
        <v/>
      </c>
      <c r="AA924" s="56">
        <f>IF(AR924=1,(W924+5-Y924)/5,"")</f>
        <v/>
      </c>
      <c r="AB924" s="57">
        <f>D924*V924/5</f>
        <v/>
      </c>
      <c r="AC924" s="58">
        <f>IF(AR924=1,D924*W924/5,"")</f>
        <v/>
      </c>
      <c r="AD924" s="57">
        <f>D924*X924/5</f>
        <v/>
      </c>
      <c r="AE924" s="58">
        <f>IF(AR924=1,D924*Y924/5,"")</f>
        <v/>
      </c>
      <c r="AF924" s="57">
        <f>D924*Z924</f>
        <v/>
      </c>
      <c r="AG924" s="58">
        <f>IF(AR924=1,D924*AA924,"")</f>
        <v/>
      </c>
      <c r="AH924" s="14" t="inlineStr">
        <is>
          <t>Y: D2, D5 | N: none | X: none | U: D1, D3, D4. See dataset-specific evidence note in MCDM_Grades and the complete rules in MCDM_Rubric.</t>
        </is>
      </c>
      <c r="AI924" s="27" t="n"/>
      <c r="AJ924" s="14" t="inlineStr">
        <is>
          <t>https://zenodo.org/records/18072573</t>
        </is>
      </c>
      <c r="AK924" s="27" t="n"/>
      <c r="AL924" s="14" t="inlineStr">
        <is>
          <t>P: primary documentation (not evaluator-verified data quality)</t>
        </is>
      </c>
      <c r="AM924" s="27" t="n"/>
      <c r="AN924" s="14" t="inlineStr">
        <is>
          <t>10.5281/zenodo.18072573</t>
        </is>
      </c>
      <c r="AO924" s="27" t="n"/>
      <c r="AP924" s="14" t="inlineStr">
        <is>
          <t>2026-09-07</t>
        </is>
      </c>
      <c r="AQ924" s="27" t="n"/>
      <c r="AR924" s="14">
        <f>IF(AND(AS924=5,LEN(AW924)=5,LEN(SUBSTITUTE(SUBSTITUTE(SUBSTITUTE(SUBSTITUTE(AW924,"Y",""),"N",""),"U",""),"X",""))=0),1,0)</f>
        <v/>
      </c>
      <c r="AS924" s="14">
        <f>COUNTA(G924,J924,M924,P924,S924)</f>
        <v/>
      </c>
      <c r="AT924" s="14">
        <f>SUM(IF(OR(G924="Y",G924="N",G924="U",G924="X"),IF(G924=F924,1,0),0),IF(OR(J924="Y",J924="N",J924="U",J924="X"),IF(J924=I924,1,0),0),IF(OR(M924="Y",M924="N",M924="U",M924="X"),IF(M924=L924,1,0),0),IF(OR(P924="Y",P924="N",P924="U",P924="X"),IF(P924=O924,1,0),0),IF(OR(S924="Y",S924="N",S924="U",S924="X"),IF(S924=R924,1,0),0))</f>
        <v/>
      </c>
      <c r="AU924" s="14">
        <f>A924&amp;"|"&amp;LEFT(C924,1)</f>
        <v/>
      </c>
      <c r="AV924" s="14">
        <f>F924&amp;I924&amp;L924&amp;O924&amp;R924</f>
        <v/>
      </c>
      <c r="AW924" s="14">
        <f>G924&amp;J924&amp;M924&amp;P924&amp;S924</f>
        <v/>
      </c>
    </row>
    <row r="925" ht="70" customHeight="1">
      <c r="A925" s="14" t="inlineStr">
        <is>
          <t>DS-116</t>
        </is>
      </c>
      <c r="B925" s="14" t="inlineStr">
        <is>
          <t>Flexible Pavement Distress Image Dataset Featuring Alligator Cracks and Edge Failures from National Highway N6, Bangladesh Part 1</t>
        </is>
      </c>
      <c r="C925" s="14" t="inlineStr">
        <is>
          <t>C Sample Size</t>
        </is>
      </c>
      <c r="D925" s="14">
        <f>MCDM_Settings!$D$10</f>
        <v/>
      </c>
      <c r="E925" s="14" t="inlineStr">
        <is>
          <t>C1 Count originals</t>
        </is>
      </c>
      <c r="F925" s="21" t="inlineStr">
        <is>
          <t>X</t>
        </is>
      </c>
      <c r="G925" s="23" t="n"/>
      <c r="H925" s="14" t="inlineStr">
        <is>
          <t>C2 Count each class</t>
        </is>
      </c>
      <c r="I925" s="21" t="inlineStr">
        <is>
          <t>U</t>
        </is>
      </c>
      <c r="J925" s="23" t="n"/>
      <c r="K925" s="14" t="inlineStr">
        <is>
          <t>C3 Count each group</t>
        </is>
      </c>
      <c r="L925" s="21" t="inlineStr">
        <is>
          <t>U</t>
        </is>
      </c>
      <c r="M925" s="23" t="n"/>
      <c r="N925" s="14" t="inlineStr">
        <is>
          <t>C4 Count each split</t>
        </is>
      </c>
      <c r="O925" s="21" t="inlineStr">
        <is>
          <t>U</t>
        </is>
      </c>
      <c r="P925" s="23" t="n"/>
      <c r="Q925" s="14" t="inlineStr">
        <is>
          <t>C5 Justify the size</t>
        </is>
      </c>
      <c r="R925" s="21" t="inlineStr">
        <is>
          <t>U</t>
        </is>
      </c>
      <c r="S925" s="23" t="n"/>
      <c r="T925" s="14">
        <f>IF(Z925=0,IF(ISNUMBER(SEARCH("X",AV925)),"Unrated (0-5; X)","Unrated (0-5)"),IF(Z925=1,V925&amp;"/5",V925&amp;"-"&amp;X925&amp;"/5 (P"&amp;IF(ISNUMBER(SEARCH("X",AV925)),"; X","")&amp;")"))</f>
        <v/>
      </c>
      <c r="U925" s="26">
        <f>IF(AS925=0,"",IF(AR925=0,"Incomplete/invalid",IF(AA925=0,IF(ISNUMBER(SEARCH("X",AW925)),"Unrated (0-5; X)","Unrated (0-5)"),IF(AA925=1,W925&amp;"/5",W925&amp;"-"&amp;Y925&amp;"/5 (P"&amp;IF(ISNUMBER(SEARCH("X",AW925)),"; X","")&amp;")"))))</f>
        <v/>
      </c>
      <c r="V925" s="53">
        <f>LEN(AV925)-LEN(SUBSTITUTE(AV925,"Y",""))</f>
        <v/>
      </c>
      <c r="W925" s="54">
        <f>IF(AR925=1,LEN(AW925)-LEN(SUBSTITUTE(AW925,"Y","")),"")</f>
        <v/>
      </c>
      <c r="X925" s="53">
        <f>5-(LEN(AV925)-LEN(SUBSTITUTE(AV925,"N","")))</f>
        <v/>
      </c>
      <c r="Y925" s="54">
        <f>IF(AR925=1,5-(LEN(AW925)-LEN(SUBSTITUTE(AW925,"N",""))),"")</f>
        <v/>
      </c>
      <c r="Z925" s="55">
        <f>(V925+5-X925)/5</f>
        <v/>
      </c>
      <c r="AA925" s="56">
        <f>IF(AR925=1,(W925+5-Y925)/5,"")</f>
        <v/>
      </c>
      <c r="AB925" s="57">
        <f>D925*V925/5</f>
        <v/>
      </c>
      <c r="AC925" s="58">
        <f>IF(AR925=1,D925*W925/5,"")</f>
        <v/>
      </c>
      <c r="AD925" s="57">
        <f>D925*X925/5</f>
        <v/>
      </c>
      <c r="AE925" s="58">
        <f>IF(AR925=1,D925*Y925/5,"")</f>
        <v/>
      </c>
      <c r="AF925" s="57">
        <f>D925*Z925</f>
        <v/>
      </c>
      <c r="AG925" s="58">
        <f>IF(AR925=1,D925*AA925,"")</f>
        <v/>
      </c>
      <c r="AH925" s="14" t="inlineStr">
        <is>
          <t>Y: none | N: none | X: C1 | U: C2, C3, C4, C5. See dataset-specific evidence note in MCDM_Grades and the complete rules in MCDM_Rubric.</t>
        </is>
      </c>
      <c r="AI925" s="27" t="n"/>
      <c r="AJ925" s="14" t="inlineStr">
        <is>
          <t>https://zenodo.org/records/18072573</t>
        </is>
      </c>
      <c r="AK925" s="27" t="n"/>
      <c r="AL925" s="14" t="inlineStr">
        <is>
          <t>P: primary documentation (not evaluator-verified data quality)</t>
        </is>
      </c>
      <c r="AM925" s="27" t="n"/>
      <c r="AN925" s="14" t="inlineStr">
        <is>
          <t>10.5281/zenodo.18072573</t>
        </is>
      </c>
      <c r="AO925" s="27" t="n"/>
      <c r="AP925" s="14" t="inlineStr">
        <is>
          <t>2026-09-07</t>
        </is>
      </c>
      <c r="AQ925" s="27" t="n"/>
      <c r="AR925" s="14">
        <f>IF(AND(AS925=5,LEN(AW925)=5,LEN(SUBSTITUTE(SUBSTITUTE(SUBSTITUTE(SUBSTITUTE(AW925,"Y",""),"N",""),"U",""),"X",""))=0),1,0)</f>
        <v/>
      </c>
      <c r="AS925" s="14">
        <f>COUNTA(G925,J925,M925,P925,S925)</f>
        <v/>
      </c>
      <c r="AT925" s="14">
        <f>SUM(IF(OR(G925="Y",G925="N",G925="U",G925="X"),IF(G925=F925,1,0),0),IF(OR(J925="Y",J925="N",J925="U",J925="X"),IF(J925=I925,1,0),0),IF(OR(M925="Y",M925="N",M925="U",M925="X"),IF(M925=L925,1,0),0),IF(OR(P925="Y",P925="N",P925="U",P925="X"),IF(P925=O925,1,0),0),IF(OR(S925="Y",S925="N",S925="U",S925="X"),IF(S925=R925,1,0),0))</f>
        <v/>
      </c>
      <c r="AU925" s="14">
        <f>A925&amp;"|"&amp;LEFT(C925,1)</f>
        <v/>
      </c>
      <c r="AV925" s="14">
        <f>F925&amp;I925&amp;L925&amp;O925&amp;R925</f>
        <v/>
      </c>
      <c r="AW925" s="14">
        <f>G925&amp;J925&amp;M925&amp;P925&amp;S925</f>
        <v/>
      </c>
    </row>
    <row r="926" ht="70" customHeight="1">
      <c r="A926" s="14" t="inlineStr">
        <is>
          <t>DS-116</t>
        </is>
      </c>
      <c r="B926" s="14" t="inlineStr">
        <is>
          <t>Flexible Pavement Distress Image Dataset Featuring Alligator Cracks and Edge Failures from National Highway N6, Bangladesh Part 1</t>
        </is>
      </c>
      <c r="C926" s="14" t="inlineStr">
        <is>
          <t>R Domain Fit</t>
        </is>
      </c>
      <c r="D926" s="14">
        <f>MCDM_Settings!$D$11</f>
        <v/>
      </c>
      <c r="E926" s="14" t="inlineStr">
        <is>
          <t>R1 Define the domain</t>
        </is>
      </c>
      <c r="F926" s="21" t="inlineStr">
        <is>
          <t>Y</t>
        </is>
      </c>
      <c r="G926" s="23" t="n"/>
      <c r="H926" s="14" t="inlineStr">
        <is>
          <t>R2 Describe coverage</t>
        </is>
      </c>
      <c r="I926" s="21" t="inlineStr">
        <is>
          <t>Y</t>
        </is>
      </c>
      <c r="J926" s="23" t="n"/>
      <c r="K926" s="14" t="inlineStr">
        <is>
          <t>R3 Compare the target</t>
        </is>
      </c>
      <c r="L926" s="21" t="inlineStr">
        <is>
          <t>U</t>
        </is>
      </c>
      <c r="M926" s="23" t="n"/>
      <c r="N926" s="14" t="inlineStr">
        <is>
          <t>R4 Check for bias</t>
        </is>
      </c>
      <c r="O926" s="21" t="inlineStr">
        <is>
          <t>U</t>
        </is>
      </c>
      <c r="P926" s="23" t="n"/>
      <c r="Q926" s="14" t="inlineStr">
        <is>
          <t>R5 Test a new domain</t>
        </is>
      </c>
      <c r="R926" s="21" t="inlineStr">
        <is>
          <t>U</t>
        </is>
      </c>
      <c r="S926" s="23" t="n"/>
      <c r="T926" s="14">
        <f>IF(Z926=0,IF(ISNUMBER(SEARCH("X",AV926)),"Unrated (0-5; X)","Unrated (0-5)"),IF(Z926=1,V926&amp;"/5",V926&amp;"-"&amp;X926&amp;"/5 (P"&amp;IF(ISNUMBER(SEARCH("X",AV926)),"; X","")&amp;")"))</f>
        <v/>
      </c>
      <c r="U926" s="26">
        <f>IF(AS926=0,"",IF(AR926=0,"Incomplete/invalid",IF(AA926=0,IF(ISNUMBER(SEARCH("X",AW926)),"Unrated (0-5; X)","Unrated (0-5)"),IF(AA926=1,W926&amp;"/5",W926&amp;"-"&amp;Y926&amp;"/5 (P"&amp;IF(ISNUMBER(SEARCH("X",AW926)),"; X","")&amp;")"))))</f>
        <v/>
      </c>
      <c r="V926" s="53">
        <f>LEN(AV926)-LEN(SUBSTITUTE(AV926,"Y",""))</f>
        <v/>
      </c>
      <c r="W926" s="54">
        <f>IF(AR926=1,LEN(AW926)-LEN(SUBSTITUTE(AW926,"Y","")),"")</f>
        <v/>
      </c>
      <c r="X926" s="53">
        <f>5-(LEN(AV926)-LEN(SUBSTITUTE(AV926,"N","")))</f>
        <v/>
      </c>
      <c r="Y926" s="54">
        <f>IF(AR926=1,5-(LEN(AW926)-LEN(SUBSTITUTE(AW926,"N",""))),"")</f>
        <v/>
      </c>
      <c r="Z926" s="55">
        <f>(V926+5-X926)/5</f>
        <v/>
      </c>
      <c r="AA926" s="56">
        <f>IF(AR926=1,(W926+5-Y926)/5,"")</f>
        <v/>
      </c>
      <c r="AB926" s="57">
        <f>D926*V926/5</f>
        <v/>
      </c>
      <c r="AC926" s="58">
        <f>IF(AR926=1,D926*W926/5,"")</f>
        <v/>
      </c>
      <c r="AD926" s="57">
        <f>D926*X926/5</f>
        <v/>
      </c>
      <c r="AE926" s="58">
        <f>IF(AR926=1,D926*Y926/5,"")</f>
        <v/>
      </c>
      <c r="AF926" s="57">
        <f>D926*Z926</f>
        <v/>
      </c>
      <c r="AG926" s="58">
        <f>IF(AR926=1,D926*AA926,"")</f>
        <v/>
      </c>
      <c r="AH926" s="14" t="inlineStr">
        <is>
          <t>Y: R1, R2 | N: none | X: none | U: R3, R4, R5. See dataset-specific evidence note in MCDM_Grades and the complete rules in MCDM_Rubric.</t>
        </is>
      </c>
      <c r="AI926" s="27" t="n"/>
      <c r="AJ926" s="14" t="inlineStr">
        <is>
          <t>https://zenodo.org/records/18072573</t>
        </is>
      </c>
      <c r="AK926" s="27" t="n"/>
      <c r="AL926" s="14" t="inlineStr">
        <is>
          <t>P: primary documentation (not evaluator-verified data quality)</t>
        </is>
      </c>
      <c r="AM926" s="27" t="n"/>
      <c r="AN926" s="14" t="inlineStr">
        <is>
          <t>10.5281/zenodo.18072573</t>
        </is>
      </c>
      <c r="AO926" s="27" t="n"/>
      <c r="AP926" s="14" t="inlineStr">
        <is>
          <t>2026-09-07</t>
        </is>
      </c>
      <c r="AQ926" s="27" t="n"/>
      <c r="AR926" s="14">
        <f>IF(AND(AS926=5,LEN(AW926)=5,LEN(SUBSTITUTE(SUBSTITUTE(SUBSTITUTE(SUBSTITUTE(AW926,"Y",""),"N",""),"U",""),"X",""))=0),1,0)</f>
        <v/>
      </c>
      <c r="AS926" s="14">
        <f>COUNTA(G926,J926,M926,P926,S926)</f>
        <v/>
      </c>
      <c r="AT926" s="14">
        <f>SUM(IF(OR(G926="Y",G926="N",G926="U",G926="X"),IF(G926=F926,1,0),0),IF(OR(J926="Y",J926="N",J926="U",J926="X"),IF(J926=I926,1,0),0),IF(OR(M926="Y",M926="N",M926="U",M926="X"),IF(M926=L926,1,0),0),IF(OR(P926="Y",P926="N",P926="U",P926="X"),IF(P926=O926,1,0),0),IF(OR(S926="Y",S926="N",S926="U",S926="X"),IF(S926=R926,1,0),0))</f>
        <v/>
      </c>
      <c r="AU926" s="14">
        <f>A926&amp;"|"&amp;LEFT(C926,1)</f>
        <v/>
      </c>
      <c r="AV926" s="14">
        <f>F926&amp;I926&amp;L926&amp;O926&amp;R926</f>
        <v/>
      </c>
      <c r="AW926" s="14">
        <f>G926&amp;J926&amp;M926&amp;P926&amp;S926</f>
        <v/>
      </c>
    </row>
    <row r="927" ht="70" customHeight="1">
      <c r="A927" s="14" t="inlineStr">
        <is>
          <t>DS-116</t>
        </is>
      </c>
      <c r="B927" s="14" t="inlineStr">
        <is>
          <t>Flexible Pavement Distress Image Dataset Featuring Alligator Cracks and Edge Failures from National Highway N6, Bangladesh Part 1</t>
        </is>
      </c>
      <c r="C927" s="14" t="inlineStr">
        <is>
          <t>M Sensor Details</t>
        </is>
      </c>
      <c r="D927" s="14">
        <f>MCDM_Settings!$D$12</f>
        <v/>
      </c>
      <c r="E927" s="14" t="inlineStr">
        <is>
          <t>M1 Identify equipment</t>
        </is>
      </c>
      <c r="F927" s="21" t="inlineStr">
        <is>
          <t>Y</t>
        </is>
      </c>
      <c r="G927" s="23" t="n"/>
      <c r="H927" s="14" t="inlineStr">
        <is>
          <t>M2 Specify the scale</t>
        </is>
      </c>
      <c r="I927" s="21" t="inlineStr">
        <is>
          <t>U</t>
        </is>
      </c>
      <c r="J927" s="23" t="n"/>
      <c r="K927" s="14" t="inlineStr">
        <is>
          <t>M3 Locate the records</t>
        </is>
      </c>
      <c r="L927" s="21" t="inlineStr">
        <is>
          <t>U</t>
        </is>
      </c>
      <c r="M927" s="23" t="n"/>
      <c r="N927" s="14" t="inlineStr">
        <is>
          <t>M4 Report precision</t>
        </is>
      </c>
      <c r="O927" s="21" t="inlineStr">
        <is>
          <t>U</t>
        </is>
      </c>
      <c r="P927" s="23" t="n"/>
      <c r="Q927" s="14" t="inlineStr">
        <is>
          <t>M5 Explain processing</t>
        </is>
      </c>
      <c r="R927" s="21" t="inlineStr">
        <is>
          <t>U</t>
        </is>
      </c>
      <c r="S927" s="23" t="n"/>
      <c r="T927" s="14">
        <f>IF(Z927=0,IF(ISNUMBER(SEARCH("X",AV927)),"Unrated (0-5; X)","Unrated (0-5)"),IF(Z927=1,V927&amp;"/5",V927&amp;"-"&amp;X927&amp;"/5 (P"&amp;IF(ISNUMBER(SEARCH("X",AV927)),"; X","")&amp;")"))</f>
        <v/>
      </c>
      <c r="U927" s="26">
        <f>IF(AS927=0,"",IF(AR927=0,"Incomplete/invalid",IF(AA927=0,IF(ISNUMBER(SEARCH("X",AW927)),"Unrated (0-5; X)","Unrated (0-5)"),IF(AA927=1,W927&amp;"/5",W927&amp;"-"&amp;Y927&amp;"/5 (P"&amp;IF(ISNUMBER(SEARCH("X",AW927)),"; X","")&amp;")"))))</f>
        <v/>
      </c>
      <c r="V927" s="53">
        <f>LEN(AV927)-LEN(SUBSTITUTE(AV927,"Y",""))</f>
        <v/>
      </c>
      <c r="W927" s="54">
        <f>IF(AR927=1,LEN(AW927)-LEN(SUBSTITUTE(AW927,"Y","")),"")</f>
        <v/>
      </c>
      <c r="X927" s="53">
        <f>5-(LEN(AV927)-LEN(SUBSTITUTE(AV927,"N","")))</f>
        <v/>
      </c>
      <c r="Y927" s="54">
        <f>IF(AR927=1,5-(LEN(AW927)-LEN(SUBSTITUTE(AW927,"N",""))),"")</f>
        <v/>
      </c>
      <c r="Z927" s="55">
        <f>(V927+5-X927)/5</f>
        <v/>
      </c>
      <c r="AA927" s="56">
        <f>IF(AR927=1,(W927+5-Y927)/5,"")</f>
        <v/>
      </c>
      <c r="AB927" s="57">
        <f>D927*V927/5</f>
        <v/>
      </c>
      <c r="AC927" s="58">
        <f>IF(AR927=1,D927*W927/5,"")</f>
        <v/>
      </c>
      <c r="AD927" s="57">
        <f>D927*X927/5</f>
        <v/>
      </c>
      <c r="AE927" s="58">
        <f>IF(AR927=1,D927*Y927/5,"")</f>
        <v/>
      </c>
      <c r="AF927" s="57">
        <f>D927*Z927</f>
        <v/>
      </c>
      <c r="AG927" s="58">
        <f>IF(AR927=1,D927*AA927,"")</f>
        <v/>
      </c>
      <c r="AH927" s="14" t="inlineStr">
        <is>
          <t>Y: M1 | N: none | X: none | U: M2, M3, M4, M5. See dataset-specific evidence note in MCDM_Grades and the complete rules in MCDM_Rubric.</t>
        </is>
      </c>
      <c r="AI927" s="27" t="n"/>
      <c r="AJ927" s="14" t="inlineStr">
        <is>
          <t>https://zenodo.org/records/18072573</t>
        </is>
      </c>
      <c r="AK927" s="27" t="n"/>
      <c r="AL927" s="14" t="inlineStr">
        <is>
          <t>P: primary documentation (not evaluator-verified data quality)</t>
        </is>
      </c>
      <c r="AM927" s="27" t="n"/>
      <c r="AN927" s="14" t="inlineStr">
        <is>
          <t>10.5281/zenodo.18072573</t>
        </is>
      </c>
      <c r="AO927" s="27" t="n"/>
      <c r="AP927" s="14" t="inlineStr">
        <is>
          <t>2026-09-07</t>
        </is>
      </c>
      <c r="AQ927" s="27" t="n"/>
      <c r="AR927" s="14">
        <f>IF(AND(AS927=5,LEN(AW927)=5,LEN(SUBSTITUTE(SUBSTITUTE(SUBSTITUTE(SUBSTITUTE(AW927,"Y",""),"N",""),"U",""),"X",""))=0),1,0)</f>
        <v/>
      </c>
      <c r="AS927" s="14">
        <f>COUNTA(G927,J927,M927,P927,S927)</f>
        <v/>
      </c>
      <c r="AT927" s="14">
        <f>SUM(IF(OR(G927="Y",G927="N",G927="U",G927="X"),IF(G927=F927,1,0),0),IF(OR(J927="Y",J927="N",J927="U",J927="X"),IF(J927=I927,1,0),0),IF(OR(M927="Y",M927="N",M927="U",M927="X"),IF(M927=L927,1,0),0),IF(OR(P927="Y",P927="N",P927="U",P927="X"),IF(P927=O927,1,0),0),IF(OR(S927="Y",S927="N",S927="U",S927="X"),IF(S927=R927,1,0),0))</f>
        <v/>
      </c>
      <c r="AU927" s="14">
        <f>A927&amp;"|"&amp;LEFT(C927,1)</f>
        <v/>
      </c>
      <c r="AV927" s="14">
        <f>F927&amp;I927&amp;L927&amp;O927&amp;R927</f>
        <v/>
      </c>
      <c r="AW927" s="14">
        <f>G927&amp;J927&amp;M927&amp;P927&amp;S927</f>
        <v/>
      </c>
    </row>
    <row r="928" ht="70" customHeight="1">
      <c r="A928" s="14" t="inlineStr">
        <is>
          <t>DS-116</t>
        </is>
      </c>
      <c r="B928" s="14" t="inlineStr">
        <is>
          <t>Flexible Pavement Distress Image Dataset Featuring Alligator Cracks and Edge Failures from National Highway N6, Bangladesh Part 1</t>
        </is>
      </c>
      <c r="C928" s="14" t="inlineStr">
        <is>
          <t>V Test Readiness</t>
        </is>
      </c>
      <c r="D928" s="14">
        <f>MCDM_Settings!$D$13</f>
        <v/>
      </c>
      <c r="E928" s="14" t="inlineStr">
        <is>
          <t>V1 Identify test data</t>
        </is>
      </c>
      <c r="F928" s="21" t="inlineStr">
        <is>
          <t>Y</t>
        </is>
      </c>
      <c r="G928" s="23" t="n"/>
      <c r="H928" s="14" t="inlineStr">
        <is>
          <t>V2 Define the splits</t>
        </is>
      </c>
      <c r="I928" s="21" t="inlineStr">
        <is>
          <t>U</t>
        </is>
      </c>
      <c r="J928" s="23" t="n"/>
      <c r="K928" s="14" t="inlineStr">
        <is>
          <t>V3 Prevent leakage</t>
        </is>
      </c>
      <c r="L928" s="21" t="inlineStr">
        <is>
          <t>U</t>
        </is>
      </c>
      <c r="M928" s="23" t="n"/>
      <c r="N928" s="14" t="inlineStr">
        <is>
          <t>V4 Provide a baseline</t>
        </is>
      </c>
      <c r="O928" s="21" t="inlineStr">
        <is>
          <t>U</t>
        </is>
      </c>
      <c r="P928" s="23" t="n"/>
      <c r="Q928" s="14" t="inlineStr">
        <is>
          <t>V5 Report uncertainty</t>
        </is>
      </c>
      <c r="R928" s="21" t="inlineStr">
        <is>
          <t>U</t>
        </is>
      </c>
      <c r="S928" s="23" t="n"/>
      <c r="T928" s="14">
        <f>IF(Z928=0,IF(ISNUMBER(SEARCH("X",AV928)),"Unrated (0-5; X)","Unrated (0-5)"),IF(Z928=1,V928&amp;"/5",V928&amp;"-"&amp;X928&amp;"/5 (P"&amp;IF(ISNUMBER(SEARCH("X",AV928)),"; X","")&amp;")"))</f>
        <v/>
      </c>
      <c r="U928" s="26">
        <f>IF(AS928=0,"",IF(AR928=0,"Incomplete/invalid",IF(AA928=0,IF(ISNUMBER(SEARCH("X",AW928)),"Unrated (0-5; X)","Unrated (0-5)"),IF(AA928=1,W928&amp;"/5",W928&amp;"-"&amp;Y928&amp;"/5 (P"&amp;IF(ISNUMBER(SEARCH("X",AW928)),"; X","")&amp;")"))))</f>
        <v/>
      </c>
      <c r="V928" s="53">
        <f>LEN(AV928)-LEN(SUBSTITUTE(AV928,"Y",""))</f>
        <v/>
      </c>
      <c r="W928" s="54">
        <f>IF(AR928=1,LEN(AW928)-LEN(SUBSTITUTE(AW928,"Y","")),"")</f>
        <v/>
      </c>
      <c r="X928" s="53">
        <f>5-(LEN(AV928)-LEN(SUBSTITUTE(AV928,"N","")))</f>
        <v/>
      </c>
      <c r="Y928" s="54">
        <f>IF(AR928=1,5-(LEN(AW928)-LEN(SUBSTITUTE(AW928,"N",""))),"")</f>
        <v/>
      </c>
      <c r="Z928" s="55">
        <f>(V928+5-X928)/5</f>
        <v/>
      </c>
      <c r="AA928" s="56">
        <f>IF(AR928=1,(W928+5-Y928)/5,"")</f>
        <v/>
      </c>
      <c r="AB928" s="57">
        <f>D928*V928/5</f>
        <v/>
      </c>
      <c r="AC928" s="58">
        <f>IF(AR928=1,D928*W928/5,"")</f>
        <v/>
      </c>
      <c r="AD928" s="57">
        <f>D928*X928/5</f>
        <v/>
      </c>
      <c r="AE928" s="58">
        <f>IF(AR928=1,D928*Y928/5,"")</f>
        <v/>
      </c>
      <c r="AF928" s="57">
        <f>D928*Z928</f>
        <v/>
      </c>
      <c r="AG928" s="58">
        <f>IF(AR928=1,D928*AA928,"")</f>
        <v/>
      </c>
      <c r="AH928" s="14" t="inlineStr">
        <is>
          <t>Y: V1 | N: none | X: none | U: V2, V3, V4, V5. See dataset-specific evidence note in MCDM_Grades and the complete rules in MCDM_Rubric.</t>
        </is>
      </c>
      <c r="AI928" s="27" t="n"/>
      <c r="AJ928" s="14" t="inlineStr">
        <is>
          <t>https://zenodo.org/records/18072573</t>
        </is>
      </c>
      <c r="AK928" s="27" t="n"/>
      <c r="AL928" s="14" t="inlineStr">
        <is>
          <t>P: primary documentation (not evaluator-verified data quality)</t>
        </is>
      </c>
      <c r="AM928" s="27" t="n"/>
      <c r="AN928" s="14" t="inlineStr">
        <is>
          <t>10.5281/zenodo.18072573</t>
        </is>
      </c>
      <c r="AO928" s="27" t="n"/>
      <c r="AP928" s="14" t="inlineStr">
        <is>
          <t>2026-09-07</t>
        </is>
      </c>
      <c r="AQ928" s="27" t="n"/>
      <c r="AR928" s="14">
        <f>IF(AND(AS928=5,LEN(AW928)=5,LEN(SUBSTITUTE(SUBSTITUTE(SUBSTITUTE(SUBSTITUTE(AW928,"Y",""),"N",""),"U",""),"X",""))=0),1,0)</f>
        <v/>
      </c>
      <c r="AS928" s="14">
        <f>COUNTA(G928,J928,M928,P928,S928)</f>
        <v/>
      </c>
      <c r="AT928" s="14">
        <f>SUM(IF(OR(G928="Y",G928="N",G928="U",G928="X"),IF(G928=F928,1,0),0),IF(OR(J928="Y",J928="N",J928="U",J928="X"),IF(J928=I928,1,0),0),IF(OR(M928="Y",M928="N",M928="U",M928="X"),IF(M928=L928,1,0),0),IF(OR(P928="Y",P928="N",P928="U",P928="X"),IF(P928=O928,1,0),0),IF(OR(S928="Y",S928="N",S928="U",S928="X"),IF(S928=R928,1,0),0))</f>
        <v/>
      </c>
      <c r="AU928" s="14">
        <f>A928&amp;"|"&amp;LEFT(C928,1)</f>
        <v/>
      </c>
      <c r="AV928" s="14">
        <f>F928&amp;I928&amp;L928&amp;O928&amp;R928</f>
        <v/>
      </c>
      <c r="AW928" s="14">
        <f>G928&amp;J928&amp;M928&amp;P928&amp;S928</f>
        <v/>
      </c>
    </row>
    <row r="929" ht="70" customHeight="1">
      <c r="A929" s="14" t="inlineStr">
        <is>
          <t>DS-116</t>
        </is>
      </c>
      <c r="B929" s="14" t="inlineStr">
        <is>
          <t>Flexible Pavement Distress Image Dataset Featuring Alligator Cracks and Edge Failures from National Highway N6, Bangladesh Part 1</t>
        </is>
      </c>
      <c r="C929" s="14" t="inlineStr">
        <is>
          <t>E Engineering Value</t>
        </is>
      </c>
      <c r="D929" s="14">
        <f>MCDM_Settings!$D$14</f>
        <v/>
      </c>
      <c r="E929" s="14" t="inlineStr">
        <is>
          <t>E1 Define the outcome</t>
        </is>
      </c>
      <c r="F929" s="21" t="inlineStr">
        <is>
          <t>U</t>
        </is>
      </c>
      <c r="G929" s="23" t="n"/>
      <c r="H929" s="14" t="inlineStr">
        <is>
          <t>E2 Provide measurements</t>
        </is>
      </c>
      <c r="I929" s="21" t="inlineStr">
        <is>
          <t>U</t>
        </is>
      </c>
      <c r="J929" s="23" t="n"/>
      <c r="K929" s="14" t="inlineStr">
        <is>
          <t>E3 Link the records</t>
        </is>
      </c>
      <c r="L929" s="21" t="inlineStr">
        <is>
          <t>U</t>
        </is>
      </c>
      <c r="M929" s="23" t="n"/>
      <c r="N929" s="14" t="inlineStr">
        <is>
          <t>E4 Map agency needs</t>
        </is>
      </c>
      <c r="O929" s="21" t="inlineStr">
        <is>
          <t>U</t>
        </is>
      </c>
      <c r="P929" s="23" t="n"/>
      <c r="Q929" s="14" t="inlineStr">
        <is>
          <t>E5 Validate the decision</t>
        </is>
      </c>
      <c r="R929" s="21" t="inlineStr">
        <is>
          <t>U</t>
        </is>
      </c>
      <c r="S929" s="23" t="n"/>
      <c r="T929" s="14">
        <f>IF(Z929=0,IF(ISNUMBER(SEARCH("X",AV929)),"Unrated (0-5; X)","Unrated (0-5)"),IF(Z929=1,V929&amp;"/5",V929&amp;"-"&amp;X929&amp;"/5 (P"&amp;IF(ISNUMBER(SEARCH("X",AV929)),"; X","")&amp;")"))</f>
        <v/>
      </c>
      <c r="U929" s="26">
        <f>IF(AS929=0,"",IF(AR929=0,"Incomplete/invalid",IF(AA929=0,IF(ISNUMBER(SEARCH("X",AW929)),"Unrated (0-5; X)","Unrated (0-5)"),IF(AA929=1,W929&amp;"/5",W929&amp;"-"&amp;Y929&amp;"/5 (P"&amp;IF(ISNUMBER(SEARCH("X",AW929)),"; X","")&amp;")"))))</f>
        <v/>
      </c>
      <c r="V929" s="53">
        <f>LEN(AV929)-LEN(SUBSTITUTE(AV929,"Y",""))</f>
        <v/>
      </c>
      <c r="W929" s="54">
        <f>IF(AR929=1,LEN(AW929)-LEN(SUBSTITUTE(AW929,"Y","")),"")</f>
        <v/>
      </c>
      <c r="X929" s="53">
        <f>5-(LEN(AV929)-LEN(SUBSTITUTE(AV929,"N","")))</f>
        <v/>
      </c>
      <c r="Y929" s="54">
        <f>IF(AR929=1,5-(LEN(AW929)-LEN(SUBSTITUTE(AW929,"N",""))),"")</f>
        <v/>
      </c>
      <c r="Z929" s="55">
        <f>(V929+5-X929)/5</f>
        <v/>
      </c>
      <c r="AA929" s="56">
        <f>IF(AR929=1,(W929+5-Y929)/5,"")</f>
        <v/>
      </c>
      <c r="AB929" s="57">
        <f>D929*V929/5</f>
        <v/>
      </c>
      <c r="AC929" s="58">
        <f>IF(AR929=1,D929*W929/5,"")</f>
        <v/>
      </c>
      <c r="AD929" s="57">
        <f>D929*X929/5</f>
        <v/>
      </c>
      <c r="AE929" s="58">
        <f>IF(AR929=1,D929*Y929/5,"")</f>
        <v/>
      </c>
      <c r="AF929" s="57">
        <f>D929*Z929</f>
        <v/>
      </c>
      <c r="AG929" s="58">
        <f>IF(AR929=1,D929*AA929,"")</f>
        <v/>
      </c>
      <c r="AH929" s="14" t="inlineStr">
        <is>
          <t>Y: none | N: none | X: none | U: E1, E2, E3, E4, E5. See dataset-specific evidence note in MCDM_Grades and the complete rules in MCDM_Rubric.</t>
        </is>
      </c>
      <c r="AI929" s="27" t="n"/>
      <c r="AJ929" s="14" t="inlineStr">
        <is>
          <t>https://zenodo.org/records/18072573</t>
        </is>
      </c>
      <c r="AK929" s="27" t="n"/>
      <c r="AL929" s="14" t="inlineStr">
        <is>
          <t>P: primary documentation (not evaluator-verified data quality)</t>
        </is>
      </c>
      <c r="AM929" s="27" t="n"/>
      <c r="AN929" s="14" t="inlineStr">
        <is>
          <t>10.5281/zenodo.18072573</t>
        </is>
      </c>
      <c r="AO929" s="27" t="n"/>
      <c r="AP929" s="14" t="inlineStr">
        <is>
          <t>2026-09-07</t>
        </is>
      </c>
      <c r="AQ929" s="27" t="n"/>
      <c r="AR929" s="14">
        <f>IF(AND(AS929=5,LEN(AW929)=5,LEN(SUBSTITUTE(SUBSTITUTE(SUBSTITUTE(SUBSTITUTE(AW929,"Y",""),"N",""),"U",""),"X",""))=0),1,0)</f>
        <v/>
      </c>
      <c r="AS929" s="14">
        <f>COUNTA(G929,J929,M929,P929,S929)</f>
        <v/>
      </c>
      <c r="AT929" s="14">
        <f>SUM(IF(OR(G929="Y",G929="N",G929="U",G929="X"),IF(G929=F929,1,0),0),IF(OR(J929="Y",J929="N",J929="U",J929="X"),IF(J929=I929,1,0),0),IF(OR(M929="Y",M929="N",M929="U",M929="X"),IF(M929=L929,1,0),0),IF(OR(P929="Y",P929="N",P929="U",P929="X"),IF(P929=O929,1,0),0),IF(OR(S929="Y",S929="N",S929="U",S929="X"),IF(S929=R929,1,0),0))</f>
        <v/>
      </c>
      <c r="AU929" s="14">
        <f>A929&amp;"|"&amp;LEFT(C929,1)</f>
        <v/>
      </c>
      <c r="AV929" s="14">
        <f>F929&amp;I929&amp;L929&amp;O929&amp;R929</f>
        <v/>
      </c>
      <c r="AW929" s="14">
        <f>G929&amp;J929&amp;M929&amp;P929&amp;S929</f>
        <v/>
      </c>
    </row>
    <row r="930" ht="70" customHeight="1">
      <c r="A930" s="14" t="inlineStr">
        <is>
          <t>DS-117</t>
        </is>
      </c>
      <c r="B930" s="14" t="inlineStr">
        <is>
          <t>Flexible Pavement Distress Image Dataset Featuring Alligator Cracks and Edge Failures from National Highway N6, Bangladesh Part 2</t>
        </is>
      </c>
      <c r="C930" s="14" t="inlineStr">
        <is>
          <t>A Access</t>
        </is>
      </c>
      <c r="D930" s="14">
        <f>MCDM_Settings!$D$7</f>
        <v/>
      </c>
      <c r="E930" s="14" t="inlineStr">
        <is>
          <t>A1 Find the release</t>
        </is>
      </c>
      <c r="F930" s="21" t="inlineStr">
        <is>
          <t>Y</t>
        </is>
      </c>
      <c r="G930" s="23" t="n"/>
      <c r="H930" s="14" t="inlineStr">
        <is>
          <t>A2 Get the data</t>
        </is>
      </c>
      <c r="I930" s="21" t="inlineStr">
        <is>
          <t>Y</t>
        </is>
      </c>
      <c r="J930" s="23" t="n"/>
      <c r="K930" s="14" t="inlineStr">
        <is>
          <t>A3 Check the license</t>
        </is>
      </c>
      <c r="L930" s="21" t="inlineStr">
        <is>
          <t>Y</t>
        </is>
      </c>
      <c r="M930" s="23" t="n"/>
      <c r="N930" s="14" t="inlineStr">
        <is>
          <t>A4 Check other rights</t>
        </is>
      </c>
      <c r="O930" s="21" t="inlineStr">
        <is>
          <t>U</t>
        </is>
      </c>
      <c r="P930" s="23" t="n"/>
      <c r="Q930" s="14" t="inlineStr">
        <is>
          <t>A5 Open a sample</t>
        </is>
      </c>
      <c r="R930" s="21" t="inlineStr">
        <is>
          <t>U</t>
        </is>
      </c>
      <c r="S930" s="23" t="n"/>
      <c r="T930" s="14">
        <f>IF(Z930=0,IF(ISNUMBER(SEARCH("X",AV930)),"Unrated (0-5; X)","Unrated (0-5)"),IF(Z930=1,V930&amp;"/5",V930&amp;"-"&amp;X930&amp;"/5 (P"&amp;IF(ISNUMBER(SEARCH("X",AV930)),"; X","")&amp;")"))</f>
        <v/>
      </c>
      <c r="U930" s="26">
        <f>IF(AS930=0,"",IF(AR930=0,"Incomplete/invalid",IF(AA930=0,IF(ISNUMBER(SEARCH("X",AW930)),"Unrated (0-5; X)","Unrated (0-5)"),IF(AA930=1,W930&amp;"/5",W930&amp;"-"&amp;Y930&amp;"/5 (P"&amp;IF(ISNUMBER(SEARCH("X",AW930)),"; X","")&amp;")"))))</f>
        <v/>
      </c>
      <c r="V930" s="53">
        <f>LEN(AV930)-LEN(SUBSTITUTE(AV930,"Y",""))</f>
        <v/>
      </c>
      <c r="W930" s="54">
        <f>IF(AR930=1,LEN(AW930)-LEN(SUBSTITUTE(AW930,"Y","")),"")</f>
        <v/>
      </c>
      <c r="X930" s="53">
        <f>5-(LEN(AV930)-LEN(SUBSTITUTE(AV930,"N","")))</f>
        <v/>
      </c>
      <c r="Y930" s="54">
        <f>IF(AR930=1,5-(LEN(AW930)-LEN(SUBSTITUTE(AW930,"N",""))),"")</f>
        <v/>
      </c>
      <c r="Z930" s="55">
        <f>(V930+5-X930)/5</f>
        <v/>
      </c>
      <c r="AA930" s="56">
        <f>IF(AR930=1,(W930+5-Y930)/5,"")</f>
        <v/>
      </c>
      <c r="AB930" s="57">
        <f>D930*V930/5</f>
        <v/>
      </c>
      <c r="AC930" s="58">
        <f>IF(AR930=1,D930*W930/5,"")</f>
        <v/>
      </c>
      <c r="AD930" s="57">
        <f>D930*X930/5</f>
        <v/>
      </c>
      <c r="AE930" s="58">
        <f>IF(AR930=1,D930*Y930/5,"")</f>
        <v/>
      </c>
      <c r="AF930" s="57">
        <f>D930*Z930</f>
        <v/>
      </c>
      <c r="AG930" s="58">
        <f>IF(AR930=1,D930*AA930,"")</f>
        <v/>
      </c>
      <c r="AH930" s="14" t="inlineStr">
        <is>
          <t>Y: A1, A2, A3 | N: none | X: none | U: A4, A5. See dataset-specific evidence note in MCDM_Grades and the complete rules in MCDM_Rubric.</t>
        </is>
      </c>
      <c r="AI930" s="27" t="n"/>
      <c r="AJ930" s="14" t="inlineStr">
        <is>
          <t>https://zenodo.org/records/18114226</t>
        </is>
      </c>
      <c r="AK930" s="27" t="n"/>
      <c r="AL930" s="14" t="inlineStr">
        <is>
          <t>P: primary documentation (not evaluator-verified data quality)</t>
        </is>
      </c>
      <c r="AM930" s="27" t="n"/>
      <c r="AN930" s="14" t="inlineStr">
        <is>
          <t>Documentation snapshot; payload release not fully pinned</t>
        </is>
      </c>
      <c r="AO930" s="27" t="n"/>
      <c r="AP930" s="14" t="inlineStr">
        <is>
          <t>2026-09-07</t>
        </is>
      </c>
      <c r="AQ930" s="27" t="n"/>
      <c r="AR930" s="14">
        <f>IF(AND(AS930=5,LEN(AW930)=5,LEN(SUBSTITUTE(SUBSTITUTE(SUBSTITUTE(SUBSTITUTE(AW930,"Y",""),"N",""),"U",""),"X",""))=0),1,0)</f>
        <v/>
      </c>
      <c r="AS930" s="14">
        <f>COUNTA(G930,J930,M930,P930,S930)</f>
        <v/>
      </c>
      <c r="AT930" s="14">
        <f>SUM(IF(OR(G930="Y",G930="N",G930="U",G930="X"),IF(G930=F930,1,0),0),IF(OR(J930="Y",J930="N",J930="U",J930="X"),IF(J930=I930,1,0),0),IF(OR(M930="Y",M930="N",M930="U",M930="X"),IF(M930=L930,1,0),0),IF(OR(P930="Y",P930="N",P930="U",P930="X"),IF(P930=O930,1,0),0),IF(OR(S930="Y",S930="N",S930="U",S930="X"),IF(S930=R930,1,0),0))</f>
        <v/>
      </c>
      <c r="AU930" s="14">
        <f>A930&amp;"|"&amp;LEFT(C930,1)</f>
        <v/>
      </c>
      <c r="AV930" s="14">
        <f>F930&amp;I930&amp;L930&amp;O930&amp;R930</f>
        <v/>
      </c>
      <c r="AW930" s="14">
        <f>G930&amp;J930&amp;M930&amp;P930&amp;S930</f>
        <v/>
      </c>
    </row>
    <row r="931" ht="70" customHeight="1">
      <c r="A931" s="14" t="inlineStr">
        <is>
          <t>DS-117</t>
        </is>
      </c>
      <c r="B931" s="14" t="inlineStr">
        <is>
          <t>Flexible Pavement Distress Image Dataset Featuring Alligator Cracks and Edge Failures from National Highway N6, Bangladesh Part 2</t>
        </is>
      </c>
      <c r="C931" s="14" t="inlineStr">
        <is>
          <t>L Label Quality</t>
        </is>
      </c>
      <c r="D931" s="14">
        <f>MCDM_Settings!$D$8</f>
        <v/>
      </c>
      <c r="E931" s="14" t="inlineStr">
        <is>
          <t>L1 Define the targets</t>
        </is>
      </c>
      <c r="F931" s="21" t="inlineStr">
        <is>
          <t>Y</t>
        </is>
      </c>
      <c r="G931" s="23" t="n"/>
      <c r="H931" s="14" t="inlineStr">
        <is>
          <t>L2 Explain the rules</t>
        </is>
      </c>
      <c r="I931" s="21" t="inlineStr">
        <is>
          <t>U</t>
        </is>
      </c>
      <c r="J931" s="23" t="n"/>
      <c r="K931" s="14" t="inlineStr">
        <is>
          <t>L3 Identify the team</t>
        </is>
      </c>
      <c r="L931" s="21" t="inlineStr">
        <is>
          <t>U</t>
        </is>
      </c>
      <c r="M931" s="23" t="n"/>
      <c r="N931" s="14" t="inlineStr">
        <is>
          <t>L4 Review and correct</t>
        </is>
      </c>
      <c r="O931" s="21" t="inlineStr">
        <is>
          <t>U</t>
        </is>
      </c>
      <c r="P931" s="23" t="n"/>
      <c r="Q931" s="14" t="inlineStr">
        <is>
          <t>L5 Measure reliability</t>
        </is>
      </c>
      <c r="R931" s="21" t="inlineStr">
        <is>
          <t>U</t>
        </is>
      </c>
      <c r="S931" s="23" t="n"/>
      <c r="T931" s="14">
        <f>IF(Z931=0,IF(ISNUMBER(SEARCH("X",AV931)),"Unrated (0-5; X)","Unrated (0-5)"),IF(Z931=1,V931&amp;"/5",V931&amp;"-"&amp;X931&amp;"/5 (P"&amp;IF(ISNUMBER(SEARCH("X",AV931)),"; X","")&amp;")"))</f>
        <v/>
      </c>
      <c r="U931" s="26">
        <f>IF(AS931=0,"",IF(AR931=0,"Incomplete/invalid",IF(AA931=0,IF(ISNUMBER(SEARCH("X",AW931)),"Unrated (0-5; X)","Unrated (0-5)"),IF(AA931=1,W931&amp;"/5",W931&amp;"-"&amp;Y931&amp;"/5 (P"&amp;IF(ISNUMBER(SEARCH("X",AW931)),"; X","")&amp;")"))))</f>
        <v/>
      </c>
      <c r="V931" s="53">
        <f>LEN(AV931)-LEN(SUBSTITUTE(AV931,"Y",""))</f>
        <v/>
      </c>
      <c r="W931" s="54">
        <f>IF(AR931=1,LEN(AW931)-LEN(SUBSTITUTE(AW931,"Y","")),"")</f>
        <v/>
      </c>
      <c r="X931" s="53">
        <f>5-(LEN(AV931)-LEN(SUBSTITUTE(AV931,"N","")))</f>
        <v/>
      </c>
      <c r="Y931" s="54">
        <f>IF(AR931=1,5-(LEN(AW931)-LEN(SUBSTITUTE(AW931,"N",""))),"")</f>
        <v/>
      </c>
      <c r="Z931" s="55">
        <f>(V931+5-X931)/5</f>
        <v/>
      </c>
      <c r="AA931" s="56">
        <f>IF(AR931=1,(W931+5-Y931)/5,"")</f>
        <v/>
      </c>
      <c r="AB931" s="57">
        <f>D931*V931/5</f>
        <v/>
      </c>
      <c r="AC931" s="58">
        <f>IF(AR931=1,D931*W931/5,"")</f>
        <v/>
      </c>
      <c r="AD931" s="57">
        <f>D931*X931/5</f>
        <v/>
      </c>
      <c r="AE931" s="58">
        <f>IF(AR931=1,D931*Y931/5,"")</f>
        <v/>
      </c>
      <c r="AF931" s="57">
        <f>D931*Z931</f>
        <v/>
      </c>
      <c r="AG931" s="58">
        <f>IF(AR931=1,D931*AA931,"")</f>
        <v/>
      </c>
      <c r="AH931" s="14" t="inlineStr">
        <is>
          <t>Y: L1 | N: none | X: none | U: L2, L3, L4, L5. See dataset-specific evidence note in MCDM_Grades and the complete rules in MCDM_Rubric.</t>
        </is>
      </c>
      <c r="AI931" s="27" t="n"/>
      <c r="AJ931" s="14" t="inlineStr">
        <is>
          <t>https://zenodo.org/records/18114226</t>
        </is>
      </c>
      <c r="AK931" s="27" t="n"/>
      <c r="AL931" s="14" t="inlineStr">
        <is>
          <t>P: primary documentation (not evaluator-verified data quality)</t>
        </is>
      </c>
      <c r="AM931" s="27" t="n"/>
      <c r="AN931" s="14" t="inlineStr">
        <is>
          <t>Documentation snapshot; payload release not fully pinned</t>
        </is>
      </c>
      <c r="AO931" s="27" t="n"/>
      <c r="AP931" s="14" t="inlineStr">
        <is>
          <t>2026-09-07</t>
        </is>
      </c>
      <c r="AQ931" s="27" t="n"/>
      <c r="AR931" s="14">
        <f>IF(AND(AS931=5,LEN(AW931)=5,LEN(SUBSTITUTE(SUBSTITUTE(SUBSTITUTE(SUBSTITUTE(AW931,"Y",""),"N",""),"U",""),"X",""))=0),1,0)</f>
        <v/>
      </c>
      <c r="AS931" s="14">
        <f>COUNTA(G931,J931,M931,P931,S931)</f>
        <v/>
      </c>
      <c r="AT931" s="14">
        <f>SUM(IF(OR(G931="Y",G931="N",G931="U",G931="X"),IF(G931=F931,1,0),0),IF(OR(J931="Y",J931="N",J931="U",J931="X"),IF(J931=I931,1,0),0),IF(OR(M931="Y",M931="N",M931="U",M931="X"),IF(M931=L931,1,0),0),IF(OR(P931="Y",P931="N",P931="U",P931="X"),IF(P931=O931,1,0),0),IF(OR(S931="Y",S931="N",S931="U",S931="X"),IF(S931=R931,1,0),0))</f>
        <v/>
      </c>
      <c r="AU931" s="14">
        <f>A931&amp;"|"&amp;LEFT(C931,1)</f>
        <v/>
      </c>
      <c r="AV931" s="14">
        <f>F931&amp;I931&amp;L931&amp;O931&amp;R931</f>
        <v/>
      </c>
      <c r="AW931" s="14">
        <f>G931&amp;J931&amp;M931&amp;P931&amp;S931</f>
        <v/>
      </c>
    </row>
    <row r="932" ht="70" customHeight="1">
      <c r="A932" s="14" t="inlineStr">
        <is>
          <t>DS-117</t>
        </is>
      </c>
      <c r="B932" s="14" t="inlineStr">
        <is>
          <t>Flexible Pavement Distress Image Dataset Featuring Alligator Cracks and Edge Failures from National Highway N6, Bangladesh Part 2</t>
        </is>
      </c>
      <c r="C932" s="14" t="inlineStr">
        <is>
          <t>D Documentation</t>
        </is>
      </c>
      <c r="D932" s="14">
        <f>MCDM_Settings!$D$9</f>
        <v/>
      </c>
      <c r="E932" s="14" t="inlineStr">
        <is>
          <t>D1 Describe the files</t>
        </is>
      </c>
      <c r="F932" s="21" t="inlineStr">
        <is>
          <t>U</t>
        </is>
      </c>
      <c r="G932" s="23" t="n"/>
      <c r="H932" s="14" t="inlineStr">
        <is>
          <t>D2 Explain the source</t>
        </is>
      </c>
      <c r="I932" s="21" t="inlineStr">
        <is>
          <t>Y</t>
        </is>
      </c>
      <c r="J932" s="23" t="n"/>
      <c r="K932" s="14" t="inlineStr">
        <is>
          <t>D3 Track the version</t>
        </is>
      </c>
      <c r="L932" s="21" t="inlineStr">
        <is>
          <t>U</t>
        </is>
      </c>
      <c r="M932" s="23" t="n"/>
      <c r="N932" s="14" t="inlineStr">
        <is>
          <t>D4 State the limits</t>
        </is>
      </c>
      <c r="O932" s="21" t="inlineStr">
        <is>
          <t>U</t>
        </is>
      </c>
      <c r="P932" s="23" t="n"/>
      <c r="Q932" s="14" t="inlineStr">
        <is>
          <t>D5 Locate the details</t>
        </is>
      </c>
      <c r="R932" s="21" t="inlineStr">
        <is>
          <t>Y</t>
        </is>
      </c>
      <c r="S932" s="23" t="n"/>
      <c r="T932" s="14">
        <f>IF(Z932=0,IF(ISNUMBER(SEARCH("X",AV932)),"Unrated (0-5; X)","Unrated (0-5)"),IF(Z932=1,V932&amp;"/5",V932&amp;"-"&amp;X932&amp;"/5 (P"&amp;IF(ISNUMBER(SEARCH("X",AV932)),"; X","")&amp;")"))</f>
        <v/>
      </c>
      <c r="U932" s="26">
        <f>IF(AS932=0,"",IF(AR932=0,"Incomplete/invalid",IF(AA932=0,IF(ISNUMBER(SEARCH("X",AW932)),"Unrated (0-5; X)","Unrated (0-5)"),IF(AA932=1,W932&amp;"/5",W932&amp;"-"&amp;Y932&amp;"/5 (P"&amp;IF(ISNUMBER(SEARCH("X",AW932)),"; X","")&amp;")"))))</f>
        <v/>
      </c>
      <c r="V932" s="53">
        <f>LEN(AV932)-LEN(SUBSTITUTE(AV932,"Y",""))</f>
        <v/>
      </c>
      <c r="W932" s="54">
        <f>IF(AR932=1,LEN(AW932)-LEN(SUBSTITUTE(AW932,"Y","")),"")</f>
        <v/>
      </c>
      <c r="X932" s="53">
        <f>5-(LEN(AV932)-LEN(SUBSTITUTE(AV932,"N","")))</f>
        <v/>
      </c>
      <c r="Y932" s="54">
        <f>IF(AR932=1,5-(LEN(AW932)-LEN(SUBSTITUTE(AW932,"N",""))),"")</f>
        <v/>
      </c>
      <c r="Z932" s="55">
        <f>(V932+5-X932)/5</f>
        <v/>
      </c>
      <c r="AA932" s="56">
        <f>IF(AR932=1,(W932+5-Y932)/5,"")</f>
        <v/>
      </c>
      <c r="AB932" s="57">
        <f>D932*V932/5</f>
        <v/>
      </c>
      <c r="AC932" s="58">
        <f>IF(AR932=1,D932*W932/5,"")</f>
        <v/>
      </c>
      <c r="AD932" s="57">
        <f>D932*X932/5</f>
        <v/>
      </c>
      <c r="AE932" s="58">
        <f>IF(AR932=1,D932*Y932/5,"")</f>
        <v/>
      </c>
      <c r="AF932" s="57">
        <f>D932*Z932</f>
        <v/>
      </c>
      <c r="AG932" s="58">
        <f>IF(AR932=1,D932*AA932,"")</f>
        <v/>
      </c>
      <c r="AH932" s="14" t="inlineStr">
        <is>
          <t>Y: D2, D5 | N: none | X: none | U: D1, D3, D4. See dataset-specific evidence note in MCDM_Grades and the complete rules in MCDM_Rubric.</t>
        </is>
      </c>
      <c r="AI932" s="27" t="n"/>
      <c r="AJ932" s="14" t="inlineStr">
        <is>
          <t>https://zenodo.org/records/18114226</t>
        </is>
      </c>
      <c r="AK932" s="27" t="n"/>
      <c r="AL932" s="14" t="inlineStr">
        <is>
          <t>P: primary documentation (not evaluator-verified data quality)</t>
        </is>
      </c>
      <c r="AM932" s="27" t="n"/>
      <c r="AN932" s="14" t="inlineStr">
        <is>
          <t>Documentation snapshot; payload release not fully pinned</t>
        </is>
      </c>
      <c r="AO932" s="27" t="n"/>
      <c r="AP932" s="14" t="inlineStr">
        <is>
          <t>2026-09-07</t>
        </is>
      </c>
      <c r="AQ932" s="27" t="n"/>
      <c r="AR932" s="14">
        <f>IF(AND(AS932=5,LEN(AW932)=5,LEN(SUBSTITUTE(SUBSTITUTE(SUBSTITUTE(SUBSTITUTE(AW932,"Y",""),"N",""),"U",""),"X",""))=0),1,0)</f>
        <v/>
      </c>
      <c r="AS932" s="14">
        <f>COUNTA(G932,J932,M932,P932,S932)</f>
        <v/>
      </c>
      <c r="AT932" s="14">
        <f>SUM(IF(OR(G932="Y",G932="N",G932="U",G932="X"),IF(G932=F932,1,0),0),IF(OR(J932="Y",J932="N",J932="U",J932="X"),IF(J932=I932,1,0),0),IF(OR(M932="Y",M932="N",M932="U",M932="X"),IF(M932=L932,1,0),0),IF(OR(P932="Y",P932="N",P932="U",P932="X"),IF(P932=O932,1,0),0),IF(OR(S932="Y",S932="N",S932="U",S932="X"),IF(S932=R932,1,0),0))</f>
        <v/>
      </c>
      <c r="AU932" s="14">
        <f>A932&amp;"|"&amp;LEFT(C932,1)</f>
        <v/>
      </c>
      <c r="AV932" s="14">
        <f>F932&amp;I932&amp;L932&amp;O932&amp;R932</f>
        <v/>
      </c>
      <c r="AW932" s="14">
        <f>G932&amp;J932&amp;M932&amp;P932&amp;S932</f>
        <v/>
      </c>
    </row>
    <row r="933" ht="70" customHeight="1">
      <c r="A933" s="14" t="inlineStr">
        <is>
          <t>DS-117</t>
        </is>
      </c>
      <c r="B933" s="14" t="inlineStr">
        <is>
          <t>Flexible Pavement Distress Image Dataset Featuring Alligator Cracks and Edge Failures from National Highway N6, Bangladesh Part 2</t>
        </is>
      </c>
      <c r="C933" s="14" t="inlineStr">
        <is>
          <t>C Sample Size</t>
        </is>
      </c>
      <c r="D933" s="14">
        <f>MCDM_Settings!$D$10</f>
        <v/>
      </c>
      <c r="E933" s="14" t="inlineStr">
        <is>
          <t>C1 Count originals</t>
        </is>
      </c>
      <c r="F933" s="21" t="inlineStr">
        <is>
          <t>X</t>
        </is>
      </c>
      <c r="G933" s="23" t="n"/>
      <c r="H933" s="14" t="inlineStr">
        <is>
          <t>C2 Count each class</t>
        </is>
      </c>
      <c r="I933" s="21" t="inlineStr">
        <is>
          <t>U</t>
        </is>
      </c>
      <c r="J933" s="23" t="n"/>
      <c r="K933" s="14" t="inlineStr">
        <is>
          <t>C3 Count each group</t>
        </is>
      </c>
      <c r="L933" s="21" t="inlineStr">
        <is>
          <t>U</t>
        </is>
      </c>
      <c r="M933" s="23" t="n"/>
      <c r="N933" s="14" t="inlineStr">
        <is>
          <t>C4 Count each split</t>
        </is>
      </c>
      <c r="O933" s="21" t="inlineStr">
        <is>
          <t>U</t>
        </is>
      </c>
      <c r="P933" s="23" t="n"/>
      <c r="Q933" s="14" t="inlineStr">
        <is>
          <t>C5 Justify the size</t>
        </is>
      </c>
      <c r="R933" s="21" t="inlineStr">
        <is>
          <t>U</t>
        </is>
      </c>
      <c r="S933" s="23" t="n"/>
      <c r="T933" s="14">
        <f>IF(Z933=0,IF(ISNUMBER(SEARCH("X",AV933)),"Unrated (0-5; X)","Unrated (0-5)"),IF(Z933=1,V933&amp;"/5",V933&amp;"-"&amp;X933&amp;"/5 (P"&amp;IF(ISNUMBER(SEARCH("X",AV933)),"; X","")&amp;")"))</f>
        <v/>
      </c>
      <c r="U933" s="26">
        <f>IF(AS933=0,"",IF(AR933=0,"Incomplete/invalid",IF(AA933=0,IF(ISNUMBER(SEARCH("X",AW933)),"Unrated (0-5; X)","Unrated (0-5)"),IF(AA933=1,W933&amp;"/5",W933&amp;"-"&amp;Y933&amp;"/5 (P"&amp;IF(ISNUMBER(SEARCH("X",AW933)),"; X","")&amp;")"))))</f>
        <v/>
      </c>
      <c r="V933" s="53">
        <f>LEN(AV933)-LEN(SUBSTITUTE(AV933,"Y",""))</f>
        <v/>
      </c>
      <c r="W933" s="54">
        <f>IF(AR933=1,LEN(AW933)-LEN(SUBSTITUTE(AW933,"Y","")),"")</f>
        <v/>
      </c>
      <c r="X933" s="53">
        <f>5-(LEN(AV933)-LEN(SUBSTITUTE(AV933,"N","")))</f>
        <v/>
      </c>
      <c r="Y933" s="54">
        <f>IF(AR933=1,5-(LEN(AW933)-LEN(SUBSTITUTE(AW933,"N",""))),"")</f>
        <v/>
      </c>
      <c r="Z933" s="55">
        <f>(V933+5-X933)/5</f>
        <v/>
      </c>
      <c r="AA933" s="56">
        <f>IF(AR933=1,(W933+5-Y933)/5,"")</f>
        <v/>
      </c>
      <c r="AB933" s="57">
        <f>D933*V933/5</f>
        <v/>
      </c>
      <c r="AC933" s="58">
        <f>IF(AR933=1,D933*W933/5,"")</f>
        <v/>
      </c>
      <c r="AD933" s="57">
        <f>D933*X933/5</f>
        <v/>
      </c>
      <c r="AE933" s="58">
        <f>IF(AR933=1,D933*Y933/5,"")</f>
        <v/>
      </c>
      <c r="AF933" s="57">
        <f>D933*Z933</f>
        <v/>
      </c>
      <c r="AG933" s="58">
        <f>IF(AR933=1,D933*AA933,"")</f>
        <v/>
      </c>
      <c r="AH933" s="14" t="inlineStr">
        <is>
          <t>Y: none | N: none | X: C1 | U: C2, C3, C4, C5. See dataset-specific evidence note in MCDM_Grades and the complete rules in MCDM_Rubric.</t>
        </is>
      </c>
      <c r="AI933" s="27" t="n"/>
      <c r="AJ933" s="14" t="inlineStr">
        <is>
          <t>https://zenodo.org/records/18114226</t>
        </is>
      </c>
      <c r="AK933" s="27" t="n"/>
      <c r="AL933" s="14" t="inlineStr">
        <is>
          <t>P: primary documentation (not evaluator-verified data quality)</t>
        </is>
      </c>
      <c r="AM933" s="27" t="n"/>
      <c r="AN933" s="14" t="inlineStr">
        <is>
          <t>Documentation snapshot; payload release not fully pinned</t>
        </is>
      </c>
      <c r="AO933" s="27" t="n"/>
      <c r="AP933" s="14" t="inlineStr">
        <is>
          <t>2026-09-07</t>
        </is>
      </c>
      <c r="AQ933" s="27" t="n"/>
      <c r="AR933" s="14">
        <f>IF(AND(AS933=5,LEN(AW933)=5,LEN(SUBSTITUTE(SUBSTITUTE(SUBSTITUTE(SUBSTITUTE(AW933,"Y",""),"N",""),"U",""),"X",""))=0),1,0)</f>
        <v/>
      </c>
      <c r="AS933" s="14">
        <f>COUNTA(G933,J933,M933,P933,S933)</f>
        <v/>
      </c>
      <c r="AT933" s="14">
        <f>SUM(IF(OR(G933="Y",G933="N",G933="U",G933="X"),IF(G933=F933,1,0),0),IF(OR(J933="Y",J933="N",J933="U",J933="X"),IF(J933=I933,1,0),0),IF(OR(M933="Y",M933="N",M933="U",M933="X"),IF(M933=L933,1,0),0),IF(OR(P933="Y",P933="N",P933="U",P933="X"),IF(P933=O933,1,0),0),IF(OR(S933="Y",S933="N",S933="U",S933="X"),IF(S933=R933,1,0),0))</f>
        <v/>
      </c>
      <c r="AU933" s="14">
        <f>A933&amp;"|"&amp;LEFT(C933,1)</f>
        <v/>
      </c>
      <c r="AV933" s="14">
        <f>F933&amp;I933&amp;L933&amp;O933&amp;R933</f>
        <v/>
      </c>
      <c r="AW933" s="14">
        <f>G933&amp;J933&amp;M933&amp;P933&amp;S933</f>
        <v/>
      </c>
    </row>
    <row r="934" ht="70" customHeight="1">
      <c r="A934" s="14" t="inlineStr">
        <is>
          <t>DS-117</t>
        </is>
      </c>
      <c r="B934" s="14" t="inlineStr">
        <is>
          <t>Flexible Pavement Distress Image Dataset Featuring Alligator Cracks and Edge Failures from National Highway N6, Bangladesh Part 2</t>
        </is>
      </c>
      <c r="C934" s="14" t="inlineStr">
        <is>
          <t>R Domain Fit</t>
        </is>
      </c>
      <c r="D934" s="14">
        <f>MCDM_Settings!$D$11</f>
        <v/>
      </c>
      <c r="E934" s="14" t="inlineStr">
        <is>
          <t>R1 Define the domain</t>
        </is>
      </c>
      <c r="F934" s="21" t="inlineStr">
        <is>
          <t>Y</t>
        </is>
      </c>
      <c r="G934" s="23" t="n"/>
      <c r="H934" s="14" t="inlineStr">
        <is>
          <t>R2 Describe coverage</t>
        </is>
      </c>
      <c r="I934" s="21" t="inlineStr">
        <is>
          <t>Y</t>
        </is>
      </c>
      <c r="J934" s="23" t="n"/>
      <c r="K934" s="14" t="inlineStr">
        <is>
          <t>R3 Compare the target</t>
        </is>
      </c>
      <c r="L934" s="21" t="inlineStr">
        <is>
          <t>U</t>
        </is>
      </c>
      <c r="M934" s="23" t="n"/>
      <c r="N934" s="14" t="inlineStr">
        <is>
          <t>R4 Check for bias</t>
        </is>
      </c>
      <c r="O934" s="21" t="inlineStr">
        <is>
          <t>U</t>
        </is>
      </c>
      <c r="P934" s="23" t="n"/>
      <c r="Q934" s="14" t="inlineStr">
        <is>
          <t>R5 Test a new domain</t>
        </is>
      </c>
      <c r="R934" s="21" t="inlineStr">
        <is>
          <t>U</t>
        </is>
      </c>
      <c r="S934" s="23" t="n"/>
      <c r="T934" s="14">
        <f>IF(Z934=0,IF(ISNUMBER(SEARCH("X",AV934)),"Unrated (0-5; X)","Unrated (0-5)"),IF(Z934=1,V934&amp;"/5",V934&amp;"-"&amp;X934&amp;"/5 (P"&amp;IF(ISNUMBER(SEARCH("X",AV934)),"; X","")&amp;")"))</f>
        <v/>
      </c>
      <c r="U934" s="26">
        <f>IF(AS934=0,"",IF(AR934=0,"Incomplete/invalid",IF(AA934=0,IF(ISNUMBER(SEARCH("X",AW934)),"Unrated (0-5; X)","Unrated (0-5)"),IF(AA934=1,W934&amp;"/5",W934&amp;"-"&amp;Y934&amp;"/5 (P"&amp;IF(ISNUMBER(SEARCH("X",AW934)),"; X","")&amp;")"))))</f>
        <v/>
      </c>
      <c r="V934" s="53">
        <f>LEN(AV934)-LEN(SUBSTITUTE(AV934,"Y",""))</f>
        <v/>
      </c>
      <c r="W934" s="54">
        <f>IF(AR934=1,LEN(AW934)-LEN(SUBSTITUTE(AW934,"Y","")),"")</f>
        <v/>
      </c>
      <c r="X934" s="53">
        <f>5-(LEN(AV934)-LEN(SUBSTITUTE(AV934,"N","")))</f>
        <v/>
      </c>
      <c r="Y934" s="54">
        <f>IF(AR934=1,5-(LEN(AW934)-LEN(SUBSTITUTE(AW934,"N",""))),"")</f>
        <v/>
      </c>
      <c r="Z934" s="55">
        <f>(V934+5-X934)/5</f>
        <v/>
      </c>
      <c r="AA934" s="56">
        <f>IF(AR934=1,(W934+5-Y934)/5,"")</f>
        <v/>
      </c>
      <c r="AB934" s="57">
        <f>D934*V934/5</f>
        <v/>
      </c>
      <c r="AC934" s="58">
        <f>IF(AR934=1,D934*W934/5,"")</f>
        <v/>
      </c>
      <c r="AD934" s="57">
        <f>D934*X934/5</f>
        <v/>
      </c>
      <c r="AE934" s="58">
        <f>IF(AR934=1,D934*Y934/5,"")</f>
        <v/>
      </c>
      <c r="AF934" s="57">
        <f>D934*Z934</f>
        <v/>
      </c>
      <c r="AG934" s="58">
        <f>IF(AR934=1,D934*AA934,"")</f>
        <v/>
      </c>
      <c r="AH934" s="14" t="inlineStr">
        <is>
          <t>Y: R1, R2 | N: none | X: none | U: R3, R4, R5. See dataset-specific evidence note in MCDM_Grades and the complete rules in MCDM_Rubric.</t>
        </is>
      </c>
      <c r="AI934" s="27" t="n"/>
      <c r="AJ934" s="14" t="inlineStr">
        <is>
          <t>https://zenodo.org/records/18114226</t>
        </is>
      </c>
      <c r="AK934" s="27" t="n"/>
      <c r="AL934" s="14" t="inlineStr">
        <is>
          <t>P: primary documentation (not evaluator-verified data quality)</t>
        </is>
      </c>
      <c r="AM934" s="27" t="n"/>
      <c r="AN934" s="14" t="inlineStr">
        <is>
          <t>Documentation snapshot; payload release not fully pinned</t>
        </is>
      </c>
      <c r="AO934" s="27" t="n"/>
      <c r="AP934" s="14" t="inlineStr">
        <is>
          <t>2026-09-07</t>
        </is>
      </c>
      <c r="AQ934" s="27" t="n"/>
      <c r="AR934" s="14">
        <f>IF(AND(AS934=5,LEN(AW934)=5,LEN(SUBSTITUTE(SUBSTITUTE(SUBSTITUTE(SUBSTITUTE(AW934,"Y",""),"N",""),"U",""),"X",""))=0),1,0)</f>
        <v/>
      </c>
      <c r="AS934" s="14">
        <f>COUNTA(G934,J934,M934,P934,S934)</f>
        <v/>
      </c>
      <c r="AT934" s="14">
        <f>SUM(IF(OR(G934="Y",G934="N",G934="U",G934="X"),IF(G934=F934,1,0),0),IF(OR(J934="Y",J934="N",J934="U",J934="X"),IF(J934=I934,1,0),0),IF(OR(M934="Y",M934="N",M934="U",M934="X"),IF(M934=L934,1,0),0),IF(OR(P934="Y",P934="N",P934="U",P934="X"),IF(P934=O934,1,0),0),IF(OR(S934="Y",S934="N",S934="U",S934="X"),IF(S934=R934,1,0),0))</f>
        <v/>
      </c>
      <c r="AU934" s="14">
        <f>A934&amp;"|"&amp;LEFT(C934,1)</f>
        <v/>
      </c>
      <c r="AV934" s="14">
        <f>F934&amp;I934&amp;L934&amp;O934&amp;R934</f>
        <v/>
      </c>
      <c r="AW934" s="14">
        <f>G934&amp;J934&amp;M934&amp;P934&amp;S934</f>
        <v/>
      </c>
    </row>
    <row r="935" ht="70" customHeight="1">
      <c r="A935" s="14" t="inlineStr">
        <is>
          <t>DS-117</t>
        </is>
      </c>
      <c r="B935" s="14" t="inlineStr">
        <is>
          <t>Flexible Pavement Distress Image Dataset Featuring Alligator Cracks and Edge Failures from National Highway N6, Bangladesh Part 2</t>
        </is>
      </c>
      <c r="C935" s="14" t="inlineStr">
        <is>
          <t>M Sensor Details</t>
        </is>
      </c>
      <c r="D935" s="14">
        <f>MCDM_Settings!$D$12</f>
        <v/>
      </c>
      <c r="E935" s="14" t="inlineStr">
        <is>
          <t>M1 Identify equipment</t>
        </is>
      </c>
      <c r="F935" s="21" t="inlineStr">
        <is>
          <t>Y</t>
        </is>
      </c>
      <c r="G935" s="23" t="n"/>
      <c r="H935" s="14" t="inlineStr">
        <is>
          <t>M2 Specify the scale</t>
        </is>
      </c>
      <c r="I935" s="21" t="inlineStr">
        <is>
          <t>U</t>
        </is>
      </c>
      <c r="J935" s="23" t="n"/>
      <c r="K935" s="14" t="inlineStr">
        <is>
          <t>M3 Locate the records</t>
        </is>
      </c>
      <c r="L935" s="21" t="inlineStr">
        <is>
          <t>U</t>
        </is>
      </c>
      <c r="M935" s="23" t="n"/>
      <c r="N935" s="14" t="inlineStr">
        <is>
          <t>M4 Report precision</t>
        </is>
      </c>
      <c r="O935" s="21" t="inlineStr">
        <is>
          <t>U</t>
        </is>
      </c>
      <c r="P935" s="23" t="n"/>
      <c r="Q935" s="14" t="inlineStr">
        <is>
          <t>M5 Explain processing</t>
        </is>
      </c>
      <c r="R935" s="21" t="inlineStr">
        <is>
          <t>U</t>
        </is>
      </c>
      <c r="S935" s="23" t="n"/>
      <c r="T935" s="14">
        <f>IF(Z935=0,IF(ISNUMBER(SEARCH("X",AV935)),"Unrated (0-5; X)","Unrated (0-5)"),IF(Z935=1,V935&amp;"/5",V935&amp;"-"&amp;X935&amp;"/5 (P"&amp;IF(ISNUMBER(SEARCH("X",AV935)),"; X","")&amp;")"))</f>
        <v/>
      </c>
      <c r="U935" s="26">
        <f>IF(AS935=0,"",IF(AR935=0,"Incomplete/invalid",IF(AA935=0,IF(ISNUMBER(SEARCH("X",AW935)),"Unrated (0-5; X)","Unrated (0-5)"),IF(AA935=1,W935&amp;"/5",W935&amp;"-"&amp;Y935&amp;"/5 (P"&amp;IF(ISNUMBER(SEARCH("X",AW935)),"; X","")&amp;")"))))</f>
        <v/>
      </c>
      <c r="V935" s="53">
        <f>LEN(AV935)-LEN(SUBSTITUTE(AV935,"Y",""))</f>
        <v/>
      </c>
      <c r="W935" s="54">
        <f>IF(AR935=1,LEN(AW935)-LEN(SUBSTITUTE(AW935,"Y","")),"")</f>
        <v/>
      </c>
      <c r="X935" s="53">
        <f>5-(LEN(AV935)-LEN(SUBSTITUTE(AV935,"N","")))</f>
        <v/>
      </c>
      <c r="Y935" s="54">
        <f>IF(AR935=1,5-(LEN(AW935)-LEN(SUBSTITUTE(AW935,"N",""))),"")</f>
        <v/>
      </c>
      <c r="Z935" s="55">
        <f>(V935+5-X935)/5</f>
        <v/>
      </c>
      <c r="AA935" s="56">
        <f>IF(AR935=1,(W935+5-Y935)/5,"")</f>
        <v/>
      </c>
      <c r="AB935" s="57">
        <f>D935*V935/5</f>
        <v/>
      </c>
      <c r="AC935" s="58">
        <f>IF(AR935=1,D935*W935/5,"")</f>
        <v/>
      </c>
      <c r="AD935" s="57">
        <f>D935*X935/5</f>
        <v/>
      </c>
      <c r="AE935" s="58">
        <f>IF(AR935=1,D935*Y935/5,"")</f>
        <v/>
      </c>
      <c r="AF935" s="57">
        <f>D935*Z935</f>
        <v/>
      </c>
      <c r="AG935" s="58">
        <f>IF(AR935=1,D935*AA935,"")</f>
        <v/>
      </c>
      <c r="AH935" s="14" t="inlineStr">
        <is>
          <t>Y: M1 | N: none | X: none | U: M2, M3, M4, M5. See dataset-specific evidence note in MCDM_Grades and the complete rules in MCDM_Rubric.</t>
        </is>
      </c>
      <c r="AI935" s="27" t="n"/>
      <c r="AJ935" s="14" t="inlineStr">
        <is>
          <t>https://zenodo.org/records/18114226</t>
        </is>
      </c>
      <c r="AK935" s="27" t="n"/>
      <c r="AL935" s="14" t="inlineStr">
        <is>
          <t>P: primary documentation (not evaluator-verified data quality)</t>
        </is>
      </c>
      <c r="AM935" s="27" t="n"/>
      <c r="AN935" s="14" t="inlineStr">
        <is>
          <t>Documentation snapshot; payload release not fully pinned</t>
        </is>
      </c>
      <c r="AO935" s="27" t="n"/>
      <c r="AP935" s="14" t="inlineStr">
        <is>
          <t>2026-09-07</t>
        </is>
      </c>
      <c r="AQ935" s="27" t="n"/>
      <c r="AR935" s="14">
        <f>IF(AND(AS935=5,LEN(AW935)=5,LEN(SUBSTITUTE(SUBSTITUTE(SUBSTITUTE(SUBSTITUTE(AW935,"Y",""),"N",""),"U",""),"X",""))=0),1,0)</f>
        <v/>
      </c>
      <c r="AS935" s="14">
        <f>COUNTA(G935,J935,M935,P935,S935)</f>
        <v/>
      </c>
      <c r="AT935" s="14">
        <f>SUM(IF(OR(G935="Y",G935="N",G935="U",G935="X"),IF(G935=F935,1,0),0),IF(OR(J935="Y",J935="N",J935="U",J935="X"),IF(J935=I935,1,0),0),IF(OR(M935="Y",M935="N",M935="U",M935="X"),IF(M935=L935,1,0),0),IF(OR(P935="Y",P935="N",P935="U",P935="X"),IF(P935=O935,1,0),0),IF(OR(S935="Y",S935="N",S935="U",S935="X"),IF(S935=R935,1,0),0))</f>
        <v/>
      </c>
      <c r="AU935" s="14">
        <f>A935&amp;"|"&amp;LEFT(C935,1)</f>
        <v/>
      </c>
      <c r="AV935" s="14">
        <f>F935&amp;I935&amp;L935&amp;O935&amp;R935</f>
        <v/>
      </c>
      <c r="AW935" s="14">
        <f>G935&amp;J935&amp;M935&amp;P935&amp;S935</f>
        <v/>
      </c>
    </row>
    <row r="936" ht="70" customHeight="1">
      <c r="A936" s="14" t="inlineStr">
        <is>
          <t>DS-117</t>
        </is>
      </c>
      <c r="B936" s="14" t="inlineStr">
        <is>
          <t>Flexible Pavement Distress Image Dataset Featuring Alligator Cracks and Edge Failures from National Highway N6, Bangladesh Part 2</t>
        </is>
      </c>
      <c r="C936" s="14" t="inlineStr">
        <is>
          <t>V Test Readiness</t>
        </is>
      </c>
      <c r="D936" s="14">
        <f>MCDM_Settings!$D$13</f>
        <v/>
      </c>
      <c r="E936" s="14" t="inlineStr">
        <is>
          <t>V1 Identify test data</t>
        </is>
      </c>
      <c r="F936" s="21" t="inlineStr">
        <is>
          <t>Y</t>
        </is>
      </c>
      <c r="G936" s="23" t="n"/>
      <c r="H936" s="14" t="inlineStr">
        <is>
          <t>V2 Define the splits</t>
        </is>
      </c>
      <c r="I936" s="21" t="inlineStr">
        <is>
          <t>U</t>
        </is>
      </c>
      <c r="J936" s="23" t="n"/>
      <c r="K936" s="14" t="inlineStr">
        <is>
          <t>V3 Prevent leakage</t>
        </is>
      </c>
      <c r="L936" s="21" t="inlineStr">
        <is>
          <t>U</t>
        </is>
      </c>
      <c r="M936" s="23" t="n"/>
      <c r="N936" s="14" t="inlineStr">
        <is>
          <t>V4 Provide a baseline</t>
        </is>
      </c>
      <c r="O936" s="21" t="inlineStr">
        <is>
          <t>U</t>
        </is>
      </c>
      <c r="P936" s="23" t="n"/>
      <c r="Q936" s="14" t="inlineStr">
        <is>
          <t>V5 Report uncertainty</t>
        </is>
      </c>
      <c r="R936" s="21" t="inlineStr">
        <is>
          <t>U</t>
        </is>
      </c>
      <c r="S936" s="23" t="n"/>
      <c r="T936" s="14">
        <f>IF(Z936=0,IF(ISNUMBER(SEARCH("X",AV936)),"Unrated (0-5; X)","Unrated (0-5)"),IF(Z936=1,V936&amp;"/5",V936&amp;"-"&amp;X936&amp;"/5 (P"&amp;IF(ISNUMBER(SEARCH("X",AV936)),"; X","")&amp;")"))</f>
        <v/>
      </c>
      <c r="U936" s="26">
        <f>IF(AS936=0,"",IF(AR936=0,"Incomplete/invalid",IF(AA936=0,IF(ISNUMBER(SEARCH("X",AW936)),"Unrated (0-5; X)","Unrated (0-5)"),IF(AA936=1,W936&amp;"/5",W936&amp;"-"&amp;Y936&amp;"/5 (P"&amp;IF(ISNUMBER(SEARCH("X",AW936)),"; X","")&amp;")"))))</f>
        <v/>
      </c>
      <c r="V936" s="53">
        <f>LEN(AV936)-LEN(SUBSTITUTE(AV936,"Y",""))</f>
        <v/>
      </c>
      <c r="W936" s="54">
        <f>IF(AR936=1,LEN(AW936)-LEN(SUBSTITUTE(AW936,"Y","")),"")</f>
        <v/>
      </c>
      <c r="X936" s="53">
        <f>5-(LEN(AV936)-LEN(SUBSTITUTE(AV936,"N","")))</f>
        <v/>
      </c>
      <c r="Y936" s="54">
        <f>IF(AR936=1,5-(LEN(AW936)-LEN(SUBSTITUTE(AW936,"N",""))),"")</f>
        <v/>
      </c>
      <c r="Z936" s="55">
        <f>(V936+5-X936)/5</f>
        <v/>
      </c>
      <c r="AA936" s="56">
        <f>IF(AR936=1,(W936+5-Y936)/5,"")</f>
        <v/>
      </c>
      <c r="AB936" s="57">
        <f>D936*V936/5</f>
        <v/>
      </c>
      <c r="AC936" s="58">
        <f>IF(AR936=1,D936*W936/5,"")</f>
        <v/>
      </c>
      <c r="AD936" s="57">
        <f>D936*X936/5</f>
        <v/>
      </c>
      <c r="AE936" s="58">
        <f>IF(AR936=1,D936*Y936/5,"")</f>
        <v/>
      </c>
      <c r="AF936" s="57">
        <f>D936*Z936</f>
        <v/>
      </c>
      <c r="AG936" s="58">
        <f>IF(AR936=1,D936*AA936,"")</f>
        <v/>
      </c>
      <c r="AH936" s="14" t="inlineStr">
        <is>
          <t>Y: V1 | N: none | X: none | U: V2, V3, V4, V5. See dataset-specific evidence note in MCDM_Grades and the complete rules in MCDM_Rubric.</t>
        </is>
      </c>
      <c r="AI936" s="27" t="n"/>
      <c r="AJ936" s="14" t="inlineStr">
        <is>
          <t>https://zenodo.org/records/18114226</t>
        </is>
      </c>
      <c r="AK936" s="27" t="n"/>
      <c r="AL936" s="14" t="inlineStr">
        <is>
          <t>P: primary documentation (not evaluator-verified data quality)</t>
        </is>
      </c>
      <c r="AM936" s="27" t="n"/>
      <c r="AN936" s="14" t="inlineStr">
        <is>
          <t>Documentation snapshot; payload release not fully pinned</t>
        </is>
      </c>
      <c r="AO936" s="27" t="n"/>
      <c r="AP936" s="14" t="inlineStr">
        <is>
          <t>2026-09-07</t>
        </is>
      </c>
      <c r="AQ936" s="27" t="n"/>
      <c r="AR936" s="14">
        <f>IF(AND(AS936=5,LEN(AW936)=5,LEN(SUBSTITUTE(SUBSTITUTE(SUBSTITUTE(SUBSTITUTE(AW936,"Y",""),"N",""),"U",""),"X",""))=0),1,0)</f>
        <v/>
      </c>
      <c r="AS936" s="14">
        <f>COUNTA(G936,J936,M936,P936,S936)</f>
        <v/>
      </c>
      <c r="AT936" s="14">
        <f>SUM(IF(OR(G936="Y",G936="N",G936="U",G936="X"),IF(G936=F936,1,0),0),IF(OR(J936="Y",J936="N",J936="U",J936="X"),IF(J936=I936,1,0),0),IF(OR(M936="Y",M936="N",M936="U",M936="X"),IF(M936=L936,1,0),0),IF(OR(P936="Y",P936="N",P936="U",P936="X"),IF(P936=O936,1,0),0),IF(OR(S936="Y",S936="N",S936="U",S936="X"),IF(S936=R936,1,0),0))</f>
        <v/>
      </c>
      <c r="AU936" s="14">
        <f>A936&amp;"|"&amp;LEFT(C936,1)</f>
        <v/>
      </c>
      <c r="AV936" s="14">
        <f>F936&amp;I936&amp;L936&amp;O936&amp;R936</f>
        <v/>
      </c>
      <c r="AW936" s="14">
        <f>G936&amp;J936&amp;M936&amp;P936&amp;S936</f>
        <v/>
      </c>
    </row>
    <row r="937" ht="70" customHeight="1">
      <c r="A937" s="14" t="inlineStr">
        <is>
          <t>DS-117</t>
        </is>
      </c>
      <c r="B937" s="14" t="inlineStr">
        <is>
          <t>Flexible Pavement Distress Image Dataset Featuring Alligator Cracks and Edge Failures from National Highway N6, Bangladesh Part 2</t>
        </is>
      </c>
      <c r="C937" s="14" t="inlineStr">
        <is>
          <t>E Engineering Value</t>
        </is>
      </c>
      <c r="D937" s="14">
        <f>MCDM_Settings!$D$14</f>
        <v/>
      </c>
      <c r="E937" s="14" t="inlineStr">
        <is>
          <t>E1 Define the outcome</t>
        </is>
      </c>
      <c r="F937" s="21" t="inlineStr">
        <is>
          <t>U</t>
        </is>
      </c>
      <c r="G937" s="23" t="n"/>
      <c r="H937" s="14" t="inlineStr">
        <is>
          <t>E2 Provide measurements</t>
        </is>
      </c>
      <c r="I937" s="21" t="inlineStr">
        <is>
          <t>U</t>
        </is>
      </c>
      <c r="J937" s="23" t="n"/>
      <c r="K937" s="14" t="inlineStr">
        <is>
          <t>E3 Link the records</t>
        </is>
      </c>
      <c r="L937" s="21" t="inlineStr">
        <is>
          <t>U</t>
        </is>
      </c>
      <c r="M937" s="23" t="n"/>
      <c r="N937" s="14" t="inlineStr">
        <is>
          <t>E4 Map agency needs</t>
        </is>
      </c>
      <c r="O937" s="21" t="inlineStr">
        <is>
          <t>U</t>
        </is>
      </c>
      <c r="P937" s="23" t="n"/>
      <c r="Q937" s="14" t="inlineStr">
        <is>
          <t>E5 Validate the decision</t>
        </is>
      </c>
      <c r="R937" s="21" t="inlineStr">
        <is>
          <t>U</t>
        </is>
      </c>
      <c r="S937" s="23" t="n"/>
      <c r="T937" s="14">
        <f>IF(Z937=0,IF(ISNUMBER(SEARCH("X",AV937)),"Unrated (0-5; X)","Unrated (0-5)"),IF(Z937=1,V937&amp;"/5",V937&amp;"-"&amp;X937&amp;"/5 (P"&amp;IF(ISNUMBER(SEARCH("X",AV937)),"; X","")&amp;")"))</f>
        <v/>
      </c>
      <c r="U937" s="26">
        <f>IF(AS937=0,"",IF(AR937=0,"Incomplete/invalid",IF(AA937=0,IF(ISNUMBER(SEARCH("X",AW937)),"Unrated (0-5; X)","Unrated (0-5)"),IF(AA937=1,W937&amp;"/5",W937&amp;"-"&amp;Y937&amp;"/5 (P"&amp;IF(ISNUMBER(SEARCH("X",AW937)),"; X","")&amp;")"))))</f>
        <v/>
      </c>
      <c r="V937" s="53">
        <f>LEN(AV937)-LEN(SUBSTITUTE(AV937,"Y",""))</f>
        <v/>
      </c>
      <c r="W937" s="54">
        <f>IF(AR937=1,LEN(AW937)-LEN(SUBSTITUTE(AW937,"Y","")),"")</f>
        <v/>
      </c>
      <c r="X937" s="53">
        <f>5-(LEN(AV937)-LEN(SUBSTITUTE(AV937,"N","")))</f>
        <v/>
      </c>
      <c r="Y937" s="54">
        <f>IF(AR937=1,5-(LEN(AW937)-LEN(SUBSTITUTE(AW937,"N",""))),"")</f>
        <v/>
      </c>
      <c r="Z937" s="55">
        <f>(V937+5-X937)/5</f>
        <v/>
      </c>
      <c r="AA937" s="56">
        <f>IF(AR937=1,(W937+5-Y937)/5,"")</f>
        <v/>
      </c>
      <c r="AB937" s="57">
        <f>D937*V937/5</f>
        <v/>
      </c>
      <c r="AC937" s="58">
        <f>IF(AR937=1,D937*W937/5,"")</f>
        <v/>
      </c>
      <c r="AD937" s="57">
        <f>D937*X937/5</f>
        <v/>
      </c>
      <c r="AE937" s="58">
        <f>IF(AR937=1,D937*Y937/5,"")</f>
        <v/>
      </c>
      <c r="AF937" s="57">
        <f>D937*Z937</f>
        <v/>
      </c>
      <c r="AG937" s="58">
        <f>IF(AR937=1,D937*AA937,"")</f>
        <v/>
      </c>
      <c r="AH937" s="14" t="inlineStr">
        <is>
          <t>Y: none | N: none | X: none | U: E1, E2, E3, E4, E5. See dataset-specific evidence note in MCDM_Grades and the complete rules in MCDM_Rubric.</t>
        </is>
      </c>
      <c r="AI937" s="27" t="n"/>
      <c r="AJ937" s="14" t="inlineStr">
        <is>
          <t>https://zenodo.org/records/18114226</t>
        </is>
      </c>
      <c r="AK937" s="27" t="n"/>
      <c r="AL937" s="14" t="inlineStr">
        <is>
          <t>P: primary documentation (not evaluator-verified data quality)</t>
        </is>
      </c>
      <c r="AM937" s="27" t="n"/>
      <c r="AN937" s="14" t="inlineStr">
        <is>
          <t>Documentation snapshot; payload release not fully pinned</t>
        </is>
      </c>
      <c r="AO937" s="27" t="n"/>
      <c r="AP937" s="14" t="inlineStr">
        <is>
          <t>2026-09-07</t>
        </is>
      </c>
      <c r="AQ937" s="27" t="n"/>
      <c r="AR937" s="14">
        <f>IF(AND(AS937=5,LEN(AW937)=5,LEN(SUBSTITUTE(SUBSTITUTE(SUBSTITUTE(SUBSTITUTE(AW937,"Y",""),"N",""),"U",""),"X",""))=0),1,0)</f>
        <v/>
      </c>
      <c r="AS937" s="14">
        <f>COUNTA(G937,J937,M937,P937,S937)</f>
        <v/>
      </c>
      <c r="AT937" s="14">
        <f>SUM(IF(OR(G937="Y",G937="N",G937="U",G937="X"),IF(G937=F937,1,0),0),IF(OR(J937="Y",J937="N",J937="U",J937="X"),IF(J937=I937,1,0),0),IF(OR(M937="Y",M937="N",M937="U",M937="X"),IF(M937=L937,1,0),0),IF(OR(P937="Y",P937="N",P937="U",P937="X"),IF(P937=O937,1,0),0),IF(OR(S937="Y",S937="N",S937="U",S937="X"),IF(S937=R937,1,0),0))</f>
        <v/>
      </c>
      <c r="AU937" s="14">
        <f>A937&amp;"|"&amp;LEFT(C937,1)</f>
        <v/>
      </c>
      <c r="AV937" s="14">
        <f>F937&amp;I937&amp;L937&amp;O937&amp;R937</f>
        <v/>
      </c>
      <c r="AW937" s="14">
        <f>G937&amp;J937&amp;M937&amp;P937&amp;S937</f>
        <v/>
      </c>
    </row>
    <row r="938" ht="70" customHeight="1">
      <c r="A938" s="14" t="inlineStr">
        <is>
          <t>DS-118</t>
        </is>
      </c>
      <c r="B938" s="14" t="inlineStr">
        <is>
          <t>Forest Roads Rindbach</t>
        </is>
      </c>
      <c r="C938" s="14" t="inlineStr">
        <is>
          <t>A Access</t>
        </is>
      </c>
      <c r="D938" s="14">
        <f>MCDM_Settings!$D$7</f>
        <v/>
      </c>
      <c r="E938" s="14" t="inlineStr">
        <is>
          <t>A1 Find the release</t>
        </is>
      </c>
      <c r="F938" s="21" t="inlineStr">
        <is>
          <t>Y</t>
        </is>
      </c>
      <c r="G938" s="23" t="n"/>
      <c r="H938" s="14" t="inlineStr">
        <is>
          <t>A2 Get the data</t>
        </is>
      </c>
      <c r="I938" s="21" t="inlineStr">
        <is>
          <t>Y</t>
        </is>
      </c>
      <c r="J938" s="23" t="n"/>
      <c r="K938" s="14" t="inlineStr">
        <is>
          <t>A3 Check the license</t>
        </is>
      </c>
      <c r="L938" s="21" t="inlineStr">
        <is>
          <t>U</t>
        </is>
      </c>
      <c r="M938" s="23" t="n"/>
      <c r="N938" s="14" t="inlineStr">
        <is>
          <t>A4 Check other rights</t>
        </is>
      </c>
      <c r="O938" s="21" t="inlineStr">
        <is>
          <t>U</t>
        </is>
      </c>
      <c r="P938" s="23" t="n"/>
      <c r="Q938" s="14" t="inlineStr">
        <is>
          <t>A5 Open a sample</t>
        </is>
      </c>
      <c r="R938" s="21" t="inlineStr">
        <is>
          <t>U</t>
        </is>
      </c>
      <c r="S938" s="23" t="n"/>
      <c r="T938" s="14">
        <f>IF(Z938=0,IF(ISNUMBER(SEARCH("X",AV938)),"Unrated (0-5; X)","Unrated (0-5)"),IF(Z938=1,V938&amp;"/5",V938&amp;"-"&amp;X938&amp;"/5 (P"&amp;IF(ISNUMBER(SEARCH("X",AV938)),"; X","")&amp;")"))</f>
        <v/>
      </c>
      <c r="U938" s="26">
        <f>IF(AS938=0,"",IF(AR938=0,"Incomplete/invalid",IF(AA938=0,IF(ISNUMBER(SEARCH("X",AW938)),"Unrated (0-5; X)","Unrated (0-5)"),IF(AA938=1,W938&amp;"/5",W938&amp;"-"&amp;Y938&amp;"/5 (P"&amp;IF(ISNUMBER(SEARCH("X",AW938)),"; X","")&amp;")"))))</f>
        <v/>
      </c>
      <c r="V938" s="53">
        <f>LEN(AV938)-LEN(SUBSTITUTE(AV938,"Y",""))</f>
        <v/>
      </c>
      <c r="W938" s="54">
        <f>IF(AR938=1,LEN(AW938)-LEN(SUBSTITUTE(AW938,"Y","")),"")</f>
        <v/>
      </c>
      <c r="X938" s="53">
        <f>5-(LEN(AV938)-LEN(SUBSTITUTE(AV938,"N","")))</f>
        <v/>
      </c>
      <c r="Y938" s="54">
        <f>IF(AR938=1,5-(LEN(AW938)-LEN(SUBSTITUTE(AW938,"N",""))),"")</f>
        <v/>
      </c>
      <c r="Z938" s="55">
        <f>(V938+5-X938)/5</f>
        <v/>
      </c>
      <c r="AA938" s="56">
        <f>IF(AR938=1,(W938+5-Y938)/5,"")</f>
        <v/>
      </c>
      <c r="AB938" s="57">
        <f>D938*V938/5</f>
        <v/>
      </c>
      <c r="AC938" s="58">
        <f>IF(AR938=1,D938*W938/5,"")</f>
        <v/>
      </c>
      <c r="AD938" s="57">
        <f>D938*X938/5</f>
        <v/>
      </c>
      <c r="AE938" s="58">
        <f>IF(AR938=1,D938*Y938/5,"")</f>
        <v/>
      </c>
      <c r="AF938" s="57">
        <f>D938*Z938</f>
        <v/>
      </c>
      <c r="AG938" s="58">
        <f>IF(AR938=1,D938*AA938,"")</f>
        <v/>
      </c>
      <c r="AH938" s="14" t="inlineStr">
        <is>
          <t>Y: A1, A2 | N: none | X: none | U: A3, A4, A5. See dataset-specific evidence note in MCDM_Grades and the complete rules in MCDM_Rubric.</t>
        </is>
      </c>
      <c r="AI938" s="27" t="n"/>
      <c r="AJ938" s="14" t="inlineStr">
        <is>
          <t>https://zenodo.org/records/17189667</t>
        </is>
      </c>
      <c r="AK938" s="27" t="n"/>
      <c r="AL938" s="14" t="inlineStr">
        <is>
          <t>P: primary documentation (not evaluator-verified data quality)</t>
        </is>
      </c>
      <c r="AM938" s="27" t="n"/>
      <c r="AN938" s="14" t="inlineStr">
        <is>
          <t>Zenodo 17189667 v1; forest_roads.zip MD5 88b1fb9d6306032efcfa18deb0f64ff0</t>
        </is>
      </c>
      <c r="AO938" s="27" t="n"/>
      <c r="AP938" s="14" t="inlineStr">
        <is>
          <t>2026-09-07</t>
        </is>
      </c>
      <c r="AQ938" s="27" t="n"/>
      <c r="AR938" s="14">
        <f>IF(AND(AS938=5,LEN(AW938)=5,LEN(SUBSTITUTE(SUBSTITUTE(SUBSTITUTE(SUBSTITUTE(AW938,"Y",""),"N",""),"U",""),"X",""))=0),1,0)</f>
        <v/>
      </c>
      <c r="AS938" s="14">
        <f>COUNTA(G938,J938,M938,P938,S938)</f>
        <v/>
      </c>
      <c r="AT938" s="14">
        <f>SUM(IF(OR(G938="Y",G938="N",G938="U",G938="X"),IF(G938=F938,1,0),0),IF(OR(J938="Y",J938="N",J938="U",J938="X"),IF(J938=I938,1,0),0),IF(OR(M938="Y",M938="N",M938="U",M938="X"),IF(M938=L938,1,0),0),IF(OR(P938="Y",P938="N",P938="U",P938="X"),IF(P938=O938,1,0),0),IF(OR(S938="Y",S938="N",S938="U",S938="X"),IF(S938=R938,1,0),0))</f>
        <v/>
      </c>
      <c r="AU938" s="14">
        <f>A938&amp;"|"&amp;LEFT(C938,1)</f>
        <v/>
      </c>
      <c r="AV938" s="14">
        <f>F938&amp;I938&amp;L938&amp;O938&amp;R938</f>
        <v/>
      </c>
      <c r="AW938" s="14">
        <f>G938&amp;J938&amp;M938&amp;P938&amp;S938</f>
        <v/>
      </c>
    </row>
    <row r="939" ht="70" customHeight="1">
      <c r="A939" s="14" t="inlineStr">
        <is>
          <t>DS-118</t>
        </is>
      </c>
      <c r="B939" s="14" t="inlineStr">
        <is>
          <t>Forest Roads Rindbach</t>
        </is>
      </c>
      <c r="C939" s="14" t="inlineStr">
        <is>
          <t>L Label Quality</t>
        </is>
      </c>
      <c r="D939" s="14">
        <f>MCDM_Settings!$D$8</f>
        <v/>
      </c>
      <c r="E939" s="14" t="inlineStr">
        <is>
          <t>L1 Define the targets</t>
        </is>
      </c>
      <c r="F939" s="21" t="inlineStr">
        <is>
          <t>Y</t>
        </is>
      </c>
      <c r="G939" s="23" t="n"/>
      <c r="H939" s="14" t="inlineStr">
        <is>
          <t>L2 Explain the rules</t>
        </is>
      </c>
      <c r="I939" s="21" t="inlineStr">
        <is>
          <t>U</t>
        </is>
      </c>
      <c r="J939" s="23" t="n"/>
      <c r="K939" s="14" t="inlineStr">
        <is>
          <t>L3 Identify the team</t>
        </is>
      </c>
      <c r="L939" s="21" t="inlineStr">
        <is>
          <t>U</t>
        </is>
      </c>
      <c r="M939" s="23" t="n"/>
      <c r="N939" s="14" t="inlineStr">
        <is>
          <t>L4 Review and correct</t>
        </is>
      </c>
      <c r="O939" s="21" t="inlineStr">
        <is>
          <t>U</t>
        </is>
      </c>
      <c r="P939" s="23" t="n"/>
      <c r="Q939" s="14" t="inlineStr">
        <is>
          <t>L5 Measure reliability</t>
        </is>
      </c>
      <c r="R939" s="21" t="inlineStr">
        <is>
          <t>U</t>
        </is>
      </c>
      <c r="S939" s="23" t="n"/>
      <c r="T939" s="14">
        <f>IF(Z939=0,IF(ISNUMBER(SEARCH("X",AV939)),"Unrated (0-5; X)","Unrated (0-5)"),IF(Z939=1,V939&amp;"/5",V939&amp;"-"&amp;X939&amp;"/5 (P"&amp;IF(ISNUMBER(SEARCH("X",AV939)),"; X","")&amp;")"))</f>
        <v/>
      </c>
      <c r="U939" s="26">
        <f>IF(AS939=0,"",IF(AR939=0,"Incomplete/invalid",IF(AA939=0,IF(ISNUMBER(SEARCH("X",AW939)),"Unrated (0-5; X)","Unrated (0-5)"),IF(AA939=1,W939&amp;"/5",W939&amp;"-"&amp;Y939&amp;"/5 (P"&amp;IF(ISNUMBER(SEARCH("X",AW939)),"; X","")&amp;")"))))</f>
        <v/>
      </c>
      <c r="V939" s="53">
        <f>LEN(AV939)-LEN(SUBSTITUTE(AV939,"Y",""))</f>
        <v/>
      </c>
      <c r="W939" s="54">
        <f>IF(AR939=1,LEN(AW939)-LEN(SUBSTITUTE(AW939,"Y","")),"")</f>
        <v/>
      </c>
      <c r="X939" s="53">
        <f>5-(LEN(AV939)-LEN(SUBSTITUTE(AV939,"N","")))</f>
        <v/>
      </c>
      <c r="Y939" s="54">
        <f>IF(AR939=1,5-(LEN(AW939)-LEN(SUBSTITUTE(AW939,"N",""))),"")</f>
        <v/>
      </c>
      <c r="Z939" s="55">
        <f>(V939+5-X939)/5</f>
        <v/>
      </c>
      <c r="AA939" s="56">
        <f>IF(AR939=1,(W939+5-Y939)/5,"")</f>
        <v/>
      </c>
      <c r="AB939" s="57">
        <f>D939*V939/5</f>
        <v/>
      </c>
      <c r="AC939" s="58">
        <f>IF(AR939=1,D939*W939/5,"")</f>
        <v/>
      </c>
      <c r="AD939" s="57">
        <f>D939*X939/5</f>
        <v/>
      </c>
      <c r="AE939" s="58">
        <f>IF(AR939=1,D939*Y939/5,"")</f>
        <v/>
      </c>
      <c r="AF939" s="57">
        <f>D939*Z939</f>
        <v/>
      </c>
      <c r="AG939" s="58">
        <f>IF(AR939=1,D939*AA939,"")</f>
        <v/>
      </c>
      <c r="AH939" s="14" t="inlineStr">
        <is>
          <t>Y: L1 | N: none | X: none | U: L2, L3, L4, L5. See dataset-specific evidence note in MCDM_Grades and the complete rules in MCDM_Rubric.</t>
        </is>
      </c>
      <c r="AI939" s="27" t="n"/>
      <c r="AJ939" s="14" t="inlineStr">
        <is>
          <t>https://zenodo.org/records/17189667</t>
        </is>
      </c>
      <c r="AK939" s="27" t="n"/>
      <c r="AL939" s="14" t="inlineStr">
        <is>
          <t>P: primary documentation (not evaluator-verified data quality)</t>
        </is>
      </c>
      <c r="AM939" s="27" t="n"/>
      <c r="AN939" s="14" t="inlineStr">
        <is>
          <t>Zenodo 17189667 v1; forest_roads.zip MD5 88b1fb9d6306032efcfa18deb0f64ff0</t>
        </is>
      </c>
      <c r="AO939" s="27" t="n"/>
      <c r="AP939" s="14" t="inlineStr">
        <is>
          <t>2026-09-07</t>
        </is>
      </c>
      <c r="AQ939" s="27" t="n"/>
      <c r="AR939" s="14">
        <f>IF(AND(AS939=5,LEN(AW939)=5,LEN(SUBSTITUTE(SUBSTITUTE(SUBSTITUTE(SUBSTITUTE(AW939,"Y",""),"N",""),"U",""),"X",""))=0),1,0)</f>
        <v/>
      </c>
      <c r="AS939" s="14">
        <f>COUNTA(G939,J939,M939,P939,S939)</f>
        <v/>
      </c>
      <c r="AT939" s="14">
        <f>SUM(IF(OR(G939="Y",G939="N",G939="U",G939="X"),IF(G939=F939,1,0),0),IF(OR(J939="Y",J939="N",J939="U",J939="X"),IF(J939=I939,1,0),0),IF(OR(M939="Y",M939="N",M939="U",M939="X"),IF(M939=L939,1,0),0),IF(OR(P939="Y",P939="N",P939="U",P939="X"),IF(P939=O939,1,0),0),IF(OR(S939="Y",S939="N",S939="U",S939="X"),IF(S939=R939,1,0),0))</f>
        <v/>
      </c>
      <c r="AU939" s="14">
        <f>A939&amp;"|"&amp;LEFT(C939,1)</f>
        <v/>
      </c>
      <c r="AV939" s="14">
        <f>F939&amp;I939&amp;L939&amp;O939&amp;R939</f>
        <v/>
      </c>
      <c r="AW939" s="14">
        <f>G939&amp;J939&amp;M939&amp;P939&amp;S939</f>
        <v/>
      </c>
    </row>
    <row r="940" ht="70" customHeight="1">
      <c r="A940" s="14" t="inlineStr">
        <is>
          <t>DS-118</t>
        </is>
      </c>
      <c r="B940" s="14" t="inlineStr">
        <is>
          <t>Forest Roads Rindbach</t>
        </is>
      </c>
      <c r="C940" s="14" t="inlineStr">
        <is>
          <t>D Documentation</t>
        </is>
      </c>
      <c r="D940" s="14">
        <f>MCDM_Settings!$D$9</f>
        <v/>
      </c>
      <c r="E940" s="14" t="inlineStr">
        <is>
          <t>D1 Describe the files</t>
        </is>
      </c>
      <c r="F940" s="21" t="inlineStr">
        <is>
          <t>U</t>
        </is>
      </c>
      <c r="G940" s="23" t="n"/>
      <c r="H940" s="14" t="inlineStr">
        <is>
          <t>D2 Explain the source</t>
        </is>
      </c>
      <c r="I940" s="21" t="inlineStr">
        <is>
          <t>Y</t>
        </is>
      </c>
      <c r="J940" s="23" t="n"/>
      <c r="K940" s="14" t="inlineStr">
        <is>
          <t>D3 Track the version</t>
        </is>
      </c>
      <c r="L940" s="21" t="inlineStr">
        <is>
          <t>Y</t>
        </is>
      </c>
      <c r="M940" s="23" t="n"/>
      <c r="N940" s="14" t="inlineStr">
        <is>
          <t>D4 State the limits</t>
        </is>
      </c>
      <c r="O940" s="21" t="inlineStr">
        <is>
          <t>Y</t>
        </is>
      </c>
      <c r="P940" s="23" t="n"/>
      <c r="Q940" s="14" t="inlineStr">
        <is>
          <t>D5 Locate the details</t>
        </is>
      </c>
      <c r="R940" s="21" t="inlineStr">
        <is>
          <t>Y</t>
        </is>
      </c>
      <c r="S940" s="23" t="n"/>
      <c r="T940" s="14">
        <f>IF(Z940=0,IF(ISNUMBER(SEARCH("X",AV940)),"Unrated (0-5; X)","Unrated (0-5)"),IF(Z940=1,V940&amp;"/5",V940&amp;"-"&amp;X940&amp;"/5 (P"&amp;IF(ISNUMBER(SEARCH("X",AV940)),"; X","")&amp;")"))</f>
        <v/>
      </c>
      <c r="U940" s="26">
        <f>IF(AS940=0,"",IF(AR940=0,"Incomplete/invalid",IF(AA940=0,IF(ISNUMBER(SEARCH("X",AW940)),"Unrated (0-5; X)","Unrated (0-5)"),IF(AA940=1,W940&amp;"/5",W940&amp;"-"&amp;Y940&amp;"/5 (P"&amp;IF(ISNUMBER(SEARCH("X",AW940)),"; X","")&amp;")"))))</f>
        <v/>
      </c>
      <c r="V940" s="53">
        <f>LEN(AV940)-LEN(SUBSTITUTE(AV940,"Y",""))</f>
        <v/>
      </c>
      <c r="W940" s="54">
        <f>IF(AR940=1,LEN(AW940)-LEN(SUBSTITUTE(AW940,"Y","")),"")</f>
        <v/>
      </c>
      <c r="X940" s="53">
        <f>5-(LEN(AV940)-LEN(SUBSTITUTE(AV940,"N","")))</f>
        <v/>
      </c>
      <c r="Y940" s="54">
        <f>IF(AR940=1,5-(LEN(AW940)-LEN(SUBSTITUTE(AW940,"N",""))),"")</f>
        <v/>
      </c>
      <c r="Z940" s="55">
        <f>(V940+5-X940)/5</f>
        <v/>
      </c>
      <c r="AA940" s="56">
        <f>IF(AR940=1,(W940+5-Y940)/5,"")</f>
        <v/>
      </c>
      <c r="AB940" s="57">
        <f>D940*V940/5</f>
        <v/>
      </c>
      <c r="AC940" s="58">
        <f>IF(AR940=1,D940*W940/5,"")</f>
        <v/>
      </c>
      <c r="AD940" s="57">
        <f>D940*X940/5</f>
        <v/>
      </c>
      <c r="AE940" s="58">
        <f>IF(AR940=1,D940*Y940/5,"")</f>
        <v/>
      </c>
      <c r="AF940" s="57">
        <f>D940*Z940</f>
        <v/>
      </c>
      <c r="AG940" s="58">
        <f>IF(AR940=1,D940*AA940,"")</f>
        <v/>
      </c>
      <c r="AH940" s="14" t="inlineStr">
        <is>
          <t>Y: D2, D3, D4, D5 | N: none | X: none | U: D1. See dataset-specific evidence note in MCDM_Grades and the complete rules in MCDM_Rubric.</t>
        </is>
      </c>
      <c r="AI940" s="27" t="n"/>
      <c r="AJ940" s="14" t="inlineStr">
        <is>
          <t>https://zenodo.org/records/17189667</t>
        </is>
      </c>
      <c r="AK940" s="27" t="n"/>
      <c r="AL940" s="14" t="inlineStr">
        <is>
          <t>P: primary documentation (not evaluator-verified data quality)</t>
        </is>
      </c>
      <c r="AM940" s="27" t="n"/>
      <c r="AN940" s="14" t="inlineStr">
        <is>
          <t>Zenodo 17189667 v1; forest_roads.zip MD5 88b1fb9d6306032efcfa18deb0f64ff0</t>
        </is>
      </c>
      <c r="AO940" s="27" t="n"/>
      <c r="AP940" s="14" t="inlineStr">
        <is>
          <t>2026-09-07</t>
        </is>
      </c>
      <c r="AQ940" s="27" t="n"/>
      <c r="AR940" s="14">
        <f>IF(AND(AS940=5,LEN(AW940)=5,LEN(SUBSTITUTE(SUBSTITUTE(SUBSTITUTE(SUBSTITUTE(AW940,"Y",""),"N",""),"U",""),"X",""))=0),1,0)</f>
        <v/>
      </c>
      <c r="AS940" s="14">
        <f>COUNTA(G940,J940,M940,P940,S940)</f>
        <v/>
      </c>
      <c r="AT940" s="14">
        <f>SUM(IF(OR(G940="Y",G940="N",G940="U",G940="X"),IF(G940=F940,1,0),0),IF(OR(J940="Y",J940="N",J940="U",J940="X"),IF(J940=I940,1,0),0),IF(OR(M940="Y",M940="N",M940="U",M940="X"),IF(M940=L940,1,0),0),IF(OR(P940="Y",P940="N",P940="U",P940="X"),IF(P940=O940,1,0),0),IF(OR(S940="Y",S940="N",S940="U",S940="X"),IF(S940=R940,1,0),0))</f>
        <v/>
      </c>
      <c r="AU940" s="14">
        <f>A940&amp;"|"&amp;LEFT(C940,1)</f>
        <v/>
      </c>
      <c r="AV940" s="14">
        <f>F940&amp;I940&amp;L940&amp;O940&amp;R940</f>
        <v/>
      </c>
      <c r="AW940" s="14">
        <f>G940&amp;J940&amp;M940&amp;P940&amp;S940</f>
        <v/>
      </c>
    </row>
    <row r="941" ht="70" customHeight="1">
      <c r="A941" s="14" t="inlineStr">
        <is>
          <t>DS-118</t>
        </is>
      </c>
      <c r="B941" s="14" t="inlineStr">
        <is>
          <t>Forest Roads Rindbach</t>
        </is>
      </c>
      <c r="C941" s="14" t="inlineStr">
        <is>
          <t>C Sample Size</t>
        </is>
      </c>
      <c r="D941" s="14">
        <f>MCDM_Settings!$D$10</f>
        <v/>
      </c>
      <c r="E941" s="14" t="inlineStr">
        <is>
          <t>C1 Count originals</t>
        </is>
      </c>
      <c r="F941" s="21" t="inlineStr">
        <is>
          <t>U</t>
        </is>
      </c>
      <c r="G941" s="23" t="n"/>
      <c r="H941" s="14" t="inlineStr">
        <is>
          <t>C2 Count each class</t>
        </is>
      </c>
      <c r="I941" s="21" t="inlineStr">
        <is>
          <t>U</t>
        </is>
      </c>
      <c r="J941" s="23" t="n"/>
      <c r="K941" s="14" t="inlineStr">
        <is>
          <t>C3 Count each group</t>
        </is>
      </c>
      <c r="L941" s="21" t="inlineStr">
        <is>
          <t>U</t>
        </is>
      </c>
      <c r="M941" s="23" t="n"/>
      <c r="N941" s="14" t="inlineStr">
        <is>
          <t>C4 Count each split</t>
        </is>
      </c>
      <c r="O941" s="21" t="inlineStr">
        <is>
          <t>U</t>
        </is>
      </c>
      <c r="P941" s="23" t="n"/>
      <c r="Q941" s="14" t="inlineStr">
        <is>
          <t>C5 Justify the size</t>
        </is>
      </c>
      <c r="R941" s="21" t="inlineStr">
        <is>
          <t>U</t>
        </is>
      </c>
      <c r="S941" s="23" t="n"/>
      <c r="T941" s="14">
        <f>IF(Z941=0,IF(ISNUMBER(SEARCH("X",AV941)),"Unrated (0-5; X)","Unrated (0-5)"),IF(Z941=1,V941&amp;"/5",V941&amp;"-"&amp;X941&amp;"/5 (P"&amp;IF(ISNUMBER(SEARCH("X",AV941)),"; X","")&amp;")"))</f>
        <v/>
      </c>
      <c r="U941" s="26">
        <f>IF(AS941=0,"",IF(AR941=0,"Incomplete/invalid",IF(AA941=0,IF(ISNUMBER(SEARCH("X",AW941)),"Unrated (0-5; X)","Unrated (0-5)"),IF(AA941=1,W941&amp;"/5",W941&amp;"-"&amp;Y941&amp;"/5 (P"&amp;IF(ISNUMBER(SEARCH("X",AW941)),"; X","")&amp;")"))))</f>
        <v/>
      </c>
      <c r="V941" s="53">
        <f>LEN(AV941)-LEN(SUBSTITUTE(AV941,"Y",""))</f>
        <v/>
      </c>
      <c r="W941" s="54">
        <f>IF(AR941=1,LEN(AW941)-LEN(SUBSTITUTE(AW941,"Y","")),"")</f>
        <v/>
      </c>
      <c r="X941" s="53">
        <f>5-(LEN(AV941)-LEN(SUBSTITUTE(AV941,"N","")))</f>
        <v/>
      </c>
      <c r="Y941" s="54">
        <f>IF(AR941=1,5-(LEN(AW941)-LEN(SUBSTITUTE(AW941,"N",""))),"")</f>
        <v/>
      </c>
      <c r="Z941" s="55">
        <f>(V941+5-X941)/5</f>
        <v/>
      </c>
      <c r="AA941" s="56">
        <f>IF(AR941=1,(W941+5-Y941)/5,"")</f>
        <v/>
      </c>
      <c r="AB941" s="57">
        <f>D941*V941/5</f>
        <v/>
      </c>
      <c r="AC941" s="58">
        <f>IF(AR941=1,D941*W941/5,"")</f>
        <v/>
      </c>
      <c r="AD941" s="57">
        <f>D941*X941/5</f>
        <v/>
      </c>
      <c r="AE941" s="58">
        <f>IF(AR941=1,D941*Y941/5,"")</f>
        <v/>
      </c>
      <c r="AF941" s="57">
        <f>D941*Z941</f>
        <v/>
      </c>
      <c r="AG941" s="58">
        <f>IF(AR941=1,D941*AA941,"")</f>
        <v/>
      </c>
      <c r="AH941" s="14" t="inlineStr">
        <is>
          <t>Y: none | N: none | X: none | U: C1, C2, C3, C4, C5. See dataset-specific evidence note in MCDM_Grades and the complete rules in MCDM_Rubric.</t>
        </is>
      </c>
      <c r="AI941" s="27" t="n"/>
      <c r="AJ941" s="14" t="inlineStr">
        <is>
          <t>https://zenodo.org/records/17189667</t>
        </is>
      </c>
      <c r="AK941" s="27" t="n"/>
      <c r="AL941" s="14" t="inlineStr">
        <is>
          <t>P: primary documentation (not evaluator-verified data quality)</t>
        </is>
      </c>
      <c r="AM941" s="27" t="n"/>
      <c r="AN941" s="14" t="inlineStr">
        <is>
          <t>Zenodo 17189667 v1; forest_roads.zip MD5 88b1fb9d6306032efcfa18deb0f64ff0</t>
        </is>
      </c>
      <c r="AO941" s="27" t="n"/>
      <c r="AP941" s="14" t="inlineStr">
        <is>
          <t>2026-09-07</t>
        </is>
      </c>
      <c r="AQ941" s="27" t="n"/>
      <c r="AR941" s="14">
        <f>IF(AND(AS941=5,LEN(AW941)=5,LEN(SUBSTITUTE(SUBSTITUTE(SUBSTITUTE(SUBSTITUTE(AW941,"Y",""),"N",""),"U",""),"X",""))=0),1,0)</f>
        <v/>
      </c>
      <c r="AS941" s="14">
        <f>COUNTA(G941,J941,M941,P941,S941)</f>
        <v/>
      </c>
      <c r="AT941" s="14">
        <f>SUM(IF(OR(G941="Y",G941="N",G941="U",G941="X"),IF(G941=F941,1,0),0),IF(OR(J941="Y",J941="N",J941="U",J941="X"),IF(J941=I941,1,0),0),IF(OR(M941="Y",M941="N",M941="U",M941="X"),IF(M941=L941,1,0),0),IF(OR(P941="Y",P941="N",P941="U",P941="X"),IF(P941=O941,1,0),0),IF(OR(S941="Y",S941="N",S941="U",S941="X"),IF(S941=R941,1,0),0))</f>
        <v/>
      </c>
      <c r="AU941" s="14">
        <f>A941&amp;"|"&amp;LEFT(C941,1)</f>
        <v/>
      </c>
      <c r="AV941" s="14">
        <f>F941&amp;I941&amp;L941&amp;O941&amp;R941</f>
        <v/>
      </c>
      <c r="AW941" s="14">
        <f>G941&amp;J941&amp;M941&amp;P941&amp;S941</f>
        <v/>
      </c>
    </row>
    <row r="942" ht="70" customHeight="1">
      <c r="A942" s="14" t="inlineStr">
        <is>
          <t>DS-118</t>
        </is>
      </c>
      <c r="B942" s="14" t="inlineStr">
        <is>
          <t>Forest Roads Rindbach</t>
        </is>
      </c>
      <c r="C942" s="14" t="inlineStr">
        <is>
          <t>R Domain Fit</t>
        </is>
      </c>
      <c r="D942" s="14">
        <f>MCDM_Settings!$D$11</f>
        <v/>
      </c>
      <c r="E942" s="14" t="inlineStr">
        <is>
          <t>R1 Define the domain</t>
        </is>
      </c>
      <c r="F942" s="21" t="inlineStr">
        <is>
          <t>Y</t>
        </is>
      </c>
      <c r="G942" s="23" t="n"/>
      <c r="H942" s="14" t="inlineStr">
        <is>
          <t>R2 Describe coverage</t>
        </is>
      </c>
      <c r="I942" s="21" t="inlineStr">
        <is>
          <t>Y</t>
        </is>
      </c>
      <c r="J942" s="23" t="n"/>
      <c r="K942" s="14" t="inlineStr">
        <is>
          <t>R3 Compare the target</t>
        </is>
      </c>
      <c r="L942" s="21" t="inlineStr">
        <is>
          <t>U</t>
        </is>
      </c>
      <c r="M942" s="23" t="n"/>
      <c r="N942" s="14" t="inlineStr">
        <is>
          <t>R4 Check for bias</t>
        </is>
      </c>
      <c r="O942" s="21" t="inlineStr">
        <is>
          <t>U</t>
        </is>
      </c>
      <c r="P942" s="23" t="n"/>
      <c r="Q942" s="14" t="inlineStr">
        <is>
          <t>R5 Test a new domain</t>
        </is>
      </c>
      <c r="R942" s="21" t="inlineStr">
        <is>
          <t>U</t>
        </is>
      </c>
      <c r="S942" s="23" t="n"/>
      <c r="T942" s="14">
        <f>IF(Z942=0,IF(ISNUMBER(SEARCH("X",AV942)),"Unrated (0-5; X)","Unrated (0-5)"),IF(Z942=1,V942&amp;"/5",V942&amp;"-"&amp;X942&amp;"/5 (P"&amp;IF(ISNUMBER(SEARCH("X",AV942)),"; X","")&amp;")"))</f>
        <v/>
      </c>
      <c r="U942" s="26">
        <f>IF(AS942=0,"",IF(AR942=0,"Incomplete/invalid",IF(AA942=0,IF(ISNUMBER(SEARCH("X",AW942)),"Unrated (0-5; X)","Unrated (0-5)"),IF(AA942=1,W942&amp;"/5",W942&amp;"-"&amp;Y942&amp;"/5 (P"&amp;IF(ISNUMBER(SEARCH("X",AW942)),"; X","")&amp;")"))))</f>
        <v/>
      </c>
      <c r="V942" s="53">
        <f>LEN(AV942)-LEN(SUBSTITUTE(AV942,"Y",""))</f>
        <v/>
      </c>
      <c r="W942" s="54">
        <f>IF(AR942=1,LEN(AW942)-LEN(SUBSTITUTE(AW942,"Y","")),"")</f>
        <v/>
      </c>
      <c r="X942" s="53">
        <f>5-(LEN(AV942)-LEN(SUBSTITUTE(AV942,"N","")))</f>
        <v/>
      </c>
      <c r="Y942" s="54">
        <f>IF(AR942=1,5-(LEN(AW942)-LEN(SUBSTITUTE(AW942,"N",""))),"")</f>
        <v/>
      </c>
      <c r="Z942" s="55">
        <f>(V942+5-X942)/5</f>
        <v/>
      </c>
      <c r="AA942" s="56">
        <f>IF(AR942=1,(W942+5-Y942)/5,"")</f>
        <v/>
      </c>
      <c r="AB942" s="57">
        <f>D942*V942/5</f>
        <v/>
      </c>
      <c r="AC942" s="58">
        <f>IF(AR942=1,D942*W942/5,"")</f>
        <v/>
      </c>
      <c r="AD942" s="57">
        <f>D942*X942/5</f>
        <v/>
      </c>
      <c r="AE942" s="58">
        <f>IF(AR942=1,D942*Y942/5,"")</f>
        <v/>
      </c>
      <c r="AF942" s="57">
        <f>D942*Z942</f>
        <v/>
      </c>
      <c r="AG942" s="58">
        <f>IF(AR942=1,D942*AA942,"")</f>
        <v/>
      </c>
      <c r="AH942" s="14" t="inlineStr">
        <is>
          <t>Y: R1, R2 | N: none | X: none | U: R3, R4, R5. See dataset-specific evidence note in MCDM_Grades and the complete rules in MCDM_Rubric.</t>
        </is>
      </c>
      <c r="AI942" s="27" t="n"/>
      <c r="AJ942" s="14" t="inlineStr">
        <is>
          <t>https://zenodo.org/records/17189667</t>
        </is>
      </c>
      <c r="AK942" s="27" t="n"/>
      <c r="AL942" s="14" t="inlineStr">
        <is>
          <t>P: primary documentation (not evaluator-verified data quality)</t>
        </is>
      </c>
      <c r="AM942" s="27" t="n"/>
      <c r="AN942" s="14" t="inlineStr">
        <is>
          <t>Zenodo 17189667 v1; forest_roads.zip MD5 88b1fb9d6306032efcfa18deb0f64ff0</t>
        </is>
      </c>
      <c r="AO942" s="27" t="n"/>
      <c r="AP942" s="14" t="inlineStr">
        <is>
          <t>2026-09-07</t>
        </is>
      </c>
      <c r="AQ942" s="27" t="n"/>
      <c r="AR942" s="14">
        <f>IF(AND(AS942=5,LEN(AW942)=5,LEN(SUBSTITUTE(SUBSTITUTE(SUBSTITUTE(SUBSTITUTE(AW942,"Y",""),"N",""),"U",""),"X",""))=0),1,0)</f>
        <v/>
      </c>
      <c r="AS942" s="14">
        <f>COUNTA(G942,J942,M942,P942,S942)</f>
        <v/>
      </c>
      <c r="AT942" s="14">
        <f>SUM(IF(OR(G942="Y",G942="N",G942="U",G942="X"),IF(G942=F942,1,0),0),IF(OR(J942="Y",J942="N",J942="U",J942="X"),IF(J942=I942,1,0),0),IF(OR(M942="Y",M942="N",M942="U",M942="X"),IF(M942=L942,1,0),0),IF(OR(P942="Y",P942="N",P942="U",P942="X"),IF(P942=O942,1,0),0),IF(OR(S942="Y",S942="N",S942="U",S942="X"),IF(S942=R942,1,0),0))</f>
        <v/>
      </c>
      <c r="AU942" s="14">
        <f>A942&amp;"|"&amp;LEFT(C942,1)</f>
        <v/>
      </c>
      <c r="AV942" s="14">
        <f>F942&amp;I942&amp;L942&amp;O942&amp;R942</f>
        <v/>
      </c>
      <c r="AW942" s="14">
        <f>G942&amp;J942&amp;M942&amp;P942&amp;S942</f>
        <v/>
      </c>
    </row>
    <row r="943" ht="70" customHeight="1">
      <c r="A943" s="14" t="inlineStr">
        <is>
          <t>DS-118</t>
        </is>
      </c>
      <c r="B943" s="14" t="inlineStr">
        <is>
          <t>Forest Roads Rindbach</t>
        </is>
      </c>
      <c r="C943" s="14" t="inlineStr">
        <is>
          <t>M Sensor Details</t>
        </is>
      </c>
      <c r="D943" s="14">
        <f>MCDM_Settings!$D$12</f>
        <v/>
      </c>
      <c r="E943" s="14" t="inlineStr">
        <is>
          <t>M1 Identify equipment</t>
        </is>
      </c>
      <c r="F943" s="21" t="inlineStr">
        <is>
          <t>Y</t>
        </is>
      </c>
      <c r="G943" s="23" t="n"/>
      <c r="H943" s="14" t="inlineStr">
        <is>
          <t>M2 Specify the scale</t>
        </is>
      </c>
      <c r="I943" s="21" t="inlineStr">
        <is>
          <t>U</t>
        </is>
      </c>
      <c r="J943" s="23" t="n"/>
      <c r="K943" s="14" t="inlineStr">
        <is>
          <t>M3 Locate the records</t>
        </is>
      </c>
      <c r="L943" s="21" t="inlineStr">
        <is>
          <t>Y</t>
        </is>
      </c>
      <c r="M943" s="23" t="n"/>
      <c r="N943" s="14" t="inlineStr">
        <is>
          <t>M4 Report precision</t>
        </is>
      </c>
      <c r="O943" s="21" t="inlineStr">
        <is>
          <t>U</t>
        </is>
      </c>
      <c r="P943" s="23" t="n"/>
      <c r="Q943" s="14" t="inlineStr">
        <is>
          <t>M5 Explain processing</t>
        </is>
      </c>
      <c r="R943" s="21" t="inlineStr">
        <is>
          <t>Y</t>
        </is>
      </c>
      <c r="S943" s="23" t="n"/>
      <c r="T943" s="14">
        <f>IF(Z943=0,IF(ISNUMBER(SEARCH("X",AV943)),"Unrated (0-5; X)","Unrated (0-5)"),IF(Z943=1,V943&amp;"/5",V943&amp;"-"&amp;X943&amp;"/5 (P"&amp;IF(ISNUMBER(SEARCH("X",AV943)),"; X","")&amp;")"))</f>
        <v/>
      </c>
      <c r="U943" s="26">
        <f>IF(AS943=0,"",IF(AR943=0,"Incomplete/invalid",IF(AA943=0,IF(ISNUMBER(SEARCH("X",AW943)),"Unrated (0-5; X)","Unrated (0-5)"),IF(AA943=1,W943&amp;"/5",W943&amp;"-"&amp;Y943&amp;"/5 (P"&amp;IF(ISNUMBER(SEARCH("X",AW943)),"; X","")&amp;")"))))</f>
        <v/>
      </c>
      <c r="V943" s="53">
        <f>LEN(AV943)-LEN(SUBSTITUTE(AV943,"Y",""))</f>
        <v/>
      </c>
      <c r="W943" s="54">
        <f>IF(AR943=1,LEN(AW943)-LEN(SUBSTITUTE(AW943,"Y","")),"")</f>
        <v/>
      </c>
      <c r="X943" s="53">
        <f>5-(LEN(AV943)-LEN(SUBSTITUTE(AV943,"N","")))</f>
        <v/>
      </c>
      <c r="Y943" s="54">
        <f>IF(AR943=1,5-(LEN(AW943)-LEN(SUBSTITUTE(AW943,"N",""))),"")</f>
        <v/>
      </c>
      <c r="Z943" s="55">
        <f>(V943+5-X943)/5</f>
        <v/>
      </c>
      <c r="AA943" s="56">
        <f>IF(AR943=1,(W943+5-Y943)/5,"")</f>
        <v/>
      </c>
      <c r="AB943" s="57">
        <f>D943*V943/5</f>
        <v/>
      </c>
      <c r="AC943" s="58">
        <f>IF(AR943=1,D943*W943/5,"")</f>
        <v/>
      </c>
      <c r="AD943" s="57">
        <f>D943*X943/5</f>
        <v/>
      </c>
      <c r="AE943" s="58">
        <f>IF(AR943=1,D943*Y943/5,"")</f>
        <v/>
      </c>
      <c r="AF943" s="57">
        <f>D943*Z943</f>
        <v/>
      </c>
      <c r="AG943" s="58">
        <f>IF(AR943=1,D943*AA943,"")</f>
        <v/>
      </c>
      <c r="AH943" s="14" t="inlineStr">
        <is>
          <t>Y: M1, M3, M5 | N: none | X: none | U: M2, M4. See dataset-specific evidence note in MCDM_Grades and the complete rules in MCDM_Rubric.</t>
        </is>
      </c>
      <c r="AI943" s="27" t="n"/>
      <c r="AJ943" s="14" t="inlineStr">
        <is>
          <t>https://zenodo.org/records/17189667</t>
        </is>
      </c>
      <c r="AK943" s="27" t="n"/>
      <c r="AL943" s="14" t="inlineStr">
        <is>
          <t>P: primary documentation (not evaluator-verified data quality)</t>
        </is>
      </c>
      <c r="AM943" s="27" t="n"/>
      <c r="AN943" s="14" t="inlineStr">
        <is>
          <t>Zenodo 17189667 v1; forest_roads.zip MD5 88b1fb9d6306032efcfa18deb0f64ff0</t>
        </is>
      </c>
      <c r="AO943" s="27" t="n"/>
      <c r="AP943" s="14" t="inlineStr">
        <is>
          <t>2026-09-07</t>
        </is>
      </c>
      <c r="AQ943" s="27" t="n"/>
      <c r="AR943" s="14">
        <f>IF(AND(AS943=5,LEN(AW943)=5,LEN(SUBSTITUTE(SUBSTITUTE(SUBSTITUTE(SUBSTITUTE(AW943,"Y",""),"N",""),"U",""),"X",""))=0),1,0)</f>
        <v/>
      </c>
      <c r="AS943" s="14">
        <f>COUNTA(G943,J943,M943,P943,S943)</f>
        <v/>
      </c>
      <c r="AT943" s="14">
        <f>SUM(IF(OR(G943="Y",G943="N",G943="U",G943="X"),IF(G943=F943,1,0),0),IF(OR(J943="Y",J943="N",J943="U",J943="X"),IF(J943=I943,1,0),0),IF(OR(M943="Y",M943="N",M943="U",M943="X"),IF(M943=L943,1,0),0),IF(OR(P943="Y",P943="N",P943="U",P943="X"),IF(P943=O943,1,0),0),IF(OR(S943="Y",S943="N",S943="U",S943="X"),IF(S943=R943,1,0),0))</f>
        <v/>
      </c>
      <c r="AU943" s="14">
        <f>A943&amp;"|"&amp;LEFT(C943,1)</f>
        <v/>
      </c>
      <c r="AV943" s="14">
        <f>F943&amp;I943&amp;L943&amp;O943&amp;R943</f>
        <v/>
      </c>
      <c r="AW943" s="14">
        <f>G943&amp;J943&amp;M943&amp;P943&amp;S943</f>
        <v/>
      </c>
    </row>
    <row r="944" ht="70" customHeight="1">
      <c r="A944" s="14" t="inlineStr">
        <is>
          <t>DS-118</t>
        </is>
      </c>
      <c r="B944" s="14" t="inlineStr">
        <is>
          <t>Forest Roads Rindbach</t>
        </is>
      </c>
      <c r="C944" s="14" t="inlineStr">
        <is>
          <t>V Test Readiness</t>
        </is>
      </c>
      <c r="D944" s="14">
        <f>MCDM_Settings!$D$13</f>
        <v/>
      </c>
      <c r="E944" s="14" t="inlineStr">
        <is>
          <t>V1 Identify test data</t>
        </is>
      </c>
      <c r="F944" s="21" t="inlineStr">
        <is>
          <t>Y</t>
        </is>
      </c>
      <c r="G944" s="23" t="n"/>
      <c r="H944" s="14" t="inlineStr">
        <is>
          <t>V2 Define the splits</t>
        </is>
      </c>
      <c r="I944" s="21" t="inlineStr">
        <is>
          <t>U</t>
        </is>
      </c>
      <c r="J944" s="23" t="n"/>
      <c r="K944" s="14" t="inlineStr">
        <is>
          <t>V3 Prevent leakage</t>
        </is>
      </c>
      <c r="L944" s="21" t="inlineStr">
        <is>
          <t>U</t>
        </is>
      </c>
      <c r="M944" s="23" t="n"/>
      <c r="N944" s="14" t="inlineStr">
        <is>
          <t>V4 Provide a baseline</t>
        </is>
      </c>
      <c r="O944" s="21" t="inlineStr">
        <is>
          <t>U</t>
        </is>
      </c>
      <c r="P944" s="23" t="n"/>
      <c r="Q944" s="14" t="inlineStr">
        <is>
          <t>V5 Report uncertainty</t>
        </is>
      </c>
      <c r="R944" s="21" t="inlineStr">
        <is>
          <t>U</t>
        </is>
      </c>
      <c r="S944" s="23" t="n"/>
      <c r="T944" s="14">
        <f>IF(Z944=0,IF(ISNUMBER(SEARCH("X",AV944)),"Unrated (0-5; X)","Unrated (0-5)"),IF(Z944=1,V944&amp;"/5",V944&amp;"-"&amp;X944&amp;"/5 (P"&amp;IF(ISNUMBER(SEARCH("X",AV944)),"; X","")&amp;")"))</f>
        <v/>
      </c>
      <c r="U944" s="26">
        <f>IF(AS944=0,"",IF(AR944=0,"Incomplete/invalid",IF(AA944=0,IF(ISNUMBER(SEARCH("X",AW944)),"Unrated (0-5; X)","Unrated (0-5)"),IF(AA944=1,W944&amp;"/5",W944&amp;"-"&amp;Y944&amp;"/5 (P"&amp;IF(ISNUMBER(SEARCH("X",AW944)),"; X","")&amp;")"))))</f>
        <v/>
      </c>
      <c r="V944" s="53">
        <f>LEN(AV944)-LEN(SUBSTITUTE(AV944,"Y",""))</f>
        <v/>
      </c>
      <c r="W944" s="54">
        <f>IF(AR944=1,LEN(AW944)-LEN(SUBSTITUTE(AW944,"Y","")),"")</f>
        <v/>
      </c>
      <c r="X944" s="53">
        <f>5-(LEN(AV944)-LEN(SUBSTITUTE(AV944,"N","")))</f>
        <v/>
      </c>
      <c r="Y944" s="54">
        <f>IF(AR944=1,5-(LEN(AW944)-LEN(SUBSTITUTE(AW944,"N",""))),"")</f>
        <v/>
      </c>
      <c r="Z944" s="55">
        <f>(V944+5-X944)/5</f>
        <v/>
      </c>
      <c r="AA944" s="56">
        <f>IF(AR944=1,(W944+5-Y944)/5,"")</f>
        <v/>
      </c>
      <c r="AB944" s="57">
        <f>D944*V944/5</f>
        <v/>
      </c>
      <c r="AC944" s="58">
        <f>IF(AR944=1,D944*W944/5,"")</f>
        <v/>
      </c>
      <c r="AD944" s="57">
        <f>D944*X944/5</f>
        <v/>
      </c>
      <c r="AE944" s="58">
        <f>IF(AR944=1,D944*Y944/5,"")</f>
        <v/>
      </c>
      <c r="AF944" s="57">
        <f>D944*Z944</f>
        <v/>
      </c>
      <c r="AG944" s="58">
        <f>IF(AR944=1,D944*AA944,"")</f>
        <v/>
      </c>
      <c r="AH944" s="14" t="inlineStr">
        <is>
          <t>Y: V1 | N: none | X: none | U: V2, V3, V4, V5. See dataset-specific evidence note in MCDM_Grades and the complete rules in MCDM_Rubric.</t>
        </is>
      </c>
      <c r="AI944" s="27" t="n"/>
      <c r="AJ944" s="14" t="inlineStr">
        <is>
          <t>https://zenodo.org/records/17189667</t>
        </is>
      </c>
      <c r="AK944" s="27" t="n"/>
      <c r="AL944" s="14" t="inlineStr">
        <is>
          <t>P: primary documentation (not evaluator-verified data quality)</t>
        </is>
      </c>
      <c r="AM944" s="27" t="n"/>
      <c r="AN944" s="14" t="inlineStr">
        <is>
          <t>Zenodo 17189667 v1; forest_roads.zip MD5 88b1fb9d6306032efcfa18deb0f64ff0</t>
        </is>
      </c>
      <c r="AO944" s="27" t="n"/>
      <c r="AP944" s="14" t="inlineStr">
        <is>
          <t>2026-09-07</t>
        </is>
      </c>
      <c r="AQ944" s="27" t="n"/>
      <c r="AR944" s="14">
        <f>IF(AND(AS944=5,LEN(AW944)=5,LEN(SUBSTITUTE(SUBSTITUTE(SUBSTITUTE(SUBSTITUTE(AW944,"Y",""),"N",""),"U",""),"X",""))=0),1,0)</f>
        <v/>
      </c>
      <c r="AS944" s="14">
        <f>COUNTA(G944,J944,M944,P944,S944)</f>
        <v/>
      </c>
      <c r="AT944" s="14">
        <f>SUM(IF(OR(G944="Y",G944="N",G944="U",G944="X"),IF(G944=F944,1,0),0),IF(OR(J944="Y",J944="N",J944="U",J944="X"),IF(J944=I944,1,0),0),IF(OR(M944="Y",M944="N",M944="U",M944="X"),IF(M944=L944,1,0),0),IF(OR(P944="Y",P944="N",P944="U",P944="X"),IF(P944=O944,1,0),0),IF(OR(S944="Y",S944="N",S944="U",S944="X"),IF(S944=R944,1,0),0))</f>
        <v/>
      </c>
      <c r="AU944" s="14">
        <f>A944&amp;"|"&amp;LEFT(C944,1)</f>
        <v/>
      </c>
      <c r="AV944" s="14">
        <f>F944&amp;I944&amp;L944&amp;O944&amp;R944</f>
        <v/>
      </c>
      <c r="AW944" s="14">
        <f>G944&amp;J944&amp;M944&amp;P944&amp;S944</f>
        <v/>
      </c>
    </row>
    <row r="945" ht="70" customHeight="1">
      <c r="A945" s="14" t="inlineStr">
        <is>
          <t>DS-118</t>
        </is>
      </c>
      <c r="B945" s="14" t="inlineStr">
        <is>
          <t>Forest Roads Rindbach</t>
        </is>
      </c>
      <c r="C945" s="14" t="inlineStr">
        <is>
          <t>E Engineering Value</t>
        </is>
      </c>
      <c r="D945" s="14">
        <f>MCDM_Settings!$D$14</f>
        <v/>
      </c>
      <c r="E945" s="14" t="inlineStr">
        <is>
          <t>E1 Define the outcome</t>
        </is>
      </c>
      <c r="F945" s="21" t="inlineStr">
        <is>
          <t>U</t>
        </is>
      </c>
      <c r="G945" s="23" t="n"/>
      <c r="H945" s="14" t="inlineStr">
        <is>
          <t>E2 Provide measurements</t>
        </is>
      </c>
      <c r="I945" s="21" t="inlineStr">
        <is>
          <t>Y</t>
        </is>
      </c>
      <c r="J945" s="23" t="n"/>
      <c r="K945" s="14" t="inlineStr">
        <is>
          <t>E3 Link the records</t>
        </is>
      </c>
      <c r="L945" s="21" t="inlineStr">
        <is>
          <t>U</t>
        </is>
      </c>
      <c r="M945" s="23" t="n"/>
      <c r="N945" s="14" t="inlineStr">
        <is>
          <t>E4 Map agency needs</t>
        </is>
      </c>
      <c r="O945" s="21" t="inlineStr">
        <is>
          <t>U</t>
        </is>
      </c>
      <c r="P945" s="23" t="n"/>
      <c r="Q945" s="14" t="inlineStr">
        <is>
          <t>E5 Validate the decision</t>
        </is>
      </c>
      <c r="R945" s="21" t="inlineStr">
        <is>
          <t>U</t>
        </is>
      </c>
      <c r="S945" s="23" t="n"/>
      <c r="T945" s="14">
        <f>IF(Z945=0,IF(ISNUMBER(SEARCH("X",AV945)),"Unrated (0-5; X)","Unrated (0-5)"),IF(Z945=1,V945&amp;"/5",V945&amp;"-"&amp;X945&amp;"/5 (P"&amp;IF(ISNUMBER(SEARCH("X",AV945)),"; X","")&amp;")"))</f>
        <v/>
      </c>
      <c r="U945" s="26">
        <f>IF(AS945=0,"",IF(AR945=0,"Incomplete/invalid",IF(AA945=0,IF(ISNUMBER(SEARCH("X",AW945)),"Unrated (0-5; X)","Unrated (0-5)"),IF(AA945=1,W945&amp;"/5",W945&amp;"-"&amp;Y945&amp;"/5 (P"&amp;IF(ISNUMBER(SEARCH("X",AW945)),"; X","")&amp;")"))))</f>
        <v/>
      </c>
      <c r="V945" s="53">
        <f>LEN(AV945)-LEN(SUBSTITUTE(AV945,"Y",""))</f>
        <v/>
      </c>
      <c r="W945" s="54">
        <f>IF(AR945=1,LEN(AW945)-LEN(SUBSTITUTE(AW945,"Y","")),"")</f>
        <v/>
      </c>
      <c r="X945" s="53">
        <f>5-(LEN(AV945)-LEN(SUBSTITUTE(AV945,"N","")))</f>
        <v/>
      </c>
      <c r="Y945" s="54">
        <f>IF(AR945=1,5-(LEN(AW945)-LEN(SUBSTITUTE(AW945,"N",""))),"")</f>
        <v/>
      </c>
      <c r="Z945" s="55">
        <f>(V945+5-X945)/5</f>
        <v/>
      </c>
      <c r="AA945" s="56">
        <f>IF(AR945=1,(W945+5-Y945)/5,"")</f>
        <v/>
      </c>
      <c r="AB945" s="57">
        <f>D945*V945/5</f>
        <v/>
      </c>
      <c r="AC945" s="58">
        <f>IF(AR945=1,D945*W945/5,"")</f>
        <v/>
      </c>
      <c r="AD945" s="57">
        <f>D945*X945/5</f>
        <v/>
      </c>
      <c r="AE945" s="58">
        <f>IF(AR945=1,D945*Y945/5,"")</f>
        <v/>
      </c>
      <c r="AF945" s="57">
        <f>D945*Z945</f>
        <v/>
      </c>
      <c r="AG945" s="58">
        <f>IF(AR945=1,D945*AA945,"")</f>
        <v/>
      </c>
      <c r="AH945" s="14" t="inlineStr">
        <is>
          <t>Y: E2 | N: none | X: none | U: E1, E3, E4, E5. See dataset-specific evidence note in MCDM_Grades and the complete rules in MCDM_Rubric.</t>
        </is>
      </c>
      <c r="AI945" s="27" t="n"/>
      <c r="AJ945" s="14" t="inlineStr">
        <is>
          <t>https://zenodo.org/records/17189667</t>
        </is>
      </c>
      <c r="AK945" s="27" t="n"/>
      <c r="AL945" s="14" t="inlineStr">
        <is>
          <t>P: primary documentation (not evaluator-verified data quality)</t>
        </is>
      </c>
      <c r="AM945" s="27" t="n"/>
      <c r="AN945" s="14" t="inlineStr">
        <is>
          <t>Zenodo 17189667 v1; forest_roads.zip MD5 88b1fb9d6306032efcfa18deb0f64ff0</t>
        </is>
      </c>
      <c r="AO945" s="27" t="n"/>
      <c r="AP945" s="14" t="inlineStr">
        <is>
          <t>2026-09-07</t>
        </is>
      </c>
      <c r="AQ945" s="27" t="n"/>
      <c r="AR945" s="14">
        <f>IF(AND(AS945=5,LEN(AW945)=5,LEN(SUBSTITUTE(SUBSTITUTE(SUBSTITUTE(SUBSTITUTE(AW945,"Y",""),"N",""),"U",""),"X",""))=0),1,0)</f>
        <v/>
      </c>
      <c r="AS945" s="14">
        <f>COUNTA(G945,J945,M945,P945,S945)</f>
        <v/>
      </c>
      <c r="AT945" s="14">
        <f>SUM(IF(OR(G945="Y",G945="N",G945="U",G945="X"),IF(G945=F945,1,0),0),IF(OR(J945="Y",J945="N",J945="U",J945="X"),IF(J945=I945,1,0),0),IF(OR(M945="Y",M945="N",M945="U",M945="X"),IF(M945=L945,1,0),0),IF(OR(P945="Y",P945="N",P945="U",P945="X"),IF(P945=O945,1,0),0),IF(OR(S945="Y",S945="N",S945="U",S945="X"),IF(S945=R945,1,0),0))</f>
        <v/>
      </c>
      <c r="AU945" s="14">
        <f>A945&amp;"|"&amp;LEFT(C945,1)</f>
        <v/>
      </c>
      <c r="AV945" s="14">
        <f>F945&amp;I945&amp;L945&amp;O945&amp;R945</f>
        <v/>
      </c>
      <c r="AW945" s="14">
        <f>G945&amp;J945&amp;M945&amp;P945&amp;S945</f>
        <v/>
      </c>
    </row>
    <row r="946" ht="70" customHeight="1">
      <c r="A946" s="14" t="inlineStr">
        <is>
          <t>DS-119</t>
        </is>
      </c>
      <c r="B946" s="14" t="inlineStr">
        <is>
          <t>Fused Image dataset for convolutional neural Network-based crack Detection (FIND)</t>
        </is>
      </c>
      <c r="C946" s="14" t="inlineStr">
        <is>
          <t>A Access</t>
        </is>
      </c>
      <c r="D946" s="14">
        <f>MCDM_Settings!$D$7</f>
        <v/>
      </c>
      <c r="E946" s="14" t="inlineStr">
        <is>
          <t>A1 Find the release</t>
        </is>
      </c>
      <c r="F946" s="21" t="inlineStr">
        <is>
          <t>Y</t>
        </is>
      </c>
      <c r="G946" s="23" t="n"/>
      <c r="H946" s="14" t="inlineStr">
        <is>
          <t>A2 Get the data</t>
        </is>
      </c>
      <c r="I946" s="21" t="inlineStr">
        <is>
          <t>Y</t>
        </is>
      </c>
      <c r="J946" s="23" t="n"/>
      <c r="K946" s="14" t="inlineStr">
        <is>
          <t>A3 Check the license</t>
        </is>
      </c>
      <c r="L946" s="21" t="inlineStr">
        <is>
          <t>Y</t>
        </is>
      </c>
      <c r="M946" s="23" t="n"/>
      <c r="N946" s="14" t="inlineStr">
        <is>
          <t>A4 Check other rights</t>
        </is>
      </c>
      <c r="O946" s="21" t="inlineStr">
        <is>
          <t>U</t>
        </is>
      </c>
      <c r="P946" s="23" t="n"/>
      <c r="Q946" s="14" t="inlineStr">
        <is>
          <t>A5 Open a sample</t>
        </is>
      </c>
      <c r="R946" s="21" t="inlineStr">
        <is>
          <t>U</t>
        </is>
      </c>
      <c r="S946" s="23" t="n"/>
      <c r="T946" s="14">
        <f>IF(Z946=0,IF(ISNUMBER(SEARCH("X",AV946)),"Unrated (0-5; X)","Unrated (0-5)"),IF(Z946=1,V946&amp;"/5",V946&amp;"-"&amp;X946&amp;"/5 (P"&amp;IF(ISNUMBER(SEARCH("X",AV946)),"; X","")&amp;")"))</f>
        <v/>
      </c>
      <c r="U946" s="26">
        <f>IF(AS946=0,"",IF(AR946=0,"Incomplete/invalid",IF(AA946=0,IF(ISNUMBER(SEARCH("X",AW946)),"Unrated (0-5; X)","Unrated (0-5)"),IF(AA946=1,W946&amp;"/5",W946&amp;"-"&amp;Y946&amp;"/5 (P"&amp;IF(ISNUMBER(SEARCH("X",AW946)),"; X","")&amp;")"))))</f>
        <v/>
      </c>
      <c r="V946" s="53">
        <f>LEN(AV946)-LEN(SUBSTITUTE(AV946,"Y",""))</f>
        <v/>
      </c>
      <c r="W946" s="54">
        <f>IF(AR946=1,LEN(AW946)-LEN(SUBSTITUTE(AW946,"Y","")),"")</f>
        <v/>
      </c>
      <c r="X946" s="53">
        <f>5-(LEN(AV946)-LEN(SUBSTITUTE(AV946,"N","")))</f>
        <v/>
      </c>
      <c r="Y946" s="54">
        <f>IF(AR946=1,5-(LEN(AW946)-LEN(SUBSTITUTE(AW946,"N",""))),"")</f>
        <v/>
      </c>
      <c r="Z946" s="55">
        <f>(V946+5-X946)/5</f>
        <v/>
      </c>
      <c r="AA946" s="56">
        <f>IF(AR946=1,(W946+5-Y946)/5,"")</f>
        <v/>
      </c>
      <c r="AB946" s="57">
        <f>D946*V946/5</f>
        <v/>
      </c>
      <c r="AC946" s="58">
        <f>IF(AR946=1,D946*W946/5,"")</f>
        <v/>
      </c>
      <c r="AD946" s="57">
        <f>D946*X946/5</f>
        <v/>
      </c>
      <c r="AE946" s="58">
        <f>IF(AR946=1,D946*Y946/5,"")</f>
        <v/>
      </c>
      <c r="AF946" s="57">
        <f>D946*Z946</f>
        <v/>
      </c>
      <c r="AG946" s="58">
        <f>IF(AR946=1,D946*AA946,"")</f>
        <v/>
      </c>
      <c r="AH946" s="14" t="inlineStr">
        <is>
          <t>Y: A1, A2, A3 | N: none | X: none | U: A4, A5. See dataset-specific evidence note in MCDM_Grades and the complete rules in MCDM_Rubric.</t>
        </is>
      </c>
      <c r="AI946" s="27" t="n"/>
      <c r="AJ946" s="14" t="inlineStr">
        <is>
          <t>https://doi.org/10.5281/zenodo.6383044</t>
        </is>
      </c>
      <c r="AK946" s="27" t="n"/>
      <c r="AL946" s="14" t="inlineStr">
        <is>
          <t>P: primary documentation (not evaluator-verified data quality)</t>
        </is>
      </c>
      <c r="AM946" s="27" t="n"/>
      <c r="AN946" s="14" t="inlineStr">
        <is>
          <t>Zenodo record 6383044, released 24 March 2022</t>
        </is>
      </c>
      <c r="AO946" s="27" t="n"/>
      <c r="AP946" s="14" t="inlineStr">
        <is>
          <t>2026-09-07</t>
        </is>
      </c>
      <c r="AQ946" s="27" t="n"/>
      <c r="AR946" s="14">
        <f>IF(AND(AS946=5,LEN(AW946)=5,LEN(SUBSTITUTE(SUBSTITUTE(SUBSTITUTE(SUBSTITUTE(AW946,"Y",""),"N",""),"U",""),"X",""))=0),1,0)</f>
        <v/>
      </c>
      <c r="AS946" s="14">
        <f>COUNTA(G946,J946,M946,P946,S946)</f>
        <v/>
      </c>
      <c r="AT946" s="14">
        <f>SUM(IF(OR(G946="Y",G946="N",G946="U",G946="X"),IF(G946=F946,1,0),0),IF(OR(J946="Y",J946="N",J946="U",J946="X"),IF(J946=I946,1,0),0),IF(OR(M946="Y",M946="N",M946="U",M946="X"),IF(M946=L946,1,0),0),IF(OR(P946="Y",P946="N",P946="U",P946="X"),IF(P946=O946,1,0),0),IF(OR(S946="Y",S946="N",S946="U",S946="X"),IF(S946=R946,1,0),0))</f>
        <v/>
      </c>
      <c r="AU946" s="14">
        <f>A946&amp;"|"&amp;LEFT(C946,1)</f>
        <v/>
      </c>
      <c r="AV946" s="14">
        <f>F946&amp;I946&amp;L946&amp;O946&amp;R946</f>
        <v/>
      </c>
      <c r="AW946" s="14">
        <f>G946&amp;J946&amp;M946&amp;P946&amp;S946</f>
        <v/>
      </c>
    </row>
    <row r="947" ht="70" customHeight="1">
      <c r="A947" s="14" t="inlineStr">
        <is>
          <t>DS-119</t>
        </is>
      </c>
      <c r="B947" s="14" t="inlineStr">
        <is>
          <t>Fused Image dataset for convolutional neural Network-based crack Detection (FIND)</t>
        </is>
      </c>
      <c r="C947" s="14" t="inlineStr">
        <is>
          <t>L Label Quality</t>
        </is>
      </c>
      <c r="D947" s="14">
        <f>MCDM_Settings!$D$8</f>
        <v/>
      </c>
      <c r="E947" s="14" t="inlineStr">
        <is>
          <t>L1 Define the targets</t>
        </is>
      </c>
      <c r="F947" s="21" t="inlineStr">
        <is>
          <t>Y</t>
        </is>
      </c>
      <c r="G947" s="23" t="n"/>
      <c r="H947" s="14" t="inlineStr">
        <is>
          <t>L2 Explain the rules</t>
        </is>
      </c>
      <c r="I947" s="21" t="inlineStr">
        <is>
          <t>U</t>
        </is>
      </c>
      <c r="J947" s="23" t="n"/>
      <c r="K947" s="14" t="inlineStr">
        <is>
          <t>L3 Identify the team</t>
        </is>
      </c>
      <c r="L947" s="21" t="inlineStr">
        <is>
          <t>U</t>
        </is>
      </c>
      <c r="M947" s="23" t="n"/>
      <c r="N947" s="14" t="inlineStr">
        <is>
          <t>L4 Review and correct</t>
        </is>
      </c>
      <c r="O947" s="21" t="inlineStr">
        <is>
          <t>U</t>
        </is>
      </c>
      <c r="P947" s="23" t="n"/>
      <c r="Q947" s="14" t="inlineStr">
        <is>
          <t>L5 Measure reliability</t>
        </is>
      </c>
      <c r="R947" s="21" t="inlineStr">
        <is>
          <t>U</t>
        </is>
      </c>
      <c r="S947" s="23" t="n"/>
      <c r="T947" s="14">
        <f>IF(Z947=0,IF(ISNUMBER(SEARCH("X",AV947)),"Unrated (0-5; X)","Unrated (0-5)"),IF(Z947=1,V947&amp;"/5",V947&amp;"-"&amp;X947&amp;"/5 (P"&amp;IF(ISNUMBER(SEARCH("X",AV947)),"; X","")&amp;")"))</f>
        <v/>
      </c>
      <c r="U947" s="26">
        <f>IF(AS947=0,"",IF(AR947=0,"Incomplete/invalid",IF(AA947=0,IF(ISNUMBER(SEARCH("X",AW947)),"Unrated (0-5; X)","Unrated (0-5)"),IF(AA947=1,W947&amp;"/5",W947&amp;"-"&amp;Y947&amp;"/5 (P"&amp;IF(ISNUMBER(SEARCH("X",AW947)),"; X","")&amp;")"))))</f>
        <v/>
      </c>
      <c r="V947" s="53">
        <f>LEN(AV947)-LEN(SUBSTITUTE(AV947,"Y",""))</f>
        <v/>
      </c>
      <c r="W947" s="54">
        <f>IF(AR947=1,LEN(AW947)-LEN(SUBSTITUTE(AW947,"Y","")),"")</f>
        <v/>
      </c>
      <c r="X947" s="53">
        <f>5-(LEN(AV947)-LEN(SUBSTITUTE(AV947,"N","")))</f>
        <v/>
      </c>
      <c r="Y947" s="54">
        <f>IF(AR947=1,5-(LEN(AW947)-LEN(SUBSTITUTE(AW947,"N",""))),"")</f>
        <v/>
      </c>
      <c r="Z947" s="55">
        <f>(V947+5-X947)/5</f>
        <v/>
      </c>
      <c r="AA947" s="56">
        <f>IF(AR947=1,(W947+5-Y947)/5,"")</f>
        <v/>
      </c>
      <c r="AB947" s="57">
        <f>D947*V947/5</f>
        <v/>
      </c>
      <c r="AC947" s="58">
        <f>IF(AR947=1,D947*W947/5,"")</f>
        <v/>
      </c>
      <c r="AD947" s="57">
        <f>D947*X947/5</f>
        <v/>
      </c>
      <c r="AE947" s="58">
        <f>IF(AR947=1,D947*Y947/5,"")</f>
        <v/>
      </c>
      <c r="AF947" s="57">
        <f>D947*Z947</f>
        <v/>
      </c>
      <c r="AG947" s="58">
        <f>IF(AR947=1,D947*AA947,"")</f>
        <v/>
      </c>
      <c r="AH947" s="14" t="inlineStr">
        <is>
          <t>Y: L1 | N: none | X: none | U: L2, L3, L4, L5. See dataset-specific evidence note in MCDM_Grades and the complete rules in MCDM_Rubric.</t>
        </is>
      </c>
      <c r="AI947" s="27" t="n"/>
      <c r="AJ947" s="14" t="inlineStr">
        <is>
          <t>https://doi.org/10.5281/zenodo.6383044</t>
        </is>
      </c>
      <c r="AK947" s="27" t="n"/>
      <c r="AL947" s="14" t="inlineStr">
        <is>
          <t>P: primary documentation (not evaluator-verified data quality)</t>
        </is>
      </c>
      <c r="AM947" s="27" t="n"/>
      <c r="AN947" s="14" t="inlineStr">
        <is>
          <t>Zenodo record 6383044, released 24 March 2022</t>
        </is>
      </c>
      <c r="AO947" s="27" t="n"/>
      <c r="AP947" s="14" t="inlineStr">
        <is>
          <t>2026-09-07</t>
        </is>
      </c>
      <c r="AQ947" s="27" t="n"/>
      <c r="AR947" s="14">
        <f>IF(AND(AS947=5,LEN(AW947)=5,LEN(SUBSTITUTE(SUBSTITUTE(SUBSTITUTE(SUBSTITUTE(AW947,"Y",""),"N",""),"U",""),"X",""))=0),1,0)</f>
        <v/>
      </c>
      <c r="AS947" s="14">
        <f>COUNTA(G947,J947,M947,P947,S947)</f>
        <v/>
      </c>
      <c r="AT947" s="14">
        <f>SUM(IF(OR(G947="Y",G947="N",G947="U",G947="X"),IF(G947=F947,1,0),0),IF(OR(J947="Y",J947="N",J947="U",J947="X"),IF(J947=I947,1,0),0),IF(OR(M947="Y",M947="N",M947="U",M947="X"),IF(M947=L947,1,0),0),IF(OR(P947="Y",P947="N",P947="U",P947="X"),IF(P947=O947,1,0),0),IF(OR(S947="Y",S947="N",S947="U",S947="X"),IF(S947=R947,1,0),0))</f>
        <v/>
      </c>
      <c r="AU947" s="14">
        <f>A947&amp;"|"&amp;LEFT(C947,1)</f>
        <v/>
      </c>
      <c r="AV947" s="14">
        <f>F947&amp;I947&amp;L947&amp;O947&amp;R947</f>
        <v/>
      </c>
      <c r="AW947" s="14">
        <f>G947&amp;J947&amp;M947&amp;P947&amp;S947</f>
        <v/>
      </c>
    </row>
    <row r="948" ht="70" customHeight="1">
      <c r="A948" s="14" t="inlineStr">
        <is>
          <t>DS-119</t>
        </is>
      </c>
      <c r="B948" s="14" t="inlineStr">
        <is>
          <t>Fused Image dataset for convolutional neural Network-based crack Detection (FIND)</t>
        </is>
      </c>
      <c r="C948" s="14" t="inlineStr">
        <is>
          <t>D Documentation</t>
        </is>
      </c>
      <c r="D948" s="14">
        <f>MCDM_Settings!$D$9</f>
        <v/>
      </c>
      <c r="E948" s="14" t="inlineStr">
        <is>
          <t>D1 Describe the files</t>
        </is>
      </c>
      <c r="F948" s="21" t="inlineStr">
        <is>
          <t>U</t>
        </is>
      </c>
      <c r="G948" s="23" t="n"/>
      <c r="H948" s="14" t="inlineStr">
        <is>
          <t>D2 Explain the source</t>
        </is>
      </c>
      <c r="I948" s="21" t="inlineStr">
        <is>
          <t>Y</t>
        </is>
      </c>
      <c r="J948" s="23" t="n"/>
      <c r="K948" s="14" t="inlineStr">
        <is>
          <t>D3 Track the version</t>
        </is>
      </c>
      <c r="L948" s="21" t="inlineStr">
        <is>
          <t>U</t>
        </is>
      </c>
      <c r="M948" s="23" t="n"/>
      <c r="N948" s="14" t="inlineStr">
        <is>
          <t>D4 State the limits</t>
        </is>
      </c>
      <c r="O948" s="21" t="inlineStr">
        <is>
          <t>U</t>
        </is>
      </c>
      <c r="P948" s="23" t="n"/>
      <c r="Q948" s="14" t="inlineStr">
        <is>
          <t>D5 Locate the details</t>
        </is>
      </c>
      <c r="R948" s="21" t="inlineStr">
        <is>
          <t>Y</t>
        </is>
      </c>
      <c r="S948" s="23" t="n"/>
      <c r="T948" s="14">
        <f>IF(Z948=0,IF(ISNUMBER(SEARCH("X",AV948)),"Unrated (0-5; X)","Unrated (0-5)"),IF(Z948=1,V948&amp;"/5",V948&amp;"-"&amp;X948&amp;"/5 (P"&amp;IF(ISNUMBER(SEARCH("X",AV948)),"; X","")&amp;")"))</f>
        <v/>
      </c>
      <c r="U948" s="26">
        <f>IF(AS948=0,"",IF(AR948=0,"Incomplete/invalid",IF(AA948=0,IF(ISNUMBER(SEARCH("X",AW948)),"Unrated (0-5; X)","Unrated (0-5)"),IF(AA948=1,W948&amp;"/5",W948&amp;"-"&amp;Y948&amp;"/5 (P"&amp;IF(ISNUMBER(SEARCH("X",AW948)),"; X","")&amp;")"))))</f>
        <v/>
      </c>
      <c r="V948" s="53">
        <f>LEN(AV948)-LEN(SUBSTITUTE(AV948,"Y",""))</f>
        <v/>
      </c>
      <c r="W948" s="54">
        <f>IF(AR948=1,LEN(AW948)-LEN(SUBSTITUTE(AW948,"Y","")),"")</f>
        <v/>
      </c>
      <c r="X948" s="53">
        <f>5-(LEN(AV948)-LEN(SUBSTITUTE(AV948,"N","")))</f>
        <v/>
      </c>
      <c r="Y948" s="54">
        <f>IF(AR948=1,5-(LEN(AW948)-LEN(SUBSTITUTE(AW948,"N",""))),"")</f>
        <v/>
      </c>
      <c r="Z948" s="55">
        <f>(V948+5-X948)/5</f>
        <v/>
      </c>
      <c r="AA948" s="56">
        <f>IF(AR948=1,(W948+5-Y948)/5,"")</f>
        <v/>
      </c>
      <c r="AB948" s="57">
        <f>D948*V948/5</f>
        <v/>
      </c>
      <c r="AC948" s="58">
        <f>IF(AR948=1,D948*W948/5,"")</f>
        <v/>
      </c>
      <c r="AD948" s="57">
        <f>D948*X948/5</f>
        <v/>
      </c>
      <c r="AE948" s="58">
        <f>IF(AR948=1,D948*Y948/5,"")</f>
        <v/>
      </c>
      <c r="AF948" s="57">
        <f>D948*Z948</f>
        <v/>
      </c>
      <c r="AG948" s="58">
        <f>IF(AR948=1,D948*AA948,"")</f>
        <v/>
      </c>
      <c r="AH948" s="14" t="inlineStr">
        <is>
          <t>Y: D2, D5 | N: none | X: none | U: D1, D3, D4. See dataset-specific evidence note in MCDM_Grades and the complete rules in MCDM_Rubric.</t>
        </is>
      </c>
      <c r="AI948" s="27" t="n"/>
      <c r="AJ948" s="14" t="inlineStr">
        <is>
          <t>https://doi.org/10.5281/zenodo.6383044</t>
        </is>
      </c>
      <c r="AK948" s="27" t="n"/>
      <c r="AL948" s="14" t="inlineStr">
        <is>
          <t>P: primary documentation (not evaluator-verified data quality)</t>
        </is>
      </c>
      <c r="AM948" s="27" t="n"/>
      <c r="AN948" s="14" t="inlineStr">
        <is>
          <t>Zenodo record 6383044, released 24 March 2022</t>
        </is>
      </c>
      <c r="AO948" s="27" t="n"/>
      <c r="AP948" s="14" t="inlineStr">
        <is>
          <t>2026-09-07</t>
        </is>
      </c>
      <c r="AQ948" s="27" t="n"/>
      <c r="AR948" s="14">
        <f>IF(AND(AS948=5,LEN(AW948)=5,LEN(SUBSTITUTE(SUBSTITUTE(SUBSTITUTE(SUBSTITUTE(AW948,"Y",""),"N",""),"U",""),"X",""))=0),1,0)</f>
        <v/>
      </c>
      <c r="AS948" s="14">
        <f>COUNTA(G948,J948,M948,P948,S948)</f>
        <v/>
      </c>
      <c r="AT948" s="14">
        <f>SUM(IF(OR(G948="Y",G948="N",G948="U",G948="X"),IF(G948=F948,1,0),0),IF(OR(J948="Y",J948="N",J948="U",J948="X"),IF(J948=I948,1,0),0),IF(OR(M948="Y",M948="N",M948="U",M948="X"),IF(M948=L948,1,0),0),IF(OR(P948="Y",P948="N",P948="U",P948="X"),IF(P948=O948,1,0),0),IF(OR(S948="Y",S948="N",S948="U",S948="X"),IF(S948=R948,1,0),0))</f>
        <v/>
      </c>
      <c r="AU948" s="14">
        <f>A948&amp;"|"&amp;LEFT(C948,1)</f>
        <v/>
      </c>
      <c r="AV948" s="14">
        <f>F948&amp;I948&amp;L948&amp;O948&amp;R948</f>
        <v/>
      </c>
      <c r="AW948" s="14">
        <f>G948&amp;J948&amp;M948&amp;P948&amp;S948</f>
        <v/>
      </c>
    </row>
    <row r="949" ht="70" customHeight="1">
      <c r="A949" s="14" t="inlineStr">
        <is>
          <t>DS-119</t>
        </is>
      </c>
      <c r="B949" s="14" t="inlineStr">
        <is>
          <t>Fused Image dataset for convolutional neural Network-based crack Detection (FIND)</t>
        </is>
      </c>
      <c r="C949" s="14" t="inlineStr">
        <is>
          <t>C Sample Size</t>
        </is>
      </c>
      <c r="D949" s="14">
        <f>MCDM_Settings!$D$10</f>
        <v/>
      </c>
      <c r="E949" s="14" t="inlineStr">
        <is>
          <t>C1 Count originals</t>
        </is>
      </c>
      <c r="F949" s="21" t="inlineStr">
        <is>
          <t>U</t>
        </is>
      </c>
      <c r="G949" s="23" t="n"/>
      <c r="H949" s="14" t="inlineStr">
        <is>
          <t>C2 Count each class</t>
        </is>
      </c>
      <c r="I949" s="21" t="inlineStr">
        <is>
          <t>U</t>
        </is>
      </c>
      <c r="J949" s="23" t="n"/>
      <c r="K949" s="14" t="inlineStr">
        <is>
          <t>C3 Count each group</t>
        </is>
      </c>
      <c r="L949" s="21" t="inlineStr">
        <is>
          <t>U</t>
        </is>
      </c>
      <c r="M949" s="23" t="n"/>
      <c r="N949" s="14" t="inlineStr">
        <is>
          <t>C4 Count each split</t>
        </is>
      </c>
      <c r="O949" s="21" t="inlineStr">
        <is>
          <t>U</t>
        </is>
      </c>
      <c r="P949" s="23" t="n"/>
      <c r="Q949" s="14" t="inlineStr">
        <is>
          <t>C5 Justify the size</t>
        </is>
      </c>
      <c r="R949" s="21" t="inlineStr">
        <is>
          <t>U</t>
        </is>
      </c>
      <c r="S949" s="23" t="n"/>
      <c r="T949" s="14">
        <f>IF(Z949=0,IF(ISNUMBER(SEARCH("X",AV949)),"Unrated (0-5; X)","Unrated (0-5)"),IF(Z949=1,V949&amp;"/5",V949&amp;"-"&amp;X949&amp;"/5 (P"&amp;IF(ISNUMBER(SEARCH("X",AV949)),"; X","")&amp;")"))</f>
        <v/>
      </c>
      <c r="U949" s="26">
        <f>IF(AS949=0,"",IF(AR949=0,"Incomplete/invalid",IF(AA949=0,IF(ISNUMBER(SEARCH("X",AW949)),"Unrated (0-5; X)","Unrated (0-5)"),IF(AA949=1,W949&amp;"/5",W949&amp;"-"&amp;Y949&amp;"/5 (P"&amp;IF(ISNUMBER(SEARCH("X",AW949)),"; X","")&amp;")"))))</f>
        <v/>
      </c>
      <c r="V949" s="53">
        <f>LEN(AV949)-LEN(SUBSTITUTE(AV949,"Y",""))</f>
        <v/>
      </c>
      <c r="W949" s="54">
        <f>IF(AR949=1,LEN(AW949)-LEN(SUBSTITUTE(AW949,"Y","")),"")</f>
        <v/>
      </c>
      <c r="X949" s="53">
        <f>5-(LEN(AV949)-LEN(SUBSTITUTE(AV949,"N","")))</f>
        <v/>
      </c>
      <c r="Y949" s="54">
        <f>IF(AR949=1,5-(LEN(AW949)-LEN(SUBSTITUTE(AW949,"N",""))),"")</f>
        <v/>
      </c>
      <c r="Z949" s="55">
        <f>(V949+5-X949)/5</f>
        <v/>
      </c>
      <c r="AA949" s="56">
        <f>IF(AR949=1,(W949+5-Y949)/5,"")</f>
        <v/>
      </c>
      <c r="AB949" s="57">
        <f>D949*V949/5</f>
        <v/>
      </c>
      <c r="AC949" s="58">
        <f>IF(AR949=1,D949*W949/5,"")</f>
        <v/>
      </c>
      <c r="AD949" s="57">
        <f>D949*X949/5</f>
        <v/>
      </c>
      <c r="AE949" s="58">
        <f>IF(AR949=1,D949*Y949/5,"")</f>
        <v/>
      </c>
      <c r="AF949" s="57">
        <f>D949*Z949</f>
        <v/>
      </c>
      <c r="AG949" s="58">
        <f>IF(AR949=1,D949*AA949,"")</f>
        <v/>
      </c>
      <c r="AH949" s="14" t="inlineStr">
        <is>
          <t>Y: none | N: none | X: none | U: C1, C2, C3, C4, C5. See dataset-specific evidence note in MCDM_Grades and the complete rules in MCDM_Rubric.</t>
        </is>
      </c>
      <c r="AI949" s="27" t="n"/>
      <c r="AJ949" s="14" t="inlineStr">
        <is>
          <t>https://doi.org/10.5281/zenodo.6383044</t>
        </is>
      </c>
      <c r="AK949" s="27" t="n"/>
      <c r="AL949" s="14" t="inlineStr">
        <is>
          <t>P: primary documentation (not evaluator-verified data quality)</t>
        </is>
      </c>
      <c r="AM949" s="27" t="n"/>
      <c r="AN949" s="14" t="inlineStr">
        <is>
          <t>Zenodo record 6383044, released 24 March 2022</t>
        </is>
      </c>
      <c r="AO949" s="27" t="n"/>
      <c r="AP949" s="14" t="inlineStr">
        <is>
          <t>2026-09-07</t>
        </is>
      </c>
      <c r="AQ949" s="27" t="n"/>
      <c r="AR949" s="14">
        <f>IF(AND(AS949=5,LEN(AW949)=5,LEN(SUBSTITUTE(SUBSTITUTE(SUBSTITUTE(SUBSTITUTE(AW949,"Y",""),"N",""),"U",""),"X",""))=0),1,0)</f>
        <v/>
      </c>
      <c r="AS949" s="14">
        <f>COUNTA(G949,J949,M949,P949,S949)</f>
        <v/>
      </c>
      <c r="AT949" s="14">
        <f>SUM(IF(OR(G949="Y",G949="N",G949="U",G949="X"),IF(G949=F949,1,0),0),IF(OR(J949="Y",J949="N",J949="U",J949="X"),IF(J949=I949,1,0),0),IF(OR(M949="Y",M949="N",M949="U",M949="X"),IF(M949=L949,1,0),0),IF(OR(P949="Y",P949="N",P949="U",P949="X"),IF(P949=O949,1,0),0),IF(OR(S949="Y",S949="N",S949="U",S949="X"),IF(S949=R949,1,0),0))</f>
        <v/>
      </c>
      <c r="AU949" s="14">
        <f>A949&amp;"|"&amp;LEFT(C949,1)</f>
        <v/>
      </c>
      <c r="AV949" s="14">
        <f>F949&amp;I949&amp;L949&amp;O949&amp;R949</f>
        <v/>
      </c>
      <c r="AW949" s="14">
        <f>G949&amp;J949&amp;M949&amp;P949&amp;S949</f>
        <v/>
      </c>
    </row>
    <row r="950" ht="70" customHeight="1">
      <c r="A950" s="14" t="inlineStr">
        <is>
          <t>DS-119</t>
        </is>
      </c>
      <c r="B950" s="14" t="inlineStr">
        <is>
          <t>Fused Image dataset for convolutional neural Network-based crack Detection (FIND)</t>
        </is>
      </c>
      <c r="C950" s="14" t="inlineStr">
        <is>
          <t>R Domain Fit</t>
        </is>
      </c>
      <c r="D950" s="14">
        <f>MCDM_Settings!$D$11</f>
        <v/>
      </c>
      <c r="E950" s="14" t="inlineStr">
        <is>
          <t>R1 Define the domain</t>
        </is>
      </c>
      <c r="F950" s="21" t="inlineStr">
        <is>
          <t>U</t>
        </is>
      </c>
      <c r="G950" s="23" t="n"/>
      <c r="H950" s="14" t="inlineStr">
        <is>
          <t>R2 Describe coverage</t>
        </is>
      </c>
      <c r="I950" s="21" t="inlineStr">
        <is>
          <t>U</t>
        </is>
      </c>
      <c r="J950" s="23" t="n"/>
      <c r="K950" s="14" t="inlineStr">
        <is>
          <t>R3 Compare the target</t>
        </is>
      </c>
      <c r="L950" s="21" t="inlineStr">
        <is>
          <t>U</t>
        </is>
      </c>
      <c r="M950" s="23" t="n"/>
      <c r="N950" s="14" t="inlineStr">
        <is>
          <t>R4 Check for bias</t>
        </is>
      </c>
      <c r="O950" s="21" t="inlineStr">
        <is>
          <t>U</t>
        </is>
      </c>
      <c r="P950" s="23" t="n"/>
      <c r="Q950" s="14" t="inlineStr">
        <is>
          <t>R5 Test a new domain</t>
        </is>
      </c>
      <c r="R950" s="21" t="inlineStr">
        <is>
          <t>U</t>
        </is>
      </c>
      <c r="S950" s="23" t="n"/>
      <c r="T950" s="14">
        <f>IF(Z950=0,IF(ISNUMBER(SEARCH("X",AV950)),"Unrated (0-5; X)","Unrated (0-5)"),IF(Z950=1,V950&amp;"/5",V950&amp;"-"&amp;X950&amp;"/5 (P"&amp;IF(ISNUMBER(SEARCH("X",AV950)),"; X","")&amp;")"))</f>
        <v/>
      </c>
      <c r="U950" s="26">
        <f>IF(AS950=0,"",IF(AR950=0,"Incomplete/invalid",IF(AA950=0,IF(ISNUMBER(SEARCH("X",AW950)),"Unrated (0-5; X)","Unrated (0-5)"),IF(AA950=1,W950&amp;"/5",W950&amp;"-"&amp;Y950&amp;"/5 (P"&amp;IF(ISNUMBER(SEARCH("X",AW950)),"; X","")&amp;")"))))</f>
        <v/>
      </c>
      <c r="V950" s="53">
        <f>LEN(AV950)-LEN(SUBSTITUTE(AV950,"Y",""))</f>
        <v/>
      </c>
      <c r="W950" s="54">
        <f>IF(AR950=1,LEN(AW950)-LEN(SUBSTITUTE(AW950,"Y","")),"")</f>
        <v/>
      </c>
      <c r="X950" s="53">
        <f>5-(LEN(AV950)-LEN(SUBSTITUTE(AV950,"N","")))</f>
        <v/>
      </c>
      <c r="Y950" s="54">
        <f>IF(AR950=1,5-(LEN(AW950)-LEN(SUBSTITUTE(AW950,"N",""))),"")</f>
        <v/>
      </c>
      <c r="Z950" s="55">
        <f>(V950+5-X950)/5</f>
        <v/>
      </c>
      <c r="AA950" s="56">
        <f>IF(AR950=1,(W950+5-Y950)/5,"")</f>
        <v/>
      </c>
      <c r="AB950" s="57">
        <f>D950*V950/5</f>
        <v/>
      </c>
      <c r="AC950" s="58">
        <f>IF(AR950=1,D950*W950/5,"")</f>
        <v/>
      </c>
      <c r="AD950" s="57">
        <f>D950*X950/5</f>
        <v/>
      </c>
      <c r="AE950" s="58">
        <f>IF(AR950=1,D950*Y950/5,"")</f>
        <v/>
      </c>
      <c r="AF950" s="57">
        <f>D950*Z950</f>
        <v/>
      </c>
      <c r="AG950" s="58">
        <f>IF(AR950=1,D950*AA950,"")</f>
        <v/>
      </c>
      <c r="AH950" s="14" t="inlineStr">
        <is>
          <t>Y: none | N: none | X: none | U: R1, R2, R3, R4, R5. See dataset-specific evidence note in MCDM_Grades and the complete rules in MCDM_Rubric.</t>
        </is>
      </c>
      <c r="AI950" s="27" t="n"/>
      <c r="AJ950" s="14" t="inlineStr">
        <is>
          <t>https://doi.org/10.5281/zenodo.6383044</t>
        </is>
      </c>
      <c r="AK950" s="27" t="n"/>
      <c r="AL950" s="14" t="inlineStr">
        <is>
          <t>P: primary documentation (not evaluator-verified data quality)</t>
        </is>
      </c>
      <c r="AM950" s="27" t="n"/>
      <c r="AN950" s="14" t="inlineStr">
        <is>
          <t>Zenodo record 6383044, released 24 March 2022</t>
        </is>
      </c>
      <c r="AO950" s="27" t="n"/>
      <c r="AP950" s="14" t="inlineStr">
        <is>
          <t>2026-09-07</t>
        </is>
      </c>
      <c r="AQ950" s="27" t="n"/>
      <c r="AR950" s="14">
        <f>IF(AND(AS950=5,LEN(AW950)=5,LEN(SUBSTITUTE(SUBSTITUTE(SUBSTITUTE(SUBSTITUTE(AW950,"Y",""),"N",""),"U",""),"X",""))=0),1,0)</f>
        <v/>
      </c>
      <c r="AS950" s="14">
        <f>COUNTA(G950,J950,M950,P950,S950)</f>
        <v/>
      </c>
      <c r="AT950" s="14">
        <f>SUM(IF(OR(G950="Y",G950="N",G950="U",G950="X"),IF(G950=F950,1,0),0),IF(OR(J950="Y",J950="N",J950="U",J950="X"),IF(J950=I950,1,0),0),IF(OR(M950="Y",M950="N",M950="U",M950="X"),IF(M950=L950,1,0),0),IF(OR(P950="Y",P950="N",P950="U",P950="X"),IF(P950=O950,1,0),0),IF(OR(S950="Y",S950="N",S950="U",S950="X"),IF(S950=R950,1,0),0))</f>
        <v/>
      </c>
      <c r="AU950" s="14">
        <f>A950&amp;"|"&amp;LEFT(C950,1)</f>
        <v/>
      </c>
      <c r="AV950" s="14">
        <f>F950&amp;I950&amp;L950&amp;O950&amp;R950</f>
        <v/>
      </c>
      <c r="AW950" s="14">
        <f>G950&amp;J950&amp;M950&amp;P950&amp;S950</f>
        <v/>
      </c>
    </row>
    <row r="951" ht="70" customHeight="1">
      <c r="A951" s="14" t="inlineStr">
        <is>
          <t>DS-119</t>
        </is>
      </c>
      <c r="B951" s="14" t="inlineStr">
        <is>
          <t>Fused Image dataset for convolutional neural Network-based crack Detection (FIND)</t>
        </is>
      </c>
      <c r="C951" s="14" t="inlineStr">
        <is>
          <t>M Sensor Details</t>
        </is>
      </c>
      <c r="D951" s="14">
        <f>MCDM_Settings!$D$12</f>
        <v/>
      </c>
      <c r="E951" s="14" t="inlineStr">
        <is>
          <t>M1 Identify equipment</t>
        </is>
      </c>
      <c r="F951" s="21" t="inlineStr">
        <is>
          <t>Y</t>
        </is>
      </c>
      <c r="G951" s="23" t="n"/>
      <c r="H951" s="14" t="inlineStr">
        <is>
          <t>M2 Specify the scale</t>
        </is>
      </c>
      <c r="I951" s="21" t="inlineStr">
        <is>
          <t>U</t>
        </is>
      </c>
      <c r="J951" s="23" t="n"/>
      <c r="K951" s="14" t="inlineStr">
        <is>
          <t>M3 Locate the records</t>
        </is>
      </c>
      <c r="L951" s="21" t="inlineStr">
        <is>
          <t>U</t>
        </is>
      </c>
      <c r="M951" s="23" t="n"/>
      <c r="N951" s="14" t="inlineStr">
        <is>
          <t>M4 Report precision</t>
        </is>
      </c>
      <c r="O951" s="21" t="inlineStr">
        <is>
          <t>Y</t>
        </is>
      </c>
      <c r="P951" s="23" t="n"/>
      <c r="Q951" s="14" t="inlineStr">
        <is>
          <t>M5 Explain processing</t>
        </is>
      </c>
      <c r="R951" s="21" t="inlineStr">
        <is>
          <t>Y</t>
        </is>
      </c>
      <c r="S951" s="23" t="n"/>
      <c r="T951" s="14">
        <f>IF(Z951=0,IF(ISNUMBER(SEARCH("X",AV951)),"Unrated (0-5; X)","Unrated (0-5)"),IF(Z951=1,V951&amp;"/5",V951&amp;"-"&amp;X951&amp;"/5 (P"&amp;IF(ISNUMBER(SEARCH("X",AV951)),"; X","")&amp;")"))</f>
        <v/>
      </c>
      <c r="U951" s="26">
        <f>IF(AS951=0,"",IF(AR951=0,"Incomplete/invalid",IF(AA951=0,IF(ISNUMBER(SEARCH("X",AW951)),"Unrated (0-5; X)","Unrated (0-5)"),IF(AA951=1,W951&amp;"/5",W951&amp;"-"&amp;Y951&amp;"/5 (P"&amp;IF(ISNUMBER(SEARCH("X",AW951)),"; X","")&amp;")"))))</f>
        <v/>
      </c>
      <c r="V951" s="53">
        <f>LEN(AV951)-LEN(SUBSTITUTE(AV951,"Y",""))</f>
        <v/>
      </c>
      <c r="W951" s="54">
        <f>IF(AR951=1,LEN(AW951)-LEN(SUBSTITUTE(AW951,"Y","")),"")</f>
        <v/>
      </c>
      <c r="X951" s="53">
        <f>5-(LEN(AV951)-LEN(SUBSTITUTE(AV951,"N","")))</f>
        <v/>
      </c>
      <c r="Y951" s="54">
        <f>IF(AR951=1,5-(LEN(AW951)-LEN(SUBSTITUTE(AW951,"N",""))),"")</f>
        <v/>
      </c>
      <c r="Z951" s="55">
        <f>(V951+5-X951)/5</f>
        <v/>
      </c>
      <c r="AA951" s="56">
        <f>IF(AR951=1,(W951+5-Y951)/5,"")</f>
        <v/>
      </c>
      <c r="AB951" s="57">
        <f>D951*V951/5</f>
        <v/>
      </c>
      <c r="AC951" s="58">
        <f>IF(AR951=1,D951*W951/5,"")</f>
        <v/>
      </c>
      <c r="AD951" s="57">
        <f>D951*X951/5</f>
        <v/>
      </c>
      <c r="AE951" s="58">
        <f>IF(AR951=1,D951*Y951/5,"")</f>
        <v/>
      </c>
      <c r="AF951" s="57">
        <f>D951*Z951</f>
        <v/>
      </c>
      <c r="AG951" s="58">
        <f>IF(AR951=1,D951*AA951,"")</f>
        <v/>
      </c>
      <c r="AH951" s="14" t="inlineStr">
        <is>
          <t>Y: M1, M4, M5 | N: none | X: none | U: M2, M3. See dataset-specific evidence note in MCDM_Grades and the complete rules in MCDM_Rubric.</t>
        </is>
      </c>
      <c r="AI951" s="27" t="n"/>
      <c r="AJ951" s="14" t="inlineStr">
        <is>
          <t>https://doi.org/10.5281/zenodo.6383044</t>
        </is>
      </c>
      <c r="AK951" s="27" t="n"/>
      <c r="AL951" s="14" t="inlineStr">
        <is>
          <t>P: primary documentation (not evaluator-verified data quality)</t>
        </is>
      </c>
      <c r="AM951" s="27" t="n"/>
      <c r="AN951" s="14" t="inlineStr">
        <is>
          <t>Zenodo record 6383044, released 24 March 2022</t>
        </is>
      </c>
      <c r="AO951" s="27" t="n"/>
      <c r="AP951" s="14" t="inlineStr">
        <is>
          <t>2026-09-07</t>
        </is>
      </c>
      <c r="AQ951" s="27" t="n"/>
      <c r="AR951" s="14">
        <f>IF(AND(AS951=5,LEN(AW951)=5,LEN(SUBSTITUTE(SUBSTITUTE(SUBSTITUTE(SUBSTITUTE(AW951,"Y",""),"N",""),"U",""),"X",""))=0),1,0)</f>
        <v/>
      </c>
      <c r="AS951" s="14">
        <f>COUNTA(G951,J951,M951,P951,S951)</f>
        <v/>
      </c>
      <c r="AT951" s="14">
        <f>SUM(IF(OR(G951="Y",G951="N",G951="U",G951="X"),IF(G951=F951,1,0),0),IF(OR(J951="Y",J951="N",J951="U",J951="X"),IF(J951=I951,1,0),0),IF(OR(M951="Y",M951="N",M951="U",M951="X"),IF(M951=L951,1,0),0),IF(OR(P951="Y",P951="N",P951="U",P951="X"),IF(P951=O951,1,0),0),IF(OR(S951="Y",S951="N",S951="U",S951="X"),IF(S951=R951,1,0),0))</f>
        <v/>
      </c>
      <c r="AU951" s="14">
        <f>A951&amp;"|"&amp;LEFT(C951,1)</f>
        <v/>
      </c>
      <c r="AV951" s="14">
        <f>F951&amp;I951&amp;L951&amp;O951&amp;R951</f>
        <v/>
      </c>
      <c r="AW951" s="14">
        <f>G951&amp;J951&amp;M951&amp;P951&amp;S951</f>
        <v/>
      </c>
    </row>
    <row r="952" ht="70" customHeight="1">
      <c r="A952" s="14" t="inlineStr">
        <is>
          <t>DS-119</t>
        </is>
      </c>
      <c r="B952" s="14" t="inlineStr">
        <is>
          <t>Fused Image dataset for convolutional neural Network-based crack Detection (FIND)</t>
        </is>
      </c>
      <c r="C952" s="14" t="inlineStr">
        <is>
          <t>V Test Readiness</t>
        </is>
      </c>
      <c r="D952" s="14">
        <f>MCDM_Settings!$D$13</f>
        <v/>
      </c>
      <c r="E952" s="14" t="inlineStr">
        <is>
          <t>V1 Identify test data</t>
        </is>
      </c>
      <c r="F952" s="21" t="inlineStr">
        <is>
          <t>Y</t>
        </is>
      </c>
      <c r="G952" s="23" t="n"/>
      <c r="H952" s="14" t="inlineStr">
        <is>
          <t>V2 Define the splits</t>
        </is>
      </c>
      <c r="I952" s="21" t="inlineStr">
        <is>
          <t>U</t>
        </is>
      </c>
      <c r="J952" s="23" t="n"/>
      <c r="K952" s="14" t="inlineStr">
        <is>
          <t>V3 Prevent leakage</t>
        </is>
      </c>
      <c r="L952" s="21" t="inlineStr">
        <is>
          <t>U</t>
        </is>
      </c>
      <c r="M952" s="23" t="n"/>
      <c r="N952" s="14" t="inlineStr">
        <is>
          <t>V4 Provide a baseline</t>
        </is>
      </c>
      <c r="O952" s="21" t="inlineStr">
        <is>
          <t>U</t>
        </is>
      </c>
      <c r="P952" s="23" t="n"/>
      <c r="Q952" s="14" t="inlineStr">
        <is>
          <t>V5 Report uncertainty</t>
        </is>
      </c>
      <c r="R952" s="21" t="inlineStr">
        <is>
          <t>U</t>
        </is>
      </c>
      <c r="S952" s="23" t="n"/>
      <c r="T952" s="14">
        <f>IF(Z952=0,IF(ISNUMBER(SEARCH("X",AV952)),"Unrated (0-5; X)","Unrated (0-5)"),IF(Z952=1,V952&amp;"/5",V952&amp;"-"&amp;X952&amp;"/5 (P"&amp;IF(ISNUMBER(SEARCH("X",AV952)),"; X","")&amp;")"))</f>
        <v/>
      </c>
      <c r="U952" s="26">
        <f>IF(AS952=0,"",IF(AR952=0,"Incomplete/invalid",IF(AA952=0,IF(ISNUMBER(SEARCH("X",AW952)),"Unrated (0-5; X)","Unrated (0-5)"),IF(AA952=1,W952&amp;"/5",W952&amp;"-"&amp;Y952&amp;"/5 (P"&amp;IF(ISNUMBER(SEARCH("X",AW952)),"; X","")&amp;")"))))</f>
        <v/>
      </c>
      <c r="V952" s="53">
        <f>LEN(AV952)-LEN(SUBSTITUTE(AV952,"Y",""))</f>
        <v/>
      </c>
      <c r="W952" s="54">
        <f>IF(AR952=1,LEN(AW952)-LEN(SUBSTITUTE(AW952,"Y","")),"")</f>
        <v/>
      </c>
      <c r="X952" s="53">
        <f>5-(LEN(AV952)-LEN(SUBSTITUTE(AV952,"N","")))</f>
        <v/>
      </c>
      <c r="Y952" s="54">
        <f>IF(AR952=1,5-(LEN(AW952)-LEN(SUBSTITUTE(AW952,"N",""))),"")</f>
        <v/>
      </c>
      <c r="Z952" s="55">
        <f>(V952+5-X952)/5</f>
        <v/>
      </c>
      <c r="AA952" s="56">
        <f>IF(AR952=1,(W952+5-Y952)/5,"")</f>
        <v/>
      </c>
      <c r="AB952" s="57">
        <f>D952*V952/5</f>
        <v/>
      </c>
      <c r="AC952" s="58">
        <f>IF(AR952=1,D952*W952/5,"")</f>
        <v/>
      </c>
      <c r="AD952" s="57">
        <f>D952*X952/5</f>
        <v/>
      </c>
      <c r="AE952" s="58">
        <f>IF(AR952=1,D952*Y952/5,"")</f>
        <v/>
      </c>
      <c r="AF952" s="57">
        <f>D952*Z952</f>
        <v/>
      </c>
      <c r="AG952" s="58">
        <f>IF(AR952=1,D952*AA952,"")</f>
        <v/>
      </c>
      <c r="AH952" s="14" t="inlineStr">
        <is>
          <t>Y: V1 | N: none | X: none | U: V2, V3, V4, V5. See dataset-specific evidence note in MCDM_Grades and the complete rules in MCDM_Rubric.</t>
        </is>
      </c>
      <c r="AI952" s="27" t="n"/>
      <c r="AJ952" s="14" t="inlineStr">
        <is>
          <t>https://doi.org/10.5281/zenodo.6383044</t>
        </is>
      </c>
      <c r="AK952" s="27" t="n"/>
      <c r="AL952" s="14" t="inlineStr">
        <is>
          <t>P: primary documentation (not evaluator-verified data quality)</t>
        </is>
      </c>
      <c r="AM952" s="27" t="n"/>
      <c r="AN952" s="14" t="inlineStr">
        <is>
          <t>Zenodo record 6383044, released 24 March 2022</t>
        </is>
      </c>
      <c r="AO952" s="27" t="n"/>
      <c r="AP952" s="14" t="inlineStr">
        <is>
          <t>2026-09-07</t>
        </is>
      </c>
      <c r="AQ952" s="27" t="n"/>
      <c r="AR952" s="14">
        <f>IF(AND(AS952=5,LEN(AW952)=5,LEN(SUBSTITUTE(SUBSTITUTE(SUBSTITUTE(SUBSTITUTE(AW952,"Y",""),"N",""),"U",""),"X",""))=0),1,0)</f>
        <v/>
      </c>
      <c r="AS952" s="14">
        <f>COUNTA(G952,J952,M952,P952,S952)</f>
        <v/>
      </c>
      <c r="AT952" s="14">
        <f>SUM(IF(OR(G952="Y",G952="N",G952="U",G952="X"),IF(G952=F952,1,0),0),IF(OR(J952="Y",J952="N",J952="U",J952="X"),IF(J952=I952,1,0),0),IF(OR(M952="Y",M952="N",M952="U",M952="X"),IF(M952=L952,1,0),0),IF(OR(P952="Y",P952="N",P952="U",P952="X"),IF(P952=O952,1,0),0),IF(OR(S952="Y",S952="N",S952="U",S952="X"),IF(S952=R952,1,0),0))</f>
        <v/>
      </c>
      <c r="AU952" s="14">
        <f>A952&amp;"|"&amp;LEFT(C952,1)</f>
        <v/>
      </c>
      <c r="AV952" s="14">
        <f>F952&amp;I952&amp;L952&amp;O952&amp;R952</f>
        <v/>
      </c>
      <c r="AW952" s="14">
        <f>G952&amp;J952&amp;M952&amp;P952&amp;S952</f>
        <v/>
      </c>
    </row>
    <row r="953" ht="70" customHeight="1">
      <c r="A953" s="14" t="inlineStr">
        <is>
          <t>DS-119</t>
        </is>
      </c>
      <c r="B953" s="14" t="inlineStr">
        <is>
          <t>Fused Image dataset for convolutional neural Network-based crack Detection (FIND)</t>
        </is>
      </c>
      <c r="C953" s="14" t="inlineStr">
        <is>
          <t>E Engineering Value</t>
        </is>
      </c>
      <c r="D953" s="14">
        <f>MCDM_Settings!$D$14</f>
        <v/>
      </c>
      <c r="E953" s="14" t="inlineStr">
        <is>
          <t>E1 Define the outcome</t>
        </is>
      </c>
      <c r="F953" s="21" t="inlineStr">
        <is>
          <t>U</t>
        </is>
      </c>
      <c r="G953" s="23" t="n"/>
      <c r="H953" s="14" t="inlineStr">
        <is>
          <t>E2 Provide measurements</t>
        </is>
      </c>
      <c r="I953" s="21" t="inlineStr">
        <is>
          <t>U</t>
        </is>
      </c>
      <c r="J953" s="23" t="n"/>
      <c r="K953" s="14" t="inlineStr">
        <is>
          <t>E3 Link the records</t>
        </is>
      </c>
      <c r="L953" s="21" t="inlineStr">
        <is>
          <t>U</t>
        </is>
      </c>
      <c r="M953" s="23" t="n"/>
      <c r="N953" s="14" t="inlineStr">
        <is>
          <t>E4 Map agency needs</t>
        </is>
      </c>
      <c r="O953" s="21" t="inlineStr">
        <is>
          <t>U</t>
        </is>
      </c>
      <c r="P953" s="23" t="n"/>
      <c r="Q953" s="14" t="inlineStr">
        <is>
          <t>E5 Validate the decision</t>
        </is>
      </c>
      <c r="R953" s="21" t="inlineStr">
        <is>
          <t>U</t>
        </is>
      </c>
      <c r="S953" s="23" t="n"/>
      <c r="T953" s="14">
        <f>IF(Z953=0,IF(ISNUMBER(SEARCH("X",AV953)),"Unrated (0-5; X)","Unrated (0-5)"),IF(Z953=1,V953&amp;"/5",V953&amp;"-"&amp;X953&amp;"/5 (P"&amp;IF(ISNUMBER(SEARCH("X",AV953)),"; X","")&amp;")"))</f>
        <v/>
      </c>
      <c r="U953" s="26">
        <f>IF(AS953=0,"",IF(AR953=0,"Incomplete/invalid",IF(AA953=0,IF(ISNUMBER(SEARCH("X",AW953)),"Unrated (0-5; X)","Unrated (0-5)"),IF(AA953=1,W953&amp;"/5",W953&amp;"-"&amp;Y953&amp;"/5 (P"&amp;IF(ISNUMBER(SEARCH("X",AW953)),"; X","")&amp;")"))))</f>
        <v/>
      </c>
      <c r="V953" s="53">
        <f>LEN(AV953)-LEN(SUBSTITUTE(AV953,"Y",""))</f>
        <v/>
      </c>
      <c r="W953" s="54">
        <f>IF(AR953=1,LEN(AW953)-LEN(SUBSTITUTE(AW953,"Y","")),"")</f>
        <v/>
      </c>
      <c r="X953" s="53">
        <f>5-(LEN(AV953)-LEN(SUBSTITUTE(AV953,"N","")))</f>
        <v/>
      </c>
      <c r="Y953" s="54">
        <f>IF(AR953=1,5-(LEN(AW953)-LEN(SUBSTITUTE(AW953,"N",""))),"")</f>
        <v/>
      </c>
      <c r="Z953" s="55">
        <f>(V953+5-X953)/5</f>
        <v/>
      </c>
      <c r="AA953" s="56">
        <f>IF(AR953=1,(W953+5-Y953)/5,"")</f>
        <v/>
      </c>
      <c r="AB953" s="57">
        <f>D953*V953/5</f>
        <v/>
      </c>
      <c r="AC953" s="58">
        <f>IF(AR953=1,D953*W953/5,"")</f>
        <v/>
      </c>
      <c r="AD953" s="57">
        <f>D953*X953/5</f>
        <v/>
      </c>
      <c r="AE953" s="58">
        <f>IF(AR953=1,D953*Y953/5,"")</f>
        <v/>
      </c>
      <c r="AF953" s="57">
        <f>D953*Z953</f>
        <v/>
      </c>
      <c r="AG953" s="58">
        <f>IF(AR953=1,D953*AA953,"")</f>
        <v/>
      </c>
      <c r="AH953" s="14" t="inlineStr">
        <is>
          <t>Y: none | N: none | X: none | U: E1, E2, E3, E4, E5. See dataset-specific evidence note in MCDM_Grades and the complete rules in MCDM_Rubric.</t>
        </is>
      </c>
      <c r="AI953" s="27" t="n"/>
      <c r="AJ953" s="14" t="inlineStr">
        <is>
          <t>https://doi.org/10.5281/zenodo.6383044</t>
        </is>
      </c>
      <c r="AK953" s="27" t="n"/>
      <c r="AL953" s="14" t="inlineStr">
        <is>
          <t>P: primary documentation (not evaluator-verified data quality)</t>
        </is>
      </c>
      <c r="AM953" s="27" t="n"/>
      <c r="AN953" s="14" t="inlineStr">
        <is>
          <t>Zenodo record 6383044, released 24 March 2022</t>
        </is>
      </c>
      <c r="AO953" s="27" t="n"/>
      <c r="AP953" s="14" t="inlineStr">
        <is>
          <t>2026-09-07</t>
        </is>
      </c>
      <c r="AQ953" s="27" t="n"/>
      <c r="AR953" s="14">
        <f>IF(AND(AS953=5,LEN(AW953)=5,LEN(SUBSTITUTE(SUBSTITUTE(SUBSTITUTE(SUBSTITUTE(AW953,"Y",""),"N",""),"U",""),"X",""))=0),1,0)</f>
        <v/>
      </c>
      <c r="AS953" s="14">
        <f>COUNTA(G953,J953,M953,P953,S953)</f>
        <v/>
      </c>
      <c r="AT953" s="14">
        <f>SUM(IF(OR(G953="Y",G953="N",G953="U",G953="X"),IF(G953=F953,1,0),0),IF(OR(J953="Y",J953="N",J953="U",J953="X"),IF(J953=I953,1,0),0),IF(OR(M953="Y",M953="N",M953="U",M953="X"),IF(M953=L953,1,0),0),IF(OR(P953="Y",P953="N",P953="U",P953="X"),IF(P953=O953,1,0),0),IF(OR(S953="Y",S953="N",S953="U",S953="X"),IF(S953=R953,1,0),0))</f>
        <v/>
      </c>
      <c r="AU953" s="14">
        <f>A953&amp;"|"&amp;LEFT(C953,1)</f>
        <v/>
      </c>
      <c r="AV953" s="14">
        <f>F953&amp;I953&amp;L953&amp;O953&amp;R953</f>
        <v/>
      </c>
      <c r="AW953" s="14">
        <f>G953&amp;J953&amp;M953&amp;P953&amp;S953</f>
        <v/>
      </c>
    </row>
    <row r="954" ht="70" customHeight="1">
      <c r="A954" s="14" t="inlineStr">
        <is>
          <t>DS-120</t>
        </is>
      </c>
      <c r="B954" s="14" t="inlineStr">
        <is>
          <t>High-Resolution Pavement Rutting Dataset (HPRD): Transverse Profiles, Lane Edges, and Multi-Algorithm Rut Depths for Asphalt Roads</t>
        </is>
      </c>
      <c r="C954" s="14" t="inlineStr">
        <is>
          <t>A Access</t>
        </is>
      </c>
      <c r="D954" s="14">
        <f>MCDM_Settings!$D$7</f>
        <v/>
      </c>
      <c r="E954" s="14" t="inlineStr">
        <is>
          <t>A1 Find the release</t>
        </is>
      </c>
      <c r="F954" s="21" t="inlineStr">
        <is>
          <t>U</t>
        </is>
      </c>
      <c r="G954" s="23" t="n"/>
      <c r="H954" s="14" t="inlineStr">
        <is>
          <t>A2 Get the data</t>
        </is>
      </c>
      <c r="I954" s="21" t="inlineStr">
        <is>
          <t>U</t>
        </is>
      </c>
      <c r="J954" s="23" t="n"/>
      <c r="K954" s="14" t="inlineStr">
        <is>
          <t>A3 Check the license</t>
        </is>
      </c>
      <c r="L954" s="21" t="inlineStr">
        <is>
          <t>U</t>
        </is>
      </c>
      <c r="M954" s="23" t="n"/>
      <c r="N954" s="14" t="inlineStr">
        <is>
          <t>A4 Check other rights</t>
        </is>
      </c>
      <c r="O954" s="21" t="inlineStr">
        <is>
          <t>U</t>
        </is>
      </c>
      <c r="P954" s="23" t="n"/>
      <c r="Q954" s="14" t="inlineStr">
        <is>
          <t>A5 Open a sample</t>
        </is>
      </c>
      <c r="R954" s="21" t="inlineStr">
        <is>
          <t>U</t>
        </is>
      </c>
      <c r="S954" s="23" t="n"/>
      <c r="T954" s="14">
        <f>IF(Z954=0,IF(ISNUMBER(SEARCH("X",AV954)),"Unrated (0-5; X)","Unrated (0-5)"),IF(Z954=1,V954&amp;"/5",V954&amp;"-"&amp;X954&amp;"/5 (P"&amp;IF(ISNUMBER(SEARCH("X",AV954)),"; X","")&amp;")"))</f>
        <v/>
      </c>
      <c r="U954" s="26">
        <f>IF(AS954=0,"",IF(AR954=0,"Incomplete/invalid",IF(AA954=0,IF(ISNUMBER(SEARCH("X",AW954)),"Unrated (0-5; X)","Unrated (0-5)"),IF(AA954=1,W954&amp;"/5",W954&amp;"-"&amp;Y954&amp;"/5 (P"&amp;IF(ISNUMBER(SEARCH("X",AW954)),"; X","")&amp;")"))))</f>
        <v/>
      </c>
      <c r="V954" s="53">
        <f>LEN(AV954)-LEN(SUBSTITUTE(AV954,"Y",""))</f>
        <v/>
      </c>
      <c r="W954" s="54">
        <f>IF(AR954=1,LEN(AW954)-LEN(SUBSTITUTE(AW954,"Y","")),"")</f>
        <v/>
      </c>
      <c r="X954" s="53">
        <f>5-(LEN(AV954)-LEN(SUBSTITUTE(AV954,"N","")))</f>
        <v/>
      </c>
      <c r="Y954" s="54">
        <f>IF(AR954=1,5-(LEN(AW954)-LEN(SUBSTITUTE(AW954,"N",""))),"")</f>
        <v/>
      </c>
      <c r="Z954" s="55">
        <f>(V954+5-X954)/5</f>
        <v/>
      </c>
      <c r="AA954" s="56">
        <f>IF(AR954=1,(W954+5-Y954)/5,"")</f>
        <v/>
      </c>
      <c r="AB954" s="57">
        <f>D954*V954/5</f>
        <v/>
      </c>
      <c r="AC954" s="58">
        <f>IF(AR954=1,D954*W954/5,"")</f>
        <v/>
      </c>
      <c r="AD954" s="57">
        <f>D954*X954/5</f>
        <v/>
      </c>
      <c r="AE954" s="58">
        <f>IF(AR954=1,D954*Y954/5,"")</f>
        <v/>
      </c>
      <c r="AF954" s="57">
        <f>D954*Z954</f>
        <v/>
      </c>
      <c r="AG954" s="58">
        <f>IF(AR954=1,D954*AA954,"")</f>
        <v/>
      </c>
      <c r="AH954" s="14" t="inlineStr">
        <is>
          <t>Y: none | N: none | X: none | U: A1, A2, A3, A4, A5. See dataset-specific evidence note in MCDM_Grades and the complete rules in MCDM_Rubric.</t>
        </is>
      </c>
      <c r="AI954" s="27" t="n"/>
      <c r="AJ954" s="14" t="inlineStr">
        <is>
          <t>https://zenodo.org/records/20727180</t>
        </is>
      </c>
      <c r="AK954" s="27" t="n"/>
      <c r="AL954" s="14" t="inlineStr">
        <is>
          <t>P: primary documentation (not evaluator-verified data quality)</t>
        </is>
      </c>
      <c r="AM954" s="27" t="n"/>
      <c r="AN954" s="14" t="inlineStr">
        <is>
          <t>Documentation snapshot; payload release not fully pinned</t>
        </is>
      </c>
      <c r="AO954" s="27" t="n"/>
      <c r="AP954" s="14" t="inlineStr">
        <is>
          <t>2026-09-07</t>
        </is>
      </c>
      <c r="AQ954" s="27" t="n"/>
      <c r="AR954" s="14">
        <f>IF(AND(AS954=5,LEN(AW954)=5,LEN(SUBSTITUTE(SUBSTITUTE(SUBSTITUTE(SUBSTITUTE(AW954,"Y",""),"N",""),"U",""),"X",""))=0),1,0)</f>
        <v/>
      </c>
      <c r="AS954" s="14">
        <f>COUNTA(G954,J954,M954,P954,S954)</f>
        <v/>
      </c>
      <c r="AT954" s="14">
        <f>SUM(IF(OR(G954="Y",G954="N",G954="U",G954="X"),IF(G954=F954,1,0),0),IF(OR(J954="Y",J954="N",J954="U",J954="X"),IF(J954=I954,1,0),0),IF(OR(M954="Y",M954="N",M954="U",M954="X"),IF(M954=L954,1,0),0),IF(OR(P954="Y",P954="N",P954="U",P954="X"),IF(P954=O954,1,0),0),IF(OR(S954="Y",S954="N",S954="U",S954="X"),IF(S954=R954,1,0),0))</f>
        <v/>
      </c>
      <c r="AU954" s="14">
        <f>A954&amp;"|"&amp;LEFT(C954,1)</f>
        <v/>
      </c>
      <c r="AV954" s="14">
        <f>F954&amp;I954&amp;L954&amp;O954&amp;R954</f>
        <v/>
      </c>
      <c r="AW954" s="14">
        <f>G954&amp;J954&amp;M954&amp;P954&amp;S954</f>
        <v/>
      </c>
    </row>
    <row r="955" ht="70" customHeight="1">
      <c r="A955" s="14" t="inlineStr">
        <is>
          <t>DS-120</t>
        </is>
      </c>
      <c r="B955" s="14" t="inlineStr">
        <is>
          <t>High-Resolution Pavement Rutting Dataset (HPRD): Transverse Profiles, Lane Edges, and Multi-Algorithm Rut Depths for Asphalt Roads</t>
        </is>
      </c>
      <c r="C955" s="14" t="inlineStr">
        <is>
          <t>L Label Quality</t>
        </is>
      </c>
      <c r="D955" s="14">
        <f>MCDM_Settings!$D$8</f>
        <v/>
      </c>
      <c r="E955" s="14" t="inlineStr">
        <is>
          <t>L1 Define the targets</t>
        </is>
      </c>
      <c r="F955" s="21" t="inlineStr">
        <is>
          <t>U</t>
        </is>
      </c>
      <c r="G955" s="23" t="n"/>
      <c r="H955" s="14" t="inlineStr">
        <is>
          <t>L2 Explain the rules</t>
        </is>
      </c>
      <c r="I955" s="21" t="inlineStr">
        <is>
          <t>U</t>
        </is>
      </c>
      <c r="J955" s="23" t="n"/>
      <c r="K955" s="14" t="inlineStr">
        <is>
          <t>L3 Identify the team</t>
        </is>
      </c>
      <c r="L955" s="21" t="inlineStr">
        <is>
          <t>U</t>
        </is>
      </c>
      <c r="M955" s="23" t="n"/>
      <c r="N955" s="14" t="inlineStr">
        <is>
          <t>L4 Review and correct</t>
        </is>
      </c>
      <c r="O955" s="21" t="inlineStr">
        <is>
          <t>U</t>
        </is>
      </c>
      <c r="P955" s="23" t="n"/>
      <c r="Q955" s="14" t="inlineStr">
        <is>
          <t>L5 Measure reliability</t>
        </is>
      </c>
      <c r="R955" s="21" t="inlineStr">
        <is>
          <t>U</t>
        </is>
      </c>
      <c r="S955" s="23" t="n"/>
      <c r="T955" s="14">
        <f>IF(Z955=0,IF(ISNUMBER(SEARCH("X",AV955)),"Unrated (0-5; X)","Unrated (0-5)"),IF(Z955=1,V955&amp;"/5",V955&amp;"-"&amp;X955&amp;"/5 (P"&amp;IF(ISNUMBER(SEARCH("X",AV955)),"; X","")&amp;")"))</f>
        <v/>
      </c>
      <c r="U955" s="26">
        <f>IF(AS955=0,"",IF(AR955=0,"Incomplete/invalid",IF(AA955=0,IF(ISNUMBER(SEARCH("X",AW955)),"Unrated (0-5; X)","Unrated (0-5)"),IF(AA955=1,W955&amp;"/5",W955&amp;"-"&amp;Y955&amp;"/5 (P"&amp;IF(ISNUMBER(SEARCH("X",AW955)),"; X","")&amp;")"))))</f>
        <v/>
      </c>
      <c r="V955" s="53">
        <f>LEN(AV955)-LEN(SUBSTITUTE(AV955,"Y",""))</f>
        <v/>
      </c>
      <c r="W955" s="54">
        <f>IF(AR955=1,LEN(AW955)-LEN(SUBSTITUTE(AW955,"Y","")),"")</f>
        <v/>
      </c>
      <c r="X955" s="53">
        <f>5-(LEN(AV955)-LEN(SUBSTITUTE(AV955,"N","")))</f>
        <v/>
      </c>
      <c r="Y955" s="54">
        <f>IF(AR955=1,5-(LEN(AW955)-LEN(SUBSTITUTE(AW955,"N",""))),"")</f>
        <v/>
      </c>
      <c r="Z955" s="55">
        <f>(V955+5-X955)/5</f>
        <v/>
      </c>
      <c r="AA955" s="56">
        <f>IF(AR955=1,(W955+5-Y955)/5,"")</f>
        <v/>
      </c>
      <c r="AB955" s="57">
        <f>D955*V955/5</f>
        <v/>
      </c>
      <c r="AC955" s="58">
        <f>IF(AR955=1,D955*W955/5,"")</f>
        <v/>
      </c>
      <c r="AD955" s="57">
        <f>D955*X955/5</f>
        <v/>
      </c>
      <c r="AE955" s="58">
        <f>IF(AR955=1,D955*Y955/5,"")</f>
        <v/>
      </c>
      <c r="AF955" s="57">
        <f>D955*Z955</f>
        <v/>
      </c>
      <c r="AG955" s="58">
        <f>IF(AR955=1,D955*AA955,"")</f>
        <v/>
      </c>
      <c r="AH955" s="14" t="inlineStr">
        <is>
          <t>Y: none | N: none | X: none | U: L1, L2, L3, L4, L5. See dataset-specific evidence note in MCDM_Grades and the complete rules in MCDM_Rubric.</t>
        </is>
      </c>
      <c r="AI955" s="27" t="n"/>
      <c r="AJ955" s="14" t="inlineStr">
        <is>
          <t>https://zenodo.org/records/20727180</t>
        </is>
      </c>
      <c r="AK955" s="27" t="n"/>
      <c r="AL955" s="14" t="inlineStr">
        <is>
          <t>P: primary documentation (not evaluator-verified data quality)</t>
        </is>
      </c>
      <c r="AM955" s="27" t="n"/>
      <c r="AN955" s="14" t="inlineStr">
        <is>
          <t>Documentation snapshot; payload release not fully pinned</t>
        </is>
      </c>
      <c r="AO955" s="27" t="n"/>
      <c r="AP955" s="14" t="inlineStr">
        <is>
          <t>2026-09-07</t>
        </is>
      </c>
      <c r="AQ955" s="27" t="n"/>
      <c r="AR955" s="14">
        <f>IF(AND(AS955=5,LEN(AW955)=5,LEN(SUBSTITUTE(SUBSTITUTE(SUBSTITUTE(SUBSTITUTE(AW955,"Y",""),"N",""),"U",""),"X",""))=0),1,0)</f>
        <v/>
      </c>
      <c r="AS955" s="14">
        <f>COUNTA(G955,J955,M955,P955,S955)</f>
        <v/>
      </c>
      <c r="AT955" s="14">
        <f>SUM(IF(OR(G955="Y",G955="N",G955="U",G955="X"),IF(G955=F955,1,0),0),IF(OR(J955="Y",J955="N",J955="U",J955="X"),IF(J955=I955,1,0),0),IF(OR(M955="Y",M955="N",M955="U",M955="X"),IF(M955=L955,1,0),0),IF(OR(P955="Y",P955="N",P955="U",P955="X"),IF(P955=O955,1,0),0),IF(OR(S955="Y",S955="N",S955="U",S955="X"),IF(S955=R955,1,0),0))</f>
        <v/>
      </c>
      <c r="AU955" s="14">
        <f>A955&amp;"|"&amp;LEFT(C955,1)</f>
        <v/>
      </c>
      <c r="AV955" s="14">
        <f>F955&amp;I955&amp;L955&amp;O955&amp;R955</f>
        <v/>
      </c>
      <c r="AW955" s="14">
        <f>G955&amp;J955&amp;M955&amp;P955&amp;S955</f>
        <v/>
      </c>
    </row>
    <row r="956" ht="70" customHeight="1">
      <c r="A956" s="14" t="inlineStr">
        <is>
          <t>DS-120</t>
        </is>
      </c>
      <c r="B956" s="14" t="inlineStr">
        <is>
          <t>High-Resolution Pavement Rutting Dataset (HPRD): Transverse Profiles, Lane Edges, and Multi-Algorithm Rut Depths for Asphalt Roads</t>
        </is>
      </c>
      <c r="C956" s="14" t="inlineStr">
        <is>
          <t>D Documentation</t>
        </is>
      </c>
      <c r="D956" s="14">
        <f>MCDM_Settings!$D$9</f>
        <v/>
      </c>
      <c r="E956" s="14" t="inlineStr">
        <is>
          <t>D1 Describe the files</t>
        </is>
      </c>
      <c r="F956" s="21" t="inlineStr">
        <is>
          <t>U</t>
        </is>
      </c>
      <c r="G956" s="23" t="n"/>
      <c r="H956" s="14" t="inlineStr">
        <is>
          <t>D2 Explain the source</t>
        </is>
      </c>
      <c r="I956" s="21" t="inlineStr">
        <is>
          <t>U</t>
        </is>
      </c>
      <c r="J956" s="23" t="n"/>
      <c r="K956" s="14" t="inlineStr">
        <is>
          <t>D3 Track the version</t>
        </is>
      </c>
      <c r="L956" s="21" t="inlineStr">
        <is>
          <t>U</t>
        </is>
      </c>
      <c r="M956" s="23" t="n"/>
      <c r="N956" s="14" t="inlineStr">
        <is>
          <t>D4 State the limits</t>
        </is>
      </c>
      <c r="O956" s="21" t="inlineStr">
        <is>
          <t>U</t>
        </is>
      </c>
      <c r="P956" s="23" t="n"/>
      <c r="Q956" s="14" t="inlineStr">
        <is>
          <t>D5 Locate the details</t>
        </is>
      </c>
      <c r="R956" s="21" t="inlineStr">
        <is>
          <t>U</t>
        </is>
      </c>
      <c r="S956" s="23" t="n"/>
      <c r="T956" s="14">
        <f>IF(Z956=0,IF(ISNUMBER(SEARCH("X",AV956)),"Unrated (0-5; X)","Unrated (0-5)"),IF(Z956=1,V956&amp;"/5",V956&amp;"-"&amp;X956&amp;"/5 (P"&amp;IF(ISNUMBER(SEARCH("X",AV956)),"; X","")&amp;")"))</f>
        <v/>
      </c>
      <c r="U956" s="26">
        <f>IF(AS956=0,"",IF(AR956=0,"Incomplete/invalid",IF(AA956=0,IF(ISNUMBER(SEARCH("X",AW956)),"Unrated (0-5; X)","Unrated (0-5)"),IF(AA956=1,W956&amp;"/5",W956&amp;"-"&amp;Y956&amp;"/5 (P"&amp;IF(ISNUMBER(SEARCH("X",AW956)),"; X","")&amp;")"))))</f>
        <v/>
      </c>
      <c r="V956" s="53">
        <f>LEN(AV956)-LEN(SUBSTITUTE(AV956,"Y",""))</f>
        <v/>
      </c>
      <c r="W956" s="54">
        <f>IF(AR956=1,LEN(AW956)-LEN(SUBSTITUTE(AW956,"Y","")),"")</f>
        <v/>
      </c>
      <c r="X956" s="53">
        <f>5-(LEN(AV956)-LEN(SUBSTITUTE(AV956,"N","")))</f>
        <v/>
      </c>
      <c r="Y956" s="54">
        <f>IF(AR956=1,5-(LEN(AW956)-LEN(SUBSTITUTE(AW956,"N",""))),"")</f>
        <v/>
      </c>
      <c r="Z956" s="55">
        <f>(V956+5-X956)/5</f>
        <v/>
      </c>
      <c r="AA956" s="56">
        <f>IF(AR956=1,(W956+5-Y956)/5,"")</f>
        <v/>
      </c>
      <c r="AB956" s="57">
        <f>D956*V956/5</f>
        <v/>
      </c>
      <c r="AC956" s="58">
        <f>IF(AR956=1,D956*W956/5,"")</f>
        <v/>
      </c>
      <c r="AD956" s="57">
        <f>D956*X956/5</f>
        <v/>
      </c>
      <c r="AE956" s="58">
        <f>IF(AR956=1,D956*Y956/5,"")</f>
        <v/>
      </c>
      <c r="AF956" s="57">
        <f>D956*Z956</f>
        <v/>
      </c>
      <c r="AG956" s="58">
        <f>IF(AR956=1,D956*AA956,"")</f>
        <v/>
      </c>
      <c r="AH956" s="14" t="inlineStr">
        <is>
          <t>Y: none | N: none | X: none | U: D1, D2, D3, D4, D5. See dataset-specific evidence note in MCDM_Grades and the complete rules in MCDM_Rubric.</t>
        </is>
      </c>
      <c r="AI956" s="27" t="n"/>
      <c r="AJ956" s="14" t="inlineStr">
        <is>
          <t>https://zenodo.org/records/20727180</t>
        </is>
      </c>
      <c r="AK956" s="27" t="n"/>
      <c r="AL956" s="14" t="inlineStr">
        <is>
          <t>P: primary documentation (not evaluator-verified data quality)</t>
        </is>
      </c>
      <c r="AM956" s="27" t="n"/>
      <c r="AN956" s="14" t="inlineStr">
        <is>
          <t>Documentation snapshot; payload release not fully pinned</t>
        </is>
      </c>
      <c r="AO956" s="27" t="n"/>
      <c r="AP956" s="14" t="inlineStr">
        <is>
          <t>2026-09-07</t>
        </is>
      </c>
      <c r="AQ956" s="27" t="n"/>
      <c r="AR956" s="14">
        <f>IF(AND(AS956=5,LEN(AW956)=5,LEN(SUBSTITUTE(SUBSTITUTE(SUBSTITUTE(SUBSTITUTE(AW956,"Y",""),"N",""),"U",""),"X",""))=0),1,0)</f>
        <v/>
      </c>
      <c r="AS956" s="14">
        <f>COUNTA(G956,J956,M956,P956,S956)</f>
        <v/>
      </c>
      <c r="AT956" s="14">
        <f>SUM(IF(OR(G956="Y",G956="N",G956="U",G956="X"),IF(G956=F956,1,0),0),IF(OR(J956="Y",J956="N",J956="U",J956="X"),IF(J956=I956,1,0),0),IF(OR(M956="Y",M956="N",M956="U",M956="X"),IF(M956=L956,1,0),0),IF(OR(P956="Y",P956="N",P956="U",P956="X"),IF(P956=O956,1,0),0),IF(OR(S956="Y",S956="N",S956="U",S956="X"),IF(S956=R956,1,0),0))</f>
        <v/>
      </c>
      <c r="AU956" s="14">
        <f>A956&amp;"|"&amp;LEFT(C956,1)</f>
        <v/>
      </c>
      <c r="AV956" s="14">
        <f>F956&amp;I956&amp;L956&amp;O956&amp;R956</f>
        <v/>
      </c>
      <c r="AW956" s="14">
        <f>G956&amp;J956&amp;M956&amp;P956&amp;S956</f>
        <v/>
      </c>
    </row>
    <row r="957" ht="70" customHeight="1">
      <c r="A957" s="14" t="inlineStr">
        <is>
          <t>DS-120</t>
        </is>
      </c>
      <c r="B957" s="14" t="inlineStr">
        <is>
          <t>High-Resolution Pavement Rutting Dataset (HPRD): Transverse Profiles, Lane Edges, and Multi-Algorithm Rut Depths for Asphalt Roads</t>
        </is>
      </c>
      <c r="C957" s="14" t="inlineStr">
        <is>
          <t>C Sample Size</t>
        </is>
      </c>
      <c r="D957" s="14">
        <f>MCDM_Settings!$D$10</f>
        <v/>
      </c>
      <c r="E957" s="14" t="inlineStr">
        <is>
          <t>C1 Count originals</t>
        </is>
      </c>
      <c r="F957" s="21" t="inlineStr">
        <is>
          <t>U</t>
        </is>
      </c>
      <c r="G957" s="23" t="n"/>
      <c r="H957" s="14" t="inlineStr">
        <is>
          <t>C2 Count each class</t>
        </is>
      </c>
      <c r="I957" s="21" t="inlineStr">
        <is>
          <t>U</t>
        </is>
      </c>
      <c r="J957" s="23" t="n"/>
      <c r="K957" s="14" t="inlineStr">
        <is>
          <t>C3 Count each group</t>
        </is>
      </c>
      <c r="L957" s="21" t="inlineStr">
        <is>
          <t>U</t>
        </is>
      </c>
      <c r="M957" s="23" t="n"/>
      <c r="N957" s="14" t="inlineStr">
        <is>
          <t>C4 Count each split</t>
        </is>
      </c>
      <c r="O957" s="21" t="inlineStr">
        <is>
          <t>U</t>
        </is>
      </c>
      <c r="P957" s="23" t="n"/>
      <c r="Q957" s="14" t="inlineStr">
        <is>
          <t>C5 Justify the size</t>
        </is>
      </c>
      <c r="R957" s="21" t="inlineStr">
        <is>
          <t>U</t>
        </is>
      </c>
      <c r="S957" s="23" t="n"/>
      <c r="T957" s="14">
        <f>IF(Z957=0,IF(ISNUMBER(SEARCH("X",AV957)),"Unrated (0-5; X)","Unrated (0-5)"),IF(Z957=1,V957&amp;"/5",V957&amp;"-"&amp;X957&amp;"/5 (P"&amp;IF(ISNUMBER(SEARCH("X",AV957)),"; X","")&amp;")"))</f>
        <v/>
      </c>
      <c r="U957" s="26">
        <f>IF(AS957=0,"",IF(AR957=0,"Incomplete/invalid",IF(AA957=0,IF(ISNUMBER(SEARCH("X",AW957)),"Unrated (0-5; X)","Unrated (0-5)"),IF(AA957=1,W957&amp;"/5",W957&amp;"-"&amp;Y957&amp;"/5 (P"&amp;IF(ISNUMBER(SEARCH("X",AW957)),"; X","")&amp;")"))))</f>
        <v/>
      </c>
      <c r="V957" s="53">
        <f>LEN(AV957)-LEN(SUBSTITUTE(AV957,"Y",""))</f>
        <v/>
      </c>
      <c r="W957" s="54">
        <f>IF(AR957=1,LEN(AW957)-LEN(SUBSTITUTE(AW957,"Y","")),"")</f>
        <v/>
      </c>
      <c r="X957" s="53">
        <f>5-(LEN(AV957)-LEN(SUBSTITUTE(AV957,"N","")))</f>
        <v/>
      </c>
      <c r="Y957" s="54">
        <f>IF(AR957=1,5-(LEN(AW957)-LEN(SUBSTITUTE(AW957,"N",""))),"")</f>
        <v/>
      </c>
      <c r="Z957" s="55">
        <f>(V957+5-X957)/5</f>
        <v/>
      </c>
      <c r="AA957" s="56">
        <f>IF(AR957=1,(W957+5-Y957)/5,"")</f>
        <v/>
      </c>
      <c r="AB957" s="57">
        <f>D957*V957/5</f>
        <v/>
      </c>
      <c r="AC957" s="58">
        <f>IF(AR957=1,D957*W957/5,"")</f>
        <v/>
      </c>
      <c r="AD957" s="57">
        <f>D957*X957/5</f>
        <v/>
      </c>
      <c r="AE957" s="58">
        <f>IF(AR957=1,D957*Y957/5,"")</f>
        <v/>
      </c>
      <c r="AF957" s="57">
        <f>D957*Z957</f>
        <v/>
      </c>
      <c r="AG957" s="58">
        <f>IF(AR957=1,D957*AA957,"")</f>
        <v/>
      </c>
      <c r="AH957" s="14" t="inlineStr">
        <is>
          <t>Y: none | N: none | X: none | U: C1, C2, C3, C4, C5. See dataset-specific evidence note in MCDM_Grades and the complete rules in MCDM_Rubric.</t>
        </is>
      </c>
      <c r="AI957" s="27" t="n"/>
      <c r="AJ957" s="14" t="inlineStr">
        <is>
          <t>https://zenodo.org/records/20727180</t>
        </is>
      </c>
      <c r="AK957" s="27" t="n"/>
      <c r="AL957" s="14" t="inlineStr">
        <is>
          <t>P: primary documentation (not evaluator-verified data quality)</t>
        </is>
      </c>
      <c r="AM957" s="27" t="n"/>
      <c r="AN957" s="14" t="inlineStr">
        <is>
          <t>Documentation snapshot; payload release not fully pinned</t>
        </is>
      </c>
      <c r="AO957" s="27" t="n"/>
      <c r="AP957" s="14" t="inlineStr">
        <is>
          <t>2026-09-07</t>
        </is>
      </c>
      <c r="AQ957" s="27" t="n"/>
      <c r="AR957" s="14">
        <f>IF(AND(AS957=5,LEN(AW957)=5,LEN(SUBSTITUTE(SUBSTITUTE(SUBSTITUTE(SUBSTITUTE(AW957,"Y",""),"N",""),"U",""),"X",""))=0),1,0)</f>
        <v/>
      </c>
      <c r="AS957" s="14">
        <f>COUNTA(G957,J957,M957,P957,S957)</f>
        <v/>
      </c>
      <c r="AT957" s="14">
        <f>SUM(IF(OR(G957="Y",G957="N",G957="U",G957="X"),IF(G957=F957,1,0),0),IF(OR(J957="Y",J957="N",J957="U",J957="X"),IF(J957=I957,1,0),0),IF(OR(M957="Y",M957="N",M957="U",M957="X"),IF(M957=L957,1,0),0),IF(OR(P957="Y",P957="N",P957="U",P957="X"),IF(P957=O957,1,0),0),IF(OR(S957="Y",S957="N",S957="U",S957="X"),IF(S957=R957,1,0),0))</f>
        <v/>
      </c>
      <c r="AU957" s="14">
        <f>A957&amp;"|"&amp;LEFT(C957,1)</f>
        <v/>
      </c>
      <c r="AV957" s="14">
        <f>F957&amp;I957&amp;L957&amp;O957&amp;R957</f>
        <v/>
      </c>
      <c r="AW957" s="14">
        <f>G957&amp;J957&amp;M957&amp;P957&amp;S957</f>
        <v/>
      </c>
    </row>
    <row r="958" ht="70" customHeight="1">
      <c r="A958" s="14" t="inlineStr">
        <is>
          <t>DS-120</t>
        </is>
      </c>
      <c r="B958" s="14" t="inlineStr">
        <is>
          <t>High-Resolution Pavement Rutting Dataset (HPRD): Transverse Profiles, Lane Edges, and Multi-Algorithm Rut Depths for Asphalt Roads</t>
        </is>
      </c>
      <c r="C958" s="14" t="inlineStr">
        <is>
          <t>R Domain Fit</t>
        </is>
      </c>
      <c r="D958" s="14">
        <f>MCDM_Settings!$D$11</f>
        <v/>
      </c>
      <c r="E958" s="14" t="inlineStr">
        <is>
          <t>R1 Define the domain</t>
        </is>
      </c>
      <c r="F958" s="21" t="inlineStr">
        <is>
          <t>U</t>
        </is>
      </c>
      <c r="G958" s="23" t="n"/>
      <c r="H958" s="14" t="inlineStr">
        <is>
          <t>R2 Describe coverage</t>
        </is>
      </c>
      <c r="I958" s="21" t="inlineStr">
        <is>
          <t>U</t>
        </is>
      </c>
      <c r="J958" s="23" t="n"/>
      <c r="K958" s="14" t="inlineStr">
        <is>
          <t>R3 Compare the target</t>
        </is>
      </c>
      <c r="L958" s="21" t="inlineStr">
        <is>
          <t>U</t>
        </is>
      </c>
      <c r="M958" s="23" t="n"/>
      <c r="N958" s="14" t="inlineStr">
        <is>
          <t>R4 Check for bias</t>
        </is>
      </c>
      <c r="O958" s="21" t="inlineStr">
        <is>
          <t>U</t>
        </is>
      </c>
      <c r="P958" s="23" t="n"/>
      <c r="Q958" s="14" t="inlineStr">
        <is>
          <t>R5 Test a new domain</t>
        </is>
      </c>
      <c r="R958" s="21" t="inlineStr">
        <is>
          <t>U</t>
        </is>
      </c>
      <c r="S958" s="23" t="n"/>
      <c r="T958" s="14">
        <f>IF(Z958=0,IF(ISNUMBER(SEARCH("X",AV958)),"Unrated (0-5; X)","Unrated (0-5)"),IF(Z958=1,V958&amp;"/5",V958&amp;"-"&amp;X958&amp;"/5 (P"&amp;IF(ISNUMBER(SEARCH("X",AV958)),"; X","")&amp;")"))</f>
        <v/>
      </c>
      <c r="U958" s="26">
        <f>IF(AS958=0,"",IF(AR958=0,"Incomplete/invalid",IF(AA958=0,IF(ISNUMBER(SEARCH("X",AW958)),"Unrated (0-5; X)","Unrated (0-5)"),IF(AA958=1,W958&amp;"/5",W958&amp;"-"&amp;Y958&amp;"/5 (P"&amp;IF(ISNUMBER(SEARCH("X",AW958)),"; X","")&amp;")"))))</f>
        <v/>
      </c>
      <c r="V958" s="53">
        <f>LEN(AV958)-LEN(SUBSTITUTE(AV958,"Y",""))</f>
        <v/>
      </c>
      <c r="W958" s="54">
        <f>IF(AR958=1,LEN(AW958)-LEN(SUBSTITUTE(AW958,"Y","")),"")</f>
        <v/>
      </c>
      <c r="X958" s="53">
        <f>5-(LEN(AV958)-LEN(SUBSTITUTE(AV958,"N","")))</f>
        <v/>
      </c>
      <c r="Y958" s="54">
        <f>IF(AR958=1,5-(LEN(AW958)-LEN(SUBSTITUTE(AW958,"N",""))),"")</f>
        <v/>
      </c>
      <c r="Z958" s="55">
        <f>(V958+5-X958)/5</f>
        <v/>
      </c>
      <c r="AA958" s="56">
        <f>IF(AR958=1,(W958+5-Y958)/5,"")</f>
        <v/>
      </c>
      <c r="AB958" s="57">
        <f>D958*V958/5</f>
        <v/>
      </c>
      <c r="AC958" s="58">
        <f>IF(AR958=1,D958*W958/5,"")</f>
        <v/>
      </c>
      <c r="AD958" s="57">
        <f>D958*X958/5</f>
        <v/>
      </c>
      <c r="AE958" s="58">
        <f>IF(AR958=1,D958*Y958/5,"")</f>
        <v/>
      </c>
      <c r="AF958" s="57">
        <f>D958*Z958</f>
        <v/>
      </c>
      <c r="AG958" s="58">
        <f>IF(AR958=1,D958*AA958,"")</f>
        <v/>
      </c>
      <c r="AH958" s="14" t="inlineStr">
        <is>
          <t>Y: none | N: none | X: none | U: R1, R2, R3, R4, R5. See dataset-specific evidence note in MCDM_Grades and the complete rules in MCDM_Rubric.</t>
        </is>
      </c>
      <c r="AI958" s="27" t="n"/>
      <c r="AJ958" s="14" t="inlineStr">
        <is>
          <t>https://zenodo.org/records/20727180</t>
        </is>
      </c>
      <c r="AK958" s="27" t="n"/>
      <c r="AL958" s="14" t="inlineStr">
        <is>
          <t>P: primary documentation (not evaluator-verified data quality)</t>
        </is>
      </c>
      <c r="AM958" s="27" t="n"/>
      <c r="AN958" s="14" t="inlineStr">
        <is>
          <t>Documentation snapshot; payload release not fully pinned</t>
        </is>
      </c>
      <c r="AO958" s="27" t="n"/>
      <c r="AP958" s="14" t="inlineStr">
        <is>
          <t>2026-09-07</t>
        </is>
      </c>
      <c r="AQ958" s="27" t="n"/>
      <c r="AR958" s="14">
        <f>IF(AND(AS958=5,LEN(AW958)=5,LEN(SUBSTITUTE(SUBSTITUTE(SUBSTITUTE(SUBSTITUTE(AW958,"Y",""),"N",""),"U",""),"X",""))=0),1,0)</f>
        <v/>
      </c>
      <c r="AS958" s="14">
        <f>COUNTA(G958,J958,M958,P958,S958)</f>
        <v/>
      </c>
      <c r="AT958" s="14">
        <f>SUM(IF(OR(G958="Y",G958="N",G958="U",G958="X"),IF(G958=F958,1,0),0),IF(OR(J958="Y",J958="N",J958="U",J958="X"),IF(J958=I958,1,0),0),IF(OR(M958="Y",M958="N",M958="U",M958="X"),IF(M958=L958,1,0),0),IF(OR(P958="Y",P958="N",P958="U",P958="X"),IF(P958=O958,1,0),0),IF(OR(S958="Y",S958="N",S958="U",S958="X"),IF(S958=R958,1,0),0))</f>
        <v/>
      </c>
      <c r="AU958" s="14">
        <f>A958&amp;"|"&amp;LEFT(C958,1)</f>
        <v/>
      </c>
      <c r="AV958" s="14">
        <f>F958&amp;I958&amp;L958&amp;O958&amp;R958</f>
        <v/>
      </c>
      <c r="AW958" s="14">
        <f>G958&amp;J958&amp;M958&amp;P958&amp;S958</f>
        <v/>
      </c>
    </row>
    <row r="959" ht="70" customHeight="1">
      <c r="A959" s="14" t="inlineStr">
        <is>
          <t>DS-120</t>
        </is>
      </c>
      <c r="B959" s="14" t="inlineStr">
        <is>
          <t>High-Resolution Pavement Rutting Dataset (HPRD): Transverse Profiles, Lane Edges, and Multi-Algorithm Rut Depths for Asphalt Roads</t>
        </is>
      </c>
      <c r="C959" s="14" t="inlineStr">
        <is>
          <t>M Sensor Details</t>
        </is>
      </c>
      <c r="D959" s="14">
        <f>MCDM_Settings!$D$12</f>
        <v/>
      </c>
      <c r="E959" s="14" t="inlineStr">
        <is>
          <t>M1 Identify equipment</t>
        </is>
      </c>
      <c r="F959" s="21" t="inlineStr">
        <is>
          <t>U</t>
        </is>
      </c>
      <c r="G959" s="23" t="n"/>
      <c r="H959" s="14" t="inlineStr">
        <is>
          <t>M2 Specify the scale</t>
        </is>
      </c>
      <c r="I959" s="21" t="inlineStr">
        <is>
          <t>U</t>
        </is>
      </c>
      <c r="J959" s="23" t="n"/>
      <c r="K959" s="14" t="inlineStr">
        <is>
          <t>M3 Locate the records</t>
        </is>
      </c>
      <c r="L959" s="21" t="inlineStr">
        <is>
          <t>U</t>
        </is>
      </c>
      <c r="M959" s="23" t="n"/>
      <c r="N959" s="14" t="inlineStr">
        <is>
          <t>M4 Report precision</t>
        </is>
      </c>
      <c r="O959" s="21" t="inlineStr">
        <is>
          <t>U</t>
        </is>
      </c>
      <c r="P959" s="23" t="n"/>
      <c r="Q959" s="14" t="inlineStr">
        <is>
          <t>M5 Explain processing</t>
        </is>
      </c>
      <c r="R959" s="21" t="inlineStr">
        <is>
          <t>U</t>
        </is>
      </c>
      <c r="S959" s="23" t="n"/>
      <c r="T959" s="14">
        <f>IF(Z959=0,IF(ISNUMBER(SEARCH("X",AV959)),"Unrated (0-5; X)","Unrated (0-5)"),IF(Z959=1,V959&amp;"/5",V959&amp;"-"&amp;X959&amp;"/5 (P"&amp;IF(ISNUMBER(SEARCH("X",AV959)),"; X","")&amp;")"))</f>
        <v/>
      </c>
      <c r="U959" s="26">
        <f>IF(AS959=0,"",IF(AR959=0,"Incomplete/invalid",IF(AA959=0,IF(ISNUMBER(SEARCH("X",AW959)),"Unrated (0-5; X)","Unrated (0-5)"),IF(AA959=1,W959&amp;"/5",W959&amp;"-"&amp;Y959&amp;"/5 (P"&amp;IF(ISNUMBER(SEARCH("X",AW959)),"; X","")&amp;")"))))</f>
        <v/>
      </c>
      <c r="V959" s="53">
        <f>LEN(AV959)-LEN(SUBSTITUTE(AV959,"Y",""))</f>
        <v/>
      </c>
      <c r="W959" s="54">
        <f>IF(AR959=1,LEN(AW959)-LEN(SUBSTITUTE(AW959,"Y","")),"")</f>
        <v/>
      </c>
      <c r="X959" s="53">
        <f>5-(LEN(AV959)-LEN(SUBSTITUTE(AV959,"N","")))</f>
        <v/>
      </c>
      <c r="Y959" s="54">
        <f>IF(AR959=1,5-(LEN(AW959)-LEN(SUBSTITUTE(AW959,"N",""))),"")</f>
        <v/>
      </c>
      <c r="Z959" s="55">
        <f>(V959+5-X959)/5</f>
        <v/>
      </c>
      <c r="AA959" s="56">
        <f>IF(AR959=1,(W959+5-Y959)/5,"")</f>
        <v/>
      </c>
      <c r="AB959" s="57">
        <f>D959*V959/5</f>
        <v/>
      </c>
      <c r="AC959" s="58">
        <f>IF(AR959=1,D959*W959/5,"")</f>
        <v/>
      </c>
      <c r="AD959" s="57">
        <f>D959*X959/5</f>
        <v/>
      </c>
      <c r="AE959" s="58">
        <f>IF(AR959=1,D959*Y959/5,"")</f>
        <v/>
      </c>
      <c r="AF959" s="57">
        <f>D959*Z959</f>
        <v/>
      </c>
      <c r="AG959" s="58">
        <f>IF(AR959=1,D959*AA959,"")</f>
        <v/>
      </c>
      <c r="AH959" s="14" t="inlineStr">
        <is>
          <t>Y: none | N: none | X: none | U: M1, M2, M3, M4, M5. See dataset-specific evidence note in MCDM_Grades and the complete rules in MCDM_Rubric.</t>
        </is>
      </c>
      <c r="AI959" s="27" t="n"/>
      <c r="AJ959" s="14" t="inlineStr">
        <is>
          <t>https://zenodo.org/records/20727180</t>
        </is>
      </c>
      <c r="AK959" s="27" t="n"/>
      <c r="AL959" s="14" t="inlineStr">
        <is>
          <t>P: primary documentation (not evaluator-verified data quality)</t>
        </is>
      </c>
      <c r="AM959" s="27" t="n"/>
      <c r="AN959" s="14" t="inlineStr">
        <is>
          <t>Documentation snapshot; payload release not fully pinned</t>
        </is>
      </c>
      <c r="AO959" s="27" t="n"/>
      <c r="AP959" s="14" t="inlineStr">
        <is>
          <t>2026-09-07</t>
        </is>
      </c>
      <c r="AQ959" s="27" t="n"/>
      <c r="AR959" s="14">
        <f>IF(AND(AS959=5,LEN(AW959)=5,LEN(SUBSTITUTE(SUBSTITUTE(SUBSTITUTE(SUBSTITUTE(AW959,"Y",""),"N",""),"U",""),"X",""))=0),1,0)</f>
        <v/>
      </c>
      <c r="AS959" s="14">
        <f>COUNTA(G959,J959,M959,P959,S959)</f>
        <v/>
      </c>
      <c r="AT959" s="14">
        <f>SUM(IF(OR(G959="Y",G959="N",G959="U",G959="X"),IF(G959=F959,1,0),0),IF(OR(J959="Y",J959="N",J959="U",J959="X"),IF(J959=I959,1,0),0),IF(OR(M959="Y",M959="N",M959="U",M959="X"),IF(M959=L959,1,0),0),IF(OR(P959="Y",P959="N",P959="U",P959="X"),IF(P959=O959,1,0),0),IF(OR(S959="Y",S959="N",S959="U",S959="X"),IF(S959=R959,1,0),0))</f>
        <v/>
      </c>
      <c r="AU959" s="14">
        <f>A959&amp;"|"&amp;LEFT(C959,1)</f>
        <v/>
      </c>
      <c r="AV959" s="14">
        <f>F959&amp;I959&amp;L959&amp;O959&amp;R959</f>
        <v/>
      </c>
      <c r="AW959" s="14">
        <f>G959&amp;J959&amp;M959&amp;P959&amp;S959</f>
        <v/>
      </c>
    </row>
    <row r="960" ht="70" customHeight="1">
      <c r="A960" s="14" t="inlineStr">
        <is>
          <t>DS-120</t>
        </is>
      </c>
      <c r="B960" s="14" t="inlineStr">
        <is>
          <t>High-Resolution Pavement Rutting Dataset (HPRD): Transverse Profiles, Lane Edges, and Multi-Algorithm Rut Depths for Asphalt Roads</t>
        </is>
      </c>
      <c r="C960" s="14" t="inlineStr">
        <is>
          <t>V Test Readiness</t>
        </is>
      </c>
      <c r="D960" s="14">
        <f>MCDM_Settings!$D$13</f>
        <v/>
      </c>
      <c r="E960" s="14" t="inlineStr">
        <is>
          <t>V1 Identify test data</t>
        </is>
      </c>
      <c r="F960" s="21" t="inlineStr">
        <is>
          <t>U</t>
        </is>
      </c>
      <c r="G960" s="23" t="n"/>
      <c r="H960" s="14" t="inlineStr">
        <is>
          <t>V2 Define the splits</t>
        </is>
      </c>
      <c r="I960" s="21" t="inlineStr">
        <is>
          <t>U</t>
        </is>
      </c>
      <c r="J960" s="23" t="n"/>
      <c r="K960" s="14" t="inlineStr">
        <is>
          <t>V3 Prevent leakage</t>
        </is>
      </c>
      <c r="L960" s="21" t="inlineStr">
        <is>
          <t>U</t>
        </is>
      </c>
      <c r="M960" s="23" t="n"/>
      <c r="N960" s="14" t="inlineStr">
        <is>
          <t>V4 Provide a baseline</t>
        </is>
      </c>
      <c r="O960" s="21" t="inlineStr">
        <is>
          <t>U</t>
        </is>
      </c>
      <c r="P960" s="23" t="n"/>
      <c r="Q960" s="14" t="inlineStr">
        <is>
          <t>V5 Report uncertainty</t>
        </is>
      </c>
      <c r="R960" s="21" t="inlineStr">
        <is>
          <t>U</t>
        </is>
      </c>
      <c r="S960" s="23" t="n"/>
      <c r="T960" s="14">
        <f>IF(Z960=0,IF(ISNUMBER(SEARCH("X",AV960)),"Unrated (0-5; X)","Unrated (0-5)"),IF(Z960=1,V960&amp;"/5",V960&amp;"-"&amp;X960&amp;"/5 (P"&amp;IF(ISNUMBER(SEARCH("X",AV960)),"; X","")&amp;")"))</f>
        <v/>
      </c>
      <c r="U960" s="26">
        <f>IF(AS960=0,"",IF(AR960=0,"Incomplete/invalid",IF(AA960=0,IF(ISNUMBER(SEARCH("X",AW960)),"Unrated (0-5; X)","Unrated (0-5)"),IF(AA960=1,W960&amp;"/5",W960&amp;"-"&amp;Y960&amp;"/5 (P"&amp;IF(ISNUMBER(SEARCH("X",AW960)),"; X","")&amp;")"))))</f>
        <v/>
      </c>
      <c r="V960" s="53">
        <f>LEN(AV960)-LEN(SUBSTITUTE(AV960,"Y",""))</f>
        <v/>
      </c>
      <c r="W960" s="54">
        <f>IF(AR960=1,LEN(AW960)-LEN(SUBSTITUTE(AW960,"Y","")),"")</f>
        <v/>
      </c>
      <c r="X960" s="53">
        <f>5-(LEN(AV960)-LEN(SUBSTITUTE(AV960,"N","")))</f>
        <v/>
      </c>
      <c r="Y960" s="54">
        <f>IF(AR960=1,5-(LEN(AW960)-LEN(SUBSTITUTE(AW960,"N",""))),"")</f>
        <v/>
      </c>
      <c r="Z960" s="55">
        <f>(V960+5-X960)/5</f>
        <v/>
      </c>
      <c r="AA960" s="56">
        <f>IF(AR960=1,(W960+5-Y960)/5,"")</f>
        <v/>
      </c>
      <c r="AB960" s="57">
        <f>D960*V960/5</f>
        <v/>
      </c>
      <c r="AC960" s="58">
        <f>IF(AR960=1,D960*W960/5,"")</f>
        <v/>
      </c>
      <c r="AD960" s="57">
        <f>D960*X960/5</f>
        <v/>
      </c>
      <c r="AE960" s="58">
        <f>IF(AR960=1,D960*Y960/5,"")</f>
        <v/>
      </c>
      <c r="AF960" s="57">
        <f>D960*Z960</f>
        <v/>
      </c>
      <c r="AG960" s="58">
        <f>IF(AR960=1,D960*AA960,"")</f>
        <v/>
      </c>
      <c r="AH960" s="14" t="inlineStr">
        <is>
          <t>Y: none | N: none | X: none | U: V1, V2, V3, V4, V5. See dataset-specific evidence note in MCDM_Grades and the complete rules in MCDM_Rubric.</t>
        </is>
      </c>
      <c r="AI960" s="27" t="n"/>
      <c r="AJ960" s="14" t="inlineStr">
        <is>
          <t>https://zenodo.org/records/20727180</t>
        </is>
      </c>
      <c r="AK960" s="27" t="n"/>
      <c r="AL960" s="14" t="inlineStr">
        <is>
          <t>P: primary documentation (not evaluator-verified data quality)</t>
        </is>
      </c>
      <c r="AM960" s="27" t="n"/>
      <c r="AN960" s="14" t="inlineStr">
        <is>
          <t>Documentation snapshot; payload release not fully pinned</t>
        </is>
      </c>
      <c r="AO960" s="27" t="n"/>
      <c r="AP960" s="14" t="inlineStr">
        <is>
          <t>2026-09-07</t>
        </is>
      </c>
      <c r="AQ960" s="27" t="n"/>
      <c r="AR960" s="14">
        <f>IF(AND(AS960=5,LEN(AW960)=5,LEN(SUBSTITUTE(SUBSTITUTE(SUBSTITUTE(SUBSTITUTE(AW960,"Y",""),"N",""),"U",""),"X",""))=0),1,0)</f>
        <v/>
      </c>
      <c r="AS960" s="14">
        <f>COUNTA(G960,J960,M960,P960,S960)</f>
        <v/>
      </c>
      <c r="AT960" s="14">
        <f>SUM(IF(OR(G960="Y",G960="N",G960="U",G960="X"),IF(G960=F960,1,0),0),IF(OR(J960="Y",J960="N",J960="U",J960="X"),IF(J960=I960,1,0),0),IF(OR(M960="Y",M960="N",M960="U",M960="X"),IF(M960=L960,1,0),0),IF(OR(P960="Y",P960="N",P960="U",P960="X"),IF(P960=O960,1,0),0),IF(OR(S960="Y",S960="N",S960="U",S960="X"),IF(S960=R960,1,0),0))</f>
        <v/>
      </c>
      <c r="AU960" s="14">
        <f>A960&amp;"|"&amp;LEFT(C960,1)</f>
        <v/>
      </c>
      <c r="AV960" s="14">
        <f>F960&amp;I960&amp;L960&amp;O960&amp;R960</f>
        <v/>
      </c>
      <c r="AW960" s="14">
        <f>G960&amp;J960&amp;M960&amp;P960&amp;S960</f>
        <v/>
      </c>
    </row>
    <row r="961" ht="70" customHeight="1">
      <c r="A961" s="14" t="inlineStr">
        <is>
          <t>DS-120</t>
        </is>
      </c>
      <c r="B961" s="14" t="inlineStr">
        <is>
          <t>High-Resolution Pavement Rutting Dataset (HPRD): Transverse Profiles, Lane Edges, and Multi-Algorithm Rut Depths for Asphalt Roads</t>
        </is>
      </c>
      <c r="C961" s="14" t="inlineStr">
        <is>
          <t>E Engineering Value</t>
        </is>
      </c>
      <c r="D961" s="14">
        <f>MCDM_Settings!$D$14</f>
        <v/>
      </c>
      <c r="E961" s="14" t="inlineStr">
        <is>
          <t>E1 Define the outcome</t>
        </is>
      </c>
      <c r="F961" s="21" t="inlineStr">
        <is>
          <t>U</t>
        </is>
      </c>
      <c r="G961" s="23" t="n"/>
      <c r="H961" s="14" t="inlineStr">
        <is>
          <t>E2 Provide measurements</t>
        </is>
      </c>
      <c r="I961" s="21" t="inlineStr">
        <is>
          <t>U</t>
        </is>
      </c>
      <c r="J961" s="23" t="n"/>
      <c r="K961" s="14" t="inlineStr">
        <is>
          <t>E3 Link the records</t>
        </is>
      </c>
      <c r="L961" s="21" t="inlineStr">
        <is>
          <t>U</t>
        </is>
      </c>
      <c r="M961" s="23" t="n"/>
      <c r="N961" s="14" t="inlineStr">
        <is>
          <t>E4 Map agency needs</t>
        </is>
      </c>
      <c r="O961" s="21" t="inlineStr">
        <is>
          <t>U</t>
        </is>
      </c>
      <c r="P961" s="23" t="n"/>
      <c r="Q961" s="14" t="inlineStr">
        <is>
          <t>E5 Validate the decision</t>
        </is>
      </c>
      <c r="R961" s="21" t="inlineStr">
        <is>
          <t>U</t>
        </is>
      </c>
      <c r="S961" s="23" t="n"/>
      <c r="T961" s="14">
        <f>IF(Z961=0,IF(ISNUMBER(SEARCH("X",AV961)),"Unrated (0-5; X)","Unrated (0-5)"),IF(Z961=1,V961&amp;"/5",V961&amp;"-"&amp;X961&amp;"/5 (P"&amp;IF(ISNUMBER(SEARCH("X",AV961)),"; X","")&amp;")"))</f>
        <v/>
      </c>
      <c r="U961" s="26">
        <f>IF(AS961=0,"",IF(AR961=0,"Incomplete/invalid",IF(AA961=0,IF(ISNUMBER(SEARCH("X",AW961)),"Unrated (0-5; X)","Unrated (0-5)"),IF(AA961=1,W961&amp;"/5",W961&amp;"-"&amp;Y961&amp;"/5 (P"&amp;IF(ISNUMBER(SEARCH("X",AW961)),"; X","")&amp;")"))))</f>
        <v/>
      </c>
      <c r="V961" s="53">
        <f>LEN(AV961)-LEN(SUBSTITUTE(AV961,"Y",""))</f>
        <v/>
      </c>
      <c r="W961" s="54">
        <f>IF(AR961=1,LEN(AW961)-LEN(SUBSTITUTE(AW961,"Y","")),"")</f>
        <v/>
      </c>
      <c r="X961" s="53">
        <f>5-(LEN(AV961)-LEN(SUBSTITUTE(AV961,"N","")))</f>
        <v/>
      </c>
      <c r="Y961" s="54">
        <f>IF(AR961=1,5-(LEN(AW961)-LEN(SUBSTITUTE(AW961,"N",""))),"")</f>
        <v/>
      </c>
      <c r="Z961" s="55">
        <f>(V961+5-X961)/5</f>
        <v/>
      </c>
      <c r="AA961" s="56">
        <f>IF(AR961=1,(W961+5-Y961)/5,"")</f>
        <v/>
      </c>
      <c r="AB961" s="57">
        <f>D961*V961/5</f>
        <v/>
      </c>
      <c r="AC961" s="58">
        <f>IF(AR961=1,D961*W961/5,"")</f>
        <v/>
      </c>
      <c r="AD961" s="57">
        <f>D961*X961/5</f>
        <v/>
      </c>
      <c r="AE961" s="58">
        <f>IF(AR961=1,D961*Y961/5,"")</f>
        <v/>
      </c>
      <c r="AF961" s="57">
        <f>D961*Z961</f>
        <v/>
      </c>
      <c r="AG961" s="58">
        <f>IF(AR961=1,D961*AA961,"")</f>
        <v/>
      </c>
      <c r="AH961" s="14" t="inlineStr">
        <is>
          <t>Y: none | N: none | X: none | U: E1, E2, E3, E4, E5. See dataset-specific evidence note in MCDM_Grades and the complete rules in MCDM_Rubric.</t>
        </is>
      </c>
      <c r="AI961" s="27" t="n"/>
      <c r="AJ961" s="14" t="inlineStr">
        <is>
          <t>https://zenodo.org/records/20727180</t>
        </is>
      </c>
      <c r="AK961" s="27" t="n"/>
      <c r="AL961" s="14" t="inlineStr">
        <is>
          <t>P: primary documentation (not evaluator-verified data quality)</t>
        </is>
      </c>
      <c r="AM961" s="27" t="n"/>
      <c r="AN961" s="14" t="inlineStr">
        <is>
          <t>Documentation snapshot; payload release not fully pinned</t>
        </is>
      </c>
      <c r="AO961" s="27" t="n"/>
      <c r="AP961" s="14" t="inlineStr">
        <is>
          <t>2026-09-07</t>
        </is>
      </c>
      <c r="AQ961" s="27" t="n"/>
      <c r="AR961" s="14">
        <f>IF(AND(AS961=5,LEN(AW961)=5,LEN(SUBSTITUTE(SUBSTITUTE(SUBSTITUTE(SUBSTITUTE(AW961,"Y",""),"N",""),"U",""),"X",""))=0),1,0)</f>
        <v/>
      </c>
      <c r="AS961" s="14">
        <f>COUNTA(G961,J961,M961,P961,S961)</f>
        <v/>
      </c>
      <c r="AT961" s="14">
        <f>SUM(IF(OR(G961="Y",G961="N",G961="U",G961="X"),IF(G961=F961,1,0),0),IF(OR(J961="Y",J961="N",J961="U",J961="X"),IF(J961=I961,1,0),0),IF(OR(M961="Y",M961="N",M961="U",M961="X"),IF(M961=L961,1,0),0),IF(OR(P961="Y",P961="N",P961="U",P961="X"),IF(P961=O961,1,0),0),IF(OR(S961="Y",S961="N",S961="U",S961="X"),IF(S961=R961,1,0),0))</f>
        <v/>
      </c>
      <c r="AU961" s="14">
        <f>A961&amp;"|"&amp;LEFT(C961,1)</f>
        <v/>
      </c>
      <c r="AV961" s="14">
        <f>F961&amp;I961&amp;L961&amp;O961&amp;R961</f>
        <v/>
      </c>
      <c r="AW961" s="14">
        <f>G961&amp;J961&amp;M961&amp;P961&amp;S961</f>
        <v/>
      </c>
    </row>
    <row r="962" ht="70" customHeight="1">
      <c r="A962" s="14" t="inlineStr">
        <is>
          <t>DS-121</t>
        </is>
      </c>
      <c r="B962" s="14" t="inlineStr">
        <is>
          <t>IRD-Dataset</t>
        </is>
      </c>
      <c r="C962" s="14" t="inlineStr">
        <is>
          <t>A Access</t>
        </is>
      </c>
      <c r="D962" s="14">
        <f>MCDM_Settings!$D$7</f>
        <v/>
      </c>
      <c r="E962" s="14" t="inlineStr">
        <is>
          <t>A1 Find the release</t>
        </is>
      </c>
      <c r="F962" s="21" t="inlineStr">
        <is>
          <t>Y</t>
        </is>
      </c>
      <c r="G962" s="23" t="n"/>
      <c r="H962" s="14" t="inlineStr">
        <is>
          <t>A2 Get the data</t>
        </is>
      </c>
      <c r="I962" s="21" t="inlineStr">
        <is>
          <t>Y</t>
        </is>
      </c>
      <c r="J962" s="23" t="n"/>
      <c r="K962" s="14" t="inlineStr">
        <is>
          <t>A3 Check the license</t>
        </is>
      </c>
      <c r="L962" s="21" t="inlineStr">
        <is>
          <t>Y</t>
        </is>
      </c>
      <c r="M962" s="23" t="n"/>
      <c r="N962" s="14" t="inlineStr">
        <is>
          <t>A4 Check other rights</t>
        </is>
      </c>
      <c r="O962" s="21" t="inlineStr">
        <is>
          <t>U</t>
        </is>
      </c>
      <c r="P962" s="23" t="n"/>
      <c r="Q962" s="14" t="inlineStr">
        <is>
          <t>A5 Open a sample</t>
        </is>
      </c>
      <c r="R962" s="21" t="inlineStr">
        <is>
          <t>U</t>
        </is>
      </c>
      <c r="S962" s="23" t="n"/>
      <c r="T962" s="14">
        <f>IF(Z962=0,IF(ISNUMBER(SEARCH("X",AV962)),"Unrated (0-5; X)","Unrated (0-5)"),IF(Z962=1,V962&amp;"/5",V962&amp;"-"&amp;X962&amp;"/5 (P"&amp;IF(ISNUMBER(SEARCH("X",AV962)),"; X","")&amp;")"))</f>
        <v/>
      </c>
      <c r="U962" s="26">
        <f>IF(AS962=0,"",IF(AR962=0,"Incomplete/invalid",IF(AA962=0,IF(ISNUMBER(SEARCH("X",AW962)),"Unrated (0-5; X)","Unrated (0-5)"),IF(AA962=1,W962&amp;"/5",W962&amp;"-"&amp;Y962&amp;"/5 (P"&amp;IF(ISNUMBER(SEARCH("X",AW962)),"; X","")&amp;")"))))</f>
        <v/>
      </c>
      <c r="V962" s="53">
        <f>LEN(AV962)-LEN(SUBSTITUTE(AV962,"Y",""))</f>
        <v/>
      </c>
      <c r="W962" s="54">
        <f>IF(AR962=1,LEN(AW962)-LEN(SUBSTITUTE(AW962,"Y","")),"")</f>
        <v/>
      </c>
      <c r="X962" s="53">
        <f>5-(LEN(AV962)-LEN(SUBSTITUTE(AV962,"N","")))</f>
        <v/>
      </c>
      <c r="Y962" s="54">
        <f>IF(AR962=1,5-(LEN(AW962)-LEN(SUBSTITUTE(AW962,"N",""))),"")</f>
        <v/>
      </c>
      <c r="Z962" s="55">
        <f>(V962+5-X962)/5</f>
        <v/>
      </c>
      <c r="AA962" s="56">
        <f>IF(AR962=1,(W962+5-Y962)/5,"")</f>
        <v/>
      </c>
      <c r="AB962" s="57">
        <f>D962*V962/5</f>
        <v/>
      </c>
      <c r="AC962" s="58">
        <f>IF(AR962=1,D962*W962/5,"")</f>
        <v/>
      </c>
      <c r="AD962" s="57">
        <f>D962*X962/5</f>
        <v/>
      </c>
      <c r="AE962" s="58">
        <f>IF(AR962=1,D962*Y962/5,"")</f>
        <v/>
      </c>
      <c r="AF962" s="57">
        <f>D962*Z962</f>
        <v/>
      </c>
      <c r="AG962" s="58">
        <f>IF(AR962=1,D962*AA962,"")</f>
        <v/>
      </c>
      <c r="AH962" s="14" t="inlineStr">
        <is>
          <t>Y: A1, A2, A3 | N: none | X: none | U: A4, A5. See dataset-specific evidence note in MCDM_Grades and the complete rules in MCDM_Rubric.</t>
        </is>
      </c>
      <c r="AI962" s="27" t="n"/>
      <c r="AJ962" s="14" t="inlineStr">
        <is>
          <t>https://zenodo.org/records/21370736</t>
        </is>
      </c>
      <c r="AK962" s="27" t="n"/>
      <c r="AL962" s="14" t="inlineStr">
        <is>
          <t>P: primary documentation (not evaluator-verified data quality)</t>
        </is>
      </c>
      <c r="AM962" s="27" t="n"/>
      <c r="AN962" s="14" t="inlineStr">
        <is>
          <t>Documentation snapshot; payload release not fully pinned</t>
        </is>
      </c>
      <c r="AO962" s="27" t="n"/>
      <c r="AP962" s="14" t="inlineStr">
        <is>
          <t>2026-09-07</t>
        </is>
      </c>
      <c r="AQ962" s="27" t="n"/>
      <c r="AR962" s="14">
        <f>IF(AND(AS962=5,LEN(AW962)=5,LEN(SUBSTITUTE(SUBSTITUTE(SUBSTITUTE(SUBSTITUTE(AW962,"Y",""),"N",""),"U",""),"X",""))=0),1,0)</f>
        <v/>
      </c>
      <c r="AS962" s="14">
        <f>COUNTA(G962,J962,M962,P962,S962)</f>
        <v/>
      </c>
      <c r="AT962" s="14">
        <f>SUM(IF(OR(G962="Y",G962="N",G962="U",G962="X"),IF(G962=F962,1,0),0),IF(OR(J962="Y",J962="N",J962="U",J962="X"),IF(J962=I962,1,0),0),IF(OR(M962="Y",M962="N",M962="U",M962="X"),IF(M962=L962,1,0),0),IF(OR(P962="Y",P962="N",P962="U",P962="X"),IF(P962=O962,1,0),0),IF(OR(S962="Y",S962="N",S962="U",S962="X"),IF(S962=R962,1,0),0))</f>
        <v/>
      </c>
      <c r="AU962" s="14">
        <f>A962&amp;"|"&amp;LEFT(C962,1)</f>
        <v/>
      </c>
      <c r="AV962" s="14">
        <f>F962&amp;I962&amp;L962&amp;O962&amp;R962</f>
        <v/>
      </c>
      <c r="AW962" s="14">
        <f>G962&amp;J962&amp;M962&amp;P962&amp;S962</f>
        <v/>
      </c>
    </row>
    <row r="963" ht="70" customHeight="1">
      <c r="A963" s="14" t="inlineStr">
        <is>
          <t>DS-121</t>
        </is>
      </c>
      <c r="B963" s="14" t="inlineStr">
        <is>
          <t>IRD-Dataset</t>
        </is>
      </c>
      <c r="C963" s="14" t="inlineStr">
        <is>
          <t>L Label Quality</t>
        </is>
      </c>
      <c r="D963" s="14">
        <f>MCDM_Settings!$D$8</f>
        <v/>
      </c>
      <c r="E963" s="14" t="inlineStr">
        <is>
          <t>L1 Define the targets</t>
        </is>
      </c>
      <c r="F963" s="21" t="inlineStr">
        <is>
          <t>Y</t>
        </is>
      </c>
      <c r="G963" s="23" t="n"/>
      <c r="H963" s="14" t="inlineStr">
        <is>
          <t>L2 Explain the rules</t>
        </is>
      </c>
      <c r="I963" s="21" t="inlineStr">
        <is>
          <t>U</t>
        </is>
      </c>
      <c r="J963" s="23" t="n"/>
      <c r="K963" s="14" t="inlineStr">
        <is>
          <t>L3 Identify the team</t>
        </is>
      </c>
      <c r="L963" s="21" t="inlineStr">
        <is>
          <t>U</t>
        </is>
      </c>
      <c r="M963" s="23" t="n"/>
      <c r="N963" s="14" t="inlineStr">
        <is>
          <t>L4 Review and correct</t>
        </is>
      </c>
      <c r="O963" s="21" t="inlineStr">
        <is>
          <t>U</t>
        </is>
      </c>
      <c r="P963" s="23" t="n"/>
      <c r="Q963" s="14" t="inlineStr">
        <is>
          <t>L5 Measure reliability</t>
        </is>
      </c>
      <c r="R963" s="21" t="inlineStr">
        <is>
          <t>U</t>
        </is>
      </c>
      <c r="S963" s="23" t="n"/>
      <c r="T963" s="14">
        <f>IF(Z963=0,IF(ISNUMBER(SEARCH("X",AV963)),"Unrated (0-5; X)","Unrated (0-5)"),IF(Z963=1,V963&amp;"/5",V963&amp;"-"&amp;X963&amp;"/5 (P"&amp;IF(ISNUMBER(SEARCH("X",AV963)),"; X","")&amp;")"))</f>
        <v/>
      </c>
      <c r="U963" s="26">
        <f>IF(AS963=0,"",IF(AR963=0,"Incomplete/invalid",IF(AA963=0,IF(ISNUMBER(SEARCH("X",AW963)),"Unrated (0-5; X)","Unrated (0-5)"),IF(AA963=1,W963&amp;"/5",W963&amp;"-"&amp;Y963&amp;"/5 (P"&amp;IF(ISNUMBER(SEARCH("X",AW963)),"; X","")&amp;")"))))</f>
        <v/>
      </c>
      <c r="V963" s="53">
        <f>LEN(AV963)-LEN(SUBSTITUTE(AV963,"Y",""))</f>
        <v/>
      </c>
      <c r="W963" s="54">
        <f>IF(AR963=1,LEN(AW963)-LEN(SUBSTITUTE(AW963,"Y","")),"")</f>
        <v/>
      </c>
      <c r="X963" s="53">
        <f>5-(LEN(AV963)-LEN(SUBSTITUTE(AV963,"N","")))</f>
        <v/>
      </c>
      <c r="Y963" s="54">
        <f>IF(AR963=1,5-(LEN(AW963)-LEN(SUBSTITUTE(AW963,"N",""))),"")</f>
        <v/>
      </c>
      <c r="Z963" s="55">
        <f>(V963+5-X963)/5</f>
        <v/>
      </c>
      <c r="AA963" s="56">
        <f>IF(AR963=1,(W963+5-Y963)/5,"")</f>
        <v/>
      </c>
      <c r="AB963" s="57">
        <f>D963*V963/5</f>
        <v/>
      </c>
      <c r="AC963" s="58">
        <f>IF(AR963=1,D963*W963/5,"")</f>
        <v/>
      </c>
      <c r="AD963" s="57">
        <f>D963*X963/5</f>
        <v/>
      </c>
      <c r="AE963" s="58">
        <f>IF(AR963=1,D963*Y963/5,"")</f>
        <v/>
      </c>
      <c r="AF963" s="57">
        <f>D963*Z963</f>
        <v/>
      </c>
      <c r="AG963" s="58">
        <f>IF(AR963=1,D963*AA963,"")</f>
        <v/>
      </c>
      <c r="AH963" s="14" t="inlineStr">
        <is>
          <t>Y: L1 | N: none | X: none | U: L2, L3, L4, L5. See dataset-specific evidence note in MCDM_Grades and the complete rules in MCDM_Rubric.</t>
        </is>
      </c>
      <c r="AI963" s="27" t="n"/>
      <c r="AJ963" s="14" t="inlineStr">
        <is>
          <t>https://zenodo.org/records/21370736</t>
        </is>
      </c>
      <c r="AK963" s="27" t="n"/>
      <c r="AL963" s="14" t="inlineStr">
        <is>
          <t>P: primary documentation (not evaluator-verified data quality)</t>
        </is>
      </c>
      <c r="AM963" s="27" t="n"/>
      <c r="AN963" s="14" t="inlineStr">
        <is>
          <t>Documentation snapshot; payload release not fully pinned</t>
        </is>
      </c>
      <c r="AO963" s="27" t="n"/>
      <c r="AP963" s="14" t="inlineStr">
        <is>
          <t>2026-09-07</t>
        </is>
      </c>
      <c r="AQ963" s="27" t="n"/>
      <c r="AR963" s="14">
        <f>IF(AND(AS963=5,LEN(AW963)=5,LEN(SUBSTITUTE(SUBSTITUTE(SUBSTITUTE(SUBSTITUTE(AW963,"Y",""),"N",""),"U",""),"X",""))=0),1,0)</f>
        <v/>
      </c>
      <c r="AS963" s="14">
        <f>COUNTA(G963,J963,M963,P963,S963)</f>
        <v/>
      </c>
      <c r="AT963" s="14">
        <f>SUM(IF(OR(G963="Y",G963="N",G963="U",G963="X"),IF(G963=F963,1,0),0),IF(OR(J963="Y",J963="N",J963="U",J963="X"),IF(J963=I963,1,0),0),IF(OR(M963="Y",M963="N",M963="U",M963="X"),IF(M963=L963,1,0),0),IF(OR(P963="Y",P963="N",P963="U",P963="X"),IF(P963=O963,1,0),0),IF(OR(S963="Y",S963="N",S963="U",S963="X"),IF(S963=R963,1,0),0))</f>
        <v/>
      </c>
      <c r="AU963" s="14">
        <f>A963&amp;"|"&amp;LEFT(C963,1)</f>
        <v/>
      </c>
      <c r="AV963" s="14">
        <f>F963&amp;I963&amp;L963&amp;O963&amp;R963</f>
        <v/>
      </c>
      <c r="AW963" s="14">
        <f>G963&amp;J963&amp;M963&amp;P963&amp;S963</f>
        <v/>
      </c>
    </row>
    <row r="964" ht="70" customHeight="1">
      <c r="A964" s="14" t="inlineStr">
        <is>
          <t>DS-121</t>
        </is>
      </c>
      <c r="B964" s="14" t="inlineStr">
        <is>
          <t>IRD-Dataset</t>
        </is>
      </c>
      <c r="C964" s="14" t="inlineStr">
        <is>
          <t>D Documentation</t>
        </is>
      </c>
      <c r="D964" s="14">
        <f>MCDM_Settings!$D$9</f>
        <v/>
      </c>
      <c r="E964" s="14" t="inlineStr">
        <is>
          <t>D1 Describe the files</t>
        </is>
      </c>
      <c r="F964" s="21" t="inlineStr">
        <is>
          <t>U</t>
        </is>
      </c>
      <c r="G964" s="23" t="n"/>
      <c r="H964" s="14" t="inlineStr">
        <is>
          <t>D2 Explain the source</t>
        </is>
      </c>
      <c r="I964" s="21" t="inlineStr">
        <is>
          <t>Y</t>
        </is>
      </c>
      <c r="J964" s="23" t="n"/>
      <c r="K964" s="14" t="inlineStr">
        <is>
          <t>D3 Track the version</t>
        </is>
      </c>
      <c r="L964" s="21" t="inlineStr">
        <is>
          <t>Y</t>
        </is>
      </c>
      <c r="M964" s="23" t="n"/>
      <c r="N964" s="14" t="inlineStr">
        <is>
          <t>D4 State the limits</t>
        </is>
      </c>
      <c r="O964" s="21" t="inlineStr">
        <is>
          <t>U</t>
        </is>
      </c>
      <c r="P964" s="23" t="n"/>
      <c r="Q964" s="14" t="inlineStr">
        <is>
          <t>D5 Locate the details</t>
        </is>
      </c>
      <c r="R964" s="21" t="inlineStr">
        <is>
          <t>Y</t>
        </is>
      </c>
      <c r="S964" s="23" t="n"/>
      <c r="T964" s="14">
        <f>IF(Z964=0,IF(ISNUMBER(SEARCH("X",AV964)),"Unrated (0-5; X)","Unrated (0-5)"),IF(Z964=1,V964&amp;"/5",V964&amp;"-"&amp;X964&amp;"/5 (P"&amp;IF(ISNUMBER(SEARCH("X",AV964)),"; X","")&amp;")"))</f>
        <v/>
      </c>
      <c r="U964" s="26">
        <f>IF(AS964=0,"",IF(AR964=0,"Incomplete/invalid",IF(AA964=0,IF(ISNUMBER(SEARCH("X",AW964)),"Unrated (0-5; X)","Unrated (0-5)"),IF(AA964=1,W964&amp;"/5",W964&amp;"-"&amp;Y964&amp;"/5 (P"&amp;IF(ISNUMBER(SEARCH("X",AW964)),"; X","")&amp;")"))))</f>
        <v/>
      </c>
      <c r="V964" s="53">
        <f>LEN(AV964)-LEN(SUBSTITUTE(AV964,"Y",""))</f>
        <v/>
      </c>
      <c r="W964" s="54">
        <f>IF(AR964=1,LEN(AW964)-LEN(SUBSTITUTE(AW964,"Y","")),"")</f>
        <v/>
      </c>
      <c r="X964" s="53">
        <f>5-(LEN(AV964)-LEN(SUBSTITUTE(AV964,"N","")))</f>
        <v/>
      </c>
      <c r="Y964" s="54">
        <f>IF(AR964=1,5-(LEN(AW964)-LEN(SUBSTITUTE(AW964,"N",""))),"")</f>
        <v/>
      </c>
      <c r="Z964" s="55">
        <f>(V964+5-X964)/5</f>
        <v/>
      </c>
      <c r="AA964" s="56">
        <f>IF(AR964=1,(W964+5-Y964)/5,"")</f>
        <v/>
      </c>
      <c r="AB964" s="57">
        <f>D964*V964/5</f>
        <v/>
      </c>
      <c r="AC964" s="58">
        <f>IF(AR964=1,D964*W964/5,"")</f>
        <v/>
      </c>
      <c r="AD964" s="57">
        <f>D964*X964/5</f>
        <v/>
      </c>
      <c r="AE964" s="58">
        <f>IF(AR964=1,D964*Y964/5,"")</f>
        <v/>
      </c>
      <c r="AF964" s="57">
        <f>D964*Z964</f>
        <v/>
      </c>
      <c r="AG964" s="58">
        <f>IF(AR964=1,D964*AA964,"")</f>
        <v/>
      </c>
      <c r="AH964" s="14" t="inlineStr">
        <is>
          <t>Y: D2, D3, D5 | N: none | X: none | U: D1, D4. See dataset-specific evidence note in MCDM_Grades and the complete rules in MCDM_Rubric.</t>
        </is>
      </c>
      <c r="AI964" s="27" t="n"/>
      <c r="AJ964" s="14" t="inlineStr">
        <is>
          <t>https://zenodo.org/records/21370736</t>
        </is>
      </c>
      <c r="AK964" s="27" t="n"/>
      <c r="AL964" s="14" t="inlineStr">
        <is>
          <t>P: primary documentation (not evaluator-verified data quality)</t>
        </is>
      </c>
      <c r="AM964" s="27" t="n"/>
      <c r="AN964" s="14" t="inlineStr">
        <is>
          <t>Documentation snapshot; payload release not fully pinned</t>
        </is>
      </c>
      <c r="AO964" s="27" t="n"/>
      <c r="AP964" s="14" t="inlineStr">
        <is>
          <t>2026-09-07</t>
        </is>
      </c>
      <c r="AQ964" s="27" t="n"/>
      <c r="AR964" s="14">
        <f>IF(AND(AS964=5,LEN(AW964)=5,LEN(SUBSTITUTE(SUBSTITUTE(SUBSTITUTE(SUBSTITUTE(AW964,"Y",""),"N",""),"U",""),"X",""))=0),1,0)</f>
        <v/>
      </c>
      <c r="AS964" s="14">
        <f>COUNTA(G964,J964,M964,P964,S964)</f>
        <v/>
      </c>
      <c r="AT964" s="14">
        <f>SUM(IF(OR(G964="Y",G964="N",G964="U",G964="X"),IF(G964=F964,1,0),0),IF(OR(J964="Y",J964="N",J964="U",J964="X"),IF(J964=I964,1,0),0),IF(OR(M964="Y",M964="N",M964="U",M964="X"),IF(M964=L964,1,0),0),IF(OR(P964="Y",P964="N",P964="U",P964="X"),IF(P964=O964,1,0),0),IF(OR(S964="Y",S964="N",S964="U",S964="X"),IF(S964=R964,1,0),0))</f>
        <v/>
      </c>
      <c r="AU964" s="14">
        <f>A964&amp;"|"&amp;LEFT(C964,1)</f>
        <v/>
      </c>
      <c r="AV964" s="14">
        <f>F964&amp;I964&amp;L964&amp;O964&amp;R964</f>
        <v/>
      </c>
      <c r="AW964" s="14">
        <f>G964&amp;J964&amp;M964&amp;P964&amp;S964</f>
        <v/>
      </c>
    </row>
    <row r="965" ht="70" customHeight="1">
      <c r="A965" s="14" t="inlineStr">
        <is>
          <t>DS-121</t>
        </is>
      </c>
      <c r="B965" s="14" t="inlineStr">
        <is>
          <t>IRD-Dataset</t>
        </is>
      </c>
      <c r="C965" s="14" t="inlineStr">
        <is>
          <t>C Sample Size</t>
        </is>
      </c>
      <c r="D965" s="14">
        <f>MCDM_Settings!$D$10</f>
        <v/>
      </c>
      <c r="E965" s="14" t="inlineStr">
        <is>
          <t>C1 Count originals</t>
        </is>
      </c>
      <c r="F965" s="21" t="inlineStr">
        <is>
          <t>U</t>
        </is>
      </c>
      <c r="G965" s="23" t="n"/>
      <c r="H965" s="14" t="inlineStr">
        <is>
          <t>C2 Count each class</t>
        </is>
      </c>
      <c r="I965" s="21" t="inlineStr">
        <is>
          <t>U</t>
        </is>
      </c>
      <c r="J965" s="23" t="n"/>
      <c r="K965" s="14" t="inlineStr">
        <is>
          <t>C3 Count each group</t>
        </is>
      </c>
      <c r="L965" s="21" t="inlineStr">
        <is>
          <t>U</t>
        </is>
      </c>
      <c r="M965" s="23" t="n"/>
      <c r="N965" s="14" t="inlineStr">
        <is>
          <t>C4 Count each split</t>
        </is>
      </c>
      <c r="O965" s="21" t="inlineStr">
        <is>
          <t>U</t>
        </is>
      </c>
      <c r="P965" s="23" t="n"/>
      <c r="Q965" s="14" t="inlineStr">
        <is>
          <t>C5 Justify the size</t>
        </is>
      </c>
      <c r="R965" s="21" t="inlineStr">
        <is>
          <t>U</t>
        </is>
      </c>
      <c r="S965" s="23" t="n"/>
      <c r="T965" s="14">
        <f>IF(Z965=0,IF(ISNUMBER(SEARCH("X",AV965)),"Unrated (0-5; X)","Unrated (0-5)"),IF(Z965=1,V965&amp;"/5",V965&amp;"-"&amp;X965&amp;"/5 (P"&amp;IF(ISNUMBER(SEARCH("X",AV965)),"; X","")&amp;")"))</f>
        <v/>
      </c>
      <c r="U965" s="26">
        <f>IF(AS965=0,"",IF(AR965=0,"Incomplete/invalid",IF(AA965=0,IF(ISNUMBER(SEARCH("X",AW965)),"Unrated (0-5; X)","Unrated (0-5)"),IF(AA965=1,W965&amp;"/5",W965&amp;"-"&amp;Y965&amp;"/5 (P"&amp;IF(ISNUMBER(SEARCH("X",AW965)),"; X","")&amp;")"))))</f>
        <v/>
      </c>
      <c r="V965" s="53">
        <f>LEN(AV965)-LEN(SUBSTITUTE(AV965,"Y",""))</f>
        <v/>
      </c>
      <c r="W965" s="54">
        <f>IF(AR965=1,LEN(AW965)-LEN(SUBSTITUTE(AW965,"Y","")),"")</f>
        <v/>
      </c>
      <c r="X965" s="53">
        <f>5-(LEN(AV965)-LEN(SUBSTITUTE(AV965,"N","")))</f>
        <v/>
      </c>
      <c r="Y965" s="54">
        <f>IF(AR965=1,5-(LEN(AW965)-LEN(SUBSTITUTE(AW965,"N",""))),"")</f>
        <v/>
      </c>
      <c r="Z965" s="55">
        <f>(V965+5-X965)/5</f>
        <v/>
      </c>
      <c r="AA965" s="56">
        <f>IF(AR965=1,(W965+5-Y965)/5,"")</f>
        <v/>
      </c>
      <c r="AB965" s="57">
        <f>D965*V965/5</f>
        <v/>
      </c>
      <c r="AC965" s="58">
        <f>IF(AR965=1,D965*W965/5,"")</f>
        <v/>
      </c>
      <c r="AD965" s="57">
        <f>D965*X965/5</f>
        <v/>
      </c>
      <c r="AE965" s="58">
        <f>IF(AR965=1,D965*Y965/5,"")</f>
        <v/>
      </c>
      <c r="AF965" s="57">
        <f>D965*Z965</f>
        <v/>
      </c>
      <c r="AG965" s="58">
        <f>IF(AR965=1,D965*AA965,"")</f>
        <v/>
      </c>
      <c r="AH965" s="14" t="inlineStr">
        <is>
          <t>Y: none | N: none | X: none | U: C1, C2, C3, C4, C5. See dataset-specific evidence note in MCDM_Grades and the complete rules in MCDM_Rubric.</t>
        </is>
      </c>
      <c r="AI965" s="27" t="n"/>
      <c r="AJ965" s="14" t="inlineStr">
        <is>
          <t>https://zenodo.org/records/21370736</t>
        </is>
      </c>
      <c r="AK965" s="27" t="n"/>
      <c r="AL965" s="14" t="inlineStr">
        <is>
          <t>P: primary documentation (not evaluator-verified data quality)</t>
        </is>
      </c>
      <c r="AM965" s="27" t="n"/>
      <c r="AN965" s="14" t="inlineStr">
        <is>
          <t>Documentation snapshot; payload release not fully pinned</t>
        </is>
      </c>
      <c r="AO965" s="27" t="n"/>
      <c r="AP965" s="14" t="inlineStr">
        <is>
          <t>2026-09-07</t>
        </is>
      </c>
      <c r="AQ965" s="27" t="n"/>
      <c r="AR965" s="14">
        <f>IF(AND(AS965=5,LEN(AW965)=5,LEN(SUBSTITUTE(SUBSTITUTE(SUBSTITUTE(SUBSTITUTE(AW965,"Y",""),"N",""),"U",""),"X",""))=0),1,0)</f>
        <v/>
      </c>
      <c r="AS965" s="14">
        <f>COUNTA(G965,J965,M965,P965,S965)</f>
        <v/>
      </c>
      <c r="AT965" s="14">
        <f>SUM(IF(OR(G965="Y",G965="N",G965="U",G965="X"),IF(G965=F965,1,0),0),IF(OR(J965="Y",J965="N",J965="U",J965="X"),IF(J965=I965,1,0),0),IF(OR(M965="Y",M965="N",M965="U",M965="X"),IF(M965=L965,1,0),0),IF(OR(P965="Y",P965="N",P965="U",P965="X"),IF(P965=O965,1,0),0),IF(OR(S965="Y",S965="N",S965="U",S965="X"),IF(S965=R965,1,0),0))</f>
        <v/>
      </c>
      <c r="AU965" s="14">
        <f>A965&amp;"|"&amp;LEFT(C965,1)</f>
        <v/>
      </c>
      <c r="AV965" s="14">
        <f>F965&amp;I965&amp;L965&amp;O965&amp;R965</f>
        <v/>
      </c>
      <c r="AW965" s="14">
        <f>G965&amp;J965&amp;M965&amp;P965&amp;S965</f>
        <v/>
      </c>
    </row>
    <row r="966" ht="70" customHeight="1">
      <c r="A966" s="14" t="inlineStr">
        <is>
          <t>DS-121</t>
        </is>
      </c>
      <c r="B966" s="14" t="inlineStr">
        <is>
          <t>IRD-Dataset</t>
        </is>
      </c>
      <c r="C966" s="14" t="inlineStr">
        <is>
          <t>R Domain Fit</t>
        </is>
      </c>
      <c r="D966" s="14">
        <f>MCDM_Settings!$D$11</f>
        <v/>
      </c>
      <c r="E966" s="14" t="inlineStr">
        <is>
          <t>R1 Define the domain</t>
        </is>
      </c>
      <c r="F966" s="21" t="inlineStr">
        <is>
          <t>Y</t>
        </is>
      </c>
      <c r="G966" s="23" t="n"/>
      <c r="H966" s="14" t="inlineStr">
        <is>
          <t>R2 Describe coverage</t>
        </is>
      </c>
      <c r="I966" s="21" t="inlineStr">
        <is>
          <t>U</t>
        </is>
      </c>
      <c r="J966" s="23" t="n"/>
      <c r="K966" s="14" t="inlineStr">
        <is>
          <t>R3 Compare the target</t>
        </is>
      </c>
      <c r="L966" s="21" t="inlineStr">
        <is>
          <t>U</t>
        </is>
      </c>
      <c r="M966" s="23" t="n"/>
      <c r="N966" s="14" t="inlineStr">
        <is>
          <t>R4 Check for bias</t>
        </is>
      </c>
      <c r="O966" s="21" t="inlineStr">
        <is>
          <t>U</t>
        </is>
      </c>
      <c r="P966" s="23" t="n"/>
      <c r="Q966" s="14" t="inlineStr">
        <is>
          <t>R5 Test a new domain</t>
        </is>
      </c>
      <c r="R966" s="21" t="inlineStr">
        <is>
          <t>U</t>
        </is>
      </c>
      <c r="S966" s="23" t="n"/>
      <c r="T966" s="14">
        <f>IF(Z966=0,IF(ISNUMBER(SEARCH("X",AV966)),"Unrated (0-5; X)","Unrated (0-5)"),IF(Z966=1,V966&amp;"/5",V966&amp;"-"&amp;X966&amp;"/5 (P"&amp;IF(ISNUMBER(SEARCH("X",AV966)),"; X","")&amp;")"))</f>
        <v/>
      </c>
      <c r="U966" s="26">
        <f>IF(AS966=0,"",IF(AR966=0,"Incomplete/invalid",IF(AA966=0,IF(ISNUMBER(SEARCH("X",AW966)),"Unrated (0-5; X)","Unrated (0-5)"),IF(AA966=1,W966&amp;"/5",W966&amp;"-"&amp;Y966&amp;"/5 (P"&amp;IF(ISNUMBER(SEARCH("X",AW966)),"; X","")&amp;")"))))</f>
        <v/>
      </c>
      <c r="V966" s="53">
        <f>LEN(AV966)-LEN(SUBSTITUTE(AV966,"Y",""))</f>
        <v/>
      </c>
      <c r="W966" s="54">
        <f>IF(AR966=1,LEN(AW966)-LEN(SUBSTITUTE(AW966,"Y","")),"")</f>
        <v/>
      </c>
      <c r="X966" s="53">
        <f>5-(LEN(AV966)-LEN(SUBSTITUTE(AV966,"N","")))</f>
        <v/>
      </c>
      <c r="Y966" s="54">
        <f>IF(AR966=1,5-(LEN(AW966)-LEN(SUBSTITUTE(AW966,"N",""))),"")</f>
        <v/>
      </c>
      <c r="Z966" s="55">
        <f>(V966+5-X966)/5</f>
        <v/>
      </c>
      <c r="AA966" s="56">
        <f>IF(AR966=1,(W966+5-Y966)/5,"")</f>
        <v/>
      </c>
      <c r="AB966" s="57">
        <f>D966*V966/5</f>
        <v/>
      </c>
      <c r="AC966" s="58">
        <f>IF(AR966=1,D966*W966/5,"")</f>
        <v/>
      </c>
      <c r="AD966" s="57">
        <f>D966*X966/5</f>
        <v/>
      </c>
      <c r="AE966" s="58">
        <f>IF(AR966=1,D966*Y966/5,"")</f>
        <v/>
      </c>
      <c r="AF966" s="57">
        <f>D966*Z966</f>
        <v/>
      </c>
      <c r="AG966" s="58">
        <f>IF(AR966=1,D966*AA966,"")</f>
        <v/>
      </c>
      <c r="AH966" s="14" t="inlineStr">
        <is>
          <t>Y: R1 | N: none | X: none | U: R2, R3, R4, R5. See dataset-specific evidence note in MCDM_Grades and the complete rules in MCDM_Rubric.</t>
        </is>
      </c>
      <c r="AI966" s="27" t="n"/>
      <c r="AJ966" s="14" t="inlineStr">
        <is>
          <t>https://zenodo.org/records/21370736</t>
        </is>
      </c>
      <c r="AK966" s="27" t="n"/>
      <c r="AL966" s="14" t="inlineStr">
        <is>
          <t>P: primary documentation (not evaluator-verified data quality)</t>
        </is>
      </c>
      <c r="AM966" s="27" t="n"/>
      <c r="AN966" s="14" t="inlineStr">
        <is>
          <t>Documentation snapshot; payload release not fully pinned</t>
        </is>
      </c>
      <c r="AO966" s="27" t="n"/>
      <c r="AP966" s="14" t="inlineStr">
        <is>
          <t>2026-09-07</t>
        </is>
      </c>
      <c r="AQ966" s="27" t="n"/>
      <c r="AR966" s="14">
        <f>IF(AND(AS966=5,LEN(AW966)=5,LEN(SUBSTITUTE(SUBSTITUTE(SUBSTITUTE(SUBSTITUTE(AW966,"Y",""),"N",""),"U",""),"X",""))=0),1,0)</f>
        <v/>
      </c>
      <c r="AS966" s="14">
        <f>COUNTA(G966,J966,M966,P966,S966)</f>
        <v/>
      </c>
      <c r="AT966" s="14">
        <f>SUM(IF(OR(G966="Y",G966="N",G966="U",G966="X"),IF(G966=F966,1,0),0),IF(OR(J966="Y",J966="N",J966="U",J966="X"),IF(J966=I966,1,0),0),IF(OR(M966="Y",M966="N",M966="U",M966="X"),IF(M966=L966,1,0),0),IF(OR(P966="Y",P966="N",P966="U",P966="X"),IF(P966=O966,1,0),0),IF(OR(S966="Y",S966="N",S966="U",S966="X"),IF(S966=R966,1,0),0))</f>
        <v/>
      </c>
      <c r="AU966" s="14">
        <f>A966&amp;"|"&amp;LEFT(C966,1)</f>
        <v/>
      </c>
      <c r="AV966" s="14">
        <f>F966&amp;I966&amp;L966&amp;O966&amp;R966</f>
        <v/>
      </c>
      <c r="AW966" s="14">
        <f>G966&amp;J966&amp;M966&amp;P966&amp;S966</f>
        <v/>
      </c>
    </row>
    <row r="967" ht="70" customHeight="1">
      <c r="A967" s="14" t="inlineStr">
        <is>
          <t>DS-121</t>
        </is>
      </c>
      <c r="B967" s="14" t="inlineStr">
        <is>
          <t>IRD-Dataset</t>
        </is>
      </c>
      <c r="C967" s="14" t="inlineStr">
        <is>
          <t>M Sensor Details</t>
        </is>
      </c>
      <c r="D967" s="14">
        <f>MCDM_Settings!$D$12</f>
        <v/>
      </c>
      <c r="E967" s="14" t="inlineStr">
        <is>
          <t>M1 Identify equipment</t>
        </is>
      </c>
      <c r="F967" s="21" t="inlineStr">
        <is>
          <t>Y</t>
        </is>
      </c>
      <c r="G967" s="23" t="n"/>
      <c r="H967" s="14" t="inlineStr">
        <is>
          <t>M2 Specify the scale</t>
        </is>
      </c>
      <c r="I967" s="21" t="inlineStr">
        <is>
          <t>U</t>
        </is>
      </c>
      <c r="J967" s="23" t="n"/>
      <c r="K967" s="14" t="inlineStr">
        <is>
          <t>M3 Locate the records</t>
        </is>
      </c>
      <c r="L967" s="21" t="inlineStr">
        <is>
          <t>Y</t>
        </is>
      </c>
      <c r="M967" s="23" t="n"/>
      <c r="N967" s="14" t="inlineStr">
        <is>
          <t>M4 Report precision</t>
        </is>
      </c>
      <c r="O967" s="21" t="inlineStr">
        <is>
          <t>U</t>
        </is>
      </c>
      <c r="P967" s="23" t="n"/>
      <c r="Q967" s="14" t="inlineStr">
        <is>
          <t>M5 Explain processing</t>
        </is>
      </c>
      <c r="R967" s="21" t="inlineStr">
        <is>
          <t>U</t>
        </is>
      </c>
      <c r="S967" s="23" t="n"/>
      <c r="T967" s="14">
        <f>IF(Z967=0,IF(ISNUMBER(SEARCH("X",AV967)),"Unrated (0-5; X)","Unrated (0-5)"),IF(Z967=1,V967&amp;"/5",V967&amp;"-"&amp;X967&amp;"/5 (P"&amp;IF(ISNUMBER(SEARCH("X",AV967)),"; X","")&amp;")"))</f>
        <v/>
      </c>
      <c r="U967" s="26">
        <f>IF(AS967=0,"",IF(AR967=0,"Incomplete/invalid",IF(AA967=0,IF(ISNUMBER(SEARCH("X",AW967)),"Unrated (0-5; X)","Unrated (0-5)"),IF(AA967=1,W967&amp;"/5",W967&amp;"-"&amp;Y967&amp;"/5 (P"&amp;IF(ISNUMBER(SEARCH("X",AW967)),"; X","")&amp;")"))))</f>
        <v/>
      </c>
      <c r="V967" s="53">
        <f>LEN(AV967)-LEN(SUBSTITUTE(AV967,"Y",""))</f>
        <v/>
      </c>
      <c r="W967" s="54">
        <f>IF(AR967=1,LEN(AW967)-LEN(SUBSTITUTE(AW967,"Y","")),"")</f>
        <v/>
      </c>
      <c r="X967" s="53">
        <f>5-(LEN(AV967)-LEN(SUBSTITUTE(AV967,"N","")))</f>
        <v/>
      </c>
      <c r="Y967" s="54">
        <f>IF(AR967=1,5-(LEN(AW967)-LEN(SUBSTITUTE(AW967,"N",""))),"")</f>
        <v/>
      </c>
      <c r="Z967" s="55">
        <f>(V967+5-X967)/5</f>
        <v/>
      </c>
      <c r="AA967" s="56">
        <f>IF(AR967=1,(W967+5-Y967)/5,"")</f>
        <v/>
      </c>
      <c r="AB967" s="57">
        <f>D967*V967/5</f>
        <v/>
      </c>
      <c r="AC967" s="58">
        <f>IF(AR967=1,D967*W967/5,"")</f>
        <v/>
      </c>
      <c r="AD967" s="57">
        <f>D967*X967/5</f>
        <v/>
      </c>
      <c r="AE967" s="58">
        <f>IF(AR967=1,D967*Y967/5,"")</f>
        <v/>
      </c>
      <c r="AF967" s="57">
        <f>D967*Z967</f>
        <v/>
      </c>
      <c r="AG967" s="58">
        <f>IF(AR967=1,D967*AA967,"")</f>
        <v/>
      </c>
      <c r="AH967" s="14" t="inlineStr">
        <is>
          <t>Y: M1, M3 | N: none | X: none | U: M2, M4, M5. See dataset-specific evidence note in MCDM_Grades and the complete rules in MCDM_Rubric.</t>
        </is>
      </c>
      <c r="AI967" s="27" t="n"/>
      <c r="AJ967" s="14" t="inlineStr">
        <is>
          <t>https://zenodo.org/records/21370736</t>
        </is>
      </c>
      <c r="AK967" s="27" t="n"/>
      <c r="AL967" s="14" t="inlineStr">
        <is>
          <t>P: primary documentation (not evaluator-verified data quality)</t>
        </is>
      </c>
      <c r="AM967" s="27" t="n"/>
      <c r="AN967" s="14" t="inlineStr">
        <is>
          <t>Documentation snapshot; payload release not fully pinned</t>
        </is>
      </c>
      <c r="AO967" s="27" t="n"/>
      <c r="AP967" s="14" t="inlineStr">
        <is>
          <t>2026-09-07</t>
        </is>
      </c>
      <c r="AQ967" s="27" t="n"/>
      <c r="AR967" s="14">
        <f>IF(AND(AS967=5,LEN(AW967)=5,LEN(SUBSTITUTE(SUBSTITUTE(SUBSTITUTE(SUBSTITUTE(AW967,"Y",""),"N",""),"U",""),"X",""))=0),1,0)</f>
        <v/>
      </c>
      <c r="AS967" s="14">
        <f>COUNTA(G967,J967,M967,P967,S967)</f>
        <v/>
      </c>
      <c r="AT967" s="14">
        <f>SUM(IF(OR(G967="Y",G967="N",G967="U",G967="X"),IF(G967=F967,1,0),0),IF(OR(J967="Y",J967="N",J967="U",J967="X"),IF(J967=I967,1,0),0),IF(OR(M967="Y",M967="N",M967="U",M967="X"),IF(M967=L967,1,0),0),IF(OR(P967="Y",P967="N",P967="U",P967="X"),IF(P967=O967,1,0),0),IF(OR(S967="Y",S967="N",S967="U",S967="X"),IF(S967=R967,1,0),0))</f>
        <v/>
      </c>
      <c r="AU967" s="14">
        <f>A967&amp;"|"&amp;LEFT(C967,1)</f>
        <v/>
      </c>
      <c r="AV967" s="14">
        <f>F967&amp;I967&amp;L967&amp;O967&amp;R967</f>
        <v/>
      </c>
      <c r="AW967" s="14">
        <f>G967&amp;J967&amp;M967&amp;P967&amp;S967</f>
        <v/>
      </c>
    </row>
    <row r="968" ht="70" customHeight="1">
      <c r="A968" s="14" t="inlineStr">
        <is>
          <t>DS-121</t>
        </is>
      </c>
      <c r="B968" s="14" t="inlineStr">
        <is>
          <t>IRD-Dataset</t>
        </is>
      </c>
      <c r="C968" s="14" t="inlineStr">
        <is>
          <t>V Test Readiness</t>
        </is>
      </c>
      <c r="D968" s="14">
        <f>MCDM_Settings!$D$13</f>
        <v/>
      </c>
      <c r="E968" s="14" t="inlineStr">
        <is>
          <t>V1 Identify test data</t>
        </is>
      </c>
      <c r="F968" s="21" t="inlineStr">
        <is>
          <t>Y</t>
        </is>
      </c>
      <c r="G968" s="23" t="n"/>
      <c r="H968" s="14" t="inlineStr">
        <is>
          <t>V2 Define the splits</t>
        </is>
      </c>
      <c r="I968" s="21" t="inlineStr">
        <is>
          <t>U</t>
        </is>
      </c>
      <c r="J968" s="23" t="n"/>
      <c r="K968" s="14" t="inlineStr">
        <is>
          <t>V3 Prevent leakage</t>
        </is>
      </c>
      <c r="L968" s="21" t="inlineStr">
        <is>
          <t>U</t>
        </is>
      </c>
      <c r="M968" s="23" t="n"/>
      <c r="N968" s="14" t="inlineStr">
        <is>
          <t>V4 Provide a baseline</t>
        </is>
      </c>
      <c r="O968" s="21" t="inlineStr">
        <is>
          <t>U</t>
        </is>
      </c>
      <c r="P968" s="23" t="n"/>
      <c r="Q968" s="14" t="inlineStr">
        <is>
          <t>V5 Report uncertainty</t>
        </is>
      </c>
      <c r="R968" s="21" t="inlineStr">
        <is>
          <t>U</t>
        </is>
      </c>
      <c r="S968" s="23" t="n"/>
      <c r="T968" s="14">
        <f>IF(Z968=0,IF(ISNUMBER(SEARCH("X",AV968)),"Unrated (0-5; X)","Unrated (0-5)"),IF(Z968=1,V968&amp;"/5",V968&amp;"-"&amp;X968&amp;"/5 (P"&amp;IF(ISNUMBER(SEARCH("X",AV968)),"; X","")&amp;")"))</f>
        <v/>
      </c>
      <c r="U968" s="26">
        <f>IF(AS968=0,"",IF(AR968=0,"Incomplete/invalid",IF(AA968=0,IF(ISNUMBER(SEARCH("X",AW968)),"Unrated (0-5; X)","Unrated (0-5)"),IF(AA968=1,W968&amp;"/5",W968&amp;"-"&amp;Y968&amp;"/5 (P"&amp;IF(ISNUMBER(SEARCH("X",AW968)),"; X","")&amp;")"))))</f>
        <v/>
      </c>
      <c r="V968" s="53">
        <f>LEN(AV968)-LEN(SUBSTITUTE(AV968,"Y",""))</f>
        <v/>
      </c>
      <c r="W968" s="54">
        <f>IF(AR968=1,LEN(AW968)-LEN(SUBSTITUTE(AW968,"Y","")),"")</f>
        <v/>
      </c>
      <c r="X968" s="53">
        <f>5-(LEN(AV968)-LEN(SUBSTITUTE(AV968,"N","")))</f>
        <v/>
      </c>
      <c r="Y968" s="54">
        <f>IF(AR968=1,5-(LEN(AW968)-LEN(SUBSTITUTE(AW968,"N",""))),"")</f>
        <v/>
      </c>
      <c r="Z968" s="55">
        <f>(V968+5-X968)/5</f>
        <v/>
      </c>
      <c r="AA968" s="56">
        <f>IF(AR968=1,(W968+5-Y968)/5,"")</f>
        <v/>
      </c>
      <c r="AB968" s="57">
        <f>D968*V968/5</f>
        <v/>
      </c>
      <c r="AC968" s="58">
        <f>IF(AR968=1,D968*W968/5,"")</f>
        <v/>
      </c>
      <c r="AD968" s="57">
        <f>D968*X968/5</f>
        <v/>
      </c>
      <c r="AE968" s="58">
        <f>IF(AR968=1,D968*Y968/5,"")</f>
        <v/>
      </c>
      <c r="AF968" s="57">
        <f>D968*Z968</f>
        <v/>
      </c>
      <c r="AG968" s="58">
        <f>IF(AR968=1,D968*AA968,"")</f>
        <v/>
      </c>
      <c r="AH968" s="14" t="inlineStr">
        <is>
          <t>Y: V1 | N: none | X: none | U: V2, V3, V4, V5. See dataset-specific evidence note in MCDM_Grades and the complete rules in MCDM_Rubric.</t>
        </is>
      </c>
      <c r="AI968" s="27" t="n"/>
      <c r="AJ968" s="14" t="inlineStr">
        <is>
          <t>https://zenodo.org/records/21370736</t>
        </is>
      </c>
      <c r="AK968" s="27" t="n"/>
      <c r="AL968" s="14" t="inlineStr">
        <is>
          <t>P: primary documentation (not evaluator-verified data quality)</t>
        </is>
      </c>
      <c r="AM968" s="27" t="n"/>
      <c r="AN968" s="14" t="inlineStr">
        <is>
          <t>Documentation snapshot; payload release not fully pinned</t>
        </is>
      </c>
      <c r="AO968" s="27" t="n"/>
      <c r="AP968" s="14" t="inlineStr">
        <is>
          <t>2026-09-07</t>
        </is>
      </c>
      <c r="AQ968" s="27" t="n"/>
      <c r="AR968" s="14">
        <f>IF(AND(AS968=5,LEN(AW968)=5,LEN(SUBSTITUTE(SUBSTITUTE(SUBSTITUTE(SUBSTITUTE(AW968,"Y",""),"N",""),"U",""),"X",""))=0),1,0)</f>
        <v/>
      </c>
      <c r="AS968" s="14">
        <f>COUNTA(G968,J968,M968,P968,S968)</f>
        <v/>
      </c>
      <c r="AT968" s="14">
        <f>SUM(IF(OR(G968="Y",G968="N",G968="U",G968="X"),IF(G968=F968,1,0),0),IF(OR(J968="Y",J968="N",J968="U",J968="X"),IF(J968=I968,1,0),0),IF(OR(M968="Y",M968="N",M968="U",M968="X"),IF(M968=L968,1,0),0),IF(OR(P968="Y",P968="N",P968="U",P968="X"),IF(P968=O968,1,0),0),IF(OR(S968="Y",S968="N",S968="U",S968="X"),IF(S968=R968,1,0),0))</f>
        <v/>
      </c>
      <c r="AU968" s="14">
        <f>A968&amp;"|"&amp;LEFT(C968,1)</f>
        <v/>
      </c>
      <c r="AV968" s="14">
        <f>F968&amp;I968&amp;L968&amp;O968&amp;R968</f>
        <v/>
      </c>
      <c r="AW968" s="14">
        <f>G968&amp;J968&amp;M968&amp;P968&amp;S968</f>
        <v/>
      </c>
    </row>
    <row r="969" ht="70" customHeight="1">
      <c r="A969" s="14" t="inlineStr">
        <is>
          <t>DS-121</t>
        </is>
      </c>
      <c r="B969" s="14" t="inlineStr">
        <is>
          <t>IRD-Dataset</t>
        </is>
      </c>
      <c r="C969" s="14" t="inlineStr">
        <is>
          <t>E Engineering Value</t>
        </is>
      </c>
      <c r="D969" s="14">
        <f>MCDM_Settings!$D$14</f>
        <v/>
      </c>
      <c r="E969" s="14" t="inlineStr">
        <is>
          <t>E1 Define the outcome</t>
        </is>
      </c>
      <c r="F969" s="21" t="inlineStr">
        <is>
          <t>U</t>
        </is>
      </c>
      <c r="G969" s="23" t="n"/>
      <c r="H969" s="14" t="inlineStr">
        <is>
          <t>E2 Provide measurements</t>
        </is>
      </c>
      <c r="I969" s="21" t="inlineStr">
        <is>
          <t>U</t>
        </is>
      </c>
      <c r="J969" s="23" t="n"/>
      <c r="K969" s="14" t="inlineStr">
        <is>
          <t>E3 Link the records</t>
        </is>
      </c>
      <c r="L969" s="21" t="inlineStr">
        <is>
          <t>U</t>
        </is>
      </c>
      <c r="M969" s="23" t="n"/>
      <c r="N969" s="14" t="inlineStr">
        <is>
          <t>E4 Map agency needs</t>
        </is>
      </c>
      <c r="O969" s="21" t="inlineStr">
        <is>
          <t>U</t>
        </is>
      </c>
      <c r="P969" s="23" t="n"/>
      <c r="Q969" s="14" t="inlineStr">
        <is>
          <t>E5 Validate the decision</t>
        </is>
      </c>
      <c r="R969" s="21" t="inlineStr">
        <is>
          <t>U</t>
        </is>
      </c>
      <c r="S969" s="23" t="n"/>
      <c r="T969" s="14">
        <f>IF(Z969=0,IF(ISNUMBER(SEARCH("X",AV969)),"Unrated (0-5; X)","Unrated (0-5)"),IF(Z969=1,V969&amp;"/5",V969&amp;"-"&amp;X969&amp;"/5 (P"&amp;IF(ISNUMBER(SEARCH("X",AV969)),"; X","")&amp;")"))</f>
        <v/>
      </c>
      <c r="U969" s="26">
        <f>IF(AS969=0,"",IF(AR969=0,"Incomplete/invalid",IF(AA969=0,IF(ISNUMBER(SEARCH("X",AW969)),"Unrated (0-5; X)","Unrated (0-5)"),IF(AA969=1,W969&amp;"/5",W969&amp;"-"&amp;Y969&amp;"/5 (P"&amp;IF(ISNUMBER(SEARCH("X",AW969)),"; X","")&amp;")"))))</f>
        <v/>
      </c>
      <c r="V969" s="53">
        <f>LEN(AV969)-LEN(SUBSTITUTE(AV969,"Y",""))</f>
        <v/>
      </c>
      <c r="W969" s="54">
        <f>IF(AR969=1,LEN(AW969)-LEN(SUBSTITUTE(AW969,"Y","")),"")</f>
        <v/>
      </c>
      <c r="X969" s="53">
        <f>5-(LEN(AV969)-LEN(SUBSTITUTE(AV969,"N","")))</f>
        <v/>
      </c>
      <c r="Y969" s="54">
        <f>IF(AR969=1,5-(LEN(AW969)-LEN(SUBSTITUTE(AW969,"N",""))),"")</f>
        <v/>
      </c>
      <c r="Z969" s="55">
        <f>(V969+5-X969)/5</f>
        <v/>
      </c>
      <c r="AA969" s="56">
        <f>IF(AR969=1,(W969+5-Y969)/5,"")</f>
        <v/>
      </c>
      <c r="AB969" s="57">
        <f>D969*V969/5</f>
        <v/>
      </c>
      <c r="AC969" s="58">
        <f>IF(AR969=1,D969*W969/5,"")</f>
        <v/>
      </c>
      <c r="AD969" s="57">
        <f>D969*X969/5</f>
        <v/>
      </c>
      <c r="AE969" s="58">
        <f>IF(AR969=1,D969*Y969/5,"")</f>
        <v/>
      </c>
      <c r="AF969" s="57">
        <f>D969*Z969</f>
        <v/>
      </c>
      <c r="AG969" s="58">
        <f>IF(AR969=1,D969*AA969,"")</f>
        <v/>
      </c>
      <c r="AH969" s="14" t="inlineStr">
        <is>
          <t>Y: none | N: none | X: none | U: E1, E2, E3, E4, E5. See dataset-specific evidence note in MCDM_Grades and the complete rules in MCDM_Rubric.</t>
        </is>
      </c>
      <c r="AI969" s="27" t="n"/>
      <c r="AJ969" s="14" t="inlineStr">
        <is>
          <t>https://zenodo.org/records/21370736</t>
        </is>
      </c>
      <c r="AK969" s="27" t="n"/>
      <c r="AL969" s="14" t="inlineStr">
        <is>
          <t>P: primary documentation (not evaluator-verified data quality)</t>
        </is>
      </c>
      <c r="AM969" s="27" t="n"/>
      <c r="AN969" s="14" t="inlineStr">
        <is>
          <t>Documentation snapshot; payload release not fully pinned</t>
        </is>
      </c>
      <c r="AO969" s="27" t="n"/>
      <c r="AP969" s="14" t="inlineStr">
        <is>
          <t>2026-09-07</t>
        </is>
      </c>
      <c r="AQ969" s="27" t="n"/>
      <c r="AR969" s="14">
        <f>IF(AND(AS969=5,LEN(AW969)=5,LEN(SUBSTITUTE(SUBSTITUTE(SUBSTITUTE(SUBSTITUTE(AW969,"Y",""),"N",""),"U",""),"X",""))=0),1,0)</f>
        <v/>
      </c>
      <c r="AS969" s="14">
        <f>COUNTA(G969,J969,M969,P969,S969)</f>
        <v/>
      </c>
      <c r="AT969" s="14">
        <f>SUM(IF(OR(G969="Y",G969="N",G969="U",G969="X"),IF(G969=F969,1,0),0),IF(OR(J969="Y",J969="N",J969="U",J969="X"),IF(J969=I969,1,0),0),IF(OR(M969="Y",M969="N",M969="U",M969="X"),IF(M969=L969,1,0),0),IF(OR(P969="Y",P969="N",P969="U",P969="X"),IF(P969=O969,1,0),0),IF(OR(S969="Y",S969="N",S969="U",S969="X"),IF(S969=R969,1,0),0))</f>
        <v/>
      </c>
      <c r="AU969" s="14">
        <f>A969&amp;"|"&amp;LEFT(C969,1)</f>
        <v/>
      </c>
      <c r="AV969" s="14">
        <f>F969&amp;I969&amp;L969&amp;O969&amp;R969</f>
        <v/>
      </c>
      <c r="AW969" s="14">
        <f>G969&amp;J969&amp;M969&amp;P969&amp;S969</f>
        <v/>
      </c>
    </row>
    <row r="970" ht="70" customHeight="1">
      <c r="A970" s="14" t="inlineStr">
        <is>
          <t>DS-122</t>
        </is>
      </c>
      <c r="B970" s="14" t="inlineStr">
        <is>
          <t>IRDD: Iraqi Road Damage Dataset for Deep Learning-Based Road Damage Detection</t>
        </is>
      </c>
      <c r="C970" s="14" t="inlineStr">
        <is>
          <t>A Access</t>
        </is>
      </c>
      <c r="D970" s="14">
        <f>MCDM_Settings!$D$7</f>
        <v/>
      </c>
      <c r="E970" s="14" t="inlineStr">
        <is>
          <t>A1 Find the release</t>
        </is>
      </c>
      <c r="F970" s="21" t="inlineStr">
        <is>
          <t>Y</t>
        </is>
      </c>
      <c r="G970" s="23" t="n"/>
      <c r="H970" s="14" t="inlineStr">
        <is>
          <t>A2 Get the data</t>
        </is>
      </c>
      <c r="I970" s="21" t="inlineStr">
        <is>
          <t>Y</t>
        </is>
      </c>
      <c r="J970" s="23" t="n"/>
      <c r="K970" s="14" t="inlineStr">
        <is>
          <t>A3 Check the license</t>
        </is>
      </c>
      <c r="L970" s="21" t="inlineStr">
        <is>
          <t>Y</t>
        </is>
      </c>
      <c r="M970" s="23" t="n"/>
      <c r="N970" s="14" t="inlineStr">
        <is>
          <t>A4 Check other rights</t>
        </is>
      </c>
      <c r="O970" s="21" t="inlineStr">
        <is>
          <t>U</t>
        </is>
      </c>
      <c r="P970" s="23" t="n"/>
      <c r="Q970" s="14" t="inlineStr">
        <is>
          <t>A5 Open a sample</t>
        </is>
      </c>
      <c r="R970" s="21" t="inlineStr">
        <is>
          <t>U</t>
        </is>
      </c>
      <c r="S970" s="23" t="n"/>
      <c r="T970" s="14">
        <f>IF(Z970=0,IF(ISNUMBER(SEARCH("X",AV970)),"Unrated (0-5; X)","Unrated (0-5)"),IF(Z970=1,V970&amp;"/5",V970&amp;"-"&amp;X970&amp;"/5 (P"&amp;IF(ISNUMBER(SEARCH("X",AV970)),"; X","")&amp;")"))</f>
        <v/>
      </c>
      <c r="U970" s="26">
        <f>IF(AS970=0,"",IF(AR970=0,"Incomplete/invalid",IF(AA970=0,IF(ISNUMBER(SEARCH("X",AW970)),"Unrated (0-5; X)","Unrated (0-5)"),IF(AA970=1,W970&amp;"/5",W970&amp;"-"&amp;Y970&amp;"/5 (P"&amp;IF(ISNUMBER(SEARCH("X",AW970)),"; X","")&amp;")"))))</f>
        <v/>
      </c>
      <c r="V970" s="53">
        <f>LEN(AV970)-LEN(SUBSTITUTE(AV970,"Y",""))</f>
        <v/>
      </c>
      <c r="W970" s="54">
        <f>IF(AR970=1,LEN(AW970)-LEN(SUBSTITUTE(AW970,"Y","")),"")</f>
        <v/>
      </c>
      <c r="X970" s="53">
        <f>5-(LEN(AV970)-LEN(SUBSTITUTE(AV970,"N","")))</f>
        <v/>
      </c>
      <c r="Y970" s="54">
        <f>IF(AR970=1,5-(LEN(AW970)-LEN(SUBSTITUTE(AW970,"N",""))),"")</f>
        <v/>
      </c>
      <c r="Z970" s="55">
        <f>(V970+5-X970)/5</f>
        <v/>
      </c>
      <c r="AA970" s="56">
        <f>IF(AR970=1,(W970+5-Y970)/5,"")</f>
        <v/>
      </c>
      <c r="AB970" s="57">
        <f>D970*V970/5</f>
        <v/>
      </c>
      <c r="AC970" s="58">
        <f>IF(AR970=1,D970*W970/5,"")</f>
        <v/>
      </c>
      <c r="AD970" s="57">
        <f>D970*X970/5</f>
        <v/>
      </c>
      <c r="AE970" s="58">
        <f>IF(AR970=1,D970*Y970/5,"")</f>
        <v/>
      </c>
      <c r="AF970" s="57">
        <f>D970*Z970</f>
        <v/>
      </c>
      <c r="AG970" s="58">
        <f>IF(AR970=1,D970*AA970,"")</f>
        <v/>
      </c>
      <c r="AH970" s="14" t="inlineStr">
        <is>
          <t>Y: A1, A2, A3 | N: none | X: none | U: A4, A5. See dataset-specific evidence note in MCDM_Grades and the complete rules in MCDM_Rubric.</t>
        </is>
      </c>
      <c r="AI970" s="27" t="n"/>
      <c r="AJ970" s="14" t="inlineStr">
        <is>
          <t>https://zenodo.org/records/21167531</t>
        </is>
      </c>
      <c r="AK970" s="27" t="n"/>
      <c r="AL970" s="14" t="inlineStr">
        <is>
          <t>P: primary documentation (not evaluator-verified data quality)</t>
        </is>
      </c>
      <c r="AM970" s="27" t="n"/>
      <c r="AN970" s="14" t="inlineStr">
        <is>
          <t>Documentation snapshot; payload release not fully pinned</t>
        </is>
      </c>
      <c r="AO970" s="27" t="n"/>
      <c r="AP970" s="14" t="inlineStr">
        <is>
          <t>2026-09-07</t>
        </is>
      </c>
      <c r="AQ970" s="27" t="n"/>
      <c r="AR970" s="14">
        <f>IF(AND(AS970=5,LEN(AW970)=5,LEN(SUBSTITUTE(SUBSTITUTE(SUBSTITUTE(SUBSTITUTE(AW970,"Y",""),"N",""),"U",""),"X",""))=0),1,0)</f>
        <v/>
      </c>
      <c r="AS970" s="14">
        <f>COUNTA(G970,J970,M970,P970,S970)</f>
        <v/>
      </c>
      <c r="AT970" s="14">
        <f>SUM(IF(OR(G970="Y",G970="N",G970="U",G970="X"),IF(G970=F970,1,0),0),IF(OR(J970="Y",J970="N",J970="U",J970="X"),IF(J970=I970,1,0),0),IF(OR(M970="Y",M970="N",M970="U",M970="X"),IF(M970=L970,1,0),0),IF(OR(P970="Y",P970="N",P970="U",P970="X"),IF(P970=O970,1,0),0),IF(OR(S970="Y",S970="N",S970="U",S970="X"),IF(S970=R970,1,0),0))</f>
        <v/>
      </c>
      <c r="AU970" s="14">
        <f>A970&amp;"|"&amp;LEFT(C970,1)</f>
        <v/>
      </c>
      <c r="AV970" s="14">
        <f>F970&amp;I970&amp;L970&amp;O970&amp;R970</f>
        <v/>
      </c>
      <c r="AW970" s="14">
        <f>G970&amp;J970&amp;M970&amp;P970&amp;S970</f>
        <v/>
      </c>
    </row>
    <row r="971" ht="70" customHeight="1">
      <c r="A971" s="14" t="inlineStr">
        <is>
          <t>DS-122</t>
        </is>
      </c>
      <c r="B971" s="14" t="inlineStr">
        <is>
          <t>IRDD: Iraqi Road Damage Dataset for Deep Learning-Based Road Damage Detection</t>
        </is>
      </c>
      <c r="C971" s="14" t="inlineStr">
        <is>
          <t>L Label Quality</t>
        </is>
      </c>
      <c r="D971" s="14">
        <f>MCDM_Settings!$D$8</f>
        <v/>
      </c>
      <c r="E971" s="14" t="inlineStr">
        <is>
          <t>L1 Define the targets</t>
        </is>
      </c>
      <c r="F971" s="21" t="inlineStr">
        <is>
          <t>Y</t>
        </is>
      </c>
      <c r="G971" s="23" t="n"/>
      <c r="H971" s="14" t="inlineStr">
        <is>
          <t>L2 Explain the rules</t>
        </is>
      </c>
      <c r="I971" s="21" t="inlineStr">
        <is>
          <t>U</t>
        </is>
      </c>
      <c r="J971" s="23" t="n"/>
      <c r="K971" s="14" t="inlineStr">
        <is>
          <t>L3 Identify the team</t>
        </is>
      </c>
      <c r="L971" s="21" t="inlineStr">
        <is>
          <t>U</t>
        </is>
      </c>
      <c r="M971" s="23" t="n"/>
      <c r="N971" s="14" t="inlineStr">
        <is>
          <t>L4 Review and correct</t>
        </is>
      </c>
      <c r="O971" s="21" t="inlineStr">
        <is>
          <t>Y</t>
        </is>
      </c>
      <c r="P971" s="23" t="n"/>
      <c r="Q971" s="14" t="inlineStr">
        <is>
          <t>L5 Measure reliability</t>
        </is>
      </c>
      <c r="R971" s="21" t="inlineStr">
        <is>
          <t>U</t>
        </is>
      </c>
      <c r="S971" s="23" t="n"/>
      <c r="T971" s="14">
        <f>IF(Z971=0,IF(ISNUMBER(SEARCH("X",AV971)),"Unrated (0-5; X)","Unrated (0-5)"),IF(Z971=1,V971&amp;"/5",V971&amp;"-"&amp;X971&amp;"/5 (P"&amp;IF(ISNUMBER(SEARCH("X",AV971)),"; X","")&amp;")"))</f>
        <v/>
      </c>
      <c r="U971" s="26">
        <f>IF(AS971=0,"",IF(AR971=0,"Incomplete/invalid",IF(AA971=0,IF(ISNUMBER(SEARCH("X",AW971)),"Unrated (0-5; X)","Unrated (0-5)"),IF(AA971=1,W971&amp;"/5",W971&amp;"-"&amp;Y971&amp;"/5 (P"&amp;IF(ISNUMBER(SEARCH("X",AW971)),"; X","")&amp;")"))))</f>
        <v/>
      </c>
      <c r="V971" s="53">
        <f>LEN(AV971)-LEN(SUBSTITUTE(AV971,"Y",""))</f>
        <v/>
      </c>
      <c r="W971" s="54">
        <f>IF(AR971=1,LEN(AW971)-LEN(SUBSTITUTE(AW971,"Y","")),"")</f>
        <v/>
      </c>
      <c r="X971" s="53">
        <f>5-(LEN(AV971)-LEN(SUBSTITUTE(AV971,"N","")))</f>
        <v/>
      </c>
      <c r="Y971" s="54">
        <f>IF(AR971=1,5-(LEN(AW971)-LEN(SUBSTITUTE(AW971,"N",""))),"")</f>
        <v/>
      </c>
      <c r="Z971" s="55">
        <f>(V971+5-X971)/5</f>
        <v/>
      </c>
      <c r="AA971" s="56">
        <f>IF(AR971=1,(W971+5-Y971)/5,"")</f>
        <v/>
      </c>
      <c r="AB971" s="57">
        <f>D971*V971/5</f>
        <v/>
      </c>
      <c r="AC971" s="58">
        <f>IF(AR971=1,D971*W971/5,"")</f>
        <v/>
      </c>
      <c r="AD971" s="57">
        <f>D971*X971/5</f>
        <v/>
      </c>
      <c r="AE971" s="58">
        <f>IF(AR971=1,D971*Y971/5,"")</f>
        <v/>
      </c>
      <c r="AF971" s="57">
        <f>D971*Z971</f>
        <v/>
      </c>
      <c r="AG971" s="58">
        <f>IF(AR971=1,D971*AA971,"")</f>
        <v/>
      </c>
      <c r="AH971" s="14" t="inlineStr">
        <is>
          <t>Y: L1, L4 | N: none | X: none | U: L2, L3, L5. See dataset-specific evidence note in MCDM_Grades and the complete rules in MCDM_Rubric.</t>
        </is>
      </c>
      <c r="AI971" s="27" t="n"/>
      <c r="AJ971" s="14" t="inlineStr">
        <is>
          <t>https://zenodo.org/records/21167531</t>
        </is>
      </c>
      <c r="AK971" s="27" t="n"/>
      <c r="AL971" s="14" t="inlineStr">
        <is>
          <t>P: primary documentation (not evaluator-verified data quality)</t>
        </is>
      </c>
      <c r="AM971" s="27" t="n"/>
      <c r="AN971" s="14" t="inlineStr">
        <is>
          <t>Documentation snapshot; payload release not fully pinned</t>
        </is>
      </c>
      <c r="AO971" s="27" t="n"/>
      <c r="AP971" s="14" t="inlineStr">
        <is>
          <t>2026-09-07</t>
        </is>
      </c>
      <c r="AQ971" s="27" t="n"/>
      <c r="AR971" s="14">
        <f>IF(AND(AS971=5,LEN(AW971)=5,LEN(SUBSTITUTE(SUBSTITUTE(SUBSTITUTE(SUBSTITUTE(AW971,"Y",""),"N",""),"U",""),"X",""))=0),1,0)</f>
        <v/>
      </c>
      <c r="AS971" s="14">
        <f>COUNTA(G971,J971,M971,P971,S971)</f>
        <v/>
      </c>
      <c r="AT971" s="14">
        <f>SUM(IF(OR(G971="Y",G971="N",G971="U",G971="X"),IF(G971=F971,1,0),0),IF(OR(J971="Y",J971="N",J971="U",J971="X"),IF(J971=I971,1,0),0),IF(OR(M971="Y",M971="N",M971="U",M971="X"),IF(M971=L971,1,0),0),IF(OR(P971="Y",P971="N",P971="U",P971="X"),IF(P971=O971,1,0),0),IF(OR(S971="Y",S971="N",S971="U",S971="X"),IF(S971=R971,1,0),0))</f>
        <v/>
      </c>
      <c r="AU971" s="14">
        <f>A971&amp;"|"&amp;LEFT(C971,1)</f>
        <v/>
      </c>
      <c r="AV971" s="14">
        <f>F971&amp;I971&amp;L971&amp;O971&amp;R971</f>
        <v/>
      </c>
      <c r="AW971" s="14">
        <f>G971&amp;J971&amp;M971&amp;P971&amp;S971</f>
        <v/>
      </c>
    </row>
    <row r="972" ht="70" customHeight="1">
      <c r="A972" s="14" t="inlineStr">
        <is>
          <t>DS-122</t>
        </is>
      </c>
      <c r="B972" s="14" t="inlineStr">
        <is>
          <t>IRDD: Iraqi Road Damage Dataset for Deep Learning-Based Road Damage Detection</t>
        </is>
      </c>
      <c r="C972" s="14" t="inlineStr">
        <is>
          <t>D Documentation</t>
        </is>
      </c>
      <c r="D972" s="14">
        <f>MCDM_Settings!$D$9</f>
        <v/>
      </c>
      <c r="E972" s="14" t="inlineStr">
        <is>
          <t>D1 Describe the files</t>
        </is>
      </c>
      <c r="F972" s="21" t="inlineStr">
        <is>
          <t>Y</t>
        </is>
      </c>
      <c r="G972" s="23" t="n"/>
      <c r="H972" s="14" t="inlineStr">
        <is>
          <t>D2 Explain the source</t>
        </is>
      </c>
      <c r="I972" s="21" t="inlineStr">
        <is>
          <t>Y</t>
        </is>
      </c>
      <c r="J972" s="23" t="n"/>
      <c r="K972" s="14" t="inlineStr">
        <is>
          <t>D3 Track the version</t>
        </is>
      </c>
      <c r="L972" s="21" t="inlineStr">
        <is>
          <t>Y</t>
        </is>
      </c>
      <c r="M972" s="23" t="n"/>
      <c r="N972" s="14" t="inlineStr">
        <is>
          <t>D4 State the limits</t>
        </is>
      </c>
      <c r="O972" s="21" t="inlineStr">
        <is>
          <t>U</t>
        </is>
      </c>
      <c r="P972" s="23" t="n"/>
      <c r="Q972" s="14" t="inlineStr">
        <is>
          <t>D5 Locate the details</t>
        </is>
      </c>
      <c r="R972" s="21" t="inlineStr">
        <is>
          <t>Y</t>
        </is>
      </c>
      <c r="S972" s="23" t="n"/>
      <c r="T972" s="14">
        <f>IF(Z972=0,IF(ISNUMBER(SEARCH("X",AV972)),"Unrated (0-5; X)","Unrated (0-5)"),IF(Z972=1,V972&amp;"/5",V972&amp;"-"&amp;X972&amp;"/5 (P"&amp;IF(ISNUMBER(SEARCH("X",AV972)),"; X","")&amp;")"))</f>
        <v/>
      </c>
      <c r="U972" s="26">
        <f>IF(AS972=0,"",IF(AR972=0,"Incomplete/invalid",IF(AA972=0,IF(ISNUMBER(SEARCH("X",AW972)),"Unrated (0-5; X)","Unrated (0-5)"),IF(AA972=1,W972&amp;"/5",W972&amp;"-"&amp;Y972&amp;"/5 (P"&amp;IF(ISNUMBER(SEARCH("X",AW972)),"; X","")&amp;")"))))</f>
        <v/>
      </c>
      <c r="V972" s="53">
        <f>LEN(AV972)-LEN(SUBSTITUTE(AV972,"Y",""))</f>
        <v/>
      </c>
      <c r="W972" s="54">
        <f>IF(AR972=1,LEN(AW972)-LEN(SUBSTITUTE(AW972,"Y","")),"")</f>
        <v/>
      </c>
      <c r="X972" s="53">
        <f>5-(LEN(AV972)-LEN(SUBSTITUTE(AV972,"N","")))</f>
        <v/>
      </c>
      <c r="Y972" s="54">
        <f>IF(AR972=1,5-(LEN(AW972)-LEN(SUBSTITUTE(AW972,"N",""))),"")</f>
        <v/>
      </c>
      <c r="Z972" s="55">
        <f>(V972+5-X972)/5</f>
        <v/>
      </c>
      <c r="AA972" s="56">
        <f>IF(AR972=1,(W972+5-Y972)/5,"")</f>
        <v/>
      </c>
      <c r="AB972" s="57">
        <f>D972*V972/5</f>
        <v/>
      </c>
      <c r="AC972" s="58">
        <f>IF(AR972=1,D972*W972/5,"")</f>
        <v/>
      </c>
      <c r="AD972" s="57">
        <f>D972*X972/5</f>
        <v/>
      </c>
      <c r="AE972" s="58">
        <f>IF(AR972=1,D972*Y972/5,"")</f>
        <v/>
      </c>
      <c r="AF972" s="57">
        <f>D972*Z972</f>
        <v/>
      </c>
      <c r="AG972" s="58">
        <f>IF(AR972=1,D972*AA972,"")</f>
        <v/>
      </c>
      <c r="AH972" s="14" t="inlineStr">
        <is>
          <t>Y: D1, D2, D3, D5 | N: none | X: none | U: D4. See dataset-specific evidence note in MCDM_Grades and the complete rules in MCDM_Rubric.</t>
        </is>
      </c>
      <c r="AI972" s="27" t="n"/>
      <c r="AJ972" s="14" t="inlineStr">
        <is>
          <t>https://zenodo.org/records/21167531</t>
        </is>
      </c>
      <c r="AK972" s="27" t="n"/>
      <c r="AL972" s="14" t="inlineStr">
        <is>
          <t>P: primary documentation (not evaluator-verified data quality)</t>
        </is>
      </c>
      <c r="AM972" s="27" t="n"/>
      <c r="AN972" s="14" t="inlineStr">
        <is>
          <t>Documentation snapshot; payload release not fully pinned</t>
        </is>
      </c>
      <c r="AO972" s="27" t="n"/>
      <c r="AP972" s="14" t="inlineStr">
        <is>
          <t>2026-09-07</t>
        </is>
      </c>
      <c r="AQ972" s="27" t="n"/>
      <c r="AR972" s="14">
        <f>IF(AND(AS972=5,LEN(AW972)=5,LEN(SUBSTITUTE(SUBSTITUTE(SUBSTITUTE(SUBSTITUTE(AW972,"Y",""),"N",""),"U",""),"X",""))=0),1,0)</f>
        <v/>
      </c>
      <c r="AS972" s="14">
        <f>COUNTA(G972,J972,M972,P972,S972)</f>
        <v/>
      </c>
      <c r="AT972" s="14">
        <f>SUM(IF(OR(G972="Y",G972="N",G972="U",G972="X"),IF(G972=F972,1,0),0),IF(OR(J972="Y",J972="N",J972="U",J972="X"),IF(J972=I972,1,0),0),IF(OR(M972="Y",M972="N",M972="U",M972="X"),IF(M972=L972,1,0),0),IF(OR(P972="Y",P972="N",P972="U",P972="X"),IF(P972=O972,1,0),0),IF(OR(S972="Y",S972="N",S972="U",S972="X"),IF(S972=R972,1,0),0))</f>
        <v/>
      </c>
      <c r="AU972" s="14">
        <f>A972&amp;"|"&amp;LEFT(C972,1)</f>
        <v/>
      </c>
      <c r="AV972" s="14">
        <f>F972&amp;I972&amp;L972&amp;O972&amp;R972</f>
        <v/>
      </c>
      <c r="AW972" s="14">
        <f>G972&amp;J972&amp;M972&amp;P972&amp;S972</f>
        <v/>
      </c>
    </row>
    <row r="973" ht="70" customHeight="1">
      <c r="A973" s="14" t="inlineStr">
        <is>
          <t>DS-122</t>
        </is>
      </c>
      <c r="B973" s="14" t="inlineStr">
        <is>
          <t>IRDD: Iraqi Road Damage Dataset for Deep Learning-Based Road Damage Detection</t>
        </is>
      </c>
      <c r="C973" s="14" t="inlineStr">
        <is>
          <t>C Sample Size</t>
        </is>
      </c>
      <c r="D973" s="14">
        <f>MCDM_Settings!$D$10</f>
        <v/>
      </c>
      <c r="E973" s="14" t="inlineStr">
        <is>
          <t>C1 Count originals</t>
        </is>
      </c>
      <c r="F973" s="21" t="inlineStr">
        <is>
          <t>U</t>
        </is>
      </c>
      <c r="G973" s="23" t="n"/>
      <c r="H973" s="14" t="inlineStr">
        <is>
          <t>C2 Count each class</t>
        </is>
      </c>
      <c r="I973" s="21" t="inlineStr">
        <is>
          <t>U</t>
        </is>
      </c>
      <c r="J973" s="23" t="n"/>
      <c r="K973" s="14" t="inlineStr">
        <is>
          <t>C3 Count each group</t>
        </is>
      </c>
      <c r="L973" s="21" t="inlineStr">
        <is>
          <t>U</t>
        </is>
      </c>
      <c r="M973" s="23" t="n"/>
      <c r="N973" s="14" t="inlineStr">
        <is>
          <t>C4 Count each split</t>
        </is>
      </c>
      <c r="O973" s="21" t="inlineStr">
        <is>
          <t>U</t>
        </is>
      </c>
      <c r="P973" s="23" t="n"/>
      <c r="Q973" s="14" t="inlineStr">
        <is>
          <t>C5 Justify the size</t>
        </is>
      </c>
      <c r="R973" s="21" t="inlineStr">
        <is>
          <t>U</t>
        </is>
      </c>
      <c r="S973" s="23" t="n"/>
      <c r="T973" s="14">
        <f>IF(Z973=0,IF(ISNUMBER(SEARCH("X",AV973)),"Unrated (0-5; X)","Unrated (0-5)"),IF(Z973=1,V973&amp;"/5",V973&amp;"-"&amp;X973&amp;"/5 (P"&amp;IF(ISNUMBER(SEARCH("X",AV973)),"; X","")&amp;")"))</f>
        <v/>
      </c>
      <c r="U973" s="26">
        <f>IF(AS973=0,"",IF(AR973=0,"Incomplete/invalid",IF(AA973=0,IF(ISNUMBER(SEARCH("X",AW973)),"Unrated (0-5; X)","Unrated (0-5)"),IF(AA973=1,W973&amp;"/5",W973&amp;"-"&amp;Y973&amp;"/5 (P"&amp;IF(ISNUMBER(SEARCH("X",AW973)),"; X","")&amp;")"))))</f>
        <v/>
      </c>
      <c r="V973" s="53">
        <f>LEN(AV973)-LEN(SUBSTITUTE(AV973,"Y",""))</f>
        <v/>
      </c>
      <c r="W973" s="54">
        <f>IF(AR973=1,LEN(AW973)-LEN(SUBSTITUTE(AW973,"Y","")),"")</f>
        <v/>
      </c>
      <c r="X973" s="53">
        <f>5-(LEN(AV973)-LEN(SUBSTITUTE(AV973,"N","")))</f>
        <v/>
      </c>
      <c r="Y973" s="54">
        <f>IF(AR973=1,5-(LEN(AW973)-LEN(SUBSTITUTE(AW973,"N",""))),"")</f>
        <v/>
      </c>
      <c r="Z973" s="55">
        <f>(V973+5-X973)/5</f>
        <v/>
      </c>
      <c r="AA973" s="56">
        <f>IF(AR973=1,(W973+5-Y973)/5,"")</f>
        <v/>
      </c>
      <c r="AB973" s="57">
        <f>D973*V973/5</f>
        <v/>
      </c>
      <c r="AC973" s="58">
        <f>IF(AR973=1,D973*W973/5,"")</f>
        <v/>
      </c>
      <c r="AD973" s="57">
        <f>D973*X973/5</f>
        <v/>
      </c>
      <c r="AE973" s="58">
        <f>IF(AR973=1,D973*Y973/5,"")</f>
        <v/>
      </c>
      <c r="AF973" s="57">
        <f>D973*Z973</f>
        <v/>
      </c>
      <c r="AG973" s="58">
        <f>IF(AR973=1,D973*AA973,"")</f>
        <v/>
      </c>
      <c r="AH973" s="14" t="inlineStr">
        <is>
          <t>Y: none | N: none | X: none | U: C1, C2, C3, C4, C5. See dataset-specific evidence note in MCDM_Grades and the complete rules in MCDM_Rubric.</t>
        </is>
      </c>
      <c r="AI973" s="27" t="n"/>
      <c r="AJ973" s="14" t="inlineStr">
        <is>
          <t>https://zenodo.org/records/21167531</t>
        </is>
      </c>
      <c r="AK973" s="27" t="n"/>
      <c r="AL973" s="14" t="inlineStr">
        <is>
          <t>P: primary documentation (not evaluator-verified data quality)</t>
        </is>
      </c>
      <c r="AM973" s="27" t="n"/>
      <c r="AN973" s="14" t="inlineStr">
        <is>
          <t>Documentation snapshot; payload release not fully pinned</t>
        </is>
      </c>
      <c r="AO973" s="27" t="n"/>
      <c r="AP973" s="14" t="inlineStr">
        <is>
          <t>2026-09-07</t>
        </is>
      </c>
      <c r="AQ973" s="27" t="n"/>
      <c r="AR973" s="14">
        <f>IF(AND(AS973=5,LEN(AW973)=5,LEN(SUBSTITUTE(SUBSTITUTE(SUBSTITUTE(SUBSTITUTE(AW973,"Y",""),"N",""),"U",""),"X",""))=0),1,0)</f>
        <v/>
      </c>
      <c r="AS973" s="14">
        <f>COUNTA(G973,J973,M973,P973,S973)</f>
        <v/>
      </c>
      <c r="AT973" s="14">
        <f>SUM(IF(OR(G973="Y",G973="N",G973="U",G973="X"),IF(G973=F973,1,0),0),IF(OR(J973="Y",J973="N",J973="U",J973="X"),IF(J973=I973,1,0),0),IF(OR(M973="Y",M973="N",M973="U",M973="X"),IF(M973=L973,1,0),0),IF(OR(P973="Y",P973="N",P973="U",P973="X"),IF(P973=O973,1,0),0),IF(OR(S973="Y",S973="N",S973="U",S973="X"),IF(S973=R973,1,0),0))</f>
        <v/>
      </c>
      <c r="AU973" s="14">
        <f>A973&amp;"|"&amp;LEFT(C973,1)</f>
        <v/>
      </c>
      <c r="AV973" s="14">
        <f>F973&amp;I973&amp;L973&amp;O973&amp;R973</f>
        <v/>
      </c>
      <c r="AW973" s="14">
        <f>G973&amp;J973&amp;M973&amp;P973&amp;S973</f>
        <v/>
      </c>
    </row>
    <row r="974" ht="70" customHeight="1">
      <c r="A974" s="14" t="inlineStr">
        <is>
          <t>DS-122</t>
        </is>
      </c>
      <c r="B974" s="14" t="inlineStr">
        <is>
          <t>IRDD: Iraqi Road Damage Dataset for Deep Learning-Based Road Damage Detection</t>
        </is>
      </c>
      <c r="C974" s="14" t="inlineStr">
        <is>
          <t>R Domain Fit</t>
        </is>
      </c>
      <c r="D974" s="14">
        <f>MCDM_Settings!$D$11</f>
        <v/>
      </c>
      <c r="E974" s="14" t="inlineStr">
        <is>
          <t>R1 Define the domain</t>
        </is>
      </c>
      <c r="F974" s="21" t="inlineStr">
        <is>
          <t>Y</t>
        </is>
      </c>
      <c r="G974" s="23" t="n"/>
      <c r="H974" s="14" t="inlineStr">
        <is>
          <t>R2 Describe coverage</t>
        </is>
      </c>
      <c r="I974" s="21" t="inlineStr">
        <is>
          <t>U</t>
        </is>
      </c>
      <c r="J974" s="23" t="n"/>
      <c r="K974" s="14" t="inlineStr">
        <is>
          <t>R3 Compare the target</t>
        </is>
      </c>
      <c r="L974" s="21" t="inlineStr">
        <is>
          <t>U</t>
        </is>
      </c>
      <c r="M974" s="23" t="n"/>
      <c r="N974" s="14" t="inlineStr">
        <is>
          <t>R4 Check for bias</t>
        </is>
      </c>
      <c r="O974" s="21" t="inlineStr">
        <is>
          <t>Y</t>
        </is>
      </c>
      <c r="P974" s="23" t="n"/>
      <c r="Q974" s="14" t="inlineStr">
        <is>
          <t>R5 Test a new domain</t>
        </is>
      </c>
      <c r="R974" s="21" t="inlineStr">
        <is>
          <t>U</t>
        </is>
      </c>
      <c r="S974" s="23" t="n"/>
      <c r="T974" s="14">
        <f>IF(Z974=0,IF(ISNUMBER(SEARCH("X",AV974)),"Unrated (0-5; X)","Unrated (0-5)"),IF(Z974=1,V974&amp;"/5",V974&amp;"-"&amp;X974&amp;"/5 (P"&amp;IF(ISNUMBER(SEARCH("X",AV974)),"; X","")&amp;")"))</f>
        <v/>
      </c>
      <c r="U974" s="26">
        <f>IF(AS974=0,"",IF(AR974=0,"Incomplete/invalid",IF(AA974=0,IF(ISNUMBER(SEARCH("X",AW974)),"Unrated (0-5; X)","Unrated (0-5)"),IF(AA974=1,W974&amp;"/5",W974&amp;"-"&amp;Y974&amp;"/5 (P"&amp;IF(ISNUMBER(SEARCH("X",AW974)),"; X","")&amp;")"))))</f>
        <v/>
      </c>
      <c r="V974" s="53">
        <f>LEN(AV974)-LEN(SUBSTITUTE(AV974,"Y",""))</f>
        <v/>
      </c>
      <c r="W974" s="54">
        <f>IF(AR974=1,LEN(AW974)-LEN(SUBSTITUTE(AW974,"Y","")),"")</f>
        <v/>
      </c>
      <c r="X974" s="53">
        <f>5-(LEN(AV974)-LEN(SUBSTITUTE(AV974,"N","")))</f>
        <v/>
      </c>
      <c r="Y974" s="54">
        <f>IF(AR974=1,5-(LEN(AW974)-LEN(SUBSTITUTE(AW974,"N",""))),"")</f>
        <v/>
      </c>
      <c r="Z974" s="55">
        <f>(V974+5-X974)/5</f>
        <v/>
      </c>
      <c r="AA974" s="56">
        <f>IF(AR974=1,(W974+5-Y974)/5,"")</f>
        <v/>
      </c>
      <c r="AB974" s="57">
        <f>D974*V974/5</f>
        <v/>
      </c>
      <c r="AC974" s="58">
        <f>IF(AR974=1,D974*W974/5,"")</f>
        <v/>
      </c>
      <c r="AD974" s="57">
        <f>D974*X974/5</f>
        <v/>
      </c>
      <c r="AE974" s="58">
        <f>IF(AR974=1,D974*Y974/5,"")</f>
        <v/>
      </c>
      <c r="AF974" s="57">
        <f>D974*Z974</f>
        <v/>
      </c>
      <c r="AG974" s="58">
        <f>IF(AR974=1,D974*AA974,"")</f>
        <v/>
      </c>
      <c r="AH974" s="14" t="inlineStr">
        <is>
          <t>Y: R1, R4 | N: none | X: none | U: R2, R3, R5. See dataset-specific evidence note in MCDM_Grades and the complete rules in MCDM_Rubric.</t>
        </is>
      </c>
      <c r="AI974" s="27" t="n"/>
      <c r="AJ974" s="14" t="inlineStr">
        <is>
          <t>https://zenodo.org/records/21167531</t>
        </is>
      </c>
      <c r="AK974" s="27" t="n"/>
      <c r="AL974" s="14" t="inlineStr">
        <is>
          <t>P: primary documentation (not evaluator-verified data quality)</t>
        </is>
      </c>
      <c r="AM974" s="27" t="n"/>
      <c r="AN974" s="14" t="inlineStr">
        <is>
          <t>Documentation snapshot; payload release not fully pinned</t>
        </is>
      </c>
      <c r="AO974" s="27" t="n"/>
      <c r="AP974" s="14" t="inlineStr">
        <is>
          <t>2026-09-07</t>
        </is>
      </c>
      <c r="AQ974" s="27" t="n"/>
      <c r="AR974" s="14">
        <f>IF(AND(AS974=5,LEN(AW974)=5,LEN(SUBSTITUTE(SUBSTITUTE(SUBSTITUTE(SUBSTITUTE(AW974,"Y",""),"N",""),"U",""),"X",""))=0),1,0)</f>
        <v/>
      </c>
      <c r="AS974" s="14">
        <f>COUNTA(G974,J974,M974,P974,S974)</f>
        <v/>
      </c>
      <c r="AT974" s="14">
        <f>SUM(IF(OR(G974="Y",G974="N",G974="U",G974="X"),IF(G974=F974,1,0),0),IF(OR(J974="Y",J974="N",J974="U",J974="X"),IF(J974=I974,1,0),0),IF(OR(M974="Y",M974="N",M974="U",M974="X"),IF(M974=L974,1,0),0),IF(OR(P974="Y",P974="N",P974="U",P974="X"),IF(P974=O974,1,0),0),IF(OR(S974="Y",S974="N",S974="U",S974="X"),IF(S974=R974,1,0),0))</f>
        <v/>
      </c>
      <c r="AU974" s="14">
        <f>A974&amp;"|"&amp;LEFT(C974,1)</f>
        <v/>
      </c>
      <c r="AV974" s="14">
        <f>F974&amp;I974&amp;L974&amp;O974&amp;R974</f>
        <v/>
      </c>
      <c r="AW974" s="14">
        <f>G974&amp;J974&amp;M974&amp;P974&amp;S974</f>
        <v/>
      </c>
    </row>
    <row r="975" ht="70" customHeight="1">
      <c r="A975" s="14" t="inlineStr">
        <is>
          <t>DS-122</t>
        </is>
      </c>
      <c r="B975" s="14" t="inlineStr">
        <is>
          <t>IRDD: Iraqi Road Damage Dataset for Deep Learning-Based Road Damage Detection</t>
        </is>
      </c>
      <c r="C975" s="14" t="inlineStr">
        <is>
          <t>M Sensor Details</t>
        </is>
      </c>
      <c r="D975" s="14">
        <f>MCDM_Settings!$D$12</f>
        <v/>
      </c>
      <c r="E975" s="14" t="inlineStr">
        <is>
          <t>M1 Identify equipment</t>
        </is>
      </c>
      <c r="F975" s="21" t="inlineStr">
        <is>
          <t>Y</t>
        </is>
      </c>
      <c r="G975" s="23" t="n"/>
      <c r="H975" s="14" t="inlineStr">
        <is>
          <t>M2 Specify the scale</t>
        </is>
      </c>
      <c r="I975" s="21" t="inlineStr">
        <is>
          <t>U</t>
        </is>
      </c>
      <c r="J975" s="23" t="n"/>
      <c r="K975" s="14" t="inlineStr">
        <is>
          <t>M3 Locate the records</t>
        </is>
      </c>
      <c r="L975" s="21" t="inlineStr">
        <is>
          <t>U</t>
        </is>
      </c>
      <c r="M975" s="23" t="n"/>
      <c r="N975" s="14" t="inlineStr">
        <is>
          <t>M4 Report precision</t>
        </is>
      </c>
      <c r="O975" s="21" t="inlineStr">
        <is>
          <t>U</t>
        </is>
      </c>
      <c r="P975" s="23" t="n"/>
      <c r="Q975" s="14" t="inlineStr">
        <is>
          <t>M5 Explain processing</t>
        </is>
      </c>
      <c r="R975" s="21" t="inlineStr">
        <is>
          <t>U</t>
        </is>
      </c>
      <c r="S975" s="23" t="n"/>
      <c r="T975" s="14">
        <f>IF(Z975=0,IF(ISNUMBER(SEARCH("X",AV975)),"Unrated (0-5; X)","Unrated (0-5)"),IF(Z975=1,V975&amp;"/5",V975&amp;"-"&amp;X975&amp;"/5 (P"&amp;IF(ISNUMBER(SEARCH("X",AV975)),"; X","")&amp;")"))</f>
        <v/>
      </c>
      <c r="U975" s="26">
        <f>IF(AS975=0,"",IF(AR975=0,"Incomplete/invalid",IF(AA975=0,IF(ISNUMBER(SEARCH("X",AW975)),"Unrated (0-5; X)","Unrated (0-5)"),IF(AA975=1,W975&amp;"/5",W975&amp;"-"&amp;Y975&amp;"/5 (P"&amp;IF(ISNUMBER(SEARCH("X",AW975)),"; X","")&amp;")"))))</f>
        <v/>
      </c>
      <c r="V975" s="53">
        <f>LEN(AV975)-LEN(SUBSTITUTE(AV975,"Y",""))</f>
        <v/>
      </c>
      <c r="W975" s="54">
        <f>IF(AR975=1,LEN(AW975)-LEN(SUBSTITUTE(AW975,"Y","")),"")</f>
        <v/>
      </c>
      <c r="X975" s="53">
        <f>5-(LEN(AV975)-LEN(SUBSTITUTE(AV975,"N","")))</f>
        <v/>
      </c>
      <c r="Y975" s="54">
        <f>IF(AR975=1,5-(LEN(AW975)-LEN(SUBSTITUTE(AW975,"N",""))),"")</f>
        <v/>
      </c>
      <c r="Z975" s="55">
        <f>(V975+5-X975)/5</f>
        <v/>
      </c>
      <c r="AA975" s="56">
        <f>IF(AR975=1,(W975+5-Y975)/5,"")</f>
        <v/>
      </c>
      <c r="AB975" s="57">
        <f>D975*V975/5</f>
        <v/>
      </c>
      <c r="AC975" s="58">
        <f>IF(AR975=1,D975*W975/5,"")</f>
        <v/>
      </c>
      <c r="AD975" s="57">
        <f>D975*X975/5</f>
        <v/>
      </c>
      <c r="AE975" s="58">
        <f>IF(AR975=1,D975*Y975/5,"")</f>
        <v/>
      </c>
      <c r="AF975" s="57">
        <f>D975*Z975</f>
        <v/>
      </c>
      <c r="AG975" s="58">
        <f>IF(AR975=1,D975*AA975,"")</f>
        <v/>
      </c>
      <c r="AH975" s="14" t="inlineStr">
        <is>
          <t>Y: M1 | N: none | X: none | U: M2, M3, M4, M5. See dataset-specific evidence note in MCDM_Grades and the complete rules in MCDM_Rubric.</t>
        </is>
      </c>
      <c r="AI975" s="27" t="n"/>
      <c r="AJ975" s="14" t="inlineStr">
        <is>
          <t>https://zenodo.org/records/21167531</t>
        </is>
      </c>
      <c r="AK975" s="27" t="n"/>
      <c r="AL975" s="14" t="inlineStr">
        <is>
          <t>P: primary documentation (not evaluator-verified data quality)</t>
        </is>
      </c>
      <c r="AM975" s="27" t="n"/>
      <c r="AN975" s="14" t="inlineStr">
        <is>
          <t>Documentation snapshot; payload release not fully pinned</t>
        </is>
      </c>
      <c r="AO975" s="27" t="n"/>
      <c r="AP975" s="14" t="inlineStr">
        <is>
          <t>2026-09-07</t>
        </is>
      </c>
      <c r="AQ975" s="27" t="n"/>
      <c r="AR975" s="14">
        <f>IF(AND(AS975=5,LEN(AW975)=5,LEN(SUBSTITUTE(SUBSTITUTE(SUBSTITUTE(SUBSTITUTE(AW975,"Y",""),"N",""),"U",""),"X",""))=0),1,0)</f>
        <v/>
      </c>
      <c r="AS975" s="14">
        <f>COUNTA(G975,J975,M975,P975,S975)</f>
        <v/>
      </c>
      <c r="AT975" s="14">
        <f>SUM(IF(OR(G975="Y",G975="N",G975="U",G975="X"),IF(G975=F975,1,0),0),IF(OR(J975="Y",J975="N",J975="U",J975="X"),IF(J975=I975,1,0),0),IF(OR(M975="Y",M975="N",M975="U",M975="X"),IF(M975=L975,1,0),0),IF(OR(P975="Y",P975="N",P975="U",P975="X"),IF(P975=O975,1,0),0),IF(OR(S975="Y",S975="N",S975="U",S975="X"),IF(S975=R975,1,0),0))</f>
        <v/>
      </c>
      <c r="AU975" s="14">
        <f>A975&amp;"|"&amp;LEFT(C975,1)</f>
        <v/>
      </c>
      <c r="AV975" s="14">
        <f>F975&amp;I975&amp;L975&amp;O975&amp;R975</f>
        <v/>
      </c>
      <c r="AW975" s="14">
        <f>G975&amp;J975&amp;M975&amp;P975&amp;S975</f>
        <v/>
      </c>
    </row>
    <row r="976" ht="70" customHeight="1">
      <c r="A976" s="14" t="inlineStr">
        <is>
          <t>DS-122</t>
        </is>
      </c>
      <c r="B976" s="14" t="inlineStr">
        <is>
          <t>IRDD: Iraqi Road Damage Dataset for Deep Learning-Based Road Damage Detection</t>
        </is>
      </c>
      <c r="C976" s="14" t="inlineStr">
        <is>
          <t>V Test Readiness</t>
        </is>
      </c>
      <c r="D976" s="14">
        <f>MCDM_Settings!$D$13</f>
        <v/>
      </c>
      <c r="E976" s="14" t="inlineStr">
        <is>
          <t>V1 Identify test data</t>
        </is>
      </c>
      <c r="F976" s="21" t="inlineStr">
        <is>
          <t>Y</t>
        </is>
      </c>
      <c r="G976" s="23" t="n"/>
      <c r="H976" s="14" t="inlineStr">
        <is>
          <t>V2 Define the splits</t>
        </is>
      </c>
      <c r="I976" s="21" t="inlineStr">
        <is>
          <t>U</t>
        </is>
      </c>
      <c r="J976" s="23" t="n"/>
      <c r="K976" s="14" t="inlineStr">
        <is>
          <t>V3 Prevent leakage</t>
        </is>
      </c>
      <c r="L976" s="21" t="inlineStr">
        <is>
          <t>U</t>
        </is>
      </c>
      <c r="M976" s="23" t="n"/>
      <c r="N976" s="14" t="inlineStr">
        <is>
          <t>V4 Provide a baseline</t>
        </is>
      </c>
      <c r="O976" s="21" t="inlineStr">
        <is>
          <t>U</t>
        </is>
      </c>
      <c r="P976" s="23" t="n"/>
      <c r="Q976" s="14" t="inlineStr">
        <is>
          <t>V5 Report uncertainty</t>
        </is>
      </c>
      <c r="R976" s="21" t="inlineStr">
        <is>
          <t>U</t>
        </is>
      </c>
      <c r="S976" s="23" t="n"/>
      <c r="T976" s="14">
        <f>IF(Z976=0,IF(ISNUMBER(SEARCH("X",AV976)),"Unrated (0-5; X)","Unrated (0-5)"),IF(Z976=1,V976&amp;"/5",V976&amp;"-"&amp;X976&amp;"/5 (P"&amp;IF(ISNUMBER(SEARCH("X",AV976)),"; X","")&amp;")"))</f>
        <v/>
      </c>
      <c r="U976" s="26">
        <f>IF(AS976=0,"",IF(AR976=0,"Incomplete/invalid",IF(AA976=0,IF(ISNUMBER(SEARCH("X",AW976)),"Unrated (0-5; X)","Unrated (0-5)"),IF(AA976=1,W976&amp;"/5",W976&amp;"-"&amp;Y976&amp;"/5 (P"&amp;IF(ISNUMBER(SEARCH("X",AW976)),"; X","")&amp;")"))))</f>
        <v/>
      </c>
      <c r="V976" s="53">
        <f>LEN(AV976)-LEN(SUBSTITUTE(AV976,"Y",""))</f>
        <v/>
      </c>
      <c r="W976" s="54">
        <f>IF(AR976=1,LEN(AW976)-LEN(SUBSTITUTE(AW976,"Y","")),"")</f>
        <v/>
      </c>
      <c r="X976" s="53">
        <f>5-(LEN(AV976)-LEN(SUBSTITUTE(AV976,"N","")))</f>
        <v/>
      </c>
      <c r="Y976" s="54">
        <f>IF(AR976=1,5-(LEN(AW976)-LEN(SUBSTITUTE(AW976,"N",""))),"")</f>
        <v/>
      </c>
      <c r="Z976" s="55">
        <f>(V976+5-X976)/5</f>
        <v/>
      </c>
      <c r="AA976" s="56">
        <f>IF(AR976=1,(W976+5-Y976)/5,"")</f>
        <v/>
      </c>
      <c r="AB976" s="57">
        <f>D976*V976/5</f>
        <v/>
      </c>
      <c r="AC976" s="58">
        <f>IF(AR976=1,D976*W976/5,"")</f>
        <v/>
      </c>
      <c r="AD976" s="57">
        <f>D976*X976/5</f>
        <v/>
      </c>
      <c r="AE976" s="58">
        <f>IF(AR976=1,D976*Y976/5,"")</f>
        <v/>
      </c>
      <c r="AF976" s="57">
        <f>D976*Z976</f>
        <v/>
      </c>
      <c r="AG976" s="58">
        <f>IF(AR976=1,D976*AA976,"")</f>
        <v/>
      </c>
      <c r="AH976" s="14" t="inlineStr">
        <is>
          <t>Y: V1 | N: none | X: none | U: V2, V3, V4, V5. See dataset-specific evidence note in MCDM_Grades and the complete rules in MCDM_Rubric.</t>
        </is>
      </c>
      <c r="AI976" s="27" t="n"/>
      <c r="AJ976" s="14" t="inlineStr">
        <is>
          <t>https://zenodo.org/records/21167531</t>
        </is>
      </c>
      <c r="AK976" s="27" t="n"/>
      <c r="AL976" s="14" t="inlineStr">
        <is>
          <t>P: primary documentation (not evaluator-verified data quality)</t>
        </is>
      </c>
      <c r="AM976" s="27" t="n"/>
      <c r="AN976" s="14" t="inlineStr">
        <is>
          <t>Documentation snapshot; payload release not fully pinned</t>
        </is>
      </c>
      <c r="AO976" s="27" t="n"/>
      <c r="AP976" s="14" t="inlineStr">
        <is>
          <t>2026-09-07</t>
        </is>
      </c>
      <c r="AQ976" s="27" t="n"/>
      <c r="AR976" s="14">
        <f>IF(AND(AS976=5,LEN(AW976)=5,LEN(SUBSTITUTE(SUBSTITUTE(SUBSTITUTE(SUBSTITUTE(AW976,"Y",""),"N",""),"U",""),"X",""))=0),1,0)</f>
        <v/>
      </c>
      <c r="AS976" s="14">
        <f>COUNTA(G976,J976,M976,P976,S976)</f>
        <v/>
      </c>
      <c r="AT976" s="14">
        <f>SUM(IF(OR(G976="Y",G976="N",G976="U",G976="X"),IF(G976=F976,1,0),0),IF(OR(J976="Y",J976="N",J976="U",J976="X"),IF(J976=I976,1,0),0),IF(OR(M976="Y",M976="N",M976="U",M976="X"),IF(M976=L976,1,0),0),IF(OR(P976="Y",P976="N",P976="U",P976="X"),IF(P976=O976,1,0),0),IF(OR(S976="Y",S976="N",S976="U",S976="X"),IF(S976=R976,1,0),0))</f>
        <v/>
      </c>
      <c r="AU976" s="14">
        <f>A976&amp;"|"&amp;LEFT(C976,1)</f>
        <v/>
      </c>
      <c r="AV976" s="14">
        <f>F976&amp;I976&amp;L976&amp;O976&amp;R976</f>
        <v/>
      </c>
      <c r="AW976" s="14">
        <f>G976&amp;J976&amp;M976&amp;P976&amp;S976</f>
        <v/>
      </c>
    </row>
    <row r="977" ht="70" customHeight="1">
      <c r="A977" s="14" t="inlineStr">
        <is>
          <t>DS-122</t>
        </is>
      </c>
      <c r="B977" s="14" t="inlineStr">
        <is>
          <t>IRDD: Iraqi Road Damage Dataset for Deep Learning-Based Road Damage Detection</t>
        </is>
      </c>
      <c r="C977" s="14" t="inlineStr">
        <is>
          <t>E Engineering Value</t>
        </is>
      </c>
      <c r="D977" s="14">
        <f>MCDM_Settings!$D$14</f>
        <v/>
      </c>
      <c r="E977" s="14" t="inlineStr">
        <is>
          <t>E1 Define the outcome</t>
        </is>
      </c>
      <c r="F977" s="21" t="inlineStr">
        <is>
          <t>U</t>
        </is>
      </c>
      <c r="G977" s="23" t="n"/>
      <c r="H977" s="14" t="inlineStr">
        <is>
          <t>E2 Provide measurements</t>
        </is>
      </c>
      <c r="I977" s="21" t="inlineStr">
        <is>
          <t>U</t>
        </is>
      </c>
      <c r="J977" s="23" t="n"/>
      <c r="K977" s="14" t="inlineStr">
        <is>
          <t>E3 Link the records</t>
        </is>
      </c>
      <c r="L977" s="21" t="inlineStr">
        <is>
          <t>U</t>
        </is>
      </c>
      <c r="M977" s="23" t="n"/>
      <c r="N977" s="14" t="inlineStr">
        <is>
          <t>E4 Map agency needs</t>
        </is>
      </c>
      <c r="O977" s="21" t="inlineStr">
        <is>
          <t>U</t>
        </is>
      </c>
      <c r="P977" s="23" t="n"/>
      <c r="Q977" s="14" t="inlineStr">
        <is>
          <t>E5 Validate the decision</t>
        </is>
      </c>
      <c r="R977" s="21" t="inlineStr">
        <is>
          <t>U</t>
        </is>
      </c>
      <c r="S977" s="23" t="n"/>
      <c r="T977" s="14">
        <f>IF(Z977=0,IF(ISNUMBER(SEARCH("X",AV977)),"Unrated (0-5; X)","Unrated (0-5)"),IF(Z977=1,V977&amp;"/5",V977&amp;"-"&amp;X977&amp;"/5 (P"&amp;IF(ISNUMBER(SEARCH("X",AV977)),"; X","")&amp;")"))</f>
        <v/>
      </c>
      <c r="U977" s="26">
        <f>IF(AS977=0,"",IF(AR977=0,"Incomplete/invalid",IF(AA977=0,IF(ISNUMBER(SEARCH("X",AW977)),"Unrated (0-5; X)","Unrated (0-5)"),IF(AA977=1,W977&amp;"/5",W977&amp;"-"&amp;Y977&amp;"/5 (P"&amp;IF(ISNUMBER(SEARCH("X",AW977)),"; X","")&amp;")"))))</f>
        <v/>
      </c>
      <c r="V977" s="53">
        <f>LEN(AV977)-LEN(SUBSTITUTE(AV977,"Y",""))</f>
        <v/>
      </c>
      <c r="W977" s="54">
        <f>IF(AR977=1,LEN(AW977)-LEN(SUBSTITUTE(AW977,"Y","")),"")</f>
        <v/>
      </c>
      <c r="X977" s="53">
        <f>5-(LEN(AV977)-LEN(SUBSTITUTE(AV977,"N","")))</f>
        <v/>
      </c>
      <c r="Y977" s="54">
        <f>IF(AR977=1,5-(LEN(AW977)-LEN(SUBSTITUTE(AW977,"N",""))),"")</f>
        <v/>
      </c>
      <c r="Z977" s="55">
        <f>(V977+5-X977)/5</f>
        <v/>
      </c>
      <c r="AA977" s="56">
        <f>IF(AR977=1,(W977+5-Y977)/5,"")</f>
        <v/>
      </c>
      <c r="AB977" s="57">
        <f>D977*V977/5</f>
        <v/>
      </c>
      <c r="AC977" s="58">
        <f>IF(AR977=1,D977*W977/5,"")</f>
        <v/>
      </c>
      <c r="AD977" s="57">
        <f>D977*X977/5</f>
        <v/>
      </c>
      <c r="AE977" s="58">
        <f>IF(AR977=1,D977*Y977/5,"")</f>
        <v/>
      </c>
      <c r="AF977" s="57">
        <f>D977*Z977</f>
        <v/>
      </c>
      <c r="AG977" s="58">
        <f>IF(AR977=1,D977*AA977,"")</f>
        <v/>
      </c>
      <c r="AH977" s="14" t="inlineStr">
        <is>
          <t>Y: none | N: none | X: none | U: E1, E2, E3, E4, E5. See dataset-specific evidence note in MCDM_Grades and the complete rules in MCDM_Rubric.</t>
        </is>
      </c>
      <c r="AI977" s="27" t="n"/>
      <c r="AJ977" s="14" t="inlineStr">
        <is>
          <t>https://zenodo.org/records/21167531</t>
        </is>
      </c>
      <c r="AK977" s="27" t="n"/>
      <c r="AL977" s="14" t="inlineStr">
        <is>
          <t>P: primary documentation (not evaluator-verified data quality)</t>
        </is>
      </c>
      <c r="AM977" s="27" t="n"/>
      <c r="AN977" s="14" t="inlineStr">
        <is>
          <t>Documentation snapshot; payload release not fully pinned</t>
        </is>
      </c>
      <c r="AO977" s="27" t="n"/>
      <c r="AP977" s="14" t="inlineStr">
        <is>
          <t>2026-09-07</t>
        </is>
      </c>
      <c r="AQ977" s="27" t="n"/>
      <c r="AR977" s="14">
        <f>IF(AND(AS977=5,LEN(AW977)=5,LEN(SUBSTITUTE(SUBSTITUTE(SUBSTITUTE(SUBSTITUTE(AW977,"Y",""),"N",""),"U",""),"X",""))=0),1,0)</f>
        <v/>
      </c>
      <c r="AS977" s="14">
        <f>COUNTA(G977,J977,M977,P977,S977)</f>
        <v/>
      </c>
      <c r="AT977" s="14">
        <f>SUM(IF(OR(G977="Y",G977="N",G977="U",G977="X"),IF(G977=F977,1,0),0),IF(OR(J977="Y",J977="N",J977="U",J977="X"),IF(J977=I977,1,0),0),IF(OR(M977="Y",M977="N",M977="U",M977="X"),IF(M977=L977,1,0),0),IF(OR(P977="Y",P977="N",P977="U",P977="X"),IF(P977=O977,1,0),0),IF(OR(S977="Y",S977="N",S977="U",S977="X"),IF(S977=R977,1,0),0))</f>
        <v/>
      </c>
      <c r="AU977" s="14">
        <f>A977&amp;"|"&amp;LEFT(C977,1)</f>
        <v/>
      </c>
      <c r="AV977" s="14">
        <f>F977&amp;I977&amp;L977&amp;O977&amp;R977</f>
        <v/>
      </c>
      <c r="AW977" s="14">
        <f>G977&amp;J977&amp;M977&amp;P977&amp;S977</f>
        <v/>
      </c>
    </row>
    <row r="978" ht="70" customHeight="1">
      <c r="A978" s="14" t="inlineStr">
        <is>
          <t>DS-123</t>
        </is>
      </c>
      <c r="B978" s="14" t="inlineStr">
        <is>
          <t>Major South African highway binary crack dataset</t>
        </is>
      </c>
      <c r="C978" s="14" t="inlineStr">
        <is>
          <t>A Access</t>
        </is>
      </c>
      <c r="D978" s="14">
        <f>MCDM_Settings!$D$7</f>
        <v/>
      </c>
      <c r="E978" s="14" t="inlineStr">
        <is>
          <t>A1 Find the release</t>
        </is>
      </c>
      <c r="F978" s="21" t="inlineStr">
        <is>
          <t>Y</t>
        </is>
      </c>
      <c r="G978" s="23" t="n"/>
      <c r="H978" s="14" t="inlineStr">
        <is>
          <t>A2 Get the data</t>
        </is>
      </c>
      <c r="I978" s="21" t="inlineStr">
        <is>
          <t>Y</t>
        </is>
      </c>
      <c r="J978" s="23" t="n"/>
      <c r="K978" s="14" t="inlineStr">
        <is>
          <t>A3 Check the license</t>
        </is>
      </c>
      <c r="L978" s="21" t="inlineStr">
        <is>
          <t>Y</t>
        </is>
      </c>
      <c r="M978" s="23" t="n"/>
      <c r="N978" s="14" t="inlineStr">
        <is>
          <t>A4 Check other rights</t>
        </is>
      </c>
      <c r="O978" s="21" t="inlineStr">
        <is>
          <t>U</t>
        </is>
      </c>
      <c r="P978" s="23" t="n"/>
      <c r="Q978" s="14" t="inlineStr">
        <is>
          <t>A5 Open a sample</t>
        </is>
      </c>
      <c r="R978" s="21" t="inlineStr">
        <is>
          <t>U</t>
        </is>
      </c>
      <c r="S978" s="23" t="n"/>
      <c r="T978" s="14">
        <f>IF(Z978=0,IF(ISNUMBER(SEARCH("X",AV978)),"Unrated (0-5; X)","Unrated (0-5)"),IF(Z978=1,V978&amp;"/5",V978&amp;"-"&amp;X978&amp;"/5 (P"&amp;IF(ISNUMBER(SEARCH("X",AV978)),"; X","")&amp;")"))</f>
        <v/>
      </c>
      <c r="U978" s="26">
        <f>IF(AS978=0,"",IF(AR978=0,"Incomplete/invalid",IF(AA978=0,IF(ISNUMBER(SEARCH("X",AW978)),"Unrated (0-5; X)","Unrated (0-5)"),IF(AA978=1,W978&amp;"/5",W978&amp;"-"&amp;Y978&amp;"/5 (P"&amp;IF(ISNUMBER(SEARCH("X",AW978)),"; X","")&amp;")"))))</f>
        <v/>
      </c>
      <c r="V978" s="53">
        <f>LEN(AV978)-LEN(SUBSTITUTE(AV978,"Y",""))</f>
        <v/>
      </c>
      <c r="W978" s="54">
        <f>IF(AR978=1,LEN(AW978)-LEN(SUBSTITUTE(AW978,"Y","")),"")</f>
        <v/>
      </c>
      <c r="X978" s="53">
        <f>5-(LEN(AV978)-LEN(SUBSTITUTE(AV978,"N","")))</f>
        <v/>
      </c>
      <c r="Y978" s="54">
        <f>IF(AR978=1,5-(LEN(AW978)-LEN(SUBSTITUTE(AW978,"N",""))),"")</f>
        <v/>
      </c>
      <c r="Z978" s="55">
        <f>(V978+5-X978)/5</f>
        <v/>
      </c>
      <c r="AA978" s="56">
        <f>IF(AR978=1,(W978+5-Y978)/5,"")</f>
        <v/>
      </c>
      <c r="AB978" s="57">
        <f>D978*V978/5</f>
        <v/>
      </c>
      <c r="AC978" s="58">
        <f>IF(AR978=1,D978*W978/5,"")</f>
        <v/>
      </c>
      <c r="AD978" s="57">
        <f>D978*X978/5</f>
        <v/>
      </c>
      <c r="AE978" s="58">
        <f>IF(AR978=1,D978*Y978/5,"")</f>
        <v/>
      </c>
      <c r="AF978" s="57">
        <f>D978*Z978</f>
        <v/>
      </c>
      <c r="AG978" s="58">
        <f>IF(AR978=1,D978*AA978,"")</f>
        <v/>
      </c>
      <c r="AH978" s="14" t="inlineStr">
        <is>
          <t>Y: A1, A2, A3 | N: none | X: none | U: A4, A5. See dataset-specific evidence note in MCDM_Grades and the complete rules in MCDM_Rubric.</t>
        </is>
      </c>
      <c r="AI978" s="27" t="n"/>
      <c r="AJ978" s="14" t="inlineStr">
        <is>
          <t>https://zenodo.org/records/7795975</t>
        </is>
      </c>
      <c r="AK978" s="27" t="n"/>
      <c r="AL978" s="14" t="inlineStr">
        <is>
          <t>P: primary documentation (not evaluator-verified data quality)</t>
        </is>
      </c>
      <c r="AM978" s="27" t="n"/>
      <c r="AN978" s="14" t="inlineStr">
        <is>
          <t>10.5281/zenodo.7795975</t>
        </is>
      </c>
      <c r="AO978" s="27" t="n"/>
      <c r="AP978" s="14" t="inlineStr">
        <is>
          <t>2026-09-07</t>
        </is>
      </c>
      <c r="AQ978" s="27" t="n"/>
      <c r="AR978" s="14">
        <f>IF(AND(AS978=5,LEN(AW978)=5,LEN(SUBSTITUTE(SUBSTITUTE(SUBSTITUTE(SUBSTITUTE(AW978,"Y",""),"N",""),"U",""),"X",""))=0),1,0)</f>
        <v/>
      </c>
      <c r="AS978" s="14">
        <f>COUNTA(G978,J978,M978,P978,S978)</f>
        <v/>
      </c>
      <c r="AT978" s="14">
        <f>SUM(IF(OR(G978="Y",G978="N",G978="U",G978="X"),IF(G978=F978,1,0),0),IF(OR(J978="Y",J978="N",J978="U",J978="X"),IF(J978=I978,1,0),0),IF(OR(M978="Y",M978="N",M978="U",M978="X"),IF(M978=L978,1,0),0),IF(OR(P978="Y",P978="N",P978="U",P978="X"),IF(P978=O978,1,0),0),IF(OR(S978="Y",S978="N",S978="U",S978="X"),IF(S978=R978,1,0),0))</f>
        <v/>
      </c>
      <c r="AU978" s="14">
        <f>A978&amp;"|"&amp;LEFT(C978,1)</f>
        <v/>
      </c>
      <c r="AV978" s="14">
        <f>F978&amp;I978&amp;L978&amp;O978&amp;R978</f>
        <v/>
      </c>
      <c r="AW978" s="14">
        <f>G978&amp;J978&amp;M978&amp;P978&amp;S978</f>
        <v/>
      </c>
    </row>
    <row r="979" ht="70" customHeight="1">
      <c r="A979" s="14" t="inlineStr">
        <is>
          <t>DS-123</t>
        </is>
      </c>
      <c r="B979" s="14" t="inlineStr">
        <is>
          <t>Major South African highway binary crack dataset</t>
        </is>
      </c>
      <c r="C979" s="14" t="inlineStr">
        <is>
          <t>L Label Quality</t>
        </is>
      </c>
      <c r="D979" s="14">
        <f>MCDM_Settings!$D$8</f>
        <v/>
      </c>
      <c r="E979" s="14" t="inlineStr">
        <is>
          <t>L1 Define the targets</t>
        </is>
      </c>
      <c r="F979" s="21" t="inlineStr">
        <is>
          <t>Y</t>
        </is>
      </c>
      <c r="G979" s="23" t="n"/>
      <c r="H979" s="14" t="inlineStr">
        <is>
          <t>L2 Explain the rules</t>
        </is>
      </c>
      <c r="I979" s="21" t="inlineStr">
        <is>
          <t>U</t>
        </is>
      </c>
      <c r="J979" s="23" t="n"/>
      <c r="K979" s="14" t="inlineStr">
        <is>
          <t>L3 Identify the team</t>
        </is>
      </c>
      <c r="L979" s="21" t="inlineStr">
        <is>
          <t>U</t>
        </is>
      </c>
      <c r="M979" s="23" t="n"/>
      <c r="N979" s="14" t="inlineStr">
        <is>
          <t>L4 Review and correct</t>
        </is>
      </c>
      <c r="O979" s="21" t="inlineStr">
        <is>
          <t>U</t>
        </is>
      </c>
      <c r="P979" s="23" t="n"/>
      <c r="Q979" s="14" t="inlineStr">
        <is>
          <t>L5 Measure reliability</t>
        </is>
      </c>
      <c r="R979" s="21" t="inlineStr">
        <is>
          <t>U</t>
        </is>
      </c>
      <c r="S979" s="23" t="n"/>
      <c r="T979" s="14">
        <f>IF(Z979=0,IF(ISNUMBER(SEARCH("X",AV979)),"Unrated (0-5; X)","Unrated (0-5)"),IF(Z979=1,V979&amp;"/5",V979&amp;"-"&amp;X979&amp;"/5 (P"&amp;IF(ISNUMBER(SEARCH("X",AV979)),"; X","")&amp;")"))</f>
        <v/>
      </c>
      <c r="U979" s="26">
        <f>IF(AS979=0,"",IF(AR979=0,"Incomplete/invalid",IF(AA979=0,IF(ISNUMBER(SEARCH("X",AW979)),"Unrated (0-5; X)","Unrated (0-5)"),IF(AA979=1,W979&amp;"/5",W979&amp;"-"&amp;Y979&amp;"/5 (P"&amp;IF(ISNUMBER(SEARCH("X",AW979)),"; X","")&amp;")"))))</f>
        <v/>
      </c>
      <c r="V979" s="53">
        <f>LEN(AV979)-LEN(SUBSTITUTE(AV979,"Y",""))</f>
        <v/>
      </c>
      <c r="W979" s="54">
        <f>IF(AR979=1,LEN(AW979)-LEN(SUBSTITUTE(AW979,"Y","")),"")</f>
        <v/>
      </c>
      <c r="X979" s="53">
        <f>5-(LEN(AV979)-LEN(SUBSTITUTE(AV979,"N","")))</f>
        <v/>
      </c>
      <c r="Y979" s="54">
        <f>IF(AR979=1,5-(LEN(AW979)-LEN(SUBSTITUTE(AW979,"N",""))),"")</f>
        <v/>
      </c>
      <c r="Z979" s="55">
        <f>(V979+5-X979)/5</f>
        <v/>
      </c>
      <c r="AA979" s="56">
        <f>IF(AR979=1,(W979+5-Y979)/5,"")</f>
        <v/>
      </c>
      <c r="AB979" s="57">
        <f>D979*V979/5</f>
        <v/>
      </c>
      <c r="AC979" s="58">
        <f>IF(AR979=1,D979*W979/5,"")</f>
        <v/>
      </c>
      <c r="AD979" s="57">
        <f>D979*X979/5</f>
        <v/>
      </c>
      <c r="AE979" s="58">
        <f>IF(AR979=1,D979*Y979/5,"")</f>
        <v/>
      </c>
      <c r="AF979" s="57">
        <f>D979*Z979</f>
        <v/>
      </c>
      <c r="AG979" s="58">
        <f>IF(AR979=1,D979*AA979,"")</f>
        <v/>
      </c>
      <c r="AH979" s="14" t="inlineStr">
        <is>
          <t>Y: L1 | N: none | X: none | U: L2, L3, L4, L5. See dataset-specific evidence note in MCDM_Grades and the complete rules in MCDM_Rubric.</t>
        </is>
      </c>
      <c r="AI979" s="27" t="n"/>
      <c r="AJ979" s="14" t="inlineStr">
        <is>
          <t>https://zenodo.org/records/7795975</t>
        </is>
      </c>
      <c r="AK979" s="27" t="n"/>
      <c r="AL979" s="14" t="inlineStr">
        <is>
          <t>P: primary documentation (not evaluator-verified data quality)</t>
        </is>
      </c>
      <c r="AM979" s="27" t="n"/>
      <c r="AN979" s="14" t="inlineStr">
        <is>
          <t>10.5281/zenodo.7795975</t>
        </is>
      </c>
      <c r="AO979" s="27" t="n"/>
      <c r="AP979" s="14" t="inlineStr">
        <is>
          <t>2026-09-07</t>
        </is>
      </c>
      <c r="AQ979" s="27" t="n"/>
      <c r="AR979" s="14">
        <f>IF(AND(AS979=5,LEN(AW979)=5,LEN(SUBSTITUTE(SUBSTITUTE(SUBSTITUTE(SUBSTITUTE(AW979,"Y",""),"N",""),"U",""),"X",""))=0),1,0)</f>
        <v/>
      </c>
      <c r="AS979" s="14">
        <f>COUNTA(G979,J979,M979,P979,S979)</f>
        <v/>
      </c>
      <c r="AT979" s="14">
        <f>SUM(IF(OR(G979="Y",G979="N",G979="U",G979="X"),IF(G979=F979,1,0),0),IF(OR(J979="Y",J979="N",J979="U",J979="X"),IF(J979=I979,1,0),0),IF(OR(M979="Y",M979="N",M979="U",M979="X"),IF(M979=L979,1,0),0),IF(OR(P979="Y",P979="N",P979="U",P979="X"),IF(P979=O979,1,0),0),IF(OR(S979="Y",S979="N",S979="U",S979="X"),IF(S979=R979,1,0),0))</f>
        <v/>
      </c>
      <c r="AU979" s="14">
        <f>A979&amp;"|"&amp;LEFT(C979,1)</f>
        <v/>
      </c>
      <c r="AV979" s="14">
        <f>F979&amp;I979&amp;L979&amp;O979&amp;R979</f>
        <v/>
      </c>
      <c r="AW979" s="14">
        <f>G979&amp;J979&amp;M979&amp;P979&amp;S979</f>
        <v/>
      </c>
    </row>
    <row r="980" ht="70" customHeight="1">
      <c r="A980" s="14" t="inlineStr">
        <is>
          <t>DS-123</t>
        </is>
      </c>
      <c r="B980" s="14" t="inlineStr">
        <is>
          <t>Major South African highway binary crack dataset</t>
        </is>
      </c>
      <c r="C980" s="14" t="inlineStr">
        <is>
          <t>D Documentation</t>
        </is>
      </c>
      <c r="D980" s="14">
        <f>MCDM_Settings!$D$9</f>
        <v/>
      </c>
      <c r="E980" s="14" t="inlineStr">
        <is>
          <t>D1 Describe the files</t>
        </is>
      </c>
      <c r="F980" s="21" t="inlineStr">
        <is>
          <t>U</t>
        </is>
      </c>
      <c r="G980" s="23" t="n"/>
      <c r="H980" s="14" t="inlineStr">
        <is>
          <t>D2 Explain the source</t>
        </is>
      </c>
      <c r="I980" s="21" t="inlineStr">
        <is>
          <t>Y</t>
        </is>
      </c>
      <c r="J980" s="23" t="n"/>
      <c r="K980" s="14" t="inlineStr">
        <is>
          <t>D3 Track the version</t>
        </is>
      </c>
      <c r="L980" s="21" t="inlineStr">
        <is>
          <t>Y</t>
        </is>
      </c>
      <c r="M980" s="23" t="n"/>
      <c r="N980" s="14" t="inlineStr">
        <is>
          <t>D4 State the limits</t>
        </is>
      </c>
      <c r="O980" s="21" t="inlineStr">
        <is>
          <t>U</t>
        </is>
      </c>
      <c r="P980" s="23" t="n"/>
      <c r="Q980" s="14" t="inlineStr">
        <is>
          <t>D5 Locate the details</t>
        </is>
      </c>
      <c r="R980" s="21" t="inlineStr">
        <is>
          <t>Y</t>
        </is>
      </c>
      <c r="S980" s="23" t="n"/>
      <c r="T980" s="14">
        <f>IF(Z980=0,IF(ISNUMBER(SEARCH("X",AV980)),"Unrated (0-5; X)","Unrated (0-5)"),IF(Z980=1,V980&amp;"/5",V980&amp;"-"&amp;X980&amp;"/5 (P"&amp;IF(ISNUMBER(SEARCH("X",AV980)),"; X","")&amp;")"))</f>
        <v/>
      </c>
      <c r="U980" s="26">
        <f>IF(AS980=0,"",IF(AR980=0,"Incomplete/invalid",IF(AA980=0,IF(ISNUMBER(SEARCH("X",AW980)),"Unrated (0-5; X)","Unrated (0-5)"),IF(AA980=1,W980&amp;"/5",W980&amp;"-"&amp;Y980&amp;"/5 (P"&amp;IF(ISNUMBER(SEARCH("X",AW980)),"; X","")&amp;")"))))</f>
        <v/>
      </c>
      <c r="V980" s="53">
        <f>LEN(AV980)-LEN(SUBSTITUTE(AV980,"Y",""))</f>
        <v/>
      </c>
      <c r="W980" s="54">
        <f>IF(AR980=1,LEN(AW980)-LEN(SUBSTITUTE(AW980,"Y","")),"")</f>
        <v/>
      </c>
      <c r="X980" s="53">
        <f>5-(LEN(AV980)-LEN(SUBSTITUTE(AV980,"N","")))</f>
        <v/>
      </c>
      <c r="Y980" s="54">
        <f>IF(AR980=1,5-(LEN(AW980)-LEN(SUBSTITUTE(AW980,"N",""))),"")</f>
        <v/>
      </c>
      <c r="Z980" s="55">
        <f>(V980+5-X980)/5</f>
        <v/>
      </c>
      <c r="AA980" s="56">
        <f>IF(AR980=1,(W980+5-Y980)/5,"")</f>
        <v/>
      </c>
      <c r="AB980" s="57">
        <f>D980*V980/5</f>
        <v/>
      </c>
      <c r="AC980" s="58">
        <f>IF(AR980=1,D980*W980/5,"")</f>
        <v/>
      </c>
      <c r="AD980" s="57">
        <f>D980*X980/5</f>
        <v/>
      </c>
      <c r="AE980" s="58">
        <f>IF(AR980=1,D980*Y980/5,"")</f>
        <v/>
      </c>
      <c r="AF980" s="57">
        <f>D980*Z980</f>
        <v/>
      </c>
      <c r="AG980" s="58">
        <f>IF(AR980=1,D980*AA980,"")</f>
        <v/>
      </c>
      <c r="AH980" s="14" t="inlineStr">
        <is>
          <t>Y: D2, D3, D5 | N: none | X: none | U: D1, D4. See dataset-specific evidence note in MCDM_Grades and the complete rules in MCDM_Rubric.</t>
        </is>
      </c>
      <c r="AI980" s="27" t="n"/>
      <c r="AJ980" s="14" t="inlineStr">
        <is>
          <t>https://zenodo.org/records/7795975</t>
        </is>
      </c>
      <c r="AK980" s="27" t="n"/>
      <c r="AL980" s="14" t="inlineStr">
        <is>
          <t>P: primary documentation (not evaluator-verified data quality)</t>
        </is>
      </c>
      <c r="AM980" s="27" t="n"/>
      <c r="AN980" s="14" t="inlineStr">
        <is>
          <t>10.5281/zenodo.7795975</t>
        </is>
      </c>
      <c r="AO980" s="27" t="n"/>
      <c r="AP980" s="14" t="inlineStr">
        <is>
          <t>2026-09-07</t>
        </is>
      </c>
      <c r="AQ980" s="27" t="n"/>
      <c r="AR980" s="14">
        <f>IF(AND(AS980=5,LEN(AW980)=5,LEN(SUBSTITUTE(SUBSTITUTE(SUBSTITUTE(SUBSTITUTE(AW980,"Y",""),"N",""),"U",""),"X",""))=0),1,0)</f>
        <v/>
      </c>
      <c r="AS980" s="14">
        <f>COUNTA(G980,J980,M980,P980,S980)</f>
        <v/>
      </c>
      <c r="AT980" s="14">
        <f>SUM(IF(OR(G980="Y",G980="N",G980="U",G980="X"),IF(G980=F980,1,0),0),IF(OR(J980="Y",J980="N",J980="U",J980="X"),IF(J980=I980,1,0),0),IF(OR(M980="Y",M980="N",M980="U",M980="X"),IF(M980=L980,1,0),0),IF(OR(P980="Y",P980="N",P980="U",P980="X"),IF(P980=O980,1,0),0),IF(OR(S980="Y",S980="N",S980="U",S980="X"),IF(S980=R980,1,0),0))</f>
        <v/>
      </c>
      <c r="AU980" s="14">
        <f>A980&amp;"|"&amp;LEFT(C980,1)</f>
        <v/>
      </c>
      <c r="AV980" s="14">
        <f>F980&amp;I980&amp;L980&amp;O980&amp;R980</f>
        <v/>
      </c>
      <c r="AW980" s="14">
        <f>G980&amp;J980&amp;M980&amp;P980&amp;S980</f>
        <v/>
      </c>
    </row>
    <row r="981" ht="70" customHeight="1">
      <c r="A981" s="14" t="inlineStr">
        <is>
          <t>DS-123</t>
        </is>
      </c>
      <c r="B981" s="14" t="inlineStr">
        <is>
          <t>Major South African highway binary crack dataset</t>
        </is>
      </c>
      <c r="C981" s="14" t="inlineStr">
        <is>
          <t>C Sample Size</t>
        </is>
      </c>
      <c r="D981" s="14">
        <f>MCDM_Settings!$D$10</f>
        <v/>
      </c>
      <c r="E981" s="14" t="inlineStr">
        <is>
          <t>C1 Count originals</t>
        </is>
      </c>
      <c r="F981" s="21" t="inlineStr">
        <is>
          <t>U</t>
        </is>
      </c>
      <c r="G981" s="23" t="n"/>
      <c r="H981" s="14" t="inlineStr">
        <is>
          <t>C2 Count each class</t>
        </is>
      </c>
      <c r="I981" s="21" t="inlineStr">
        <is>
          <t>U</t>
        </is>
      </c>
      <c r="J981" s="23" t="n"/>
      <c r="K981" s="14" t="inlineStr">
        <is>
          <t>C3 Count each group</t>
        </is>
      </c>
      <c r="L981" s="21" t="inlineStr">
        <is>
          <t>U</t>
        </is>
      </c>
      <c r="M981" s="23" t="n"/>
      <c r="N981" s="14" t="inlineStr">
        <is>
          <t>C4 Count each split</t>
        </is>
      </c>
      <c r="O981" s="21" t="inlineStr">
        <is>
          <t>U</t>
        </is>
      </c>
      <c r="P981" s="23" t="n"/>
      <c r="Q981" s="14" t="inlineStr">
        <is>
          <t>C5 Justify the size</t>
        </is>
      </c>
      <c r="R981" s="21" t="inlineStr">
        <is>
          <t>U</t>
        </is>
      </c>
      <c r="S981" s="23" t="n"/>
      <c r="T981" s="14">
        <f>IF(Z981=0,IF(ISNUMBER(SEARCH("X",AV981)),"Unrated (0-5; X)","Unrated (0-5)"),IF(Z981=1,V981&amp;"/5",V981&amp;"-"&amp;X981&amp;"/5 (P"&amp;IF(ISNUMBER(SEARCH("X",AV981)),"; X","")&amp;")"))</f>
        <v/>
      </c>
      <c r="U981" s="26">
        <f>IF(AS981=0,"",IF(AR981=0,"Incomplete/invalid",IF(AA981=0,IF(ISNUMBER(SEARCH("X",AW981)),"Unrated (0-5; X)","Unrated (0-5)"),IF(AA981=1,W981&amp;"/5",W981&amp;"-"&amp;Y981&amp;"/5 (P"&amp;IF(ISNUMBER(SEARCH("X",AW981)),"; X","")&amp;")"))))</f>
        <v/>
      </c>
      <c r="V981" s="53">
        <f>LEN(AV981)-LEN(SUBSTITUTE(AV981,"Y",""))</f>
        <v/>
      </c>
      <c r="W981" s="54">
        <f>IF(AR981=1,LEN(AW981)-LEN(SUBSTITUTE(AW981,"Y","")),"")</f>
        <v/>
      </c>
      <c r="X981" s="53">
        <f>5-(LEN(AV981)-LEN(SUBSTITUTE(AV981,"N","")))</f>
        <v/>
      </c>
      <c r="Y981" s="54">
        <f>IF(AR981=1,5-(LEN(AW981)-LEN(SUBSTITUTE(AW981,"N",""))),"")</f>
        <v/>
      </c>
      <c r="Z981" s="55">
        <f>(V981+5-X981)/5</f>
        <v/>
      </c>
      <c r="AA981" s="56">
        <f>IF(AR981=1,(W981+5-Y981)/5,"")</f>
        <v/>
      </c>
      <c r="AB981" s="57">
        <f>D981*V981/5</f>
        <v/>
      </c>
      <c r="AC981" s="58">
        <f>IF(AR981=1,D981*W981/5,"")</f>
        <v/>
      </c>
      <c r="AD981" s="57">
        <f>D981*X981/5</f>
        <v/>
      </c>
      <c r="AE981" s="58">
        <f>IF(AR981=1,D981*Y981/5,"")</f>
        <v/>
      </c>
      <c r="AF981" s="57">
        <f>D981*Z981</f>
        <v/>
      </c>
      <c r="AG981" s="58">
        <f>IF(AR981=1,D981*AA981,"")</f>
        <v/>
      </c>
      <c r="AH981" s="14" t="inlineStr">
        <is>
          <t>Y: none | N: none | X: none | U: C1, C2, C3, C4, C5. See dataset-specific evidence note in MCDM_Grades and the complete rules in MCDM_Rubric.</t>
        </is>
      </c>
      <c r="AI981" s="27" t="n"/>
      <c r="AJ981" s="14" t="inlineStr">
        <is>
          <t>https://zenodo.org/records/7795975</t>
        </is>
      </c>
      <c r="AK981" s="27" t="n"/>
      <c r="AL981" s="14" t="inlineStr">
        <is>
          <t>P: primary documentation (not evaluator-verified data quality)</t>
        </is>
      </c>
      <c r="AM981" s="27" t="n"/>
      <c r="AN981" s="14" t="inlineStr">
        <is>
          <t>10.5281/zenodo.7795975</t>
        </is>
      </c>
      <c r="AO981" s="27" t="n"/>
      <c r="AP981" s="14" t="inlineStr">
        <is>
          <t>2026-09-07</t>
        </is>
      </c>
      <c r="AQ981" s="27" t="n"/>
      <c r="AR981" s="14">
        <f>IF(AND(AS981=5,LEN(AW981)=5,LEN(SUBSTITUTE(SUBSTITUTE(SUBSTITUTE(SUBSTITUTE(AW981,"Y",""),"N",""),"U",""),"X",""))=0),1,0)</f>
        <v/>
      </c>
      <c r="AS981" s="14">
        <f>COUNTA(G981,J981,M981,P981,S981)</f>
        <v/>
      </c>
      <c r="AT981" s="14">
        <f>SUM(IF(OR(G981="Y",G981="N",G981="U",G981="X"),IF(G981=F981,1,0),0),IF(OR(J981="Y",J981="N",J981="U",J981="X"),IF(J981=I981,1,0),0),IF(OR(M981="Y",M981="N",M981="U",M981="X"),IF(M981=L981,1,0),0),IF(OR(P981="Y",P981="N",P981="U",P981="X"),IF(P981=O981,1,0),0),IF(OR(S981="Y",S981="N",S981="U",S981="X"),IF(S981=R981,1,0),0))</f>
        <v/>
      </c>
      <c r="AU981" s="14">
        <f>A981&amp;"|"&amp;LEFT(C981,1)</f>
        <v/>
      </c>
      <c r="AV981" s="14">
        <f>F981&amp;I981&amp;L981&amp;O981&amp;R981</f>
        <v/>
      </c>
      <c r="AW981" s="14">
        <f>G981&amp;J981&amp;M981&amp;P981&amp;S981</f>
        <v/>
      </c>
    </row>
    <row r="982" ht="70" customHeight="1">
      <c r="A982" s="14" t="inlineStr">
        <is>
          <t>DS-123</t>
        </is>
      </c>
      <c r="B982" s="14" t="inlineStr">
        <is>
          <t>Major South African highway binary crack dataset</t>
        </is>
      </c>
      <c r="C982" s="14" t="inlineStr">
        <is>
          <t>R Domain Fit</t>
        </is>
      </c>
      <c r="D982" s="14">
        <f>MCDM_Settings!$D$11</f>
        <v/>
      </c>
      <c r="E982" s="14" t="inlineStr">
        <is>
          <t>R1 Define the domain</t>
        </is>
      </c>
      <c r="F982" s="21" t="inlineStr">
        <is>
          <t>Y</t>
        </is>
      </c>
      <c r="G982" s="23" t="n"/>
      <c r="H982" s="14" t="inlineStr">
        <is>
          <t>R2 Describe coverage</t>
        </is>
      </c>
      <c r="I982" s="21" t="inlineStr">
        <is>
          <t>U</t>
        </is>
      </c>
      <c r="J982" s="23" t="n"/>
      <c r="K982" s="14" t="inlineStr">
        <is>
          <t>R3 Compare the target</t>
        </is>
      </c>
      <c r="L982" s="21" t="inlineStr">
        <is>
          <t>U</t>
        </is>
      </c>
      <c r="M982" s="23" t="n"/>
      <c r="N982" s="14" t="inlineStr">
        <is>
          <t>R4 Check for bias</t>
        </is>
      </c>
      <c r="O982" s="21" t="inlineStr">
        <is>
          <t>U</t>
        </is>
      </c>
      <c r="P982" s="23" t="n"/>
      <c r="Q982" s="14" t="inlineStr">
        <is>
          <t>R5 Test a new domain</t>
        </is>
      </c>
      <c r="R982" s="21" t="inlineStr">
        <is>
          <t>U</t>
        </is>
      </c>
      <c r="S982" s="23" t="n"/>
      <c r="T982" s="14">
        <f>IF(Z982=0,IF(ISNUMBER(SEARCH("X",AV982)),"Unrated (0-5; X)","Unrated (0-5)"),IF(Z982=1,V982&amp;"/5",V982&amp;"-"&amp;X982&amp;"/5 (P"&amp;IF(ISNUMBER(SEARCH("X",AV982)),"; X","")&amp;")"))</f>
        <v/>
      </c>
      <c r="U982" s="26">
        <f>IF(AS982=0,"",IF(AR982=0,"Incomplete/invalid",IF(AA982=0,IF(ISNUMBER(SEARCH("X",AW982)),"Unrated (0-5; X)","Unrated (0-5)"),IF(AA982=1,W982&amp;"/5",W982&amp;"-"&amp;Y982&amp;"/5 (P"&amp;IF(ISNUMBER(SEARCH("X",AW982)),"; X","")&amp;")"))))</f>
        <v/>
      </c>
      <c r="V982" s="53">
        <f>LEN(AV982)-LEN(SUBSTITUTE(AV982,"Y",""))</f>
        <v/>
      </c>
      <c r="W982" s="54">
        <f>IF(AR982=1,LEN(AW982)-LEN(SUBSTITUTE(AW982,"Y","")),"")</f>
        <v/>
      </c>
      <c r="X982" s="53">
        <f>5-(LEN(AV982)-LEN(SUBSTITUTE(AV982,"N","")))</f>
        <v/>
      </c>
      <c r="Y982" s="54">
        <f>IF(AR982=1,5-(LEN(AW982)-LEN(SUBSTITUTE(AW982,"N",""))),"")</f>
        <v/>
      </c>
      <c r="Z982" s="55">
        <f>(V982+5-X982)/5</f>
        <v/>
      </c>
      <c r="AA982" s="56">
        <f>IF(AR982=1,(W982+5-Y982)/5,"")</f>
        <v/>
      </c>
      <c r="AB982" s="57">
        <f>D982*V982/5</f>
        <v/>
      </c>
      <c r="AC982" s="58">
        <f>IF(AR982=1,D982*W982/5,"")</f>
        <v/>
      </c>
      <c r="AD982" s="57">
        <f>D982*X982/5</f>
        <v/>
      </c>
      <c r="AE982" s="58">
        <f>IF(AR982=1,D982*Y982/5,"")</f>
        <v/>
      </c>
      <c r="AF982" s="57">
        <f>D982*Z982</f>
        <v/>
      </c>
      <c r="AG982" s="58">
        <f>IF(AR982=1,D982*AA982,"")</f>
        <v/>
      </c>
      <c r="AH982" s="14" t="inlineStr">
        <is>
          <t>Y: R1 | N: none | X: none | U: R2, R3, R4, R5. See dataset-specific evidence note in MCDM_Grades and the complete rules in MCDM_Rubric.</t>
        </is>
      </c>
      <c r="AI982" s="27" t="n"/>
      <c r="AJ982" s="14" t="inlineStr">
        <is>
          <t>https://zenodo.org/records/7795975</t>
        </is>
      </c>
      <c r="AK982" s="27" t="n"/>
      <c r="AL982" s="14" t="inlineStr">
        <is>
          <t>P: primary documentation (not evaluator-verified data quality)</t>
        </is>
      </c>
      <c r="AM982" s="27" t="n"/>
      <c r="AN982" s="14" t="inlineStr">
        <is>
          <t>10.5281/zenodo.7795975</t>
        </is>
      </c>
      <c r="AO982" s="27" t="n"/>
      <c r="AP982" s="14" t="inlineStr">
        <is>
          <t>2026-09-07</t>
        </is>
      </c>
      <c r="AQ982" s="27" t="n"/>
      <c r="AR982" s="14">
        <f>IF(AND(AS982=5,LEN(AW982)=5,LEN(SUBSTITUTE(SUBSTITUTE(SUBSTITUTE(SUBSTITUTE(AW982,"Y",""),"N",""),"U",""),"X",""))=0),1,0)</f>
        <v/>
      </c>
      <c r="AS982" s="14">
        <f>COUNTA(G982,J982,M982,P982,S982)</f>
        <v/>
      </c>
      <c r="AT982" s="14">
        <f>SUM(IF(OR(G982="Y",G982="N",G982="U",G982="X"),IF(G982=F982,1,0),0),IF(OR(J982="Y",J982="N",J982="U",J982="X"),IF(J982=I982,1,0),0),IF(OR(M982="Y",M982="N",M982="U",M982="X"),IF(M982=L982,1,0),0),IF(OR(P982="Y",P982="N",P982="U",P982="X"),IF(P982=O982,1,0),0),IF(OR(S982="Y",S982="N",S982="U",S982="X"),IF(S982=R982,1,0),0))</f>
        <v/>
      </c>
      <c r="AU982" s="14">
        <f>A982&amp;"|"&amp;LEFT(C982,1)</f>
        <v/>
      </c>
      <c r="AV982" s="14">
        <f>F982&amp;I982&amp;L982&amp;O982&amp;R982</f>
        <v/>
      </c>
      <c r="AW982" s="14">
        <f>G982&amp;J982&amp;M982&amp;P982&amp;S982</f>
        <v/>
      </c>
    </row>
    <row r="983" ht="70" customHeight="1">
      <c r="A983" s="14" t="inlineStr">
        <is>
          <t>DS-123</t>
        </is>
      </c>
      <c r="B983" s="14" t="inlineStr">
        <is>
          <t>Major South African highway binary crack dataset</t>
        </is>
      </c>
      <c r="C983" s="14" t="inlineStr">
        <is>
          <t>M Sensor Details</t>
        </is>
      </c>
      <c r="D983" s="14">
        <f>MCDM_Settings!$D$12</f>
        <v/>
      </c>
      <c r="E983" s="14" t="inlineStr">
        <is>
          <t>M1 Identify equipment</t>
        </is>
      </c>
      <c r="F983" s="21" t="inlineStr">
        <is>
          <t>U</t>
        </is>
      </c>
      <c r="G983" s="23" t="n"/>
      <c r="H983" s="14" t="inlineStr">
        <is>
          <t>M2 Specify the scale</t>
        </is>
      </c>
      <c r="I983" s="21" t="inlineStr">
        <is>
          <t>U</t>
        </is>
      </c>
      <c r="J983" s="23" t="n"/>
      <c r="K983" s="14" t="inlineStr">
        <is>
          <t>M3 Locate the records</t>
        </is>
      </c>
      <c r="L983" s="21" t="inlineStr">
        <is>
          <t>U</t>
        </is>
      </c>
      <c r="M983" s="23" t="n"/>
      <c r="N983" s="14" t="inlineStr">
        <is>
          <t>M4 Report precision</t>
        </is>
      </c>
      <c r="O983" s="21" t="inlineStr">
        <is>
          <t>U</t>
        </is>
      </c>
      <c r="P983" s="23" t="n"/>
      <c r="Q983" s="14" t="inlineStr">
        <is>
          <t>M5 Explain processing</t>
        </is>
      </c>
      <c r="R983" s="21" t="inlineStr">
        <is>
          <t>U</t>
        </is>
      </c>
      <c r="S983" s="23" t="n"/>
      <c r="T983" s="14">
        <f>IF(Z983=0,IF(ISNUMBER(SEARCH("X",AV983)),"Unrated (0-5; X)","Unrated (0-5)"),IF(Z983=1,V983&amp;"/5",V983&amp;"-"&amp;X983&amp;"/5 (P"&amp;IF(ISNUMBER(SEARCH("X",AV983)),"; X","")&amp;")"))</f>
        <v/>
      </c>
      <c r="U983" s="26">
        <f>IF(AS983=0,"",IF(AR983=0,"Incomplete/invalid",IF(AA983=0,IF(ISNUMBER(SEARCH("X",AW983)),"Unrated (0-5; X)","Unrated (0-5)"),IF(AA983=1,W983&amp;"/5",W983&amp;"-"&amp;Y983&amp;"/5 (P"&amp;IF(ISNUMBER(SEARCH("X",AW983)),"; X","")&amp;")"))))</f>
        <v/>
      </c>
      <c r="V983" s="53">
        <f>LEN(AV983)-LEN(SUBSTITUTE(AV983,"Y",""))</f>
        <v/>
      </c>
      <c r="W983" s="54">
        <f>IF(AR983=1,LEN(AW983)-LEN(SUBSTITUTE(AW983,"Y","")),"")</f>
        <v/>
      </c>
      <c r="X983" s="53">
        <f>5-(LEN(AV983)-LEN(SUBSTITUTE(AV983,"N","")))</f>
        <v/>
      </c>
      <c r="Y983" s="54">
        <f>IF(AR983=1,5-(LEN(AW983)-LEN(SUBSTITUTE(AW983,"N",""))),"")</f>
        <v/>
      </c>
      <c r="Z983" s="55">
        <f>(V983+5-X983)/5</f>
        <v/>
      </c>
      <c r="AA983" s="56">
        <f>IF(AR983=1,(W983+5-Y983)/5,"")</f>
        <v/>
      </c>
      <c r="AB983" s="57">
        <f>D983*V983/5</f>
        <v/>
      </c>
      <c r="AC983" s="58">
        <f>IF(AR983=1,D983*W983/5,"")</f>
        <v/>
      </c>
      <c r="AD983" s="57">
        <f>D983*X983/5</f>
        <v/>
      </c>
      <c r="AE983" s="58">
        <f>IF(AR983=1,D983*Y983/5,"")</f>
        <v/>
      </c>
      <c r="AF983" s="57">
        <f>D983*Z983</f>
        <v/>
      </c>
      <c r="AG983" s="58">
        <f>IF(AR983=1,D983*AA983,"")</f>
        <v/>
      </c>
      <c r="AH983" s="14" t="inlineStr">
        <is>
          <t>Y: none | N: none | X: none | U: M1, M2, M3, M4, M5. See dataset-specific evidence note in MCDM_Grades and the complete rules in MCDM_Rubric.</t>
        </is>
      </c>
      <c r="AI983" s="27" t="n"/>
      <c r="AJ983" s="14" t="inlineStr">
        <is>
          <t>https://zenodo.org/records/7795975</t>
        </is>
      </c>
      <c r="AK983" s="27" t="n"/>
      <c r="AL983" s="14" t="inlineStr">
        <is>
          <t>P: primary documentation (not evaluator-verified data quality)</t>
        </is>
      </c>
      <c r="AM983" s="27" t="n"/>
      <c r="AN983" s="14" t="inlineStr">
        <is>
          <t>10.5281/zenodo.7795975</t>
        </is>
      </c>
      <c r="AO983" s="27" t="n"/>
      <c r="AP983" s="14" t="inlineStr">
        <is>
          <t>2026-09-07</t>
        </is>
      </c>
      <c r="AQ983" s="27" t="n"/>
      <c r="AR983" s="14">
        <f>IF(AND(AS983=5,LEN(AW983)=5,LEN(SUBSTITUTE(SUBSTITUTE(SUBSTITUTE(SUBSTITUTE(AW983,"Y",""),"N",""),"U",""),"X",""))=0),1,0)</f>
        <v/>
      </c>
      <c r="AS983" s="14">
        <f>COUNTA(G983,J983,M983,P983,S983)</f>
        <v/>
      </c>
      <c r="AT983" s="14">
        <f>SUM(IF(OR(G983="Y",G983="N",G983="U",G983="X"),IF(G983=F983,1,0),0),IF(OR(J983="Y",J983="N",J983="U",J983="X"),IF(J983=I983,1,0),0),IF(OR(M983="Y",M983="N",M983="U",M983="X"),IF(M983=L983,1,0),0),IF(OR(P983="Y",P983="N",P983="U",P983="X"),IF(P983=O983,1,0),0),IF(OR(S983="Y",S983="N",S983="U",S983="X"),IF(S983=R983,1,0),0))</f>
        <v/>
      </c>
      <c r="AU983" s="14">
        <f>A983&amp;"|"&amp;LEFT(C983,1)</f>
        <v/>
      </c>
      <c r="AV983" s="14">
        <f>F983&amp;I983&amp;L983&amp;O983&amp;R983</f>
        <v/>
      </c>
      <c r="AW983" s="14">
        <f>G983&amp;J983&amp;M983&amp;P983&amp;S983</f>
        <v/>
      </c>
    </row>
    <row r="984" ht="70" customHeight="1">
      <c r="A984" s="14" t="inlineStr">
        <is>
          <t>DS-123</t>
        </is>
      </c>
      <c r="B984" s="14" t="inlineStr">
        <is>
          <t>Major South African highway binary crack dataset</t>
        </is>
      </c>
      <c r="C984" s="14" t="inlineStr">
        <is>
          <t>V Test Readiness</t>
        </is>
      </c>
      <c r="D984" s="14">
        <f>MCDM_Settings!$D$13</f>
        <v/>
      </c>
      <c r="E984" s="14" t="inlineStr">
        <is>
          <t>V1 Identify test data</t>
        </is>
      </c>
      <c r="F984" s="21" t="inlineStr">
        <is>
          <t>Y</t>
        </is>
      </c>
      <c r="G984" s="23" t="n"/>
      <c r="H984" s="14" t="inlineStr">
        <is>
          <t>V2 Define the splits</t>
        </is>
      </c>
      <c r="I984" s="21" t="inlineStr">
        <is>
          <t>U</t>
        </is>
      </c>
      <c r="J984" s="23" t="n"/>
      <c r="K984" s="14" t="inlineStr">
        <is>
          <t>V3 Prevent leakage</t>
        </is>
      </c>
      <c r="L984" s="21" t="inlineStr">
        <is>
          <t>U</t>
        </is>
      </c>
      <c r="M984" s="23" t="n"/>
      <c r="N984" s="14" t="inlineStr">
        <is>
          <t>V4 Provide a baseline</t>
        </is>
      </c>
      <c r="O984" s="21" t="inlineStr">
        <is>
          <t>U</t>
        </is>
      </c>
      <c r="P984" s="23" t="n"/>
      <c r="Q984" s="14" t="inlineStr">
        <is>
          <t>V5 Report uncertainty</t>
        </is>
      </c>
      <c r="R984" s="21" t="inlineStr">
        <is>
          <t>U</t>
        </is>
      </c>
      <c r="S984" s="23" t="n"/>
      <c r="T984" s="14">
        <f>IF(Z984=0,IF(ISNUMBER(SEARCH("X",AV984)),"Unrated (0-5; X)","Unrated (0-5)"),IF(Z984=1,V984&amp;"/5",V984&amp;"-"&amp;X984&amp;"/5 (P"&amp;IF(ISNUMBER(SEARCH("X",AV984)),"; X","")&amp;")"))</f>
        <v/>
      </c>
      <c r="U984" s="26">
        <f>IF(AS984=0,"",IF(AR984=0,"Incomplete/invalid",IF(AA984=0,IF(ISNUMBER(SEARCH("X",AW984)),"Unrated (0-5; X)","Unrated (0-5)"),IF(AA984=1,W984&amp;"/5",W984&amp;"-"&amp;Y984&amp;"/5 (P"&amp;IF(ISNUMBER(SEARCH("X",AW984)),"; X","")&amp;")"))))</f>
        <v/>
      </c>
      <c r="V984" s="53">
        <f>LEN(AV984)-LEN(SUBSTITUTE(AV984,"Y",""))</f>
        <v/>
      </c>
      <c r="W984" s="54">
        <f>IF(AR984=1,LEN(AW984)-LEN(SUBSTITUTE(AW984,"Y","")),"")</f>
        <v/>
      </c>
      <c r="X984" s="53">
        <f>5-(LEN(AV984)-LEN(SUBSTITUTE(AV984,"N","")))</f>
        <v/>
      </c>
      <c r="Y984" s="54">
        <f>IF(AR984=1,5-(LEN(AW984)-LEN(SUBSTITUTE(AW984,"N",""))),"")</f>
        <v/>
      </c>
      <c r="Z984" s="55">
        <f>(V984+5-X984)/5</f>
        <v/>
      </c>
      <c r="AA984" s="56">
        <f>IF(AR984=1,(W984+5-Y984)/5,"")</f>
        <v/>
      </c>
      <c r="AB984" s="57">
        <f>D984*V984/5</f>
        <v/>
      </c>
      <c r="AC984" s="58">
        <f>IF(AR984=1,D984*W984/5,"")</f>
        <v/>
      </c>
      <c r="AD984" s="57">
        <f>D984*X984/5</f>
        <v/>
      </c>
      <c r="AE984" s="58">
        <f>IF(AR984=1,D984*Y984/5,"")</f>
        <v/>
      </c>
      <c r="AF984" s="57">
        <f>D984*Z984</f>
        <v/>
      </c>
      <c r="AG984" s="58">
        <f>IF(AR984=1,D984*AA984,"")</f>
        <v/>
      </c>
      <c r="AH984" s="14" t="inlineStr">
        <is>
          <t>Y: V1 | N: none | X: none | U: V2, V3, V4, V5. See dataset-specific evidence note in MCDM_Grades and the complete rules in MCDM_Rubric.</t>
        </is>
      </c>
      <c r="AI984" s="27" t="n"/>
      <c r="AJ984" s="14" t="inlineStr">
        <is>
          <t>https://zenodo.org/records/7795975</t>
        </is>
      </c>
      <c r="AK984" s="27" t="n"/>
      <c r="AL984" s="14" t="inlineStr">
        <is>
          <t>P: primary documentation (not evaluator-verified data quality)</t>
        </is>
      </c>
      <c r="AM984" s="27" t="n"/>
      <c r="AN984" s="14" t="inlineStr">
        <is>
          <t>10.5281/zenodo.7795975</t>
        </is>
      </c>
      <c r="AO984" s="27" t="n"/>
      <c r="AP984" s="14" t="inlineStr">
        <is>
          <t>2026-09-07</t>
        </is>
      </c>
      <c r="AQ984" s="27" t="n"/>
      <c r="AR984" s="14">
        <f>IF(AND(AS984=5,LEN(AW984)=5,LEN(SUBSTITUTE(SUBSTITUTE(SUBSTITUTE(SUBSTITUTE(AW984,"Y",""),"N",""),"U",""),"X",""))=0),1,0)</f>
        <v/>
      </c>
      <c r="AS984" s="14">
        <f>COUNTA(G984,J984,M984,P984,S984)</f>
        <v/>
      </c>
      <c r="AT984" s="14">
        <f>SUM(IF(OR(G984="Y",G984="N",G984="U",G984="X"),IF(G984=F984,1,0),0),IF(OR(J984="Y",J984="N",J984="U",J984="X"),IF(J984=I984,1,0),0),IF(OR(M984="Y",M984="N",M984="U",M984="X"),IF(M984=L984,1,0),0),IF(OR(P984="Y",P984="N",P984="U",P984="X"),IF(P984=O984,1,0),0),IF(OR(S984="Y",S984="N",S984="U",S984="X"),IF(S984=R984,1,0),0))</f>
        <v/>
      </c>
      <c r="AU984" s="14">
        <f>A984&amp;"|"&amp;LEFT(C984,1)</f>
        <v/>
      </c>
      <c r="AV984" s="14">
        <f>F984&amp;I984&amp;L984&amp;O984&amp;R984</f>
        <v/>
      </c>
      <c r="AW984" s="14">
        <f>G984&amp;J984&amp;M984&amp;P984&amp;S984</f>
        <v/>
      </c>
    </row>
    <row r="985" ht="70" customHeight="1">
      <c r="A985" s="14" t="inlineStr">
        <is>
          <t>DS-123</t>
        </is>
      </c>
      <c r="B985" s="14" t="inlineStr">
        <is>
          <t>Major South African highway binary crack dataset</t>
        </is>
      </c>
      <c r="C985" s="14" t="inlineStr">
        <is>
          <t>E Engineering Value</t>
        </is>
      </c>
      <c r="D985" s="14">
        <f>MCDM_Settings!$D$14</f>
        <v/>
      </c>
      <c r="E985" s="14" t="inlineStr">
        <is>
          <t>E1 Define the outcome</t>
        </is>
      </c>
      <c r="F985" s="21" t="inlineStr">
        <is>
          <t>U</t>
        </is>
      </c>
      <c r="G985" s="23" t="n"/>
      <c r="H985" s="14" t="inlineStr">
        <is>
          <t>E2 Provide measurements</t>
        </is>
      </c>
      <c r="I985" s="21" t="inlineStr">
        <is>
          <t>U</t>
        </is>
      </c>
      <c r="J985" s="23" t="n"/>
      <c r="K985" s="14" t="inlineStr">
        <is>
          <t>E3 Link the records</t>
        </is>
      </c>
      <c r="L985" s="21" t="inlineStr">
        <is>
          <t>U</t>
        </is>
      </c>
      <c r="M985" s="23" t="n"/>
      <c r="N985" s="14" t="inlineStr">
        <is>
          <t>E4 Map agency needs</t>
        </is>
      </c>
      <c r="O985" s="21" t="inlineStr">
        <is>
          <t>U</t>
        </is>
      </c>
      <c r="P985" s="23" t="n"/>
      <c r="Q985" s="14" t="inlineStr">
        <is>
          <t>E5 Validate the decision</t>
        </is>
      </c>
      <c r="R985" s="21" t="inlineStr">
        <is>
          <t>U</t>
        </is>
      </c>
      <c r="S985" s="23" t="n"/>
      <c r="T985" s="14">
        <f>IF(Z985=0,IF(ISNUMBER(SEARCH("X",AV985)),"Unrated (0-5; X)","Unrated (0-5)"),IF(Z985=1,V985&amp;"/5",V985&amp;"-"&amp;X985&amp;"/5 (P"&amp;IF(ISNUMBER(SEARCH("X",AV985)),"; X","")&amp;")"))</f>
        <v/>
      </c>
      <c r="U985" s="26">
        <f>IF(AS985=0,"",IF(AR985=0,"Incomplete/invalid",IF(AA985=0,IF(ISNUMBER(SEARCH("X",AW985)),"Unrated (0-5; X)","Unrated (0-5)"),IF(AA985=1,W985&amp;"/5",W985&amp;"-"&amp;Y985&amp;"/5 (P"&amp;IF(ISNUMBER(SEARCH("X",AW985)),"; X","")&amp;")"))))</f>
        <v/>
      </c>
      <c r="V985" s="53">
        <f>LEN(AV985)-LEN(SUBSTITUTE(AV985,"Y",""))</f>
        <v/>
      </c>
      <c r="W985" s="54">
        <f>IF(AR985=1,LEN(AW985)-LEN(SUBSTITUTE(AW985,"Y","")),"")</f>
        <v/>
      </c>
      <c r="X985" s="53">
        <f>5-(LEN(AV985)-LEN(SUBSTITUTE(AV985,"N","")))</f>
        <v/>
      </c>
      <c r="Y985" s="54">
        <f>IF(AR985=1,5-(LEN(AW985)-LEN(SUBSTITUTE(AW985,"N",""))),"")</f>
        <v/>
      </c>
      <c r="Z985" s="55">
        <f>(V985+5-X985)/5</f>
        <v/>
      </c>
      <c r="AA985" s="56">
        <f>IF(AR985=1,(W985+5-Y985)/5,"")</f>
        <v/>
      </c>
      <c r="AB985" s="57">
        <f>D985*V985/5</f>
        <v/>
      </c>
      <c r="AC985" s="58">
        <f>IF(AR985=1,D985*W985/5,"")</f>
        <v/>
      </c>
      <c r="AD985" s="57">
        <f>D985*X985/5</f>
        <v/>
      </c>
      <c r="AE985" s="58">
        <f>IF(AR985=1,D985*Y985/5,"")</f>
        <v/>
      </c>
      <c r="AF985" s="57">
        <f>D985*Z985</f>
        <v/>
      </c>
      <c r="AG985" s="58">
        <f>IF(AR985=1,D985*AA985,"")</f>
        <v/>
      </c>
      <c r="AH985" s="14" t="inlineStr">
        <is>
          <t>Y: none | N: none | X: none | U: E1, E2, E3, E4, E5. See dataset-specific evidence note in MCDM_Grades and the complete rules in MCDM_Rubric.</t>
        </is>
      </c>
      <c r="AI985" s="27" t="n"/>
      <c r="AJ985" s="14" t="inlineStr">
        <is>
          <t>https://zenodo.org/records/7795975</t>
        </is>
      </c>
      <c r="AK985" s="27" t="n"/>
      <c r="AL985" s="14" t="inlineStr">
        <is>
          <t>P: primary documentation (not evaluator-verified data quality)</t>
        </is>
      </c>
      <c r="AM985" s="27" t="n"/>
      <c r="AN985" s="14" t="inlineStr">
        <is>
          <t>10.5281/zenodo.7795975</t>
        </is>
      </c>
      <c r="AO985" s="27" t="n"/>
      <c r="AP985" s="14" t="inlineStr">
        <is>
          <t>2026-09-07</t>
        </is>
      </c>
      <c r="AQ985" s="27" t="n"/>
      <c r="AR985" s="14">
        <f>IF(AND(AS985=5,LEN(AW985)=5,LEN(SUBSTITUTE(SUBSTITUTE(SUBSTITUTE(SUBSTITUTE(AW985,"Y",""),"N",""),"U",""),"X",""))=0),1,0)</f>
        <v/>
      </c>
      <c r="AS985" s="14">
        <f>COUNTA(G985,J985,M985,P985,S985)</f>
        <v/>
      </c>
      <c r="AT985" s="14">
        <f>SUM(IF(OR(G985="Y",G985="N",G985="U",G985="X"),IF(G985=F985,1,0),0),IF(OR(J985="Y",J985="N",J985="U",J985="X"),IF(J985=I985,1,0),0),IF(OR(M985="Y",M985="N",M985="U",M985="X"),IF(M985=L985,1,0),0),IF(OR(P985="Y",P985="N",P985="U",P985="X"),IF(P985=O985,1,0),0),IF(OR(S985="Y",S985="N",S985="U",S985="X"),IF(S985=R985,1,0),0))</f>
        <v/>
      </c>
      <c r="AU985" s="14">
        <f>A985&amp;"|"&amp;LEFT(C985,1)</f>
        <v/>
      </c>
      <c r="AV985" s="14">
        <f>F985&amp;I985&amp;L985&amp;O985&amp;R985</f>
        <v/>
      </c>
      <c r="AW985" s="14">
        <f>G985&amp;J985&amp;M985&amp;P985&amp;S985</f>
        <v/>
      </c>
    </row>
    <row r="986" ht="70" customHeight="1">
      <c r="A986" s="14" t="inlineStr">
        <is>
          <t>DS-124</t>
        </is>
      </c>
      <c r="B986" s="14" t="inlineStr">
        <is>
          <t>Mobile Laser Scanning for Road Pavement Distress Detection, Dataset</t>
        </is>
      </c>
      <c r="C986" s="14" t="inlineStr">
        <is>
          <t>A Access</t>
        </is>
      </c>
      <c r="D986" s="14">
        <f>MCDM_Settings!$D$7</f>
        <v/>
      </c>
      <c r="E986" s="14" t="inlineStr">
        <is>
          <t>A1 Find the release</t>
        </is>
      </c>
      <c r="F986" s="21" t="inlineStr">
        <is>
          <t>Y</t>
        </is>
      </c>
      <c r="G986" s="23" t="n"/>
      <c r="H986" s="14" t="inlineStr">
        <is>
          <t>A2 Get the data</t>
        </is>
      </c>
      <c r="I986" s="21" t="inlineStr">
        <is>
          <t>Y</t>
        </is>
      </c>
      <c r="J986" s="23" t="n"/>
      <c r="K986" s="14" t="inlineStr">
        <is>
          <t>A3 Check the license</t>
        </is>
      </c>
      <c r="L986" s="21" t="inlineStr">
        <is>
          <t>Y</t>
        </is>
      </c>
      <c r="M986" s="23" t="n"/>
      <c r="N986" s="14" t="inlineStr">
        <is>
          <t>A4 Check other rights</t>
        </is>
      </c>
      <c r="O986" s="21" t="inlineStr">
        <is>
          <t>U</t>
        </is>
      </c>
      <c r="P986" s="23" t="n"/>
      <c r="Q986" s="14" t="inlineStr">
        <is>
          <t>A5 Open a sample</t>
        </is>
      </c>
      <c r="R986" s="21" t="inlineStr">
        <is>
          <t>U</t>
        </is>
      </c>
      <c r="S986" s="23" t="n"/>
      <c r="T986" s="14">
        <f>IF(Z986=0,IF(ISNUMBER(SEARCH("X",AV986)),"Unrated (0-5; X)","Unrated (0-5)"),IF(Z986=1,V986&amp;"/5",V986&amp;"-"&amp;X986&amp;"/5 (P"&amp;IF(ISNUMBER(SEARCH("X",AV986)),"; X","")&amp;")"))</f>
        <v/>
      </c>
      <c r="U986" s="26">
        <f>IF(AS986=0,"",IF(AR986=0,"Incomplete/invalid",IF(AA986=0,IF(ISNUMBER(SEARCH("X",AW986)),"Unrated (0-5; X)","Unrated (0-5)"),IF(AA986=1,W986&amp;"/5",W986&amp;"-"&amp;Y986&amp;"/5 (P"&amp;IF(ISNUMBER(SEARCH("X",AW986)),"; X","")&amp;")"))))</f>
        <v/>
      </c>
      <c r="V986" s="53">
        <f>LEN(AV986)-LEN(SUBSTITUTE(AV986,"Y",""))</f>
        <v/>
      </c>
      <c r="W986" s="54">
        <f>IF(AR986=1,LEN(AW986)-LEN(SUBSTITUTE(AW986,"Y","")),"")</f>
        <v/>
      </c>
      <c r="X986" s="53">
        <f>5-(LEN(AV986)-LEN(SUBSTITUTE(AV986,"N","")))</f>
        <v/>
      </c>
      <c r="Y986" s="54">
        <f>IF(AR986=1,5-(LEN(AW986)-LEN(SUBSTITUTE(AW986,"N",""))),"")</f>
        <v/>
      </c>
      <c r="Z986" s="55">
        <f>(V986+5-X986)/5</f>
        <v/>
      </c>
      <c r="AA986" s="56">
        <f>IF(AR986=1,(W986+5-Y986)/5,"")</f>
        <v/>
      </c>
      <c r="AB986" s="57">
        <f>D986*V986/5</f>
        <v/>
      </c>
      <c r="AC986" s="58">
        <f>IF(AR986=1,D986*W986/5,"")</f>
        <v/>
      </c>
      <c r="AD986" s="57">
        <f>D986*X986/5</f>
        <v/>
      </c>
      <c r="AE986" s="58">
        <f>IF(AR986=1,D986*Y986/5,"")</f>
        <v/>
      </c>
      <c r="AF986" s="57">
        <f>D986*Z986</f>
        <v/>
      </c>
      <c r="AG986" s="58">
        <f>IF(AR986=1,D986*AA986,"")</f>
        <v/>
      </c>
      <c r="AH986" s="14" t="inlineStr">
        <is>
          <t>Y: A1, A2, A3 | N: none | X: none | U: A4, A5. See dataset-specific evidence note in MCDM_Grades and the complete rules in MCDM_Rubric.</t>
        </is>
      </c>
      <c r="AI986" s="27" t="n"/>
      <c r="AJ986" s="14" t="inlineStr">
        <is>
          <t>https://zenodo.org/records/19267189</t>
        </is>
      </c>
      <c r="AK986" s="27" t="n"/>
      <c r="AL986" s="14" t="inlineStr">
        <is>
          <t>P: primary documentation (not evaluator-verified data quality)</t>
        </is>
      </c>
      <c r="AM986" s="27" t="n"/>
      <c r="AN986" s="14" t="inlineStr">
        <is>
          <t>10.5281/zenodo.19267189</t>
        </is>
      </c>
      <c r="AO986" s="27" t="n"/>
      <c r="AP986" s="14" t="inlineStr">
        <is>
          <t>2026-09-07</t>
        </is>
      </c>
      <c r="AQ986" s="27" t="n"/>
      <c r="AR986" s="14">
        <f>IF(AND(AS986=5,LEN(AW986)=5,LEN(SUBSTITUTE(SUBSTITUTE(SUBSTITUTE(SUBSTITUTE(AW986,"Y",""),"N",""),"U",""),"X",""))=0),1,0)</f>
        <v/>
      </c>
      <c r="AS986" s="14">
        <f>COUNTA(G986,J986,M986,P986,S986)</f>
        <v/>
      </c>
      <c r="AT986" s="14">
        <f>SUM(IF(OR(G986="Y",G986="N",G986="U",G986="X"),IF(G986=F986,1,0),0),IF(OR(J986="Y",J986="N",J986="U",J986="X"),IF(J986=I986,1,0),0),IF(OR(M986="Y",M986="N",M986="U",M986="X"),IF(M986=L986,1,0),0),IF(OR(P986="Y",P986="N",P986="U",P986="X"),IF(P986=O986,1,0),0),IF(OR(S986="Y",S986="N",S986="U",S986="X"),IF(S986=R986,1,0),0))</f>
        <v/>
      </c>
      <c r="AU986" s="14">
        <f>A986&amp;"|"&amp;LEFT(C986,1)</f>
        <v/>
      </c>
      <c r="AV986" s="14">
        <f>F986&amp;I986&amp;L986&amp;O986&amp;R986</f>
        <v/>
      </c>
      <c r="AW986" s="14">
        <f>G986&amp;J986&amp;M986&amp;P986&amp;S986</f>
        <v/>
      </c>
    </row>
    <row r="987" ht="70" customHeight="1">
      <c r="A987" s="14" t="inlineStr">
        <is>
          <t>DS-124</t>
        </is>
      </c>
      <c r="B987" s="14" t="inlineStr">
        <is>
          <t>Mobile Laser Scanning for Road Pavement Distress Detection, Dataset</t>
        </is>
      </c>
      <c r="C987" s="14" t="inlineStr">
        <is>
          <t>L Label Quality</t>
        </is>
      </c>
      <c r="D987" s="14">
        <f>MCDM_Settings!$D$8</f>
        <v/>
      </c>
      <c r="E987" s="14" t="inlineStr">
        <is>
          <t>L1 Define the targets</t>
        </is>
      </c>
      <c r="F987" s="21" t="inlineStr">
        <is>
          <t>U</t>
        </is>
      </c>
      <c r="G987" s="23" t="n"/>
      <c r="H987" s="14" t="inlineStr">
        <is>
          <t>L2 Explain the rules</t>
        </is>
      </c>
      <c r="I987" s="21" t="inlineStr">
        <is>
          <t>U</t>
        </is>
      </c>
      <c r="J987" s="23" t="n"/>
      <c r="K987" s="14" t="inlineStr">
        <is>
          <t>L3 Identify the team</t>
        </is>
      </c>
      <c r="L987" s="21" t="inlineStr">
        <is>
          <t>U</t>
        </is>
      </c>
      <c r="M987" s="23" t="n"/>
      <c r="N987" s="14" t="inlineStr">
        <is>
          <t>L4 Review and correct</t>
        </is>
      </c>
      <c r="O987" s="21" t="inlineStr">
        <is>
          <t>U</t>
        </is>
      </c>
      <c r="P987" s="23" t="n"/>
      <c r="Q987" s="14" t="inlineStr">
        <is>
          <t>L5 Measure reliability</t>
        </is>
      </c>
      <c r="R987" s="21" t="inlineStr">
        <is>
          <t>U</t>
        </is>
      </c>
      <c r="S987" s="23" t="n"/>
      <c r="T987" s="14">
        <f>IF(Z987=0,IF(ISNUMBER(SEARCH("X",AV987)),"Unrated (0-5; X)","Unrated (0-5)"),IF(Z987=1,V987&amp;"/5",V987&amp;"-"&amp;X987&amp;"/5 (P"&amp;IF(ISNUMBER(SEARCH("X",AV987)),"; X","")&amp;")"))</f>
        <v/>
      </c>
      <c r="U987" s="26">
        <f>IF(AS987=0,"",IF(AR987=0,"Incomplete/invalid",IF(AA987=0,IF(ISNUMBER(SEARCH("X",AW987)),"Unrated (0-5; X)","Unrated (0-5)"),IF(AA987=1,W987&amp;"/5",W987&amp;"-"&amp;Y987&amp;"/5 (P"&amp;IF(ISNUMBER(SEARCH("X",AW987)),"; X","")&amp;")"))))</f>
        <v/>
      </c>
      <c r="V987" s="53">
        <f>LEN(AV987)-LEN(SUBSTITUTE(AV987,"Y",""))</f>
        <v/>
      </c>
      <c r="W987" s="54">
        <f>IF(AR987=1,LEN(AW987)-LEN(SUBSTITUTE(AW987,"Y","")),"")</f>
        <v/>
      </c>
      <c r="X987" s="53">
        <f>5-(LEN(AV987)-LEN(SUBSTITUTE(AV987,"N","")))</f>
        <v/>
      </c>
      <c r="Y987" s="54">
        <f>IF(AR987=1,5-(LEN(AW987)-LEN(SUBSTITUTE(AW987,"N",""))),"")</f>
        <v/>
      </c>
      <c r="Z987" s="55">
        <f>(V987+5-X987)/5</f>
        <v/>
      </c>
      <c r="AA987" s="56">
        <f>IF(AR987=1,(W987+5-Y987)/5,"")</f>
        <v/>
      </c>
      <c r="AB987" s="57">
        <f>D987*V987/5</f>
        <v/>
      </c>
      <c r="AC987" s="58">
        <f>IF(AR987=1,D987*W987/5,"")</f>
        <v/>
      </c>
      <c r="AD987" s="57">
        <f>D987*X987/5</f>
        <v/>
      </c>
      <c r="AE987" s="58">
        <f>IF(AR987=1,D987*Y987/5,"")</f>
        <v/>
      </c>
      <c r="AF987" s="57">
        <f>D987*Z987</f>
        <v/>
      </c>
      <c r="AG987" s="58">
        <f>IF(AR987=1,D987*AA987,"")</f>
        <v/>
      </c>
      <c r="AH987" s="14" t="inlineStr">
        <is>
          <t>Y: none | N: none | X: none | U: L1, L2, L3, L4, L5. See dataset-specific evidence note in MCDM_Grades and the complete rules in MCDM_Rubric.</t>
        </is>
      </c>
      <c r="AI987" s="27" t="n"/>
      <c r="AJ987" s="14" t="inlineStr">
        <is>
          <t>https://zenodo.org/records/19267189</t>
        </is>
      </c>
      <c r="AK987" s="27" t="n"/>
      <c r="AL987" s="14" t="inlineStr">
        <is>
          <t>P: primary documentation (not evaluator-verified data quality)</t>
        </is>
      </c>
      <c r="AM987" s="27" t="n"/>
      <c r="AN987" s="14" t="inlineStr">
        <is>
          <t>10.5281/zenodo.19267189</t>
        </is>
      </c>
      <c r="AO987" s="27" t="n"/>
      <c r="AP987" s="14" t="inlineStr">
        <is>
          <t>2026-09-07</t>
        </is>
      </c>
      <c r="AQ987" s="27" t="n"/>
      <c r="AR987" s="14">
        <f>IF(AND(AS987=5,LEN(AW987)=5,LEN(SUBSTITUTE(SUBSTITUTE(SUBSTITUTE(SUBSTITUTE(AW987,"Y",""),"N",""),"U",""),"X",""))=0),1,0)</f>
        <v/>
      </c>
      <c r="AS987" s="14">
        <f>COUNTA(G987,J987,M987,P987,S987)</f>
        <v/>
      </c>
      <c r="AT987" s="14">
        <f>SUM(IF(OR(G987="Y",G987="N",G987="U",G987="X"),IF(G987=F987,1,0),0),IF(OR(J987="Y",J987="N",J987="U",J987="X"),IF(J987=I987,1,0),0),IF(OR(M987="Y",M987="N",M987="U",M987="X"),IF(M987=L987,1,0),0),IF(OR(P987="Y",P987="N",P987="U",P987="X"),IF(P987=O987,1,0),0),IF(OR(S987="Y",S987="N",S987="U",S987="X"),IF(S987=R987,1,0),0))</f>
        <v/>
      </c>
      <c r="AU987" s="14">
        <f>A987&amp;"|"&amp;LEFT(C987,1)</f>
        <v/>
      </c>
      <c r="AV987" s="14">
        <f>F987&amp;I987&amp;L987&amp;O987&amp;R987</f>
        <v/>
      </c>
      <c r="AW987" s="14">
        <f>G987&amp;J987&amp;M987&amp;P987&amp;S987</f>
        <v/>
      </c>
    </row>
    <row r="988" ht="70" customHeight="1">
      <c r="A988" s="14" t="inlineStr">
        <is>
          <t>DS-124</t>
        </is>
      </c>
      <c r="B988" s="14" t="inlineStr">
        <is>
          <t>Mobile Laser Scanning for Road Pavement Distress Detection, Dataset</t>
        </is>
      </c>
      <c r="C988" s="14" t="inlineStr">
        <is>
          <t>D Documentation</t>
        </is>
      </c>
      <c r="D988" s="14">
        <f>MCDM_Settings!$D$9</f>
        <v/>
      </c>
      <c r="E988" s="14" t="inlineStr">
        <is>
          <t>D1 Describe the files</t>
        </is>
      </c>
      <c r="F988" s="21" t="inlineStr">
        <is>
          <t>U</t>
        </is>
      </c>
      <c r="G988" s="23" t="n"/>
      <c r="H988" s="14" t="inlineStr">
        <is>
          <t>D2 Explain the source</t>
        </is>
      </c>
      <c r="I988" s="21" t="inlineStr">
        <is>
          <t>Y</t>
        </is>
      </c>
      <c r="J988" s="23" t="n"/>
      <c r="K988" s="14" t="inlineStr">
        <is>
          <t>D3 Track the version</t>
        </is>
      </c>
      <c r="L988" s="21" t="inlineStr">
        <is>
          <t>Y</t>
        </is>
      </c>
      <c r="M988" s="23" t="n"/>
      <c r="N988" s="14" t="inlineStr">
        <is>
          <t>D4 State the limits</t>
        </is>
      </c>
      <c r="O988" s="21" t="inlineStr">
        <is>
          <t>U</t>
        </is>
      </c>
      <c r="P988" s="23" t="n"/>
      <c r="Q988" s="14" t="inlineStr">
        <is>
          <t>D5 Locate the details</t>
        </is>
      </c>
      <c r="R988" s="21" t="inlineStr">
        <is>
          <t>Y</t>
        </is>
      </c>
      <c r="S988" s="23" t="n"/>
      <c r="T988" s="14">
        <f>IF(Z988=0,IF(ISNUMBER(SEARCH("X",AV988)),"Unrated (0-5; X)","Unrated (0-5)"),IF(Z988=1,V988&amp;"/5",V988&amp;"-"&amp;X988&amp;"/5 (P"&amp;IF(ISNUMBER(SEARCH("X",AV988)),"; X","")&amp;")"))</f>
        <v/>
      </c>
      <c r="U988" s="26">
        <f>IF(AS988=0,"",IF(AR988=0,"Incomplete/invalid",IF(AA988=0,IF(ISNUMBER(SEARCH("X",AW988)),"Unrated (0-5; X)","Unrated (0-5)"),IF(AA988=1,W988&amp;"/5",W988&amp;"-"&amp;Y988&amp;"/5 (P"&amp;IF(ISNUMBER(SEARCH("X",AW988)),"; X","")&amp;")"))))</f>
        <v/>
      </c>
      <c r="V988" s="53">
        <f>LEN(AV988)-LEN(SUBSTITUTE(AV988,"Y",""))</f>
        <v/>
      </c>
      <c r="W988" s="54">
        <f>IF(AR988=1,LEN(AW988)-LEN(SUBSTITUTE(AW988,"Y","")),"")</f>
        <v/>
      </c>
      <c r="X988" s="53">
        <f>5-(LEN(AV988)-LEN(SUBSTITUTE(AV988,"N","")))</f>
        <v/>
      </c>
      <c r="Y988" s="54">
        <f>IF(AR988=1,5-(LEN(AW988)-LEN(SUBSTITUTE(AW988,"N",""))),"")</f>
        <v/>
      </c>
      <c r="Z988" s="55">
        <f>(V988+5-X988)/5</f>
        <v/>
      </c>
      <c r="AA988" s="56">
        <f>IF(AR988=1,(W988+5-Y988)/5,"")</f>
        <v/>
      </c>
      <c r="AB988" s="57">
        <f>D988*V988/5</f>
        <v/>
      </c>
      <c r="AC988" s="58">
        <f>IF(AR988=1,D988*W988/5,"")</f>
        <v/>
      </c>
      <c r="AD988" s="57">
        <f>D988*X988/5</f>
        <v/>
      </c>
      <c r="AE988" s="58">
        <f>IF(AR988=1,D988*Y988/5,"")</f>
        <v/>
      </c>
      <c r="AF988" s="57">
        <f>D988*Z988</f>
        <v/>
      </c>
      <c r="AG988" s="58">
        <f>IF(AR988=1,D988*AA988,"")</f>
        <v/>
      </c>
      <c r="AH988" s="14" t="inlineStr">
        <is>
          <t>Y: D2, D3, D5 | N: none | X: none | U: D1, D4. See dataset-specific evidence note in MCDM_Grades and the complete rules in MCDM_Rubric.</t>
        </is>
      </c>
      <c r="AI988" s="27" t="n"/>
      <c r="AJ988" s="14" t="inlineStr">
        <is>
          <t>https://zenodo.org/records/19267189</t>
        </is>
      </c>
      <c r="AK988" s="27" t="n"/>
      <c r="AL988" s="14" t="inlineStr">
        <is>
          <t>P: primary documentation (not evaluator-verified data quality)</t>
        </is>
      </c>
      <c r="AM988" s="27" t="n"/>
      <c r="AN988" s="14" t="inlineStr">
        <is>
          <t>10.5281/zenodo.19267189</t>
        </is>
      </c>
      <c r="AO988" s="27" t="n"/>
      <c r="AP988" s="14" t="inlineStr">
        <is>
          <t>2026-09-07</t>
        </is>
      </c>
      <c r="AQ988" s="27" t="n"/>
      <c r="AR988" s="14">
        <f>IF(AND(AS988=5,LEN(AW988)=5,LEN(SUBSTITUTE(SUBSTITUTE(SUBSTITUTE(SUBSTITUTE(AW988,"Y",""),"N",""),"U",""),"X",""))=0),1,0)</f>
        <v/>
      </c>
      <c r="AS988" s="14">
        <f>COUNTA(G988,J988,M988,P988,S988)</f>
        <v/>
      </c>
      <c r="AT988" s="14">
        <f>SUM(IF(OR(G988="Y",G988="N",G988="U",G988="X"),IF(G988=F988,1,0),0),IF(OR(J988="Y",J988="N",J988="U",J988="X"),IF(J988=I988,1,0),0),IF(OR(M988="Y",M988="N",M988="U",M988="X"),IF(M988=L988,1,0),0),IF(OR(P988="Y",P988="N",P988="U",P988="X"),IF(P988=O988,1,0),0),IF(OR(S988="Y",S988="N",S988="U",S988="X"),IF(S988=R988,1,0),0))</f>
        <v/>
      </c>
      <c r="AU988" s="14">
        <f>A988&amp;"|"&amp;LEFT(C988,1)</f>
        <v/>
      </c>
      <c r="AV988" s="14">
        <f>F988&amp;I988&amp;L988&amp;O988&amp;R988</f>
        <v/>
      </c>
      <c r="AW988" s="14">
        <f>G988&amp;J988&amp;M988&amp;P988&amp;S988</f>
        <v/>
      </c>
    </row>
    <row r="989" ht="70" customHeight="1">
      <c r="A989" s="14" t="inlineStr">
        <is>
          <t>DS-124</t>
        </is>
      </c>
      <c r="B989" s="14" t="inlineStr">
        <is>
          <t>Mobile Laser Scanning for Road Pavement Distress Detection, Dataset</t>
        </is>
      </c>
      <c r="C989" s="14" t="inlineStr">
        <is>
          <t>C Sample Size</t>
        </is>
      </c>
      <c r="D989" s="14">
        <f>MCDM_Settings!$D$10</f>
        <v/>
      </c>
      <c r="E989" s="14" t="inlineStr">
        <is>
          <t>C1 Count originals</t>
        </is>
      </c>
      <c r="F989" s="21" t="inlineStr">
        <is>
          <t>Y</t>
        </is>
      </c>
      <c r="G989" s="23" t="n"/>
      <c r="H989" s="14" t="inlineStr">
        <is>
          <t>C2 Count each class</t>
        </is>
      </c>
      <c r="I989" s="21" t="inlineStr">
        <is>
          <t>U</t>
        </is>
      </c>
      <c r="J989" s="23" t="n"/>
      <c r="K989" s="14" t="inlineStr">
        <is>
          <t>C3 Count each group</t>
        </is>
      </c>
      <c r="L989" s="21" t="inlineStr">
        <is>
          <t>Y</t>
        </is>
      </c>
      <c r="M989" s="23" t="n"/>
      <c r="N989" s="14" t="inlineStr">
        <is>
          <t>C4 Count each split</t>
        </is>
      </c>
      <c r="O989" s="21" t="inlineStr">
        <is>
          <t>U</t>
        </is>
      </c>
      <c r="P989" s="23" t="n"/>
      <c r="Q989" s="14" t="inlineStr">
        <is>
          <t>C5 Justify the size</t>
        </is>
      </c>
      <c r="R989" s="21" t="inlineStr">
        <is>
          <t>U</t>
        </is>
      </c>
      <c r="S989" s="23" t="n"/>
      <c r="T989" s="14">
        <f>IF(Z989=0,IF(ISNUMBER(SEARCH("X",AV989)),"Unrated (0-5; X)","Unrated (0-5)"),IF(Z989=1,V989&amp;"/5",V989&amp;"-"&amp;X989&amp;"/5 (P"&amp;IF(ISNUMBER(SEARCH("X",AV989)),"; X","")&amp;")"))</f>
        <v/>
      </c>
      <c r="U989" s="26">
        <f>IF(AS989=0,"",IF(AR989=0,"Incomplete/invalid",IF(AA989=0,IF(ISNUMBER(SEARCH("X",AW989)),"Unrated (0-5; X)","Unrated (0-5)"),IF(AA989=1,W989&amp;"/5",W989&amp;"-"&amp;Y989&amp;"/5 (P"&amp;IF(ISNUMBER(SEARCH("X",AW989)),"; X","")&amp;")"))))</f>
        <v/>
      </c>
      <c r="V989" s="53">
        <f>LEN(AV989)-LEN(SUBSTITUTE(AV989,"Y",""))</f>
        <v/>
      </c>
      <c r="W989" s="54">
        <f>IF(AR989=1,LEN(AW989)-LEN(SUBSTITUTE(AW989,"Y","")),"")</f>
        <v/>
      </c>
      <c r="X989" s="53">
        <f>5-(LEN(AV989)-LEN(SUBSTITUTE(AV989,"N","")))</f>
        <v/>
      </c>
      <c r="Y989" s="54">
        <f>IF(AR989=1,5-(LEN(AW989)-LEN(SUBSTITUTE(AW989,"N",""))),"")</f>
        <v/>
      </c>
      <c r="Z989" s="55">
        <f>(V989+5-X989)/5</f>
        <v/>
      </c>
      <c r="AA989" s="56">
        <f>IF(AR989=1,(W989+5-Y989)/5,"")</f>
        <v/>
      </c>
      <c r="AB989" s="57">
        <f>D989*V989/5</f>
        <v/>
      </c>
      <c r="AC989" s="58">
        <f>IF(AR989=1,D989*W989/5,"")</f>
        <v/>
      </c>
      <c r="AD989" s="57">
        <f>D989*X989/5</f>
        <v/>
      </c>
      <c r="AE989" s="58">
        <f>IF(AR989=1,D989*Y989/5,"")</f>
        <v/>
      </c>
      <c r="AF989" s="57">
        <f>D989*Z989</f>
        <v/>
      </c>
      <c r="AG989" s="58">
        <f>IF(AR989=1,D989*AA989,"")</f>
        <v/>
      </c>
      <c r="AH989" s="14" t="inlineStr">
        <is>
          <t>Y: C1, C3 | N: none | X: none | U: C2, C4, C5. See dataset-specific evidence note in MCDM_Grades and the complete rules in MCDM_Rubric.</t>
        </is>
      </c>
      <c r="AI989" s="27" t="n"/>
      <c r="AJ989" s="14" t="inlineStr">
        <is>
          <t>https://zenodo.org/records/19267189</t>
        </is>
      </c>
      <c r="AK989" s="27" t="n"/>
      <c r="AL989" s="14" t="inlineStr">
        <is>
          <t>P: primary documentation (not evaluator-verified data quality)</t>
        </is>
      </c>
      <c r="AM989" s="27" t="n"/>
      <c r="AN989" s="14" t="inlineStr">
        <is>
          <t>10.5281/zenodo.19267189</t>
        </is>
      </c>
      <c r="AO989" s="27" t="n"/>
      <c r="AP989" s="14" t="inlineStr">
        <is>
          <t>2026-09-07</t>
        </is>
      </c>
      <c r="AQ989" s="27" t="n"/>
      <c r="AR989" s="14">
        <f>IF(AND(AS989=5,LEN(AW989)=5,LEN(SUBSTITUTE(SUBSTITUTE(SUBSTITUTE(SUBSTITUTE(AW989,"Y",""),"N",""),"U",""),"X",""))=0),1,0)</f>
        <v/>
      </c>
      <c r="AS989" s="14">
        <f>COUNTA(G989,J989,M989,P989,S989)</f>
        <v/>
      </c>
      <c r="AT989" s="14">
        <f>SUM(IF(OR(G989="Y",G989="N",G989="U",G989="X"),IF(G989=F989,1,0),0),IF(OR(J989="Y",J989="N",J989="U",J989="X"),IF(J989=I989,1,0),0),IF(OR(M989="Y",M989="N",M989="U",M989="X"),IF(M989=L989,1,0),0),IF(OR(P989="Y",P989="N",P989="U",P989="X"),IF(P989=O989,1,0),0),IF(OR(S989="Y",S989="N",S989="U",S989="X"),IF(S989=R989,1,0),0))</f>
        <v/>
      </c>
      <c r="AU989" s="14">
        <f>A989&amp;"|"&amp;LEFT(C989,1)</f>
        <v/>
      </c>
      <c r="AV989" s="14">
        <f>F989&amp;I989&amp;L989&amp;O989&amp;R989</f>
        <v/>
      </c>
      <c r="AW989" s="14">
        <f>G989&amp;J989&amp;M989&amp;P989&amp;S989</f>
        <v/>
      </c>
    </row>
    <row r="990" ht="70" customHeight="1">
      <c r="A990" s="14" t="inlineStr">
        <is>
          <t>DS-124</t>
        </is>
      </c>
      <c r="B990" s="14" t="inlineStr">
        <is>
          <t>Mobile Laser Scanning for Road Pavement Distress Detection, Dataset</t>
        </is>
      </c>
      <c r="C990" s="14" t="inlineStr">
        <is>
          <t>R Domain Fit</t>
        </is>
      </c>
      <c r="D990" s="14">
        <f>MCDM_Settings!$D$11</f>
        <v/>
      </c>
      <c r="E990" s="14" t="inlineStr">
        <is>
          <t>R1 Define the domain</t>
        </is>
      </c>
      <c r="F990" s="21" t="inlineStr">
        <is>
          <t>Y</t>
        </is>
      </c>
      <c r="G990" s="23" t="n"/>
      <c r="H990" s="14" t="inlineStr">
        <is>
          <t>R2 Describe coverage</t>
        </is>
      </c>
      <c r="I990" s="21" t="inlineStr">
        <is>
          <t>U</t>
        </is>
      </c>
      <c r="J990" s="23" t="n"/>
      <c r="K990" s="14" t="inlineStr">
        <is>
          <t>R3 Compare the target</t>
        </is>
      </c>
      <c r="L990" s="21" t="inlineStr">
        <is>
          <t>U</t>
        </is>
      </c>
      <c r="M990" s="23" t="n"/>
      <c r="N990" s="14" t="inlineStr">
        <is>
          <t>R4 Check for bias</t>
        </is>
      </c>
      <c r="O990" s="21" t="inlineStr">
        <is>
          <t>U</t>
        </is>
      </c>
      <c r="P990" s="23" t="n"/>
      <c r="Q990" s="14" t="inlineStr">
        <is>
          <t>R5 Test a new domain</t>
        </is>
      </c>
      <c r="R990" s="21" t="inlineStr">
        <is>
          <t>U</t>
        </is>
      </c>
      <c r="S990" s="23" t="n"/>
      <c r="T990" s="14">
        <f>IF(Z990=0,IF(ISNUMBER(SEARCH("X",AV990)),"Unrated (0-5; X)","Unrated (0-5)"),IF(Z990=1,V990&amp;"/5",V990&amp;"-"&amp;X990&amp;"/5 (P"&amp;IF(ISNUMBER(SEARCH("X",AV990)),"; X","")&amp;")"))</f>
        <v/>
      </c>
      <c r="U990" s="26">
        <f>IF(AS990=0,"",IF(AR990=0,"Incomplete/invalid",IF(AA990=0,IF(ISNUMBER(SEARCH("X",AW990)),"Unrated (0-5; X)","Unrated (0-5)"),IF(AA990=1,W990&amp;"/5",W990&amp;"-"&amp;Y990&amp;"/5 (P"&amp;IF(ISNUMBER(SEARCH("X",AW990)),"; X","")&amp;")"))))</f>
        <v/>
      </c>
      <c r="V990" s="53">
        <f>LEN(AV990)-LEN(SUBSTITUTE(AV990,"Y",""))</f>
        <v/>
      </c>
      <c r="W990" s="54">
        <f>IF(AR990=1,LEN(AW990)-LEN(SUBSTITUTE(AW990,"Y","")),"")</f>
        <v/>
      </c>
      <c r="X990" s="53">
        <f>5-(LEN(AV990)-LEN(SUBSTITUTE(AV990,"N","")))</f>
        <v/>
      </c>
      <c r="Y990" s="54">
        <f>IF(AR990=1,5-(LEN(AW990)-LEN(SUBSTITUTE(AW990,"N",""))),"")</f>
        <v/>
      </c>
      <c r="Z990" s="55">
        <f>(V990+5-X990)/5</f>
        <v/>
      </c>
      <c r="AA990" s="56">
        <f>IF(AR990=1,(W990+5-Y990)/5,"")</f>
        <v/>
      </c>
      <c r="AB990" s="57">
        <f>D990*V990/5</f>
        <v/>
      </c>
      <c r="AC990" s="58">
        <f>IF(AR990=1,D990*W990/5,"")</f>
        <v/>
      </c>
      <c r="AD990" s="57">
        <f>D990*X990/5</f>
        <v/>
      </c>
      <c r="AE990" s="58">
        <f>IF(AR990=1,D990*Y990/5,"")</f>
        <v/>
      </c>
      <c r="AF990" s="57">
        <f>D990*Z990</f>
        <v/>
      </c>
      <c r="AG990" s="58">
        <f>IF(AR990=1,D990*AA990,"")</f>
        <v/>
      </c>
      <c r="AH990" s="14" t="inlineStr">
        <is>
          <t>Y: R1 | N: none | X: none | U: R2, R3, R4, R5. See dataset-specific evidence note in MCDM_Grades and the complete rules in MCDM_Rubric.</t>
        </is>
      </c>
      <c r="AI990" s="27" t="n"/>
      <c r="AJ990" s="14" t="inlineStr">
        <is>
          <t>https://zenodo.org/records/19267189</t>
        </is>
      </c>
      <c r="AK990" s="27" t="n"/>
      <c r="AL990" s="14" t="inlineStr">
        <is>
          <t>P: primary documentation (not evaluator-verified data quality)</t>
        </is>
      </c>
      <c r="AM990" s="27" t="n"/>
      <c r="AN990" s="14" t="inlineStr">
        <is>
          <t>10.5281/zenodo.19267189</t>
        </is>
      </c>
      <c r="AO990" s="27" t="n"/>
      <c r="AP990" s="14" t="inlineStr">
        <is>
          <t>2026-09-07</t>
        </is>
      </c>
      <c r="AQ990" s="27" t="n"/>
      <c r="AR990" s="14">
        <f>IF(AND(AS990=5,LEN(AW990)=5,LEN(SUBSTITUTE(SUBSTITUTE(SUBSTITUTE(SUBSTITUTE(AW990,"Y",""),"N",""),"U",""),"X",""))=0),1,0)</f>
        <v/>
      </c>
      <c r="AS990" s="14">
        <f>COUNTA(G990,J990,M990,P990,S990)</f>
        <v/>
      </c>
      <c r="AT990" s="14">
        <f>SUM(IF(OR(G990="Y",G990="N",G990="U",G990="X"),IF(G990=F990,1,0),0),IF(OR(J990="Y",J990="N",J990="U",J990="X"),IF(J990=I990,1,0),0),IF(OR(M990="Y",M990="N",M990="U",M990="X"),IF(M990=L990,1,0),0),IF(OR(P990="Y",P990="N",P990="U",P990="X"),IF(P990=O990,1,0),0),IF(OR(S990="Y",S990="N",S990="U",S990="X"),IF(S990=R990,1,0),0))</f>
        <v/>
      </c>
      <c r="AU990" s="14">
        <f>A990&amp;"|"&amp;LEFT(C990,1)</f>
        <v/>
      </c>
      <c r="AV990" s="14">
        <f>F990&amp;I990&amp;L990&amp;O990&amp;R990</f>
        <v/>
      </c>
      <c r="AW990" s="14">
        <f>G990&amp;J990&amp;M990&amp;P990&amp;S990</f>
        <v/>
      </c>
    </row>
    <row r="991" ht="70" customHeight="1">
      <c r="A991" s="14" t="inlineStr">
        <is>
          <t>DS-124</t>
        </is>
      </c>
      <c r="B991" s="14" t="inlineStr">
        <is>
          <t>Mobile Laser Scanning for Road Pavement Distress Detection, Dataset</t>
        </is>
      </c>
      <c r="C991" s="14" t="inlineStr">
        <is>
          <t>M Sensor Details</t>
        </is>
      </c>
      <c r="D991" s="14">
        <f>MCDM_Settings!$D$12</f>
        <v/>
      </c>
      <c r="E991" s="14" t="inlineStr">
        <is>
          <t>M1 Identify equipment</t>
        </is>
      </c>
      <c r="F991" s="21" t="inlineStr">
        <is>
          <t>Y</t>
        </is>
      </c>
      <c r="G991" s="23" t="n"/>
      <c r="H991" s="14" t="inlineStr">
        <is>
          <t>M2 Specify the scale</t>
        </is>
      </c>
      <c r="I991" s="21" t="inlineStr">
        <is>
          <t>U</t>
        </is>
      </c>
      <c r="J991" s="23" t="n"/>
      <c r="K991" s="14" t="inlineStr">
        <is>
          <t>M3 Locate the records</t>
        </is>
      </c>
      <c r="L991" s="21" t="inlineStr">
        <is>
          <t>Y</t>
        </is>
      </c>
      <c r="M991" s="23" t="n"/>
      <c r="N991" s="14" t="inlineStr">
        <is>
          <t>M4 Report precision</t>
        </is>
      </c>
      <c r="O991" s="21" t="inlineStr">
        <is>
          <t>U</t>
        </is>
      </c>
      <c r="P991" s="23" t="n"/>
      <c r="Q991" s="14" t="inlineStr">
        <is>
          <t>M5 Explain processing</t>
        </is>
      </c>
      <c r="R991" s="21" t="inlineStr">
        <is>
          <t>U</t>
        </is>
      </c>
      <c r="S991" s="23" t="n"/>
      <c r="T991" s="14">
        <f>IF(Z991=0,IF(ISNUMBER(SEARCH("X",AV991)),"Unrated (0-5; X)","Unrated (0-5)"),IF(Z991=1,V991&amp;"/5",V991&amp;"-"&amp;X991&amp;"/5 (P"&amp;IF(ISNUMBER(SEARCH("X",AV991)),"; X","")&amp;")"))</f>
        <v/>
      </c>
      <c r="U991" s="26">
        <f>IF(AS991=0,"",IF(AR991=0,"Incomplete/invalid",IF(AA991=0,IF(ISNUMBER(SEARCH("X",AW991)),"Unrated (0-5; X)","Unrated (0-5)"),IF(AA991=1,W991&amp;"/5",W991&amp;"-"&amp;Y991&amp;"/5 (P"&amp;IF(ISNUMBER(SEARCH("X",AW991)),"; X","")&amp;")"))))</f>
        <v/>
      </c>
      <c r="V991" s="53">
        <f>LEN(AV991)-LEN(SUBSTITUTE(AV991,"Y",""))</f>
        <v/>
      </c>
      <c r="W991" s="54">
        <f>IF(AR991=1,LEN(AW991)-LEN(SUBSTITUTE(AW991,"Y","")),"")</f>
        <v/>
      </c>
      <c r="X991" s="53">
        <f>5-(LEN(AV991)-LEN(SUBSTITUTE(AV991,"N","")))</f>
        <v/>
      </c>
      <c r="Y991" s="54">
        <f>IF(AR991=1,5-(LEN(AW991)-LEN(SUBSTITUTE(AW991,"N",""))),"")</f>
        <v/>
      </c>
      <c r="Z991" s="55">
        <f>(V991+5-X991)/5</f>
        <v/>
      </c>
      <c r="AA991" s="56">
        <f>IF(AR991=1,(W991+5-Y991)/5,"")</f>
        <v/>
      </c>
      <c r="AB991" s="57">
        <f>D991*V991/5</f>
        <v/>
      </c>
      <c r="AC991" s="58">
        <f>IF(AR991=1,D991*W991/5,"")</f>
        <v/>
      </c>
      <c r="AD991" s="57">
        <f>D991*X991/5</f>
        <v/>
      </c>
      <c r="AE991" s="58">
        <f>IF(AR991=1,D991*Y991/5,"")</f>
        <v/>
      </c>
      <c r="AF991" s="57">
        <f>D991*Z991</f>
        <v/>
      </c>
      <c r="AG991" s="58">
        <f>IF(AR991=1,D991*AA991,"")</f>
        <v/>
      </c>
      <c r="AH991" s="14" t="inlineStr">
        <is>
          <t>Y: M1, M3 | N: none | X: none | U: M2, M4, M5. See dataset-specific evidence note in MCDM_Grades and the complete rules in MCDM_Rubric.</t>
        </is>
      </c>
      <c r="AI991" s="27" t="n"/>
      <c r="AJ991" s="14" t="inlineStr">
        <is>
          <t>https://zenodo.org/records/19267189</t>
        </is>
      </c>
      <c r="AK991" s="27" t="n"/>
      <c r="AL991" s="14" t="inlineStr">
        <is>
          <t>P: primary documentation (not evaluator-verified data quality)</t>
        </is>
      </c>
      <c r="AM991" s="27" t="n"/>
      <c r="AN991" s="14" t="inlineStr">
        <is>
          <t>10.5281/zenodo.19267189</t>
        </is>
      </c>
      <c r="AO991" s="27" t="n"/>
      <c r="AP991" s="14" t="inlineStr">
        <is>
          <t>2026-09-07</t>
        </is>
      </c>
      <c r="AQ991" s="27" t="n"/>
      <c r="AR991" s="14">
        <f>IF(AND(AS991=5,LEN(AW991)=5,LEN(SUBSTITUTE(SUBSTITUTE(SUBSTITUTE(SUBSTITUTE(AW991,"Y",""),"N",""),"U",""),"X",""))=0),1,0)</f>
        <v/>
      </c>
      <c r="AS991" s="14">
        <f>COUNTA(G991,J991,M991,P991,S991)</f>
        <v/>
      </c>
      <c r="AT991" s="14">
        <f>SUM(IF(OR(G991="Y",G991="N",G991="U",G991="X"),IF(G991=F991,1,0),0),IF(OR(J991="Y",J991="N",J991="U",J991="X"),IF(J991=I991,1,0),0),IF(OR(M991="Y",M991="N",M991="U",M991="X"),IF(M991=L991,1,0),0),IF(OR(P991="Y",P991="N",P991="U",P991="X"),IF(P991=O991,1,0),0),IF(OR(S991="Y",S991="N",S991="U",S991="X"),IF(S991=R991,1,0),0))</f>
        <v/>
      </c>
      <c r="AU991" s="14">
        <f>A991&amp;"|"&amp;LEFT(C991,1)</f>
        <v/>
      </c>
      <c r="AV991" s="14">
        <f>F991&amp;I991&amp;L991&amp;O991&amp;R991</f>
        <v/>
      </c>
      <c r="AW991" s="14">
        <f>G991&amp;J991&amp;M991&amp;P991&amp;S991</f>
        <v/>
      </c>
    </row>
    <row r="992" ht="70" customHeight="1">
      <c r="A992" s="14" t="inlineStr">
        <is>
          <t>DS-124</t>
        </is>
      </c>
      <c r="B992" s="14" t="inlineStr">
        <is>
          <t>Mobile Laser Scanning for Road Pavement Distress Detection, Dataset</t>
        </is>
      </c>
      <c r="C992" s="14" t="inlineStr">
        <is>
          <t>V Test Readiness</t>
        </is>
      </c>
      <c r="D992" s="14">
        <f>MCDM_Settings!$D$13</f>
        <v/>
      </c>
      <c r="E992" s="14" t="inlineStr">
        <is>
          <t>V1 Identify test data</t>
        </is>
      </c>
      <c r="F992" s="21" t="inlineStr">
        <is>
          <t>Y</t>
        </is>
      </c>
      <c r="G992" s="23" t="n"/>
      <c r="H992" s="14" t="inlineStr">
        <is>
          <t>V2 Define the splits</t>
        </is>
      </c>
      <c r="I992" s="21" t="inlineStr">
        <is>
          <t>U</t>
        </is>
      </c>
      <c r="J992" s="23" t="n"/>
      <c r="K992" s="14" t="inlineStr">
        <is>
          <t>V3 Prevent leakage</t>
        </is>
      </c>
      <c r="L992" s="21" t="inlineStr">
        <is>
          <t>U</t>
        </is>
      </c>
      <c r="M992" s="23" t="n"/>
      <c r="N992" s="14" t="inlineStr">
        <is>
          <t>V4 Provide a baseline</t>
        </is>
      </c>
      <c r="O992" s="21" t="inlineStr">
        <is>
          <t>U</t>
        </is>
      </c>
      <c r="P992" s="23" t="n"/>
      <c r="Q992" s="14" t="inlineStr">
        <is>
          <t>V5 Report uncertainty</t>
        </is>
      </c>
      <c r="R992" s="21" t="inlineStr">
        <is>
          <t>U</t>
        </is>
      </c>
      <c r="S992" s="23" t="n"/>
      <c r="T992" s="14">
        <f>IF(Z992=0,IF(ISNUMBER(SEARCH("X",AV992)),"Unrated (0-5; X)","Unrated (0-5)"),IF(Z992=1,V992&amp;"/5",V992&amp;"-"&amp;X992&amp;"/5 (P"&amp;IF(ISNUMBER(SEARCH("X",AV992)),"; X","")&amp;")"))</f>
        <v/>
      </c>
      <c r="U992" s="26">
        <f>IF(AS992=0,"",IF(AR992=0,"Incomplete/invalid",IF(AA992=0,IF(ISNUMBER(SEARCH("X",AW992)),"Unrated (0-5; X)","Unrated (0-5)"),IF(AA992=1,W992&amp;"/5",W992&amp;"-"&amp;Y992&amp;"/5 (P"&amp;IF(ISNUMBER(SEARCH("X",AW992)),"; X","")&amp;")"))))</f>
        <v/>
      </c>
      <c r="V992" s="53">
        <f>LEN(AV992)-LEN(SUBSTITUTE(AV992,"Y",""))</f>
        <v/>
      </c>
      <c r="W992" s="54">
        <f>IF(AR992=1,LEN(AW992)-LEN(SUBSTITUTE(AW992,"Y","")),"")</f>
        <v/>
      </c>
      <c r="X992" s="53">
        <f>5-(LEN(AV992)-LEN(SUBSTITUTE(AV992,"N","")))</f>
        <v/>
      </c>
      <c r="Y992" s="54">
        <f>IF(AR992=1,5-(LEN(AW992)-LEN(SUBSTITUTE(AW992,"N",""))),"")</f>
        <v/>
      </c>
      <c r="Z992" s="55">
        <f>(V992+5-X992)/5</f>
        <v/>
      </c>
      <c r="AA992" s="56">
        <f>IF(AR992=1,(W992+5-Y992)/5,"")</f>
        <v/>
      </c>
      <c r="AB992" s="57">
        <f>D992*V992/5</f>
        <v/>
      </c>
      <c r="AC992" s="58">
        <f>IF(AR992=1,D992*W992/5,"")</f>
        <v/>
      </c>
      <c r="AD992" s="57">
        <f>D992*X992/5</f>
        <v/>
      </c>
      <c r="AE992" s="58">
        <f>IF(AR992=1,D992*Y992/5,"")</f>
        <v/>
      </c>
      <c r="AF992" s="57">
        <f>D992*Z992</f>
        <v/>
      </c>
      <c r="AG992" s="58">
        <f>IF(AR992=1,D992*AA992,"")</f>
        <v/>
      </c>
      <c r="AH992" s="14" t="inlineStr">
        <is>
          <t>Y: V1 | N: none | X: none | U: V2, V3, V4, V5. See dataset-specific evidence note in MCDM_Grades and the complete rules in MCDM_Rubric.</t>
        </is>
      </c>
      <c r="AI992" s="27" t="n"/>
      <c r="AJ992" s="14" t="inlineStr">
        <is>
          <t>https://zenodo.org/records/19267189</t>
        </is>
      </c>
      <c r="AK992" s="27" t="n"/>
      <c r="AL992" s="14" t="inlineStr">
        <is>
          <t>P: primary documentation (not evaluator-verified data quality)</t>
        </is>
      </c>
      <c r="AM992" s="27" t="n"/>
      <c r="AN992" s="14" t="inlineStr">
        <is>
          <t>10.5281/zenodo.19267189</t>
        </is>
      </c>
      <c r="AO992" s="27" t="n"/>
      <c r="AP992" s="14" t="inlineStr">
        <is>
          <t>2026-09-07</t>
        </is>
      </c>
      <c r="AQ992" s="27" t="n"/>
      <c r="AR992" s="14">
        <f>IF(AND(AS992=5,LEN(AW992)=5,LEN(SUBSTITUTE(SUBSTITUTE(SUBSTITUTE(SUBSTITUTE(AW992,"Y",""),"N",""),"U",""),"X",""))=0),1,0)</f>
        <v/>
      </c>
      <c r="AS992" s="14">
        <f>COUNTA(G992,J992,M992,P992,S992)</f>
        <v/>
      </c>
      <c r="AT992" s="14">
        <f>SUM(IF(OR(G992="Y",G992="N",G992="U",G992="X"),IF(G992=F992,1,0),0),IF(OR(J992="Y",J992="N",J992="U",J992="X"),IF(J992=I992,1,0),0),IF(OR(M992="Y",M992="N",M992="U",M992="X"),IF(M992=L992,1,0),0),IF(OR(P992="Y",P992="N",P992="U",P992="X"),IF(P992=O992,1,0),0),IF(OR(S992="Y",S992="N",S992="U",S992="X"),IF(S992=R992,1,0),0))</f>
        <v/>
      </c>
      <c r="AU992" s="14">
        <f>A992&amp;"|"&amp;LEFT(C992,1)</f>
        <v/>
      </c>
      <c r="AV992" s="14">
        <f>F992&amp;I992&amp;L992&amp;O992&amp;R992</f>
        <v/>
      </c>
      <c r="AW992" s="14">
        <f>G992&amp;J992&amp;M992&amp;P992&amp;S992</f>
        <v/>
      </c>
    </row>
    <row r="993" ht="70" customHeight="1">
      <c r="A993" s="14" t="inlineStr">
        <is>
          <t>DS-124</t>
        </is>
      </c>
      <c r="B993" s="14" t="inlineStr">
        <is>
          <t>Mobile Laser Scanning for Road Pavement Distress Detection, Dataset</t>
        </is>
      </c>
      <c r="C993" s="14" t="inlineStr">
        <is>
          <t>E Engineering Value</t>
        </is>
      </c>
      <c r="D993" s="14">
        <f>MCDM_Settings!$D$14</f>
        <v/>
      </c>
      <c r="E993" s="14" t="inlineStr">
        <is>
          <t>E1 Define the outcome</t>
        </is>
      </c>
      <c r="F993" s="21" t="inlineStr">
        <is>
          <t>U</t>
        </is>
      </c>
      <c r="G993" s="23" t="n"/>
      <c r="H993" s="14" t="inlineStr">
        <is>
          <t>E2 Provide measurements</t>
        </is>
      </c>
      <c r="I993" s="21" t="inlineStr">
        <is>
          <t>U</t>
        </is>
      </c>
      <c r="J993" s="23" t="n"/>
      <c r="K993" s="14" t="inlineStr">
        <is>
          <t>E3 Link the records</t>
        </is>
      </c>
      <c r="L993" s="21" t="inlineStr">
        <is>
          <t>U</t>
        </is>
      </c>
      <c r="M993" s="23" t="n"/>
      <c r="N993" s="14" t="inlineStr">
        <is>
          <t>E4 Map agency needs</t>
        </is>
      </c>
      <c r="O993" s="21" t="inlineStr">
        <is>
          <t>U</t>
        </is>
      </c>
      <c r="P993" s="23" t="n"/>
      <c r="Q993" s="14" t="inlineStr">
        <is>
          <t>E5 Validate the decision</t>
        </is>
      </c>
      <c r="R993" s="21" t="inlineStr">
        <is>
          <t>U</t>
        </is>
      </c>
      <c r="S993" s="23" t="n"/>
      <c r="T993" s="14">
        <f>IF(Z993=0,IF(ISNUMBER(SEARCH("X",AV993)),"Unrated (0-5; X)","Unrated (0-5)"),IF(Z993=1,V993&amp;"/5",V993&amp;"-"&amp;X993&amp;"/5 (P"&amp;IF(ISNUMBER(SEARCH("X",AV993)),"; X","")&amp;")"))</f>
        <v/>
      </c>
      <c r="U993" s="26">
        <f>IF(AS993=0,"",IF(AR993=0,"Incomplete/invalid",IF(AA993=0,IF(ISNUMBER(SEARCH("X",AW993)),"Unrated (0-5; X)","Unrated (0-5)"),IF(AA993=1,W993&amp;"/5",W993&amp;"-"&amp;Y993&amp;"/5 (P"&amp;IF(ISNUMBER(SEARCH("X",AW993)),"; X","")&amp;")"))))</f>
        <v/>
      </c>
      <c r="V993" s="53">
        <f>LEN(AV993)-LEN(SUBSTITUTE(AV993,"Y",""))</f>
        <v/>
      </c>
      <c r="W993" s="54">
        <f>IF(AR993=1,LEN(AW993)-LEN(SUBSTITUTE(AW993,"Y","")),"")</f>
        <v/>
      </c>
      <c r="X993" s="53">
        <f>5-(LEN(AV993)-LEN(SUBSTITUTE(AV993,"N","")))</f>
        <v/>
      </c>
      <c r="Y993" s="54">
        <f>IF(AR993=1,5-(LEN(AW993)-LEN(SUBSTITUTE(AW993,"N",""))),"")</f>
        <v/>
      </c>
      <c r="Z993" s="55">
        <f>(V993+5-X993)/5</f>
        <v/>
      </c>
      <c r="AA993" s="56">
        <f>IF(AR993=1,(W993+5-Y993)/5,"")</f>
        <v/>
      </c>
      <c r="AB993" s="57">
        <f>D993*V993/5</f>
        <v/>
      </c>
      <c r="AC993" s="58">
        <f>IF(AR993=1,D993*W993/5,"")</f>
        <v/>
      </c>
      <c r="AD993" s="57">
        <f>D993*X993/5</f>
        <v/>
      </c>
      <c r="AE993" s="58">
        <f>IF(AR993=1,D993*Y993/5,"")</f>
        <v/>
      </c>
      <c r="AF993" s="57">
        <f>D993*Z993</f>
        <v/>
      </c>
      <c r="AG993" s="58">
        <f>IF(AR993=1,D993*AA993,"")</f>
        <v/>
      </c>
      <c r="AH993" s="14" t="inlineStr">
        <is>
          <t>Y: none | N: none | X: none | U: E1, E2, E3, E4, E5. See dataset-specific evidence note in MCDM_Grades and the complete rules in MCDM_Rubric.</t>
        </is>
      </c>
      <c r="AI993" s="27" t="n"/>
      <c r="AJ993" s="14" t="inlineStr">
        <is>
          <t>https://zenodo.org/records/19267189</t>
        </is>
      </c>
      <c r="AK993" s="27" t="n"/>
      <c r="AL993" s="14" t="inlineStr">
        <is>
          <t>P: primary documentation (not evaluator-verified data quality)</t>
        </is>
      </c>
      <c r="AM993" s="27" t="n"/>
      <c r="AN993" s="14" t="inlineStr">
        <is>
          <t>10.5281/zenodo.19267189</t>
        </is>
      </c>
      <c r="AO993" s="27" t="n"/>
      <c r="AP993" s="14" t="inlineStr">
        <is>
          <t>2026-09-07</t>
        </is>
      </c>
      <c r="AQ993" s="27" t="n"/>
      <c r="AR993" s="14">
        <f>IF(AND(AS993=5,LEN(AW993)=5,LEN(SUBSTITUTE(SUBSTITUTE(SUBSTITUTE(SUBSTITUTE(AW993,"Y",""),"N",""),"U",""),"X",""))=0),1,0)</f>
        <v/>
      </c>
      <c r="AS993" s="14">
        <f>COUNTA(G993,J993,M993,P993,S993)</f>
        <v/>
      </c>
      <c r="AT993" s="14">
        <f>SUM(IF(OR(G993="Y",G993="N",G993="U",G993="X"),IF(G993=F993,1,0),0),IF(OR(J993="Y",J993="N",J993="U",J993="X"),IF(J993=I993,1,0),0),IF(OR(M993="Y",M993="N",M993="U",M993="X"),IF(M993=L993,1,0),0),IF(OR(P993="Y",P993="N",P993="U",P993="X"),IF(P993=O993,1,0),0),IF(OR(S993="Y",S993="N",S993="U",S993="X"),IF(S993=R993,1,0),0))</f>
        <v/>
      </c>
      <c r="AU993" s="14">
        <f>A993&amp;"|"&amp;LEFT(C993,1)</f>
        <v/>
      </c>
      <c r="AV993" s="14">
        <f>F993&amp;I993&amp;L993&amp;O993&amp;R993</f>
        <v/>
      </c>
      <c r="AW993" s="14">
        <f>G993&amp;J993&amp;M993&amp;P993&amp;S993</f>
        <v/>
      </c>
    </row>
    <row r="994" ht="70" customHeight="1">
      <c r="A994" s="14" t="inlineStr">
        <is>
          <t>DS-125</t>
        </is>
      </c>
      <c r="B994" s="14" t="inlineStr">
        <is>
          <t>Multilevel classification of road pavement</t>
        </is>
      </c>
      <c r="C994" s="14" t="inlineStr">
        <is>
          <t>A Access</t>
        </is>
      </c>
      <c r="D994" s="14">
        <f>MCDM_Settings!$D$7</f>
        <v/>
      </c>
      <c r="E994" s="14" t="inlineStr">
        <is>
          <t>A1 Find the release</t>
        </is>
      </c>
      <c r="F994" s="21" t="inlineStr">
        <is>
          <t>Y</t>
        </is>
      </c>
      <c r="G994" s="23" t="n"/>
      <c r="H994" s="14" t="inlineStr">
        <is>
          <t>A2 Get the data</t>
        </is>
      </c>
      <c r="I994" s="21" t="inlineStr">
        <is>
          <t>U</t>
        </is>
      </c>
      <c r="J994" s="23" t="n"/>
      <c r="K994" s="14" t="inlineStr">
        <is>
          <t>A3 Check the license</t>
        </is>
      </c>
      <c r="L994" s="21" t="inlineStr">
        <is>
          <t>Y</t>
        </is>
      </c>
      <c r="M994" s="23" t="n"/>
      <c r="N994" s="14" t="inlineStr">
        <is>
          <t>A4 Check other rights</t>
        </is>
      </c>
      <c r="O994" s="21" t="inlineStr">
        <is>
          <t>U</t>
        </is>
      </c>
      <c r="P994" s="23" t="n"/>
      <c r="Q994" s="14" t="inlineStr">
        <is>
          <t>A5 Open a sample</t>
        </is>
      </c>
      <c r="R994" s="21" t="inlineStr">
        <is>
          <t>U</t>
        </is>
      </c>
      <c r="S994" s="23" t="n"/>
      <c r="T994" s="14">
        <f>IF(Z994=0,IF(ISNUMBER(SEARCH("X",AV994)),"Unrated (0-5; X)","Unrated (0-5)"),IF(Z994=1,V994&amp;"/5",V994&amp;"-"&amp;X994&amp;"/5 (P"&amp;IF(ISNUMBER(SEARCH("X",AV994)),"; X","")&amp;")"))</f>
        <v/>
      </c>
      <c r="U994" s="26">
        <f>IF(AS994=0,"",IF(AR994=0,"Incomplete/invalid",IF(AA994=0,IF(ISNUMBER(SEARCH("X",AW994)),"Unrated (0-5; X)","Unrated (0-5)"),IF(AA994=1,W994&amp;"/5",W994&amp;"-"&amp;Y994&amp;"/5 (P"&amp;IF(ISNUMBER(SEARCH("X",AW994)),"; X","")&amp;")"))))</f>
        <v/>
      </c>
      <c r="V994" s="53">
        <f>LEN(AV994)-LEN(SUBSTITUTE(AV994,"Y",""))</f>
        <v/>
      </c>
      <c r="W994" s="54">
        <f>IF(AR994=1,LEN(AW994)-LEN(SUBSTITUTE(AW994,"Y","")),"")</f>
        <v/>
      </c>
      <c r="X994" s="53">
        <f>5-(LEN(AV994)-LEN(SUBSTITUTE(AV994,"N","")))</f>
        <v/>
      </c>
      <c r="Y994" s="54">
        <f>IF(AR994=1,5-(LEN(AW994)-LEN(SUBSTITUTE(AW994,"N",""))),"")</f>
        <v/>
      </c>
      <c r="Z994" s="55">
        <f>(V994+5-X994)/5</f>
        <v/>
      </c>
      <c r="AA994" s="56">
        <f>IF(AR994=1,(W994+5-Y994)/5,"")</f>
        <v/>
      </c>
      <c r="AB994" s="57">
        <f>D994*V994/5</f>
        <v/>
      </c>
      <c r="AC994" s="58">
        <f>IF(AR994=1,D994*W994/5,"")</f>
        <v/>
      </c>
      <c r="AD994" s="57">
        <f>D994*X994/5</f>
        <v/>
      </c>
      <c r="AE994" s="58">
        <f>IF(AR994=1,D994*Y994/5,"")</f>
        <v/>
      </c>
      <c r="AF994" s="57">
        <f>D994*Z994</f>
        <v/>
      </c>
      <c r="AG994" s="58">
        <f>IF(AR994=1,D994*AA994,"")</f>
        <v/>
      </c>
      <c r="AH994" s="14" t="inlineStr">
        <is>
          <t>Y: A1, A3 | N: none | X: none | U: A2, A4, A5. See dataset-specific evidence note in MCDM_Grades and the complete rules in MCDM_Rubric.</t>
        </is>
      </c>
      <c r="AI994" s="27" t="n"/>
      <c r="AJ994" s="14" t="inlineStr">
        <is>
          <t>https://zenodo.org/records/15229291</t>
        </is>
      </c>
      <c r="AK994" s="27" t="n"/>
      <c r="AL994" s="14" t="inlineStr">
        <is>
          <t>P: primary documentation (not evaluator-verified data quality)</t>
        </is>
      </c>
      <c r="AM994" s="27" t="n"/>
      <c r="AN994" s="14" t="inlineStr">
        <is>
          <t>10.5281/zenodo.15229291</t>
        </is>
      </c>
      <c r="AO994" s="27" t="n"/>
      <c r="AP994" s="14" t="inlineStr">
        <is>
          <t>2026-09-07</t>
        </is>
      </c>
      <c r="AQ994" s="27" t="n"/>
      <c r="AR994" s="14">
        <f>IF(AND(AS994=5,LEN(AW994)=5,LEN(SUBSTITUTE(SUBSTITUTE(SUBSTITUTE(SUBSTITUTE(AW994,"Y",""),"N",""),"U",""),"X",""))=0),1,0)</f>
        <v/>
      </c>
      <c r="AS994" s="14">
        <f>COUNTA(G994,J994,M994,P994,S994)</f>
        <v/>
      </c>
      <c r="AT994" s="14">
        <f>SUM(IF(OR(G994="Y",G994="N",G994="U",G994="X"),IF(G994=F994,1,0),0),IF(OR(J994="Y",J994="N",J994="U",J994="X"),IF(J994=I994,1,0),0),IF(OR(M994="Y",M994="N",M994="U",M994="X"),IF(M994=L994,1,0),0),IF(OR(P994="Y",P994="N",P994="U",P994="X"),IF(P994=O994,1,0),0),IF(OR(S994="Y",S994="N",S994="U",S994="X"),IF(S994=R994,1,0),0))</f>
        <v/>
      </c>
      <c r="AU994" s="14">
        <f>A994&amp;"|"&amp;LEFT(C994,1)</f>
        <v/>
      </c>
      <c r="AV994" s="14">
        <f>F994&amp;I994&amp;L994&amp;O994&amp;R994</f>
        <v/>
      </c>
      <c r="AW994" s="14">
        <f>G994&amp;J994&amp;M994&amp;P994&amp;S994</f>
        <v/>
      </c>
    </row>
    <row r="995" ht="70" customHeight="1">
      <c r="A995" s="14" t="inlineStr">
        <is>
          <t>DS-125</t>
        </is>
      </c>
      <c r="B995" s="14" t="inlineStr">
        <is>
          <t>Multilevel classification of road pavement</t>
        </is>
      </c>
      <c r="C995" s="14" t="inlineStr">
        <is>
          <t>L Label Quality</t>
        </is>
      </c>
      <c r="D995" s="14">
        <f>MCDM_Settings!$D$8</f>
        <v/>
      </c>
      <c r="E995" s="14" t="inlineStr">
        <is>
          <t>L1 Define the targets</t>
        </is>
      </c>
      <c r="F995" s="21" t="inlineStr">
        <is>
          <t>U</t>
        </is>
      </c>
      <c r="G995" s="23" t="n"/>
      <c r="H995" s="14" t="inlineStr">
        <is>
          <t>L2 Explain the rules</t>
        </is>
      </c>
      <c r="I995" s="21" t="inlineStr">
        <is>
          <t>U</t>
        </is>
      </c>
      <c r="J995" s="23" t="n"/>
      <c r="K995" s="14" t="inlineStr">
        <is>
          <t>L3 Identify the team</t>
        </is>
      </c>
      <c r="L995" s="21" t="inlineStr">
        <is>
          <t>U</t>
        </is>
      </c>
      <c r="M995" s="23" t="n"/>
      <c r="N995" s="14" t="inlineStr">
        <is>
          <t>L4 Review and correct</t>
        </is>
      </c>
      <c r="O995" s="21" t="inlineStr">
        <is>
          <t>U</t>
        </is>
      </c>
      <c r="P995" s="23" t="n"/>
      <c r="Q995" s="14" t="inlineStr">
        <is>
          <t>L5 Measure reliability</t>
        </is>
      </c>
      <c r="R995" s="21" t="inlineStr">
        <is>
          <t>U</t>
        </is>
      </c>
      <c r="S995" s="23" t="n"/>
      <c r="T995" s="14">
        <f>IF(Z995=0,IF(ISNUMBER(SEARCH("X",AV995)),"Unrated (0-5; X)","Unrated (0-5)"),IF(Z995=1,V995&amp;"/5",V995&amp;"-"&amp;X995&amp;"/5 (P"&amp;IF(ISNUMBER(SEARCH("X",AV995)),"; X","")&amp;")"))</f>
        <v/>
      </c>
      <c r="U995" s="26">
        <f>IF(AS995=0,"",IF(AR995=0,"Incomplete/invalid",IF(AA995=0,IF(ISNUMBER(SEARCH("X",AW995)),"Unrated (0-5; X)","Unrated (0-5)"),IF(AA995=1,W995&amp;"/5",W995&amp;"-"&amp;Y995&amp;"/5 (P"&amp;IF(ISNUMBER(SEARCH("X",AW995)),"; X","")&amp;")"))))</f>
        <v/>
      </c>
      <c r="V995" s="53">
        <f>LEN(AV995)-LEN(SUBSTITUTE(AV995,"Y",""))</f>
        <v/>
      </c>
      <c r="W995" s="54">
        <f>IF(AR995=1,LEN(AW995)-LEN(SUBSTITUTE(AW995,"Y","")),"")</f>
        <v/>
      </c>
      <c r="X995" s="53">
        <f>5-(LEN(AV995)-LEN(SUBSTITUTE(AV995,"N","")))</f>
        <v/>
      </c>
      <c r="Y995" s="54">
        <f>IF(AR995=1,5-(LEN(AW995)-LEN(SUBSTITUTE(AW995,"N",""))),"")</f>
        <v/>
      </c>
      <c r="Z995" s="55">
        <f>(V995+5-X995)/5</f>
        <v/>
      </c>
      <c r="AA995" s="56">
        <f>IF(AR995=1,(W995+5-Y995)/5,"")</f>
        <v/>
      </c>
      <c r="AB995" s="57">
        <f>D995*V995/5</f>
        <v/>
      </c>
      <c r="AC995" s="58">
        <f>IF(AR995=1,D995*W995/5,"")</f>
        <v/>
      </c>
      <c r="AD995" s="57">
        <f>D995*X995/5</f>
        <v/>
      </c>
      <c r="AE995" s="58">
        <f>IF(AR995=1,D995*Y995/5,"")</f>
        <v/>
      </c>
      <c r="AF995" s="57">
        <f>D995*Z995</f>
        <v/>
      </c>
      <c r="AG995" s="58">
        <f>IF(AR995=1,D995*AA995,"")</f>
        <v/>
      </c>
      <c r="AH995" s="14" t="inlineStr">
        <is>
          <t>Y: none | N: none | X: none | U: L1, L2, L3, L4, L5. See dataset-specific evidence note in MCDM_Grades and the complete rules in MCDM_Rubric.</t>
        </is>
      </c>
      <c r="AI995" s="27" t="n"/>
      <c r="AJ995" s="14" t="inlineStr">
        <is>
          <t>https://zenodo.org/records/15229291</t>
        </is>
      </c>
      <c r="AK995" s="27" t="n"/>
      <c r="AL995" s="14" t="inlineStr">
        <is>
          <t>P: primary documentation (not evaluator-verified data quality)</t>
        </is>
      </c>
      <c r="AM995" s="27" t="n"/>
      <c r="AN995" s="14" t="inlineStr">
        <is>
          <t>10.5281/zenodo.15229291</t>
        </is>
      </c>
      <c r="AO995" s="27" t="n"/>
      <c r="AP995" s="14" t="inlineStr">
        <is>
          <t>2026-09-07</t>
        </is>
      </c>
      <c r="AQ995" s="27" t="n"/>
      <c r="AR995" s="14">
        <f>IF(AND(AS995=5,LEN(AW995)=5,LEN(SUBSTITUTE(SUBSTITUTE(SUBSTITUTE(SUBSTITUTE(AW995,"Y",""),"N",""),"U",""),"X",""))=0),1,0)</f>
        <v/>
      </c>
      <c r="AS995" s="14">
        <f>COUNTA(G995,J995,M995,P995,S995)</f>
        <v/>
      </c>
      <c r="AT995" s="14">
        <f>SUM(IF(OR(G995="Y",G995="N",G995="U",G995="X"),IF(G995=F995,1,0),0),IF(OR(J995="Y",J995="N",J995="U",J995="X"),IF(J995=I995,1,0),0),IF(OR(M995="Y",M995="N",M995="U",M995="X"),IF(M995=L995,1,0),0),IF(OR(P995="Y",P995="N",P995="U",P995="X"),IF(P995=O995,1,0),0),IF(OR(S995="Y",S995="N",S995="U",S995="X"),IF(S995=R995,1,0),0))</f>
        <v/>
      </c>
      <c r="AU995" s="14">
        <f>A995&amp;"|"&amp;LEFT(C995,1)</f>
        <v/>
      </c>
      <c r="AV995" s="14">
        <f>F995&amp;I995&amp;L995&amp;O995&amp;R995</f>
        <v/>
      </c>
      <c r="AW995" s="14">
        <f>G995&amp;J995&amp;M995&amp;P995&amp;S995</f>
        <v/>
      </c>
    </row>
    <row r="996" ht="70" customHeight="1">
      <c r="A996" s="14" t="inlineStr">
        <is>
          <t>DS-125</t>
        </is>
      </c>
      <c r="B996" s="14" t="inlineStr">
        <is>
          <t>Multilevel classification of road pavement</t>
        </is>
      </c>
      <c r="C996" s="14" t="inlineStr">
        <is>
          <t>D Documentation</t>
        </is>
      </c>
      <c r="D996" s="14">
        <f>MCDM_Settings!$D$9</f>
        <v/>
      </c>
      <c r="E996" s="14" t="inlineStr">
        <is>
          <t>D1 Describe the files</t>
        </is>
      </c>
      <c r="F996" s="21" t="inlineStr">
        <is>
          <t>U</t>
        </is>
      </c>
      <c r="G996" s="23" t="n"/>
      <c r="H996" s="14" t="inlineStr">
        <is>
          <t>D2 Explain the source</t>
        </is>
      </c>
      <c r="I996" s="21" t="inlineStr">
        <is>
          <t>U</t>
        </is>
      </c>
      <c r="J996" s="23" t="n"/>
      <c r="K996" s="14" t="inlineStr">
        <is>
          <t>D3 Track the version</t>
        </is>
      </c>
      <c r="L996" s="21" t="inlineStr">
        <is>
          <t>U</t>
        </is>
      </c>
      <c r="M996" s="23" t="n"/>
      <c r="N996" s="14" t="inlineStr">
        <is>
          <t>D4 State the limits</t>
        </is>
      </c>
      <c r="O996" s="21" t="inlineStr">
        <is>
          <t>U</t>
        </is>
      </c>
      <c r="P996" s="23" t="n"/>
      <c r="Q996" s="14" t="inlineStr">
        <is>
          <t>D5 Locate the details</t>
        </is>
      </c>
      <c r="R996" s="21" t="inlineStr">
        <is>
          <t>U</t>
        </is>
      </c>
      <c r="S996" s="23" t="n"/>
      <c r="T996" s="14">
        <f>IF(Z996=0,IF(ISNUMBER(SEARCH("X",AV996)),"Unrated (0-5; X)","Unrated (0-5)"),IF(Z996=1,V996&amp;"/5",V996&amp;"-"&amp;X996&amp;"/5 (P"&amp;IF(ISNUMBER(SEARCH("X",AV996)),"; X","")&amp;")"))</f>
        <v/>
      </c>
      <c r="U996" s="26">
        <f>IF(AS996=0,"",IF(AR996=0,"Incomplete/invalid",IF(AA996=0,IF(ISNUMBER(SEARCH("X",AW996)),"Unrated (0-5; X)","Unrated (0-5)"),IF(AA996=1,W996&amp;"/5",W996&amp;"-"&amp;Y996&amp;"/5 (P"&amp;IF(ISNUMBER(SEARCH("X",AW996)),"; X","")&amp;")"))))</f>
        <v/>
      </c>
      <c r="V996" s="53">
        <f>LEN(AV996)-LEN(SUBSTITUTE(AV996,"Y",""))</f>
        <v/>
      </c>
      <c r="W996" s="54">
        <f>IF(AR996=1,LEN(AW996)-LEN(SUBSTITUTE(AW996,"Y","")),"")</f>
        <v/>
      </c>
      <c r="X996" s="53">
        <f>5-(LEN(AV996)-LEN(SUBSTITUTE(AV996,"N","")))</f>
        <v/>
      </c>
      <c r="Y996" s="54">
        <f>IF(AR996=1,5-(LEN(AW996)-LEN(SUBSTITUTE(AW996,"N",""))),"")</f>
        <v/>
      </c>
      <c r="Z996" s="55">
        <f>(V996+5-X996)/5</f>
        <v/>
      </c>
      <c r="AA996" s="56">
        <f>IF(AR996=1,(W996+5-Y996)/5,"")</f>
        <v/>
      </c>
      <c r="AB996" s="57">
        <f>D996*V996/5</f>
        <v/>
      </c>
      <c r="AC996" s="58">
        <f>IF(AR996=1,D996*W996/5,"")</f>
        <v/>
      </c>
      <c r="AD996" s="57">
        <f>D996*X996/5</f>
        <v/>
      </c>
      <c r="AE996" s="58">
        <f>IF(AR996=1,D996*Y996/5,"")</f>
        <v/>
      </c>
      <c r="AF996" s="57">
        <f>D996*Z996</f>
        <v/>
      </c>
      <c r="AG996" s="58">
        <f>IF(AR996=1,D996*AA996,"")</f>
        <v/>
      </c>
      <c r="AH996" s="14" t="inlineStr">
        <is>
          <t>Y: none | N: none | X: none | U: D1, D2, D3, D4, D5. See dataset-specific evidence note in MCDM_Grades and the complete rules in MCDM_Rubric.</t>
        </is>
      </c>
      <c r="AI996" s="27" t="n"/>
      <c r="AJ996" s="14" t="inlineStr">
        <is>
          <t>https://zenodo.org/records/15229291</t>
        </is>
      </c>
      <c r="AK996" s="27" t="n"/>
      <c r="AL996" s="14" t="inlineStr">
        <is>
          <t>P: primary documentation (not evaluator-verified data quality)</t>
        </is>
      </c>
      <c r="AM996" s="27" t="n"/>
      <c r="AN996" s="14" t="inlineStr">
        <is>
          <t>10.5281/zenodo.15229291</t>
        </is>
      </c>
      <c r="AO996" s="27" t="n"/>
      <c r="AP996" s="14" t="inlineStr">
        <is>
          <t>2026-09-07</t>
        </is>
      </c>
      <c r="AQ996" s="27" t="n"/>
      <c r="AR996" s="14">
        <f>IF(AND(AS996=5,LEN(AW996)=5,LEN(SUBSTITUTE(SUBSTITUTE(SUBSTITUTE(SUBSTITUTE(AW996,"Y",""),"N",""),"U",""),"X",""))=0),1,0)</f>
        <v/>
      </c>
      <c r="AS996" s="14">
        <f>COUNTA(G996,J996,M996,P996,S996)</f>
        <v/>
      </c>
      <c r="AT996" s="14">
        <f>SUM(IF(OR(G996="Y",G996="N",G996="U",G996="X"),IF(G996=F996,1,0),0),IF(OR(J996="Y",J996="N",J996="U",J996="X"),IF(J996=I996,1,0),0),IF(OR(M996="Y",M996="N",M996="U",M996="X"),IF(M996=L996,1,0),0),IF(OR(P996="Y",P996="N",P996="U",P996="X"),IF(P996=O996,1,0),0),IF(OR(S996="Y",S996="N",S996="U",S996="X"),IF(S996=R996,1,0),0))</f>
        <v/>
      </c>
      <c r="AU996" s="14">
        <f>A996&amp;"|"&amp;LEFT(C996,1)</f>
        <v/>
      </c>
      <c r="AV996" s="14">
        <f>F996&amp;I996&amp;L996&amp;O996&amp;R996</f>
        <v/>
      </c>
      <c r="AW996" s="14">
        <f>G996&amp;J996&amp;M996&amp;P996&amp;S996</f>
        <v/>
      </c>
    </row>
    <row r="997" ht="70" customHeight="1">
      <c r="A997" s="14" t="inlineStr">
        <is>
          <t>DS-125</t>
        </is>
      </c>
      <c r="B997" s="14" t="inlineStr">
        <is>
          <t>Multilevel classification of road pavement</t>
        </is>
      </c>
      <c r="C997" s="14" t="inlineStr">
        <is>
          <t>C Sample Size</t>
        </is>
      </c>
      <c r="D997" s="14">
        <f>MCDM_Settings!$D$10</f>
        <v/>
      </c>
      <c r="E997" s="14" t="inlineStr">
        <is>
          <t>C1 Count originals</t>
        </is>
      </c>
      <c r="F997" s="21" t="inlineStr">
        <is>
          <t>U</t>
        </is>
      </c>
      <c r="G997" s="23" t="n"/>
      <c r="H997" s="14" t="inlineStr">
        <is>
          <t>C2 Count each class</t>
        </is>
      </c>
      <c r="I997" s="21" t="inlineStr">
        <is>
          <t>U</t>
        </is>
      </c>
      <c r="J997" s="23" t="n"/>
      <c r="K997" s="14" t="inlineStr">
        <is>
          <t>C3 Count each group</t>
        </is>
      </c>
      <c r="L997" s="21" t="inlineStr">
        <is>
          <t>U</t>
        </is>
      </c>
      <c r="M997" s="23" t="n"/>
      <c r="N997" s="14" t="inlineStr">
        <is>
          <t>C4 Count each split</t>
        </is>
      </c>
      <c r="O997" s="21" t="inlineStr">
        <is>
          <t>U</t>
        </is>
      </c>
      <c r="P997" s="23" t="n"/>
      <c r="Q997" s="14" t="inlineStr">
        <is>
          <t>C5 Justify the size</t>
        </is>
      </c>
      <c r="R997" s="21" t="inlineStr">
        <is>
          <t>U</t>
        </is>
      </c>
      <c r="S997" s="23" t="n"/>
      <c r="T997" s="14">
        <f>IF(Z997=0,IF(ISNUMBER(SEARCH("X",AV997)),"Unrated (0-5; X)","Unrated (0-5)"),IF(Z997=1,V997&amp;"/5",V997&amp;"-"&amp;X997&amp;"/5 (P"&amp;IF(ISNUMBER(SEARCH("X",AV997)),"; X","")&amp;")"))</f>
        <v/>
      </c>
      <c r="U997" s="26">
        <f>IF(AS997=0,"",IF(AR997=0,"Incomplete/invalid",IF(AA997=0,IF(ISNUMBER(SEARCH("X",AW997)),"Unrated (0-5; X)","Unrated (0-5)"),IF(AA997=1,W997&amp;"/5",W997&amp;"-"&amp;Y997&amp;"/5 (P"&amp;IF(ISNUMBER(SEARCH("X",AW997)),"; X","")&amp;")"))))</f>
        <v/>
      </c>
      <c r="V997" s="53">
        <f>LEN(AV997)-LEN(SUBSTITUTE(AV997,"Y",""))</f>
        <v/>
      </c>
      <c r="W997" s="54">
        <f>IF(AR997=1,LEN(AW997)-LEN(SUBSTITUTE(AW997,"Y","")),"")</f>
        <v/>
      </c>
      <c r="X997" s="53">
        <f>5-(LEN(AV997)-LEN(SUBSTITUTE(AV997,"N","")))</f>
        <v/>
      </c>
      <c r="Y997" s="54">
        <f>IF(AR997=1,5-(LEN(AW997)-LEN(SUBSTITUTE(AW997,"N",""))),"")</f>
        <v/>
      </c>
      <c r="Z997" s="55">
        <f>(V997+5-X997)/5</f>
        <v/>
      </c>
      <c r="AA997" s="56">
        <f>IF(AR997=1,(W997+5-Y997)/5,"")</f>
        <v/>
      </c>
      <c r="AB997" s="57">
        <f>D997*V997/5</f>
        <v/>
      </c>
      <c r="AC997" s="58">
        <f>IF(AR997=1,D997*W997/5,"")</f>
        <v/>
      </c>
      <c r="AD997" s="57">
        <f>D997*X997/5</f>
        <v/>
      </c>
      <c r="AE997" s="58">
        <f>IF(AR997=1,D997*Y997/5,"")</f>
        <v/>
      </c>
      <c r="AF997" s="57">
        <f>D997*Z997</f>
        <v/>
      </c>
      <c r="AG997" s="58">
        <f>IF(AR997=1,D997*AA997,"")</f>
        <v/>
      </c>
      <c r="AH997" s="14" t="inlineStr">
        <is>
          <t>Y: none | N: none | X: none | U: C1, C2, C3, C4, C5. See dataset-specific evidence note in MCDM_Grades and the complete rules in MCDM_Rubric.</t>
        </is>
      </c>
      <c r="AI997" s="27" t="n"/>
      <c r="AJ997" s="14" t="inlineStr">
        <is>
          <t>https://zenodo.org/records/15229291</t>
        </is>
      </c>
      <c r="AK997" s="27" t="n"/>
      <c r="AL997" s="14" t="inlineStr">
        <is>
          <t>P: primary documentation (not evaluator-verified data quality)</t>
        </is>
      </c>
      <c r="AM997" s="27" t="n"/>
      <c r="AN997" s="14" t="inlineStr">
        <is>
          <t>10.5281/zenodo.15229291</t>
        </is>
      </c>
      <c r="AO997" s="27" t="n"/>
      <c r="AP997" s="14" t="inlineStr">
        <is>
          <t>2026-09-07</t>
        </is>
      </c>
      <c r="AQ997" s="27" t="n"/>
      <c r="AR997" s="14">
        <f>IF(AND(AS997=5,LEN(AW997)=5,LEN(SUBSTITUTE(SUBSTITUTE(SUBSTITUTE(SUBSTITUTE(AW997,"Y",""),"N",""),"U",""),"X",""))=0),1,0)</f>
        <v/>
      </c>
      <c r="AS997" s="14">
        <f>COUNTA(G997,J997,M997,P997,S997)</f>
        <v/>
      </c>
      <c r="AT997" s="14">
        <f>SUM(IF(OR(G997="Y",G997="N",G997="U",G997="X"),IF(G997=F997,1,0),0),IF(OR(J997="Y",J997="N",J997="U",J997="X"),IF(J997=I997,1,0),0),IF(OR(M997="Y",M997="N",M997="U",M997="X"),IF(M997=L997,1,0),0),IF(OR(P997="Y",P997="N",P997="U",P997="X"),IF(P997=O997,1,0),0),IF(OR(S997="Y",S997="N",S997="U",S997="X"),IF(S997=R997,1,0),0))</f>
        <v/>
      </c>
      <c r="AU997" s="14">
        <f>A997&amp;"|"&amp;LEFT(C997,1)</f>
        <v/>
      </c>
      <c r="AV997" s="14">
        <f>F997&amp;I997&amp;L997&amp;O997&amp;R997</f>
        <v/>
      </c>
      <c r="AW997" s="14">
        <f>G997&amp;J997&amp;M997&amp;P997&amp;S997</f>
        <v/>
      </c>
    </row>
    <row r="998" ht="70" customHeight="1">
      <c r="A998" s="14" t="inlineStr">
        <is>
          <t>DS-125</t>
        </is>
      </c>
      <c r="B998" s="14" t="inlineStr">
        <is>
          <t>Multilevel classification of road pavement</t>
        </is>
      </c>
      <c r="C998" s="14" t="inlineStr">
        <is>
          <t>R Domain Fit</t>
        </is>
      </c>
      <c r="D998" s="14">
        <f>MCDM_Settings!$D$11</f>
        <v/>
      </c>
      <c r="E998" s="14" t="inlineStr">
        <is>
          <t>R1 Define the domain</t>
        </is>
      </c>
      <c r="F998" s="21" t="inlineStr">
        <is>
          <t>U</t>
        </is>
      </c>
      <c r="G998" s="23" t="n"/>
      <c r="H998" s="14" t="inlineStr">
        <is>
          <t>R2 Describe coverage</t>
        </is>
      </c>
      <c r="I998" s="21" t="inlineStr">
        <is>
          <t>U</t>
        </is>
      </c>
      <c r="J998" s="23" t="n"/>
      <c r="K998" s="14" t="inlineStr">
        <is>
          <t>R3 Compare the target</t>
        </is>
      </c>
      <c r="L998" s="21" t="inlineStr">
        <is>
          <t>U</t>
        </is>
      </c>
      <c r="M998" s="23" t="n"/>
      <c r="N998" s="14" t="inlineStr">
        <is>
          <t>R4 Check for bias</t>
        </is>
      </c>
      <c r="O998" s="21" t="inlineStr">
        <is>
          <t>U</t>
        </is>
      </c>
      <c r="P998" s="23" t="n"/>
      <c r="Q998" s="14" t="inlineStr">
        <is>
          <t>R5 Test a new domain</t>
        </is>
      </c>
      <c r="R998" s="21" t="inlineStr">
        <is>
          <t>U</t>
        </is>
      </c>
      <c r="S998" s="23" t="n"/>
      <c r="T998" s="14">
        <f>IF(Z998=0,IF(ISNUMBER(SEARCH("X",AV998)),"Unrated (0-5; X)","Unrated (0-5)"),IF(Z998=1,V998&amp;"/5",V998&amp;"-"&amp;X998&amp;"/5 (P"&amp;IF(ISNUMBER(SEARCH("X",AV998)),"; X","")&amp;")"))</f>
        <v/>
      </c>
      <c r="U998" s="26">
        <f>IF(AS998=0,"",IF(AR998=0,"Incomplete/invalid",IF(AA998=0,IF(ISNUMBER(SEARCH("X",AW998)),"Unrated (0-5; X)","Unrated (0-5)"),IF(AA998=1,W998&amp;"/5",W998&amp;"-"&amp;Y998&amp;"/5 (P"&amp;IF(ISNUMBER(SEARCH("X",AW998)),"; X","")&amp;")"))))</f>
        <v/>
      </c>
      <c r="V998" s="53">
        <f>LEN(AV998)-LEN(SUBSTITUTE(AV998,"Y",""))</f>
        <v/>
      </c>
      <c r="W998" s="54">
        <f>IF(AR998=1,LEN(AW998)-LEN(SUBSTITUTE(AW998,"Y","")),"")</f>
        <v/>
      </c>
      <c r="X998" s="53">
        <f>5-(LEN(AV998)-LEN(SUBSTITUTE(AV998,"N","")))</f>
        <v/>
      </c>
      <c r="Y998" s="54">
        <f>IF(AR998=1,5-(LEN(AW998)-LEN(SUBSTITUTE(AW998,"N",""))),"")</f>
        <v/>
      </c>
      <c r="Z998" s="55">
        <f>(V998+5-X998)/5</f>
        <v/>
      </c>
      <c r="AA998" s="56">
        <f>IF(AR998=1,(W998+5-Y998)/5,"")</f>
        <v/>
      </c>
      <c r="AB998" s="57">
        <f>D998*V998/5</f>
        <v/>
      </c>
      <c r="AC998" s="58">
        <f>IF(AR998=1,D998*W998/5,"")</f>
        <v/>
      </c>
      <c r="AD998" s="57">
        <f>D998*X998/5</f>
        <v/>
      </c>
      <c r="AE998" s="58">
        <f>IF(AR998=1,D998*Y998/5,"")</f>
        <v/>
      </c>
      <c r="AF998" s="57">
        <f>D998*Z998</f>
        <v/>
      </c>
      <c r="AG998" s="58">
        <f>IF(AR998=1,D998*AA998,"")</f>
        <v/>
      </c>
      <c r="AH998" s="14" t="inlineStr">
        <is>
          <t>Y: none | N: none | X: none | U: R1, R2, R3, R4, R5. See dataset-specific evidence note in MCDM_Grades and the complete rules in MCDM_Rubric.</t>
        </is>
      </c>
      <c r="AI998" s="27" t="n"/>
      <c r="AJ998" s="14" t="inlineStr">
        <is>
          <t>https://zenodo.org/records/15229291</t>
        </is>
      </c>
      <c r="AK998" s="27" t="n"/>
      <c r="AL998" s="14" t="inlineStr">
        <is>
          <t>P: primary documentation (not evaluator-verified data quality)</t>
        </is>
      </c>
      <c r="AM998" s="27" t="n"/>
      <c r="AN998" s="14" t="inlineStr">
        <is>
          <t>10.5281/zenodo.15229291</t>
        </is>
      </c>
      <c r="AO998" s="27" t="n"/>
      <c r="AP998" s="14" t="inlineStr">
        <is>
          <t>2026-09-07</t>
        </is>
      </c>
      <c r="AQ998" s="27" t="n"/>
      <c r="AR998" s="14">
        <f>IF(AND(AS998=5,LEN(AW998)=5,LEN(SUBSTITUTE(SUBSTITUTE(SUBSTITUTE(SUBSTITUTE(AW998,"Y",""),"N",""),"U",""),"X",""))=0),1,0)</f>
        <v/>
      </c>
      <c r="AS998" s="14">
        <f>COUNTA(G998,J998,M998,P998,S998)</f>
        <v/>
      </c>
      <c r="AT998" s="14">
        <f>SUM(IF(OR(G998="Y",G998="N",G998="U",G998="X"),IF(G998=F998,1,0),0),IF(OR(J998="Y",J998="N",J998="U",J998="X"),IF(J998=I998,1,0),0),IF(OR(M998="Y",M998="N",M998="U",M998="X"),IF(M998=L998,1,0),0),IF(OR(P998="Y",P998="N",P998="U",P998="X"),IF(P998=O998,1,0),0),IF(OR(S998="Y",S998="N",S998="U",S998="X"),IF(S998=R998,1,0),0))</f>
        <v/>
      </c>
      <c r="AU998" s="14">
        <f>A998&amp;"|"&amp;LEFT(C998,1)</f>
        <v/>
      </c>
      <c r="AV998" s="14">
        <f>F998&amp;I998&amp;L998&amp;O998&amp;R998</f>
        <v/>
      </c>
      <c r="AW998" s="14">
        <f>G998&amp;J998&amp;M998&amp;P998&amp;S998</f>
        <v/>
      </c>
    </row>
    <row r="999" ht="70" customHeight="1">
      <c r="A999" s="14" t="inlineStr">
        <is>
          <t>DS-125</t>
        </is>
      </c>
      <c r="B999" s="14" t="inlineStr">
        <is>
          <t>Multilevel classification of road pavement</t>
        </is>
      </c>
      <c r="C999" s="14" t="inlineStr">
        <is>
          <t>M Sensor Details</t>
        </is>
      </c>
      <c r="D999" s="14">
        <f>MCDM_Settings!$D$12</f>
        <v/>
      </c>
      <c r="E999" s="14" t="inlineStr">
        <is>
          <t>M1 Identify equipment</t>
        </is>
      </c>
      <c r="F999" s="21" t="inlineStr">
        <is>
          <t>U</t>
        </is>
      </c>
      <c r="G999" s="23" t="n"/>
      <c r="H999" s="14" t="inlineStr">
        <is>
          <t>M2 Specify the scale</t>
        </is>
      </c>
      <c r="I999" s="21" t="inlineStr">
        <is>
          <t>U</t>
        </is>
      </c>
      <c r="J999" s="23" t="n"/>
      <c r="K999" s="14" t="inlineStr">
        <is>
          <t>M3 Locate the records</t>
        </is>
      </c>
      <c r="L999" s="21" t="inlineStr">
        <is>
          <t>U</t>
        </is>
      </c>
      <c r="M999" s="23" t="n"/>
      <c r="N999" s="14" t="inlineStr">
        <is>
          <t>M4 Report precision</t>
        </is>
      </c>
      <c r="O999" s="21" t="inlineStr">
        <is>
          <t>U</t>
        </is>
      </c>
      <c r="P999" s="23" t="n"/>
      <c r="Q999" s="14" t="inlineStr">
        <is>
          <t>M5 Explain processing</t>
        </is>
      </c>
      <c r="R999" s="21" t="inlineStr">
        <is>
          <t>U</t>
        </is>
      </c>
      <c r="S999" s="23" t="n"/>
      <c r="T999" s="14">
        <f>IF(Z999=0,IF(ISNUMBER(SEARCH("X",AV999)),"Unrated (0-5; X)","Unrated (0-5)"),IF(Z999=1,V999&amp;"/5",V999&amp;"-"&amp;X999&amp;"/5 (P"&amp;IF(ISNUMBER(SEARCH("X",AV999)),"; X","")&amp;")"))</f>
        <v/>
      </c>
      <c r="U999" s="26">
        <f>IF(AS999=0,"",IF(AR999=0,"Incomplete/invalid",IF(AA999=0,IF(ISNUMBER(SEARCH("X",AW999)),"Unrated (0-5; X)","Unrated (0-5)"),IF(AA999=1,W999&amp;"/5",W999&amp;"-"&amp;Y999&amp;"/5 (P"&amp;IF(ISNUMBER(SEARCH("X",AW999)),"; X","")&amp;")"))))</f>
        <v/>
      </c>
      <c r="V999" s="53">
        <f>LEN(AV999)-LEN(SUBSTITUTE(AV999,"Y",""))</f>
        <v/>
      </c>
      <c r="W999" s="54">
        <f>IF(AR999=1,LEN(AW999)-LEN(SUBSTITUTE(AW999,"Y","")),"")</f>
        <v/>
      </c>
      <c r="X999" s="53">
        <f>5-(LEN(AV999)-LEN(SUBSTITUTE(AV999,"N","")))</f>
        <v/>
      </c>
      <c r="Y999" s="54">
        <f>IF(AR999=1,5-(LEN(AW999)-LEN(SUBSTITUTE(AW999,"N",""))),"")</f>
        <v/>
      </c>
      <c r="Z999" s="55">
        <f>(V999+5-X999)/5</f>
        <v/>
      </c>
      <c r="AA999" s="56">
        <f>IF(AR999=1,(W999+5-Y999)/5,"")</f>
        <v/>
      </c>
      <c r="AB999" s="57">
        <f>D999*V999/5</f>
        <v/>
      </c>
      <c r="AC999" s="58">
        <f>IF(AR999=1,D999*W999/5,"")</f>
        <v/>
      </c>
      <c r="AD999" s="57">
        <f>D999*X999/5</f>
        <v/>
      </c>
      <c r="AE999" s="58">
        <f>IF(AR999=1,D999*Y999/5,"")</f>
        <v/>
      </c>
      <c r="AF999" s="57">
        <f>D999*Z999</f>
        <v/>
      </c>
      <c r="AG999" s="58">
        <f>IF(AR999=1,D999*AA999,"")</f>
        <v/>
      </c>
      <c r="AH999" s="14" t="inlineStr">
        <is>
          <t>Y: none | N: none | X: none | U: M1, M2, M3, M4, M5. See dataset-specific evidence note in MCDM_Grades and the complete rules in MCDM_Rubric.</t>
        </is>
      </c>
      <c r="AI999" s="27" t="n"/>
      <c r="AJ999" s="14" t="inlineStr">
        <is>
          <t>https://zenodo.org/records/15229291</t>
        </is>
      </c>
      <c r="AK999" s="27" t="n"/>
      <c r="AL999" s="14" t="inlineStr">
        <is>
          <t>P: primary documentation (not evaluator-verified data quality)</t>
        </is>
      </c>
      <c r="AM999" s="27" t="n"/>
      <c r="AN999" s="14" t="inlineStr">
        <is>
          <t>10.5281/zenodo.15229291</t>
        </is>
      </c>
      <c r="AO999" s="27" t="n"/>
      <c r="AP999" s="14" t="inlineStr">
        <is>
          <t>2026-09-07</t>
        </is>
      </c>
      <c r="AQ999" s="27" t="n"/>
      <c r="AR999" s="14">
        <f>IF(AND(AS999=5,LEN(AW999)=5,LEN(SUBSTITUTE(SUBSTITUTE(SUBSTITUTE(SUBSTITUTE(AW999,"Y",""),"N",""),"U",""),"X",""))=0),1,0)</f>
        <v/>
      </c>
      <c r="AS999" s="14">
        <f>COUNTA(G999,J999,M999,P999,S999)</f>
        <v/>
      </c>
      <c r="AT999" s="14">
        <f>SUM(IF(OR(G999="Y",G999="N",G999="U",G999="X"),IF(G999=F999,1,0),0),IF(OR(J999="Y",J999="N",J999="U",J999="X"),IF(J999=I999,1,0),0),IF(OR(M999="Y",M999="N",M999="U",M999="X"),IF(M999=L999,1,0),0),IF(OR(P999="Y",P999="N",P999="U",P999="X"),IF(P999=O999,1,0),0),IF(OR(S999="Y",S999="N",S999="U",S999="X"),IF(S999=R999,1,0),0))</f>
        <v/>
      </c>
      <c r="AU999" s="14">
        <f>A999&amp;"|"&amp;LEFT(C999,1)</f>
        <v/>
      </c>
      <c r="AV999" s="14">
        <f>F999&amp;I999&amp;L999&amp;O999&amp;R999</f>
        <v/>
      </c>
      <c r="AW999" s="14">
        <f>G999&amp;J999&amp;M999&amp;P999&amp;S999</f>
        <v/>
      </c>
    </row>
    <row r="1000" ht="70" customHeight="1">
      <c r="A1000" s="14" t="inlineStr">
        <is>
          <t>DS-125</t>
        </is>
      </c>
      <c r="B1000" s="14" t="inlineStr">
        <is>
          <t>Multilevel classification of road pavement</t>
        </is>
      </c>
      <c r="C1000" s="14" t="inlineStr">
        <is>
          <t>V Test Readiness</t>
        </is>
      </c>
      <c r="D1000" s="14">
        <f>MCDM_Settings!$D$13</f>
        <v/>
      </c>
      <c r="E1000" s="14" t="inlineStr">
        <is>
          <t>V1 Identify test data</t>
        </is>
      </c>
      <c r="F1000" s="21" t="inlineStr">
        <is>
          <t>U</t>
        </is>
      </c>
      <c r="G1000" s="23" t="n"/>
      <c r="H1000" s="14" t="inlineStr">
        <is>
          <t>V2 Define the splits</t>
        </is>
      </c>
      <c r="I1000" s="21" t="inlineStr">
        <is>
          <t>U</t>
        </is>
      </c>
      <c r="J1000" s="23" t="n"/>
      <c r="K1000" s="14" t="inlineStr">
        <is>
          <t>V3 Prevent leakage</t>
        </is>
      </c>
      <c r="L1000" s="21" t="inlineStr">
        <is>
          <t>U</t>
        </is>
      </c>
      <c r="M1000" s="23" t="n"/>
      <c r="N1000" s="14" t="inlineStr">
        <is>
          <t>V4 Provide a baseline</t>
        </is>
      </c>
      <c r="O1000" s="21" t="inlineStr">
        <is>
          <t>U</t>
        </is>
      </c>
      <c r="P1000" s="23" t="n"/>
      <c r="Q1000" s="14" t="inlineStr">
        <is>
          <t>V5 Report uncertainty</t>
        </is>
      </c>
      <c r="R1000" s="21" t="inlineStr">
        <is>
          <t>U</t>
        </is>
      </c>
      <c r="S1000" s="23" t="n"/>
      <c r="T1000" s="14">
        <f>IF(Z1000=0,IF(ISNUMBER(SEARCH("X",AV1000)),"Unrated (0-5; X)","Unrated (0-5)"),IF(Z1000=1,V1000&amp;"/5",V1000&amp;"-"&amp;X1000&amp;"/5 (P"&amp;IF(ISNUMBER(SEARCH("X",AV1000)),"; X","")&amp;")"))</f>
        <v/>
      </c>
      <c r="U1000" s="26">
        <f>IF(AS1000=0,"",IF(AR1000=0,"Incomplete/invalid",IF(AA1000=0,IF(ISNUMBER(SEARCH("X",AW1000)),"Unrated (0-5; X)","Unrated (0-5)"),IF(AA1000=1,W1000&amp;"/5",W1000&amp;"-"&amp;Y1000&amp;"/5 (P"&amp;IF(ISNUMBER(SEARCH("X",AW1000)),"; X","")&amp;")"))))</f>
        <v/>
      </c>
      <c r="V1000" s="53">
        <f>LEN(AV1000)-LEN(SUBSTITUTE(AV1000,"Y",""))</f>
        <v/>
      </c>
      <c r="W1000" s="54">
        <f>IF(AR1000=1,LEN(AW1000)-LEN(SUBSTITUTE(AW1000,"Y","")),"")</f>
        <v/>
      </c>
      <c r="X1000" s="53">
        <f>5-(LEN(AV1000)-LEN(SUBSTITUTE(AV1000,"N","")))</f>
        <v/>
      </c>
      <c r="Y1000" s="54">
        <f>IF(AR1000=1,5-(LEN(AW1000)-LEN(SUBSTITUTE(AW1000,"N",""))),"")</f>
        <v/>
      </c>
      <c r="Z1000" s="55">
        <f>(V1000+5-X1000)/5</f>
        <v/>
      </c>
      <c r="AA1000" s="56">
        <f>IF(AR1000=1,(W1000+5-Y1000)/5,"")</f>
        <v/>
      </c>
      <c r="AB1000" s="57">
        <f>D1000*V1000/5</f>
        <v/>
      </c>
      <c r="AC1000" s="58">
        <f>IF(AR1000=1,D1000*W1000/5,"")</f>
        <v/>
      </c>
      <c r="AD1000" s="57">
        <f>D1000*X1000/5</f>
        <v/>
      </c>
      <c r="AE1000" s="58">
        <f>IF(AR1000=1,D1000*Y1000/5,"")</f>
        <v/>
      </c>
      <c r="AF1000" s="57">
        <f>D1000*Z1000</f>
        <v/>
      </c>
      <c r="AG1000" s="58">
        <f>IF(AR1000=1,D1000*AA1000,"")</f>
        <v/>
      </c>
      <c r="AH1000" s="14" t="inlineStr">
        <is>
          <t>Y: none | N: none | X: none | U: V1, V2, V3, V4, V5. See dataset-specific evidence note in MCDM_Grades and the complete rules in MCDM_Rubric.</t>
        </is>
      </c>
      <c r="AI1000" s="27" t="n"/>
      <c r="AJ1000" s="14" t="inlineStr">
        <is>
          <t>https://zenodo.org/records/15229291</t>
        </is>
      </c>
      <c r="AK1000" s="27" t="n"/>
      <c r="AL1000" s="14" t="inlineStr">
        <is>
          <t>P: primary documentation (not evaluator-verified data quality)</t>
        </is>
      </c>
      <c r="AM1000" s="27" t="n"/>
      <c r="AN1000" s="14" t="inlineStr">
        <is>
          <t>10.5281/zenodo.15229291</t>
        </is>
      </c>
      <c r="AO1000" s="27" t="n"/>
      <c r="AP1000" s="14" t="inlineStr">
        <is>
          <t>2026-09-07</t>
        </is>
      </c>
      <c r="AQ1000" s="27" t="n"/>
      <c r="AR1000" s="14">
        <f>IF(AND(AS1000=5,LEN(AW1000)=5,LEN(SUBSTITUTE(SUBSTITUTE(SUBSTITUTE(SUBSTITUTE(AW1000,"Y",""),"N",""),"U",""),"X",""))=0),1,0)</f>
        <v/>
      </c>
      <c r="AS1000" s="14">
        <f>COUNTA(G1000,J1000,M1000,P1000,S1000)</f>
        <v/>
      </c>
      <c r="AT1000" s="14">
        <f>SUM(IF(OR(G1000="Y",G1000="N",G1000="U",G1000="X"),IF(G1000=F1000,1,0),0),IF(OR(J1000="Y",J1000="N",J1000="U",J1000="X"),IF(J1000=I1000,1,0),0),IF(OR(M1000="Y",M1000="N",M1000="U",M1000="X"),IF(M1000=L1000,1,0),0),IF(OR(P1000="Y",P1000="N",P1000="U",P1000="X"),IF(P1000=O1000,1,0),0),IF(OR(S1000="Y",S1000="N",S1000="U",S1000="X"),IF(S1000=R1000,1,0),0))</f>
        <v/>
      </c>
      <c r="AU1000" s="14">
        <f>A1000&amp;"|"&amp;LEFT(C1000,1)</f>
        <v/>
      </c>
      <c r="AV1000" s="14">
        <f>F1000&amp;I1000&amp;L1000&amp;O1000&amp;R1000</f>
        <v/>
      </c>
      <c r="AW1000" s="14">
        <f>G1000&amp;J1000&amp;M1000&amp;P1000&amp;S1000</f>
        <v/>
      </c>
    </row>
    <row r="1001" ht="70" customHeight="1">
      <c r="A1001" s="14" t="inlineStr">
        <is>
          <t>DS-125</t>
        </is>
      </c>
      <c r="B1001" s="14" t="inlineStr">
        <is>
          <t>Multilevel classification of road pavement</t>
        </is>
      </c>
      <c r="C1001" s="14" t="inlineStr">
        <is>
          <t>E Engineering Value</t>
        </is>
      </c>
      <c r="D1001" s="14">
        <f>MCDM_Settings!$D$14</f>
        <v/>
      </c>
      <c r="E1001" s="14" t="inlineStr">
        <is>
          <t>E1 Define the outcome</t>
        </is>
      </c>
      <c r="F1001" s="21" t="inlineStr">
        <is>
          <t>U</t>
        </is>
      </c>
      <c r="G1001" s="23" t="n"/>
      <c r="H1001" s="14" t="inlineStr">
        <is>
          <t>E2 Provide measurements</t>
        </is>
      </c>
      <c r="I1001" s="21" t="inlineStr">
        <is>
          <t>U</t>
        </is>
      </c>
      <c r="J1001" s="23" t="n"/>
      <c r="K1001" s="14" t="inlineStr">
        <is>
          <t>E3 Link the records</t>
        </is>
      </c>
      <c r="L1001" s="21" t="inlineStr">
        <is>
          <t>U</t>
        </is>
      </c>
      <c r="M1001" s="23" t="n"/>
      <c r="N1001" s="14" t="inlineStr">
        <is>
          <t>E4 Map agency needs</t>
        </is>
      </c>
      <c r="O1001" s="21" t="inlineStr">
        <is>
          <t>U</t>
        </is>
      </c>
      <c r="P1001" s="23" t="n"/>
      <c r="Q1001" s="14" t="inlineStr">
        <is>
          <t>E5 Validate the decision</t>
        </is>
      </c>
      <c r="R1001" s="21" t="inlineStr">
        <is>
          <t>U</t>
        </is>
      </c>
      <c r="S1001" s="23" t="n"/>
      <c r="T1001" s="14">
        <f>IF(Z1001=0,IF(ISNUMBER(SEARCH("X",AV1001)),"Unrated (0-5; X)","Unrated (0-5)"),IF(Z1001=1,V1001&amp;"/5",V1001&amp;"-"&amp;X1001&amp;"/5 (P"&amp;IF(ISNUMBER(SEARCH("X",AV1001)),"; X","")&amp;")"))</f>
        <v/>
      </c>
      <c r="U1001" s="26">
        <f>IF(AS1001=0,"",IF(AR1001=0,"Incomplete/invalid",IF(AA1001=0,IF(ISNUMBER(SEARCH("X",AW1001)),"Unrated (0-5; X)","Unrated (0-5)"),IF(AA1001=1,W1001&amp;"/5",W1001&amp;"-"&amp;Y1001&amp;"/5 (P"&amp;IF(ISNUMBER(SEARCH("X",AW1001)),"; X","")&amp;")"))))</f>
        <v/>
      </c>
      <c r="V1001" s="53">
        <f>LEN(AV1001)-LEN(SUBSTITUTE(AV1001,"Y",""))</f>
        <v/>
      </c>
      <c r="W1001" s="54">
        <f>IF(AR1001=1,LEN(AW1001)-LEN(SUBSTITUTE(AW1001,"Y","")),"")</f>
        <v/>
      </c>
      <c r="X1001" s="53">
        <f>5-(LEN(AV1001)-LEN(SUBSTITUTE(AV1001,"N","")))</f>
        <v/>
      </c>
      <c r="Y1001" s="54">
        <f>IF(AR1001=1,5-(LEN(AW1001)-LEN(SUBSTITUTE(AW1001,"N",""))),"")</f>
        <v/>
      </c>
      <c r="Z1001" s="55">
        <f>(V1001+5-X1001)/5</f>
        <v/>
      </c>
      <c r="AA1001" s="56">
        <f>IF(AR1001=1,(W1001+5-Y1001)/5,"")</f>
        <v/>
      </c>
      <c r="AB1001" s="57">
        <f>D1001*V1001/5</f>
        <v/>
      </c>
      <c r="AC1001" s="58">
        <f>IF(AR1001=1,D1001*W1001/5,"")</f>
        <v/>
      </c>
      <c r="AD1001" s="57">
        <f>D1001*X1001/5</f>
        <v/>
      </c>
      <c r="AE1001" s="58">
        <f>IF(AR1001=1,D1001*Y1001/5,"")</f>
        <v/>
      </c>
      <c r="AF1001" s="57">
        <f>D1001*Z1001</f>
        <v/>
      </c>
      <c r="AG1001" s="58">
        <f>IF(AR1001=1,D1001*AA1001,"")</f>
        <v/>
      </c>
      <c r="AH1001" s="14" t="inlineStr">
        <is>
          <t>Y: none | N: none | X: none | U: E1, E2, E3, E4, E5. See dataset-specific evidence note in MCDM_Grades and the complete rules in MCDM_Rubric.</t>
        </is>
      </c>
      <c r="AI1001" s="27" t="n"/>
      <c r="AJ1001" s="14" t="inlineStr">
        <is>
          <t>https://zenodo.org/records/15229291</t>
        </is>
      </c>
      <c r="AK1001" s="27" t="n"/>
      <c r="AL1001" s="14" t="inlineStr">
        <is>
          <t>P: primary documentation (not evaluator-verified data quality)</t>
        </is>
      </c>
      <c r="AM1001" s="27" t="n"/>
      <c r="AN1001" s="14" t="inlineStr">
        <is>
          <t>10.5281/zenodo.15229291</t>
        </is>
      </c>
      <c r="AO1001" s="27" t="n"/>
      <c r="AP1001" s="14" t="inlineStr">
        <is>
          <t>2026-09-07</t>
        </is>
      </c>
      <c r="AQ1001" s="27" t="n"/>
      <c r="AR1001" s="14">
        <f>IF(AND(AS1001=5,LEN(AW1001)=5,LEN(SUBSTITUTE(SUBSTITUTE(SUBSTITUTE(SUBSTITUTE(AW1001,"Y",""),"N",""),"U",""),"X",""))=0),1,0)</f>
        <v/>
      </c>
      <c r="AS1001" s="14">
        <f>COUNTA(G1001,J1001,M1001,P1001,S1001)</f>
        <v/>
      </c>
      <c r="AT1001" s="14">
        <f>SUM(IF(OR(G1001="Y",G1001="N",G1001="U",G1001="X"),IF(G1001=F1001,1,0),0),IF(OR(J1001="Y",J1001="N",J1001="U",J1001="X"),IF(J1001=I1001,1,0),0),IF(OR(M1001="Y",M1001="N",M1001="U",M1001="X"),IF(M1001=L1001,1,0),0),IF(OR(P1001="Y",P1001="N",P1001="U",P1001="X"),IF(P1001=O1001,1,0),0),IF(OR(S1001="Y",S1001="N",S1001="U",S1001="X"),IF(S1001=R1001,1,0),0))</f>
        <v/>
      </c>
      <c r="AU1001" s="14">
        <f>A1001&amp;"|"&amp;LEFT(C1001,1)</f>
        <v/>
      </c>
      <c r="AV1001" s="14">
        <f>F1001&amp;I1001&amp;L1001&amp;O1001&amp;R1001</f>
        <v/>
      </c>
      <c r="AW1001" s="14">
        <f>G1001&amp;J1001&amp;M1001&amp;P1001&amp;S1001</f>
        <v/>
      </c>
    </row>
    <row r="1002" ht="70" customHeight="1">
      <c r="A1002" s="14" t="inlineStr">
        <is>
          <t>DS-126</t>
        </is>
      </c>
      <c r="B1002" s="14" t="inlineStr">
        <is>
          <t>Pavdistress: Selected Images for Detection and Recognition of Asphalt Pavement Distresses (Morocco)</t>
        </is>
      </c>
      <c r="C1002" s="14" t="inlineStr">
        <is>
          <t>A Access</t>
        </is>
      </c>
      <c r="D1002" s="14">
        <f>MCDM_Settings!$D$7</f>
        <v/>
      </c>
      <c r="E1002" s="14" t="inlineStr">
        <is>
          <t>A1 Find the release</t>
        </is>
      </c>
      <c r="F1002" s="21" t="inlineStr">
        <is>
          <t>Y</t>
        </is>
      </c>
      <c r="G1002" s="23" t="n"/>
      <c r="H1002" s="14" t="inlineStr">
        <is>
          <t>A2 Get the data</t>
        </is>
      </c>
      <c r="I1002" s="21" t="inlineStr">
        <is>
          <t>Y</t>
        </is>
      </c>
      <c r="J1002" s="23" t="n"/>
      <c r="K1002" s="14" t="inlineStr">
        <is>
          <t>A3 Check the license</t>
        </is>
      </c>
      <c r="L1002" s="21" t="inlineStr">
        <is>
          <t>Y</t>
        </is>
      </c>
      <c r="M1002" s="23" t="n"/>
      <c r="N1002" s="14" t="inlineStr">
        <is>
          <t>A4 Check other rights</t>
        </is>
      </c>
      <c r="O1002" s="21" t="inlineStr">
        <is>
          <t>U</t>
        </is>
      </c>
      <c r="P1002" s="23" t="n"/>
      <c r="Q1002" s="14" t="inlineStr">
        <is>
          <t>A5 Open a sample</t>
        </is>
      </c>
      <c r="R1002" s="21" t="inlineStr">
        <is>
          <t>U</t>
        </is>
      </c>
      <c r="S1002" s="23" t="n"/>
      <c r="T1002" s="14">
        <f>IF(Z1002=0,IF(ISNUMBER(SEARCH("X",AV1002)),"Unrated (0-5; X)","Unrated (0-5)"),IF(Z1002=1,V1002&amp;"/5",V1002&amp;"-"&amp;X1002&amp;"/5 (P"&amp;IF(ISNUMBER(SEARCH("X",AV1002)),"; X","")&amp;")"))</f>
        <v/>
      </c>
      <c r="U1002" s="26">
        <f>IF(AS1002=0,"",IF(AR1002=0,"Incomplete/invalid",IF(AA1002=0,IF(ISNUMBER(SEARCH("X",AW1002)),"Unrated (0-5; X)","Unrated (0-5)"),IF(AA1002=1,W1002&amp;"/5",W1002&amp;"-"&amp;Y1002&amp;"/5 (P"&amp;IF(ISNUMBER(SEARCH("X",AW1002)),"; X","")&amp;")"))))</f>
        <v/>
      </c>
      <c r="V1002" s="53">
        <f>LEN(AV1002)-LEN(SUBSTITUTE(AV1002,"Y",""))</f>
        <v/>
      </c>
      <c r="W1002" s="54">
        <f>IF(AR1002=1,LEN(AW1002)-LEN(SUBSTITUTE(AW1002,"Y","")),"")</f>
        <v/>
      </c>
      <c r="X1002" s="53">
        <f>5-(LEN(AV1002)-LEN(SUBSTITUTE(AV1002,"N","")))</f>
        <v/>
      </c>
      <c r="Y1002" s="54">
        <f>IF(AR1002=1,5-(LEN(AW1002)-LEN(SUBSTITUTE(AW1002,"N",""))),"")</f>
        <v/>
      </c>
      <c r="Z1002" s="55">
        <f>(V1002+5-X1002)/5</f>
        <v/>
      </c>
      <c r="AA1002" s="56">
        <f>IF(AR1002=1,(W1002+5-Y1002)/5,"")</f>
        <v/>
      </c>
      <c r="AB1002" s="57">
        <f>D1002*V1002/5</f>
        <v/>
      </c>
      <c r="AC1002" s="58">
        <f>IF(AR1002=1,D1002*W1002/5,"")</f>
        <v/>
      </c>
      <c r="AD1002" s="57">
        <f>D1002*X1002/5</f>
        <v/>
      </c>
      <c r="AE1002" s="58">
        <f>IF(AR1002=1,D1002*Y1002/5,"")</f>
        <v/>
      </c>
      <c r="AF1002" s="57">
        <f>D1002*Z1002</f>
        <v/>
      </c>
      <c r="AG1002" s="58">
        <f>IF(AR1002=1,D1002*AA1002,"")</f>
        <v/>
      </c>
      <c r="AH1002" s="14" t="inlineStr">
        <is>
          <t>Y: A1, A2, A3 | N: none | X: none | U: A4, A5. See dataset-specific evidence note in MCDM_Grades and the complete rules in MCDM_Rubric.</t>
        </is>
      </c>
      <c r="AI1002" s="27" t="n"/>
      <c r="AJ1002" s="14" t="inlineStr">
        <is>
          <t>https://zenodo.org/records/18208073</t>
        </is>
      </c>
      <c r="AK1002" s="27" t="n"/>
      <c r="AL1002" s="14" t="inlineStr">
        <is>
          <t>P: primary documentation (not evaluator-verified data quality)</t>
        </is>
      </c>
      <c r="AM1002" s="27" t="n"/>
      <c r="AN1002" s="14" t="inlineStr">
        <is>
          <t>10.5281/zenodo.18208073</t>
        </is>
      </c>
      <c r="AO1002" s="27" t="n"/>
      <c r="AP1002" s="14" t="inlineStr">
        <is>
          <t>2026-09-07</t>
        </is>
      </c>
      <c r="AQ1002" s="27" t="n"/>
      <c r="AR1002" s="14">
        <f>IF(AND(AS1002=5,LEN(AW1002)=5,LEN(SUBSTITUTE(SUBSTITUTE(SUBSTITUTE(SUBSTITUTE(AW1002,"Y",""),"N",""),"U",""),"X",""))=0),1,0)</f>
        <v/>
      </c>
      <c r="AS1002" s="14">
        <f>COUNTA(G1002,J1002,M1002,P1002,S1002)</f>
        <v/>
      </c>
      <c r="AT1002" s="14">
        <f>SUM(IF(OR(G1002="Y",G1002="N",G1002="U",G1002="X"),IF(G1002=F1002,1,0),0),IF(OR(J1002="Y",J1002="N",J1002="U",J1002="X"),IF(J1002=I1002,1,0),0),IF(OR(M1002="Y",M1002="N",M1002="U",M1002="X"),IF(M1002=L1002,1,0),0),IF(OR(P1002="Y",P1002="N",P1002="U",P1002="X"),IF(P1002=O1002,1,0),0),IF(OR(S1002="Y",S1002="N",S1002="U",S1002="X"),IF(S1002=R1002,1,0),0))</f>
        <v/>
      </c>
      <c r="AU1002" s="14">
        <f>A1002&amp;"|"&amp;LEFT(C1002,1)</f>
        <v/>
      </c>
      <c r="AV1002" s="14">
        <f>F1002&amp;I1002&amp;L1002&amp;O1002&amp;R1002</f>
        <v/>
      </c>
      <c r="AW1002" s="14">
        <f>G1002&amp;J1002&amp;M1002&amp;P1002&amp;S1002</f>
        <v/>
      </c>
    </row>
    <row r="1003" ht="70" customHeight="1">
      <c r="A1003" s="14" t="inlineStr">
        <is>
          <t>DS-126</t>
        </is>
      </c>
      <c r="B1003" s="14" t="inlineStr">
        <is>
          <t>Pavdistress: Selected Images for Detection and Recognition of Asphalt Pavement Distresses (Morocco)</t>
        </is>
      </c>
      <c r="C1003" s="14" t="inlineStr">
        <is>
          <t>L Label Quality</t>
        </is>
      </c>
      <c r="D1003" s="14">
        <f>MCDM_Settings!$D$8</f>
        <v/>
      </c>
      <c r="E1003" s="14" t="inlineStr">
        <is>
          <t>L1 Define the targets</t>
        </is>
      </c>
      <c r="F1003" s="21" t="inlineStr">
        <is>
          <t>Y</t>
        </is>
      </c>
      <c r="G1003" s="23" t="n"/>
      <c r="H1003" s="14" t="inlineStr">
        <is>
          <t>L2 Explain the rules</t>
        </is>
      </c>
      <c r="I1003" s="21" t="inlineStr">
        <is>
          <t>U</t>
        </is>
      </c>
      <c r="J1003" s="23" t="n"/>
      <c r="K1003" s="14" t="inlineStr">
        <is>
          <t>L3 Identify the team</t>
        </is>
      </c>
      <c r="L1003" s="21" t="inlineStr">
        <is>
          <t>U</t>
        </is>
      </c>
      <c r="M1003" s="23" t="n"/>
      <c r="N1003" s="14" t="inlineStr">
        <is>
          <t>L4 Review and correct</t>
        </is>
      </c>
      <c r="O1003" s="21" t="inlineStr">
        <is>
          <t>U</t>
        </is>
      </c>
      <c r="P1003" s="23" t="n"/>
      <c r="Q1003" s="14" t="inlineStr">
        <is>
          <t>L5 Measure reliability</t>
        </is>
      </c>
      <c r="R1003" s="21" t="inlineStr">
        <is>
          <t>U</t>
        </is>
      </c>
      <c r="S1003" s="23" t="n"/>
      <c r="T1003" s="14">
        <f>IF(Z1003=0,IF(ISNUMBER(SEARCH("X",AV1003)),"Unrated (0-5; X)","Unrated (0-5)"),IF(Z1003=1,V1003&amp;"/5",V1003&amp;"-"&amp;X1003&amp;"/5 (P"&amp;IF(ISNUMBER(SEARCH("X",AV1003)),"; X","")&amp;")"))</f>
        <v/>
      </c>
      <c r="U1003" s="26">
        <f>IF(AS1003=0,"",IF(AR1003=0,"Incomplete/invalid",IF(AA1003=0,IF(ISNUMBER(SEARCH("X",AW1003)),"Unrated (0-5; X)","Unrated (0-5)"),IF(AA1003=1,W1003&amp;"/5",W1003&amp;"-"&amp;Y1003&amp;"/5 (P"&amp;IF(ISNUMBER(SEARCH("X",AW1003)),"; X","")&amp;")"))))</f>
        <v/>
      </c>
      <c r="V1003" s="53">
        <f>LEN(AV1003)-LEN(SUBSTITUTE(AV1003,"Y",""))</f>
        <v/>
      </c>
      <c r="W1003" s="54">
        <f>IF(AR1003=1,LEN(AW1003)-LEN(SUBSTITUTE(AW1003,"Y","")),"")</f>
        <v/>
      </c>
      <c r="X1003" s="53">
        <f>5-(LEN(AV1003)-LEN(SUBSTITUTE(AV1003,"N","")))</f>
        <v/>
      </c>
      <c r="Y1003" s="54">
        <f>IF(AR1003=1,5-(LEN(AW1003)-LEN(SUBSTITUTE(AW1003,"N",""))),"")</f>
        <v/>
      </c>
      <c r="Z1003" s="55">
        <f>(V1003+5-X1003)/5</f>
        <v/>
      </c>
      <c r="AA1003" s="56">
        <f>IF(AR1003=1,(W1003+5-Y1003)/5,"")</f>
        <v/>
      </c>
      <c r="AB1003" s="57">
        <f>D1003*V1003/5</f>
        <v/>
      </c>
      <c r="AC1003" s="58">
        <f>IF(AR1003=1,D1003*W1003/5,"")</f>
        <v/>
      </c>
      <c r="AD1003" s="57">
        <f>D1003*X1003/5</f>
        <v/>
      </c>
      <c r="AE1003" s="58">
        <f>IF(AR1003=1,D1003*Y1003/5,"")</f>
        <v/>
      </c>
      <c r="AF1003" s="57">
        <f>D1003*Z1003</f>
        <v/>
      </c>
      <c r="AG1003" s="58">
        <f>IF(AR1003=1,D1003*AA1003,"")</f>
        <v/>
      </c>
      <c r="AH1003" s="14" t="inlineStr">
        <is>
          <t>Y: L1 | N: none | X: none | U: L2, L3, L4, L5. See dataset-specific evidence note in MCDM_Grades and the complete rules in MCDM_Rubric.</t>
        </is>
      </c>
      <c r="AI1003" s="27" t="n"/>
      <c r="AJ1003" s="14" t="inlineStr">
        <is>
          <t>https://zenodo.org/records/18208073</t>
        </is>
      </c>
      <c r="AK1003" s="27" t="n"/>
      <c r="AL1003" s="14" t="inlineStr">
        <is>
          <t>P: primary documentation (not evaluator-verified data quality)</t>
        </is>
      </c>
      <c r="AM1003" s="27" t="n"/>
      <c r="AN1003" s="14" t="inlineStr">
        <is>
          <t>10.5281/zenodo.18208073</t>
        </is>
      </c>
      <c r="AO1003" s="27" t="n"/>
      <c r="AP1003" s="14" t="inlineStr">
        <is>
          <t>2026-09-07</t>
        </is>
      </c>
      <c r="AQ1003" s="27" t="n"/>
      <c r="AR1003" s="14">
        <f>IF(AND(AS1003=5,LEN(AW1003)=5,LEN(SUBSTITUTE(SUBSTITUTE(SUBSTITUTE(SUBSTITUTE(AW1003,"Y",""),"N",""),"U",""),"X",""))=0),1,0)</f>
        <v/>
      </c>
      <c r="AS1003" s="14">
        <f>COUNTA(G1003,J1003,M1003,P1003,S1003)</f>
        <v/>
      </c>
      <c r="AT1003" s="14">
        <f>SUM(IF(OR(G1003="Y",G1003="N",G1003="U",G1003="X"),IF(G1003=F1003,1,0),0),IF(OR(J1003="Y",J1003="N",J1003="U",J1003="X"),IF(J1003=I1003,1,0),0),IF(OR(M1003="Y",M1003="N",M1003="U",M1003="X"),IF(M1003=L1003,1,0),0),IF(OR(P1003="Y",P1003="N",P1003="U",P1003="X"),IF(P1003=O1003,1,0),0),IF(OR(S1003="Y",S1003="N",S1003="U",S1003="X"),IF(S1003=R1003,1,0),0))</f>
        <v/>
      </c>
      <c r="AU1003" s="14">
        <f>A1003&amp;"|"&amp;LEFT(C1003,1)</f>
        <v/>
      </c>
      <c r="AV1003" s="14">
        <f>F1003&amp;I1003&amp;L1003&amp;O1003&amp;R1003</f>
        <v/>
      </c>
      <c r="AW1003" s="14">
        <f>G1003&amp;J1003&amp;M1003&amp;P1003&amp;S1003</f>
        <v/>
      </c>
    </row>
    <row r="1004" ht="70" customHeight="1">
      <c r="A1004" s="14" t="inlineStr">
        <is>
          <t>DS-126</t>
        </is>
      </c>
      <c r="B1004" s="14" t="inlineStr">
        <is>
          <t>Pavdistress: Selected Images for Detection and Recognition of Asphalt Pavement Distresses (Morocco)</t>
        </is>
      </c>
      <c r="C1004" s="14" t="inlineStr">
        <is>
          <t>D Documentation</t>
        </is>
      </c>
      <c r="D1004" s="14">
        <f>MCDM_Settings!$D$9</f>
        <v/>
      </c>
      <c r="E1004" s="14" t="inlineStr">
        <is>
          <t>D1 Describe the files</t>
        </is>
      </c>
      <c r="F1004" s="21" t="inlineStr">
        <is>
          <t>U</t>
        </is>
      </c>
      <c r="G1004" s="23" t="n"/>
      <c r="H1004" s="14" t="inlineStr">
        <is>
          <t>D2 Explain the source</t>
        </is>
      </c>
      <c r="I1004" s="21" t="inlineStr">
        <is>
          <t>Y</t>
        </is>
      </c>
      <c r="J1004" s="23" t="n"/>
      <c r="K1004" s="14" t="inlineStr">
        <is>
          <t>D3 Track the version</t>
        </is>
      </c>
      <c r="L1004" s="21" t="inlineStr">
        <is>
          <t>Y</t>
        </is>
      </c>
      <c r="M1004" s="23" t="n"/>
      <c r="N1004" s="14" t="inlineStr">
        <is>
          <t>D4 State the limits</t>
        </is>
      </c>
      <c r="O1004" s="21" t="inlineStr">
        <is>
          <t>U</t>
        </is>
      </c>
      <c r="P1004" s="23" t="n"/>
      <c r="Q1004" s="14" t="inlineStr">
        <is>
          <t>D5 Locate the details</t>
        </is>
      </c>
      <c r="R1004" s="21" t="inlineStr">
        <is>
          <t>Y</t>
        </is>
      </c>
      <c r="S1004" s="23" t="n"/>
      <c r="T1004" s="14">
        <f>IF(Z1004=0,IF(ISNUMBER(SEARCH("X",AV1004)),"Unrated (0-5; X)","Unrated (0-5)"),IF(Z1004=1,V1004&amp;"/5",V1004&amp;"-"&amp;X1004&amp;"/5 (P"&amp;IF(ISNUMBER(SEARCH("X",AV1004)),"; X","")&amp;")"))</f>
        <v/>
      </c>
      <c r="U1004" s="26">
        <f>IF(AS1004=0,"",IF(AR1004=0,"Incomplete/invalid",IF(AA1004=0,IF(ISNUMBER(SEARCH("X",AW1004)),"Unrated (0-5; X)","Unrated (0-5)"),IF(AA1004=1,W1004&amp;"/5",W1004&amp;"-"&amp;Y1004&amp;"/5 (P"&amp;IF(ISNUMBER(SEARCH("X",AW1004)),"; X","")&amp;")"))))</f>
        <v/>
      </c>
      <c r="V1004" s="53">
        <f>LEN(AV1004)-LEN(SUBSTITUTE(AV1004,"Y",""))</f>
        <v/>
      </c>
      <c r="W1004" s="54">
        <f>IF(AR1004=1,LEN(AW1004)-LEN(SUBSTITUTE(AW1004,"Y","")),"")</f>
        <v/>
      </c>
      <c r="X1004" s="53">
        <f>5-(LEN(AV1004)-LEN(SUBSTITUTE(AV1004,"N","")))</f>
        <v/>
      </c>
      <c r="Y1004" s="54">
        <f>IF(AR1004=1,5-(LEN(AW1004)-LEN(SUBSTITUTE(AW1004,"N",""))),"")</f>
        <v/>
      </c>
      <c r="Z1004" s="55">
        <f>(V1004+5-X1004)/5</f>
        <v/>
      </c>
      <c r="AA1004" s="56">
        <f>IF(AR1004=1,(W1004+5-Y1004)/5,"")</f>
        <v/>
      </c>
      <c r="AB1004" s="57">
        <f>D1004*V1004/5</f>
        <v/>
      </c>
      <c r="AC1004" s="58">
        <f>IF(AR1004=1,D1004*W1004/5,"")</f>
        <v/>
      </c>
      <c r="AD1004" s="57">
        <f>D1004*X1004/5</f>
        <v/>
      </c>
      <c r="AE1004" s="58">
        <f>IF(AR1004=1,D1004*Y1004/5,"")</f>
        <v/>
      </c>
      <c r="AF1004" s="57">
        <f>D1004*Z1004</f>
        <v/>
      </c>
      <c r="AG1004" s="58">
        <f>IF(AR1004=1,D1004*AA1004,"")</f>
        <v/>
      </c>
      <c r="AH1004" s="14" t="inlineStr">
        <is>
          <t>Y: D2, D3, D5 | N: none | X: none | U: D1, D4. See dataset-specific evidence note in MCDM_Grades and the complete rules in MCDM_Rubric.</t>
        </is>
      </c>
      <c r="AI1004" s="27" t="n"/>
      <c r="AJ1004" s="14" t="inlineStr">
        <is>
          <t>https://zenodo.org/records/18208073</t>
        </is>
      </c>
      <c r="AK1004" s="27" t="n"/>
      <c r="AL1004" s="14" t="inlineStr">
        <is>
          <t>P: primary documentation (not evaluator-verified data quality)</t>
        </is>
      </c>
      <c r="AM1004" s="27" t="n"/>
      <c r="AN1004" s="14" t="inlineStr">
        <is>
          <t>10.5281/zenodo.18208073</t>
        </is>
      </c>
      <c r="AO1004" s="27" t="n"/>
      <c r="AP1004" s="14" t="inlineStr">
        <is>
          <t>2026-09-07</t>
        </is>
      </c>
      <c r="AQ1004" s="27" t="n"/>
      <c r="AR1004" s="14">
        <f>IF(AND(AS1004=5,LEN(AW1004)=5,LEN(SUBSTITUTE(SUBSTITUTE(SUBSTITUTE(SUBSTITUTE(AW1004,"Y",""),"N",""),"U",""),"X",""))=0),1,0)</f>
        <v/>
      </c>
      <c r="AS1004" s="14">
        <f>COUNTA(G1004,J1004,M1004,P1004,S1004)</f>
        <v/>
      </c>
      <c r="AT1004" s="14">
        <f>SUM(IF(OR(G1004="Y",G1004="N",G1004="U",G1004="X"),IF(G1004=F1004,1,0),0),IF(OR(J1004="Y",J1004="N",J1004="U",J1004="X"),IF(J1004=I1004,1,0),0),IF(OR(M1004="Y",M1004="N",M1004="U",M1004="X"),IF(M1004=L1004,1,0),0),IF(OR(P1004="Y",P1004="N",P1004="U",P1004="X"),IF(P1004=O1004,1,0),0),IF(OR(S1004="Y",S1004="N",S1004="U",S1004="X"),IF(S1004=R1004,1,0),0))</f>
        <v/>
      </c>
      <c r="AU1004" s="14">
        <f>A1004&amp;"|"&amp;LEFT(C1004,1)</f>
        <v/>
      </c>
      <c r="AV1004" s="14">
        <f>F1004&amp;I1004&amp;L1004&amp;O1004&amp;R1004</f>
        <v/>
      </c>
      <c r="AW1004" s="14">
        <f>G1004&amp;J1004&amp;M1004&amp;P1004&amp;S1004</f>
        <v/>
      </c>
    </row>
    <row r="1005" ht="70" customHeight="1">
      <c r="A1005" s="14" t="inlineStr">
        <is>
          <t>DS-126</t>
        </is>
      </c>
      <c r="B1005" s="14" t="inlineStr">
        <is>
          <t>Pavdistress: Selected Images for Detection and Recognition of Asphalt Pavement Distresses (Morocco)</t>
        </is>
      </c>
      <c r="C1005" s="14" t="inlineStr">
        <is>
          <t>C Sample Size</t>
        </is>
      </c>
      <c r="D1005" s="14">
        <f>MCDM_Settings!$D$10</f>
        <v/>
      </c>
      <c r="E1005" s="14" t="inlineStr">
        <is>
          <t>C1 Count originals</t>
        </is>
      </c>
      <c r="F1005" s="21" t="inlineStr">
        <is>
          <t>U</t>
        </is>
      </c>
      <c r="G1005" s="23" t="n"/>
      <c r="H1005" s="14" t="inlineStr">
        <is>
          <t>C2 Count each class</t>
        </is>
      </c>
      <c r="I1005" s="21" t="inlineStr">
        <is>
          <t>U</t>
        </is>
      </c>
      <c r="J1005" s="23" t="n"/>
      <c r="K1005" s="14" t="inlineStr">
        <is>
          <t>C3 Count each group</t>
        </is>
      </c>
      <c r="L1005" s="21" t="inlineStr">
        <is>
          <t>U</t>
        </is>
      </c>
      <c r="M1005" s="23" t="n"/>
      <c r="N1005" s="14" t="inlineStr">
        <is>
          <t>C4 Count each split</t>
        </is>
      </c>
      <c r="O1005" s="21" t="inlineStr">
        <is>
          <t>U</t>
        </is>
      </c>
      <c r="P1005" s="23" t="n"/>
      <c r="Q1005" s="14" t="inlineStr">
        <is>
          <t>C5 Justify the size</t>
        </is>
      </c>
      <c r="R1005" s="21" t="inlineStr">
        <is>
          <t>U</t>
        </is>
      </c>
      <c r="S1005" s="23" t="n"/>
      <c r="T1005" s="14">
        <f>IF(Z1005=0,IF(ISNUMBER(SEARCH("X",AV1005)),"Unrated (0-5; X)","Unrated (0-5)"),IF(Z1005=1,V1005&amp;"/5",V1005&amp;"-"&amp;X1005&amp;"/5 (P"&amp;IF(ISNUMBER(SEARCH("X",AV1005)),"; X","")&amp;")"))</f>
        <v/>
      </c>
      <c r="U1005" s="26">
        <f>IF(AS1005=0,"",IF(AR1005=0,"Incomplete/invalid",IF(AA1005=0,IF(ISNUMBER(SEARCH("X",AW1005)),"Unrated (0-5; X)","Unrated (0-5)"),IF(AA1005=1,W1005&amp;"/5",W1005&amp;"-"&amp;Y1005&amp;"/5 (P"&amp;IF(ISNUMBER(SEARCH("X",AW1005)),"; X","")&amp;")"))))</f>
        <v/>
      </c>
      <c r="V1005" s="53">
        <f>LEN(AV1005)-LEN(SUBSTITUTE(AV1005,"Y",""))</f>
        <v/>
      </c>
      <c r="W1005" s="54">
        <f>IF(AR1005=1,LEN(AW1005)-LEN(SUBSTITUTE(AW1005,"Y","")),"")</f>
        <v/>
      </c>
      <c r="X1005" s="53">
        <f>5-(LEN(AV1005)-LEN(SUBSTITUTE(AV1005,"N","")))</f>
        <v/>
      </c>
      <c r="Y1005" s="54">
        <f>IF(AR1005=1,5-(LEN(AW1005)-LEN(SUBSTITUTE(AW1005,"N",""))),"")</f>
        <v/>
      </c>
      <c r="Z1005" s="55">
        <f>(V1005+5-X1005)/5</f>
        <v/>
      </c>
      <c r="AA1005" s="56">
        <f>IF(AR1005=1,(W1005+5-Y1005)/5,"")</f>
        <v/>
      </c>
      <c r="AB1005" s="57">
        <f>D1005*V1005/5</f>
        <v/>
      </c>
      <c r="AC1005" s="58">
        <f>IF(AR1005=1,D1005*W1005/5,"")</f>
        <v/>
      </c>
      <c r="AD1005" s="57">
        <f>D1005*X1005/5</f>
        <v/>
      </c>
      <c r="AE1005" s="58">
        <f>IF(AR1005=1,D1005*Y1005/5,"")</f>
        <v/>
      </c>
      <c r="AF1005" s="57">
        <f>D1005*Z1005</f>
        <v/>
      </c>
      <c r="AG1005" s="58">
        <f>IF(AR1005=1,D1005*AA1005,"")</f>
        <v/>
      </c>
      <c r="AH1005" s="14" t="inlineStr">
        <is>
          <t>Y: none | N: none | X: none | U: C1, C2, C3, C4, C5. See dataset-specific evidence note in MCDM_Grades and the complete rules in MCDM_Rubric.</t>
        </is>
      </c>
      <c r="AI1005" s="27" t="n"/>
      <c r="AJ1005" s="14" t="inlineStr">
        <is>
          <t>https://zenodo.org/records/18208073</t>
        </is>
      </c>
      <c r="AK1005" s="27" t="n"/>
      <c r="AL1005" s="14" t="inlineStr">
        <is>
          <t>P: primary documentation (not evaluator-verified data quality)</t>
        </is>
      </c>
      <c r="AM1005" s="27" t="n"/>
      <c r="AN1005" s="14" t="inlineStr">
        <is>
          <t>10.5281/zenodo.18208073</t>
        </is>
      </c>
      <c r="AO1005" s="27" t="n"/>
      <c r="AP1005" s="14" t="inlineStr">
        <is>
          <t>2026-09-07</t>
        </is>
      </c>
      <c r="AQ1005" s="27" t="n"/>
      <c r="AR1005" s="14">
        <f>IF(AND(AS1005=5,LEN(AW1005)=5,LEN(SUBSTITUTE(SUBSTITUTE(SUBSTITUTE(SUBSTITUTE(AW1005,"Y",""),"N",""),"U",""),"X",""))=0),1,0)</f>
        <v/>
      </c>
      <c r="AS1005" s="14">
        <f>COUNTA(G1005,J1005,M1005,P1005,S1005)</f>
        <v/>
      </c>
      <c r="AT1005" s="14">
        <f>SUM(IF(OR(G1005="Y",G1005="N",G1005="U",G1005="X"),IF(G1005=F1005,1,0),0),IF(OR(J1005="Y",J1005="N",J1005="U",J1005="X"),IF(J1005=I1005,1,0),0),IF(OR(M1005="Y",M1005="N",M1005="U",M1005="X"),IF(M1005=L1005,1,0),0),IF(OR(P1005="Y",P1005="N",P1005="U",P1005="X"),IF(P1005=O1005,1,0),0),IF(OR(S1005="Y",S1005="N",S1005="U",S1005="X"),IF(S1005=R1005,1,0),0))</f>
        <v/>
      </c>
      <c r="AU1005" s="14">
        <f>A1005&amp;"|"&amp;LEFT(C1005,1)</f>
        <v/>
      </c>
      <c r="AV1005" s="14">
        <f>F1005&amp;I1005&amp;L1005&amp;O1005&amp;R1005</f>
        <v/>
      </c>
      <c r="AW1005" s="14">
        <f>G1005&amp;J1005&amp;M1005&amp;P1005&amp;S1005</f>
        <v/>
      </c>
    </row>
    <row r="1006" ht="70" customHeight="1">
      <c r="A1006" s="14" t="inlineStr">
        <is>
          <t>DS-126</t>
        </is>
      </c>
      <c r="B1006" s="14" t="inlineStr">
        <is>
          <t>Pavdistress: Selected Images for Detection and Recognition of Asphalt Pavement Distresses (Morocco)</t>
        </is>
      </c>
      <c r="C1006" s="14" t="inlineStr">
        <is>
          <t>R Domain Fit</t>
        </is>
      </c>
      <c r="D1006" s="14">
        <f>MCDM_Settings!$D$11</f>
        <v/>
      </c>
      <c r="E1006" s="14" t="inlineStr">
        <is>
          <t>R1 Define the domain</t>
        </is>
      </c>
      <c r="F1006" s="21" t="inlineStr">
        <is>
          <t>Y</t>
        </is>
      </c>
      <c r="G1006" s="23" t="n"/>
      <c r="H1006" s="14" t="inlineStr">
        <is>
          <t>R2 Describe coverage</t>
        </is>
      </c>
      <c r="I1006" s="21" t="inlineStr">
        <is>
          <t>U</t>
        </is>
      </c>
      <c r="J1006" s="23" t="n"/>
      <c r="K1006" s="14" t="inlineStr">
        <is>
          <t>R3 Compare the target</t>
        </is>
      </c>
      <c r="L1006" s="21" t="inlineStr">
        <is>
          <t>U</t>
        </is>
      </c>
      <c r="M1006" s="23" t="n"/>
      <c r="N1006" s="14" t="inlineStr">
        <is>
          <t>R4 Check for bias</t>
        </is>
      </c>
      <c r="O1006" s="21" t="inlineStr">
        <is>
          <t>U</t>
        </is>
      </c>
      <c r="P1006" s="23" t="n"/>
      <c r="Q1006" s="14" t="inlineStr">
        <is>
          <t>R5 Test a new domain</t>
        </is>
      </c>
      <c r="R1006" s="21" t="inlineStr">
        <is>
          <t>U</t>
        </is>
      </c>
      <c r="S1006" s="23" t="n"/>
      <c r="T1006" s="14">
        <f>IF(Z1006=0,IF(ISNUMBER(SEARCH("X",AV1006)),"Unrated (0-5; X)","Unrated (0-5)"),IF(Z1006=1,V1006&amp;"/5",V1006&amp;"-"&amp;X1006&amp;"/5 (P"&amp;IF(ISNUMBER(SEARCH("X",AV1006)),"; X","")&amp;")"))</f>
        <v/>
      </c>
      <c r="U1006" s="26">
        <f>IF(AS1006=0,"",IF(AR1006=0,"Incomplete/invalid",IF(AA1006=0,IF(ISNUMBER(SEARCH("X",AW1006)),"Unrated (0-5; X)","Unrated (0-5)"),IF(AA1006=1,W1006&amp;"/5",W1006&amp;"-"&amp;Y1006&amp;"/5 (P"&amp;IF(ISNUMBER(SEARCH("X",AW1006)),"; X","")&amp;")"))))</f>
        <v/>
      </c>
      <c r="V1006" s="53">
        <f>LEN(AV1006)-LEN(SUBSTITUTE(AV1006,"Y",""))</f>
        <v/>
      </c>
      <c r="W1006" s="54">
        <f>IF(AR1006=1,LEN(AW1006)-LEN(SUBSTITUTE(AW1006,"Y","")),"")</f>
        <v/>
      </c>
      <c r="X1006" s="53">
        <f>5-(LEN(AV1006)-LEN(SUBSTITUTE(AV1006,"N","")))</f>
        <v/>
      </c>
      <c r="Y1006" s="54">
        <f>IF(AR1006=1,5-(LEN(AW1006)-LEN(SUBSTITUTE(AW1006,"N",""))),"")</f>
        <v/>
      </c>
      <c r="Z1006" s="55">
        <f>(V1006+5-X1006)/5</f>
        <v/>
      </c>
      <c r="AA1006" s="56">
        <f>IF(AR1006=1,(W1006+5-Y1006)/5,"")</f>
        <v/>
      </c>
      <c r="AB1006" s="57">
        <f>D1006*V1006/5</f>
        <v/>
      </c>
      <c r="AC1006" s="58">
        <f>IF(AR1006=1,D1006*W1006/5,"")</f>
        <v/>
      </c>
      <c r="AD1006" s="57">
        <f>D1006*X1006/5</f>
        <v/>
      </c>
      <c r="AE1006" s="58">
        <f>IF(AR1006=1,D1006*Y1006/5,"")</f>
        <v/>
      </c>
      <c r="AF1006" s="57">
        <f>D1006*Z1006</f>
        <v/>
      </c>
      <c r="AG1006" s="58">
        <f>IF(AR1006=1,D1006*AA1006,"")</f>
        <v/>
      </c>
      <c r="AH1006" s="14" t="inlineStr">
        <is>
          <t>Y: R1 | N: none | X: none | U: R2, R3, R4, R5. See dataset-specific evidence note in MCDM_Grades and the complete rules in MCDM_Rubric.</t>
        </is>
      </c>
      <c r="AI1006" s="27" t="n"/>
      <c r="AJ1006" s="14" t="inlineStr">
        <is>
          <t>https://zenodo.org/records/18208073</t>
        </is>
      </c>
      <c r="AK1006" s="27" t="n"/>
      <c r="AL1006" s="14" t="inlineStr">
        <is>
          <t>P: primary documentation (not evaluator-verified data quality)</t>
        </is>
      </c>
      <c r="AM1006" s="27" t="n"/>
      <c r="AN1006" s="14" t="inlineStr">
        <is>
          <t>10.5281/zenodo.18208073</t>
        </is>
      </c>
      <c r="AO1006" s="27" t="n"/>
      <c r="AP1006" s="14" t="inlineStr">
        <is>
          <t>2026-09-07</t>
        </is>
      </c>
      <c r="AQ1006" s="27" t="n"/>
      <c r="AR1006" s="14">
        <f>IF(AND(AS1006=5,LEN(AW1006)=5,LEN(SUBSTITUTE(SUBSTITUTE(SUBSTITUTE(SUBSTITUTE(AW1006,"Y",""),"N",""),"U",""),"X",""))=0),1,0)</f>
        <v/>
      </c>
      <c r="AS1006" s="14">
        <f>COUNTA(G1006,J1006,M1006,P1006,S1006)</f>
        <v/>
      </c>
      <c r="AT1006" s="14">
        <f>SUM(IF(OR(G1006="Y",G1006="N",G1006="U",G1006="X"),IF(G1006=F1006,1,0),0),IF(OR(J1006="Y",J1006="N",J1006="U",J1006="X"),IF(J1006=I1006,1,0),0),IF(OR(M1006="Y",M1006="N",M1006="U",M1006="X"),IF(M1006=L1006,1,0),0),IF(OR(P1006="Y",P1006="N",P1006="U",P1006="X"),IF(P1006=O1006,1,0),0),IF(OR(S1006="Y",S1006="N",S1006="U",S1006="X"),IF(S1006=R1006,1,0),0))</f>
        <v/>
      </c>
      <c r="AU1006" s="14">
        <f>A1006&amp;"|"&amp;LEFT(C1006,1)</f>
        <v/>
      </c>
      <c r="AV1006" s="14">
        <f>F1006&amp;I1006&amp;L1006&amp;O1006&amp;R1006</f>
        <v/>
      </c>
      <c r="AW1006" s="14">
        <f>G1006&amp;J1006&amp;M1006&amp;P1006&amp;S1006</f>
        <v/>
      </c>
    </row>
    <row r="1007" ht="70" customHeight="1">
      <c r="A1007" s="14" t="inlineStr">
        <is>
          <t>DS-126</t>
        </is>
      </c>
      <c r="B1007" s="14" t="inlineStr">
        <is>
          <t>Pavdistress: Selected Images for Detection and Recognition of Asphalt Pavement Distresses (Morocco)</t>
        </is>
      </c>
      <c r="C1007" s="14" t="inlineStr">
        <is>
          <t>M Sensor Details</t>
        </is>
      </c>
      <c r="D1007" s="14">
        <f>MCDM_Settings!$D$12</f>
        <v/>
      </c>
      <c r="E1007" s="14" t="inlineStr">
        <is>
          <t>M1 Identify equipment</t>
        </is>
      </c>
      <c r="F1007" s="21" t="inlineStr">
        <is>
          <t>Y</t>
        </is>
      </c>
      <c r="G1007" s="23" t="n"/>
      <c r="H1007" s="14" t="inlineStr">
        <is>
          <t>M2 Specify the scale</t>
        </is>
      </c>
      <c r="I1007" s="21" t="inlineStr">
        <is>
          <t>U</t>
        </is>
      </c>
      <c r="J1007" s="23" t="n"/>
      <c r="K1007" s="14" t="inlineStr">
        <is>
          <t>M3 Locate the records</t>
        </is>
      </c>
      <c r="L1007" s="21" t="inlineStr">
        <is>
          <t>U</t>
        </is>
      </c>
      <c r="M1007" s="23" t="n"/>
      <c r="N1007" s="14" t="inlineStr">
        <is>
          <t>M4 Report precision</t>
        </is>
      </c>
      <c r="O1007" s="21" t="inlineStr">
        <is>
          <t>U</t>
        </is>
      </c>
      <c r="P1007" s="23" t="n"/>
      <c r="Q1007" s="14" t="inlineStr">
        <is>
          <t>M5 Explain processing</t>
        </is>
      </c>
      <c r="R1007" s="21" t="inlineStr">
        <is>
          <t>U</t>
        </is>
      </c>
      <c r="S1007" s="23" t="n"/>
      <c r="T1007" s="14">
        <f>IF(Z1007=0,IF(ISNUMBER(SEARCH("X",AV1007)),"Unrated (0-5; X)","Unrated (0-5)"),IF(Z1007=1,V1007&amp;"/5",V1007&amp;"-"&amp;X1007&amp;"/5 (P"&amp;IF(ISNUMBER(SEARCH("X",AV1007)),"; X","")&amp;")"))</f>
        <v/>
      </c>
      <c r="U1007" s="26">
        <f>IF(AS1007=0,"",IF(AR1007=0,"Incomplete/invalid",IF(AA1007=0,IF(ISNUMBER(SEARCH("X",AW1007)),"Unrated (0-5; X)","Unrated (0-5)"),IF(AA1007=1,W1007&amp;"/5",W1007&amp;"-"&amp;Y1007&amp;"/5 (P"&amp;IF(ISNUMBER(SEARCH("X",AW1007)),"; X","")&amp;")"))))</f>
        <v/>
      </c>
      <c r="V1007" s="53">
        <f>LEN(AV1007)-LEN(SUBSTITUTE(AV1007,"Y",""))</f>
        <v/>
      </c>
      <c r="W1007" s="54">
        <f>IF(AR1007=1,LEN(AW1007)-LEN(SUBSTITUTE(AW1007,"Y","")),"")</f>
        <v/>
      </c>
      <c r="X1007" s="53">
        <f>5-(LEN(AV1007)-LEN(SUBSTITUTE(AV1007,"N","")))</f>
        <v/>
      </c>
      <c r="Y1007" s="54">
        <f>IF(AR1007=1,5-(LEN(AW1007)-LEN(SUBSTITUTE(AW1007,"N",""))),"")</f>
        <v/>
      </c>
      <c r="Z1007" s="55">
        <f>(V1007+5-X1007)/5</f>
        <v/>
      </c>
      <c r="AA1007" s="56">
        <f>IF(AR1007=1,(W1007+5-Y1007)/5,"")</f>
        <v/>
      </c>
      <c r="AB1007" s="57">
        <f>D1007*V1007/5</f>
        <v/>
      </c>
      <c r="AC1007" s="58">
        <f>IF(AR1007=1,D1007*W1007/5,"")</f>
        <v/>
      </c>
      <c r="AD1007" s="57">
        <f>D1007*X1007/5</f>
        <v/>
      </c>
      <c r="AE1007" s="58">
        <f>IF(AR1007=1,D1007*Y1007/5,"")</f>
        <v/>
      </c>
      <c r="AF1007" s="57">
        <f>D1007*Z1007</f>
        <v/>
      </c>
      <c r="AG1007" s="58">
        <f>IF(AR1007=1,D1007*AA1007,"")</f>
        <v/>
      </c>
      <c r="AH1007" s="14" t="inlineStr">
        <is>
          <t>Y: M1 | N: none | X: none | U: M2, M3, M4, M5. See dataset-specific evidence note in MCDM_Grades and the complete rules in MCDM_Rubric.</t>
        </is>
      </c>
      <c r="AI1007" s="27" t="n"/>
      <c r="AJ1007" s="14" t="inlineStr">
        <is>
          <t>https://zenodo.org/records/18208073</t>
        </is>
      </c>
      <c r="AK1007" s="27" t="n"/>
      <c r="AL1007" s="14" t="inlineStr">
        <is>
          <t>P: primary documentation (not evaluator-verified data quality)</t>
        </is>
      </c>
      <c r="AM1007" s="27" t="n"/>
      <c r="AN1007" s="14" t="inlineStr">
        <is>
          <t>10.5281/zenodo.18208073</t>
        </is>
      </c>
      <c r="AO1007" s="27" t="n"/>
      <c r="AP1007" s="14" t="inlineStr">
        <is>
          <t>2026-09-07</t>
        </is>
      </c>
      <c r="AQ1007" s="27" t="n"/>
      <c r="AR1007" s="14">
        <f>IF(AND(AS1007=5,LEN(AW1007)=5,LEN(SUBSTITUTE(SUBSTITUTE(SUBSTITUTE(SUBSTITUTE(AW1007,"Y",""),"N",""),"U",""),"X",""))=0),1,0)</f>
        <v/>
      </c>
      <c r="AS1007" s="14">
        <f>COUNTA(G1007,J1007,M1007,P1007,S1007)</f>
        <v/>
      </c>
      <c r="AT1007" s="14">
        <f>SUM(IF(OR(G1007="Y",G1007="N",G1007="U",G1007="X"),IF(G1007=F1007,1,0),0),IF(OR(J1007="Y",J1007="N",J1007="U",J1007="X"),IF(J1007=I1007,1,0),0),IF(OR(M1007="Y",M1007="N",M1007="U",M1007="X"),IF(M1007=L1007,1,0),0),IF(OR(P1007="Y",P1007="N",P1007="U",P1007="X"),IF(P1007=O1007,1,0),0),IF(OR(S1007="Y",S1007="N",S1007="U",S1007="X"),IF(S1007=R1007,1,0),0))</f>
        <v/>
      </c>
      <c r="AU1007" s="14">
        <f>A1007&amp;"|"&amp;LEFT(C1007,1)</f>
        <v/>
      </c>
      <c r="AV1007" s="14">
        <f>F1007&amp;I1007&amp;L1007&amp;O1007&amp;R1007</f>
        <v/>
      </c>
      <c r="AW1007" s="14">
        <f>G1007&amp;J1007&amp;M1007&amp;P1007&amp;S1007</f>
        <v/>
      </c>
    </row>
    <row r="1008" ht="70" customHeight="1">
      <c r="A1008" s="14" t="inlineStr">
        <is>
          <t>DS-126</t>
        </is>
      </c>
      <c r="B1008" s="14" t="inlineStr">
        <is>
          <t>Pavdistress: Selected Images for Detection and Recognition of Asphalt Pavement Distresses (Morocco)</t>
        </is>
      </c>
      <c r="C1008" s="14" t="inlineStr">
        <is>
          <t>V Test Readiness</t>
        </is>
      </c>
      <c r="D1008" s="14">
        <f>MCDM_Settings!$D$13</f>
        <v/>
      </c>
      <c r="E1008" s="14" t="inlineStr">
        <is>
          <t>V1 Identify test data</t>
        </is>
      </c>
      <c r="F1008" s="21" t="inlineStr">
        <is>
          <t>Y</t>
        </is>
      </c>
      <c r="G1008" s="23" t="n"/>
      <c r="H1008" s="14" t="inlineStr">
        <is>
          <t>V2 Define the splits</t>
        </is>
      </c>
      <c r="I1008" s="21" t="inlineStr">
        <is>
          <t>U</t>
        </is>
      </c>
      <c r="J1008" s="23" t="n"/>
      <c r="K1008" s="14" t="inlineStr">
        <is>
          <t>V3 Prevent leakage</t>
        </is>
      </c>
      <c r="L1008" s="21" t="inlineStr">
        <is>
          <t>U</t>
        </is>
      </c>
      <c r="M1008" s="23" t="n"/>
      <c r="N1008" s="14" t="inlineStr">
        <is>
          <t>V4 Provide a baseline</t>
        </is>
      </c>
      <c r="O1008" s="21" t="inlineStr">
        <is>
          <t>U</t>
        </is>
      </c>
      <c r="P1008" s="23" t="n"/>
      <c r="Q1008" s="14" t="inlineStr">
        <is>
          <t>V5 Report uncertainty</t>
        </is>
      </c>
      <c r="R1008" s="21" t="inlineStr">
        <is>
          <t>U</t>
        </is>
      </c>
      <c r="S1008" s="23" t="n"/>
      <c r="T1008" s="14">
        <f>IF(Z1008=0,IF(ISNUMBER(SEARCH("X",AV1008)),"Unrated (0-5; X)","Unrated (0-5)"),IF(Z1008=1,V1008&amp;"/5",V1008&amp;"-"&amp;X1008&amp;"/5 (P"&amp;IF(ISNUMBER(SEARCH("X",AV1008)),"; X","")&amp;")"))</f>
        <v/>
      </c>
      <c r="U1008" s="26">
        <f>IF(AS1008=0,"",IF(AR1008=0,"Incomplete/invalid",IF(AA1008=0,IF(ISNUMBER(SEARCH("X",AW1008)),"Unrated (0-5; X)","Unrated (0-5)"),IF(AA1008=1,W1008&amp;"/5",W1008&amp;"-"&amp;Y1008&amp;"/5 (P"&amp;IF(ISNUMBER(SEARCH("X",AW1008)),"; X","")&amp;")"))))</f>
        <v/>
      </c>
      <c r="V1008" s="53">
        <f>LEN(AV1008)-LEN(SUBSTITUTE(AV1008,"Y",""))</f>
        <v/>
      </c>
      <c r="W1008" s="54">
        <f>IF(AR1008=1,LEN(AW1008)-LEN(SUBSTITUTE(AW1008,"Y","")),"")</f>
        <v/>
      </c>
      <c r="X1008" s="53">
        <f>5-(LEN(AV1008)-LEN(SUBSTITUTE(AV1008,"N","")))</f>
        <v/>
      </c>
      <c r="Y1008" s="54">
        <f>IF(AR1008=1,5-(LEN(AW1008)-LEN(SUBSTITUTE(AW1008,"N",""))),"")</f>
        <v/>
      </c>
      <c r="Z1008" s="55">
        <f>(V1008+5-X1008)/5</f>
        <v/>
      </c>
      <c r="AA1008" s="56">
        <f>IF(AR1008=1,(W1008+5-Y1008)/5,"")</f>
        <v/>
      </c>
      <c r="AB1008" s="57">
        <f>D1008*V1008/5</f>
        <v/>
      </c>
      <c r="AC1008" s="58">
        <f>IF(AR1008=1,D1008*W1008/5,"")</f>
        <v/>
      </c>
      <c r="AD1008" s="57">
        <f>D1008*X1008/5</f>
        <v/>
      </c>
      <c r="AE1008" s="58">
        <f>IF(AR1008=1,D1008*Y1008/5,"")</f>
        <v/>
      </c>
      <c r="AF1008" s="57">
        <f>D1008*Z1008</f>
        <v/>
      </c>
      <c r="AG1008" s="58">
        <f>IF(AR1008=1,D1008*AA1008,"")</f>
        <v/>
      </c>
      <c r="AH1008" s="14" t="inlineStr">
        <is>
          <t>Y: V1 | N: none | X: none | U: V2, V3, V4, V5. See dataset-specific evidence note in MCDM_Grades and the complete rules in MCDM_Rubric.</t>
        </is>
      </c>
      <c r="AI1008" s="27" t="n"/>
      <c r="AJ1008" s="14" t="inlineStr">
        <is>
          <t>https://zenodo.org/records/18208073</t>
        </is>
      </c>
      <c r="AK1008" s="27" t="n"/>
      <c r="AL1008" s="14" t="inlineStr">
        <is>
          <t>P: primary documentation (not evaluator-verified data quality)</t>
        </is>
      </c>
      <c r="AM1008" s="27" t="n"/>
      <c r="AN1008" s="14" t="inlineStr">
        <is>
          <t>10.5281/zenodo.18208073</t>
        </is>
      </c>
      <c r="AO1008" s="27" t="n"/>
      <c r="AP1008" s="14" t="inlineStr">
        <is>
          <t>2026-09-07</t>
        </is>
      </c>
      <c r="AQ1008" s="27" t="n"/>
      <c r="AR1008" s="14">
        <f>IF(AND(AS1008=5,LEN(AW1008)=5,LEN(SUBSTITUTE(SUBSTITUTE(SUBSTITUTE(SUBSTITUTE(AW1008,"Y",""),"N",""),"U",""),"X",""))=0),1,0)</f>
        <v/>
      </c>
      <c r="AS1008" s="14">
        <f>COUNTA(G1008,J1008,M1008,P1008,S1008)</f>
        <v/>
      </c>
      <c r="AT1008" s="14">
        <f>SUM(IF(OR(G1008="Y",G1008="N",G1008="U",G1008="X"),IF(G1008=F1008,1,0),0),IF(OR(J1008="Y",J1008="N",J1008="U",J1008="X"),IF(J1008=I1008,1,0),0),IF(OR(M1008="Y",M1008="N",M1008="U",M1008="X"),IF(M1008=L1008,1,0),0),IF(OR(P1008="Y",P1008="N",P1008="U",P1008="X"),IF(P1008=O1008,1,0),0),IF(OR(S1008="Y",S1008="N",S1008="U",S1008="X"),IF(S1008=R1008,1,0),0))</f>
        <v/>
      </c>
      <c r="AU1008" s="14">
        <f>A1008&amp;"|"&amp;LEFT(C1008,1)</f>
        <v/>
      </c>
      <c r="AV1008" s="14">
        <f>F1008&amp;I1008&amp;L1008&amp;O1008&amp;R1008</f>
        <v/>
      </c>
      <c r="AW1008" s="14">
        <f>G1008&amp;J1008&amp;M1008&amp;P1008&amp;S1008</f>
        <v/>
      </c>
    </row>
    <row r="1009" ht="70" customHeight="1">
      <c r="A1009" s="14" t="inlineStr">
        <is>
          <t>DS-126</t>
        </is>
      </c>
      <c r="B1009" s="14" t="inlineStr">
        <is>
          <t>Pavdistress: Selected Images for Detection and Recognition of Asphalt Pavement Distresses (Morocco)</t>
        </is>
      </c>
      <c r="C1009" s="14" t="inlineStr">
        <is>
          <t>E Engineering Value</t>
        </is>
      </c>
      <c r="D1009" s="14">
        <f>MCDM_Settings!$D$14</f>
        <v/>
      </c>
      <c r="E1009" s="14" t="inlineStr">
        <is>
          <t>E1 Define the outcome</t>
        </is>
      </c>
      <c r="F1009" s="21" t="inlineStr">
        <is>
          <t>U</t>
        </is>
      </c>
      <c r="G1009" s="23" t="n"/>
      <c r="H1009" s="14" t="inlineStr">
        <is>
          <t>E2 Provide measurements</t>
        </is>
      </c>
      <c r="I1009" s="21" t="inlineStr">
        <is>
          <t>U</t>
        </is>
      </c>
      <c r="J1009" s="23" t="n"/>
      <c r="K1009" s="14" t="inlineStr">
        <is>
          <t>E3 Link the records</t>
        </is>
      </c>
      <c r="L1009" s="21" t="inlineStr">
        <is>
          <t>U</t>
        </is>
      </c>
      <c r="M1009" s="23" t="n"/>
      <c r="N1009" s="14" t="inlineStr">
        <is>
          <t>E4 Map agency needs</t>
        </is>
      </c>
      <c r="O1009" s="21" t="inlineStr">
        <is>
          <t>U</t>
        </is>
      </c>
      <c r="P1009" s="23" t="n"/>
      <c r="Q1009" s="14" t="inlineStr">
        <is>
          <t>E5 Validate the decision</t>
        </is>
      </c>
      <c r="R1009" s="21" t="inlineStr">
        <is>
          <t>U</t>
        </is>
      </c>
      <c r="S1009" s="23" t="n"/>
      <c r="T1009" s="14">
        <f>IF(Z1009=0,IF(ISNUMBER(SEARCH("X",AV1009)),"Unrated (0-5; X)","Unrated (0-5)"),IF(Z1009=1,V1009&amp;"/5",V1009&amp;"-"&amp;X1009&amp;"/5 (P"&amp;IF(ISNUMBER(SEARCH("X",AV1009)),"; X","")&amp;")"))</f>
        <v/>
      </c>
      <c r="U1009" s="26">
        <f>IF(AS1009=0,"",IF(AR1009=0,"Incomplete/invalid",IF(AA1009=0,IF(ISNUMBER(SEARCH("X",AW1009)),"Unrated (0-5; X)","Unrated (0-5)"),IF(AA1009=1,W1009&amp;"/5",W1009&amp;"-"&amp;Y1009&amp;"/5 (P"&amp;IF(ISNUMBER(SEARCH("X",AW1009)),"; X","")&amp;")"))))</f>
        <v/>
      </c>
      <c r="V1009" s="53">
        <f>LEN(AV1009)-LEN(SUBSTITUTE(AV1009,"Y",""))</f>
        <v/>
      </c>
      <c r="W1009" s="54">
        <f>IF(AR1009=1,LEN(AW1009)-LEN(SUBSTITUTE(AW1009,"Y","")),"")</f>
        <v/>
      </c>
      <c r="X1009" s="53">
        <f>5-(LEN(AV1009)-LEN(SUBSTITUTE(AV1009,"N","")))</f>
        <v/>
      </c>
      <c r="Y1009" s="54">
        <f>IF(AR1009=1,5-(LEN(AW1009)-LEN(SUBSTITUTE(AW1009,"N",""))),"")</f>
        <v/>
      </c>
      <c r="Z1009" s="55">
        <f>(V1009+5-X1009)/5</f>
        <v/>
      </c>
      <c r="AA1009" s="56">
        <f>IF(AR1009=1,(W1009+5-Y1009)/5,"")</f>
        <v/>
      </c>
      <c r="AB1009" s="57">
        <f>D1009*V1009/5</f>
        <v/>
      </c>
      <c r="AC1009" s="58">
        <f>IF(AR1009=1,D1009*W1009/5,"")</f>
        <v/>
      </c>
      <c r="AD1009" s="57">
        <f>D1009*X1009/5</f>
        <v/>
      </c>
      <c r="AE1009" s="58">
        <f>IF(AR1009=1,D1009*Y1009/5,"")</f>
        <v/>
      </c>
      <c r="AF1009" s="57">
        <f>D1009*Z1009</f>
        <v/>
      </c>
      <c r="AG1009" s="58">
        <f>IF(AR1009=1,D1009*AA1009,"")</f>
        <v/>
      </c>
      <c r="AH1009" s="14" t="inlineStr">
        <is>
          <t>Y: none | N: none | X: none | U: E1, E2, E3, E4, E5. See dataset-specific evidence note in MCDM_Grades and the complete rules in MCDM_Rubric.</t>
        </is>
      </c>
      <c r="AI1009" s="27" t="n"/>
      <c r="AJ1009" s="14" t="inlineStr">
        <is>
          <t>https://zenodo.org/records/18208073</t>
        </is>
      </c>
      <c r="AK1009" s="27" t="n"/>
      <c r="AL1009" s="14" t="inlineStr">
        <is>
          <t>P: primary documentation (not evaluator-verified data quality)</t>
        </is>
      </c>
      <c r="AM1009" s="27" t="n"/>
      <c r="AN1009" s="14" t="inlineStr">
        <is>
          <t>10.5281/zenodo.18208073</t>
        </is>
      </c>
      <c r="AO1009" s="27" t="n"/>
      <c r="AP1009" s="14" t="inlineStr">
        <is>
          <t>2026-09-07</t>
        </is>
      </c>
      <c r="AQ1009" s="27" t="n"/>
      <c r="AR1009" s="14">
        <f>IF(AND(AS1009=5,LEN(AW1009)=5,LEN(SUBSTITUTE(SUBSTITUTE(SUBSTITUTE(SUBSTITUTE(AW1009,"Y",""),"N",""),"U",""),"X",""))=0),1,0)</f>
        <v/>
      </c>
      <c r="AS1009" s="14">
        <f>COUNTA(G1009,J1009,M1009,P1009,S1009)</f>
        <v/>
      </c>
      <c r="AT1009" s="14">
        <f>SUM(IF(OR(G1009="Y",G1009="N",G1009="U",G1009="X"),IF(G1009=F1009,1,0),0),IF(OR(J1009="Y",J1009="N",J1009="U",J1009="X"),IF(J1009=I1009,1,0),0),IF(OR(M1009="Y",M1009="N",M1009="U",M1009="X"),IF(M1009=L1009,1,0),0),IF(OR(P1009="Y",P1009="N",P1009="U",P1009="X"),IF(P1009=O1009,1,0),0),IF(OR(S1009="Y",S1009="N",S1009="U",S1009="X"),IF(S1009=R1009,1,0),0))</f>
        <v/>
      </c>
      <c r="AU1009" s="14">
        <f>A1009&amp;"|"&amp;LEFT(C1009,1)</f>
        <v/>
      </c>
      <c r="AV1009" s="14">
        <f>F1009&amp;I1009&amp;L1009&amp;O1009&amp;R1009</f>
        <v/>
      </c>
      <c r="AW1009" s="14">
        <f>G1009&amp;J1009&amp;M1009&amp;P1009&amp;S1009</f>
        <v/>
      </c>
    </row>
    <row r="1010" ht="70" customHeight="1">
      <c r="A1010" s="14" t="inlineStr">
        <is>
          <t>DS-127</t>
        </is>
      </c>
      <c r="B1010" s="14" t="inlineStr">
        <is>
          <t>PavSurface: A reference dataset for the recognition of asphalt pavement distress by an intelligent vehicle</t>
        </is>
      </c>
      <c r="C1010" s="14" t="inlineStr">
        <is>
          <t>A Access</t>
        </is>
      </c>
      <c r="D1010" s="14">
        <f>MCDM_Settings!$D$7</f>
        <v/>
      </c>
      <c r="E1010" s="14" t="inlineStr">
        <is>
          <t>A1 Find the release</t>
        </is>
      </c>
      <c r="F1010" s="21" t="inlineStr">
        <is>
          <t>Y</t>
        </is>
      </c>
      <c r="G1010" s="23" t="n"/>
      <c r="H1010" s="14" t="inlineStr">
        <is>
          <t>A2 Get the data</t>
        </is>
      </c>
      <c r="I1010" s="21" t="inlineStr">
        <is>
          <t>Y</t>
        </is>
      </c>
      <c r="J1010" s="23" t="n"/>
      <c r="K1010" s="14" t="inlineStr">
        <is>
          <t>A3 Check the license</t>
        </is>
      </c>
      <c r="L1010" s="21" t="inlineStr">
        <is>
          <t>Y</t>
        </is>
      </c>
      <c r="M1010" s="23" t="n"/>
      <c r="N1010" s="14" t="inlineStr">
        <is>
          <t>A4 Check other rights</t>
        </is>
      </c>
      <c r="O1010" s="21" t="inlineStr">
        <is>
          <t>U</t>
        </is>
      </c>
      <c r="P1010" s="23" t="n"/>
      <c r="Q1010" s="14" t="inlineStr">
        <is>
          <t>A5 Open a sample</t>
        </is>
      </c>
      <c r="R1010" s="21" t="inlineStr">
        <is>
          <t>U</t>
        </is>
      </c>
      <c r="S1010" s="23" t="n"/>
      <c r="T1010" s="14">
        <f>IF(Z1010=0,IF(ISNUMBER(SEARCH("X",AV1010)),"Unrated (0-5; X)","Unrated (0-5)"),IF(Z1010=1,V1010&amp;"/5",V1010&amp;"-"&amp;X1010&amp;"/5 (P"&amp;IF(ISNUMBER(SEARCH("X",AV1010)),"; X","")&amp;")"))</f>
        <v/>
      </c>
      <c r="U1010" s="26">
        <f>IF(AS1010=0,"",IF(AR1010=0,"Incomplete/invalid",IF(AA1010=0,IF(ISNUMBER(SEARCH("X",AW1010)),"Unrated (0-5; X)","Unrated (0-5)"),IF(AA1010=1,W1010&amp;"/5",W1010&amp;"-"&amp;Y1010&amp;"/5 (P"&amp;IF(ISNUMBER(SEARCH("X",AW1010)),"; X","")&amp;")"))))</f>
        <v/>
      </c>
      <c r="V1010" s="53">
        <f>LEN(AV1010)-LEN(SUBSTITUTE(AV1010,"Y",""))</f>
        <v/>
      </c>
      <c r="W1010" s="54">
        <f>IF(AR1010=1,LEN(AW1010)-LEN(SUBSTITUTE(AW1010,"Y","")),"")</f>
        <v/>
      </c>
      <c r="X1010" s="53">
        <f>5-(LEN(AV1010)-LEN(SUBSTITUTE(AV1010,"N","")))</f>
        <v/>
      </c>
      <c r="Y1010" s="54">
        <f>IF(AR1010=1,5-(LEN(AW1010)-LEN(SUBSTITUTE(AW1010,"N",""))),"")</f>
        <v/>
      </c>
      <c r="Z1010" s="55">
        <f>(V1010+5-X1010)/5</f>
        <v/>
      </c>
      <c r="AA1010" s="56">
        <f>IF(AR1010=1,(W1010+5-Y1010)/5,"")</f>
        <v/>
      </c>
      <c r="AB1010" s="57">
        <f>D1010*V1010/5</f>
        <v/>
      </c>
      <c r="AC1010" s="58">
        <f>IF(AR1010=1,D1010*W1010/5,"")</f>
        <v/>
      </c>
      <c r="AD1010" s="57">
        <f>D1010*X1010/5</f>
        <v/>
      </c>
      <c r="AE1010" s="58">
        <f>IF(AR1010=1,D1010*Y1010/5,"")</f>
        <v/>
      </c>
      <c r="AF1010" s="57">
        <f>D1010*Z1010</f>
        <v/>
      </c>
      <c r="AG1010" s="58">
        <f>IF(AR1010=1,D1010*AA1010,"")</f>
        <v/>
      </c>
      <c r="AH1010" s="14" t="inlineStr">
        <is>
          <t>Y: A1, A2, A3 | N: none | X: none | U: A4, A5. See dataset-specific evidence note in MCDM_Grades and the complete rules in MCDM_Rubric.</t>
        </is>
      </c>
      <c r="AI1010" s="27" t="n"/>
      <c r="AJ1010" s="14" t="inlineStr">
        <is>
          <t>https://zenodo.org/records/20581123</t>
        </is>
      </c>
      <c r="AK1010" s="27" t="n"/>
      <c r="AL1010" s="14" t="inlineStr">
        <is>
          <t>P: primary documentation (not evaluator-verified data quality)</t>
        </is>
      </c>
      <c r="AM1010" s="27" t="n"/>
      <c r="AN1010" s="14" t="inlineStr">
        <is>
          <t>10.5281/zenodo.20581123</t>
        </is>
      </c>
      <c r="AO1010" s="27" t="n"/>
      <c r="AP1010" s="14" t="inlineStr">
        <is>
          <t>2026-09-07</t>
        </is>
      </c>
      <c r="AQ1010" s="27" t="n"/>
      <c r="AR1010" s="14">
        <f>IF(AND(AS1010=5,LEN(AW1010)=5,LEN(SUBSTITUTE(SUBSTITUTE(SUBSTITUTE(SUBSTITUTE(AW1010,"Y",""),"N",""),"U",""),"X",""))=0),1,0)</f>
        <v/>
      </c>
      <c r="AS1010" s="14">
        <f>COUNTA(G1010,J1010,M1010,P1010,S1010)</f>
        <v/>
      </c>
      <c r="AT1010" s="14">
        <f>SUM(IF(OR(G1010="Y",G1010="N",G1010="U",G1010="X"),IF(G1010=F1010,1,0),0),IF(OR(J1010="Y",J1010="N",J1010="U",J1010="X"),IF(J1010=I1010,1,0),0),IF(OR(M1010="Y",M1010="N",M1010="U",M1010="X"),IF(M1010=L1010,1,0),0),IF(OR(P1010="Y",P1010="N",P1010="U",P1010="X"),IF(P1010=O1010,1,0),0),IF(OR(S1010="Y",S1010="N",S1010="U",S1010="X"),IF(S1010=R1010,1,0),0))</f>
        <v/>
      </c>
      <c r="AU1010" s="14">
        <f>A1010&amp;"|"&amp;LEFT(C1010,1)</f>
        <v/>
      </c>
      <c r="AV1010" s="14">
        <f>F1010&amp;I1010&amp;L1010&amp;O1010&amp;R1010</f>
        <v/>
      </c>
      <c r="AW1010" s="14">
        <f>G1010&amp;J1010&amp;M1010&amp;P1010&amp;S1010</f>
        <v/>
      </c>
    </row>
    <row r="1011" ht="70" customHeight="1">
      <c r="A1011" s="14" t="inlineStr">
        <is>
          <t>DS-127</t>
        </is>
      </c>
      <c r="B1011" s="14" t="inlineStr">
        <is>
          <t>PavSurface: A reference dataset for the recognition of asphalt pavement distress by an intelligent vehicle</t>
        </is>
      </c>
      <c r="C1011" s="14" t="inlineStr">
        <is>
          <t>L Label Quality</t>
        </is>
      </c>
      <c r="D1011" s="14">
        <f>MCDM_Settings!$D$8</f>
        <v/>
      </c>
      <c r="E1011" s="14" t="inlineStr">
        <is>
          <t>L1 Define the targets</t>
        </is>
      </c>
      <c r="F1011" s="21" t="inlineStr">
        <is>
          <t>Y</t>
        </is>
      </c>
      <c r="G1011" s="23" t="n"/>
      <c r="H1011" s="14" t="inlineStr">
        <is>
          <t>L2 Explain the rules</t>
        </is>
      </c>
      <c r="I1011" s="21" t="inlineStr">
        <is>
          <t>U</t>
        </is>
      </c>
      <c r="J1011" s="23" t="n"/>
      <c r="K1011" s="14" t="inlineStr">
        <is>
          <t>L3 Identify the team</t>
        </is>
      </c>
      <c r="L1011" s="21" t="inlineStr">
        <is>
          <t>U</t>
        </is>
      </c>
      <c r="M1011" s="23" t="n"/>
      <c r="N1011" s="14" t="inlineStr">
        <is>
          <t>L4 Review and correct</t>
        </is>
      </c>
      <c r="O1011" s="21" t="inlineStr">
        <is>
          <t>U</t>
        </is>
      </c>
      <c r="P1011" s="23" t="n"/>
      <c r="Q1011" s="14" t="inlineStr">
        <is>
          <t>L5 Measure reliability</t>
        </is>
      </c>
      <c r="R1011" s="21" t="inlineStr">
        <is>
          <t>U</t>
        </is>
      </c>
      <c r="S1011" s="23" t="n"/>
      <c r="T1011" s="14">
        <f>IF(Z1011=0,IF(ISNUMBER(SEARCH("X",AV1011)),"Unrated (0-5; X)","Unrated (0-5)"),IF(Z1011=1,V1011&amp;"/5",V1011&amp;"-"&amp;X1011&amp;"/5 (P"&amp;IF(ISNUMBER(SEARCH("X",AV1011)),"; X","")&amp;")"))</f>
        <v/>
      </c>
      <c r="U1011" s="26">
        <f>IF(AS1011=0,"",IF(AR1011=0,"Incomplete/invalid",IF(AA1011=0,IF(ISNUMBER(SEARCH("X",AW1011)),"Unrated (0-5; X)","Unrated (0-5)"),IF(AA1011=1,W1011&amp;"/5",W1011&amp;"-"&amp;Y1011&amp;"/5 (P"&amp;IF(ISNUMBER(SEARCH("X",AW1011)),"; X","")&amp;")"))))</f>
        <v/>
      </c>
      <c r="V1011" s="53">
        <f>LEN(AV1011)-LEN(SUBSTITUTE(AV1011,"Y",""))</f>
        <v/>
      </c>
      <c r="W1011" s="54">
        <f>IF(AR1011=1,LEN(AW1011)-LEN(SUBSTITUTE(AW1011,"Y","")),"")</f>
        <v/>
      </c>
      <c r="X1011" s="53">
        <f>5-(LEN(AV1011)-LEN(SUBSTITUTE(AV1011,"N","")))</f>
        <v/>
      </c>
      <c r="Y1011" s="54">
        <f>IF(AR1011=1,5-(LEN(AW1011)-LEN(SUBSTITUTE(AW1011,"N",""))),"")</f>
        <v/>
      </c>
      <c r="Z1011" s="55">
        <f>(V1011+5-X1011)/5</f>
        <v/>
      </c>
      <c r="AA1011" s="56">
        <f>IF(AR1011=1,(W1011+5-Y1011)/5,"")</f>
        <v/>
      </c>
      <c r="AB1011" s="57">
        <f>D1011*V1011/5</f>
        <v/>
      </c>
      <c r="AC1011" s="58">
        <f>IF(AR1011=1,D1011*W1011/5,"")</f>
        <v/>
      </c>
      <c r="AD1011" s="57">
        <f>D1011*X1011/5</f>
        <v/>
      </c>
      <c r="AE1011" s="58">
        <f>IF(AR1011=1,D1011*Y1011/5,"")</f>
        <v/>
      </c>
      <c r="AF1011" s="57">
        <f>D1011*Z1011</f>
        <v/>
      </c>
      <c r="AG1011" s="58">
        <f>IF(AR1011=1,D1011*AA1011,"")</f>
        <v/>
      </c>
      <c r="AH1011" s="14" t="inlineStr">
        <is>
          <t>Y: L1 | N: none | X: none | U: L2, L3, L4, L5. See dataset-specific evidence note in MCDM_Grades and the complete rules in MCDM_Rubric.</t>
        </is>
      </c>
      <c r="AI1011" s="27" t="n"/>
      <c r="AJ1011" s="14" t="inlineStr">
        <is>
          <t>https://zenodo.org/records/20581123</t>
        </is>
      </c>
      <c r="AK1011" s="27" t="n"/>
      <c r="AL1011" s="14" t="inlineStr">
        <is>
          <t>P: primary documentation (not evaluator-verified data quality)</t>
        </is>
      </c>
      <c r="AM1011" s="27" t="n"/>
      <c r="AN1011" s="14" t="inlineStr">
        <is>
          <t>10.5281/zenodo.20581123</t>
        </is>
      </c>
      <c r="AO1011" s="27" t="n"/>
      <c r="AP1011" s="14" t="inlineStr">
        <is>
          <t>2026-09-07</t>
        </is>
      </c>
      <c r="AQ1011" s="27" t="n"/>
      <c r="AR1011" s="14">
        <f>IF(AND(AS1011=5,LEN(AW1011)=5,LEN(SUBSTITUTE(SUBSTITUTE(SUBSTITUTE(SUBSTITUTE(AW1011,"Y",""),"N",""),"U",""),"X",""))=0),1,0)</f>
        <v/>
      </c>
      <c r="AS1011" s="14">
        <f>COUNTA(G1011,J1011,M1011,P1011,S1011)</f>
        <v/>
      </c>
      <c r="AT1011" s="14">
        <f>SUM(IF(OR(G1011="Y",G1011="N",G1011="U",G1011="X"),IF(G1011=F1011,1,0),0),IF(OR(J1011="Y",J1011="N",J1011="U",J1011="X"),IF(J1011=I1011,1,0),0),IF(OR(M1011="Y",M1011="N",M1011="U",M1011="X"),IF(M1011=L1011,1,0),0),IF(OR(P1011="Y",P1011="N",P1011="U",P1011="X"),IF(P1011=O1011,1,0),0),IF(OR(S1011="Y",S1011="N",S1011="U",S1011="X"),IF(S1011=R1011,1,0),0))</f>
        <v/>
      </c>
      <c r="AU1011" s="14">
        <f>A1011&amp;"|"&amp;LEFT(C1011,1)</f>
        <v/>
      </c>
      <c r="AV1011" s="14">
        <f>F1011&amp;I1011&amp;L1011&amp;O1011&amp;R1011</f>
        <v/>
      </c>
      <c r="AW1011" s="14">
        <f>G1011&amp;J1011&amp;M1011&amp;P1011&amp;S1011</f>
        <v/>
      </c>
    </row>
    <row r="1012" ht="70" customHeight="1">
      <c r="A1012" s="14" t="inlineStr">
        <is>
          <t>DS-127</t>
        </is>
      </c>
      <c r="B1012" s="14" t="inlineStr">
        <is>
          <t>PavSurface: A reference dataset for the recognition of asphalt pavement distress by an intelligent vehicle</t>
        </is>
      </c>
      <c r="C1012" s="14" t="inlineStr">
        <is>
          <t>D Documentation</t>
        </is>
      </c>
      <c r="D1012" s="14">
        <f>MCDM_Settings!$D$9</f>
        <v/>
      </c>
      <c r="E1012" s="14" t="inlineStr">
        <is>
          <t>D1 Describe the files</t>
        </is>
      </c>
      <c r="F1012" s="21" t="inlineStr">
        <is>
          <t>U</t>
        </is>
      </c>
      <c r="G1012" s="23" t="n"/>
      <c r="H1012" s="14" t="inlineStr">
        <is>
          <t>D2 Explain the source</t>
        </is>
      </c>
      <c r="I1012" s="21" t="inlineStr">
        <is>
          <t>Y</t>
        </is>
      </c>
      <c r="J1012" s="23" t="n"/>
      <c r="K1012" s="14" t="inlineStr">
        <is>
          <t>D3 Track the version</t>
        </is>
      </c>
      <c r="L1012" s="21" t="inlineStr">
        <is>
          <t>Y</t>
        </is>
      </c>
      <c r="M1012" s="23" t="n"/>
      <c r="N1012" s="14" t="inlineStr">
        <is>
          <t>D4 State the limits</t>
        </is>
      </c>
      <c r="O1012" s="21" t="inlineStr">
        <is>
          <t>U</t>
        </is>
      </c>
      <c r="P1012" s="23" t="n"/>
      <c r="Q1012" s="14" t="inlineStr">
        <is>
          <t>D5 Locate the details</t>
        </is>
      </c>
      <c r="R1012" s="21" t="inlineStr">
        <is>
          <t>Y</t>
        </is>
      </c>
      <c r="S1012" s="23" t="n"/>
      <c r="T1012" s="14">
        <f>IF(Z1012=0,IF(ISNUMBER(SEARCH("X",AV1012)),"Unrated (0-5; X)","Unrated (0-5)"),IF(Z1012=1,V1012&amp;"/5",V1012&amp;"-"&amp;X1012&amp;"/5 (P"&amp;IF(ISNUMBER(SEARCH("X",AV1012)),"; X","")&amp;")"))</f>
        <v/>
      </c>
      <c r="U1012" s="26">
        <f>IF(AS1012=0,"",IF(AR1012=0,"Incomplete/invalid",IF(AA1012=0,IF(ISNUMBER(SEARCH("X",AW1012)),"Unrated (0-5; X)","Unrated (0-5)"),IF(AA1012=1,W1012&amp;"/5",W1012&amp;"-"&amp;Y1012&amp;"/5 (P"&amp;IF(ISNUMBER(SEARCH("X",AW1012)),"; X","")&amp;")"))))</f>
        <v/>
      </c>
      <c r="V1012" s="53">
        <f>LEN(AV1012)-LEN(SUBSTITUTE(AV1012,"Y",""))</f>
        <v/>
      </c>
      <c r="W1012" s="54">
        <f>IF(AR1012=1,LEN(AW1012)-LEN(SUBSTITUTE(AW1012,"Y","")),"")</f>
        <v/>
      </c>
      <c r="X1012" s="53">
        <f>5-(LEN(AV1012)-LEN(SUBSTITUTE(AV1012,"N","")))</f>
        <v/>
      </c>
      <c r="Y1012" s="54">
        <f>IF(AR1012=1,5-(LEN(AW1012)-LEN(SUBSTITUTE(AW1012,"N",""))),"")</f>
        <v/>
      </c>
      <c r="Z1012" s="55">
        <f>(V1012+5-X1012)/5</f>
        <v/>
      </c>
      <c r="AA1012" s="56">
        <f>IF(AR1012=1,(W1012+5-Y1012)/5,"")</f>
        <v/>
      </c>
      <c r="AB1012" s="57">
        <f>D1012*V1012/5</f>
        <v/>
      </c>
      <c r="AC1012" s="58">
        <f>IF(AR1012=1,D1012*W1012/5,"")</f>
        <v/>
      </c>
      <c r="AD1012" s="57">
        <f>D1012*X1012/5</f>
        <v/>
      </c>
      <c r="AE1012" s="58">
        <f>IF(AR1012=1,D1012*Y1012/5,"")</f>
        <v/>
      </c>
      <c r="AF1012" s="57">
        <f>D1012*Z1012</f>
        <v/>
      </c>
      <c r="AG1012" s="58">
        <f>IF(AR1012=1,D1012*AA1012,"")</f>
        <v/>
      </c>
      <c r="AH1012" s="14" t="inlineStr">
        <is>
          <t>Y: D2, D3, D5 | N: none | X: none | U: D1, D4. See dataset-specific evidence note in MCDM_Grades and the complete rules in MCDM_Rubric.</t>
        </is>
      </c>
      <c r="AI1012" s="27" t="n"/>
      <c r="AJ1012" s="14" t="inlineStr">
        <is>
          <t>https://zenodo.org/records/20581123</t>
        </is>
      </c>
      <c r="AK1012" s="27" t="n"/>
      <c r="AL1012" s="14" t="inlineStr">
        <is>
          <t>P: primary documentation (not evaluator-verified data quality)</t>
        </is>
      </c>
      <c r="AM1012" s="27" t="n"/>
      <c r="AN1012" s="14" t="inlineStr">
        <is>
          <t>10.5281/zenodo.20581123</t>
        </is>
      </c>
      <c r="AO1012" s="27" t="n"/>
      <c r="AP1012" s="14" t="inlineStr">
        <is>
          <t>2026-09-07</t>
        </is>
      </c>
      <c r="AQ1012" s="27" t="n"/>
      <c r="AR1012" s="14">
        <f>IF(AND(AS1012=5,LEN(AW1012)=5,LEN(SUBSTITUTE(SUBSTITUTE(SUBSTITUTE(SUBSTITUTE(AW1012,"Y",""),"N",""),"U",""),"X",""))=0),1,0)</f>
        <v/>
      </c>
      <c r="AS1012" s="14">
        <f>COUNTA(G1012,J1012,M1012,P1012,S1012)</f>
        <v/>
      </c>
      <c r="AT1012" s="14">
        <f>SUM(IF(OR(G1012="Y",G1012="N",G1012="U",G1012="X"),IF(G1012=F1012,1,0),0),IF(OR(J1012="Y",J1012="N",J1012="U",J1012="X"),IF(J1012=I1012,1,0),0),IF(OR(M1012="Y",M1012="N",M1012="U",M1012="X"),IF(M1012=L1012,1,0),0),IF(OR(P1012="Y",P1012="N",P1012="U",P1012="X"),IF(P1012=O1012,1,0),0),IF(OR(S1012="Y",S1012="N",S1012="U",S1012="X"),IF(S1012=R1012,1,0),0))</f>
        <v/>
      </c>
      <c r="AU1012" s="14">
        <f>A1012&amp;"|"&amp;LEFT(C1012,1)</f>
        <v/>
      </c>
      <c r="AV1012" s="14">
        <f>F1012&amp;I1012&amp;L1012&amp;O1012&amp;R1012</f>
        <v/>
      </c>
      <c r="AW1012" s="14">
        <f>G1012&amp;J1012&amp;M1012&amp;P1012&amp;S1012</f>
        <v/>
      </c>
    </row>
    <row r="1013" ht="70" customHeight="1">
      <c r="A1013" s="14" t="inlineStr">
        <is>
          <t>DS-127</t>
        </is>
      </c>
      <c r="B1013" s="14" t="inlineStr">
        <is>
          <t>PavSurface: A reference dataset for the recognition of asphalt pavement distress by an intelligent vehicle</t>
        </is>
      </c>
      <c r="C1013" s="14" t="inlineStr">
        <is>
          <t>C Sample Size</t>
        </is>
      </c>
      <c r="D1013" s="14">
        <f>MCDM_Settings!$D$10</f>
        <v/>
      </c>
      <c r="E1013" s="14" t="inlineStr">
        <is>
          <t>C1 Count originals</t>
        </is>
      </c>
      <c r="F1013" s="21" t="inlineStr">
        <is>
          <t>U</t>
        </is>
      </c>
      <c r="G1013" s="23" t="n"/>
      <c r="H1013" s="14" t="inlineStr">
        <is>
          <t>C2 Count each class</t>
        </is>
      </c>
      <c r="I1013" s="21" t="inlineStr">
        <is>
          <t>U</t>
        </is>
      </c>
      <c r="J1013" s="23" t="n"/>
      <c r="K1013" s="14" t="inlineStr">
        <is>
          <t>C3 Count each group</t>
        </is>
      </c>
      <c r="L1013" s="21" t="inlineStr">
        <is>
          <t>U</t>
        </is>
      </c>
      <c r="M1013" s="23" t="n"/>
      <c r="N1013" s="14" t="inlineStr">
        <is>
          <t>C4 Count each split</t>
        </is>
      </c>
      <c r="O1013" s="21" t="inlineStr">
        <is>
          <t>U</t>
        </is>
      </c>
      <c r="P1013" s="23" t="n"/>
      <c r="Q1013" s="14" t="inlineStr">
        <is>
          <t>C5 Justify the size</t>
        </is>
      </c>
      <c r="R1013" s="21" t="inlineStr">
        <is>
          <t>U</t>
        </is>
      </c>
      <c r="S1013" s="23" t="n"/>
      <c r="T1013" s="14">
        <f>IF(Z1013=0,IF(ISNUMBER(SEARCH("X",AV1013)),"Unrated (0-5; X)","Unrated (0-5)"),IF(Z1013=1,V1013&amp;"/5",V1013&amp;"-"&amp;X1013&amp;"/5 (P"&amp;IF(ISNUMBER(SEARCH("X",AV1013)),"; X","")&amp;")"))</f>
        <v/>
      </c>
      <c r="U1013" s="26">
        <f>IF(AS1013=0,"",IF(AR1013=0,"Incomplete/invalid",IF(AA1013=0,IF(ISNUMBER(SEARCH("X",AW1013)),"Unrated (0-5; X)","Unrated (0-5)"),IF(AA1013=1,W1013&amp;"/5",W1013&amp;"-"&amp;Y1013&amp;"/5 (P"&amp;IF(ISNUMBER(SEARCH("X",AW1013)),"; X","")&amp;")"))))</f>
        <v/>
      </c>
      <c r="V1013" s="53">
        <f>LEN(AV1013)-LEN(SUBSTITUTE(AV1013,"Y",""))</f>
        <v/>
      </c>
      <c r="W1013" s="54">
        <f>IF(AR1013=1,LEN(AW1013)-LEN(SUBSTITUTE(AW1013,"Y","")),"")</f>
        <v/>
      </c>
      <c r="X1013" s="53">
        <f>5-(LEN(AV1013)-LEN(SUBSTITUTE(AV1013,"N","")))</f>
        <v/>
      </c>
      <c r="Y1013" s="54">
        <f>IF(AR1013=1,5-(LEN(AW1013)-LEN(SUBSTITUTE(AW1013,"N",""))),"")</f>
        <v/>
      </c>
      <c r="Z1013" s="55">
        <f>(V1013+5-X1013)/5</f>
        <v/>
      </c>
      <c r="AA1013" s="56">
        <f>IF(AR1013=1,(W1013+5-Y1013)/5,"")</f>
        <v/>
      </c>
      <c r="AB1013" s="57">
        <f>D1013*V1013/5</f>
        <v/>
      </c>
      <c r="AC1013" s="58">
        <f>IF(AR1013=1,D1013*W1013/5,"")</f>
        <v/>
      </c>
      <c r="AD1013" s="57">
        <f>D1013*X1013/5</f>
        <v/>
      </c>
      <c r="AE1013" s="58">
        <f>IF(AR1013=1,D1013*Y1013/5,"")</f>
        <v/>
      </c>
      <c r="AF1013" s="57">
        <f>D1013*Z1013</f>
        <v/>
      </c>
      <c r="AG1013" s="58">
        <f>IF(AR1013=1,D1013*AA1013,"")</f>
        <v/>
      </c>
      <c r="AH1013" s="14" t="inlineStr">
        <is>
          <t>Y: none | N: none | X: none | U: C1, C2, C3, C4, C5. See dataset-specific evidence note in MCDM_Grades and the complete rules in MCDM_Rubric.</t>
        </is>
      </c>
      <c r="AI1013" s="27" t="n"/>
      <c r="AJ1013" s="14" t="inlineStr">
        <is>
          <t>https://zenodo.org/records/20581123</t>
        </is>
      </c>
      <c r="AK1013" s="27" t="n"/>
      <c r="AL1013" s="14" t="inlineStr">
        <is>
          <t>P: primary documentation (not evaluator-verified data quality)</t>
        </is>
      </c>
      <c r="AM1013" s="27" t="n"/>
      <c r="AN1013" s="14" t="inlineStr">
        <is>
          <t>10.5281/zenodo.20581123</t>
        </is>
      </c>
      <c r="AO1013" s="27" t="n"/>
      <c r="AP1013" s="14" t="inlineStr">
        <is>
          <t>2026-09-07</t>
        </is>
      </c>
      <c r="AQ1013" s="27" t="n"/>
      <c r="AR1013" s="14">
        <f>IF(AND(AS1013=5,LEN(AW1013)=5,LEN(SUBSTITUTE(SUBSTITUTE(SUBSTITUTE(SUBSTITUTE(AW1013,"Y",""),"N",""),"U",""),"X",""))=0),1,0)</f>
        <v/>
      </c>
      <c r="AS1013" s="14">
        <f>COUNTA(G1013,J1013,M1013,P1013,S1013)</f>
        <v/>
      </c>
      <c r="AT1013" s="14">
        <f>SUM(IF(OR(G1013="Y",G1013="N",G1013="U",G1013="X"),IF(G1013=F1013,1,0),0),IF(OR(J1013="Y",J1013="N",J1013="U",J1013="X"),IF(J1013=I1013,1,0),0),IF(OR(M1013="Y",M1013="N",M1013="U",M1013="X"),IF(M1013=L1013,1,0),0),IF(OR(P1013="Y",P1013="N",P1013="U",P1013="X"),IF(P1013=O1013,1,0),0),IF(OR(S1013="Y",S1013="N",S1013="U",S1013="X"),IF(S1013=R1013,1,0),0))</f>
        <v/>
      </c>
      <c r="AU1013" s="14">
        <f>A1013&amp;"|"&amp;LEFT(C1013,1)</f>
        <v/>
      </c>
      <c r="AV1013" s="14">
        <f>F1013&amp;I1013&amp;L1013&amp;O1013&amp;R1013</f>
        <v/>
      </c>
      <c r="AW1013" s="14">
        <f>G1013&amp;J1013&amp;M1013&amp;P1013&amp;S1013</f>
        <v/>
      </c>
    </row>
    <row r="1014" ht="70" customHeight="1">
      <c r="A1014" s="14" t="inlineStr">
        <is>
          <t>DS-127</t>
        </is>
      </c>
      <c r="B1014" s="14" t="inlineStr">
        <is>
          <t>PavSurface: A reference dataset for the recognition of asphalt pavement distress by an intelligent vehicle</t>
        </is>
      </c>
      <c r="C1014" s="14" t="inlineStr">
        <is>
          <t>R Domain Fit</t>
        </is>
      </c>
      <c r="D1014" s="14">
        <f>MCDM_Settings!$D$11</f>
        <v/>
      </c>
      <c r="E1014" s="14" t="inlineStr">
        <is>
          <t>R1 Define the domain</t>
        </is>
      </c>
      <c r="F1014" s="21" t="inlineStr">
        <is>
          <t>U</t>
        </is>
      </c>
      <c r="G1014" s="23" t="n"/>
      <c r="H1014" s="14" t="inlineStr">
        <is>
          <t>R2 Describe coverage</t>
        </is>
      </c>
      <c r="I1014" s="21" t="inlineStr">
        <is>
          <t>U</t>
        </is>
      </c>
      <c r="J1014" s="23" t="n"/>
      <c r="K1014" s="14" t="inlineStr">
        <is>
          <t>R3 Compare the target</t>
        </is>
      </c>
      <c r="L1014" s="21" t="inlineStr">
        <is>
          <t>U</t>
        </is>
      </c>
      <c r="M1014" s="23" t="n"/>
      <c r="N1014" s="14" t="inlineStr">
        <is>
          <t>R4 Check for bias</t>
        </is>
      </c>
      <c r="O1014" s="21" t="inlineStr">
        <is>
          <t>U</t>
        </is>
      </c>
      <c r="P1014" s="23" t="n"/>
      <c r="Q1014" s="14" t="inlineStr">
        <is>
          <t>R5 Test a new domain</t>
        </is>
      </c>
      <c r="R1014" s="21" t="inlineStr">
        <is>
          <t>U</t>
        </is>
      </c>
      <c r="S1014" s="23" t="n"/>
      <c r="T1014" s="14">
        <f>IF(Z1014=0,IF(ISNUMBER(SEARCH("X",AV1014)),"Unrated (0-5; X)","Unrated (0-5)"),IF(Z1014=1,V1014&amp;"/5",V1014&amp;"-"&amp;X1014&amp;"/5 (P"&amp;IF(ISNUMBER(SEARCH("X",AV1014)),"; X","")&amp;")"))</f>
        <v/>
      </c>
      <c r="U1014" s="26">
        <f>IF(AS1014=0,"",IF(AR1014=0,"Incomplete/invalid",IF(AA1014=0,IF(ISNUMBER(SEARCH("X",AW1014)),"Unrated (0-5; X)","Unrated (0-5)"),IF(AA1014=1,W1014&amp;"/5",W1014&amp;"-"&amp;Y1014&amp;"/5 (P"&amp;IF(ISNUMBER(SEARCH("X",AW1014)),"; X","")&amp;")"))))</f>
        <v/>
      </c>
      <c r="V1014" s="53">
        <f>LEN(AV1014)-LEN(SUBSTITUTE(AV1014,"Y",""))</f>
        <v/>
      </c>
      <c r="W1014" s="54">
        <f>IF(AR1014=1,LEN(AW1014)-LEN(SUBSTITUTE(AW1014,"Y","")),"")</f>
        <v/>
      </c>
      <c r="X1014" s="53">
        <f>5-(LEN(AV1014)-LEN(SUBSTITUTE(AV1014,"N","")))</f>
        <v/>
      </c>
      <c r="Y1014" s="54">
        <f>IF(AR1014=1,5-(LEN(AW1014)-LEN(SUBSTITUTE(AW1014,"N",""))),"")</f>
        <v/>
      </c>
      <c r="Z1014" s="55">
        <f>(V1014+5-X1014)/5</f>
        <v/>
      </c>
      <c r="AA1014" s="56">
        <f>IF(AR1014=1,(W1014+5-Y1014)/5,"")</f>
        <v/>
      </c>
      <c r="AB1014" s="57">
        <f>D1014*V1014/5</f>
        <v/>
      </c>
      <c r="AC1014" s="58">
        <f>IF(AR1014=1,D1014*W1014/5,"")</f>
        <v/>
      </c>
      <c r="AD1014" s="57">
        <f>D1014*X1014/5</f>
        <v/>
      </c>
      <c r="AE1014" s="58">
        <f>IF(AR1014=1,D1014*Y1014/5,"")</f>
        <v/>
      </c>
      <c r="AF1014" s="57">
        <f>D1014*Z1014</f>
        <v/>
      </c>
      <c r="AG1014" s="58">
        <f>IF(AR1014=1,D1014*AA1014,"")</f>
        <v/>
      </c>
      <c r="AH1014" s="14" t="inlineStr">
        <is>
          <t>Y: none | N: none | X: none | U: R1, R2, R3, R4, R5. See dataset-specific evidence note in MCDM_Grades and the complete rules in MCDM_Rubric.</t>
        </is>
      </c>
      <c r="AI1014" s="27" t="n"/>
      <c r="AJ1014" s="14" t="inlineStr">
        <is>
          <t>https://zenodo.org/records/20581123</t>
        </is>
      </c>
      <c r="AK1014" s="27" t="n"/>
      <c r="AL1014" s="14" t="inlineStr">
        <is>
          <t>P: primary documentation (not evaluator-verified data quality)</t>
        </is>
      </c>
      <c r="AM1014" s="27" t="n"/>
      <c r="AN1014" s="14" t="inlineStr">
        <is>
          <t>10.5281/zenodo.20581123</t>
        </is>
      </c>
      <c r="AO1014" s="27" t="n"/>
      <c r="AP1014" s="14" t="inlineStr">
        <is>
          <t>2026-09-07</t>
        </is>
      </c>
      <c r="AQ1014" s="27" t="n"/>
      <c r="AR1014" s="14">
        <f>IF(AND(AS1014=5,LEN(AW1014)=5,LEN(SUBSTITUTE(SUBSTITUTE(SUBSTITUTE(SUBSTITUTE(AW1014,"Y",""),"N",""),"U",""),"X",""))=0),1,0)</f>
        <v/>
      </c>
      <c r="AS1014" s="14">
        <f>COUNTA(G1014,J1014,M1014,P1014,S1014)</f>
        <v/>
      </c>
      <c r="AT1014" s="14">
        <f>SUM(IF(OR(G1014="Y",G1014="N",G1014="U",G1014="X"),IF(G1014=F1014,1,0),0),IF(OR(J1014="Y",J1014="N",J1014="U",J1014="X"),IF(J1014=I1014,1,0),0),IF(OR(M1014="Y",M1014="N",M1014="U",M1014="X"),IF(M1014=L1014,1,0),0),IF(OR(P1014="Y",P1014="N",P1014="U",P1014="X"),IF(P1014=O1014,1,0),0),IF(OR(S1014="Y",S1014="N",S1014="U",S1014="X"),IF(S1014=R1014,1,0),0))</f>
        <v/>
      </c>
      <c r="AU1014" s="14">
        <f>A1014&amp;"|"&amp;LEFT(C1014,1)</f>
        <v/>
      </c>
      <c r="AV1014" s="14">
        <f>F1014&amp;I1014&amp;L1014&amp;O1014&amp;R1014</f>
        <v/>
      </c>
      <c r="AW1014" s="14">
        <f>G1014&amp;J1014&amp;M1014&amp;P1014&amp;S1014</f>
        <v/>
      </c>
    </row>
    <row r="1015" ht="70" customHeight="1">
      <c r="A1015" s="14" t="inlineStr">
        <is>
          <t>DS-127</t>
        </is>
      </c>
      <c r="B1015" s="14" t="inlineStr">
        <is>
          <t>PavSurface: A reference dataset for the recognition of asphalt pavement distress by an intelligent vehicle</t>
        </is>
      </c>
      <c r="C1015" s="14" t="inlineStr">
        <is>
          <t>M Sensor Details</t>
        </is>
      </c>
      <c r="D1015" s="14">
        <f>MCDM_Settings!$D$12</f>
        <v/>
      </c>
      <c r="E1015" s="14" t="inlineStr">
        <is>
          <t>M1 Identify equipment</t>
        </is>
      </c>
      <c r="F1015" s="21" t="inlineStr">
        <is>
          <t>Y</t>
        </is>
      </c>
      <c r="G1015" s="23" t="n"/>
      <c r="H1015" s="14" t="inlineStr">
        <is>
          <t>M2 Specify the scale</t>
        </is>
      </c>
      <c r="I1015" s="21" t="inlineStr">
        <is>
          <t>U</t>
        </is>
      </c>
      <c r="J1015" s="23" t="n"/>
      <c r="K1015" s="14" t="inlineStr">
        <is>
          <t>M3 Locate the records</t>
        </is>
      </c>
      <c r="L1015" s="21" t="inlineStr">
        <is>
          <t>U</t>
        </is>
      </c>
      <c r="M1015" s="23" t="n"/>
      <c r="N1015" s="14" t="inlineStr">
        <is>
          <t>M4 Report precision</t>
        </is>
      </c>
      <c r="O1015" s="21" t="inlineStr">
        <is>
          <t>U</t>
        </is>
      </c>
      <c r="P1015" s="23" t="n"/>
      <c r="Q1015" s="14" t="inlineStr">
        <is>
          <t>M5 Explain processing</t>
        </is>
      </c>
      <c r="R1015" s="21" t="inlineStr">
        <is>
          <t>U</t>
        </is>
      </c>
      <c r="S1015" s="23" t="n"/>
      <c r="T1015" s="14">
        <f>IF(Z1015=0,IF(ISNUMBER(SEARCH("X",AV1015)),"Unrated (0-5; X)","Unrated (0-5)"),IF(Z1015=1,V1015&amp;"/5",V1015&amp;"-"&amp;X1015&amp;"/5 (P"&amp;IF(ISNUMBER(SEARCH("X",AV1015)),"; X","")&amp;")"))</f>
        <v/>
      </c>
      <c r="U1015" s="26">
        <f>IF(AS1015=0,"",IF(AR1015=0,"Incomplete/invalid",IF(AA1015=0,IF(ISNUMBER(SEARCH("X",AW1015)),"Unrated (0-5; X)","Unrated (0-5)"),IF(AA1015=1,W1015&amp;"/5",W1015&amp;"-"&amp;Y1015&amp;"/5 (P"&amp;IF(ISNUMBER(SEARCH("X",AW1015)),"; X","")&amp;")"))))</f>
        <v/>
      </c>
      <c r="V1015" s="53">
        <f>LEN(AV1015)-LEN(SUBSTITUTE(AV1015,"Y",""))</f>
        <v/>
      </c>
      <c r="W1015" s="54">
        <f>IF(AR1015=1,LEN(AW1015)-LEN(SUBSTITUTE(AW1015,"Y","")),"")</f>
        <v/>
      </c>
      <c r="X1015" s="53">
        <f>5-(LEN(AV1015)-LEN(SUBSTITUTE(AV1015,"N","")))</f>
        <v/>
      </c>
      <c r="Y1015" s="54">
        <f>IF(AR1015=1,5-(LEN(AW1015)-LEN(SUBSTITUTE(AW1015,"N",""))),"")</f>
        <v/>
      </c>
      <c r="Z1015" s="55">
        <f>(V1015+5-X1015)/5</f>
        <v/>
      </c>
      <c r="AA1015" s="56">
        <f>IF(AR1015=1,(W1015+5-Y1015)/5,"")</f>
        <v/>
      </c>
      <c r="AB1015" s="57">
        <f>D1015*V1015/5</f>
        <v/>
      </c>
      <c r="AC1015" s="58">
        <f>IF(AR1015=1,D1015*W1015/5,"")</f>
        <v/>
      </c>
      <c r="AD1015" s="57">
        <f>D1015*X1015/5</f>
        <v/>
      </c>
      <c r="AE1015" s="58">
        <f>IF(AR1015=1,D1015*Y1015/5,"")</f>
        <v/>
      </c>
      <c r="AF1015" s="57">
        <f>D1015*Z1015</f>
        <v/>
      </c>
      <c r="AG1015" s="58">
        <f>IF(AR1015=1,D1015*AA1015,"")</f>
        <v/>
      </c>
      <c r="AH1015" s="14" t="inlineStr">
        <is>
          <t>Y: M1 | N: none | X: none | U: M2, M3, M4, M5. See dataset-specific evidence note in MCDM_Grades and the complete rules in MCDM_Rubric.</t>
        </is>
      </c>
      <c r="AI1015" s="27" t="n"/>
      <c r="AJ1015" s="14" t="inlineStr">
        <is>
          <t>https://zenodo.org/records/20581123</t>
        </is>
      </c>
      <c r="AK1015" s="27" t="n"/>
      <c r="AL1015" s="14" t="inlineStr">
        <is>
          <t>P: primary documentation (not evaluator-verified data quality)</t>
        </is>
      </c>
      <c r="AM1015" s="27" t="n"/>
      <c r="AN1015" s="14" t="inlineStr">
        <is>
          <t>10.5281/zenodo.20581123</t>
        </is>
      </c>
      <c r="AO1015" s="27" t="n"/>
      <c r="AP1015" s="14" t="inlineStr">
        <is>
          <t>2026-09-07</t>
        </is>
      </c>
      <c r="AQ1015" s="27" t="n"/>
      <c r="AR1015" s="14">
        <f>IF(AND(AS1015=5,LEN(AW1015)=5,LEN(SUBSTITUTE(SUBSTITUTE(SUBSTITUTE(SUBSTITUTE(AW1015,"Y",""),"N",""),"U",""),"X",""))=0),1,0)</f>
        <v/>
      </c>
      <c r="AS1015" s="14">
        <f>COUNTA(G1015,J1015,M1015,P1015,S1015)</f>
        <v/>
      </c>
      <c r="AT1015" s="14">
        <f>SUM(IF(OR(G1015="Y",G1015="N",G1015="U",G1015="X"),IF(G1015=F1015,1,0),0),IF(OR(J1015="Y",J1015="N",J1015="U",J1015="X"),IF(J1015=I1015,1,0),0),IF(OR(M1015="Y",M1015="N",M1015="U",M1015="X"),IF(M1015=L1015,1,0),0),IF(OR(P1015="Y",P1015="N",P1015="U",P1015="X"),IF(P1015=O1015,1,0),0),IF(OR(S1015="Y",S1015="N",S1015="U",S1015="X"),IF(S1015=R1015,1,0),0))</f>
        <v/>
      </c>
      <c r="AU1015" s="14">
        <f>A1015&amp;"|"&amp;LEFT(C1015,1)</f>
        <v/>
      </c>
      <c r="AV1015" s="14">
        <f>F1015&amp;I1015&amp;L1015&amp;O1015&amp;R1015</f>
        <v/>
      </c>
      <c r="AW1015" s="14">
        <f>G1015&amp;J1015&amp;M1015&amp;P1015&amp;S1015</f>
        <v/>
      </c>
    </row>
    <row r="1016" ht="70" customHeight="1">
      <c r="A1016" s="14" t="inlineStr">
        <is>
          <t>DS-127</t>
        </is>
      </c>
      <c r="B1016" s="14" t="inlineStr">
        <is>
          <t>PavSurface: A reference dataset for the recognition of asphalt pavement distress by an intelligent vehicle</t>
        </is>
      </c>
      <c r="C1016" s="14" t="inlineStr">
        <is>
          <t>V Test Readiness</t>
        </is>
      </c>
      <c r="D1016" s="14">
        <f>MCDM_Settings!$D$13</f>
        <v/>
      </c>
      <c r="E1016" s="14" t="inlineStr">
        <is>
          <t>V1 Identify test data</t>
        </is>
      </c>
      <c r="F1016" s="21" t="inlineStr">
        <is>
          <t>Y</t>
        </is>
      </c>
      <c r="G1016" s="23" t="n"/>
      <c r="H1016" s="14" t="inlineStr">
        <is>
          <t>V2 Define the splits</t>
        </is>
      </c>
      <c r="I1016" s="21" t="inlineStr">
        <is>
          <t>U</t>
        </is>
      </c>
      <c r="J1016" s="23" t="n"/>
      <c r="K1016" s="14" t="inlineStr">
        <is>
          <t>V3 Prevent leakage</t>
        </is>
      </c>
      <c r="L1016" s="21" t="inlineStr">
        <is>
          <t>U</t>
        </is>
      </c>
      <c r="M1016" s="23" t="n"/>
      <c r="N1016" s="14" t="inlineStr">
        <is>
          <t>V4 Provide a baseline</t>
        </is>
      </c>
      <c r="O1016" s="21" t="inlineStr">
        <is>
          <t>U</t>
        </is>
      </c>
      <c r="P1016" s="23" t="n"/>
      <c r="Q1016" s="14" t="inlineStr">
        <is>
          <t>V5 Report uncertainty</t>
        </is>
      </c>
      <c r="R1016" s="21" t="inlineStr">
        <is>
          <t>U</t>
        </is>
      </c>
      <c r="S1016" s="23" t="n"/>
      <c r="T1016" s="14">
        <f>IF(Z1016=0,IF(ISNUMBER(SEARCH("X",AV1016)),"Unrated (0-5; X)","Unrated (0-5)"),IF(Z1016=1,V1016&amp;"/5",V1016&amp;"-"&amp;X1016&amp;"/5 (P"&amp;IF(ISNUMBER(SEARCH("X",AV1016)),"; X","")&amp;")"))</f>
        <v/>
      </c>
      <c r="U1016" s="26">
        <f>IF(AS1016=0,"",IF(AR1016=0,"Incomplete/invalid",IF(AA1016=0,IF(ISNUMBER(SEARCH("X",AW1016)),"Unrated (0-5; X)","Unrated (0-5)"),IF(AA1016=1,W1016&amp;"/5",W1016&amp;"-"&amp;Y1016&amp;"/5 (P"&amp;IF(ISNUMBER(SEARCH("X",AW1016)),"; X","")&amp;")"))))</f>
        <v/>
      </c>
      <c r="V1016" s="53">
        <f>LEN(AV1016)-LEN(SUBSTITUTE(AV1016,"Y",""))</f>
        <v/>
      </c>
      <c r="W1016" s="54">
        <f>IF(AR1016=1,LEN(AW1016)-LEN(SUBSTITUTE(AW1016,"Y","")),"")</f>
        <v/>
      </c>
      <c r="X1016" s="53">
        <f>5-(LEN(AV1016)-LEN(SUBSTITUTE(AV1016,"N","")))</f>
        <v/>
      </c>
      <c r="Y1016" s="54">
        <f>IF(AR1016=1,5-(LEN(AW1016)-LEN(SUBSTITUTE(AW1016,"N",""))),"")</f>
        <v/>
      </c>
      <c r="Z1016" s="55">
        <f>(V1016+5-X1016)/5</f>
        <v/>
      </c>
      <c r="AA1016" s="56">
        <f>IF(AR1016=1,(W1016+5-Y1016)/5,"")</f>
        <v/>
      </c>
      <c r="AB1016" s="57">
        <f>D1016*V1016/5</f>
        <v/>
      </c>
      <c r="AC1016" s="58">
        <f>IF(AR1016=1,D1016*W1016/5,"")</f>
        <v/>
      </c>
      <c r="AD1016" s="57">
        <f>D1016*X1016/5</f>
        <v/>
      </c>
      <c r="AE1016" s="58">
        <f>IF(AR1016=1,D1016*Y1016/5,"")</f>
        <v/>
      </c>
      <c r="AF1016" s="57">
        <f>D1016*Z1016</f>
        <v/>
      </c>
      <c r="AG1016" s="58">
        <f>IF(AR1016=1,D1016*AA1016,"")</f>
        <v/>
      </c>
      <c r="AH1016" s="14" t="inlineStr">
        <is>
          <t>Y: V1 | N: none | X: none | U: V2, V3, V4, V5. See dataset-specific evidence note in MCDM_Grades and the complete rules in MCDM_Rubric.</t>
        </is>
      </c>
      <c r="AI1016" s="27" t="n"/>
      <c r="AJ1016" s="14" t="inlineStr">
        <is>
          <t>https://zenodo.org/records/20581123</t>
        </is>
      </c>
      <c r="AK1016" s="27" t="n"/>
      <c r="AL1016" s="14" t="inlineStr">
        <is>
          <t>P: primary documentation (not evaluator-verified data quality)</t>
        </is>
      </c>
      <c r="AM1016" s="27" t="n"/>
      <c r="AN1016" s="14" t="inlineStr">
        <is>
          <t>10.5281/zenodo.20581123</t>
        </is>
      </c>
      <c r="AO1016" s="27" t="n"/>
      <c r="AP1016" s="14" t="inlineStr">
        <is>
          <t>2026-09-07</t>
        </is>
      </c>
      <c r="AQ1016" s="27" t="n"/>
      <c r="AR1016" s="14">
        <f>IF(AND(AS1016=5,LEN(AW1016)=5,LEN(SUBSTITUTE(SUBSTITUTE(SUBSTITUTE(SUBSTITUTE(AW1016,"Y",""),"N",""),"U",""),"X",""))=0),1,0)</f>
        <v/>
      </c>
      <c r="AS1016" s="14">
        <f>COUNTA(G1016,J1016,M1016,P1016,S1016)</f>
        <v/>
      </c>
      <c r="AT1016" s="14">
        <f>SUM(IF(OR(G1016="Y",G1016="N",G1016="U",G1016="X"),IF(G1016=F1016,1,0),0),IF(OR(J1016="Y",J1016="N",J1016="U",J1016="X"),IF(J1016=I1016,1,0),0),IF(OR(M1016="Y",M1016="N",M1016="U",M1016="X"),IF(M1016=L1016,1,0),0),IF(OR(P1016="Y",P1016="N",P1016="U",P1016="X"),IF(P1016=O1016,1,0),0),IF(OR(S1016="Y",S1016="N",S1016="U",S1016="X"),IF(S1016=R1016,1,0),0))</f>
        <v/>
      </c>
      <c r="AU1016" s="14">
        <f>A1016&amp;"|"&amp;LEFT(C1016,1)</f>
        <v/>
      </c>
      <c r="AV1016" s="14">
        <f>F1016&amp;I1016&amp;L1016&amp;O1016&amp;R1016</f>
        <v/>
      </c>
      <c r="AW1016" s="14">
        <f>G1016&amp;J1016&amp;M1016&amp;P1016&amp;S1016</f>
        <v/>
      </c>
    </row>
    <row r="1017" ht="70" customHeight="1">
      <c r="A1017" s="14" t="inlineStr">
        <is>
          <t>DS-127</t>
        </is>
      </c>
      <c r="B1017" s="14" t="inlineStr">
        <is>
          <t>PavSurface: A reference dataset for the recognition of asphalt pavement distress by an intelligent vehicle</t>
        </is>
      </c>
      <c r="C1017" s="14" t="inlineStr">
        <is>
          <t>E Engineering Value</t>
        </is>
      </c>
      <c r="D1017" s="14">
        <f>MCDM_Settings!$D$14</f>
        <v/>
      </c>
      <c r="E1017" s="14" t="inlineStr">
        <is>
          <t>E1 Define the outcome</t>
        </is>
      </c>
      <c r="F1017" s="21" t="inlineStr">
        <is>
          <t>U</t>
        </is>
      </c>
      <c r="G1017" s="23" t="n"/>
      <c r="H1017" s="14" t="inlineStr">
        <is>
          <t>E2 Provide measurements</t>
        </is>
      </c>
      <c r="I1017" s="21" t="inlineStr">
        <is>
          <t>U</t>
        </is>
      </c>
      <c r="J1017" s="23" t="n"/>
      <c r="K1017" s="14" t="inlineStr">
        <is>
          <t>E3 Link the records</t>
        </is>
      </c>
      <c r="L1017" s="21" t="inlineStr">
        <is>
          <t>U</t>
        </is>
      </c>
      <c r="M1017" s="23" t="n"/>
      <c r="N1017" s="14" t="inlineStr">
        <is>
          <t>E4 Map agency needs</t>
        </is>
      </c>
      <c r="O1017" s="21" t="inlineStr">
        <is>
          <t>U</t>
        </is>
      </c>
      <c r="P1017" s="23" t="n"/>
      <c r="Q1017" s="14" t="inlineStr">
        <is>
          <t>E5 Validate the decision</t>
        </is>
      </c>
      <c r="R1017" s="21" t="inlineStr">
        <is>
          <t>U</t>
        </is>
      </c>
      <c r="S1017" s="23" t="n"/>
      <c r="T1017" s="14">
        <f>IF(Z1017=0,IF(ISNUMBER(SEARCH("X",AV1017)),"Unrated (0-5; X)","Unrated (0-5)"),IF(Z1017=1,V1017&amp;"/5",V1017&amp;"-"&amp;X1017&amp;"/5 (P"&amp;IF(ISNUMBER(SEARCH("X",AV1017)),"; X","")&amp;")"))</f>
        <v/>
      </c>
      <c r="U1017" s="26">
        <f>IF(AS1017=0,"",IF(AR1017=0,"Incomplete/invalid",IF(AA1017=0,IF(ISNUMBER(SEARCH("X",AW1017)),"Unrated (0-5; X)","Unrated (0-5)"),IF(AA1017=1,W1017&amp;"/5",W1017&amp;"-"&amp;Y1017&amp;"/5 (P"&amp;IF(ISNUMBER(SEARCH("X",AW1017)),"; X","")&amp;")"))))</f>
        <v/>
      </c>
      <c r="V1017" s="53">
        <f>LEN(AV1017)-LEN(SUBSTITUTE(AV1017,"Y",""))</f>
        <v/>
      </c>
      <c r="W1017" s="54">
        <f>IF(AR1017=1,LEN(AW1017)-LEN(SUBSTITUTE(AW1017,"Y","")),"")</f>
        <v/>
      </c>
      <c r="X1017" s="53">
        <f>5-(LEN(AV1017)-LEN(SUBSTITUTE(AV1017,"N","")))</f>
        <v/>
      </c>
      <c r="Y1017" s="54">
        <f>IF(AR1017=1,5-(LEN(AW1017)-LEN(SUBSTITUTE(AW1017,"N",""))),"")</f>
        <v/>
      </c>
      <c r="Z1017" s="55">
        <f>(V1017+5-X1017)/5</f>
        <v/>
      </c>
      <c r="AA1017" s="56">
        <f>IF(AR1017=1,(W1017+5-Y1017)/5,"")</f>
        <v/>
      </c>
      <c r="AB1017" s="57">
        <f>D1017*V1017/5</f>
        <v/>
      </c>
      <c r="AC1017" s="58">
        <f>IF(AR1017=1,D1017*W1017/5,"")</f>
        <v/>
      </c>
      <c r="AD1017" s="57">
        <f>D1017*X1017/5</f>
        <v/>
      </c>
      <c r="AE1017" s="58">
        <f>IF(AR1017=1,D1017*Y1017/5,"")</f>
        <v/>
      </c>
      <c r="AF1017" s="57">
        <f>D1017*Z1017</f>
        <v/>
      </c>
      <c r="AG1017" s="58">
        <f>IF(AR1017=1,D1017*AA1017,"")</f>
        <v/>
      </c>
      <c r="AH1017" s="14" t="inlineStr">
        <is>
          <t>Y: none | N: none | X: none | U: E1, E2, E3, E4, E5. See dataset-specific evidence note in MCDM_Grades and the complete rules in MCDM_Rubric.</t>
        </is>
      </c>
      <c r="AI1017" s="27" t="n"/>
      <c r="AJ1017" s="14" t="inlineStr">
        <is>
          <t>https://zenodo.org/records/20581123</t>
        </is>
      </c>
      <c r="AK1017" s="27" t="n"/>
      <c r="AL1017" s="14" t="inlineStr">
        <is>
          <t>P: primary documentation (not evaluator-verified data quality)</t>
        </is>
      </c>
      <c r="AM1017" s="27" t="n"/>
      <c r="AN1017" s="14" t="inlineStr">
        <is>
          <t>10.5281/zenodo.20581123</t>
        </is>
      </c>
      <c r="AO1017" s="27" t="n"/>
      <c r="AP1017" s="14" t="inlineStr">
        <is>
          <t>2026-09-07</t>
        </is>
      </c>
      <c r="AQ1017" s="27" t="n"/>
      <c r="AR1017" s="14">
        <f>IF(AND(AS1017=5,LEN(AW1017)=5,LEN(SUBSTITUTE(SUBSTITUTE(SUBSTITUTE(SUBSTITUTE(AW1017,"Y",""),"N",""),"U",""),"X",""))=0),1,0)</f>
        <v/>
      </c>
      <c r="AS1017" s="14">
        <f>COUNTA(G1017,J1017,M1017,P1017,S1017)</f>
        <v/>
      </c>
      <c r="AT1017" s="14">
        <f>SUM(IF(OR(G1017="Y",G1017="N",G1017="U",G1017="X"),IF(G1017=F1017,1,0),0),IF(OR(J1017="Y",J1017="N",J1017="U",J1017="X"),IF(J1017=I1017,1,0),0),IF(OR(M1017="Y",M1017="N",M1017="U",M1017="X"),IF(M1017=L1017,1,0),0),IF(OR(P1017="Y",P1017="N",P1017="U",P1017="X"),IF(P1017=O1017,1,0),0),IF(OR(S1017="Y",S1017="N",S1017="U",S1017="X"),IF(S1017=R1017,1,0),0))</f>
        <v/>
      </c>
      <c r="AU1017" s="14">
        <f>A1017&amp;"|"&amp;LEFT(C1017,1)</f>
        <v/>
      </c>
      <c r="AV1017" s="14">
        <f>F1017&amp;I1017&amp;L1017&amp;O1017&amp;R1017</f>
        <v/>
      </c>
      <c r="AW1017" s="14">
        <f>G1017&amp;J1017&amp;M1017&amp;P1017&amp;S1017</f>
        <v/>
      </c>
    </row>
    <row r="1018" ht="70" customHeight="1">
      <c r="A1018" s="14" t="inlineStr">
        <is>
          <t>DS-128</t>
        </is>
      </c>
      <c r="B1018" s="14" t="inlineStr">
        <is>
          <t>Road Condition Image Dataset</t>
        </is>
      </c>
      <c r="C1018" s="14" t="inlineStr">
        <is>
          <t>A Access</t>
        </is>
      </c>
      <c r="D1018" s="14">
        <f>MCDM_Settings!$D$7</f>
        <v/>
      </c>
      <c r="E1018" s="14" t="inlineStr">
        <is>
          <t>A1 Find the release</t>
        </is>
      </c>
      <c r="F1018" s="21" t="inlineStr">
        <is>
          <t>Y</t>
        </is>
      </c>
      <c r="G1018" s="23" t="n"/>
      <c r="H1018" s="14" t="inlineStr">
        <is>
          <t>A2 Get the data</t>
        </is>
      </c>
      <c r="I1018" s="21" t="inlineStr">
        <is>
          <t>Y</t>
        </is>
      </c>
      <c r="J1018" s="23" t="n"/>
      <c r="K1018" s="14" t="inlineStr">
        <is>
          <t>A3 Check the license</t>
        </is>
      </c>
      <c r="L1018" s="21" t="inlineStr">
        <is>
          <t>U</t>
        </is>
      </c>
      <c r="M1018" s="23" t="n"/>
      <c r="N1018" s="14" t="inlineStr">
        <is>
          <t>A4 Check other rights</t>
        </is>
      </c>
      <c r="O1018" s="21" t="inlineStr">
        <is>
          <t>U</t>
        </is>
      </c>
      <c r="P1018" s="23" t="n"/>
      <c r="Q1018" s="14" t="inlineStr">
        <is>
          <t>A5 Open a sample</t>
        </is>
      </c>
      <c r="R1018" s="21" t="inlineStr">
        <is>
          <t>U</t>
        </is>
      </c>
      <c r="S1018" s="23" t="n"/>
      <c r="T1018" s="14">
        <f>IF(Z1018=0,IF(ISNUMBER(SEARCH("X",AV1018)),"Unrated (0-5; X)","Unrated (0-5)"),IF(Z1018=1,V1018&amp;"/5",V1018&amp;"-"&amp;X1018&amp;"/5 (P"&amp;IF(ISNUMBER(SEARCH("X",AV1018)),"; X","")&amp;")"))</f>
        <v/>
      </c>
      <c r="U1018" s="26">
        <f>IF(AS1018=0,"",IF(AR1018=0,"Incomplete/invalid",IF(AA1018=0,IF(ISNUMBER(SEARCH("X",AW1018)),"Unrated (0-5; X)","Unrated (0-5)"),IF(AA1018=1,W1018&amp;"/5",W1018&amp;"-"&amp;Y1018&amp;"/5 (P"&amp;IF(ISNUMBER(SEARCH("X",AW1018)),"; X","")&amp;")"))))</f>
        <v/>
      </c>
      <c r="V1018" s="53">
        <f>LEN(AV1018)-LEN(SUBSTITUTE(AV1018,"Y",""))</f>
        <v/>
      </c>
      <c r="W1018" s="54">
        <f>IF(AR1018=1,LEN(AW1018)-LEN(SUBSTITUTE(AW1018,"Y","")),"")</f>
        <v/>
      </c>
      <c r="X1018" s="53">
        <f>5-(LEN(AV1018)-LEN(SUBSTITUTE(AV1018,"N","")))</f>
        <v/>
      </c>
      <c r="Y1018" s="54">
        <f>IF(AR1018=1,5-(LEN(AW1018)-LEN(SUBSTITUTE(AW1018,"N",""))),"")</f>
        <v/>
      </c>
      <c r="Z1018" s="55">
        <f>(V1018+5-X1018)/5</f>
        <v/>
      </c>
      <c r="AA1018" s="56">
        <f>IF(AR1018=1,(W1018+5-Y1018)/5,"")</f>
        <v/>
      </c>
      <c r="AB1018" s="57">
        <f>D1018*V1018/5</f>
        <v/>
      </c>
      <c r="AC1018" s="58">
        <f>IF(AR1018=1,D1018*W1018/5,"")</f>
        <v/>
      </c>
      <c r="AD1018" s="57">
        <f>D1018*X1018/5</f>
        <v/>
      </c>
      <c r="AE1018" s="58">
        <f>IF(AR1018=1,D1018*Y1018/5,"")</f>
        <v/>
      </c>
      <c r="AF1018" s="57">
        <f>D1018*Z1018</f>
        <v/>
      </c>
      <c r="AG1018" s="58">
        <f>IF(AR1018=1,D1018*AA1018,"")</f>
        <v/>
      </c>
      <c r="AH1018" s="14" t="inlineStr">
        <is>
          <t>Y: A1, A2 | N: none | X: none | U: A3, A4, A5. See dataset-specific evidence note in MCDM_Grades and the complete rules in MCDM_Rubric.</t>
        </is>
      </c>
      <c r="AI1018" s="27" t="n"/>
      <c r="AJ1018" s="14" t="inlineStr">
        <is>
          <t>https://zenodo.org/records/7681876</t>
        </is>
      </c>
      <c r="AK1018" s="27" t="n"/>
      <c r="AL1018" s="14" t="inlineStr">
        <is>
          <t>P: primary documentation (not evaluator-verified data quality)</t>
        </is>
      </c>
      <c r="AM1018" s="27" t="n"/>
      <c r="AN1018" s="14" t="inlineStr">
        <is>
          <t>10.5281/zenodo.7681876</t>
        </is>
      </c>
      <c r="AO1018" s="27" t="n"/>
      <c r="AP1018" s="14" t="inlineStr">
        <is>
          <t>2026-09-07</t>
        </is>
      </c>
      <c r="AQ1018" s="27" t="n"/>
      <c r="AR1018" s="14">
        <f>IF(AND(AS1018=5,LEN(AW1018)=5,LEN(SUBSTITUTE(SUBSTITUTE(SUBSTITUTE(SUBSTITUTE(AW1018,"Y",""),"N",""),"U",""),"X",""))=0),1,0)</f>
        <v/>
      </c>
      <c r="AS1018" s="14">
        <f>COUNTA(G1018,J1018,M1018,P1018,S1018)</f>
        <v/>
      </c>
      <c r="AT1018" s="14">
        <f>SUM(IF(OR(G1018="Y",G1018="N",G1018="U",G1018="X"),IF(G1018=F1018,1,0),0),IF(OR(J1018="Y",J1018="N",J1018="U",J1018="X"),IF(J1018=I1018,1,0),0),IF(OR(M1018="Y",M1018="N",M1018="U",M1018="X"),IF(M1018=L1018,1,0),0),IF(OR(P1018="Y",P1018="N",P1018="U",P1018="X"),IF(P1018=O1018,1,0),0),IF(OR(S1018="Y",S1018="N",S1018="U",S1018="X"),IF(S1018=R1018,1,0),0))</f>
        <v/>
      </c>
      <c r="AU1018" s="14">
        <f>A1018&amp;"|"&amp;LEFT(C1018,1)</f>
        <v/>
      </c>
      <c r="AV1018" s="14">
        <f>F1018&amp;I1018&amp;L1018&amp;O1018&amp;R1018</f>
        <v/>
      </c>
      <c r="AW1018" s="14">
        <f>G1018&amp;J1018&amp;M1018&amp;P1018&amp;S1018</f>
        <v/>
      </c>
    </row>
    <row r="1019" ht="70" customHeight="1">
      <c r="A1019" s="14" t="inlineStr">
        <is>
          <t>DS-128</t>
        </is>
      </c>
      <c r="B1019" s="14" t="inlineStr">
        <is>
          <t>Road Condition Image Dataset</t>
        </is>
      </c>
      <c r="C1019" s="14" t="inlineStr">
        <is>
          <t>L Label Quality</t>
        </is>
      </c>
      <c r="D1019" s="14">
        <f>MCDM_Settings!$D$8</f>
        <v/>
      </c>
      <c r="E1019" s="14" t="inlineStr">
        <is>
          <t>L1 Define the targets</t>
        </is>
      </c>
      <c r="F1019" s="21" t="inlineStr">
        <is>
          <t>U</t>
        </is>
      </c>
      <c r="G1019" s="23" t="n"/>
      <c r="H1019" s="14" t="inlineStr">
        <is>
          <t>L2 Explain the rules</t>
        </is>
      </c>
      <c r="I1019" s="21" t="inlineStr">
        <is>
          <t>U</t>
        </is>
      </c>
      <c r="J1019" s="23" t="n"/>
      <c r="K1019" s="14" t="inlineStr">
        <is>
          <t>L3 Identify the team</t>
        </is>
      </c>
      <c r="L1019" s="21" t="inlineStr">
        <is>
          <t>U</t>
        </is>
      </c>
      <c r="M1019" s="23" t="n"/>
      <c r="N1019" s="14" t="inlineStr">
        <is>
          <t>L4 Review and correct</t>
        </is>
      </c>
      <c r="O1019" s="21" t="inlineStr">
        <is>
          <t>U</t>
        </is>
      </c>
      <c r="P1019" s="23" t="n"/>
      <c r="Q1019" s="14" t="inlineStr">
        <is>
          <t>L5 Measure reliability</t>
        </is>
      </c>
      <c r="R1019" s="21" t="inlineStr">
        <is>
          <t>U</t>
        </is>
      </c>
      <c r="S1019" s="23" t="n"/>
      <c r="T1019" s="14">
        <f>IF(Z1019=0,IF(ISNUMBER(SEARCH("X",AV1019)),"Unrated (0-5; X)","Unrated (0-5)"),IF(Z1019=1,V1019&amp;"/5",V1019&amp;"-"&amp;X1019&amp;"/5 (P"&amp;IF(ISNUMBER(SEARCH("X",AV1019)),"; X","")&amp;")"))</f>
        <v/>
      </c>
      <c r="U1019" s="26">
        <f>IF(AS1019=0,"",IF(AR1019=0,"Incomplete/invalid",IF(AA1019=0,IF(ISNUMBER(SEARCH("X",AW1019)),"Unrated (0-5; X)","Unrated (0-5)"),IF(AA1019=1,W1019&amp;"/5",W1019&amp;"-"&amp;Y1019&amp;"/5 (P"&amp;IF(ISNUMBER(SEARCH("X",AW1019)),"; X","")&amp;")"))))</f>
        <v/>
      </c>
      <c r="V1019" s="53">
        <f>LEN(AV1019)-LEN(SUBSTITUTE(AV1019,"Y",""))</f>
        <v/>
      </c>
      <c r="W1019" s="54">
        <f>IF(AR1019=1,LEN(AW1019)-LEN(SUBSTITUTE(AW1019,"Y","")),"")</f>
        <v/>
      </c>
      <c r="X1019" s="53">
        <f>5-(LEN(AV1019)-LEN(SUBSTITUTE(AV1019,"N","")))</f>
        <v/>
      </c>
      <c r="Y1019" s="54">
        <f>IF(AR1019=1,5-(LEN(AW1019)-LEN(SUBSTITUTE(AW1019,"N",""))),"")</f>
        <v/>
      </c>
      <c r="Z1019" s="55">
        <f>(V1019+5-X1019)/5</f>
        <v/>
      </c>
      <c r="AA1019" s="56">
        <f>IF(AR1019=1,(W1019+5-Y1019)/5,"")</f>
        <v/>
      </c>
      <c r="AB1019" s="57">
        <f>D1019*V1019/5</f>
        <v/>
      </c>
      <c r="AC1019" s="58">
        <f>IF(AR1019=1,D1019*W1019/5,"")</f>
        <v/>
      </c>
      <c r="AD1019" s="57">
        <f>D1019*X1019/5</f>
        <v/>
      </c>
      <c r="AE1019" s="58">
        <f>IF(AR1019=1,D1019*Y1019/5,"")</f>
        <v/>
      </c>
      <c r="AF1019" s="57">
        <f>D1019*Z1019</f>
        <v/>
      </c>
      <c r="AG1019" s="58">
        <f>IF(AR1019=1,D1019*AA1019,"")</f>
        <v/>
      </c>
      <c r="AH1019" s="14" t="inlineStr">
        <is>
          <t>Y: none | N: none | X: none | U: L1, L2, L3, L4, L5. See dataset-specific evidence note in MCDM_Grades and the complete rules in MCDM_Rubric.</t>
        </is>
      </c>
      <c r="AI1019" s="27" t="n"/>
      <c r="AJ1019" s="14" t="inlineStr">
        <is>
          <t>https://zenodo.org/records/7681876</t>
        </is>
      </c>
      <c r="AK1019" s="27" t="n"/>
      <c r="AL1019" s="14" t="inlineStr">
        <is>
          <t>P: primary documentation (not evaluator-verified data quality)</t>
        </is>
      </c>
      <c r="AM1019" s="27" t="n"/>
      <c r="AN1019" s="14" t="inlineStr">
        <is>
          <t>10.5281/zenodo.7681876</t>
        </is>
      </c>
      <c r="AO1019" s="27" t="n"/>
      <c r="AP1019" s="14" t="inlineStr">
        <is>
          <t>2026-09-07</t>
        </is>
      </c>
      <c r="AQ1019" s="27" t="n"/>
      <c r="AR1019" s="14">
        <f>IF(AND(AS1019=5,LEN(AW1019)=5,LEN(SUBSTITUTE(SUBSTITUTE(SUBSTITUTE(SUBSTITUTE(AW1019,"Y",""),"N",""),"U",""),"X",""))=0),1,0)</f>
        <v/>
      </c>
      <c r="AS1019" s="14">
        <f>COUNTA(G1019,J1019,M1019,P1019,S1019)</f>
        <v/>
      </c>
      <c r="AT1019" s="14">
        <f>SUM(IF(OR(G1019="Y",G1019="N",G1019="U",G1019="X"),IF(G1019=F1019,1,0),0),IF(OR(J1019="Y",J1019="N",J1019="U",J1019="X"),IF(J1019=I1019,1,0),0),IF(OR(M1019="Y",M1019="N",M1019="U",M1019="X"),IF(M1019=L1019,1,0),0),IF(OR(P1019="Y",P1019="N",P1019="U",P1019="X"),IF(P1019=O1019,1,0),0),IF(OR(S1019="Y",S1019="N",S1019="U",S1019="X"),IF(S1019=R1019,1,0),0))</f>
        <v/>
      </c>
      <c r="AU1019" s="14">
        <f>A1019&amp;"|"&amp;LEFT(C1019,1)</f>
        <v/>
      </c>
      <c r="AV1019" s="14">
        <f>F1019&amp;I1019&amp;L1019&amp;O1019&amp;R1019</f>
        <v/>
      </c>
      <c r="AW1019" s="14">
        <f>G1019&amp;J1019&amp;M1019&amp;P1019&amp;S1019</f>
        <v/>
      </c>
    </row>
    <row r="1020" ht="70" customHeight="1">
      <c r="A1020" s="14" t="inlineStr">
        <is>
          <t>DS-128</t>
        </is>
      </c>
      <c r="B1020" s="14" t="inlineStr">
        <is>
          <t>Road Condition Image Dataset</t>
        </is>
      </c>
      <c r="C1020" s="14" t="inlineStr">
        <is>
          <t>D Documentation</t>
        </is>
      </c>
      <c r="D1020" s="14">
        <f>MCDM_Settings!$D$9</f>
        <v/>
      </c>
      <c r="E1020" s="14" t="inlineStr">
        <is>
          <t>D1 Describe the files</t>
        </is>
      </c>
      <c r="F1020" s="21" t="inlineStr">
        <is>
          <t>U</t>
        </is>
      </c>
      <c r="G1020" s="23" t="n"/>
      <c r="H1020" s="14" t="inlineStr">
        <is>
          <t>D2 Explain the source</t>
        </is>
      </c>
      <c r="I1020" s="21" t="inlineStr">
        <is>
          <t>Y</t>
        </is>
      </c>
      <c r="J1020" s="23" t="n"/>
      <c r="K1020" s="14" t="inlineStr">
        <is>
          <t>D3 Track the version</t>
        </is>
      </c>
      <c r="L1020" s="21" t="inlineStr">
        <is>
          <t>Y</t>
        </is>
      </c>
      <c r="M1020" s="23" t="n"/>
      <c r="N1020" s="14" t="inlineStr">
        <is>
          <t>D4 State the limits</t>
        </is>
      </c>
      <c r="O1020" s="21" t="inlineStr">
        <is>
          <t>U</t>
        </is>
      </c>
      <c r="P1020" s="23" t="n"/>
      <c r="Q1020" s="14" t="inlineStr">
        <is>
          <t>D5 Locate the details</t>
        </is>
      </c>
      <c r="R1020" s="21" t="inlineStr">
        <is>
          <t>Y</t>
        </is>
      </c>
      <c r="S1020" s="23" t="n"/>
      <c r="T1020" s="14">
        <f>IF(Z1020=0,IF(ISNUMBER(SEARCH("X",AV1020)),"Unrated (0-5; X)","Unrated (0-5)"),IF(Z1020=1,V1020&amp;"/5",V1020&amp;"-"&amp;X1020&amp;"/5 (P"&amp;IF(ISNUMBER(SEARCH("X",AV1020)),"; X","")&amp;")"))</f>
        <v/>
      </c>
      <c r="U1020" s="26">
        <f>IF(AS1020=0,"",IF(AR1020=0,"Incomplete/invalid",IF(AA1020=0,IF(ISNUMBER(SEARCH("X",AW1020)),"Unrated (0-5; X)","Unrated (0-5)"),IF(AA1020=1,W1020&amp;"/5",W1020&amp;"-"&amp;Y1020&amp;"/5 (P"&amp;IF(ISNUMBER(SEARCH("X",AW1020)),"; X","")&amp;")"))))</f>
        <v/>
      </c>
      <c r="V1020" s="53">
        <f>LEN(AV1020)-LEN(SUBSTITUTE(AV1020,"Y",""))</f>
        <v/>
      </c>
      <c r="W1020" s="54">
        <f>IF(AR1020=1,LEN(AW1020)-LEN(SUBSTITUTE(AW1020,"Y","")),"")</f>
        <v/>
      </c>
      <c r="X1020" s="53">
        <f>5-(LEN(AV1020)-LEN(SUBSTITUTE(AV1020,"N","")))</f>
        <v/>
      </c>
      <c r="Y1020" s="54">
        <f>IF(AR1020=1,5-(LEN(AW1020)-LEN(SUBSTITUTE(AW1020,"N",""))),"")</f>
        <v/>
      </c>
      <c r="Z1020" s="55">
        <f>(V1020+5-X1020)/5</f>
        <v/>
      </c>
      <c r="AA1020" s="56">
        <f>IF(AR1020=1,(W1020+5-Y1020)/5,"")</f>
        <v/>
      </c>
      <c r="AB1020" s="57">
        <f>D1020*V1020/5</f>
        <v/>
      </c>
      <c r="AC1020" s="58">
        <f>IF(AR1020=1,D1020*W1020/5,"")</f>
        <v/>
      </c>
      <c r="AD1020" s="57">
        <f>D1020*X1020/5</f>
        <v/>
      </c>
      <c r="AE1020" s="58">
        <f>IF(AR1020=1,D1020*Y1020/5,"")</f>
        <v/>
      </c>
      <c r="AF1020" s="57">
        <f>D1020*Z1020</f>
        <v/>
      </c>
      <c r="AG1020" s="58">
        <f>IF(AR1020=1,D1020*AA1020,"")</f>
        <v/>
      </c>
      <c r="AH1020" s="14" t="inlineStr">
        <is>
          <t>Y: D2, D3, D5 | N: none | X: none | U: D1, D4. See dataset-specific evidence note in MCDM_Grades and the complete rules in MCDM_Rubric.</t>
        </is>
      </c>
      <c r="AI1020" s="27" t="n"/>
      <c r="AJ1020" s="14" t="inlineStr">
        <is>
          <t>https://zenodo.org/records/7681876</t>
        </is>
      </c>
      <c r="AK1020" s="27" t="n"/>
      <c r="AL1020" s="14" t="inlineStr">
        <is>
          <t>P: primary documentation (not evaluator-verified data quality)</t>
        </is>
      </c>
      <c r="AM1020" s="27" t="n"/>
      <c r="AN1020" s="14" t="inlineStr">
        <is>
          <t>10.5281/zenodo.7681876</t>
        </is>
      </c>
      <c r="AO1020" s="27" t="n"/>
      <c r="AP1020" s="14" t="inlineStr">
        <is>
          <t>2026-09-07</t>
        </is>
      </c>
      <c r="AQ1020" s="27" t="n"/>
      <c r="AR1020" s="14">
        <f>IF(AND(AS1020=5,LEN(AW1020)=5,LEN(SUBSTITUTE(SUBSTITUTE(SUBSTITUTE(SUBSTITUTE(AW1020,"Y",""),"N",""),"U",""),"X",""))=0),1,0)</f>
        <v/>
      </c>
      <c r="AS1020" s="14">
        <f>COUNTA(G1020,J1020,M1020,P1020,S1020)</f>
        <v/>
      </c>
      <c r="AT1020" s="14">
        <f>SUM(IF(OR(G1020="Y",G1020="N",G1020="U",G1020="X"),IF(G1020=F1020,1,0),0),IF(OR(J1020="Y",J1020="N",J1020="U",J1020="X"),IF(J1020=I1020,1,0),0),IF(OR(M1020="Y",M1020="N",M1020="U",M1020="X"),IF(M1020=L1020,1,0),0),IF(OR(P1020="Y",P1020="N",P1020="U",P1020="X"),IF(P1020=O1020,1,0),0),IF(OR(S1020="Y",S1020="N",S1020="U",S1020="X"),IF(S1020=R1020,1,0),0))</f>
        <v/>
      </c>
      <c r="AU1020" s="14">
        <f>A1020&amp;"|"&amp;LEFT(C1020,1)</f>
        <v/>
      </c>
      <c r="AV1020" s="14">
        <f>F1020&amp;I1020&amp;L1020&amp;O1020&amp;R1020</f>
        <v/>
      </c>
      <c r="AW1020" s="14">
        <f>G1020&amp;J1020&amp;M1020&amp;P1020&amp;S1020</f>
        <v/>
      </c>
    </row>
    <row r="1021" ht="70" customHeight="1">
      <c r="A1021" s="14" t="inlineStr">
        <is>
          <t>DS-128</t>
        </is>
      </c>
      <c r="B1021" s="14" t="inlineStr">
        <is>
          <t>Road Condition Image Dataset</t>
        </is>
      </c>
      <c r="C1021" s="14" t="inlineStr">
        <is>
          <t>C Sample Size</t>
        </is>
      </c>
      <c r="D1021" s="14">
        <f>MCDM_Settings!$D$10</f>
        <v/>
      </c>
      <c r="E1021" s="14" t="inlineStr">
        <is>
          <t>C1 Count originals</t>
        </is>
      </c>
      <c r="F1021" s="21" t="inlineStr">
        <is>
          <t>U</t>
        </is>
      </c>
      <c r="G1021" s="23" t="n"/>
      <c r="H1021" s="14" t="inlineStr">
        <is>
          <t>C2 Count each class</t>
        </is>
      </c>
      <c r="I1021" s="21" t="inlineStr">
        <is>
          <t>U</t>
        </is>
      </c>
      <c r="J1021" s="23" t="n"/>
      <c r="K1021" s="14" t="inlineStr">
        <is>
          <t>C3 Count each group</t>
        </is>
      </c>
      <c r="L1021" s="21" t="inlineStr">
        <is>
          <t>U</t>
        </is>
      </c>
      <c r="M1021" s="23" t="n"/>
      <c r="N1021" s="14" t="inlineStr">
        <is>
          <t>C4 Count each split</t>
        </is>
      </c>
      <c r="O1021" s="21" t="inlineStr">
        <is>
          <t>U</t>
        </is>
      </c>
      <c r="P1021" s="23" t="n"/>
      <c r="Q1021" s="14" t="inlineStr">
        <is>
          <t>C5 Justify the size</t>
        </is>
      </c>
      <c r="R1021" s="21" t="inlineStr">
        <is>
          <t>U</t>
        </is>
      </c>
      <c r="S1021" s="23" t="n"/>
      <c r="T1021" s="14">
        <f>IF(Z1021=0,IF(ISNUMBER(SEARCH("X",AV1021)),"Unrated (0-5; X)","Unrated (0-5)"),IF(Z1021=1,V1021&amp;"/5",V1021&amp;"-"&amp;X1021&amp;"/5 (P"&amp;IF(ISNUMBER(SEARCH("X",AV1021)),"; X","")&amp;")"))</f>
        <v/>
      </c>
      <c r="U1021" s="26">
        <f>IF(AS1021=0,"",IF(AR1021=0,"Incomplete/invalid",IF(AA1021=0,IF(ISNUMBER(SEARCH("X",AW1021)),"Unrated (0-5; X)","Unrated (0-5)"),IF(AA1021=1,W1021&amp;"/5",W1021&amp;"-"&amp;Y1021&amp;"/5 (P"&amp;IF(ISNUMBER(SEARCH("X",AW1021)),"; X","")&amp;")"))))</f>
        <v/>
      </c>
      <c r="V1021" s="53">
        <f>LEN(AV1021)-LEN(SUBSTITUTE(AV1021,"Y",""))</f>
        <v/>
      </c>
      <c r="W1021" s="54">
        <f>IF(AR1021=1,LEN(AW1021)-LEN(SUBSTITUTE(AW1021,"Y","")),"")</f>
        <v/>
      </c>
      <c r="X1021" s="53">
        <f>5-(LEN(AV1021)-LEN(SUBSTITUTE(AV1021,"N","")))</f>
        <v/>
      </c>
      <c r="Y1021" s="54">
        <f>IF(AR1021=1,5-(LEN(AW1021)-LEN(SUBSTITUTE(AW1021,"N",""))),"")</f>
        <v/>
      </c>
      <c r="Z1021" s="55">
        <f>(V1021+5-X1021)/5</f>
        <v/>
      </c>
      <c r="AA1021" s="56">
        <f>IF(AR1021=1,(W1021+5-Y1021)/5,"")</f>
        <v/>
      </c>
      <c r="AB1021" s="57">
        <f>D1021*V1021/5</f>
        <v/>
      </c>
      <c r="AC1021" s="58">
        <f>IF(AR1021=1,D1021*W1021/5,"")</f>
        <v/>
      </c>
      <c r="AD1021" s="57">
        <f>D1021*X1021/5</f>
        <v/>
      </c>
      <c r="AE1021" s="58">
        <f>IF(AR1021=1,D1021*Y1021/5,"")</f>
        <v/>
      </c>
      <c r="AF1021" s="57">
        <f>D1021*Z1021</f>
        <v/>
      </c>
      <c r="AG1021" s="58">
        <f>IF(AR1021=1,D1021*AA1021,"")</f>
        <v/>
      </c>
      <c r="AH1021" s="14" t="inlineStr">
        <is>
          <t>Y: none | N: none | X: none | U: C1, C2, C3, C4, C5. See dataset-specific evidence note in MCDM_Grades and the complete rules in MCDM_Rubric.</t>
        </is>
      </c>
      <c r="AI1021" s="27" t="n"/>
      <c r="AJ1021" s="14" t="inlineStr">
        <is>
          <t>https://zenodo.org/records/7681876</t>
        </is>
      </c>
      <c r="AK1021" s="27" t="n"/>
      <c r="AL1021" s="14" t="inlineStr">
        <is>
          <t>P: primary documentation (not evaluator-verified data quality)</t>
        </is>
      </c>
      <c r="AM1021" s="27" t="n"/>
      <c r="AN1021" s="14" t="inlineStr">
        <is>
          <t>10.5281/zenodo.7681876</t>
        </is>
      </c>
      <c r="AO1021" s="27" t="n"/>
      <c r="AP1021" s="14" t="inlineStr">
        <is>
          <t>2026-09-07</t>
        </is>
      </c>
      <c r="AQ1021" s="27" t="n"/>
      <c r="AR1021" s="14">
        <f>IF(AND(AS1021=5,LEN(AW1021)=5,LEN(SUBSTITUTE(SUBSTITUTE(SUBSTITUTE(SUBSTITUTE(AW1021,"Y",""),"N",""),"U",""),"X",""))=0),1,0)</f>
        <v/>
      </c>
      <c r="AS1021" s="14">
        <f>COUNTA(G1021,J1021,M1021,P1021,S1021)</f>
        <v/>
      </c>
      <c r="AT1021" s="14">
        <f>SUM(IF(OR(G1021="Y",G1021="N",G1021="U",G1021="X"),IF(G1021=F1021,1,0),0),IF(OR(J1021="Y",J1021="N",J1021="U",J1021="X"),IF(J1021=I1021,1,0),0),IF(OR(M1021="Y",M1021="N",M1021="U",M1021="X"),IF(M1021=L1021,1,0),0),IF(OR(P1021="Y",P1021="N",P1021="U",P1021="X"),IF(P1021=O1021,1,0),0),IF(OR(S1021="Y",S1021="N",S1021="U",S1021="X"),IF(S1021=R1021,1,0),0))</f>
        <v/>
      </c>
      <c r="AU1021" s="14">
        <f>A1021&amp;"|"&amp;LEFT(C1021,1)</f>
        <v/>
      </c>
      <c r="AV1021" s="14">
        <f>F1021&amp;I1021&amp;L1021&amp;O1021&amp;R1021</f>
        <v/>
      </c>
      <c r="AW1021" s="14">
        <f>G1021&amp;J1021&amp;M1021&amp;P1021&amp;S1021</f>
        <v/>
      </c>
    </row>
    <row r="1022" ht="70" customHeight="1">
      <c r="A1022" s="14" t="inlineStr">
        <is>
          <t>DS-128</t>
        </is>
      </c>
      <c r="B1022" s="14" t="inlineStr">
        <is>
          <t>Road Condition Image Dataset</t>
        </is>
      </c>
      <c r="C1022" s="14" t="inlineStr">
        <is>
          <t>R Domain Fit</t>
        </is>
      </c>
      <c r="D1022" s="14">
        <f>MCDM_Settings!$D$11</f>
        <v/>
      </c>
      <c r="E1022" s="14" t="inlineStr">
        <is>
          <t>R1 Define the domain</t>
        </is>
      </c>
      <c r="F1022" s="21" t="inlineStr">
        <is>
          <t>U</t>
        </is>
      </c>
      <c r="G1022" s="23" t="n"/>
      <c r="H1022" s="14" t="inlineStr">
        <is>
          <t>R2 Describe coverage</t>
        </is>
      </c>
      <c r="I1022" s="21" t="inlineStr">
        <is>
          <t>U</t>
        </is>
      </c>
      <c r="J1022" s="23" t="n"/>
      <c r="K1022" s="14" t="inlineStr">
        <is>
          <t>R3 Compare the target</t>
        </is>
      </c>
      <c r="L1022" s="21" t="inlineStr">
        <is>
          <t>U</t>
        </is>
      </c>
      <c r="M1022" s="23" t="n"/>
      <c r="N1022" s="14" t="inlineStr">
        <is>
          <t>R4 Check for bias</t>
        </is>
      </c>
      <c r="O1022" s="21" t="inlineStr">
        <is>
          <t>U</t>
        </is>
      </c>
      <c r="P1022" s="23" t="n"/>
      <c r="Q1022" s="14" t="inlineStr">
        <is>
          <t>R5 Test a new domain</t>
        </is>
      </c>
      <c r="R1022" s="21" t="inlineStr">
        <is>
          <t>U</t>
        </is>
      </c>
      <c r="S1022" s="23" t="n"/>
      <c r="T1022" s="14">
        <f>IF(Z1022=0,IF(ISNUMBER(SEARCH("X",AV1022)),"Unrated (0-5; X)","Unrated (0-5)"),IF(Z1022=1,V1022&amp;"/5",V1022&amp;"-"&amp;X1022&amp;"/5 (P"&amp;IF(ISNUMBER(SEARCH("X",AV1022)),"; X","")&amp;")"))</f>
        <v/>
      </c>
      <c r="U1022" s="26">
        <f>IF(AS1022=0,"",IF(AR1022=0,"Incomplete/invalid",IF(AA1022=0,IF(ISNUMBER(SEARCH("X",AW1022)),"Unrated (0-5; X)","Unrated (0-5)"),IF(AA1022=1,W1022&amp;"/5",W1022&amp;"-"&amp;Y1022&amp;"/5 (P"&amp;IF(ISNUMBER(SEARCH("X",AW1022)),"; X","")&amp;")"))))</f>
        <v/>
      </c>
      <c r="V1022" s="53">
        <f>LEN(AV1022)-LEN(SUBSTITUTE(AV1022,"Y",""))</f>
        <v/>
      </c>
      <c r="W1022" s="54">
        <f>IF(AR1022=1,LEN(AW1022)-LEN(SUBSTITUTE(AW1022,"Y","")),"")</f>
        <v/>
      </c>
      <c r="X1022" s="53">
        <f>5-(LEN(AV1022)-LEN(SUBSTITUTE(AV1022,"N","")))</f>
        <v/>
      </c>
      <c r="Y1022" s="54">
        <f>IF(AR1022=1,5-(LEN(AW1022)-LEN(SUBSTITUTE(AW1022,"N",""))),"")</f>
        <v/>
      </c>
      <c r="Z1022" s="55">
        <f>(V1022+5-X1022)/5</f>
        <v/>
      </c>
      <c r="AA1022" s="56">
        <f>IF(AR1022=1,(W1022+5-Y1022)/5,"")</f>
        <v/>
      </c>
      <c r="AB1022" s="57">
        <f>D1022*V1022/5</f>
        <v/>
      </c>
      <c r="AC1022" s="58">
        <f>IF(AR1022=1,D1022*W1022/5,"")</f>
        <v/>
      </c>
      <c r="AD1022" s="57">
        <f>D1022*X1022/5</f>
        <v/>
      </c>
      <c r="AE1022" s="58">
        <f>IF(AR1022=1,D1022*Y1022/5,"")</f>
        <v/>
      </c>
      <c r="AF1022" s="57">
        <f>D1022*Z1022</f>
        <v/>
      </c>
      <c r="AG1022" s="58">
        <f>IF(AR1022=1,D1022*AA1022,"")</f>
        <v/>
      </c>
      <c r="AH1022" s="14" t="inlineStr">
        <is>
          <t>Y: none | N: none | X: none | U: R1, R2, R3, R4, R5. See dataset-specific evidence note in MCDM_Grades and the complete rules in MCDM_Rubric.</t>
        </is>
      </c>
      <c r="AI1022" s="27" t="n"/>
      <c r="AJ1022" s="14" t="inlineStr">
        <is>
          <t>https://zenodo.org/records/7681876</t>
        </is>
      </c>
      <c r="AK1022" s="27" t="n"/>
      <c r="AL1022" s="14" t="inlineStr">
        <is>
          <t>P: primary documentation (not evaluator-verified data quality)</t>
        </is>
      </c>
      <c r="AM1022" s="27" t="n"/>
      <c r="AN1022" s="14" t="inlineStr">
        <is>
          <t>10.5281/zenodo.7681876</t>
        </is>
      </c>
      <c r="AO1022" s="27" t="n"/>
      <c r="AP1022" s="14" t="inlineStr">
        <is>
          <t>2026-09-07</t>
        </is>
      </c>
      <c r="AQ1022" s="27" t="n"/>
      <c r="AR1022" s="14">
        <f>IF(AND(AS1022=5,LEN(AW1022)=5,LEN(SUBSTITUTE(SUBSTITUTE(SUBSTITUTE(SUBSTITUTE(AW1022,"Y",""),"N",""),"U",""),"X",""))=0),1,0)</f>
        <v/>
      </c>
      <c r="AS1022" s="14">
        <f>COUNTA(G1022,J1022,M1022,P1022,S1022)</f>
        <v/>
      </c>
      <c r="AT1022" s="14">
        <f>SUM(IF(OR(G1022="Y",G1022="N",G1022="U",G1022="X"),IF(G1022=F1022,1,0),0),IF(OR(J1022="Y",J1022="N",J1022="U",J1022="X"),IF(J1022=I1022,1,0),0),IF(OR(M1022="Y",M1022="N",M1022="U",M1022="X"),IF(M1022=L1022,1,0),0),IF(OR(P1022="Y",P1022="N",P1022="U",P1022="X"),IF(P1022=O1022,1,0),0),IF(OR(S1022="Y",S1022="N",S1022="U",S1022="X"),IF(S1022=R1022,1,0),0))</f>
        <v/>
      </c>
      <c r="AU1022" s="14">
        <f>A1022&amp;"|"&amp;LEFT(C1022,1)</f>
        <v/>
      </c>
      <c r="AV1022" s="14">
        <f>F1022&amp;I1022&amp;L1022&amp;O1022&amp;R1022</f>
        <v/>
      </c>
      <c r="AW1022" s="14">
        <f>G1022&amp;J1022&amp;M1022&amp;P1022&amp;S1022</f>
        <v/>
      </c>
    </row>
    <row r="1023" ht="70" customHeight="1">
      <c r="A1023" s="14" t="inlineStr">
        <is>
          <t>DS-128</t>
        </is>
      </c>
      <c r="B1023" s="14" t="inlineStr">
        <is>
          <t>Road Condition Image Dataset</t>
        </is>
      </c>
      <c r="C1023" s="14" t="inlineStr">
        <is>
          <t>M Sensor Details</t>
        </is>
      </c>
      <c r="D1023" s="14">
        <f>MCDM_Settings!$D$12</f>
        <v/>
      </c>
      <c r="E1023" s="14" t="inlineStr">
        <is>
          <t>M1 Identify equipment</t>
        </is>
      </c>
      <c r="F1023" s="21" t="inlineStr">
        <is>
          <t>Y</t>
        </is>
      </c>
      <c r="G1023" s="23" t="n"/>
      <c r="H1023" s="14" t="inlineStr">
        <is>
          <t>M2 Specify the scale</t>
        </is>
      </c>
      <c r="I1023" s="21" t="inlineStr">
        <is>
          <t>U</t>
        </is>
      </c>
      <c r="J1023" s="23" t="n"/>
      <c r="K1023" s="14" t="inlineStr">
        <is>
          <t>M3 Locate the records</t>
        </is>
      </c>
      <c r="L1023" s="21" t="inlineStr">
        <is>
          <t>U</t>
        </is>
      </c>
      <c r="M1023" s="23" t="n"/>
      <c r="N1023" s="14" t="inlineStr">
        <is>
          <t>M4 Report precision</t>
        </is>
      </c>
      <c r="O1023" s="21" t="inlineStr">
        <is>
          <t>U</t>
        </is>
      </c>
      <c r="P1023" s="23" t="n"/>
      <c r="Q1023" s="14" t="inlineStr">
        <is>
          <t>M5 Explain processing</t>
        </is>
      </c>
      <c r="R1023" s="21" t="inlineStr">
        <is>
          <t>Y</t>
        </is>
      </c>
      <c r="S1023" s="23" t="n"/>
      <c r="T1023" s="14">
        <f>IF(Z1023=0,IF(ISNUMBER(SEARCH("X",AV1023)),"Unrated (0-5; X)","Unrated (0-5)"),IF(Z1023=1,V1023&amp;"/5",V1023&amp;"-"&amp;X1023&amp;"/5 (P"&amp;IF(ISNUMBER(SEARCH("X",AV1023)),"; X","")&amp;")"))</f>
        <v/>
      </c>
      <c r="U1023" s="26">
        <f>IF(AS1023=0,"",IF(AR1023=0,"Incomplete/invalid",IF(AA1023=0,IF(ISNUMBER(SEARCH("X",AW1023)),"Unrated (0-5; X)","Unrated (0-5)"),IF(AA1023=1,W1023&amp;"/5",W1023&amp;"-"&amp;Y1023&amp;"/5 (P"&amp;IF(ISNUMBER(SEARCH("X",AW1023)),"; X","")&amp;")"))))</f>
        <v/>
      </c>
      <c r="V1023" s="53">
        <f>LEN(AV1023)-LEN(SUBSTITUTE(AV1023,"Y",""))</f>
        <v/>
      </c>
      <c r="W1023" s="54">
        <f>IF(AR1023=1,LEN(AW1023)-LEN(SUBSTITUTE(AW1023,"Y","")),"")</f>
        <v/>
      </c>
      <c r="X1023" s="53">
        <f>5-(LEN(AV1023)-LEN(SUBSTITUTE(AV1023,"N","")))</f>
        <v/>
      </c>
      <c r="Y1023" s="54">
        <f>IF(AR1023=1,5-(LEN(AW1023)-LEN(SUBSTITUTE(AW1023,"N",""))),"")</f>
        <v/>
      </c>
      <c r="Z1023" s="55">
        <f>(V1023+5-X1023)/5</f>
        <v/>
      </c>
      <c r="AA1023" s="56">
        <f>IF(AR1023=1,(W1023+5-Y1023)/5,"")</f>
        <v/>
      </c>
      <c r="AB1023" s="57">
        <f>D1023*V1023/5</f>
        <v/>
      </c>
      <c r="AC1023" s="58">
        <f>IF(AR1023=1,D1023*W1023/5,"")</f>
        <v/>
      </c>
      <c r="AD1023" s="57">
        <f>D1023*X1023/5</f>
        <v/>
      </c>
      <c r="AE1023" s="58">
        <f>IF(AR1023=1,D1023*Y1023/5,"")</f>
        <v/>
      </c>
      <c r="AF1023" s="57">
        <f>D1023*Z1023</f>
        <v/>
      </c>
      <c r="AG1023" s="58">
        <f>IF(AR1023=1,D1023*AA1023,"")</f>
        <v/>
      </c>
      <c r="AH1023" s="14" t="inlineStr">
        <is>
          <t>Y: M1, M5 | N: none | X: none | U: M2, M3, M4. See dataset-specific evidence note in MCDM_Grades and the complete rules in MCDM_Rubric.</t>
        </is>
      </c>
      <c r="AI1023" s="27" t="n"/>
      <c r="AJ1023" s="14" t="inlineStr">
        <is>
          <t>https://zenodo.org/records/7681876</t>
        </is>
      </c>
      <c r="AK1023" s="27" t="n"/>
      <c r="AL1023" s="14" t="inlineStr">
        <is>
          <t>P: primary documentation (not evaluator-verified data quality)</t>
        </is>
      </c>
      <c r="AM1023" s="27" t="n"/>
      <c r="AN1023" s="14" t="inlineStr">
        <is>
          <t>10.5281/zenodo.7681876</t>
        </is>
      </c>
      <c r="AO1023" s="27" t="n"/>
      <c r="AP1023" s="14" t="inlineStr">
        <is>
          <t>2026-09-07</t>
        </is>
      </c>
      <c r="AQ1023" s="27" t="n"/>
      <c r="AR1023" s="14">
        <f>IF(AND(AS1023=5,LEN(AW1023)=5,LEN(SUBSTITUTE(SUBSTITUTE(SUBSTITUTE(SUBSTITUTE(AW1023,"Y",""),"N",""),"U",""),"X",""))=0),1,0)</f>
        <v/>
      </c>
      <c r="AS1023" s="14">
        <f>COUNTA(G1023,J1023,M1023,P1023,S1023)</f>
        <v/>
      </c>
      <c r="AT1023" s="14">
        <f>SUM(IF(OR(G1023="Y",G1023="N",G1023="U",G1023="X"),IF(G1023=F1023,1,0),0),IF(OR(J1023="Y",J1023="N",J1023="U",J1023="X"),IF(J1023=I1023,1,0),0),IF(OR(M1023="Y",M1023="N",M1023="U",M1023="X"),IF(M1023=L1023,1,0),0),IF(OR(P1023="Y",P1023="N",P1023="U",P1023="X"),IF(P1023=O1023,1,0),0),IF(OR(S1023="Y",S1023="N",S1023="U",S1023="X"),IF(S1023=R1023,1,0),0))</f>
        <v/>
      </c>
      <c r="AU1023" s="14">
        <f>A1023&amp;"|"&amp;LEFT(C1023,1)</f>
        <v/>
      </c>
      <c r="AV1023" s="14">
        <f>F1023&amp;I1023&amp;L1023&amp;O1023&amp;R1023</f>
        <v/>
      </c>
      <c r="AW1023" s="14">
        <f>G1023&amp;J1023&amp;M1023&amp;P1023&amp;S1023</f>
        <v/>
      </c>
    </row>
    <row r="1024" ht="70" customHeight="1">
      <c r="A1024" s="14" t="inlineStr">
        <is>
          <t>DS-128</t>
        </is>
      </c>
      <c r="B1024" s="14" t="inlineStr">
        <is>
          <t>Road Condition Image Dataset</t>
        </is>
      </c>
      <c r="C1024" s="14" t="inlineStr">
        <is>
          <t>V Test Readiness</t>
        </is>
      </c>
      <c r="D1024" s="14">
        <f>MCDM_Settings!$D$13</f>
        <v/>
      </c>
      <c r="E1024" s="14" t="inlineStr">
        <is>
          <t>V1 Identify test data</t>
        </is>
      </c>
      <c r="F1024" s="21" t="inlineStr">
        <is>
          <t>Y</t>
        </is>
      </c>
      <c r="G1024" s="23" t="n"/>
      <c r="H1024" s="14" t="inlineStr">
        <is>
          <t>V2 Define the splits</t>
        </is>
      </c>
      <c r="I1024" s="21" t="inlineStr">
        <is>
          <t>U</t>
        </is>
      </c>
      <c r="J1024" s="23" t="n"/>
      <c r="K1024" s="14" t="inlineStr">
        <is>
          <t>V3 Prevent leakage</t>
        </is>
      </c>
      <c r="L1024" s="21" t="inlineStr">
        <is>
          <t>U</t>
        </is>
      </c>
      <c r="M1024" s="23" t="n"/>
      <c r="N1024" s="14" t="inlineStr">
        <is>
          <t>V4 Provide a baseline</t>
        </is>
      </c>
      <c r="O1024" s="21" t="inlineStr">
        <is>
          <t>U</t>
        </is>
      </c>
      <c r="P1024" s="23" t="n"/>
      <c r="Q1024" s="14" t="inlineStr">
        <is>
          <t>V5 Report uncertainty</t>
        </is>
      </c>
      <c r="R1024" s="21" t="inlineStr">
        <is>
          <t>U</t>
        </is>
      </c>
      <c r="S1024" s="23" t="n"/>
      <c r="T1024" s="14">
        <f>IF(Z1024=0,IF(ISNUMBER(SEARCH("X",AV1024)),"Unrated (0-5; X)","Unrated (0-5)"),IF(Z1024=1,V1024&amp;"/5",V1024&amp;"-"&amp;X1024&amp;"/5 (P"&amp;IF(ISNUMBER(SEARCH("X",AV1024)),"; X","")&amp;")"))</f>
        <v/>
      </c>
      <c r="U1024" s="26">
        <f>IF(AS1024=0,"",IF(AR1024=0,"Incomplete/invalid",IF(AA1024=0,IF(ISNUMBER(SEARCH("X",AW1024)),"Unrated (0-5; X)","Unrated (0-5)"),IF(AA1024=1,W1024&amp;"/5",W1024&amp;"-"&amp;Y1024&amp;"/5 (P"&amp;IF(ISNUMBER(SEARCH("X",AW1024)),"; X","")&amp;")"))))</f>
        <v/>
      </c>
      <c r="V1024" s="53">
        <f>LEN(AV1024)-LEN(SUBSTITUTE(AV1024,"Y",""))</f>
        <v/>
      </c>
      <c r="W1024" s="54">
        <f>IF(AR1024=1,LEN(AW1024)-LEN(SUBSTITUTE(AW1024,"Y","")),"")</f>
        <v/>
      </c>
      <c r="X1024" s="53">
        <f>5-(LEN(AV1024)-LEN(SUBSTITUTE(AV1024,"N","")))</f>
        <v/>
      </c>
      <c r="Y1024" s="54">
        <f>IF(AR1024=1,5-(LEN(AW1024)-LEN(SUBSTITUTE(AW1024,"N",""))),"")</f>
        <v/>
      </c>
      <c r="Z1024" s="55">
        <f>(V1024+5-X1024)/5</f>
        <v/>
      </c>
      <c r="AA1024" s="56">
        <f>IF(AR1024=1,(W1024+5-Y1024)/5,"")</f>
        <v/>
      </c>
      <c r="AB1024" s="57">
        <f>D1024*V1024/5</f>
        <v/>
      </c>
      <c r="AC1024" s="58">
        <f>IF(AR1024=1,D1024*W1024/5,"")</f>
        <v/>
      </c>
      <c r="AD1024" s="57">
        <f>D1024*X1024/5</f>
        <v/>
      </c>
      <c r="AE1024" s="58">
        <f>IF(AR1024=1,D1024*Y1024/5,"")</f>
        <v/>
      </c>
      <c r="AF1024" s="57">
        <f>D1024*Z1024</f>
        <v/>
      </c>
      <c r="AG1024" s="58">
        <f>IF(AR1024=1,D1024*AA1024,"")</f>
        <v/>
      </c>
      <c r="AH1024" s="14" t="inlineStr">
        <is>
          <t>Y: V1 | N: none | X: none | U: V2, V3, V4, V5. See dataset-specific evidence note in MCDM_Grades and the complete rules in MCDM_Rubric.</t>
        </is>
      </c>
      <c r="AI1024" s="27" t="n"/>
      <c r="AJ1024" s="14" t="inlineStr">
        <is>
          <t>https://zenodo.org/records/7681876</t>
        </is>
      </c>
      <c r="AK1024" s="27" t="n"/>
      <c r="AL1024" s="14" t="inlineStr">
        <is>
          <t>P: primary documentation (not evaluator-verified data quality)</t>
        </is>
      </c>
      <c r="AM1024" s="27" t="n"/>
      <c r="AN1024" s="14" t="inlineStr">
        <is>
          <t>10.5281/zenodo.7681876</t>
        </is>
      </c>
      <c r="AO1024" s="27" t="n"/>
      <c r="AP1024" s="14" t="inlineStr">
        <is>
          <t>2026-09-07</t>
        </is>
      </c>
      <c r="AQ1024" s="27" t="n"/>
      <c r="AR1024" s="14">
        <f>IF(AND(AS1024=5,LEN(AW1024)=5,LEN(SUBSTITUTE(SUBSTITUTE(SUBSTITUTE(SUBSTITUTE(AW1024,"Y",""),"N",""),"U",""),"X",""))=0),1,0)</f>
        <v/>
      </c>
      <c r="AS1024" s="14">
        <f>COUNTA(G1024,J1024,M1024,P1024,S1024)</f>
        <v/>
      </c>
      <c r="AT1024" s="14">
        <f>SUM(IF(OR(G1024="Y",G1024="N",G1024="U",G1024="X"),IF(G1024=F1024,1,0),0),IF(OR(J1024="Y",J1024="N",J1024="U",J1024="X"),IF(J1024=I1024,1,0),0),IF(OR(M1024="Y",M1024="N",M1024="U",M1024="X"),IF(M1024=L1024,1,0),0),IF(OR(P1024="Y",P1024="N",P1024="U",P1024="X"),IF(P1024=O1024,1,0),0),IF(OR(S1024="Y",S1024="N",S1024="U",S1024="X"),IF(S1024=R1024,1,0),0))</f>
        <v/>
      </c>
      <c r="AU1024" s="14">
        <f>A1024&amp;"|"&amp;LEFT(C1024,1)</f>
        <v/>
      </c>
      <c r="AV1024" s="14">
        <f>F1024&amp;I1024&amp;L1024&amp;O1024&amp;R1024</f>
        <v/>
      </c>
      <c r="AW1024" s="14">
        <f>G1024&amp;J1024&amp;M1024&amp;P1024&amp;S1024</f>
        <v/>
      </c>
    </row>
    <row r="1025" ht="70" customHeight="1">
      <c r="A1025" s="14" t="inlineStr">
        <is>
          <t>DS-128</t>
        </is>
      </c>
      <c r="B1025" s="14" t="inlineStr">
        <is>
          <t>Road Condition Image Dataset</t>
        </is>
      </c>
      <c r="C1025" s="14" t="inlineStr">
        <is>
          <t>E Engineering Value</t>
        </is>
      </c>
      <c r="D1025" s="14">
        <f>MCDM_Settings!$D$14</f>
        <v/>
      </c>
      <c r="E1025" s="14" t="inlineStr">
        <is>
          <t>E1 Define the outcome</t>
        </is>
      </c>
      <c r="F1025" s="21" t="inlineStr">
        <is>
          <t>U</t>
        </is>
      </c>
      <c r="G1025" s="23" t="n"/>
      <c r="H1025" s="14" t="inlineStr">
        <is>
          <t>E2 Provide measurements</t>
        </is>
      </c>
      <c r="I1025" s="21" t="inlineStr">
        <is>
          <t>U</t>
        </is>
      </c>
      <c r="J1025" s="23" t="n"/>
      <c r="K1025" s="14" t="inlineStr">
        <is>
          <t>E3 Link the records</t>
        </is>
      </c>
      <c r="L1025" s="21" t="inlineStr">
        <is>
          <t>U</t>
        </is>
      </c>
      <c r="M1025" s="23" t="n"/>
      <c r="N1025" s="14" t="inlineStr">
        <is>
          <t>E4 Map agency needs</t>
        </is>
      </c>
      <c r="O1025" s="21" t="inlineStr">
        <is>
          <t>U</t>
        </is>
      </c>
      <c r="P1025" s="23" t="n"/>
      <c r="Q1025" s="14" t="inlineStr">
        <is>
          <t>E5 Validate the decision</t>
        </is>
      </c>
      <c r="R1025" s="21" t="inlineStr">
        <is>
          <t>U</t>
        </is>
      </c>
      <c r="S1025" s="23" t="n"/>
      <c r="T1025" s="14">
        <f>IF(Z1025=0,IF(ISNUMBER(SEARCH("X",AV1025)),"Unrated (0-5; X)","Unrated (0-5)"),IF(Z1025=1,V1025&amp;"/5",V1025&amp;"-"&amp;X1025&amp;"/5 (P"&amp;IF(ISNUMBER(SEARCH("X",AV1025)),"; X","")&amp;")"))</f>
        <v/>
      </c>
      <c r="U1025" s="26">
        <f>IF(AS1025=0,"",IF(AR1025=0,"Incomplete/invalid",IF(AA1025=0,IF(ISNUMBER(SEARCH("X",AW1025)),"Unrated (0-5; X)","Unrated (0-5)"),IF(AA1025=1,W1025&amp;"/5",W1025&amp;"-"&amp;Y1025&amp;"/5 (P"&amp;IF(ISNUMBER(SEARCH("X",AW1025)),"; X","")&amp;")"))))</f>
        <v/>
      </c>
      <c r="V1025" s="53">
        <f>LEN(AV1025)-LEN(SUBSTITUTE(AV1025,"Y",""))</f>
        <v/>
      </c>
      <c r="W1025" s="54">
        <f>IF(AR1025=1,LEN(AW1025)-LEN(SUBSTITUTE(AW1025,"Y","")),"")</f>
        <v/>
      </c>
      <c r="X1025" s="53">
        <f>5-(LEN(AV1025)-LEN(SUBSTITUTE(AV1025,"N","")))</f>
        <v/>
      </c>
      <c r="Y1025" s="54">
        <f>IF(AR1025=1,5-(LEN(AW1025)-LEN(SUBSTITUTE(AW1025,"N",""))),"")</f>
        <v/>
      </c>
      <c r="Z1025" s="55">
        <f>(V1025+5-X1025)/5</f>
        <v/>
      </c>
      <c r="AA1025" s="56">
        <f>IF(AR1025=1,(W1025+5-Y1025)/5,"")</f>
        <v/>
      </c>
      <c r="AB1025" s="57">
        <f>D1025*V1025/5</f>
        <v/>
      </c>
      <c r="AC1025" s="58">
        <f>IF(AR1025=1,D1025*W1025/5,"")</f>
        <v/>
      </c>
      <c r="AD1025" s="57">
        <f>D1025*X1025/5</f>
        <v/>
      </c>
      <c r="AE1025" s="58">
        <f>IF(AR1025=1,D1025*Y1025/5,"")</f>
        <v/>
      </c>
      <c r="AF1025" s="57">
        <f>D1025*Z1025</f>
        <v/>
      </c>
      <c r="AG1025" s="58">
        <f>IF(AR1025=1,D1025*AA1025,"")</f>
        <v/>
      </c>
      <c r="AH1025" s="14" t="inlineStr">
        <is>
          <t>Y: none | N: none | X: none | U: E1, E2, E3, E4, E5. See dataset-specific evidence note in MCDM_Grades and the complete rules in MCDM_Rubric.</t>
        </is>
      </c>
      <c r="AI1025" s="27" t="n"/>
      <c r="AJ1025" s="14" t="inlineStr">
        <is>
          <t>https://zenodo.org/records/7681876</t>
        </is>
      </c>
      <c r="AK1025" s="27" t="n"/>
      <c r="AL1025" s="14" t="inlineStr">
        <is>
          <t>P: primary documentation (not evaluator-verified data quality)</t>
        </is>
      </c>
      <c r="AM1025" s="27" t="n"/>
      <c r="AN1025" s="14" t="inlineStr">
        <is>
          <t>10.5281/zenodo.7681876</t>
        </is>
      </c>
      <c r="AO1025" s="27" t="n"/>
      <c r="AP1025" s="14" t="inlineStr">
        <is>
          <t>2026-09-07</t>
        </is>
      </c>
      <c r="AQ1025" s="27" t="n"/>
      <c r="AR1025" s="14">
        <f>IF(AND(AS1025=5,LEN(AW1025)=5,LEN(SUBSTITUTE(SUBSTITUTE(SUBSTITUTE(SUBSTITUTE(AW1025,"Y",""),"N",""),"U",""),"X",""))=0),1,0)</f>
        <v/>
      </c>
      <c r="AS1025" s="14">
        <f>COUNTA(G1025,J1025,M1025,P1025,S1025)</f>
        <v/>
      </c>
      <c r="AT1025" s="14">
        <f>SUM(IF(OR(G1025="Y",G1025="N",G1025="U",G1025="X"),IF(G1025=F1025,1,0),0),IF(OR(J1025="Y",J1025="N",J1025="U",J1025="X"),IF(J1025=I1025,1,0),0),IF(OR(M1025="Y",M1025="N",M1025="U",M1025="X"),IF(M1025=L1025,1,0),0),IF(OR(P1025="Y",P1025="N",P1025="U",P1025="X"),IF(P1025=O1025,1,0),0),IF(OR(S1025="Y",S1025="N",S1025="U",S1025="X"),IF(S1025=R1025,1,0),0))</f>
        <v/>
      </c>
      <c r="AU1025" s="14">
        <f>A1025&amp;"|"&amp;LEFT(C1025,1)</f>
        <v/>
      </c>
      <c r="AV1025" s="14">
        <f>F1025&amp;I1025&amp;L1025&amp;O1025&amp;R1025</f>
        <v/>
      </c>
      <c r="AW1025" s="14">
        <f>G1025&amp;J1025&amp;M1025&amp;P1025&amp;S1025</f>
        <v/>
      </c>
    </row>
    <row r="1026" ht="70" customHeight="1">
      <c r="A1026" s="14" t="inlineStr">
        <is>
          <t>DS-129</t>
        </is>
      </c>
      <c r="B1026" s="14" t="inlineStr">
        <is>
          <t>Road Damage Dataset: Potholes, Cracks and Manholes (Arcioni)</t>
        </is>
      </c>
      <c r="C1026" s="14" t="inlineStr">
        <is>
          <t>A Access</t>
        </is>
      </c>
      <c r="D1026" s="14">
        <f>MCDM_Settings!$D$7</f>
        <v/>
      </c>
      <c r="E1026" s="14" t="inlineStr">
        <is>
          <t>A1 Find the release</t>
        </is>
      </c>
      <c r="F1026" s="21" t="inlineStr">
        <is>
          <t>Y</t>
        </is>
      </c>
      <c r="G1026" s="23" t="n"/>
      <c r="H1026" s="14" t="inlineStr">
        <is>
          <t>A2 Get the data</t>
        </is>
      </c>
      <c r="I1026" s="21" t="inlineStr">
        <is>
          <t>Y</t>
        </is>
      </c>
      <c r="J1026" s="23" t="n"/>
      <c r="K1026" s="14" t="inlineStr">
        <is>
          <t>A3 Check the license</t>
        </is>
      </c>
      <c r="L1026" s="21" t="inlineStr">
        <is>
          <t>Y</t>
        </is>
      </c>
      <c r="M1026" s="23" t="n"/>
      <c r="N1026" s="14" t="inlineStr">
        <is>
          <t>A4 Check other rights</t>
        </is>
      </c>
      <c r="O1026" s="21" t="inlineStr">
        <is>
          <t>U</t>
        </is>
      </c>
      <c r="P1026" s="23" t="n"/>
      <c r="Q1026" s="14" t="inlineStr">
        <is>
          <t>A5 Open a sample</t>
        </is>
      </c>
      <c r="R1026" s="21" t="inlineStr">
        <is>
          <t>U</t>
        </is>
      </c>
      <c r="S1026" s="23" t="n"/>
      <c r="T1026" s="14">
        <f>IF(Z1026=0,IF(ISNUMBER(SEARCH("X",AV1026)),"Unrated (0-5; X)","Unrated (0-5)"),IF(Z1026=1,V1026&amp;"/5",V1026&amp;"-"&amp;X1026&amp;"/5 (P"&amp;IF(ISNUMBER(SEARCH("X",AV1026)),"; X","")&amp;")"))</f>
        <v/>
      </c>
      <c r="U1026" s="26">
        <f>IF(AS1026=0,"",IF(AR1026=0,"Incomplete/invalid",IF(AA1026=0,IF(ISNUMBER(SEARCH("X",AW1026)),"Unrated (0-5; X)","Unrated (0-5)"),IF(AA1026=1,W1026&amp;"/5",W1026&amp;"-"&amp;Y1026&amp;"/5 (P"&amp;IF(ISNUMBER(SEARCH("X",AW1026)),"; X","")&amp;")"))))</f>
        <v/>
      </c>
      <c r="V1026" s="53">
        <f>LEN(AV1026)-LEN(SUBSTITUTE(AV1026,"Y",""))</f>
        <v/>
      </c>
      <c r="W1026" s="54">
        <f>IF(AR1026=1,LEN(AW1026)-LEN(SUBSTITUTE(AW1026,"Y","")),"")</f>
        <v/>
      </c>
      <c r="X1026" s="53">
        <f>5-(LEN(AV1026)-LEN(SUBSTITUTE(AV1026,"N","")))</f>
        <v/>
      </c>
      <c r="Y1026" s="54">
        <f>IF(AR1026=1,5-(LEN(AW1026)-LEN(SUBSTITUTE(AW1026,"N",""))),"")</f>
        <v/>
      </c>
      <c r="Z1026" s="55">
        <f>(V1026+5-X1026)/5</f>
        <v/>
      </c>
      <c r="AA1026" s="56">
        <f>IF(AR1026=1,(W1026+5-Y1026)/5,"")</f>
        <v/>
      </c>
      <c r="AB1026" s="57">
        <f>D1026*V1026/5</f>
        <v/>
      </c>
      <c r="AC1026" s="58">
        <f>IF(AR1026=1,D1026*W1026/5,"")</f>
        <v/>
      </c>
      <c r="AD1026" s="57">
        <f>D1026*X1026/5</f>
        <v/>
      </c>
      <c r="AE1026" s="58">
        <f>IF(AR1026=1,D1026*Y1026/5,"")</f>
        <v/>
      </c>
      <c r="AF1026" s="57">
        <f>D1026*Z1026</f>
        <v/>
      </c>
      <c r="AG1026" s="58">
        <f>IF(AR1026=1,D1026*AA1026,"")</f>
        <v/>
      </c>
      <c r="AH1026" s="14" t="inlineStr">
        <is>
          <t>Y: A1, A2, A3 | N: none | X: none | U: A4, A5. See dataset-specific evidence note in MCDM_Grades and the complete rules in MCDM_Rubric.</t>
        </is>
      </c>
      <c r="AI1026" s="27" t="n"/>
      <c r="AJ1026" s="14" t="inlineStr">
        <is>
          <t>https://zenodo.org/records/18528034</t>
        </is>
      </c>
      <c r="AK1026" s="27" t="n"/>
      <c r="AL1026" s="14" t="inlineStr">
        <is>
          <t>P: primary documentation (not evaluator-verified data quality)</t>
        </is>
      </c>
      <c r="AM1026" s="27" t="n"/>
      <c r="AN1026" s="14" t="inlineStr">
        <is>
          <t>10.5281/zenodo.18528034</t>
        </is>
      </c>
      <c r="AO1026" s="27" t="n"/>
      <c r="AP1026" s="14" t="inlineStr">
        <is>
          <t>2026-09-07</t>
        </is>
      </c>
      <c r="AQ1026" s="27" t="n"/>
      <c r="AR1026" s="14">
        <f>IF(AND(AS1026=5,LEN(AW1026)=5,LEN(SUBSTITUTE(SUBSTITUTE(SUBSTITUTE(SUBSTITUTE(AW1026,"Y",""),"N",""),"U",""),"X",""))=0),1,0)</f>
        <v/>
      </c>
      <c r="AS1026" s="14">
        <f>COUNTA(G1026,J1026,M1026,P1026,S1026)</f>
        <v/>
      </c>
      <c r="AT1026" s="14">
        <f>SUM(IF(OR(G1026="Y",G1026="N",G1026="U",G1026="X"),IF(G1026=F1026,1,0),0),IF(OR(J1026="Y",J1026="N",J1026="U",J1026="X"),IF(J1026=I1026,1,0),0),IF(OR(M1026="Y",M1026="N",M1026="U",M1026="X"),IF(M1026=L1026,1,0),0),IF(OR(P1026="Y",P1026="N",P1026="U",P1026="X"),IF(P1026=O1026,1,0),0),IF(OR(S1026="Y",S1026="N",S1026="U",S1026="X"),IF(S1026=R1026,1,0),0))</f>
        <v/>
      </c>
      <c r="AU1026" s="14">
        <f>A1026&amp;"|"&amp;LEFT(C1026,1)</f>
        <v/>
      </c>
      <c r="AV1026" s="14">
        <f>F1026&amp;I1026&amp;L1026&amp;O1026&amp;R1026</f>
        <v/>
      </c>
      <c r="AW1026" s="14">
        <f>G1026&amp;J1026&amp;M1026&amp;P1026&amp;S1026</f>
        <v/>
      </c>
    </row>
    <row r="1027" ht="70" customHeight="1">
      <c r="A1027" s="14" t="inlineStr">
        <is>
          <t>DS-129</t>
        </is>
      </c>
      <c r="B1027" s="14" t="inlineStr">
        <is>
          <t>Road Damage Dataset: Potholes, Cracks and Manholes (Arcioni)</t>
        </is>
      </c>
      <c r="C1027" s="14" t="inlineStr">
        <is>
          <t>L Label Quality</t>
        </is>
      </c>
      <c r="D1027" s="14">
        <f>MCDM_Settings!$D$8</f>
        <v/>
      </c>
      <c r="E1027" s="14" t="inlineStr">
        <is>
          <t>L1 Define the targets</t>
        </is>
      </c>
      <c r="F1027" s="21" t="inlineStr">
        <is>
          <t>Y</t>
        </is>
      </c>
      <c r="G1027" s="23" t="n"/>
      <c r="H1027" s="14" t="inlineStr">
        <is>
          <t>L2 Explain the rules</t>
        </is>
      </c>
      <c r="I1027" s="21" t="inlineStr">
        <is>
          <t>U</t>
        </is>
      </c>
      <c r="J1027" s="23" t="n"/>
      <c r="K1027" s="14" t="inlineStr">
        <is>
          <t>L3 Identify the team</t>
        </is>
      </c>
      <c r="L1027" s="21" t="inlineStr">
        <is>
          <t>U</t>
        </is>
      </c>
      <c r="M1027" s="23" t="n"/>
      <c r="N1027" s="14" t="inlineStr">
        <is>
          <t>L4 Review and correct</t>
        </is>
      </c>
      <c r="O1027" s="21" t="inlineStr">
        <is>
          <t>U</t>
        </is>
      </c>
      <c r="P1027" s="23" t="n"/>
      <c r="Q1027" s="14" t="inlineStr">
        <is>
          <t>L5 Measure reliability</t>
        </is>
      </c>
      <c r="R1027" s="21" t="inlineStr">
        <is>
          <t>U</t>
        </is>
      </c>
      <c r="S1027" s="23" t="n"/>
      <c r="T1027" s="14">
        <f>IF(Z1027=0,IF(ISNUMBER(SEARCH("X",AV1027)),"Unrated (0-5; X)","Unrated (0-5)"),IF(Z1027=1,V1027&amp;"/5",V1027&amp;"-"&amp;X1027&amp;"/5 (P"&amp;IF(ISNUMBER(SEARCH("X",AV1027)),"; X","")&amp;")"))</f>
        <v/>
      </c>
      <c r="U1027" s="26">
        <f>IF(AS1027=0,"",IF(AR1027=0,"Incomplete/invalid",IF(AA1027=0,IF(ISNUMBER(SEARCH("X",AW1027)),"Unrated (0-5; X)","Unrated (0-5)"),IF(AA1027=1,W1027&amp;"/5",W1027&amp;"-"&amp;Y1027&amp;"/5 (P"&amp;IF(ISNUMBER(SEARCH("X",AW1027)),"; X","")&amp;")"))))</f>
        <v/>
      </c>
      <c r="V1027" s="53">
        <f>LEN(AV1027)-LEN(SUBSTITUTE(AV1027,"Y",""))</f>
        <v/>
      </c>
      <c r="W1027" s="54">
        <f>IF(AR1027=1,LEN(AW1027)-LEN(SUBSTITUTE(AW1027,"Y","")),"")</f>
        <v/>
      </c>
      <c r="X1027" s="53">
        <f>5-(LEN(AV1027)-LEN(SUBSTITUTE(AV1027,"N","")))</f>
        <v/>
      </c>
      <c r="Y1027" s="54">
        <f>IF(AR1027=1,5-(LEN(AW1027)-LEN(SUBSTITUTE(AW1027,"N",""))),"")</f>
        <v/>
      </c>
      <c r="Z1027" s="55">
        <f>(V1027+5-X1027)/5</f>
        <v/>
      </c>
      <c r="AA1027" s="56">
        <f>IF(AR1027=1,(W1027+5-Y1027)/5,"")</f>
        <v/>
      </c>
      <c r="AB1027" s="57">
        <f>D1027*V1027/5</f>
        <v/>
      </c>
      <c r="AC1027" s="58">
        <f>IF(AR1027=1,D1027*W1027/5,"")</f>
        <v/>
      </c>
      <c r="AD1027" s="57">
        <f>D1027*X1027/5</f>
        <v/>
      </c>
      <c r="AE1027" s="58">
        <f>IF(AR1027=1,D1027*Y1027/5,"")</f>
        <v/>
      </c>
      <c r="AF1027" s="57">
        <f>D1027*Z1027</f>
        <v/>
      </c>
      <c r="AG1027" s="58">
        <f>IF(AR1027=1,D1027*AA1027,"")</f>
        <v/>
      </c>
      <c r="AH1027" s="14" t="inlineStr">
        <is>
          <t>Y: L1 | N: none | X: none | U: L2, L3, L4, L5. See dataset-specific evidence note in MCDM_Grades and the complete rules in MCDM_Rubric.</t>
        </is>
      </c>
      <c r="AI1027" s="27" t="n"/>
      <c r="AJ1027" s="14" t="inlineStr">
        <is>
          <t>https://zenodo.org/records/18528034</t>
        </is>
      </c>
      <c r="AK1027" s="27" t="n"/>
      <c r="AL1027" s="14" t="inlineStr">
        <is>
          <t>P: primary documentation (not evaluator-verified data quality)</t>
        </is>
      </c>
      <c r="AM1027" s="27" t="n"/>
      <c r="AN1027" s="14" t="inlineStr">
        <is>
          <t>10.5281/zenodo.18528034</t>
        </is>
      </c>
      <c r="AO1027" s="27" t="n"/>
      <c r="AP1027" s="14" t="inlineStr">
        <is>
          <t>2026-09-07</t>
        </is>
      </c>
      <c r="AQ1027" s="27" t="n"/>
      <c r="AR1027" s="14">
        <f>IF(AND(AS1027=5,LEN(AW1027)=5,LEN(SUBSTITUTE(SUBSTITUTE(SUBSTITUTE(SUBSTITUTE(AW1027,"Y",""),"N",""),"U",""),"X",""))=0),1,0)</f>
        <v/>
      </c>
      <c r="AS1027" s="14">
        <f>COUNTA(G1027,J1027,M1027,P1027,S1027)</f>
        <v/>
      </c>
      <c r="AT1027" s="14">
        <f>SUM(IF(OR(G1027="Y",G1027="N",G1027="U",G1027="X"),IF(G1027=F1027,1,0),0),IF(OR(J1027="Y",J1027="N",J1027="U",J1027="X"),IF(J1027=I1027,1,0),0),IF(OR(M1027="Y",M1027="N",M1027="U",M1027="X"),IF(M1027=L1027,1,0),0),IF(OR(P1027="Y",P1027="N",P1027="U",P1027="X"),IF(P1027=O1027,1,0),0),IF(OR(S1027="Y",S1027="N",S1027="U",S1027="X"),IF(S1027=R1027,1,0),0))</f>
        <v/>
      </c>
      <c r="AU1027" s="14">
        <f>A1027&amp;"|"&amp;LEFT(C1027,1)</f>
        <v/>
      </c>
      <c r="AV1027" s="14">
        <f>F1027&amp;I1027&amp;L1027&amp;O1027&amp;R1027</f>
        <v/>
      </c>
      <c r="AW1027" s="14">
        <f>G1027&amp;J1027&amp;M1027&amp;P1027&amp;S1027</f>
        <v/>
      </c>
    </row>
    <row r="1028" ht="70" customHeight="1">
      <c r="A1028" s="14" t="inlineStr">
        <is>
          <t>DS-129</t>
        </is>
      </c>
      <c r="B1028" s="14" t="inlineStr">
        <is>
          <t>Road Damage Dataset: Potholes, Cracks and Manholes (Arcioni)</t>
        </is>
      </c>
      <c r="C1028" s="14" t="inlineStr">
        <is>
          <t>D Documentation</t>
        </is>
      </c>
      <c r="D1028" s="14">
        <f>MCDM_Settings!$D$9</f>
        <v/>
      </c>
      <c r="E1028" s="14" t="inlineStr">
        <is>
          <t>D1 Describe the files</t>
        </is>
      </c>
      <c r="F1028" s="21" t="inlineStr">
        <is>
          <t>Y</t>
        </is>
      </c>
      <c r="G1028" s="23" t="n"/>
      <c r="H1028" s="14" t="inlineStr">
        <is>
          <t>D2 Explain the source</t>
        </is>
      </c>
      <c r="I1028" s="21" t="inlineStr">
        <is>
          <t>Y</t>
        </is>
      </c>
      <c r="J1028" s="23" t="n"/>
      <c r="K1028" s="14" t="inlineStr">
        <is>
          <t>D3 Track the version</t>
        </is>
      </c>
      <c r="L1028" s="21" t="inlineStr">
        <is>
          <t>Y</t>
        </is>
      </c>
      <c r="M1028" s="23" t="n"/>
      <c r="N1028" s="14" t="inlineStr">
        <is>
          <t>D4 State the limits</t>
        </is>
      </c>
      <c r="O1028" s="21" t="inlineStr">
        <is>
          <t>U</t>
        </is>
      </c>
      <c r="P1028" s="23" t="n"/>
      <c r="Q1028" s="14" t="inlineStr">
        <is>
          <t>D5 Locate the details</t>
        </is>
      </c>
      <c r="R1028" s="21" t="inlineStr">
        <is>
          <t>Y</t>
        </is>
      </c>
      <c r="S1028" s="23" t="n"/>
      <c r="T1028" s="14">
        <f>IF(Z1028=0,IF(ISNUMBER(SEARCH("X",AV1028)),"Unrated (0-5; X)","Unrated (0-5)"),IF(Z1028=1,V1028&amp;"/5",V1028&amp;"-"&amp;X1028&amp;"/5 (P"&amp;IF(ISNUMBER(SEARCH("X",AV1028)),"; X","")&amp;")"))</f>
        <v/>
      </c>
      <c r="U1028" s="26">
        <f>IF(AS1028=0,"",IF(AR1028=0,"Incomplete/invalid",IF(AA1028=0,IF(ISNUMBER(SEARCH("X",AW1028)),"Unrated (0-5; X)","Unrated (0-5)"),IF(AA1028=1,W1028&amp;"/5",W1028&amp;"-"&amp;Y1028&amp;"/5 (P"&amp;IF(ISNUMBER(SEARCH("X",AW1028)),"; X","")&amp;")"))))</f>
        <v/>
      </c>
      <c r="V1028" s="53">
        <f>LEN(AV1028)-LEN(SUBSTITUTE(AV1028,"Y",""))</f>
        <v/>
      </c>
      <c r="W1028" s="54">
        <f>IF(AR1028=1,LEN(AW1028)-LEN(SUBSTITUTE(AW1028,"Y","")),"")</f>
        <v/>
      </c>
      <c r="X1028" s="53">
        <f>5-(LEN(AV1028)-LEN(SUBSTITUTE(AV1028,"N","")))</f>
        <v/>
      </c>
      <c r="Y1028" s="54">
        <f>IF(AR1028=1,5-(LEN(AW1028)-LEN(SUBSTITUTE(AW1028,"N",""))),"")</f>
        <v/>
      </c>
      <c r="Z1028" s="55">
        <f>(V1028+5-X1028)/5</f>
        <v/>
      </c>
      <c r="AA1028" s="56">
        <f>IF(AR1028=1,(W1028+5-Y1028)/5,"")</f>
        <v/>
      </c>
      <c r="AB1028" s="57">
        <f>D1028*V1028/5</f>
        <v/>
      </c>
      <c r="AC1028" s="58">
        <f>IF(AR1028=1,D1028*W1028/5,"")</f>
        <v/>
      </c>
      <c r="AD1028" s="57">
        <f>D1028*X1028/5</f>
        <v/>
      </c>
      <c r="AE1028" s="58">
        <f>IF(AR1028=1,D1028*Y1028/5,"")</f>
        <v/>
      </c>
      <c r="AF1028" s="57">
        <f>D1028*Z1028</f>
        <v/>
      </c>
      <c r="AG1028" s="58">
        <f>IF(AR1028=1,D1028*AA1028,"")</f>
        <v/>
      </c>
      <c r="AH1028" s="14" t="inlineStr">
        <is>
          <t>Y: D1, D2, D3, D5 | N: none | X: none | U: D4. See dataset-specific evidence note in MCDM_Grades and the complete rules in MCDM_Rubric.</t>
        </is>
      </c>
      <c r="AI1028" s="27" t="n"/>
      <c r="AJ1028" s="14" t="inlineStr">
        <is>
          <t>https://zenodo.org/records/18528034</t>
        </is>
      </c>
      <c r="AK1028" s="27" t="n"/>
      <c r="AL1028" s="14" t="inlineStr">
        <is>
          <t>P: primary documentation (not evaluator-verified data quality)</t>
        </is>
      </c>
      <c r="AM1028" s="27" t="n"/>
      <c r="AN1028" s="14" t="inlineStr">
        <is>
          <t>10.5281/zenodo.18528034</t>
        </is>
      </c>
      <c r="AO1028" s="27" t="n"/>
      <c r="AP1028" s="14" t="inlineStr">
        <is>
          <t>2026-09-07</t>
        </is>
      </c>
      <c r="AQ1028" s="27" t="n"/>
      <c r="AR1028" s="14">
        <f>IF(AND(AS1028=5,LEN(AW1028)=5,LEN(SUBSTITUTE(SUBSTITUTE(SUBSTITUTE(SUBSTITUTE(AW1028,"Y",""),"N",""),"U",""),"X",""))=0),1,0)</f>
        <v/>
      </c>
      <c r="AS1028" s="14">
        <f>COUNTA(G1028,J1028,M1028,P1028,S1028)</f>
        <v/>
      </c>
      <c r="AT1028" s="14">
        <f>SUM(IF(OR(G1028="Y",G1028="N",G1028="U",G1028="X"),IF(G1028=F1028,1,0),0),IF(OR(J1028="Y",J1028="N",J1028="U",J1028="X"),IF(J1028=I1028,1,0),0),IF(OR(M1028="Y",M1028="N",M1028="U",M1028="X"),IF(M1028=L1028,1,0),0),IF(OR(P1028="Y",P1028="N",P1028="U",P1028="X"),IF(P1028=O1028,1,0),0),IF(OR(S1028="Y",S1028="N",S1028="U",S1028="X"),IF(S1028=R1028,1,0),0))</f>
        <v/>
      </c>
      <c r="AU1028" s="14">
        <f>A1028&amp;"|"&amp;LEFT(C1028,1)</f>
        <v/>
      </c>
      <c r="AV1028" s="14">
        <f>F1028&amp;I1028&amp;L1028&amp;O1028&amp;R1028</f>
        <v/>
      </c>
      <c r="AW1028" s="14">
        <f>G1028&amp;J1028&amp;M1028&amp;P1028&amp;S1028</f>
        <v/>
      </c>
    </row>
    <row r="1029" ht="70" customHeight="1">
      <c r="A1029" s="14" t="inlineStr">
        <is>
          <t>DS-129</t>
        </is>
      </c>
      <c r="B1029" s="14" t="inlineStr">
        <is>
          <t>Road Damage Dataset: Potholes, Cracks and Manholes (Arcioni)</t>
        </is>
      </c>
      <c r="C1029" s="14" t="inlineStr">
        <is>
          <t>C Sample Size</t>
        </is>
      </c>
      <c r="D1029" s="14">
        <f>MCDM_Settings!$D$10</f>
        <v/>
      </c>
      <c r="E1029" s="14" t="inlineStr">
        <is>
          <t>C1 Count originals</t>
        </is>
      </c>
      <c r="F1029" s="21" t="inlineStr">
        <is>
          <t>U</t>
        </is>
      </c>
      <c r="G1029" s="23" t="n"/>
      <c r="H1029" s="14" t="inlineStr">
        <is>
          <t>C2 Count each class</t>
        </is>
      </c>
      <c r="I1029" s="21" t="inlineStr">
        <is>
          <t>U</t>
        </is>
      </c>
      <c r="J1029" s="23" t="n"/>
      <c r="K1029" s="14" t="inlineStr">
        <is>
          <t>C3 Count each group</t>
        </is>
      </c>
      <c r="L1029" s="21" t="inlineStr">
        <is>
          <t>U</t>
        </is>
      </c>
      <c r="M1029" s="23" t="n"/>
      <c r="N1029" s="14" t="inlineStr">
        <is>
          <t>C4 Count each split</t>
        </is>
      </c>
      <c r="O1029" s="21" t="inlineStr">
        <is>
          <t>U</t>
        </is>
      </c>
      <c r="P1029" s="23" t="n"/>
      <c r="Q1029" s="14" t="inlineStr">
        <is>
          <t>C5 Justify the size</t>
        </is>
      </c>
      <c r="R1029" s="21" t="inlineStr">
        <is>
          <t>U</t>
        </is>
      </c>
      <c r="S1029" s="23" t="n"/>
      <c r="T1029" s="14">
        <f>IF(Z1029=0,IF(ISNUMBER(SEARCH("X",AV1029)),"Unrated (0-5; X)","Unrated (0-5)"),IF(Z1029=1,V1029&amp;"/5",V1029&amp;"-"&amp;X1029&amp;"/5 (P"&amp;IF(ISNUMBER(SEARCH("X",AV1029)),"; X","")&amp;")"))</f>
        <v/>
      </c>
      <c r="U1029" s="26">
        <f>IF(AS1029=0,"",IF(AR1029=0,"Incomplete/invalid",IF(AA1029=0,IF(ISNUMBER(SEARCH("X",AW1029)),"Unrated (0-5; X)","Unrated (0-5)"),IF(AA1029=1,W1029&amp;"/5",W1029&amp;"-"&amp;Y1029&amp;"/5 (P"&amp;IF(ISNUMBER(SEARCH("X",AW1029)),"; X","")&amp;")"))))</f>
        <v/>
      </c>
      <c r="V1029" s="53">
        <f>LEN(AV1029)-LEN(SUBSTITUTE(AV1029,"Y",""))</f>
        <v/>
      </c>
      <c r="W1029" s="54">
        <f>IF(AR1029=1,LEN(AW1029)-LEN(SUBSTITUTE(AW1029,"Y","")),"")</f>
        <v/>
      </c>
      <c r="X1029" s="53">
        <f>5-(LEN(AV1029)-LEN(SUBSTITUTE(AV1029,"N","")))</f>
        <v/>
      </c>
      <c r="Y1029" s="54">
        <f>IF(AR1029=1,5-(LEN(AW1029)-LEN(SUBSTITUTE(AW1029,"N",""))),"")</f>
        <v/>
      </c>
      <c r="Z1029" s="55">
        <f>(V1029+5-X1029)/5</f>
        <v/>
      </c>
      <c r="AA1029" s="56">
        <f>IF(AR1029=1,(W1029+5-Y1029)/5,"")</f>
        <v/>
      </c>
      <c r="AB1029" s="57">
        <f>D1029*V1029/5</f>
        <v/>
      </c>
      <c r="AC1029" s="58">
        <f>IF(AR1029=1,D1029*W1029/5,"")</f>
        <v/>
      </c>
      <c r="AD1029" s="57">
        <f>D1029*X1029/5</f>
        <v/>
      </c>
      <c r="AE1029" s="58">
        <f>IF(AR1029=1,D1029*Y1029/5,"")</f>
        <v/>
      </c>
      <c r="AF1029" s="57">
        <f>D1029*Z1029</f>
        <v/>
      </c>
      <c r="AG1029" s="58">
        <f>IF(AR1029=1,D1029*AA1029,"")</f>
        <v/>
      </c>
      <c r="AH1029" s="14" t="inlineStr">
        <is>
          <t>Y: none | N: none | X: none | U: C1, C2, C3, C4, C5. See dataset-specific evidence note in MCDM_Grades and the complete rules in MCDM_Rubric.</t>
        </is>
      </c>
      <c r="AI1029" s="27" t="n"/>
      <c r="AJ1029" s="14" t="inlineStr">
        <is>
          <t>https://zenodo.org/records/18528034</t>
        </is>
      </c>
      <c r="AK1029" s="27" t="n"/>
      <c r="AL1029" s="14" t="inlineStr">
        <is>
          <t>P: primary documentation (not evaluator-verified data quality)</t>
        </is>
      </c>
      <c r="AM1029" s="27" t="n"/>
      <c r="AN1029" s="14" t="inlineStr">
        <is>
          <t>10.5281/zenodo.18528034</t>
        </is>
      </c>
      <c r="AO1029" s="27" t="n"/>
      <c r="AP1029" s="14" t="inlineStr">
        <is>
          <t>2026-09-07</t>
        </is>
      </c>
      <c r="AQ1029" s="27" t="n"/>
      <c r="AR1029" s="14">
        <f>IF(AND(AS1029=5,LEN(AW1029)=5,LEN(SUBSTITUTE(SUBSTITUTE(SUBSTITUTE(SUBSTITUTE(AW1029,"Y",""),"N",""),"U",""),"X",""))=0),1,0)</f>
        <v/>
      </c>
      <c r="AS1029" s="14">
        <f>COUNTA(G1029,J1029,M1029,P1029,S1029)</f>
        <v/>
      </c>
      <c r="AT1029" s="14">
        <f>SUM(IF(OR(G1029="Y",G1029="N",G1029="U",G1029="X"),IF(G1029=F1029,1,0),0),IF(OR(J1029="Y",J1029="N",J1029="U",J1029="X"),IF(J1029=I1029,1,0),0),IF(OR(M1029="Y",M1029="N",M1029="U",M1029="X"),IF(M1029=L1029,1,0),0),IF(OR(P1029="Y",P1029="N",P1029="U",P1029="X"),IF(P1029=O1029,1,0),0),IF(OR(S1029="Y",S1029="N",S1029="U",S1029="X"),IF(S1029=R1029,1,0),0))</f>
        <v/>
      </c>
      <c r="AU1029" s="14">
        <f>A1029&amp;"|"&amp;LEFT(C1029,1)</f>
        <v/>
      </c>
      <c r="AV1029" s="14">
        <f>F1029&amp;I1029&amp;L1029&amp;O1029&amp;R1029</f>
        <v/>
      </c>
      <c r="AW1029" s="14">
        <f>G1029&amp;J1029&amp;M1029&amp;P1029&amp;S1029</f>
        <v/>
      </c>
    </row>
    <row r="1030" ht="70" customHeight="1">
      <c r="A1030" s="14" t="inlineStr">
        <is>
          <t>DS-129</t>
        </is>
      </c>
      <c r="B1030" s="14" t="inlineStr">
        <is>
          <t>Road Damage Dataset: Potholes, Cracks and Manholes (Arcioni)</t>
        </is>
      </c>
      <c r="C1030" s="14" t="inlineStr">
        <is>
          <t>R Domain Fit</t>
        </is>
      </c>
      <c r="D1030" s="14">
        <f>MCDM_Settings!$D$11</f>
        <v/>
      </c>
      <c r="E1030" s="14" t="inlineStr">
        <is>
          <t>R1 Define the domain</t>
        </is>
      </c>
      <c r="F1030" s="21" t="inlineStr">
        <is>
          <t>Y</t>
        </is>
      </c>
      <c r="G1030" s="23" t="n"/>
      <c r="H1030" s="14" t="inlineStr">
        <is>
          <t>R2 Describe coverage</t>
        </is>
      </c>
      <c r="I1030" s="21" t="inlineStr">
        <is>
          <t>Y</t>
        </is>
      </c>
      <c r="J1030" s="23" t="n"/>
      <c r="K1030" s="14" t="inlineStr">
        <is>
          <t>R3 Compare the target</t>
        </is>
      </c>
      <c r="L1030" s="21" t="inlineStr">
        <is>
          <t>U</t>
        </is>
      </c>
      <c r="M1030" s="23" t="n"/>
      <c r="N1030" s="14" t="inlineStr">
        <is>
          <t>R4 Check for bias</t>
        </is>
      </c>
      <c r="O1030" s="21" t="inlineStr">
        <is>
          <t>U</t>
        </is>
      </c>
      <c r="P1030" s="23" t="n"/>
      <c r="Q1030" s="14" t="inlineStr">
        <is>
          <t>R5 Test a new domain</t>
        </is>
      </c>
      <c r="R1030" s="21" t="inlineStr">
        <is>
          <t>U</t>
        </is>
      </c>
      <c r="S1030" s="23" t="n"/>
      <c r="T1030" s="14">
        <f>IF(Z1030=0,IF(ISNUMBER(SEARCH("X",AV1030)),"Unrated (0-5; X)","Unrated (0-5)"),IF(Z1030=1,V1030&amp;"/5",V1030&amp;"-"&amp;X1030&amp;"/5 (P"&amp;IF(ISNUMBER(SEARCH("X",AV1030)),"; X","")&amp;")"))</f>
        <v/>
      </c>
      <c r="U1030" s="26">
        <f>IF(AS1030=0,"",IF(AR1030=0,"Incomplete/invalid",IF(AA1030=0,IF(ISNUMBER(SEARCH("X",AW1030)),"Unrated (0-5; X)","Unrated (0-5)"),IF(AA1030=1,W1030&amp;"/5",W1030&amp;"-"&amp;Y1030&amp;"/5 (P"&amp;IF(ISNUMBER(SEARCH("X",AW1030)),"; X","")&amp;")"))))</f>
        <v/>
      </c>
      <c r="V1030" s="53">
        <f>LEN(AV1030)-LEN(SUBSTITUTE(AV1030,"Y",""))</f>
        <v/>
      </c>
      <c r="W1030" s="54">
        <f>IF(AR1030=1,LEN(AW1030)-LEN(SUBSTITUTE(AW1030,"Y","")),"")</f>
        <v/>
      </c>
      <c r="X1030" s="53">
        <f>5-(LEN(AV1030)-LEN(SUBSTITUTE(AV1030,"N","")))</f>
        <v/>
      </c>
      <c r="Y1030" s="54">
        <f>IF(AR1030=1,5-(LEN(AW1030)-LEN(SUBSTITUTE(AW1030,"N",""))),"")</f>
        <v/>
      </c>
      <c r="Z1030" s="55">
        <f>(V1030+5-X1030)/5</f>
        <v/>
      </c>
      <c r="AA1030" s="56">
        <f>IF(AR1030=1,(W1030+5-Y1030)/5,"")</f>
        <v/>
      </c>
      <c r="AB1030" s="57">
        <f>D1030*V1030/5</f>
        <v/>
      </c>
      <c r="AC1030" s="58">
        <f>IF(AR1030=1,D1030*W1030/5,"")</f>
        <v/>
      </c>
      <c r="AD1030" s="57">
        <f>D1030*X1030/5</f>
        <v/>
      </c>
      <c r="AE1030" s="58">
        <f>IF(AR1030=1,D1030*Y1030/5,"")</f>
        <v/>
      </c>
      <c r="AF1030" s="57">
        <f>D1030*Z1030</f>
        <v/>
      </c>
      <c r="AG1030" s="58">
        <f>IF(AR1030=1,D1030*AA1030,"")</f>
        <v/>
      </c>
      <c r="AH1030" s="14" t="inlineStr">
        <is>
          <t>Y: R1, R2 | N: none | X: none | U: R3, R4, R5. See dataset-specific evidence note in MCDM_Grades and the complete rules in MCDM_Rubric.</t>
        </is>
      </c>
      <c r="AI1030" s="27" t="n"/>
      <c r="AJ1030" s="14" t="inlineStr">
        <is>
          <t>https://zenodo.org/records/18528034</t>
        </is>
      </c>
      <c r="AK1030" s="27" t="n"/>
      <c r="AL1030" s="14" t="inlineStr">
        <is>
          <t>P: primary documentation (not evaluator-verified data quality)</t>
        </is>
      </c>
      <c r="AM1030" s="27" t="n"/>
      <c r="AN1030" s="14" t="inlineStr">
        <is>
          <t>10.5281/zenodo.18528034</t>
        </is>
      </c>
      <c r="AO1030" s="27" t="n"/>
      <c r="AP1030" s="14" t="inlineStr">
        <is>
          <t>2026-09-07</t>
        </is>
      </c>
      <c r="AQ1030" s="27" t="n"/>
      <c r="AR1030" s="14">
        <f>IF(AND(AS1030=5,LEN(AW1030)=5,LEN(SUBSTITUTE(SUBSTITUTE(SUBSTITUTE(SUBSTITUTE(AW1030,"Y",""),"N",""),"U",""),"X",""))=0),1,0)</f>
        <v/>
      </c>
      <c r="AS1030" s="14">
        <f>COUNTA(G1030,J1030,M1030,P1030,S1030)</f>
        <v/>
      </c>
      <c r="AT1030" s="14">
        <f>SUM(IF(OR(G1030="Y",G1030="N",G1030="U",G1030="X"),IF(G1030=F1030,1,0),0),IF(OR(J1030="Y",J1030="N",J1030="U",J1030="X"),IF(J1030=I1030,1,0),0),IF(OR(M1030="Y",M1030="N",M1030="U",M1030="X"),IF(M1030=L1030,1,0),0),IF(OR(P1030="Y",P1030="N",P1030="U",P1030="X"),IF(P1030=O1030,1,0),0),IF(OR(S1030="Y",S1030="N",S1030="U",S1030="X"),IF(S1030=R1030,1,0),0))</f>
        <v/>
      </c>
      <c r="AU1030" s="14">
        <f>A1030&amp;"|"&amp;LEFT(C1030,1)</f>
        <v/>
      </c>
      <c r="AV1030" s="14">
        <f>F1030&amp;I1030&amp;L1030&amp;O1030&amp;R1030</f>
        <v/>
      </c>
      <c r="AW1030" s="14">
        <f>G1030&amp;J1030&amp;M1030&amp;P1030&amp;S1030</f>
        <v/>
      </c>
    </row>
    <row r="1031" ht="70" customHeight="1">
      <c r="A1031" s="14" t="inlineStr">
        <is>
          <t>DS-129</t>
        </is>
      </c>
      <c r="B1031" s="14" t="inlineStr">
        <is>
          <t>Road Damage Dataset: Potholes, Cracks and Manholes (Arcioni)</t>
        </is>
      </c>
      <c r="C1031" s="14" t="inlineStr">
        <is>
          <t>M Sensor Details</t>
        </is>
      </c>
      <c r="D1031" s="14">
        <f>MCDM_Settings!$D$12</f>
        <v/>
      </c>
      <c r="E1031" s="14" t="inlineStr">
        <is>
          <t>M1 Identify equipment</t>
        </is>
      </c>
      <c r="F1031" s="21" t="inlineStr">
        <is>
          <t>Y</t>
        </is>
      </c>
      <c r="G1031" s="23" t="n"/>
      <c r="H1031" s="14" t="inlineStr">
        <is>
          <t>M2 Specify the scale</t>
        </is>
      </c>
      <c r="I1031" s="21" t="inlineStr">
        <is>
          <t>U</t>
        </is>
      </c>
      <c r="J1031" s="23" t="n"/>
      <c r="K1031" s="14" t="inlineStr">
        <is>
          <t>M3 Locate the records</t>
        </is>
      </c>
      <c r="L1031" s="21" t="inlineStr">
        <is>
          <t>U</t>
        </is>
      </c>
      <c r="M1031" s="23" t="n"/>
      <c r="N1031" s="14" t="inlineStr">
        <is>
          <t>M4 Report precision</t>
        </is>
      </c>
      <c r="O1031" s="21" t="inlineStr">
        <is>
          <t>U</t>
        </is>
      </c>
      <c r="P1031" s="23" t="n"/>
      <c r="Q1031" s="14" t="inlineStr">
        <is>
          <t>M5 Explain processing</t>
        </is>
      </c>
      <c r="R1031" s="21" t="inlineStr">
        <is>
          <t>Y</t>
        </is>
      </c>
      <c r="S1031" s="23" t="n"/>
      <c r="T1031" s="14">
        <f>IF(Z1031=0,IF(ISNUMBER(SEARCH("X",AV1031)),"Unrated (0-5; X)","Unrated (0-5)"),IF(Z1031=1,V1031&amp;"/5",V1031&amp;"-"&amp;X1031&amp;"/5 (P"&amp;IF(ISNUMBER(SEARCH("X",AV1031)),"; X","")&amp;")"))</f>
        <v/>
      </c>
      <c r="U1031" s="26">
        <f>IF(AS1031=0,"",IF(AR1031=0,"Incomplete/invalid",IF(AA1031=0,IF(ISNUMBER(SEARCH("X",AW1031)),"Unrated (0-5; X)","Unrated (0-5)"),IF(AA1031=1,W1031&amp;"/5",W1031&amp;"-"&amp;Y1031&amp;"/5 (P"&amp;IF(ISNUMBER(SEARCH("X",AW1031)),"; X","")&amp;")"))))</f>
        <v/>
      </c>
      <c r="V1031" s="53">
        <f>LEN(AV1031)-LEN(SUBSTITUTE(AV1031,"Y",""))</f>
        <v/>
      </c>
      <c r="W1031" s="54">
        <f>IF(AR1031=1,LEN(AW1031)-LEN(SUBSTITUTE(AW1031,"Y","")),"")</f>
        <v/>
      </c>
      <c r="X1031" s="53">
        <f>5-(LEN(AV1031)-LEN(SUBSTITUTE(AV1031,"N","")))</f>
        <v/>
      </c>
      <c r="Y1031" s="54">
        <f>IF(AR1031=1,5-(LEN(AW1031)-LEN(SUBSTITUTE(AW1031,"N",""))),"")</f>
        <v/>
      </c>
      <c r="Z1031" s="55">
        <f>(V1031+5-X1031)/5</f>
        <v/>
      </c>
      <c r="AA1031" s="56">
        <f>IF(AR1031=1,(W1031+5-Y1031)/5,"")</f>
        <v/>
      </c>
      <c r="AB1031" s="57">
        <f>D1031*V1031/5</f>
        <v/>
      </c>
      <c r="AC1031" s="58">
        <f>IF(AR1031=1,D1031*W1031/5,"")</f>
        <v/>
      </c>
      <c r="AD1031" s="57">
        <f>D1031*X1031/5</f>
        <v/>
      </c>
      <c r="AE1031" s="58">
        <f>IF(AR1031=1,D1031*Y1031/5,"")</f>
        <v/>
      </c>
      <c r="AF1031" s="57">
        <f>D1031*Z1031</f>
        <v/>
      </c>
      <c r="AG1031" s="58">
        <f>IF(AR1031=1,D1031*AA1031,"")</f>
        <v/>
      </c>
      <c r="AH1031" s="14" t="inlineStr">
        <is>
          <t>Y: M1, M5 | N: none | X: none | U: M2, M3, M4. See dataset-specific evidence note in MCDM_Grades and the complete rules in MCDM_Rubric.</t>
        </is>
      </c>
      <c r="AI1031" s="27" t="n"/>
      <c r="AJ1031" s="14" t="inlineStr">
        <is>
          <t>https://zenodo.org/records/18528034</t>
        </is>
      </c>
      <c r="AK1031" s="27" t="n"/>
      <c r="AL1031" s="14" t="inlineStr">
        <is>
          <t>P: primary documentation (not evaluator-verified data quality)</t>
        </is>
      </c>
      <c r="AM1031" s="27" t="n"/>
      <c r="AN1031" s="14" t="inlineStr">
        <is>
          <t>10.5281/zenodo.18528034</t>
        </is>
      </c>
      <c r="AO1031" s="27" t="n"/>
      <c r="AP1031" s="14" t="inlineStr">
        <is>
          <t>2026-09-07</t>
        </is>
      </c>
      <c r="AQ1031" s="27" t="n"/>
      <c r="AR1031" s="14">
        <f>IF(AND(AS1031=5,LEN(AW1031)=5,LEN(SUBSTITUTE(SUBSTITUTE(SUBSTITUTE(SUBSTITUTE(AW1031,"Y",""),"N",""),"U",""),"X",""))=0),1,0)</f>
        <v/>
      </c>
      <c r="AS1031" s="14">
        <f>COUNTA(G1031,J1031,M1031,P1031,S1031)</f>
        <v/>
      </c>
      <c r="AT1031" s="14">
        <f>SUM(IF(OR(G1031="Y",G1031="N",G1031="U",G1031="X"),IF(G1031=F1031,1,0),0),IF(OR(J1031="Y",J1031="N",J1031="U",J1031="X"),IF(J1031=I1031,1,0),0),IF(OR(M1031="Y",M1031="N",M1031="U",M1031="X"),IF(M1031=L1031,1,0),0),IF(OR(P1031="Y",P1031="N",P1031="U",P1031="X"),IF(P1031=O1031,1,0),0),IF(OR(S1031="Y",S1031="N",S1031="U",S1031="X"),IF(S1031=R1031,1,0),0))</f>
        <v/>
      </c>
      <c r="AU1031" s="14">
        <f>A1031&amp;"|"&amp;LEFT(C1031,1)</f>
        <v/>
      </c>
      <c r="AV1031" s="14">
        <f>F1031&amp;I1031&amp;L1031&amp;O1031&amp;R1031</f>
        <v/>
      </c>
      <c r="AW1031" s="14">
        <f>G1031&amp;J1031&amp;M1031&amp;P1031&amp;S1031</f>
        <v/>
      </c>
    </row>
    <row r="1032" ht="70" customHeight="1">
      <c r="A1032" s="14" t="inlineStr">
        <is>
          <t>DS-129</t>
        </is>
      </c>
      <c r="B1032" s="14" t="inlineStr">
        <is>
          <t>Road Damage Dataset: Potholes, Cracks and Manholes (Arcioni)</t>
        </is>
      </c>
      <c r="C1032" s="14" t="inlineStr">
        <is>
          <t>V Test Readiness</t>
        </is>
      </c>
      <c r="D1032" s="14">
        <f>MCDM_Settings!$D$13</f>
        <v/>
      </c>
      <c r="E1032" s="14" t="inlineStr">
        <is>
          <t>V1 Identify test data</t>
        </is>
      </c>
      <c r="F1032" s="21" t="inlineStr">
        <is>
          <t>Y</t>
        </is>
      </c>
      <c r="G1032" s="23" t="n"/>
      <c r="H1032" s="14" t="inlineStr">
        <is>
          <t>V2 Define the splits</t>
        </is>
      </c>
      <c r="I1032" s="21" t="inlineStr">
        <is>
          <t>U</t>
        </is>
      </c>
      <c r="J1032" s="23" t="n"/>
      <c r="K1032" s="14" t="inlineStr">
        <is>
          <t>V3 Prevent leakage</t>
        </is>
      </c>
      <c r="L1032" s="21" t="inlineStr">
        <is>
          <t>U</t>
        </is>
      </c>
      <c r="M1032" s="23" t="n"/>
      <c r="N1032" s="14" t="inlineStr">
        <is>
          <t>V4 Provide a baseline</t>
        </is>
      </c>
      <c r="O1032" s="21" t="inlineStr">
        <is>
          <t>U</t>
        </is>
      </c>
      <c r="P1032" s="23" t="n"/>
      <c r="Q1032" s="14" t="inlineStr">
        <is>
          <t>V5 Report uncertainty</t>
        </is>
      </c>
      <c r="R1032" s="21" t="inlineStr">
        <is>
          <t>U</t>
        </is>
      </c>
      <c r="S1032" s="23" t="n"/>
      <c r="T1032" s="14">
        <f>IF(Z1032=0,IF(ISNUMBER(SEARCH("X",AV1032)),"Unrated (0-5; X)","Unrated (0-5)"),IF(Z1032=1,V1032&amp;"/5",V1032&amp;"-"&amp;X1032&amp;"/5 (P"&amp;IF(ISNUMBER(SEARCH("X",AV1032)),"; X","")&amp;")"))</f>
        <v/>
      </c>
      <c r="U1032" s="26">
        <f>IF(AS1032=0,"",IF(AR1032=0,"Incomplete/invalid",IF(AA1032=0,IF(ISNUMBER(SEARCH("X",AW1032)),"Unrated (0-5; X)","Unrated (0-5)"),IF(AA1032=1,W1032&amp;"/5",W1032&amp;"-"&amp;Y1032&amp;"/5 (P"&amp;IF(ISNUMBER(SEARCH("X",AW1032)),"; X","")&amp;")"))))</f>
        <v/>
      </c>
      <c r="V1032" s="53">
        <f>LEN(AV1032)-LEN(SUBSTITUTE(AV1032,"Y",""))</f>
        <v/>
      </c>
      <c r="W1032" s="54">
        <f>IF(AR1032=1,LEN(AW1032)-LEN(SUBSTITUTE(AW1032,"Y","")),"")</f>
        <v/>
      </c>
      <c r="X1032" s="53">
        <f>5-(LEN(AV1032)-LEN(SUBSTITUTE(AV1032,"N","")))</f>
        <v/>
      </c>
      <c r="Y1032" s="54">
        <f>IF(AR1032=1,5-(LEN(AW1032)-LEN(SUBSTITUTE(AW1032,"N",""))),"")</f>
        <v/>
      </c>
      <c r="Z1032" s="55">
        <f>(V1032+5-X1032)/5</f>
        <v/>
      </c>
      <c r="AA1032" s="56">
        <f>IF(AR1032=1,(W1032+5-Y1032)/5,"")</f>
        <v/>
      </c>
      <c r="AB1032" s="57">
        <f>D1032*V1032/5</f>
        <v/>
      </c>
      <c r="AC1032" s="58">
        <f>IF(AR1032=1,D1032*W1032/5,"")</f>
        <v/>
      </c>
      <c r="AD1032" s="57">
        <f>D1032*X1032/5</f>
        <v/>
      </c>
      <c r="AE1032" s="58">
        <f>IF(AR1032=1,D1032*Y1032/5,"")</f>
        <v/>
      </c>
      <c r="AF1032" s="57">
        <f>D1032*Z1032</f>
        <v/>
      </c>
      <c r="AG1032" s="58">
        <f>IF(AR1032=1,D1032*AA1032,"")</f>
        <v/>
      </c>
      <c r="AH1032" s="14" t="inlineStr">
        <is>
          <t>Y: V1 | N: none | X: none | U: V2, V3, V4, V5. See dataset-specific evidence note in MCDM_Grades and the complete rules in MCDM_Rubric.</t>
        </is>
      </c>
      <c r="AI1032" s="27" t="n"/>
      <c r="AJ1032" s="14" t="inlineStr">
        <is>
          <t>https://zenodo.org/records/18528034</t>
        </is>
      </c>
      <c r="AK1032" s="27" t="n"/>
      <c r="AL1032" s="14" t="inlineStr">
        <is>
          <t>P: primary documentation (not evaluator-verified data quality)</t>
        </is>
      </c>
      <c r="AM1032" s="27" t="n"/>
      <c r="AN1032" s="14" t="inlineStr">
        <is>
          <t>10.5281/zenodo.18528034</t>
        </is>
      </c>
      <c r="AO1032" s="27" t="n"/>
      <c r="AP1032" s="14" t="inlineStr">
        <is>
          <t>2026-09-07</t>
        </is>
      </c>
      <c r="AQ1032" s="27" t="n"/>
      <c r="AR1032" s="14">
        <f>IF(AND(AS1032=5,LEN(AW1032)=5,LEN(SUBSTITUTE(SUBSTITUTE(SUBSTITUTE(SUBSTITUTE(AW1032,"Y",""),"N",""),"U",""),"X",""))=0),1,0)</f>
        <v/>
      </c>
      <c r="AS1032" s="14">
        <f>COUNTA(G1032,J1032,M1032,P1032,S1032)</f>
        <v/>
      </c>
      <c r="AT1032" s="14">
        <f>SUM(IF(OR(G1032="Y",G1032="N",G1032="U",G1032="X"),IF(G1032=F1032,1,0),0),IF(OR(J1032="Y",J1032="N",J1032="U",J1032="X"),IF(J1032=I1032,1,0),0),IF(OR(M1032="Y",M1032="N",M1032="U",M1032="X"),IF(M1032=L1032,1,0),0),IF(OR(P1032="Y",P1032="N",P1032="U",P1032="X"),IF(P1032=O1032,1,0),0),IF(OR(S1032="Y",S1032="N",S1032="U",S1032="X"),IF(S1032=R1032,1,0),0))</f>
        <v/>
      </c>
      <c r="AU1032" s="14">
        <f>A1032&amp;"|"&amp;LEFT(C1032,1)</f>
        <v/>
      </c>
      <c r="AV1032" s="14">
        <f>F1032&amp;I1032&amp;L1032&amp;O1032&amp;R1032</f>
        <v/>
      </c>
      <c r="AW1032" s="14">
        <f>G1032&amp;J1032&amp;M1032&amp;P1032&amp;S1032</f>
        <v/>
      </c>
    </row>
    <row r="1033" ht="70" customHeight="1">
      <c r="A1033" s="14" t="inlineStr">
        <is>
          <t>DS-129</t>
        </is>
      </c>
      <c r="B1033" s="14" t="inlineStr">
        <is>
          <t>Road Damage Dataset: Potholes, Cracks and Manholes (Arcioni)</t>
        </is>
      </c>
      <c r="C1033" s="14" t="inlineStr">
        <is>
          <t>E Engineering Value</t>
        </is>
      </c>
      <c r="D1033" s="14">
        <f>MCDM_Settings!$D$14</f>
        <v/>
      </c>
      <c r="E1033" s="14" t="inlineStr">
        <is>
          <t>E1 Define the outcome</t>
        </is>
      </c>
      <c r="F1033" s="21" t="inlineStr">
        <is>
          <t>U</t>
        </is>
      </c>
      <c r="G1033" s="23" t="n"/>
      <c r="H1033" s="14" t="inlineStr">
        <is>
          <t>E2 Provide measurements</t>
        </is>
      </c>
      <c r="I1033" s="21" t="inlineStr">
        <is>
          <t>U</t>
        </is>
      </c>
      <c r="J1033" s="23" t="n"/>
      <c r="K1033" s="14" t="inlineStr">
        <is>
          <t>E3 Link the records</t>
        </is>
      </c>
      <c r="L1033" s="21" t="inlineStr">
        <is>
          <t>U</t>
        </is>
      </c>
      <c r="M1033" s="23" t="n"/>
      <c r="N1033" s="14" t="inlineStr">
        <is>
          <t>E4 Map agency needs</t>
        </is>
      </c>
      <c r="O1033" s="21" t="inlineStr">
        <is>
          <t>U</t>
        </is>
      </c>
      <c r="P1033" s="23" t="n"/>
      <c r="Q1033" s="14" t="inlineStr">
        <is>
          <t>E5 Validate the decision</t>
        </is>
      </c>
      <c r="R1033" s="21" t="inlineStr">
        <is>
          <t>U</t>
        </is>
      </c>
      <c r="S1033" s="23" t="n"/>
      <c r="T1033" s="14">
        <f>IF(Z1033=0,IF(ISNUMBER(SEARCH("X",AV1033)),"Unrated (0-5; X)","Unrated (0-5)"),IF(Z1033=1,V1033&amp;"/5",V1033&amp;"-"&amp;X1033&amp;"/5 (P"&amp;IF(ISNUMBER(SEARCH("X",AV1033)),"; X","")&amp;")"))</f>
        <v/>
      </c>
      <c r="U1033" s="26">
        <f>IF(AS1033=0,"",IF(AR1033=0,"Incomplete/invalid",IF(AA1033=0,IF(ISNUMBER(SEARCH("X",AW1033)),"Unrated (0-5; X)","Unrated (0-5)"),IF(AA1033=1,W1033&amp;"/5",W1033&amp;"-"&amp;Y1033&amp;"/5 (P"&amp;IF(ISNUMBER(SEARCH("X",AW1033)),"; X","")&amp;")"))))</f>
        <v/>
      </c>
      <c r="V1033" s="53">
        <f>LEN(AV1033)-LEN(SUBSTITUTE(AV1033,"Y",""))</f>
        <v/>
      </c>
      <c r="W1033" s="54">
        <f>IF(AR1033=1,LEN(AW1033)-LEN(SUBSTITUTE(AW1033,"Y","")),"")</f>
        <v/>
      </c>
      <c r="X1033" s="53">
        <f>5-(LEN(AV1033)-LEN(SUBSTITUTE(AV1033,"N","")))</f>
        <v/>
      </c>
      <c r="Y1033" s="54">
        <f>IF(AR1033=1,5-(LEN(AW1033)-LEN(SUBSTITUTE(AW1033,"N",""))),"")</f>
        <v/>
      </c>
      <c r="Z1033" s="55">
        <f>(V1033+5-X1033)/5</f>
        <v/>
      </c>
      <c r="AA1033" s="56">
        <f>IF(AR1033=1,(W1033+5-Y1033)/5,"")</f>
        <v/>
      </c>
      <c r="AB1033" s="57">
        <f>D1033*V1033/5</f>
        <v/>
      </c>
      <c r="AC1033" s="58">
        <f>IF(AR1033=1,D1033*W1033/5,"")</f>
        <v/>
      </c>
      <c r="AD1033" s="57">
        <f>D1033*X1033/5</f>
        <v/>
      </c>
      <c r="AE1033" s="58">
        <f>IF(AR1033=1,D1033*Y1033/5,"")</f>
        <v/>
      </c>
      <c r="AF1033" s="57">
        <f>D1033*Z1033</f>
        <v/>
      </c>
      <c r="AG1033" s="58">
        <f>IF(AR1033=1,D1033*AA1033,"")</f>
        <v/>
      </c>
      <c r="AH1033" s="14" t="inlineStr">
        <is>
          <t>Y: none | N: none | X: none | U: E1, E2, E3, E4, E5. See dataset-specific evidence note in MCDM_Grades and the complete rules in MCDM_Rubric.</t>
        </is>
      </c>
      <c r="AI1033" s="27" t="n"/>
      <c r="AJ1033" s="14" t="inlineStr">
        <is>
          <t>https://zenodo.org/records/18528034</t>
        </is>
      </c>
      <c r="AK1033" s="27" t="n"/>
      <c r="AL1033" s="14" t="inlineStr">
        <is>
          <t>P: primary documentation (not evaluator-verified data quality)</t>
        </is>
      </c>
      <c r="AM1033" s="27" t="n"/>
      <c r="AN1033" s="14" t="inlineStr">
        <is>
          <t>10.5281/zenodo.18528034</t>
        </is>
      </c>
      <c r="AO1033" s="27" t="n"/>
      <c r="AP1033" s="14" t="inlineStr">
        <is>
          <t>2026-09-07</t>
        </is>
      </c>
      <c r="AQ1033" s="27" t="n"/>
      <c r="AR1033" s="14">
        <f>IF(AND(AS1033=5,LEN(AW1033)=5,LEN(SUBSTITUTE(SUBSTITUTE(SUBSTITUTE(SUBSTITUTE(AW1033,"Y",""),"N",""),"U",""),"X",""))=0),1,0)</f>
        <v/>
      </c>
      <c r="AS1033" s="14">
        <f>COUNTA(G1033,J1033,M1033,P1033,S1033)</f>
        <v/>
      </c>
      <c r="AT1033" s="14">
        <f>SUM(IF(OR(G1033="Y",G1033="N",G1033="U",G1033="X"),IF(G1033=F1033,1,0),0),IF(OR(J1033="Y",J1033="N",J1033="U",J1033="X"),IF(J1033=I1033,1,0),0),IF(OR(M1033="Y",M1033="N",M1033="U",M1033="X"),IF(M1033=L1033,1,0),0),IF(OR(P1033="Y",P1033="N",P1033="U",P1033="X"),IF(P1033=O1033,1,0),0),IF(OR(S1033="Y",S1033="N",S1033="U",S1033="X"),IF(S1033=R1033,1,0),0))</f>
        <v/>
      </c>
      <c r="AU1033" s="14">
        <f>A1033&amp;"|"&amp;LEFT(C1033,1)</f>
        <v/>
      </c>
      <c r="AV1033" s="14">
        <f>F1033&amp;I1033&amp;L1033&amp;O1033&amp;R1033</f>
        <v/>
      </c>
      <c r="AW1033" s="14">
        <f>G1033&amp;J1033&amp;M1033&amp;P1033&amp;S1033</f>
        <v/>
      </c>
    </row>
    <row r="1034" ht="70" customHeight="1">
      <c r="A1034" s="14" t="inlineStr">
        <is>
          <t>DS-130</t>
        </is>
      </c>
      <c r="B1034" s="14" t="inlineStr">
        <is>
          <t>RoadAb-India 2026: A Multi-Layer Road Abnormality Dataset with Object Annotations, Severity Labels, and Geospatial Context</t>
        </is>
      </c>
      <c r="C1034" s="14" t="inlineStr">
        <is>
          <t>A Access</t>
        </is>
      </c>
      <c r="D1034" s="14">
        <f>MCDM_Settings!$D$7</f>
        <v/>
      </c>
      <c r="E1034" s="14" t="inlineStr">
        <is>
          <t>A1 Find the release</t>
        </is>
      </c>
      <c r="F1034" s="21" t="inlineStr">
        <is>
          <t>Y</t>
        </is>
      </c>
      <c r="G1034" s="23" t="n"/>
      <c r="H1034" s="14" t="inlineStr">
        <is>
          <t>A2 Get the data</t>
        </is>
      </c>
      <c r="I1034" s="21" t="inlineStr">
        <is>
          <t>U</t>
        </is>
      </c>
      <c r="J1034" s="23" t="n"/>
      <c r="K1034" s="14" t="inlineStr">
        <is>
          <t>A3 Check the license</t>
        </is>
      </c>
      <c r="L1034" s="21" t="inlineStr">
        <is>
          <t>U</t>
        </is>
      </c>
      <c r="M1034" s="23" t="n"/>
      <c r="N1034" s="14" t="inlineStr">
        <is>
          <t>A4 Check other rights</t>
        </is>
      </c>
      <c r="O1034" s="21" t="inlineStr">
        <is>
          <t>U</t>
        </is>
      </c>
      <c r="P1034" s="23" t="n"/>
      <c r="Q1034" s="14" t="inlineStr">
        <is>
          <t>A5 Open a sample</t>
        </is>
      </c>
      <c r="R1034" s="21" t="inlineStr">
        <is>
          <t>U</t>
        </is>
      </c>
      <c r="S1034" s="23" t="n"/>
      <c r="T1034" s="14">
        <f>IF(Z1034=0,IF(ISNUMBER(SEARCH("X",AV1034)),"Unrated (0-5; X)","Unrated (0-5)"),IF(Z1034=1,V1034&amp;"/5",V1034&amp;"-"&amp;X1034&amp;"/5 (P"&amp;IF(ISNUMBER(SEARCH("X",AV1034)),"; X","")&amp;")"))</f>
        <v/>
      </c>
      <c r="U1034" s="26">
        <f>IF(AS1034=0,"",IF(AR1034=0,"Incomplete/invalid",IF(AA1034=0,IF(ISNUMBER(SEARCH("X",AW1034)),"Unrated (0-5; X)","Unrated (0-5)"),IF(AA1034=1,W1034&amp;"/5",W1034&amp;"-"&amp;Y1034&amp;"/5 (P"&amp;IF(ISNUMBER(SEARCH("X",AW1034)),"; X","")&amp;")"))))</f>
        <v/>
      </c>
      <c r="V1034" s="53">
        <f>LEN(AV1034)-LEN(SUBSTITUTE(AV1034,"Y",""))</f>
        <v/>
      </c>
      <c r="W1034" s="54">
        <f>IF(AR1034=1,LEN(AW1034)-LEN(SUBSTITUTE(AW1034,"Y","")),"")</f>
        <v/>
      </c>
      <c r="X1034" s="53">
        <f>5-(LEN(AV1034)-LEN(SUBSTITUTE(AV1034,"N","")))</f>
        <v/>
      </c>
      <c r="Y1034" s="54">
        <f>IF(AR1034=1,5-(LEN(AW1034)-LEN(SUBSTITUTE(AW1034,"N",""))),"")</f>
        <v/>
      </c>
      <c r="Z1034" s="55">
        <f>(V1034+5-X1034)/5</f>
        <v/>
      </c>
      <c r="AA1034" s="56">
        <f>IF(AR1034=1,(W1034+5-Y1034)/5,"")</f>
        <v/>
      </c>
      <c r="AB1034" s="57">
        <f>D1034*V1034/5</f>
        <v/>
      </c>
      <c r="AC1034" s="58">
        <f>IF(AR1034=1,D1034*W1034/5,"")</f>
        <v/>
      </c>
      <c r="AD1034" s="57">
        <f>D1034*X1034/5</f>
        <v/>
      </c>
      <c r="AE1034" s="58">
        <f>IF(AR1034=1,D1034*Y1034/5,"")</f>
        <v/>
      </c>
      <c r="AF1034" s="57">
        <f>D1034*Z1034</f>
        <v/>
      </c>
      <c r="AG1034" s="58">
        <f>IF(AR1034=1,D1034*AA1034,"")</f>
        <v/>
      </c>
      <c r="AH1034" s="14" t="inlineStr">
        <is>
          <t>Y: A1 | N: none | X: none | U: A2, A3, A4, A5. See dataset-specific evidence note in MCDM_Grades and the complete rules in MCDM_Rubric.</t>
        </is>
      </c>
      <c r="AI1034" s="27" t="n"/>
      <c r="AJ1034" s="14" t="inlineStr">
        <is>
          <t>https://zenodo.org/records/21701636</t>
        </is>
      </c>
      <c r="AK1034" s="27" t="n"/>
      <c r="AL1034" s="14" t="inlineStr">
        <is>
          <t>P: primary documentation (not evaluator-verified data quality)</t>
        </is>
      </c>
      <c r="AM1034" s="27" t="n"/>
      <c r="AN1034" s="14" t="inlineStr">
        <is>
          <t>10.5281/zenodo.21701636</t>
        </is>
      </c>
      <c r="AO1034" s="27" t="n"/>
      <c r="AP1034" s="14" t="inlineStr">
        <is>
          <t>2026-09-07</t>
        </is>
      </c>
      <c r="AQ1034" s="27" t="n"/>
      <c r="AR1034" s="14">
        <f>IF(AND(AS1034=5,LEN(AW1034)=5,LEN(SUBSTITUTE(SUBSTITUTE(SUBSTITUTE(SUBSTITUTE(AW1034,"Y",""),"N",""),"U",""),"X",""))=0),1,0)</f>
        <v/>
      </c>
      <c r="AS1034" s="14">
        <f>COUNTA(G1034,J1034,M1034,P1034,S1034)</f>
        <v/>
      </c>
      <c r="AT1034" s="14">
        <f>SUM(IF(OR(G1034="Y",G1034="N",G1034="U",G1034="X"),IF(G1034=F1034,1,0),0),IF(OR(J1034="Y",J1034="N",J1034="U",J1034="X"),IF(J1034=I1034,1,0),0),IF(OR(M1034="Y",M1034="N",M1034="U",M1034="X"),IF(M1034=L1034,1,0),0),IF(OR(P1034="Y",P1034="N",P1034="U",P1034="X"),IF(P1034=O1034,1,0),0),IF(OR(S1034="Y",S1034="N",S1034="U",S1034="X"),IF(S1034=R1034,1,0),0))</f>
        <v/>
      </c>
      <c r="AU1034" s="14">
        <f>A1034&amp;"|"&amp;LEFT(C1034,1)</f>
        <v/>
      </c>
      <c r="AV1034" s="14">
        <f>F1034&amp;I1034&amp;L1034&amp;O1034&amp;R1034</f>
        <v/>
      </c>
      <c r="AW1034" s="14">
        <f>G1034&amp;J1034&amp;M1034&amp;P1034&amp;S1034</f>
        <v/>
      </c>
    </row>
    <row r="1035" ht="70" customHeight="1">
      <c r="A1035" s="14" t="inlineStr">
        <is>
          <t>DS-130</t>
        </is>
      </c>
      <c r="B1035" s="14" t="inlineStr">
        <is>
          <t>RoadAb-India 2026: A Multi-Layer Road Abnormality Dataset with Object Annotations, Severity Labels, and Geospatial Context</t>
        </is>
      </c>
      <c r="C1035" s="14" t="inlineStr">
        <is>
          <t>L Label Quality</t>
        </is>
      </c>
      <c r="D1035" s="14">
        <f>MCDM_Settings!$D$8</f>
        <v/>
      </c>
      <c r="E1035" s="14" t="inlineStr">
        <is>
          <t>L1 Define the targets</t>
        </is>
      </c>
      <c r="F1035" s="21" t="inlineStr">
        <is>
          <t>Y</t>
        </is>
      </c>
      <c r="G1035" s="23" t="n"/>
      <c r="H1035" s="14" t="inlineStr">
        <is>
          <t>L2 Explain the rules</t>
        </is>
      </c>
      <c r="I1035" s="21" t="inlineStr">
        <is>
          <t>U</t>
        </is>
      </c>
      <c r="J1035" s="23" t="n"/>
      <c r="K1035" s="14" t="inlineStr">
        <is>
          <t>L3 Identify the team</t>
        </is>
      </c>
      <c r="L1035" s="21" t="inlineStr">
        <is>
          <t>U</t>
        </is>
      </c>
      <c r="M1035" s="23" t="n"/>
      <c r="N1035" s="14" t="inlineStr">
        <is>
          <t>L4 Review and correct</t>
        </is>
      </c>
      <c r="O1035" s="21" t="inlineStr">
        <is>
          <t>U</t>
        </is>
      </c>
      <c r="P1035" s="23" t="n"/>
      <c r="Q1035" s="14" t="inlineStr">
        <is>
          <t>L5 Measure reliability</t>
        </is>
      </c>
      <c r="R1035" s="21" t="inlineStr">
        <is>
          <t>U</t>
        </is>
      </c>
      <c r="S1035" s="23" t="n"/>
      <c r="T1035" s="14">
        <f>IF(Z1035=0,IF(ISNUMBER(SEARCH("X",AV1035)),"Unrated (0-5; X)","Unrated (0-5)"),IF(Z1035=1,V1035&amp;"/5",V1035&amp;"-"&amp;X1035&amp;"/5 (P"&amp;IF(ISNUMBER(SEARCH("X",AV1035)),"; X","")&amp;")"))</f>
        <v/>
      </c>
      <c r="U1035" s="26">
        <f>IF(AS1035=0,"",IF(AR1035=0,"Incomplete/invalid",IF(AA1035=0,IF(ISNUMBER(SEARCH("X",AW1035)),"Unrated (0-5; X)","Unrated (0-5)"),IF(AA1035=1,W1035&amp;"/5",W1035&amp;"-"&amp;Y1035&amp;"/5 (P"&amp;IF(ISNUMBER(SEARCH("X",AW1035)),"; X","")&amp;")"))))</f>
        <v/>
      </c>
      <c r="V1035" s="53">
        <f>LEN(AV1035)-LEN(SUBSTITUTE(AV1035,"Y",""))</f>
        <v/>
      </c>
      <c r="W1035" s="54">
        <f>IF(AR1035=1,LEN(AW1035)-LEN(SUBSTITUTE(AW1035,"Y","")),"")</f>
        <v/>
      </c>
      <c r="X1035" s="53">
        <f>5-(LEN(AV1035)-LEN(SUBSTITUTE(AV1035,"N","")))</f>
        <v/>
      </c>
      <c r="Y1035" s="54">
        <f>IF(AR1035=1,5-(LEN(AW1035)-LEN(SUBSTITUTE(AW1035,"N",""))),"")</f>
        <v/>
      </c>
      <c r="Z1035" s="55">
        <f>(V1035+5-X1035)/5</f>
        <v/>
      </c>
      <c r="AA1035" s="56">
        <f>IF(AR1035=1,(W1035+5-Y1035)/5,"")</f>
        <v/>
      </c>
      <c r="AB1035" s="57">
        <f>D1035*V1035/5</f>
        <v/>
      </c>
      <c r="AC1035" s="58">
        <f>IF(AR1035=1,D1035*W1035/5,"")</f>
        <v/>
      </c>
      <c r="AD1035" s="57">
        <f>D1035*X1035/5</f>
        <v/>
      </c>
      <c r="AE1035" s="58">
        <f>IF(AR1035=1,D1035*Y1035/5,"")</f>
        <v/>
      </c>
      <c r="AF1035" s="57">
        <f>D1035*Z1035</f>
        <v/>
      </c>
      <c r="AG1035" s="58">
        <f>IF(AR1035=1,D1035*AA1035,"")</f>
        <v/>
      </c>
      <c r="AH1035" s="14" t="inlineStr">
        <is>
          <t>Y: L1 | N: none | X: none | U: L2, L3, L4, L5. See dataset-specific evidence note in MCDM_Grades and the complete rules in MCDM_Rubric.</t>
        </is>
      </c>
      <c r="AI1035" s="27" t="n"/>
      <c r="AJ1035" s="14" t="inlineStr">
        <is>
          <t>https://zenodo.org/records/21701636</t>
        </is>
      </c>
      <c r="AK1035" s="27" t="n"/>
      <c r="AL1035" s="14" t="inlineStr">
        <is>
          <t>P: primary documentation (not evaluator-verified data quality)</t>
        </is>
      </c>
      <c r="AM1035" s="27" t="n"/>
      <c r="AN1035" s="14" t="inlineStr">
        <is>
          <t>10.5281/zenodo.21701636</t>
        </is>
      </c>
      <c r="AO1035" s="27" t="n"/>
      <c r="AP1035" s="14" t="inlineStr">
        <is>
          <t>2026-09-07</t>
        </is>
      </c>
      <c r="AQ1035" s="27" t="n"/>
      <c r="AR1035" s="14">
        <f>IF(AND(AS1035=5,LEN(AW1035)=5,LEN(SUBSTITUTE(SUBSTITUTE(SUBSTITUTE(SUBSTITUTE(AW1035,"Y",""),"N",""),"U",""),"X",""))=0),1,0)</f>
        <v/>
      </c>
      <c r="AS1035" s="14">
        <f>COUNTA(G1035,J1035,M1035,P1035,S1035)</f>
        <v/>
      </c>
      <c r="AT1035" s="14">
        <f>SUM(IF(OR(G1035="Y",G1035="N",G1035="U",G1035="X"),IF(G1035=F1035,1,0),0),IF(OR(J1035="Y",J1035="N",J1035="U",J1035="X"),IF(J1035=I1035,1,0),0),IF(OR(M1035="Y",M1035="N",M1035="U",M1035="X"),IF(M1035=L1035,1,0),0),IF(OR(P1035="Y",P1035="N",P1035="U",P1035="X"),IF(P1035=O1035,1,0),0),IF(OR(S1035="Y",S1035="N",S1035="U",S1035="X"),IF(S1035=R1035,1,0),0))</f>
        <v/>
      </c>
      <c r="AU1035" s="14">
        <f>A1035&amp;"|"&amp;LEFT(C1035,1)</f>
        <v/>
      </c>
      <c r="AV1035" s="14">
        <f>F1035&amp;I1035&amp;L1035&amp;O1035&amp;R1035</f>
        <v/>
      </c>
      <c r="AW1035" s="14">
        <f>G1035&amp;J1035&amp;M1035&amp;P1035&amp;S1035</f>
        <v/>
      </c>
    </row>
    <row r="1036" ht="70" customHeight="1">
      <c r="A1036" s="14" t="inlineStr">
        <is>
          <t>DS-130</t>
        </is>
      </c>
      <c r="B1036" s="14" t="inlineStr">
        <is>
          <t>RoadAb-India 2026: A Multi-Layer Road Abnormality Dataset with Object Annotations, Severity Labels, and Geospatial Context</t>
        </is>
      </c>
      <c r="C1036" s="14" t="inlineStr">
        <is>
          <t>D Documentation</t>
        </is>
      </c>
      <c r="D1036" s="14">
        <f>MCDM_Settings!$D$9</f>
        <v/>
      </c>
      <c r="E1036" s="14" t="inlineStr">
        <is>
          <t>D1 Describe the files</t>
        </is>
      </c>
      <c r="F1036" s="21" t="inlineStr">
        <is>
          <t>Y</t>
        </is>
      </c>
      <c r="G1036" s="23" t="n"/>
      <c r="H1036" s="14" t="inlineStr">
        <is>
          <t>D2 Explain the source</t>
        </is>
      </c>
      <c r="I1036" s="21" t="inlineStr">
        <is>
          <t>Y</t>
        </is>
      </c>
      <c r="J1036" s="23" t="n"/>
      <c r="K1036" s="14" t="inlineStr">
        <is>
          <t>D3 Track the version</t>
        </is>
      </c>
      <c r="L1036" s="21" t="inlineStr">
        <is>
          <t>Y</t>
        </is>
      </c>
      <c r="M1036" s="23" t="n"/>
      <c r="N1036" s="14" t="inlineStr">
        <is>
          <t>D4 State the limits</t>
        </is>
      </c>
      <c r="O1036" s="21" t="inlineStr">
        <is>
          <t>Y</t>
        </is>
      </c>
      <c r="P1036" s="23" t="n"/>
      <c r="Q1036" s="14" t="inlineStr">
        <is>
          <t>D5 Locate the details</t>
        </is>
      </c>
      <c r="R1036" s="21" t="inlineStr">
        <is>
          <t>Y</t>
        </is>
      </c>
      <c r="S1036" s="23" t="n"/>
      <c r="T1036" s="14">
        <f>IF(Z1036=0,IF(ISNUMBER(SEARCH("X",AV1036)),"Unrated (0-5; X)","Unrated (0-5)"),IF(Z1036=1,V1036&amp;"/5",V1036&amp;"-"&amp;X1036&amp;"/5 (P"&amp;IF(ISNUMBER(SEARCH("X",AV1036)),"; X","")&amp;")"))</f>
        <v/>
      </c>
      <c r="U1036" s="26">
        <f>IF(AS1036=0,"",IF(AR1036=0,"Incomplete/invalid",IF(AA1036=0,IF(ISNUMBER(SEARCH("X",AW1036)),"Unrated (0-5; X)","Unrated (0-5)"),IF(AA1036=1,W1036&amp;"/5",W1036&amp;"-"&amp;Y1036&amp;"/5 (P"&amp;IF(ISNUMBER(SEARCH("X",AW1036)),"; X","")&amp;")"))))</f>
        <v/>
      </c>
      <c r="V1036" s="53">
        <f>LEN(AV1036)-LEN(SUBSTITUTE(AV1036,"Y",""))</f>
        <v/>
      </c>
      <c r="W1036" s="54">
        <f>IF(AR1036=1,LEN(AW1036)-LEN(SUBSTITUTE(AW1036,"Y","")),"")</f>
        <v/>
      </c>
      <c r="X1036" s="53">
        <f>5-(LEN(AV1036)-LEN(SUBSTITUTE(AV1036,"N","")))</f>
        <v/>
      </c>
      <c r="Y1036" s="54">
        <f>IF(AR1036=1,5-(LEN(AW1036)-LEN(SUBSTITUTE(AW1036,"N",""))),"")</f>
        <v/>
      </c>
      <c r="Z1036" s="55">
        <f>(V1036+5-X1036)/5</f>
        <v/>
      </c>
      <c r="AA1036" s="56">
        <f>IF(AR1036=1,(W1036+5-Y1036)/5,"")</f>
        <v/>
      </c>
      <c r="AB1036" s="57">
        <f>D1036*V1036/5</f>
        <v/>
      </c>
      <c r="AC1036" s="58">
        <f>IF(AR1036=1,D1036*W1036/5,"")</f>
        <v/>
      </c>
      <c r="AD1036" s="57">
        <f>D1036*X1036/5</f>
        <v/>
      </c>
      <c r="AE1036" s="58">
        <f>IF(AR1036=1,D1036*Y1036/5,"")</f>
        <v/>
      </c>
      <c r="AF1036" s="57">
        <f>D1036*Z1036</f>
        <v/>
      </c>
      <c r="AG1036" s="58">
        <f>IF(AR1036=1,D1036*AA1036,"")</f>
        <v/>
      </c>
      <c r="AH1036" s="14" t="inlineStr">
        <is>
          <t>Y: D1, D2, D3, D4, D5 | N: none | X: none | U: none. See dataset-specific evidence note in MCDM_Grades and the complete rules in MCDM_Rubric.</t>
        </is>
      </c>
      <c r="AI1036" s="27" t="n"/>
      <c r="AJ1036" s="14" t="inlineStr">
        <is>
          <t>https://zenodo.org/records/21701636</t>
        </is>
      </c>
      <c r="AK1036" s="27" t="n"/>
      <c r="AL1036" s="14" t="inlineStr">
        <is>
          <t>P: primary documentation (not evaluator-verified data quality)</t>
        </is>
      </c>
      <c r="AM1036" s="27" t="n"/>
      <c r="AN1036" s="14" t="inlineStr">
        <is>
          <t>10.5281/zenodo.21701636</t>
        </is>
      </c>
      <c r="AO1036" s="27" t="n"/>
      <c r="AP1036" s="14" t="inlineStr">
        <is>
          <t>2026-09-07</t>
        </is>
      </c>
      <c r="AQ1036" s="27" t="n"/>
      <c r="AR1036" s="14">
        <f>IF(AND(AS1036=5,LEN(AW1036)=5,LEN(SUBSTITUTE(SUBSTITUTE(SUBSTITUTE(SUBSTITUTE(AW1036,"Y",""),"N",""),"U",""),"X",""))=0),1,0)</f>
        <v/>
      </c>
      <c r="AS1036" s="14">
        <f>COUNTA(G1036,J1036,M1036,P1036,S1036)</f>
        <v/>
      </c>
      <c r="AT1036" s="14">
        <f>SUM(IF(OR(G1036="Y",G1036="N",G1036="U",G1036="X"),IF(G1036=F1036,1,0),0),IF(OR(J1036="Y",J1036="N",J1036="U",J1036="X"),IF(J1036=I1036,1,0),0),IF(OR(M1036="Y",M1036="N",M1036="U",M1036="X"),IF(M1036=L1036,1,0),0),IF(OR(P1036="Y",P1036="N",P1036="U",P1036="X"),IF(P1036=O1036,1,0),0),IF(OR(S1036="Y",S1036="N",S1036="U",S1036="X"),IF(S1036=R1036,1,0),0))</f>
        <v/>
      </c>
      <c r="AU1036" s="14">
        <f>A1036&amp;"|"&amp;LEFT(C1036,1)</f>
        <v/>
      </c>
      <c r="AV1036" s="14">
        <f>F1036&amp;I1036&amp;L1036&amp;O1036&amp;R1036</f>
        <v/>
      </c>
      <c r="AW1036" s="14">
        <f>G1036&amp;J1036&amp;M1036&amp;P1036&amp;S1036</f>
        <v/>
      </c>
    </row>
    <row r="1037" ht="70" customHeight="1">
      <c r="A1037" s="14" t="inlineStr">
        <is>
          <t>DS-130</t>
        </is>
      </c>
      <c r="B1037" s="14" t="inlineStr">
        <is>
          <t>RoadAb-India 2026: A Multi-Layer Road Abnormality Dataset with Object Annotations, Severity Labels, and Geospatial Context</t>
        </is>
      </c>
      <c r="C1037" s="14" t="inlineStr">
        <is>
          <t>C Sample Size</t>
        </is>
      </c>
      <c r="D1037" s="14">
        <f>MCDM_Settings!$D$10</f>
        <v/>
      </c>
      <c r="E1037" s="14" t="inlineStr">
        <is>
          <t>C1 Count originals</t>
        </is>
      </c>
      <c r="F1037" s="21" t="inlineStr">
        <is>
          <t>U</t>
        </is>
      </c>
      <c r="G1037" s="23" t="n"/>
      <c r="H1037" s="14" t="inlineStr">
        <is>
          <t>C2 Count each class</t>
        </is>
      </c>
      <c r="I1037" s="21" t="inlineStr">
        <is>
          <t>U</t>
        </is>
      </c>
      <c r="J1037" s="23" t="n"/>
      <c r="K1037" s="14" t="inlineStr">
        <is>
          <t>C3 Count each group</t>
        </is>
      </c>
      <c r="L1037" s="21" t="inlineStr">
        <is>
          <t>U</t>
        </is>
      </c>
      <c r="M1037" s="23" t="n"/>
      <c r="N1037" s="14" t="inlineStr">
        <is>
          <t>C4 Count each split</t>
        </is>
      </c>
      <c r="O1037" s="21" t="inlineStr">
        <is>
          <t>U</t>
        </is>
      </c>
      <c r="P1037" s="23" t="n"/>
      <c r="Q1037" s="14" t="inlineStr">
        <is>
          <t>C5 Justify the size</t>
        </is>
      </c>
      <c r="R1037" s="21" t="inlineStr">
        <is>
          <t>U</t>
        </is>
      </c>
      <c r="S1037" s="23" t="n"/>
      <c r="T1037" s="14">
        <f>IF(Z1037=0,IF(ISNUMBER(SEARCH("X",AV1037)),"Unrated (0-5; X)","Unrated (0-5)"),IF(Z1037=1,V1037&amp;"/5",V1037&amp;"-"&amp;X1037&amp;"/5 (P"&amp;IF(ISNUMBER(SEARCH("X",AV1037)),"; X","")&amp;")"))</f>
        <v/>
      </c>
      <c r="U1037" s="26">
        <f>IF(AS1037=0,"",IF(AR1037=0,"Incomplete/invalid",IF(AA1037=0,IF(ISNUMBER(SEARCH("X",AW1037)),"Unrated (0-5; X)","Unrated (0-5)"),IF(AA1037=1,W1037&amp;"/5",W1037&amp;"-"&amp;Y1037&amp;"/5 (P"&amp;IF(ISNUMBER(SEARCH("X",AW1037)),"; X","")&amp;")"))))</f>
        <v/>
      </c>
      <c r="V1037" s="53">
        <f>LEN(AV1037)-LEN(SUBSTITUTE(AV1037,"Y",""))</f>
        <v/>
      </c>
      <c r="W1037" s="54">
        <f>IF(AR1037=1,LEN(AW1037)-LEN(SUBSTITUTE(AW1037,"Y","")),"")</f>
        <v/>
      </c>
      <c r="X1037" s="53">
        <f>5-(LEN(AV1037)-LEN(SUBSTITUTE(AV1037,"N","")))</f>
        <v/>
      </c>
      <c r="Y1037" s="54">
        <f>IF(AR1037=1,5-(LEN(AW1037)-LEN(SUBSTITUTE(AW1037,"N",""))),"")</f>
        <v/>
      </c>
      <c r="Z1037" s="55">
        <f>(V1037+5-X1037)/5</f>
        <v/>
      </c>
      <c r="AA1037" s="56">
        <f>IF(AR1037=1,(W1037+5-Y1037)/5,"")</f>
        <v/>
      </c>
      <c r="AB1037" s="57">
        <f>D1037*V1037/5</f>
        <v/>
      </c>
      <c r="AC1037" s="58">
        <f>IF(AR1037=1,D1037*W1037/5,"")</f>
        <v/>
      </c>
      <c r="AD1037" s="57">
        <f>D1037*X1037/5</f>
        <v/>
      </c>
      <c r="AE1037" s="58">
        <f>IF(AR1037=1,D1037*Y1037/5,"")</f>
        <v/>
      </c>
      <c r="AF1037" s="57">
        <f>D1037*Z1037</f>
        <v/>
      </c>
      <c r="AG1037" s="58">
        <f>IF(AR1037=1,D1037*AA1037,"")</f>
        <v/>
      </c>
      <c r="AH1037" s="14" t="inlineStr">
        <is>
          <t>Y: none | N: none | X: none | U: C1, C2, C3, C4, C5. See dataset-specific evidence note in MCDM_Grades and the complete rules in MCDM_Rubric.</t>
        </is>
      </c>
      <c r="AI1037" s="27" t="n"/>
      <c r="AJ1037" s="14" t="inlineStr">
        <is>
          <t>https://zenodo.org/records/21701636</t>
        </is>
      </c>
      <c r="AK1037" s="27" t="n"/>
      <c r="AL1037" s="14" t="inlineStr">
        <is>
          <t>P: primary documentation (not evaluator-verified data quality)</t>
        </is>
      </c>
      <c r="AM1037" s="27" t="n"/>
      <c r="AN1037" s="14" t="inlineStr">
        <is>
          <t>10.5281/zenodo.21701636</t>
        </is>
      </c>
      <c r="AO1037" s="27" t="n"/>
      <c r="AP1037" s="14" t="inlineStr">
        <is>
          <t>2026-09-07</t>
        </is>
      </c>
      <c r="AQ1037" s="27" t="n"/>
      <c r="AR1037" s="14">
        <f>IF(AND(AS1037=5,LEN(AW1037)=5,LEN(SUBSTITUTE(SUBSTITUTE(SUBSTITUTE(SUBSTITUTE(AW1037,"Y",""),"N",""),"U",""),"X",""))=0),1,0)</f>
        <v/>
      </c>
      <c r="AS1037" s="14">
        <f>COUNTA(G1037,J1037,M1037,P1037,S1037)</f>
        <v/>
      </c>
      <c r="AT1037" s="14">
        <f>SUM(IF(OR(G1037="Y",G1037="N",G1037="U",G1037="X"),IF(G1037=F1037,1,0),0),IF(OR(J1037="Y",J1037="N",J1037="U",J1037="X"),IF(J1037=I1037,1,0),0),IF(OR(M1037="Y",M1037="N",M1037="U",M1037="X"),IF(M1037=L1037,1,0),0),IF(OR(P1037="Y",P1037="N",P1037="U",P1037="X"),IF(P1037=O1037,1,0),0),IF(OR(S1037="Y",S1037="N",S1037="U",S1037="X"),IF(S1037=R1037,1,0),0))</f>
        <v/>
      </c>
      <c r="AU1037" s="14">
        <f>A1037&amp;"|"&amp;LEFT(C1037,1)</f>
        <v/>
      </c>
      <c r="AV1037" s="14">
        <f>F1037&amp;I1037&amp;L1037&amp;O1037&amp;R1037</f>
        <v/>
      </c>
      <c r="AW1037" s="14">
        <f>G1037&amp;J1037&amp;M1037&amp;P1037&amp;S1037</f>
        <v/>
      </c>
    </row>
    <row r="1038" ht="70" customHeight="1">
      <c r="A1038" s="14" t="inlineStr">
        <is>
          <t>DS-130</t>
        </is>
      </c>
      <c r="B1038" s="14" t="inlineStr">
        <is>
          <t>RoadAb-India 2026: A Multi-Layer Road Abnormality Dataset with Object Annotations, Severity Labels, and Geospatial Context</t>
        </is>
      </c>
      <c r="C1038" s="14" t="inlineStr">
        <is>
          <t>R Domain Fit</t>
        </is>
      </c>
      <c r="D1038" s="14">
        <f>MCDM_Settings!$D$11</f>
        <v/>
      </c>
      <c r="E1038" s="14" t="inlineStr">
        <is>
          <t>R1 Define the domain</t>
        </is>
      </c>
      <c r="F1038" s="21" t="inlineStr">
        <is>
          <t>Y</t>
        </is>
      </c>
      <c r="G1038" s="23" t="n"/>
      <c r="H1038" s="14" t="inlineStr">
        <is>
          <t>R2 Describe coverage</t>
        </is>
      </c>
      <c r="I1038" s="21" t="inlineStr">
        <is>
          <t>Y</t>
        </is>
      </c>
      <c r="J1038" s="23" t="n"/>
      <c r="K1038" s="14" t="inlineStr">
        <is>
          <t>R3 Compare the target</t>
        </is>
      </c>
      <c r="L1038" s="21" t="inlineStr">
        <is>
          <t>U</t>
        </is>
      </c>
      <c r="M1038" s="23" t="n"/>
      <c r="N1038" s="14" t="inlineStr">
        <is>
          <t>R4 Check for bias</t>
        </is>
      </c>
      <c r="O1038" s="21" t="inlineStr">
        <is>
          <t>Y</t>
        </is>
      </c>
      <c r="P1038" s="23" t="n"/>
      <c r="Q1038" s="14" t="inlineStr">
        <is>
          <t>R5 Test a new domain</t>
        </is>
      </c>
      <c r="R1038" s="21" t="inlineStr">
        <is>
          <t>U</t>
        </is>
      </c>
      <c r="S1038" s="23" t="n"/>
      <c r="T1038" s="14">
        <f>IF(Z1038=0,IF(ISNUMBER(SEARCH("X",AV1038)),"Unrated (0-5; X)","Unrated (0-5)"),IF(Z1038=1,V1038&amp;"/5",V1038&amp;"-"&amp;X1038&amp;"/5 (P"&amp;IF(ISNUMBER(SEARCH("X",AV1038)),"; X","")&amp;")"))</f>
        <v/>
      </c>
      <c r="U1038" s="26">
        <f>IF(AS1038=0,"",IF(AR1038=0,"Incomplete/invalid",IF(AA1038=0,IF(ISNUMBER(SEARCH("X",AW1038)),"Unrated (0-5; X)","Unrated (0-5)"),IF(AA1038=1,W1038&amp;"/5",W1038&amp;"-"&amp;Y1038&amp;"/5 (P"&amp;IF(ISNUMBER(SEARCH("X",AW1038)),"; X","")&amp;")"))))</f>
        <v/>
      </c>
      <c r="V1038" s="53">
        <f>LEN(AV1038)-LEN(SUBSTITUTE(AV1038,"Y",""))</f>
        <v/>
      </c>
      <c r="W1038" s="54">
        <f>IF(AR1038=1,LEN(AW1038)-LEN(SUBSTITUTE(AW1038,"Y","")),"")</f>
        <v/>
      </c>
      <c r="X1038" s="53">
        <f>5-(LEN(AV1038)-LEN(SUBSTITUTE(AV1038,"N","")))</f>
        <v/>
      </c>
      <c r="Y1038" s="54">
        <f>IF(AR1038=1,5-(LEN(AW1038)-LEN(SUBSTITUTE(AW1038,"N",""))),"")</f>
        <v/>
      </c>
      <c r="Z1038" s="55">
        <f>(V1038+5-X1038)/5</f>
        <v/>
      </c>
      <c r="AA1038" s="56">
        <f>IF(AR1038=1,(W1038+5-Y1038)/5,"")</f>
        <v/>
      </c>
      <c r="AB1038" s="57">
        <f>D1038*V1038/5</f>
        <v/>
      </c>
      <c r="AC1038" s="58">
        <f>IF(AR1038=1,D1038*W1038/5,"")</f>
        <v/>
      </c>
      <c r="AD1038" s="57">
        <f>D1038*X1038/5</f>
        <v/>
      </c>
      <c r="AE1038" s="58">
        <f>IF(AR1038=1,D1038*Y1038/5,"")</f>
        <v/>
      </c>
      <c r="AF1038" s="57">
        <f>D1038*Z1038</f>
        <v/>
      </c>
      <c r="AG1038" s="58">
        <f>IF(AR1038=1,D1038*AA1038,"")</f>
        <v/>
      </c>
      <c r="AH1038" s="14" t="inlineStr">
        <is>
          <t>Y: R1, R2, R4 | N: none | X: none | U: R3, R5. See dataset-specific evidence note in MCDM_Grades and the complete rules in MCDM_Rubric.</t>
        </is>
      </c>
      <c r="AI1038" s="27" t="n"/>
      <c r="AJ1038" s="14" t="inlineStr">
        <is>
          <t>https://zenodo.org/records/21701636</t>
        </is>
      </c>
      <c r="AK1038" s="27" t="n"/>
      <c r="AL1038" s="14" t="inlineStr">
        <is>
          <t>P: primary documentation (not evaluator-verified data quality)</t>
        </is>
      </c>
      <c r="AM1038" s="27" t="n"/>
      <c r="AN1038" s="14" t="inlineStr">
        <is>
          <t>10.5281/zenodo.21701636</t>
        </is>
      </c>
      <c r="AO1038" s="27" t="n"/>
      <c r="AP1038" s="14" t="inlineStr">
        <is>
          <t>2026-09-07</t>
        </is>
      </c>
      <c r="AQ1038" s="27" t="n"/>
      <c r="AR1038" s="14">
        <f>IF(AND(AS1038=5,LEN(AW1038)=5,LEN(SUBSTITUTE(SUBSTITUTE(SUBSTITUTE(SUBSTITUTE(AW1038,"Y",""),"N",""),"U",""),"X",""))=0),1,0)</f>
        <v/>
      </c>
      <c r="AS1038" s="14">
        <f>COUNTA(G1038,J1038,M1038,P1038,S1038)</f>
        <v/>
      </c>
      <c r="AT1038" s="14">
        <f>SUM(IF(OR(G1038="Y",G1038="N",G1038="U",G1038="X"),IF(G1038=F1038,1,0),0),IF(OR(J1038="Y",J1038="N",J1038="U",J1038="X"),IF(J1038=I1038,1,0),0),IF(OR(M1038="Y",M1038="N",M1038="U",M1038="X"),IF(M1038=L1038,1,0),0),IF(OR(P1038="Y",P1038="N",P1038="U",P1038="X"),IF(P1038=O1038,1,0),0),IF(OR(S1038="Y",S1038="N",S1038="U",S1038="X"),IF(S1038=R1038,1,0),0))</f>
        <v/>
      </c>
      <c r="AU1038" s="14">
        <f>A1038&amp;"|"&amp;LEFT(C1038,1)</f>
        <v/>
      </c>
      <c r="AV1038" s="14">
        <f>F1038&amp;I1038&amp;L1038&amp;O1038&amp;R1038</f>
        <v/>
      </c>
      <c r="AW1038" s="14">
        <f>G1038&amp;J1038&amp;M1038&amp;P1038&amp;S1038</f>
        <v/>
      </c>
    </row>
    <row r="1039" ht="70" customHeight="1">
      <c r="A1039" s="14" t="inlineStr">
        <is>
          <t>DS-130</t>
        </is>
      </c>
      <c r="B1039" s="14" t="inlineStr">
        <is>
          <t>RoadAb-India 2026: A Multi-Layer Road Abnormality Dataset with Object Annotations, Severity Labels, and Geospatial Context</t>
        </is>
      </c>
      <c r="C1039" s="14" t="inlineStr">
        <is>
          <t>M Sensor Details</t>
        </is>
      </c>
      <c r="D1039" s="14">
        <f>MCDM_Settings!$D$12</f>
        <v/>
      </c>
      <c r="E1039" s="14" t="inlineStr">
        <is>
          <t>M1 Identify equipment</t>
        </is>
      </c>
      <c r="F1039" s="21" t="inlineStr">
        <is>
          <t>U</t>
        </is>
      </c>
      <c r="G1039" s="23" t="n"/>
      <c r="H1039" s="14" t="inlineStr">
        <is>
          <t>M2 Specify the scale</t>
        </is>
      </c>
      <c r="I1039" s="21" t="inlineStr">
        <is>
          <t>U</t>
        </is>
      </c>
      <c r="J1039" s="23" t="n"/>
      <c r="K1039" s="14" t="inlineStr">
        <is>
          <t>M3 Locate the records</t>
        </is>
      </c>
      <c r="L1039" s="21" t="inlineStr">
        <is>
          <t>Y</t>
        </is>
      </c>
      <c r="M1039" s="23" t="n"/>
      <c r="N1039" s="14" t="inlineStr">
        <is>
          <t>M4 Report precision</t>
        </is>
      </c>
      <c r="O1039" s="21" t="inlineStr">
        <is>
          <t>U</t>
        </is>
      </c>
      <c r="P1039" s="23" t="n"/>
      <c r="Q1039" s="14" t="inlineStr">
        <is>
          <t>M5 Explain processing</t>
        </is>
      </c>
      <c r="R1039" s="21" t="inlineStr">
        <is>
          <t>Y</t>
        </is>
      </c>
      <c r="S1039" s="23" t="n"/>
      <c r="T1039" s="14">
        <f>IF(Z1039=0,IF(ISNUMBER(SEARCH("X",AV1039)),"Unrated (0-5; X)","Unrated (0-5)"),IF(Z1039=1,V1039&amp;"/5",V1039&amp;"-"&amp;X1039&amp;"/5 (P"&amp;IF(ISNUMBER(SEARCH("X",AV1039)),"; X","")&amp;")"))</f>
        <v/>
      </c>
      <c r="U1039" s="26">
        <f>IF(AS1039=0,"",IF(AR1039=0,"Incomplete/invalid",IF(AA1039=0,IF(ISNUMBER(SEARCH("X",AW1039)),"Unrated (0-5; X)","Unrated (0-5)"),IF(AA1039=1,W1039&amp;"/5",W1039&amp;"-"&amp;Y1039&amp;"/5 (P"&amp;IF(ISNUMBER(SEARCH("X",AW1039)),"; X","")&amp;")"))))</f>
        <v/>
      </c>
      <c r="V1039" s="53">
        <f>LEN(AV1039)-LEN(SUBSTITUTE(AV1039,"Y",""))</f>
        <v/>
      </c>
      <c r="W1039" s="54">
        <f>IF(AR1039=1,LEN(AW1039)-LEN(SUBSTITUTE(AW1039,"Y","")),"")</f>
        <v/>
      </c>
      <c r="X1039" s="53">
        <f>5-(LEN(AV1039)-LEN(SUBSTITUTE(AV1039,"N","")))</f>
        <v/>
      </c>
      <c r="Y1039" s="54">
        <f>IF(AR1039=1,5-(LEN(AW1039)-LEN(SUBSTITUTE(AW1039,"N",""))),"")</f>
        <v/>
      </c>
      <c r="Z1039" s="55">
        <f>(V1039+5-X1039)/5</f>
        <v/>
      </c>
      <c r="AA1039" s="56">
        <f>IF(AR1039=1,(W1039+5-Y1039)/5,"")</f>
        <v/>
      </c>
      <c r="AB1039" s="57">
        <f>D1039*V1039/5</f>
        <v/>
      </c>
      <c r="AC1039" s="58">
        <f>IF(AR1039=1,D1039*W1039/5,"")</f>
        <v/>
      </c>
      <c r="AD1039" s="57">
        <f>D1039*X1039/5</f>
        <v/>
      </c>
      <c r="AE1039" s="58">
        <f>IF(AR1039=1,D1039*Y1039/5,"")</f>
        <v/>
      </c>
      <c r="AF1039" s="57">
        <f>D1039*Z1039</f>
        <v/>
      </c>
      <c r="AG1039" s="58">
        <f>IF(AR1039=1,D1039*AA1039,"")</f>
        <v/>
      </c>
      <c r="AH1039" s="14" t="inlineStr">
        <is>
          <t>Y: M3, M5 | N: none | X: none | U: M1, M2, M4. See dataset-specific evidence note in MCDM_Grades and the complete rules in MCDM_Rubric.</t>
        </is>
      </c>
      <c r="AI1039" s="27" t="n"/>
      <c r="AJ1039" s="14" t="inlineStr">
        <is>
          <t>https://zenodo.org/records/21701636</t>
        </is>
      </c>
      <c r="AK1039" s="27" t="n"/>
      <c r="AL1039" s="14" t="inlineStr">
        <is>
          <t>P: primary documentation (not evaluator-verified data quality)</t>
        </is>
      </c>
      <c r="AM1039" s="27" t="n"/>
      <c r="AN1039" s="14" t="inlineStr">
        <is>
          <t>10.5281/zenodo.21701636</t>
        </is>
      </c>
      <c r="AO1039" s="27" t="n"/>
      <c r="AP1039" s="14" t="inlineStr">
        <is>
          <t>2026-09-07</t>
        </is>
      </c>
      <c r="AQ1039" s="27" t="n"/>
      <c r="AR1039" s="14">
        <f>IF(AND(AS1039=5,LEN(AW1039)=5,LEN(SUBSTITUTE(SUBSTITUTE(SUBSTITUTE(SUBSTITUTE(AW1039,"Y",""),"N",""),"U",""),"X",""))=0),1,0)</f>
        <v/>
      </c>
      <c r="AS1039" s="14">
        <f>COUNTA(G1039,J1039,M1039,P1039,S1039)</f>
        <v/>
      </c>
      <c r="AT1039" s="14">
        <f>SUM(IF(OR(G1039="Y",G1039="N",G1039="U",G1039="X"),IF(G1039=F1039,1,0),0),IF(OR(J1039="Y",J1039="N",J1039="U",J1039="X"),IF(J1039=I1039,1,0),0),IF(OR(M1039="Y",M1039="N",M1039="U",M1039="X"),IF(M1039=L1039,1,0),0),IF(OR(P1039="Y",P1039="N",P1039="U",P1039="X"),IF(P1039=O1039,1,0),0),IF(OR(S1039="Y",S1039="N",S1039="U",S1039="X"),IF(S1039=R1039,1,0),0))</f>
        <v/>
      </c>
      <c r="AU1039" s="14">
        <f>A1039&amp;"|"&amp;LEFT(C1039,1)</f>
        <v/>
      </c>
      <c r="AV1039" s="14">
        <f>F1039&amp;I1039&amp;L1039&amp;O1039&amp;R1039</f>
        <v/>
      </c>
      <c r="AW1039" s="14">
        <f>G1039&amp;J1039&amp;M1039&amp;P1039&amp;S1039</f>
        <v/>
      </c>
    </row>
    <row r="1040" ht="70" customHeight="1">
      <c r="A1040" s="14" t="inlineStr">
        <is>
          <t>DS-130</t>
        </is>
      </c>
      <c r="B1040" s="14" t="inlineStr">
        <is>
          <t>RoadAb-India 2026: A Multi-Layer Road Abnormality Dataset with Object Annotations, Severity Labels, and Geospatial Context</t>
        </is>
      </c>
      <c r="C1040" s="14" t="inlineStr">
        <is>
          <t>V Test Readiness</t>
        </is>
      </c>
      <c r="D1040" s="14">
        <f>MCDM_Settings!$D$13</f>
        <v/>
      </c>
      <c r="E1040" s="14" t="inlineStr">
        <is>
          <t>V1 Identify test data</t>
        </is>
      </c>
      <c r="F1040" s="21" t="inlineStr">
        <is>
          <t>U</t>
        </is>
      </c>
      <c r="G1040" s="23" t="n"/>
      <c r="H1040" s="14" t="inlineStr">
        <is>
          <t>V2 Define the splits</t>
        </is>
      </c>
      <c r="I1040" s="21" t="inlineStr">
        <is>
          <t>U</t>
        </is>
      </c>
      <c r="J1040" s="23" t="n"/>
      <c r="K1040" s="14" t="inlineStr">
        <is>
          <t>V3 Prevent leakage</t>
        </is>
      </c>
      <c r="L1040" s="21" t="inlineStr">
        <is>
          <t>U</t>
        </is>
      </c>
      <c r="M1040" s="23" t="n"/>
      <c r="N1040" s="14" t="inlineStr">
        <is>
          <t>V4 Provide a baseline</t>
        </is>
      </c>
      <c r="O1040" s="21" t="inlineStr">
        <is>
          <t>U</t>
        </is>
      </c>
      <c r="P1040" s="23" t="n"/>
      <c r="Q1040" s="14" t="inlineStr">
        <is>
          <t>V5 Report uncertainty</t>
        </is>
      </c>
      <c r="R1040" s="21" t="inlineStr">
        <is>
          <t>U</t>
        </is>
      </c>
      <c r="S1040" s="23" t="n"/>
      <c r="T1040" s="14">
        <f>IF(Z1040=0,IF(ISNUMBER(SEARCH("X",AV1040)),"Unrated (0-5; X)","Unrated (0-5)"),IF(Z1040=1,V1040&amp;"/5",V1040&amp;"-"&amp;X1040&amp;"/5 (P"&amp;IF(ISNUMBER(SEARCH("X",AV1040)),"; X","")&amp;")"))</f>
        <v/>
      </c>
      <c r="U1040" s="26">
        <f>IF(AS1040=0,"",IF(AR1040=0,"Incomplete/invalid",IF(AA1040=0,IF(ISNUMBER(SEARCH("X",AW1040)),"Unrated (0-5; X)","Unrated (0-5)"),IF(AA1040=1,W1040&amp;"/5",W1040&amp;"-"&amp;Y1040&amp;"/5 (P"&amp;IF(ISNUMBER(SEARCH("X",AW1040)),"; X","")&amp;")"))))</f>
        <v/>
      </c>
      <c r="V1040" s="53">
        <f>LEN(AV1040)-LEN(SUBSTITUTE(AV1040,"Y",""))</f>
        <v/>
      </c>
      <c r="W1040" s="54">
        <f>IF(AR1040=1,LEN(AW1040)-LEN(SUBSTITUTE(AW1040,"Y","")),"")</f>
        <v/>
      </c>
      <c r="X1040" s="53">
        <f>5-(LEN(AV1040)-LEN(SUBSTITUTE(AV1040,"N","")))</f>
        <v/>
      </c>
      <c r="Y1040" s="54">
        <f>IF(AR1040=1,5-(LEN(AW1040)-LEN(SUBSTITUTE(AW1040,"N",""))),"")</f>
        <v/>
      </c>
      <c r="Z1040" s="55">
        <f>(V1040+5-X1040)/5</f>
        <v/>
      </c>
      <c r="AA1040" s="56">
        <f>IF(AR1040=1,(W1040+5-Y1040)/5,"")</f>
        <v/>
      </c>
      <c r="AB1040" s="57">
        <f>D1040*V1040/5</f>
        <v/>
      </c>
      <c r="AC1040" s="58">
        <f>IF(AR1040=1,D1040*W1040/5,"")</f>
        <v/>
      </c>
      <c r="AD1040" s="57">
        <f>D1040*X1040/5</f>
        <v/>
      </c>
      <c r="AE1040" s="58">
        <f>IF(AR1040=1,D1040*Y1040/5,"")</f>
        <v/>
      </c>
      <c r="AF1040" s="57">
        <f>D1040*Z1040</f>
        <v/>
      </c>
      <c r="AG1040" s="58">
        <f>IF(AR1040=1,D1040*AA1040,"")</f>
        <v/>
      </c>
      <c r="AH1040" s="14" t="inlineStr">
        <is>
          <t>Y: none | N: none | X: none | U: V1, V2, V3, V4, V5. See dataset-specific evidence note in MCDM_Grades and the complete rules in MCDM_Rubric.</t>
        </is>
      </c>
      <c r="AI1040" s="27" t="n"/>
      <c r="AJ1040" s="14" t="inlineStr">
        <is>
          <t>https://zenodo.org/records/21701636</t>
        </is>
      </c>
      <c r="AK1040" s="27" t="n"/>
      <c r="AL1040" s="14" t="inlineStr">
        <is>
          <t>P: primary documentation (not evaluator-verified data quality)</t>
        </is>
      </c>
      <c r="AM1040" s="27" t="n"/>
      <c r="AN1040" s="14" t="inlineStr">
        <is>
          <t>10.5281/zenodo.21701636</t>
        </is>
      </c>
      <c r="AO1040" s="27" t="n"/>
      <c r="AP1040" s="14" t="inlineStr">
        <is>
          <t>2026-09-07</t>
        </is>
      </c>
      <c r="AQ1040" s="27" t="n"/>
      <c r="AR1040" s="14">
        <f>IF(AND(AS1040=5,LEN(AW1040)=5,LEN(SUBSTITUTE(SUBSTITUTE(SUBSTITUTE(SUBSTITUTE(AW1040,"Y",""),"N",""),"U",""),"X",""))=0),1,0)</f>
        <v/>
      </c>
      <c r="AS1040" s="14">
        <f>COUNTA(G1040,J1040,M1040,P1040,S1040)</f>
        <v/>
      </c>
      <c r="AT1040" s="14">
        <f>SUM(IF(OR(G1040="Y",G1040="N",G1040="U",G1040="X"),IF(G1040=F1040,1,0),0),IF(OR(J1040="Y",J1040="N",J1040="U",J1040="X"),IF(J1040=I1040,1,0),0),IF(OR(M1040="Y",M1040="N",M1040="U",M1040="X"),IF(M1040=L1040,1,0),0),IF(OR(P1040="Y",P1040="N",P1040="U",P1040="X"),IF(P1040=O1040,1,0),0),IF(OR(S1040="Y",S1040="N",S1040="U",S1040="X"),IF(S1040=R1040,1,0),0))</f>
        <v/>
      </c>
      <c r="AU1040" s="14">
        <f>A1040&amp;"|"&amp;LEFT(C1040,1)</f>
        <v/>
      </c>
      <c r="AV1040" s="14">
        <f>F1040&amp;I1040&amp;L1040&amp;O1040&amp;R1040</f>
        <v/>
      </c>
      <c r="AW1040" s="14">
        <f>G1040&amp;J1040&amp;M1040&amp;P1040&amp;S1040</f>
        <v/>
      </c>
    </row>
    <row r="1041" ht="70" customHeight="1">
      <c r="A1041" s="14" t="inlineStr">
        <is>
          <t>DS-130</t>
        </is>
      </c>
      <c r="B1041" s="14" t="inlineStr">
        <is>
          <t>RoadAb-India 2026: A Multi-Layer Road Abnormality Dataset with Object Annotations, Severity Labels, and Geospatial Context</t>
        </is>
      </c>
      <c r="C1041" s="14" t="inlineStr">
        <is>
          <t>E Engineering Value</t>
        </is>
      </c>
      <c r="D1041" s="14">
        <f>MCDM_Settings!$D$14</f>
        <v/>
      </c>
      <c r="E1041" s="14" t="inlineStr">
        <is>
          <t>E1 Define the outcome</t>
        </is>
      </c>
      <c r="F1041" s="21" t="inlineStr">
        <is>
          <t>U</t>
        </is>
      </c>
      <c r="G1041" s="23" t="n"/>
      <c r="H1041" s="14" t="inlineStr">
        <is>
          <t>E2 Provide measurements</t>
        </is>
      </c>
      <c r="I1041" s="21" t="inlineStr">
        <is>
          <t>U</t>
        </is>
      </c>
      <c r="J1041" s="23" t="n"/>
      <c r="K1041" s="14" t="inlineStr">
        <is>
          <t>E3 Link the records</t>
        </is>
      </c>
      <c r="L1041" s="21" t="inlineStr">
        <is>
          <t>U</t>
        </is>
      </c>
      <c r="M1041" s="23" t="n"/>
      <c r="N1041" s="14" t="inlineStr">
        <is>
          <t>E4 Map agency needs</t>
        </is>
      </c>
      <c r="O1041" s="21" t="inlineStr">
        <is>
          <t>U</t>
        </is>
      </c>
      <c r="P1041" s="23" t="n"/>
      <c r="Q1041" s="14" t="inlineStr">
        <is>
          <t>E5 Validate the decision</t>
        </is>
      </c>
      <c r="R1041" s="21" t="inlineStr">
        <is>
          <t>U</t>
        </is>
      </c>
      <c r="S1041" s="23" t="n"/>
      <c r="T1041" s="14">
        <f>IF(Z1041=0,IF(ISNUMBER(SEARCH("X",AV1041)),"Unrated (0-5; X)","Unrated (0-5)"),IF(Z1041=1,V1041&amp;"/5",V1041&amp;"-"&amp;X1041&amp;"/5 (P"&amp;IF(ISNUMBER(SEARCH("X",AV1041)),"; X","")&amp;")"))</f>
        <v/>
      </c>
      <c r="U1041" s="26">
        <f>IF(AS1041=0,"",IF(AR1041=0,"Incomplete/invalid",IF(AA1041=0,IF(ISNUMBER(SEARCH("X",AW1041)),"Unrated (0-5; X)","Unrated (0-5)"),IF(AA1041=1,W1041&amp;"/5",W1041&amp;"-"&amp;Y1041&amp;"/5 (P"&amp;IF(ISNUMBER(SEARCH("X",AW1041)),"; X","")&amp;")"))))</f>
        <v/>
      </c>
      <c r="V1041" s="53">
        <f>LEN(AV1041)-LEN(SUBSTITUTE(AV1041,"Y",""))</f>
        <v/>
      </c>
      <c r="W1041" s="54">
        <f>IF(AR1041=1,LEN(AW1041)-LEN(SUBSTITUTE(AW1041,"Y","")),"")</f>
        <v/>
      </c>
      <c r="X1041" s="53">
        <f>5-(LEN(AV1041)-LEN(SUBSTITUTE(AV1041,"N","")))</f>
        <v/>
      </c>
      <c r="Y1041" s="54">
        <f>IF(AR1041=1,5-(LEN(AW1041)-LEN(SUBSTITUTE(AW1041,"N",""))),"")</f>
        <v/>
      </c>
      <c r="Z1041" s="55">
        <f>(V1041+5-X1041)/5</f>
        <v/>
      </c>
      <c r="AA1041" s="56">
        <f>IF(AR1041=1,(W1041+5-Y1041)/5,"")</f>
        <v/>
      </c>
      <c r="AB1041" s="57">
        <f>D1041*V1041/5</f>
        <v/>
      </c>
      <c r="AC1041" s="58">
        <f>IF(AR1041=1,D1041*W1041/5,"")</f>
        <v/>
      </c>
      <c r="AD1041" s="57">
        <f>D1041*X1041/5</f>
        <v/>
      </c>
      <c r="AE1041" s="58">
        <f>IF(AR1041=1,D1041*Y1041/5,"")</f>
        <v/>
      </c>
      <c r="AF1041" s="57">
        <f>D1041*Z1041</f>
        <v/>
      </c>
      <c r="AG1041" s="58">
        <f>IF(AR1041=1,D1041*AA1041,"")</f>
        <v/>
      </c>
      <c r="AH1041" s="14" t="inlineStr">
        <is>
          <t>Y: none | N: none | X: none | U: E1, E2, E3, E4, E5. See dataset-specific evidence note in MCDM_Grades and the complete rules in MCDM_Rubric.</t>
        </is>
      </c>
      <c r="AI1041" s="27" t="n"/>
      <c r="AJ1041" s="14" t="inlineStr">
        <is>
          <t>https://zenodo.org/records/21701636</t>
        </is>
      </c>
      <c r="AK1041" s="27" t="n"/>
      <c r="AL1041" s="14" t="inlineStr">
        <is>
          <t>P: primary documentation (not evaluator-verified data quality)</t>
        </is>
      </c>
      <c r="AM1041" s="27" t="n"/>
      <c r="AN1041" s="14" t="inlineStr">
        <is>
          <t>10.5281/zenodo.21701636</t>
        </is>
      </c>
      <c r="AO1041" s="27" t="n"/>
      <c r="AP1041" s="14" t="inlineStr">
        <is>
          <t>2026-09-07</t>
        </is>
      </c>
      <c r="AQ1041" s="27" t="n"/>
      <c r="AR1041" s="14">
        <f>IF(AND(AS1041=5,LEN(AW1041)=5,LEN(SUBSTITUTE(SUBSTITUTE(SUBSTITUTE(SUBSTITUTE(AW1041,"Y",""),"N",""),"U",""),"X",""))=0),1,0)</f>
        <v/>
      </c>
      <c r="AS1041" s="14">
        <f>COUNTA(G1041,J1041,M1041,P1041,S1041)</f>
        <v/>
      </c>
      <c r="AT1041" s="14">
        <f>SUM(IF(OR(G1041="Y",G1041="N",G1041="U",G1041="X"),IF(G1041=F1041,1,0),0),IF(OR(J1041="Y",J1041="N",J1041="U",J1041="X"),IF(J1041=I1041,1,0),0),IF(OR(M1041="Y",M1041="N",M1041="U",M1041="X"),IF(M1041=L1041,1,0),0),IF(OR(P1041="Y",P1041="N",P1041="U",P1041="X"),IF(P1041=O1041,1,0),0),IF(OR(S1041="Y",S1041="N",S1041="U",S1041="X"),IF(S1041=R1041,1,0),0))</f>
        <v/>
      </c>
      <c r="AU1041" s="14">
        <f>A1041&amp;"|"&amp;LEFT(C1041,1)</f>
        <v/>
      </c>
      <c r="AV1041" s="14">
        <f>F1041&amp;I1041&amp;L1041&amp;O1041&amp;R1041</f>
        <v/>
      </c>
      <c r="AW1041" s="14">
        <f>G1041&amp;J1041&amp;M1041&amp;P1041&amp;S1041</f>
        <v/>
      </c>
    </row>
    <row r="1042" ht="70" customHeight="1">
      <c r="A1042" s="14" t="inlineStr">
        <is>
          <t>DS-131</t>
        </is>
      </c>
      <c r="B1042" s="14" t="inlineStr">
        <is>
          <t>RoadDefects-ISeg: Dataset for Instance Segmentation of Road Surface Defects</t>
        </is>
      </c>
      <c r="C1042" s="14" t="inlineStr">
        <is>
          <t>A Access</t>
        </is>
      </c>
      <c r="D1042" s="14">
        <f>MCDM_Settings!$D$7</f>
        <v/>
      </c>
      <c r="E1042" s="14" t="inlineStr">
        <is>
          <t>A1 Find the release</t>
        </is>
      </c>
      <c r="F1042" s="21" t="inlineStr">
        <is>
          <t>Y</t>
        </is>
      </c>
      <c r="G1042" s="23" t="n"/>
      <c r="H1042" s="14" t="inlineStr">
        <is>
          <t>A2 Get the data</t>
        </is>
      </c>
      <c r="I1042" s="21" t="inlineStr">
        <is>
          <t>Y</t>
        </is>
      </c>
      <c r="J1042" s="23" t="n"/>
      <c r="K1042" s="14" t="inlineStr">
        <is>
          <t>A3 Check the license</t>
        </is>
      </c>
      <c r="L1042" s="21" t="inlineStr">
        <is>
          <t>X</t>
        </is>
      </c>
      <c r="M1042" s="23" t="n"/>
      <c r="N1042" s="14" t="inlineStr">
        <is>
          <t>A4 Check other rights</t>
        </is>
      </c>
      <c r="O1042" s="21" t="inlineStr">
        <is>
          <t>U</t>
        </is>
      </c>
      <c r="P1042" s="23" t="n"/>
      <c r="Q1042" s="14" t="inlineStr">
        <is>
          <t>A5 Open a sample</t>
        </is>
      </c>
      <c r="R1042" s="21" t="inlineStr">
        <is>
          <t>U</t>
        </is>
      </c>
      <c r="S1042" s="23" t="n"/>
      <c r="T1042" s="14">
        <f>IF(Z1042=0,IF(ISNUMBER(SEARCH("X",AV1042)),"Unrated (0-5; X)","Unrated (0-5)"),IF(Z1042=1,V1042&amp;"/5",V1042&amp;"-"&amp;X1042&amp;"/5 (P"&amp;IF(ISNUMBER(SEARCH("X",AV1042)),"; X","")&amp;")"))</f>
        <v/>
      </c>
      <c r="U1042" s="26">
        <f>IF(AS1042=0,"",IF(AR1042=0,"Incomplete/invalid",IF(AA1042=0,IF(ISNUMBER(SEARCH("X",AW1042)),"Unrated (0-5; X)","Unrated (0-5)"),IF(AA1042=1,W1042&amp;"/5",W1042&amp;"-"&amp;Y1042&amp;"/5 (P"&amp;IF(ISNUMBER(SEARCH("X",AW1042)),"; X","")&amp;")"))))</f>
        <v/>
      </c>
      <c r="V1042" s="53">
        <f>LEN(AV1042)-LEN(SUBSTITUTE(AV1042,"Y",""))</f>
        <v/>
      </c>
      <c r="W1042" s="54">
        <f>IF(AR1042=1,LEN(AW1042)-LEN(SUBSTITUTE(AW1042,"Y","")),"")</f>
        <v/>
      </c>
      <c r="X1042" s="53">
        <f>5-(LEN(AV1042)-LEN(SUBSTITUTE(AV1042,"N","")))</f>
        <v/>
      </c>
      <c r="Y1042" s="54">
        <f>IF(AR1042=1,5-(LEN(AW1042)-LEN(SUBSTITUTE(AW1042,"N",""))),"")</f>
        <v/>
      </c>
      <c r="Z1042" s="55">
        <f>(V1042+5-X1042)/5</f>
        <v/>
      </c>
      <c r="AA1042" s="56">
        <f>IF(AR1042=1,(W1042+5-Y1042)/5,"")</f>
        <v/>
      </c>
      <c r="AB1042" s="57">
        <f>D1042*V1042/5</f>
        <v/>
      </c>
      <c r="AC1042" s="58">
        <f>IF(AR1042=1,D1042*W1042/5,"")</f>
        <v/>
      </c>
      <c r="AD1042" s="57">
        <f>D1042*X1042/5</f>
        <v/>
      </c>
      <c r="AE1042" s="58">
        <f>IF(AR1042=1,D1042*Y1042/5,"")</f>
        <v/>
      </c>
      <c r="AF1042" s="57">
        <f>D1042*Z1042</f>
        <v/>
      </c>
      <c r="AG1042" s="58">
        <f>IF(AR1042=1,D1042*AA1042,"")</f>
        <v/>
      </c>
      <c r="AH1042" s="14" t="inlineStr">
        <is>
          <t>Y: A1, A2 | N: none | X: A3 | U: A4, A5. See dataset-specific evidence note in MCDM_Grades and the complete rules in MCDM_Rubric.</t>
        </is>
      </c>
      <c r="AI1042" s="27" t="n"/>
      <c r="AJ1042" s="14" t="inlineStr">
        <is>
          <t>https://zenodo.org/records/17194814</t>
        </is>
      </c>
      <c r="AK1042" s="27" t="n"/>
      <c r="AL1042" s="14" t="inlineStr">
        <is>
          <t>P: primary documentation (not evaluator-verified data quality)</t>
        </is>
      </c>
      <c r="AM1042" s="27" t="n"/>
      <c r="AN1042" s="14" t="inlineStr">
        <is>
          <t>10.5281/zenodo.17194814</t>
        </is>
      </c>
      <c r="AO1042" s="27" t="n"/>
      <c r="AP1042" s="14" t="inlineStr">
        <is>
          <t>2026-09-07</t>
        </is>
      </c>
      <c r="AQ1042" s="27" t="n"/>
      <c r="AR1042" s="14">
        <f>IF(AND(AS1042=5,LEN(AW1042)=5,LEN(SUBSTITUTE(SUBSTITUTE(SUBSTITUTE(SUBSTITUTE(AW1042,"Y",""),"N",""),"U",""),"X",""))=0),1,0)</f>
        <v/>
      </c>
      <c r="AS1042" s="14">
        <f>COUNTA(G1042,J1042,M1042,P1042,S1042)</f>
        <v/>
      </c>
      <c r="AT1042" s="14">
        <f>SUM(IF(OR(G1042="Y",G1042="N",G1042="U",G1042="X"),IF(G1042=F1042,1,0),0),IF(OR(J1042="Y",J1042="N",J1042="U",J1042="X"),IF(J1042=I1042,1,0),0),IF(OR(M1042="Y",M1042="N",M1042="U",M1042="X"),IF(M1042=L1042,1,0),0),IF(OR(P1042="Y",P1042="N",P1042="U",P1042="X"),IF(P1042=O1042,1,0),0),IF(OR(S1042="Y",S1042="N",S1042="U",S1042="X"),IF(S1042=R1042,1,0),0))</f>
        <v/>
      </c>
      <c r="AU1042" s="14">
        <f>A1042&amp;"|"&amp;LEFT(C1042,1)</f>
        <v/>
      </c>
      <c r="AV1042" s="14">
        <f>F1042&amp;I1042&amp;L1042&amp;O1042&amp;R1042</f>
        <v/>
      </c>
      <c r="AW1042" s="14">
        <f>G1042&amp;J1042&amp;M1042&amp;P1042&amp;S1042</f>
        <v/>
      </c>
    </row>
    <row r="1043" ht="70" customHeight="1">
      <c r="A1043" s="14" t="inlineStr">
        <is>
          <t>DS-131</t>
        </is>
      </c>
      <c r="B1043" s="14" t="inlineStr">
        <is>
          <t>RoadDefects-ISeg: Dataset for Instance Segmentation of Road Surface Defects</t>
        </is>
      </c>
      <c r="C1043" s="14" t="inlineStr">
        <is>
          <t>L Label Quality</t>
        </is>
      </c>
      <c r="D1043" s="14">
        <f>MCDM_Settings!$D$8</f>
        <v/>
      </c>
      <c r="E1043" s="14" t="inlineStr">
        <is>
          <t>L1 Define the targets</t>
        </is>
      </c>
      <c r="F1043" s="21" t="inlineStr">
        <is>
          <t>Y</t>
        </is>
      </c>
      <c r="G1043" s="23" t="n"/>
      <c r="H1043" s="14" t="inlineStr">
        <is>
          <t>L2 Explain the rules</t>
        </is>
      </c>
      <c r="I1043" s="21" t="inlineStr">
        <is>
          <t>U</t>
        </is>
      </c>
      <c r="J1043" s="23" t="n"/>
      <c r="K1043" s="14" t="inlineStr">
        <is>
          <t>L3 Identify the team</t>
        </is>
      </c>
      <c r="L1043" s="21" t="inlineStr">
        <is>
          <t>U</t>
        </is>
      </c>
      <c r="M1043" s="23" t="n"/>
      <c r="N1043" s="14" t="inlineStr">
        <is>
          <t>L4 Review and correct</t>
        </is>
      </c>
      <c r="O1043" s="21" t="inlineStr">
        <is>
          <t>U</t>
        </is>
      </c>
      <c r="P1043" s="23" t="n"/>
      <c r="Q1043" s="14" t="inlineStr">
        <is>
          <t>L5 Measure reliability</t>
        </is>
      </c>
      <c r="R1043" s="21" t="inlineStr">
        <is>
          <t>U</t>
        </is>
      </c>
      <c r="S1043" s="23" t="n"/>
      <c r="T1043" s="14">
        <f>IF(Z1043=0,IF(ISNUMBER(SEARCH("X",AV1043)),"Unrated (0-5; X)","Unrated (0-5)"),IF(Z1043=1,V1043&amp;"/5",V1043&amp;"-"&amp;X1043&amp;"/5 (P"&amp;IF(ISNUMBER(SEARCH("X",AV1043)),"; X","")&amp;")"))</f>
        <v/>
      </c>
      <c r="U1043" s="26">
        <f>IF(AS1043=0,"",IF(AR1043=0,"Incomplete/invalid",IF(AA1043=0,IF(ISNUMBER(SEARCH("X",AW1043)),"Unrated (0-5; X)","Unrated (0-5)"),IF(AA1043=1,W1043&amp;"/5",W1043&amp;"-"&amp;Y1043&amp;"/5 (P"&amp;IF(ISNUMBER(SEARCH("X",AW1043)),"; X","")&amp;")"))))</f>
        <v/>
      </c>
      <c r="V1043" s="53">
        <f>LEN(AV1043)-LEN(SUBSTITUTE(AV1043,"Y",""))</f>
        <v/>
      </c>
      <c r="W1043" s="54">
        <f>IF(AR1043=1,LEN(AW1043)-LEN(SUBSTITUTE(AW1043,"Y","")),"")</f>
        <v/>
      </c>
      <c r="X1043" s="53">
        <f>5-(LEN(AV1043)-LEN(SUBSTITUTE(AV1043,"N","")))</f>
        <v/>
      </c>
      <c r="Y1043" s="54">
        <f>IF(AR1043=1,5-(LEN(AW1043)-LEN(SUBSTITUTE(AW1043,"N",""))),"")</f>
        <v/>
      </c>
      <c r="Z1043" s="55">
        <f>(V1043+5-X1043)/5</f>
        <v/>
      </c>
      <c r="AA1043" s="56">
        <f>IF(AR1043=1,(W1043+5-Y1043)/5,"")</f>
        <v/>
      </c>
      <c r="AB1043" s="57">
        <f>D1043*V1043/5</f>
        <v/>
      </c>
      <c r="AC1043" s="58">
        <f>IF(AR1043=1,D1043*W1043/5,"")</f>
        <v/>
      </c>
      <c r="AD1043" s="57">
        <f>D1043*X1043/5</f>
        <v/>
      </c>
      <c r="AE1043" s="58">
        <f>IF(AR1043=1,D1043*Y1043/5,"")</f>
        <v/>
      </c>
      <c r="AF1043" s="57">
        <f>D1043*Z1043</f>
        <v/>
      </c>
      <c r="AG1043" s="58">
        <f>IF(AR1043=1,D1043*AA1043,"")</f>
        <v/>
      </c>
      <c r="AH1043" s="14" t="inlineStr">
        <is>
          <t>Y: L1 | N: none | X: none | U: L2, L3, L4, L5. See dataset-specific evidence note in MCDM_Grades and the complete rules in MCDM_Rubric.</t>
        </is>
      </c>
      <c r="AI1043" s="27" t="n"/>
      <c r="AJ1043" s="14" t="inlineStr">
        <is>
          <t>https://zenodo.org/records/17194814</t>
        </is>
      </c>
      <c r="AK1043" s="27" t="n"/>
      <c r="AL1043" s="14" t="inlineStr">
        <is>
          <t>P: primary documentation (not evaluator-verified data quality)</t>
        </is>
      </c>
      <c r="AM1043" s="27" t="n"/>
      <c r="AN1043" s="14" t="inlineStr">
        <is>
          <t>10.5281/zenodo.17194814</t>
        </is>
      </c>
      <c r="AO1043" s="27" t="n"/>
      <c r="AP1043" s="14" t="inlineStr">
        <is>
          <t>2026-09-07</t>
        </is>
      </c>
      <c r="AQ1043" s="27" t="n"/>
      <c r="AR1043" s="14">
        <f>IF(AND(AS1043=5,LEN(AW1043)=5,LEN(SUBSTITUTE(SUBSTITUTE(SUBSTITUTE(SUBSTITUTE(AW1043,"Y",""),"N",""),"U",""),"X",""))=0),1,0)</f>
        <v/>
      </c>
      <c r="AS1043" s="14">
        <f>COUNTA(G1043,J1043,M1043,P1043,S1043)</f>
        <v/>
      </c>
      <c r="AT1043" s="14">
        <f>SUM(IF(OR(G1043="Y",G1043="N",G1043="U",G1043="X"),IF(G1043=F1043,1,0),0),IF(OR(J1043="Y",J1043="N",J1043="U",J1043="X"),IF(J1043=I1043,1,0),0),IF(OR(M1043="Y",M1043="N",M1043="U",M1043="X"),IF(M1043=L1043,1,0),0),IF(OR(P1043="Y",P1043="N",P1043="U",P1043="X"),IF(P1043=O1043,1,0),0),IF(OR(S1043="Y",S1043="N",S1043="U",S1043="X"),IF(S1043=R1043,1,0),0))</f>
        <v/>
      </c>
      <c r="AU1043" s="14">
        <f>A1043&amp;"|"&amp;LEFT(C1043,1)</f>
        <v/>
      </c>
      <c r="AV1043" s="14">
        <f>F1043&amp;I1043&amp;L1043&amp;O1043&amp;R1043</f>
        <v/>
      </c>
      <c r="AW1043" s="14">
        <f>G1043&amp;J1043&amp;M1043&amp;P1043&amp;S1043</f>
        <v/>
      </c>
    </row>
    <row r="1044" ht="70" customHeight="1">
      <c r="A1044" s="14" t="inlineStr">
        <is>
          <t>DS-131</t>
        </is>
      </c>
      <c r="B1044" s="14" t="inlineStr">
        <is>
          <t>RoadDefects-ISeg: Dataset for Instance Segmentation of Road Surface Defects</t>
        </is>
      </c>
      <c r="C1044" s="14" t="inlineStr">
        <is>
          <t>D Documentation</t>
        </is>
      </c>
      <c r="D1044" s="14">
        <f>MCDM_Settings!$D$9</f>
        <v/>
      </c>
      <c r="E1044" s="14" t="inlineStr">
        <is>
          <t>D1 Describe the files</t>
        </is>
      </c>
      <c r="F1044" s="21" t="inlineStr">
        <is>
          <t>U</t>
        </is>
      </c>
      <c r="G1044" s="23" t="n"/>
      <c r="H1044" s="14" t="inlineStr">
        <is>
          <t>D2 Explain the source</t>
        </is>
      </c>
      <c r="I1044" s="21" t="inlineStr">
        <is>
          <t>Y</t>
        </is>
      </c>
      <c r="J1044" s="23" t="n"/>
      <c r="K1044" s="14" t="inlineStr">
        <is>
          <t>D3 Track the version</t>
        </is>
      </c>
      <c r="L1044" s="21" t="inlineStr">
        <is>
          <t>Y</t>
        </is>
      </c>
      <c r="M1044" s="23" t="n"/>
      <c r="N1044" s="14" t="inlineStr">
        <is>
          <t>D4 State the limits</t>
        </is>
      </c>
      <c r="O1044" s="21" t="inlineStr">
        <is>
          <t>Y</t>
        </is>
      </c>
      <c r="P1044" s="23" t="n"/>
      <c r="Q1044" s="14" t="inlineStr">
        <is>
          <t>D5 Locate the details</t>
        </is>
      </c>
      <c r="R1044" s="21" t="inlineStr">
        <is>
          <t>Y</t>
        </is>
      </c>
      <c r="S1044" s="23" t="n"/>
      <c r="T1044" s="14">
        <f>IF(Z1044=0,IF(ISNUMBER(SEARCH("X",AV1044)),"Unrated (0-5; X)","Unrated (0-5)"),IF(Z1044=1,V1044&amp;"/5",V1044&amp;"-"&amp;X1044&amp;"/5 (P"&amp;IF(ISNUMBER(SEARCH("X",AV1044)),"; X","")&amp;")"))</f>
        <v/>
      </c>
      <c r="U1044" s="26">
        <f>IF(AS1044=0,"",IF(AR1044=0,"Incomplete/invalid",IF(AA1044=0,IF(ISNUMBER(SEARCH("X",AW1044)),"Unrated (0-5; X)","Unrated (0-5)"),IF(AA1044=1,W1044&amp;"/5",W1044&amp;"-"&amp;Y1044&amp;"/5 (P"&amp;IF(ISNUMBER(SEARCH("X",AW1044)),"; X","")&amp;")"))))</f>
        <v/>
      </c>
      <c r="V1044" s="53">
        <f>LEN(AV1044)-LEN(SUBSTITUTE(AV1044,"Y",""))</f>
        <v/>
      </c>
      <c r="W1044" s="54">
        <f>IF(AR1044=1,LEN(AW1044)-LEN(SUBSTITUTE(AW1044,"Y","")),"")</f>
        <v/>
      </c>
      <c r="X1044" s="53">
        <f>5-(LEN(AV1044)-LEN(SUBSTITUTE(AV1044,"N","")))</f>
        <v/>
      </c>
      <c r="Y1044" s="54">
        <f>IF(AR1044=1,5-(LEN(AW1044)-LEN(SUBSTITUTE(AW1044,"N",""))),"")</f>
        <v/>
      </c>
      <c r="Z1044" s="55">
        <f>(V1044+5-X1044)/5</f>
        <v/>
      </c>
      <c r="AA1044" s="56">
        <f>IF(AR1044=1,(W1044+5-Y1044)/5,"")</f>
        <v/>
      </c>
      <c r="AB1044" s="57">
        <f>D1044*V1044/5</f>
        <v/>
      </c>
      <c r="AC1044" s="58">
        <f>IF(AR1044=1,D1044*W1044/5,"")</f>
        <v/>
      </c>
      <c r="AD1044" s="57">
        <f>D1044*X1044/5</f>
        <v/>
      </c>
      <c r="AE1044" s="58">
        <f>IF(AR1044=1,D1044*Y1044/5,"")</f>
        <v/>
      </c>
      <c r="AF1044" s="57">
        <f>D1044*Z1044</f>
        <v/>
      </c>
      <c r="AG1044" s="58">
        <f>IF(AR1044=1,D1044*AA1044,"")</f>
        <v/>
      </c>
      <c r="AH1044" s="14" t="inlineStr">
        <is>
          <t>Y: D2, D3, D4, D5 | N: none | X: none | U: D1. See dataset-specific evidence note in MCDM_Grades and the complete rules in MCDM_Rubric.</t>
        </is>
      </c>
      <c r="AI1044" s="27" t="n"/>
      <c r="AJ1044" s="14" t="inlineStr">
        <is>
          <t>https://zenodo.org/records/17194814</t>
        </is>
      </c>
      <c r="AK1044" s="27" t="n"/>
      <c r="AL1044" s="14" t="inlineStr">
        <is>
          <t>P: primary documentation (not evaluator-verified data quality)</t>
        </is>
      </c>
      <c r="AM1044" s="27" t="n"/>
      <c r="AN1044" s="14" t="inlineStr">
        <is>
          <t>10.5281/zenodo.17194814</t>
        </is>
      </c>
      <c r="AO1044" s="27" t="n"/>
      <c r="AP1044" s="14" t="inlineStr">
        <is>
          <t>2026-09-07</t>
        </is>
      </c>
      <c r="AQ1044" s="27" t="n"/>
      <c r="AR1044" s="14">
        <f>IF(AND(AS1044=5,LEN(AW1044)=5,LEN(SUBSTITUTE(SUBSTITUTE(SUBSTITUTE(SUBSTITUTE(AW1044,"Y",""),"N",""),"U",""),"X",""))=0),1,0)</f>
        <v/>
      </c>
      <c r="AS1044" s="14">
        <f>COUNTA(G1044,J1044,M1044,P1044,S1044)</f>
        <v/>
      </c>
      <c r="AT1044" s="14">
        <f>SUM(IF(OR(G1044="Y",G1044="N",G1044="U",G1044="X"),IF(G1044=F1044,1,0),0),IF(OR(J1044="Y",J1044="N",J1044="U",J1044="X"),IF(J1044=I1044,1,0),0),IF(OR(M1044="Y",M1044="N",M1044="U",M1044="X"),IF(M1044=L1044,1,0),0),IF(OR(P1044="Y",P1044="N",P1044="U",P1044="X"),IF(P1044=O1044,1,0),0),IF(OR(S1044="Y",S1044="N",S1044="U",S1044="X"),IF(S1044=R1044,1,0),0))</f>
        <v/>
      </c>
      <c r="AU1044" s="14">
        <f>A1044&amp;"|"&amp;LEFT(C1044,1)</f>
        <v/>
      </c>
      <c r="AV1044" s="14">
        <f>F1044&amp;I1044&amp;L1044&amp;O1044&amp;R1044</f>
        <v/>
      </c>
      <c r="AW1044" s="14">
        <f>G1044&amp;J1044&amp;M1044&amp;P1044&amp;S1044</f>
        <v/>
      </c>
    </row>
    <row r="1045" ht="70" customHeight="1">
      <c r="A1045" s="14" t="inlineStr">
        <is>
          <t>DS-131</t>
        </is>
      </c>
      <c r="B1045" s="14" t="inlineStr">
        <is>
          <t>RoadDefects-ISeg: Dataset for Instance Segmentation of Road Surface Defects</t>
        </is>
      </c>
      <c r="C1045" s="14" t="inlineStr">
        <is>
          <t>C Sample Size</t>
        </is>
      </c>
      <c r="D1045" s="14">
        <f>MCDM_Settings!$D$10</f>
        <v/>
      </c>
      <c r="E1045" s="14" t="inlineStr">
        <is>
          <t>C1 Count originals</t>
        </is>
      </c>
      <c r="F1045" s="21" t="inlineStr">
        <is>
          <t>U</t>
        </is>
      </c>
      <c r="G1045" s="23" t="n"/>
      <c r="H1045" s="14" t="inlineStr">
        <is>
          <t>C2 Count each class</t>
        </is>
      </c>
      <c r="I1045" s="21" t="inlineStr">
        <is>
          <t>Y</t>
        </is>
      </c>
      <c r="J1045" s="23" t="n"/>
      <c r="K1045" s="14" t="inlineStr">
        <is>
          <t>C3 Count each group</t>
        </is>
      </c>
      <c r="L1045" s="21" t="inlineStr">
        <is>
          <t>U</t>
        </is>
      </c>
      <c r="M1045" s="23" t="n"/>
      <c r="N1045" s="14" t="inlineStr">
        <is>
          <t>C4 Count each split</t>
        </is>
      </c>
      <c r="O1045" s="21" t="inlineStr">
        <is>
          <t>U</t>
        </is>
      </c>
      <c r="P1045" s="23" t="n"/>
      <c r="Q1045" s="14" t="inlineStr">
        <is>
          <t>C5 Justify the size</t>
        </is>
      </c>
      <c r="R1045" s="21" t="inlineStr">
        <is>
          <t>U</t>
        </is>
      </c>
      <c r="S1045" s="23" t="n"/>
      <c r="T1045" s="14">
        <f>IF(Z1045=0,IF(ISNUMBER(SEARCH("X",AV1045)),"Unrated (0-5; X)","Unrated (0-5)"),IF(Z1045=1,V1045&amp;"/5",V1045&amp;"-"&amp;X1045&amp;"/5 (P"&amp;IF(ISNUMBER(SEARCH("X",AV1045)),"; X","")&amp;")"))</f>
        <v/>
      </c>
      <c r="U1045" s="26">
        <f>IF(AS1045=0,"",IF(AR1045=0,"Incomplete/invalid",IF(AA1045=0,IF(ISNUMBER(SEARCH("X",AW1045)),"Unrated (0-5; X)","Unrated (0-5)"),IF(AA1045=1,W1045&amp;"/5",W1045&amp;"-"&amp;Y1045&amp;"/5 (P"&amp;IF(ISNUMBER(SEARCH("X",AW1045)),"; X","")&amp;")"))))</f>
        <v/>
      </c>
      <c r="V1045" s="53">
        <f>LEN(AV1045)-LEN(SUBSTITUTE(AV1045,"Y",""))</f>
        <v/>
      </c>
      <c r="W1045" s="54">
        <f>IF(AR1045=1,LEN(AW1045)-LEN(SUBSTITUTE(AW1045,"Y","")),"")</f>
        <v/>
      </c>
      <c r="X1045" s="53">
        <f>5-(LEN(AV1045)-LEN(SUBSTITUTE(AV1045,"N","")))</f>
        <v/>
      </c>
      <c r="Y1045" s="54">
        <f>IF(AR1045=1,5-(LEN(AW1045)-LEN(SUBSTITUTE(AW1045,"N",""))),"")</f>
        <v/>
      </c>
      <c r="Z1045" s="55">
        <f>(V1045+5-X1045)/5</f>
        <v/>
      </c>
      <c r="AA1045" s="56">
        <f>IF(AR1045=1,(W1045+5-Y1045)/5,"")</f>
        <v/>
      </c>
      <c r="AB1045" s="57">
        <f>D1045*V1045/5</f>
        <v/>
      </c>
      <c r="AC1045" s="58">
        <f>IF(AR1045=1,D1045*W1045/5,"")</f>
        <v/>
      </c>
      <c r="AD1045" s="57">
        <f>D1045*X1045/5</f>
        <v/>
      </c>
      <c r="AE1045" s="58">
        <f>IF(AR1045=1,D1045*Y1045/5,"")</f>
        <v/>
      </c>
      <c r="AF1045" s="57">
        <f>D1045*Z1045</f>
        <v/>
      </c>
      <c r="AG1045" s="58">
        <f>IF(AR1045=1,D1045*AA1045,"")</f>
        <v/>
      </c>
      <c r="AH1045" s="14" t="inlineStr">
        <is>
          <t>Y: C2 | N: none | X: none | U: C1, C3, C4, C5. See dataset-specific evidence note in MCDM_Grades and the complete rules in MCDM_Rubric.</t>
        </is>
      </c>
      <c r="AI1045" s="27" t="n"/>
      <c r="AJ1045" s="14" t="inlineStr">
        <is>
          <t>https://zenodo.org/records/17194814</t>
        </is>
      </c>
      <c r="AK1045" s="27" t="n"/>
      <c r="AL1045" s="14" t="inlineStr">
        <is>
          <t>P: primary documentation (not evaluator-verified data quality)</t>
        </is>
      </c>
      <c r="AM1045" s="27" t="n"/>
      <c r="AN1045" s="14" t="inlineStr">
        <is>
          <t>10.5281/zenodo.17194814</t>
        </is>
      </c>
      <c r="AO1045" s="27" t="n"/>
      <c r="AP1045" s="14" t="inlineStr">
        <is>
          <t>2026-09-07</t>
        </is>
      </c>
      <c r="AQ1045" s="27" t="n"/>
      <c r="AR1045" s="14">
        <f>IF(AND(AS1045=5,LEN(AW1045)=5,LEN(SUBSTITUTE(SUBSTITUTE(SUBSTITUTE(SUBSTITUTE(AW1045,"Y",""),"N",""),"U",""),"X",""))=0),1,0)</f>
        <v/>
      </c>
      <c r="AS1045" s="14">
        <f>COUNTA(G1045,J1045,M1045,P1045,S1045)</f>
        <v/>
      </c>
      <c r="AT1045" s="14">
        <f>SUM(IF(OR(G1045="Y",G1045="N",G1045="U",G1045="X"),IF(G1045=F1045,1,0),0),IF(OR(J1045="Y",J1045="N",J1045="U",J1045="X"),IF(J1045=I1045,1,0),0),IF(OR(M1045="Y",M1045="N",M1045="U",M1045="X"),IF(M1045=L1045,1,0),0),IF(OR(P1045="Y",P1045="N",P1045="U",P1045="X"),IF(P1045=O1045,1,0),0),IF(OR(S1045="Y",S1045="N",S1045="U",S1045="X"),IF(S1045=R1045,1,0),0))</f>
        <v/>
      </c>
      <c r="AU1045" s="14">
        <f>A1045&amp;"|"&amp;LEFT(C1045,1)</f>
        <v/>
      </c>
      <c r="AV1045" s="14">
        <f>F1045&amp;I1045&amp;L1045&amp;O1045&amp;R1045</f>
        <v/>
      </c>
      <c r="AW1045" s="14">
        <f>G1045&amp;J1045&amp;M1045&amp;P1045&amp;S1045</f>
        <v/>
      </c>
    </row>
    <row r="1046" ht="70" customHeight="1">
      <c r="A1046" s="14" t="inlineStr">
        <is>
          <t>DS-131</t>
        </is>
      </c>
      <c r="B1046" s="14" t="inlineStr">
        <is>
          <t>RoadDefects-ISeg: Dataset for Instance Segmentation of Road Surface Defects</t>
        </is>
      </c>
      <c r="C1046" s="14" t="inlineStr">
        <is>
          <t>R Domain Fit</t>
        </is>
      </c>
      <c r="D1046" s="14">
        <f>MCDM_Settings!$D$11</f>
        <v/>
      </c>
      <c r="E1046" s="14" t="inlineStr">
        <is>
          <t>R1 Define the domain</t>
        </is>
      </c>
      <c r="F1046" s="21" t="inlineStr">
        <is>
          <t>U</t>
        </is>
      </c>
      <c r="G1046" s="23" t="n"/>
      <c r="H1046" s="14" t="inlineStr">
        <is>
          <t>R2 Describe coverage</t>
        </is>
      </c>
      <c r="I1046" s="21" t="inlineStr">
        <is>
          <t>U</t>
        </is>
      </c>
      <c r="J1046" s="23" t="n"/>
      <c r="K1046" s="14" t="inlineStr">
        <is>
          <t>R3 Compare the target</t>
        </is>
      </c>
      <c r="L1046" s="21" t="inlineStr">
        <is>
          <t>U</t>
        </is>
      </c>
      <c r="M1046" s="23" t="n"/>
      <c r="N1046" s="14" t="inlineStr">
        <is>
          <t>R4 Check for bias</t>
        </is>
      </c>
      <c r="O1046" s="21" t="inlineStr">
        <is>
          <t>U</t>
        </is>
      </c>
      <c r="P1046" s="23" t="n"/>
      <c r="Q1046" s="14" t="inlineStr">
        <is>
          <t>R5 Test a new domain</t>
        </is>
      </c>
      <c r="R1046" s="21" t="inlineStr">
        <is>
          <t>U</t>
        </is>
      </c>
      <c r="S1046" s="23" t="n"/>
      <c r="T1046" s="14">
        <f>IF(Z1046=0,IF(ISNUMBER(SEARCH("X",AV1046)),"Unrated (0-5; X)","Unrated (0-5)"),IF(Z1046=1,V1046&amp;"/5",V1046&amp;"-"&amp;X1046&amp;"/5 (P"&amp;IF(ISNUMBER(SEARCH("X",AV1046)),"; X","")&amp;")"))</f>
        <v/>
      </c>
      <c r="U1046" s="26">
        <f>IF(AS1046=0,"",IF(AR1046=0,"Incomplete/invalid",IF(AA1046=0,IF(ISNUMBER(SEARCH("X",AW1046)),"Unrated (0-5; X)","Unrated (0-5)"),IF(AA1046=1,W1046&amp;"/5",W1046&amp;"-"&amp;Y1046&amp;"/5 (P"&amp;IF(ISNUMBER(SEARCH("X",AW1046)),"; X","")&amp;")"))))</f>
        <v/>
      </c>
      <c r="V1046" s="53">
        <f>LEN(AV1046)-LEN(SUBSTITUTE(AV1046,"Y",""))</f>
        <v/>
      </c>
      <c r="W1046" s="54">
        <f>IF(AR1046=1,LEN(AW1046)-LEN(SUBSTITUTE(AW1046,"Y","")),"")</f>
        <v/>
      </c>
      <c r="X1046" s="53">
        <f>5-(LEN(AV1046)-LEN(SUBSTITUTE(AV1046,"N","")))</f>
        <v/>
      </c>
      <c r="Y1046" s="54">
        <f>IF(AR1046=1,5-(LEN(AW1046)-LEN(SUBSTITUTE(AW1046,"N",""))),"")</f>
        <v/>
      </c>
      <c r="Z1046" s="55">
        <f>(V1046+5-X1046)/5</f>
        <v/>
      </c>
      <c r="AA1046" s="56">
        <f>IF(AR1046=1,(W1046+5-Y1046)/5,"")</f>
        <v/>
      </c>
      <c r="AB1046" s="57">
        <f>D1046*V1046/5</f>
        <v/>
      </c>
      <c r="AC1046" s="58">
        <f>IF(AR1046=1,D1046*W1046/5,"")</f>
        <v/>
      </c>
      <c r="AD1046" s="57">
        <f>D1046*X1046/5</f>
        <v/>
      </c>
      <c r="AE1046" s="58">
        <f>IF(AR1046=1,D1046*Y1046/5,"")</f>
        <v/>
      </c>
      <c r="AF1046" s="57">
        <f>D1046*Z1046</f>
        <v/>
      </c>
      <c r="AG1046" s="58">
        <f>IF(AR1046=1,D1046*AA1046,"")</f>
        <v/>
      </c>
      <c r="AH1046" s="14" t="inlineStr">
        <is>
          <t>Y: none | N: none | X: none | U: R1, R2, R3, R4, R5. See dataset-specific evidence note in MCDM_Grades and the complete rules in MCDM_Rubric.</t>
        </is>
      </c>
      <c r="AI1046" s="27" t="n"/>
      <c r="AJ1046" s="14" t="inlineStr">
        <is>
          <t>https://zenodo.org/records/17194814</t>
        </is>
      </c>
      <c r="AK1046" s="27" t="n"/>
      <c r="AL1046" s="14" t="inlineStr">
        <is>
          <t>P: primary documentation (not evaluator-verified data quality)</t>
        </is>
      </c>
      <c r="AM1046" s="27" t="n"/>
      <c r="AN1046" s="14" t="inlineStr">
        <is>
          <t>10.5281/zenodo.17194814</t>
        </is>
      </c>
      <c r="AO1046" s="27" t="n"/>
      <c r="AP1046" s="14" t="inlineStr">
        <is>
          <t>2026-09-07</t>
        </is>
      </c>
      <c r="AQ1046" s="27" t="n"/>
      <c r="AR1046" s="14">
        <f>IF(AND(AS1046=5,LEN(AW1046)=5,LEN(SUBSTITUTE(SUBSTITUTE(SUBSTITUTE(SUBSTITUTE(AW1046,"Y",""),"N",""),"U",""),"X",""))=0),1,0)</f>
        <v/>
      </c>
      <c r="AS1046" s="14">
        <f>COUNTA(G1046,J1046,M1046,P1046,S1046)</f>
        <v/>
      </c>
      <c r="AT1046" s="14">
        <f>SUM(IF(OR(G1046="Y",G1046="N",G1046="U",G1046="X"),IF(G1046=F1046,1,0),0),IF(OR(J1046="Y",J1046="N",J1046="U",J1046="X"),IF(J1046=I1046,1,0),0),IF(OR(M1046="Y",M1046="N",M1046="U",M1046="X"),IF(M1046=L1046,1,0),0),IF(OR(P1046="Y",P1046="N",P1046="U",P1046="X"),IF(P1046=O1046,1,0),0),IF(OR(S1046="Y",S1046="N",S1046="U",S1046="X"),IF(S1046=R1046,1,0),0))</f>
        <v/>
      </c>
      <c r="AU1046" s="14">
        <f>A1046&amp;"|"&amp;LEFT(C1046,1)</f>
        <v/>
      </c>
      <c r="AV1046" s="14">
        <f>F1046&amp;I1046&amp;L1046&amp;O1046&amp;R1046</f>
        <v/>
      </c>
      <c r="AW1046" s="14">
        <f>G1046&amp;J1046&amp;M1046&amp;P1046&amp;S1046</f>
        <v/>
      </c>
    </row>
    <row r="1047" ht="70" customHeight="1">
      <c r="A1047" s="14" t="inlineStr">
        <is>
          <t>DS-131</t>
        </is>
      </c>
      <c r="B1047" s="14" t="inlineStr">
        <is>
          <t>RoadDefects-ISeg: Dataset for Instance Segmentation of Road Surface Defects</t>
        </is>
      </c>
      <c r="C1047" s="14" t="inlineStr">
        <is>
          <t>M Sensor Details</t>
        </is>
      </c>
      <c r="D1047" s="14">
        <f>MCDM_Settings!$D$12</f>
        <v/>
      </c>
      <c r="E1047" s="14" t="inlineStr">
        <is>
          <t>M1 Identify equipment</t>
        </is>
      </c>
      <c r="F1047" s="21" t="inlineStr">
        <is>
          <t>U</t>
        </is>
      </c>
      <c r="G1047" s="23" t="n"/>
      <c r="H1047" s="14" t="inlineStr">
        <is>
          <t>M2 Specify the scale</t>
        </is>
      </c>
      <c r="I1047" s="21" t="inlineStr">
        <is>
          <t>U</t>
        </is>
      </c>
      <c r="J1047" s="23" t="n"/>
      <c r="K1047" s="14" t="inlineStr">
        <is>
          <t>M3 Locate the records</t>
        </is>
      </c>
      <c r="L1047" s="21" t="inlineStr">
        <is>
          <t>U</t>
        </is>
      </c>
      <c r="M1047" s="23" t="n"/>
      <c r="N1047" s="14" t="inlineStr">
        <is>
          <t>M4 Report precision</t>
        </is>
      </c>
      <c r="O1047" s="21" t="inlineStr">
        <is>
          <t>U</t>
        </is>
      </c>
      <c r="P1047" s="23" t="n"/>
      <c r="Q1047" s="14" t="inlineStr">
        <is>
          <t>M5 Explain processing</t>
        </is>
      </c>
      <c r="R1047" s="21" t="inlineStr">
        <is>
          <t>U</t>
        </is>
      </c>
      <c r="S1047" s="23" t="n"/>
      <c r="T1047" s="14">
        <f>IF(Z1047=0,IF(ISNUMBER(SEARCH("X",AV1047)),"Unrated (0-5; X)","Unrated (0-5)"),IF(Z1047=1,V1047&amp;"/5",V1047&amp;"-"&amp;X1047&amp;"/5 (P"&amp;IF(ISNUMBER(SEARCH("X",AV1047)),"; X","")&amp;")"))</f>
        <v/>
      </c>
      <c r="U1047" s="26">
        <f>IF(AS1047=0,"",IF(AR1047=0,"Incomplete/invalid",IF(AA1047=0,IF(ISNUMBER(SEARCH("X",AW1047)),"Unrated (0-5; X)","Unrated (0-5)"),IF(AA1047=1,W1047&amp;"/5",W1047&amp;"-"&amp;Y1047&amp;"/5 (P"&amp;IF(ISNUMBER(SEARCH("X",AW1047)),"; X","")&amp;")"))))</f>
        <v/>
      </c>
      <c r="V1047" s="53">
        <f>LEN(AV1047)-LEN(SUBSTITUTE(AV1047,"Y",""))</f>
        <v/>
      </c>
      <c r="W1047" s="54">
        <f>IF(AR1047=1,LEN(AW1047)-LEN(SUBSTITUTE(AW1047,"Y","")),"")</f>
        <v/>
      </c>
      <c r="X1047" s="53">
        <f>5-(LEN(AV1047)-LEN(SUBSTITUTE(AV1047,"N","")))</f>
        <v/>
      </c>
      <c r="Y1047" s="54">
        <f>IF(AR1047=1,5-(LEN(AW1047)-LEN(SUBSTITUTE(AW1047,"N",""))),"")</f>
        <v/>
      </c>
      <c r="Z1047" s="55">
        <f>(V1047+5-X1047)/5</f>
        <v/>
      </c>
      <c r="AA1047" s="56">
        <f>IF(AR1047=1,(W1047+5-Y1047)/5,"")</f>
        <v/>
      </c>
      <c r="AB1047" s="57">
        <f>D1047*V1047/5</f>
        <v/>
      </c>
      <c r="AC1047" s="58">
        <f>IF(AR1047=1,D1047*W1047/5,"")</f>
        <v/>
      </c>
      <c r="AD1047" s="57">
        <f>D1047*X1047/5</f>
        <v/>
      </c>
      <c r="AE1047" s="58">
        <f>IF(AR1047=1,D1047*Y1047/5,"")</f>
        <v/>
      </c>
      <c r="AF1047" s="57">
        <f>D1047*Z1047</f>
        <v/>
      </c>
      <c r="AG1047" s="58">
        <f>IF(AR1047=1,D1047*AA1047,"")</f>
        <v/>
      </c>
      <c r="AH1047" s="14" t="inlineStr">
        <is>
          <t>Y: none | N: none | X: none | U: M1, M2, M3, M4, M5. See dataset-specific evidence note in MCDM_Grades and the complete rules in MCDM_Rubric.</t>
        </is>
      </c>
      <c r="AI1047" s="27" t="n"/>
      <c r="AJ1047" s="14" t="inlineStr">
        <is>
          <t>https://zenodo.org/records/17194814</t>
        </is>
      </c>
      <c r="AK1047" s="27" t="n"/>
      <c r="AL1047" s="14" t="inlineStr">
        <is>
          <t>P: primary documentation (not evaluator-verified data quality)</t>
        </is>
      </c>
      <c r="AM1047" s="27" t="n"/>
      <c r="AN1047" s="14" t="inlineStr">
        <is>
          <t>10.5281/zenodo.17194814</t>
        </is>
      </c>
      <c r="AO1047" s="27" t="n"/>
      <c r="AP1047" s="14" t="inlineStr">
        <is>
          <t>2026-09-07</t>
        </is>
      </c>
      <c r="AQ1047" s="27" t="n"/>
      <c r="AR1047" s="14">
        <f>IF(AND(AS1047=5,LEN(AW1047)=5,LEN(SUBSTITUTE(SUBSTITUTE(SUBSTITUTE(SUBSTITUTE(AW1047,"Y",""),"N",""),"U",""),"X",""))=0),1,0)</f>
        <v/>
      </c>
      <c r="AS1047" s="14">
        <f>COUNTA(G1047,J1047,M1047,P1047,S1047)</f>
        <v/>
      </c>
      <c r="AT1047" s="14">
        <f>SUM(IF(OR(G1047="Y",G1047="N",G1047="U",G1047="X"),IF(G1047=F1047,1,0),0),IF(OR(J1047="Y",J1047="N",J1047="U",J1047="X"),IF(J1047=I1047,1,0),0),IF(OR(M1047="Y",M1047="N",M1047="U",M1047="X"),IF(M1047=L1047,1,0),0),IF(OR(P1047="Y",P1047="N",P1047="U",P1047="X"),IF(P1047=O1047,1,0),0),IF(OR(S1047="Y",S1047="N",S1047="U",S1047="X"),IF(S1047=R1047,1,0),0))</f>
        <v/>
      </c>
      <c r="AU1047" s="14">
        <f>A1047&amp;"|"&amp;LEFT(C1047,1)</f>
        <v/>
      </c>
      <c r="AV1047" s="14">
        <f>F1047&amp;I1047&amp;L1047&amp;O1047&amp;R1047</f>
        <v/>
      </c>
      <c r="AW1047" s="14">
        <f>G1047&amp;J1047&amp;M1047&amp;P1047&amp;S1047</f>
        <v/>
      </c>
    </row>
    <row r="1048" ht="70" customHeight="1">
      <c r="A1048" s="14" t="inlineStr">
        <is>
          <t>DS-131</t>
        </is>
      </c>
      <c r="B1048" s="14" t="inlineStr">
        <is>
          <t>RoadDefects-ISeg: Dataset for Instance Segmentation of Road Surface Defects</t>
        </is>
      </c>
      <c r="C1048" s="14" t="inlineStr">
        <is>
          <t>V Test Readiness</t>
        </is>
      </c>
      <c r="D1048" s="14">
        <f>MCDM_Settings!$D$13</f>
        <v/>
      </c>
      <c r="E1048" s="14" t="inlineStr">
        <is>
          <t>V1 Identify test data</t>
        </is>
      </c>
      <c r="F1048" s="21" t="inlineStr">
        <is>
          <t>Y</t>
        </is>
      </c>
      <c r="G1048" s="23" t="n"/>
      <c r="H1048" s="14" t="inlineStr">
        <is>
          <t>V2 Define the splits</t>
        </is>
      </c>
      <c r="I1048" s="21" t="inlineStr">
        <is>
          <t>U</t>
        </is>
      </c>
      <c r="J1048" s="23" t="n"/>
      <c r="K1048" s="14" t="inlineStr">
        <is>
          <t>V3 Prevent leakage</t>
        </is>
      </c>
      <c r="L1048" s="21" t="inlineStr">
        <is>
          <t>U</t>
        </is>
      </c>
      <c r="M1048" s="23" t="n"/>
      <c r="N1048" s="14" t="inlineStr">
        <is>
          <t>V4 Provide a baseline</t>
        </is>
      </c>
      <c r="O1048" s="21" t="inlineStr">
        <is>
          <t>U</t>
        </is>
      </c>
      <c r="P1048" s="23" t="n"/>
      <c r="Q1048" s="14" t="inlineStr">
        <is>
          <t>V5 Report uncertainty</t>
        </is>
      </c>
      <c r="R1048" s="21" t="inlineStr">
        <is>
          <t>U</t>
        </is>
      </c>
      <c r="S1048" s="23" t="n"/>
      <c r="T1048" s="14">
        <f>IF(Z1048=0,IF(ISNUMBER(SEARCH("X",AV1048)),"Unrated (0-5; X)","Unrated (0-5)"),IF(Z1048=1,V1048&amp;"/5",V1048&amp;"-"&amp;X1048&amp;"/5 (P"&amp;IF(ISNUMBER(SEARCH("X",AV1048)),"; X","")&amp;")"))</f>
        <v/>
      </c>
      <c r="U1048" s="26">
        <f>IF(AS1048=0,"",IF(AR1048=0,"Incomplete/invalid",IF(AA1048=0,IF(ISNUMBER(SEARCH("X",AW1048)),"Unrated (0-5; X)","Unrated (0-5)"),IF(AA1048=1,W1048&amp;"/5",W1048&amp;"-"&amp;Y1048&amp;"/5 (P"&amp;IF(ISNUMBER(SEARCH("X",AW1048)),"; X","")&amp;")"))))</f>
        <v/>
      </c>
      <c r="V1048" s="53">
        <f>LEN(AV1048)-LEN(SUBSTITUTE(AV1048,"Y",""))</f>
        <v/>
      </c>
      <c r="W1048" s="54">
        <f>IF(AR1048=1,LEN(AW1048)-LEN(SUBSTITUTE(AW1048,"Y","")),"")</f>
        <v/>
      </c>
      <c r="X1048" s="53">
        <f>5-(LEN(AV1048)-LEN(SUBSTITUTE(AV1048,"N","")))</f>
        <v/>
      </c>
      <c r="Y1048" s="54">
        <f>IF(AR1048=1,5-(LEN(AW1048)-LEN(SUBSTITUTE(AW1048,"N",""))),"")</f>
        <v/>
      </c>
      <c r="Z1048" s="55">
        <f>(V1048+5-X1048)/5</f>
        <v/>
      </c>
      <c r="AA1048" s="56">
        <f>IF(AR1048=1,(W1048+5-Y1048)/5,"")</f>
        <v/>
      </c>
      <c r="AB1048" s="57">
        <f>D1048*V1048/5</f>
        <v/>
      </c>
      <c r="AC1048" s="58">
        <f>IF(AR1048=1,D1048*W1048/5,"")</f>
        <v/>
      </c>
      <c r="AD1048" s="57">
        <f>D1048*X1048/5</f>
        <v/>
      </c>
      <c r="AE1048" s="58">
        <f>IF(AR1048=1,D1048*Y1048/5,"")</f>
        <v/>
      </c>
      <c r="AF1048" s="57">
        <f>D1048*Z1048</f>
        <v/>
      </c>
      <c r="AG1048" s="58">
        <f>IF(AR1048=1,D1048*AA1048,"")</f>
        <v/>
      </c>
      <c r="AH1048" s="14" t="inlineStr">
        <is>
          <t>Y: V1 | N: none | X: none | U: V2, V3, V4, V5. See dataset-specific evidence note in MCDM_Grades and the complete rules in MCDM_Rubric.</t>
        </is>
      </c>
      <c r="AI1048" s="27" t="n"/>
      <c r="AJ1048" s="14" t="inlineStr">
        <is>
          <t>https://zenodo.org/records/17194814</t>
        </is>
      </c>
      <c r="AK1048" s="27" t="n"/>
      <c r="AL1048" s="14" t="inlineStr">
        <is>
          <t>P: primary documentation (not evaluator-verified data quality)</t>
        </is>
      </c>
      <c r="AM1048" s="27" t="n"/>
      <c r="AN1048" s="14" t="inlineStr">
        <is>
          <t>10.5281/zenodo.17194814</t>
        </is>
      </c>
      <c r="AO1048" s="27" t="n"/>
      <c r="AP1048" s="14" t="inlineStr">
        <is>
          <t>2026-09-07</t>
        </is>
      </c>
      <c r="AQ1048" s="27" t="n"/>
      <c r="AR1048" s="14">
        <f>IF(AND(AS1048=5,LEN(AW1048)=5,LEN(SUBSTITUTE(SUBSTITUTE(SUBSTITUTE(SUBSTITUTE(AW1048,"Y",""),"N",""),"U",""),"X",""))=0),1,0)</f>
        <v/>
      </c>
      <c r="AS1048" s="14">
        <f>COUNTA(G1048,J1048,M1048,P1048,S1048)</f>
        <v/>
      </c>
      <c r="AT1048" s="14">
        <f>SUM(IF(OR(G1048="Y",G1048="N",G1048="U",G1048="X"),IF(G1048=F1048,1,0),0),IF(OR(J1048="Y",J1048="N",J1048="U",J1048="X"),IF(J1048=I1048,1,0),0),IF(OR(M1048="Y",M1048="N",M1048="U",M1048="X"),IF(M1048=L1048,1,0),0),IF(OR(P1048="Y",P1048="N",P1048="U",P1048="X"),IF(P1048=O1048,1,0),0),IF(OR(S1048="Y",S1048="N",S1048="U",S1048="X"),IF(S1048=R1048,1,0),0))</f>
        <v/>
      </c>
      <c r="AU1048" s="14">
        <f>A1048&amp;"|"&amp;LEFT(C1048,1)</f>
        <v/>
      </c>
      <c r="AV1048" s="14">
        <f>F1048&amp;I1048&amp;L1048&amp;O1048&amp;R1048</f>
        <v/>
      </c>
      <c r="AW1048" s="14">
        <f>G1048&amp;J1048&amp;M1048&amp;P1048&amp;S1048</f>
        <v/>
      </c>
    </row>
    <row r="1049" ht="70" customHeight="1">
      <c r="A1049" s="14" t="inlineStr">
        <is>
          <t>DS-131</t>
        </is>
      </c>
      <c r="B1049" s="14" t="inlineStr">
        <is>
          <t>RoadDefects-ISeg: Dataset for Instance Segmentation of Road Surface Defects</t>
        </is>
      </c>
      <c r="C1049" s="14" t="inlineStr">
        <is>
          <t>E Engineering Value</t>
        </is>
      </c>
      <c r="D1049" s="14">
        <f>MCDM_Settings!$D$14</f>
        <v/>
      </c>
      <c r="E1049" s="14" t="inlineStr">
        <is>
          <t>E1 Define the outcome</t>
        </is>
      </c>
      <c r="F1049" s="21" t="inlineStr">
        <is>
          <t>U</t>
        </is>
      </c>
      <c r="G1049" s="23" t="n"/>
      <c r="H1049" s="14" t="inlineStr">
        <is>
          <t>E2 Provide measurements</t>
        </is>
      </c>
      <c r="I1049" s="21" t="inlineStr">
        <is>
          <t>U</t>
        </is>
      </c>
      <c r="J1049" s="23" t="n"/>
      <c r="K1049" s="14" t="inlineStr">
        <is>
          <t>E3 Link the records</t>
        </is>
      </c>
      <c r="L1049" s="21" t="inlineStr">
        <is>
          <t>U</t>
        </is>
      </c>
      <c r="M1049" s="23" t="n"/>
      <c r="N1049" s="14" t="inlineStr">
        <is>
          <t>E4 Map agency needs</t>
        </is>
      </c>
      <c r="O1049" s="21" t="inlineStr">
        <is>
          <t>U</t>
        </is>
      </c>
      <c r="P1049" s="23" t="n"/>
      <c r="Q1049" s="14" t="inlineStr">
        <is>
          <t>E5 Validate the decision</t>
        </is>
      </c>
      <c r="R1049" s="21" t="inlineStr">
        <is>
          <t>U</t>
        </is>
      </c>
      <c r="S1049" s="23" t="n"/>
      <c r="T1049" s="14">
        <f>IF(Z1049=0,IF(ISNUMBER(SEARCH("X",AV1049)),"Unrated (0-5; X)","Unrated (0-5)"),IF(Z1049=1,V1049&amp;"/5",V1049&amp;"-"&amp;X1049&amp;"/5 (P"&amp;IF(ISNUMBER(SEARCH("X",AV1049)),"; X","")&amp;")"))</f>
        <v/>
      </c>
      <c r="U1049" s="26">
        <f>IF(AS1049=0,"",IF(AR1049=0,"Incomplete/invalid",IF(AA1049=0,IF(ISNUMBER(SEARCH("X",AW1049)),"Unrated (0-5; X)","Unrated (0-5)"),IF(AA1049=1,W1049&amp;"/5",W1049&amp;"-"&amp;Y1049&amp;"/5 (P"&amp;IF(ISNUMBER(SEARCH("X",AW1049)),"; X","")&amp;")"))))</f>
        <v/>
      </c>
      <c r="V1049" s="53">
        <f>LEN(AV1049)-LEN(SUBSTITUTE(AV1049,"Y",""))</f>
        <v/>
      </c>
      <c r="W1049" s="54">
        <f>IF(AR1049=1,LEN(AW1049)-LEN(SUBSTITUTE(AW1049,"Y","")),"")</f>
        <v/>
      </c>
      <c r="X1049" s="53">
        <f>5-(LEN(AV1049)-LEN(SUBSTITUTE(AV1049,"N","")))</f>
        <v/>
      </c>
      <c r="Y1049" s="54">
        <f>IF(AR1049=1,5-(LEN(AW1049)-LEN(SUBSTITUTE(AW1049,"N",""))),"")</f>
        <v/>
      </c>
      <c r="Z1049" s="55">
        <f>(V1049+5-X1049)/5</f>
        <v/>
      </c>
      <c r="AA1049" s="56">
        <f>IF(AR1049=1,(W1049+5-Y1049)/5,"")</f>
        <v/>
      </c>
      <c r="AB1049" s="57">
        <f>D1049*V1049/5</f>
        <v/>
      </c>
      <c r="AC1049" s="58">
        <f>IF(AR1049=1,D1049*W1049/5,"")</f>
        <v/>
      </c>
      <c r="AD1049" s="57">
        <f>D1049*X1049/5</f>
        <v/>
      </c>
      <c r="AE1049" s="58">
        <f>IF(AR1049=1,D1049*Y1049/5,"")</f>
        <v/>
      </c>
      <c r="AF1049" s="57">
        <f>D1049*Z1049</f>
        <v/>
      </c>
      <c r="AG1049" s="58">
        <f>IF(AR1049=1,D1049*AA1049,"")</f>
        <v/>
      </c>
      <c r="AH1049" s="14" t="inlineStr">
        <is>
          <t>Y: none | N: none | X: none | U: E1, E2, E3, E4, E5. See dataset-specific evidence note in MCDM_Grades and the complete rules in MCDM_Rubric.</t>
        </is>
      </c>
      <c r="AI1049" s="27" t="n"/>
      <c r="AJ1049" s="14" t="inlineStr">
        <is>
          <t>https://zenodo.org/records/17194814</t>
        </is>
      </c>
      <c r="AK1049" s="27" t="n"/>
      <c r="AL1049" s="14" t="inlineStr">
        <is>
          <t>P: primary documentation (not evaluator-verified data quality)</t>
        </is>
      </c>
      <c r="AM1049" s="27" t="n"/>
      <c r="AN1049" s="14" t="inlineStr">
        <is>
          <t>10.5281/zenodo.17194814</t>
        </is>
      </c>
      <c r="AO1049" s="27" t="n"/>
      <c r="AP1049" s="14" t="inlineStr">
        <is>
          <t>2026-09-07</t>
        </is>
      </c>
      <c r="AQ1049" s="27" t="n"/>
      <c r="AR1049" s="14">
        <f>IF(AND(AS1049=5,LEN(AW1049)=5,LEN(SUBSTITUTE(SUBSTITUTE(SUBSTITUTE(SUBSTITUTE(AW1049,"Y",""),"N",""),"U",""),"X",""))=0),1,0)</f>
        <v/>
      </c>
      <c r="AS1049" s="14">
        <f>COUNTA(G1049,J1049,M1049,P1049,S1049)</f>
        <v/>
      </c>
      <c r="AT1049" s="14">
        <f>SUM(IF(OR(G1049="Y",G1049="N",G1049="U",G1049="X"),IF(G1049=F1049,1,0),0),IF(OR(J1049="Y",J1049="N",J1049="U",J1049="X"),IF(J1049=I1049,1,0),0),IF(OR(M1049="Y",M1049="N",M1049="U",M1049="X"),IF(M1049=L1049,1,0),0),IF(OR(P1049="Y",P1049="N",P1049="U",P1049="X"),IF(P1049=O1049,1,0),0),IF(OR(S1049="Y",S1049="N",S1049="U",S1049="X"),IF(S1049=R1049,1,0),0))</f>
        <v/>
      </c>
      <c r="AU1049" s="14">
        <f>A1049&amp;"|"&amp;LEFT(C1049,1)</f>
        <v/>
      </c>
      <c r="AV1049" s="14">
        <f>F1049&amp;I1049&amp;L1049&amp;O1049&amp;R1049</f>
        <v/>
      </c>
      <c r="AW1049" s="14">
        <f>G1049&amp;J1049&amp;M1049&amp;P1049&amp;S1049</f>
        <v/>
      </c>
    </row>
    <row r="1050" ht="70" customHeight="1">
      <c r="A1050" s="14" t="inlineStr">
        <is>
          <t>DS-132</t>
        </is>
      </c>
      <c r="B1050" s="14" t="inlineStr">
        <is>
          <t>UAV Road Defect Segmentation Dataset (RDD2022-derived)</t>
        </is>
      </c>
      <c r="C1050" s="14" t="inlineStr">
        <is>
          <t>A Access</t>
        </is>
      </c>
      <c r="D1050" s="14">
        <f>MCDM_Settings!$D$7</f>
        <v/>
      </c>
      <c r="E1050" s="14" t="inlineStr">
        <is>
          <t>A1 Find the release</t>
        </is>
      </c>
      <c r="F1050" s="21" t="inlineStr">
        <is>
          <t>Y</t>
        </is>
      </c>
      <c r="G1050" s="23" t="n"/>
      <c r="H1050" s="14" t="inlineStr">
        <is>
          <t>A2 Get the data</t>
        </is>
      </c>
      <c r="I1050" s="21" t="inlineStr">
        <is>
          <t>Y</t>
        </is>
      </c>
      <c r="J1050" s="23" t="n"/>
      <c r="K1050" s="14" t="inlineStr">
        <is>
          <t>A3 Check the license</t>
        </is>
      </c>
      <c r="L1050" s="21" t="inlineStr">
        <is>
          <t>U</t>
        </is>
      </c>
      <c r="M1050" s="23" t="n"/>
      <c r="N1050" s="14" t="inlineStr">
        <is>
          <t>A4 Check other rights</t>
        </is>
      </c>
      <c r="O1050" s="21" t="inlineStr">
        <is>
          <t>U</t>
        </is>
      </c>
      <c r="P1050" s="23" t="n"/>
      <c r="Q1050" s="14" t="inlineStr">
        <is>
          <t>A5 Open a sample</t>
        </is>
      </c>
      <c r="R1050" s="21" t="inlineStr">
        <is>
          <t>U</t>
        </is>
      </c>
      <c r="S1050" s="23" t="n"/>
      <c r="T1050" s="14">
        <f>IF(Z1050=0,IF(ISNUMBER(SEARCH("X",AV1050)),"Unrated (0-5; X)","Unrated (0-5)"),IF(Z1050=1,V1050&amp;"/5",V1050&amp;"-"&amp;X1050&amp;"/5 (P"&amp;IF(ISNUMBER(SEARCH("X",AV1050)),"; X","")&amp;")"))</f>
        <v/>
      </c>
      <c r="U1050" s="26">
        <f>IF(AS1050=0,"",IF(AR1050=0,"Incomplete/invalid",IF(AA1050=0,IF(ISNUMBER(SEARCH("X",AW1050)),"Unrated (0-5; X)","Unrated (0-5)"),IF(AA1050=1,W1050&amp;"/5",W1050&amp;"-"&amp;Y1050&amp;"/5 (P"&amp;IF(ISNUMBER(SEARCH("X",AW1050)),"; X","")&amp;")"))))</f>
        <v/>
      </c>
      <c r="V1050" s="53">
        <f>LEN(AV1050)-LEN(SUBSTITUTE(AV1050,"Y",""))</f>
        <v/>
      </c>
      <c r="W1050" s="54">
        <f>IF(AR1050=1,LEN(AW1050)-LEN(SUBSTITUTE(AW1050,"Y","")),"")</f>
        <v/>
      </c>
      <c r="X1050" s="53">
        <f>5-(LEN(AV1050)-LEN(SUBSTITUTE(AV1050,"N","")))</f>
        <v/>
      </c>
      <c r="Y1050" s="54">
        <f>IF(AR1050=1,5-(LEN(AW1050)-LEN(SUBSTITUTE(AW1050,"N",""))),"")</f>
        <v/>
      </c>
      <c r="Z1050" s="55">
        <f>(V1050+5-X1050)/5</f>
        <v/>
      </c>
      <c r="AA1050" s="56">
        <f>IF(AR1050=1,(W1050+5-Y1050)/5,"")</f>
        <v/>
      </c>
      <c r="AB1050" s="57">
        <f>D1050*V1050/5</f>
        <v/>
      </c>
      <c r="AC1050" s="58">
        <f>IF(AR1050=1,D1050*W1050/5,"")</f>
        <v/>
      </c>
      <c r="AD1050" s="57">
        <f>D1050*X1050/5</f>
        <v/>
      </c>
      <c r="AE1050" s="58">
        <f>IF(AR1050=1,D1050*Y1050/5,"")</f>
        <v/>
      </c>
      <c r="AF1050" s="57">
        <f>D1050*Z1050</f>
        <v/>
      </c>
      <c r="AG1050" s="58">
        <f>IF(AR1050=1,D1050*AA1050,"")</f>
        <v/>
      </c>
      <c r="AH1050" s="14" t="inlineStr">
        <is>
          <t>Y: A1, A2 | N: none | X: none | U: A3, A4, A5. See dataset-specific evidence note in MCDM_Grades and the complete rules in MCDM_Rubric.</t>
        </is>
      </c>
      <c r="AI1050" s="27" t="n"/>
      <c r="AJ1050" s="14" t="inlineStr">
        <is>
          <t>https://zenodo.org/records/17952339</t>
        </is>
      </c>
      <c r="AK1050" s="27" t="n"/>
      <c r="AL1050" s="14" t="inlineStr">
        <is>
          <t>P: primary documentation (not evaluator-verified data quality)</t>
        </is>
      </c>
      <c r="AM1050" s="27" t="n"/>
      <c r="AN1050" s="14" t="inlineStr">
        <is>
          <t>10.5281/zenodo.17952339</t>
        </is>
      </c>
      <c r="AO1050" s="27" t="n"/>
      <c r="AP1050" s="14" t="inlineStr">
        <is>
          <t>2026-09-07</t>
        </is>
      </c>
      <c r="AQ1050" s="27" t="n"/>
      <c r="AR1050" s="14">
        <f>IF(AND(AS1050=5,LEN(AW1050)=5,LEN(SUBSTITUTE(SUBSTITUTE(SUBSTITUTE(SUBSTITUTE(AW1050,"Y",""),"N",""),"U",""),"X",""))=0),1,0)</f>
        <v/>
      </c>
      <c r="AS1050" s="14">
        <f>COUNTA(G1050,J1050,M1050,P1050,S1050)</f>
        <v/>
      </c>
      <c r="AT1050" s="14">
        <f>SUM(IF(OR(G1050="Y",G1050="N",G1050="U",G1050="X"),IF(G1050=F1050,1,0),0),IF(OR(J1050="Y",J1050="N",J1050="U",J1050="X"),IF(J1050=I1050,1,0),0),IF(OR(M1050="Y",M1050="N",M1050="U",M1050="X"),IF(M1050=L1050,1,0),0),IF(OR(P1050="Y",P1050="N",P1050="U",P1050="X"),IF(P1050=O1050,1,0),0),IF(OR(S1050="Y",S1050="N",S1050="U",S1050="X"),IF(S1050=R1050,1,0),0))</f>
        <v/>
      </c>
      <c r="AU1050" s="14">
        <f>A1050&amp;"|"&amp;LEFT(C1050,1)</f>
        <v/>
      </c>
      <c r="AV1050" s="14">
        <f>F1050&amp;I1050&amp;L1050&amp;O1050&amp;R1050</f>
        <v/>
      </c>
      <c r="AW1050" s="14">
        <f>G1050&amp;J1050&amp;M1050&amp;P1050&amp;S1050</f>
        <v/>
      </c>
    </row>
    <row r="1051" ht="70" customHeight="1">
      <c r="A1051" s="14" t="inlineStr">
        <is>
          <t>DS-132</t>
        </is>
      </c>
      <c r="B1051" s="14" t="inlineStr">
        <is>
          <t>UAV Road Defect Segmentation Dataset (RDD2022-derived)</t>
        </is>
      </c>
      <c r="C1051" s="14" t="inlineStr">
        <is>
          <t>L Label Quality</t>
        </is>
      </c>
      <c r="D1051" s="14">
        <f>MCDM_Settings!$D$8</f>
        <v/>
      </c>
      <c r="E1051" s="14" t="inlineStr">
        <is>
          <t>L1 Define the targets</t>
        </is>
      </c>
      <c r="F1051" s="21" t="inlineStr">
        <is>
          <t>Y</t>
        </is>
      </c>
      <c r="G1051" s="23" t="n"/>
      <c r="H1051" s="14" t="inlineStr">
        <is>
          <t>L2 Explain the rules</t>
        </is>
      </c>
      <c r="I1051" s="21" t="inlineStr">
        <is>
          <t>U</t>
        </is>
      </c>
      <c r="J1051" s="23" t="n"/>
      <c r="K1051" s="14" t="inlineStr">
        <is>
          <t>L3 Identify the team</t>
        </is>
      </c>
      <c r="L1051" s="21" t="inlineStr">
        <is>
          <t>U</t>
        </is>
      </c>
      <c r="M1051" s="23" t="n"/>
      <c r="N1051" s="14" t="inlineStr">
        <is>
          <t>L4 Review and correct</t>
        </is>
      </c>
      <c r="O1051" s="21" t="inlineStr">
        <is>
          <t>U</t>
        </is>
      </c>
      <c r="P1051" s="23" t="n"/>
      <c r="Q1051" s="14" t="inlineStr">
        <is>
          <t>L5 Measure reliability</t>
        </is>
      </c>
      <c r="R1051" s="21" t="inlineStr">
        <is>
          <t>U</t>
        </is>
      </c>
      <c r="S1051" s="23" t="n"/>
      <c r="T1051" s="14">
        <f>IF(Z1051=0,IF(ISNUMBER(SEARCH("X",AV1051)),"Unrated (0-5; X)","Unrated (0-5)"),IF(Z1051=1,V1051&amp;"/5",V1051&amp;"-"&amp;X1051&amp;"/5 (P"&amp;IF(ISNUMBER(SEARCH("X",AV1051)),"; X","")&amp;")"))</f>
        <v/>
      </c>
      <c r="U1051" s="26">
        <f>IF(AS1051=0,"",IF(AR1051=0,"Incomplete/invalid",IF(AA1051=0,IF(ISNUMBER(SEARCH("X",AW1051)),"Unrated (0-5; X)","Unrated (0-5)"),IF(AA1051=1,W1051&amp;"/5",W1051&amp;"-"&amp;Y1051&amp;"/5 (P"&amp;IF(ISNUMBER(SEARCH("X",AW1051)),"; X","")&amp;")"))))</f>
        <v/>
      </c>
      <c r="V1051" s="53">
        <f>LEN(AV1051)-LEN(SUBSTITUTE(AV1051,"Y",""))</f>
        <v/>
      </c>
      <c r="W1051" s="54">
        <f>IF(AR1051=1,LEN(AW1051)-LEN(SUBSTITUTE(AW1051,"Y","")),"")</f>
        <v/>
      </c>
      <c r="X1051" s="53">
        <f>5-(LEN(AV1051)-LEN(SUBSTITUTE(AV1051,"N","")))</f>
        <v/>
      </c>
      <c r="Y1051" s="54">
        <f>IF(AR1051=1,5-(LEN(AW1051)-LEN(SUBSTITUTE(AW1051,"N",""))),"")</f>
        <v/>
      </c>
      <c r="Z1051" s="55">
        <f>(V1051+5-X1051)/5</f>
        <v/>
      </c>
      <c r="AA1051" s="56">
        <f>IF(AR1051=1,(W1051+5-Y1051)/5,"")</f>
        <v/>
      </c>
      <c r="AB1051" s="57">
        <f>D1051*V1051/5</f>
        <v/>
      </c>
      <c r="AC1051" s="58">
        <f>IF(AR1051=1,D1051*W1051/5,"")</f>
        <v/>
      </c>
      <c r="AD1051" s="57">
        <f>D1051*X1051/5</f>
        <v/>
      </c>
      <c r="AE1051" s="58">
        <f>IF(AR1051=1,D1051*Y1051/5,"")</f>
        <v/>
      </c>
      <c r="AF1051" s="57">
        <f>D1051*Z1051</f>
        <v/>
      </c>
      <c r="AG1051" s="58">
        <f>IF(AR1051=1,D1051*AA1051,"")</f>
        <v/>
      </c>
      <c r="AH1051" s="14" t="inlineStr">
        <is>
          <t>Y: L1 | N: none | X: none | U: L2, L3, L4, L5. See dataset-specific evidence note in MCDM_Grades and the complete rules in MCDM_Rubric.</t>
        </is>
      </c>
      <c r="AI1051" s="27" t="n"/>
      <c r="AJ1051" s="14" t="inlineStr">
        <is>
          <t>https://zenodo.org/records/17952339</t>
        </is>
      </c>
      <c r="AK1051" s="27" t="n"/>
      <c r="AL1051" s="14" t="inlineStr">
        <is>
          <t>P: primary documentation (not evaluator-verified data quality)</t>
        </is>
      </c>
      <c r="AM1051" s="27" t="n"/>
      <c r="AN1051" s="14" t="inlineStr">
        <is>
          <t>10.5281/zenodo.17952339</t>
        </is>
      </c>
      <c r="AO1051" s="27" t="n"/>
      <c r="AP1051" s="14" t="inlineStr">
        <is>
          <t>2026-09-07</t>
        </is>
      </c>
      <c r="AQ1051" s="27" t="n"/>
      <c r="AR1051" s="14">
        <f>IF(AND(AS1051=5,LEN(AW1051)=5,LEN(SUBSTITUTE(SUBSTITUTE(SUBSTITUTE(SUBSTITUTE(AW1051,"Y",""),"N",""),"U",""),"X",""))=0),1,0)</f>
        <v/>
      </c>
      <c r="AS1051" s="14">
        <f>COUNTA(G1051,J1051,M1051,P1051,S1051)</f>
        <v/>
      </c>
      <c r="AT1051" s="14">
        <f>SUM(IF(OR(G1051="Y",G1051="N",G1051="U",G1051="X"),IF(G1051=F1051,1,0),0),IF(OR(J1051="Y",J1051="N",J1051="U",J1051="X"),IF(J1051=I1051,1,0),0),IF(OR(M1051="Y",M1051="N",M1051="U",M1051="X"),IF(M1051=L1051,1,0),0),IF(OR(P1051="Y",P1051="N",P1051="U",P1051="X"),IF(P1051=O1051,1,0),0),IF(OR(S1051="Y",S1051="N",S1051="U",S1051="X"),IF(S1051=R1051,1,0),0))</f>
        <v/>
      </c>
      <c r="AU1051" s="14">
        <f>A1051&amp;"|"&amp;LEFT(C1051,1)</f>
        <v/>
      </c>
      <c r="AV1051" s="14">
        <f>F1051&amp;I1051&amp;L1051&amp;O1051&amp;R1051</f>
        <v/>
      </c>
      <c r="AW1051" s="14">
        <f>G1051&amp;J1051&amp;M1051&amp;P1051&amp;S1051</f>
        <v/>
      </c>
    </row>
    <row r="1052" ht="70" customHeight="1">
      <c r="A1052" s="14" t="inlineStr">
        <is>
          <t>DS-132</t>
        </is>
      </c>
      <c r="B1052" s="14" t="inlineStr">
        <is>
          <t>UAV Road Defect Segmentation Dataset (RDD2022-derived)</t>
        </is>
      </c>
      <c r="C1052" s="14" t="inlineStr">
        <is>
          <t>D Documentation</t>
        </is>
      </c>
      <c r="D1052" s="14">
        <f>MCDM_Settings!$D$9</f>
        <v/>
      </c>
      <c r="E1052" s="14" t="inlineStr">
        <is>
          <t>D1 Describe the files</t>
        </is>
      </c>
      <c r="F1052" s="21" t="inlineStr">
        <is>
          <t>U</t>
        </is>
      </c>
      <c r="G1052" s="23" t="n"/>
      <c r="H1052" s="14" t="inlineStr">
        <is>
          <t>D2 Explain the source</t>
        </is>
      </c>
      <c r="I1052" s="21" t="inlineStr">
        <is>
          <t>Y</t>
        </is>
      </c>
      <c r="J1052" s="23" t="n"/>
      <c r="K1052" s="14" t="inlineStr">
        <is>
          <t>D3 Track the version</t>
        </is>
      </c>
      <c r="L1052" s="21" t="inlineStr">
        <is>
          <t>Y</t>
        </is>
      </c>
      <c r="M1052" s="23" t="n"/>
      <c r="N1052" s="14" t="inlineStr">
        <is>
          <t>D4 State the limits</t>
        </is>
      </c>
      <c r="O1052" s="21" t="inlineStr">
        <is>
          <t>U</t>
        </is>
      </c>
      <c r="P1052" s="23" t="n"/>
      <c r="Q1052" s="14" t="inlineStr">
        <is>
          <t>D5 Locate the details</t>
        </is>
      </c>
      <c r="R1052" s="21" t="inlineStr">
        <is>
          <t>Y</t>
        </is>
      </c>
      <c r="S1052" s="23" t="n"/>
      <c r="T1052" s="14">
        <f>IF(Z1052=0,IF(ISNUMBER(SEARCH("X",AV1052)),"Unrated (0-5; X)","Unrated (0-5)"),IF(Z1052=1,V1052&amp;"/5",V1052&amp;"-"&amp;X1052&amp;"/5 (P"&amp;IF(ISNUMBER(SEARCH("X",AV1052)),"; X","")&amp;")"))</f>
        <v/>
      </c>
      <c r="U1052" s="26">
        <f>IF(AS1052=0,"",IF(AR1052=0,"Incomplete/invalid",IF(AA1052=0,IF(ISNUMBER(SEARCH("X",AW1052)),"Unrated (0-5; X)","Unrated (0-5)"),IF(AA1052=1,W1052&amp;"/5",W1052&amp;"-"&amp;Y1052&amp;"/5 (P"&amp;IF(ISNUMBER(SEARCH("X",AW1052)),"; X","")&amp;")"))))</f>
        <v/>
      </c>
      <c r="V1052" s="53">
        <f>LEN(AV1052)-LEN(SUBSTITUTE(AV1052,"Y",""))</f>
        <v/>
      </c>
      <c r="W1052" s="54">
        <f>IF(AR1052=1,LEN(AW1052)-LEN(SUBSTITUTE(AW1052,"Y","")),"")</f>
        <v/>
      </c>
      <c r="X1052" s="53">
        <f>5-(LEN(AV1052)-LEN(SUBSTITUTE(AV1052,"N","")))</f>
        <v/>
      </c>
      <c r="Y1052" s="54">
        <f>IF(AR1052=1,5-(LEN(AW1052)-LEN(SUBSTITUTE(AW1052,"N",""))),"")</f>
        <v/>
      </c>
      <c r="Z1052" s="55">
        <f>(V1052+5-X1052)/5</f>
        <v/>
      </c>
      <c r="AA1052" s="56">
        <f>IF(AR1052=1,(W1052+5-Y1052)/5,"")</f>
        <v/>
      </c>
      <c r="AB1052" s="57">
        <f>D1052*V1052/5</f>
        <v/>
      </c>
      <c r="AC1052" s="58">
        <f>IF(AR1052=1,D1052*W1052/5,"")</f>
        <v/>
      </c>
      <c r="AD1052" s="57">
        <f>D1052*X1052/5</f>
        <v/>
      </c>
      <c r="AE1052" s="58">
        <f>IF(AR1052=1,D1052*Y1052/5,"")</f>
        <v/>
      </c>
      <c r="AF1052" s="57">
        <f>D1052*Z1052</f>
        <v/>
      </c>
      <c r="AG1052" s="58">
        <f>IF(AR1052=1,D1052*AA1052,"")</f>
        <v/>
      </c>
      <c r="AH1052" s="14" t="inlineStr">
        <is>
          <t>Y: D2, D3, D5 | N: none | X: none | U: D1, D4. See dataset-specific evidence note in MCDM_Grades and the complete rules in MCDM_Rubric.</t>
        </is>
      </c>
      <c r="AI1052" s="27" t="n"/>
      <c r="AJ1052" s="14" t="inlineStr">
        <is>
          <t>https://zenodo.org/records/17952339</t>
        </is>
      </c>
      <c r="AK1052" s="27" t="n"/>
      <c r="AL1052" s="14" t="inlineStr">
        <is>
          <t>P: primary documentation (not evaluator-verified data quality)</t>
        </is>
      </c>
      <c r="AM1052" s="27" t="n"/>
      <c r="AN1052" s="14" t="inlineStr">
        <is>
          <t>10.5281/zenodo.17952339</t>
        </is>
      </c>
      <c r="AO1052" s="27" t="n"/>
      <c r="AP1052" s="14" t="inlineStr">
        <is>
          <t>2026-09-07</t>
        </is>
      </c>
      <c r="AQ1052" s="27" t="n"/>
      <c r="AR1052" s="14">
        <f>IF(AND(AS1052=5,LEN(AW1052)=5,LEN(SUBSTITUTE(SUBSTITUTE(SUBSTITUTE(SUBSTITUTE(AW1052,"Y",""),"N",""),"U",""),"X",""))=0),1,0)</f>
        <v/>
      </c>
      <c r="AS1052" s="14">
        <f>COUNTA(G1052,J1052,M1052,P1052,S1052)</f>
        <v/>
      </c>
      <c r="AT1052" s="14">
        <f>SUM(IF(OR(G1052="Y",G1052="N",G1052="U",G1052="X"),IF(G1052=F1052,1,0),0),IF(OR(J1052="Y",J1052="N",J1052="U",J1052="X"),IF(J1052=I1052,1,0),0),IF(OR(M1052="Y",M1052="N",M1052="U",M1052="X"),IF(M1052=L1052,1,0),0),IF(OR(P1052="Y",P1052="N",P1052="U",P1052="X"),IF(P1052=O1052,1,0),0),IF(OR(S1052="Y",S1052="N",S1052="U",S1052="X"),IF(S1052=R1052,1,0),0))</f>
        <v/>
      </c>
      <c r="AU1052" s="14">
        <f>A1052&amp;"|"&amp;LEFT(C1052,1)</f>
        <v/>
      </c>
      <c r="AV1052" s="14">
        <f>F1052&amp;I1052&amp;L1052&amp;O1052&amp;R1052</f>
        <v/>
      </c>
      <c r="AW1052" s="14">
        <f>G1052&amp;J1052&amp;M1052&amp;P1052&amp;S1052</f>
        <v/>
      </c>
    </row>
    <row r="1053" ht="70" customHeight="1">
      <c r="A1053" s="14" t="inlineStr">
        <is>
          <t>DS-132</t>
        </is>
      </c>
      <c r="B1053" s="14" t="inlineStr">
        <is>
          <t>UAV Road Defect Segmentation Dataset (RDD2022-derived)</t>
        </is>
      </c>
      <c r="C1053" s="14" t="inlineStr">
        <is>
          <t>C Sample Size</t>
        </is>
      </c>
      <c r="D1053" s="14">
        <f>MCDM_Settings!$D$10</f>
        <v/>
      </c>
      <c r="E1053" s="14" t="inlineStr">
        <is>
          <t>C1 Count originals</t>
        </is>
      </c>
      <c r="F1053" s="21" t="inlineStr">
        <is>
          <t>U</t>
        </is>
      </c>
      <c r="G1053" s="23" t="n"/>
      <c r="H1053" s="14" t="inlineStr">
        <is>
          <t>C2 Count each class</t>
        </is>
      </c>
      <c r="I1053" s="21" t="inlineStr">
        <is>
          <t>U</t>
        </is>
      </c>
      <c r="J1053" s="23" t="n"/>
      <c r="K1053" s="14" t="inlineStr">
        <is>
          <t>C3 Count each group</t>
        </is>
      </c>
      <c r="L1053" s="21" t="inlineStr">
        <is>
          <t>U</t>
        </is>
      </c>
      <c r="M1053" s="23" t="n"/>
      <c r="N1053" s="14" t="inlineStr">
        <is>
          <t>C4 Count each split</t>
        </is>
      </c>
      <c r="O1053" s="21" t="inlineStr">
        <is>
          <t>U</t>
        </is>
      </c>
      <c r="P1053" s="23" t="n"/>
      <c r="Q1053" s="14" t="inlineStr">
        <is>
          <t>C5 Justify the size</t>
        </is>
      </c>
      <c r="R1053" s="21" t="inlineStr">
        <is>
          <t>U</t>
        </is>
      </c>
      <c r="S1053" s="23" t="n"/>
      <c r="T1053" s="14">
        <f>IF(Z1053=0,IF(ISNUMBER(SEARCH("X",AV1053)),"Unrated (0-5; X)","Unrated (0-5)"),IF(Z1053=1,V1053&amp;"/5",V1053&amp;"-"&amp;X1053&amp;"/5 (P"&amp;IF(ISNUMBER(SEARCH("X",AV1053)),"; X","")&amp;")"))</f>
        <v/>
      </c>
      <c r="U1053" s="26">
        <f>IF(AS1053=0,"",IF(AR1053=0,"Incomplete/invalid",IF(AA1053=0,IF(ISNUMBER(SEARCH("X",AW1053)),"Unrated (0-5; X)","Unrated (0-5)"),IF(AA1053=1,W1053&amp;"/5",W1053&amp;"-"&amp;Y1053&amp;"/5 (P"&amp;IF(ISNUMBER(SEARCH("X",AW1053)),"; X","")&amp;")"))))</f>
        <v/>
      </c>
      <c r="V1053" s="53">
        <f>LEN(AV1053)-LEN(SUBSTITUTE(AV1053,"Y",""))</f>
        <v/>
      </c>
      <c r="W1053" s="54">
        <f>IF(AR1053=1,LEN(AW1053)-LEN(SUBSTITUTE(AW1053,"Y","")),"")</f>
        <v/>
      </c>
      <c r="X1053" s="53">
        <f>5-(LEN(AV1053)-LEN(SUBSTITUTE(AV1053,"N","")))</f>
        <v/>
      </c>
      <c r="Y1053" s="54">
        <f>IF(AR1053=1,5-(LEN(AW1053)-LEN(SUBSTITUTE(AW1053,"N",""))),"")</f>
        <v/>
      </c>
      <c r="Z1053" s="55">
        <f>(V1053+5-X1053)/5</f>
        <v/>
      </c>
      <c r="AA1053" s="56">
        <f>IF(AR1053=1,(W1053+5-Y1053)/5,"")</f>
        <v/>
      </c>
      <c r="AB1053" s="57">
        <f>D1053*V1053/5</f>
        <v/>
      </c>
      <c r="AC1053" s="58">
        <f>IF(AR1053=1,D1053*W1053/5,"")</f>
        <v/>
      </c>
      <c r="AD1053" s="57">
        <f>D1053*X1053/5</f>
        <v/>
      </c>
      <c r="AE1053" s="58">
        <f>IF(AR1053=1,D1053*Y1053/5,"")</f>
        <v/>
      </c>
      <c r="AF1053" s="57">
        <f>D1053*Z1053</f>
        <v/>
      </c>
      <c r="AG1053" s="58">
        <f>IF(AR1053=1,D1053*AA1053,"")</f>
        <v/>
      </c>
      <c r="AH1053" s="14" t="inlineStr">
        <is>
          <t>Y: none | N: none | X: none | U: C1, C2, C3, C4, C5. See dataset-specific evidence note in MCDM_Grades and the complete rules in MCDM_Rubric.</t>
        </is>
      </c>
      <c r="AI1053" s="27" t="n"/>
      <c r="AJ1053" s="14" t="inlineStr">
        <is>
          <t>https://zenodo.org/records/17952339</t>
        </is>
      </c>
      <c r="AK1053" s="27" t="n"/>
      <c r="AL1053" s="14" t="inlineStr">
        <is>
          <t>P: primary documentation (not evaluator-verified data quality)</t>
        </is>
      </c>
      <c r="AM1053" s="27" t="n"/>
      <c r="AN1053" s="14" t="inlineStr">
        <is>
          <t>10.5281/zenodo.17952339</t>
        </is>
      </c>
      <c r="AO1053" s="27" t="n"/>
      <c r="AP1053" s="14" t="inlineStr">
        <is>
          <t>2026-09-07</t>
        </is>
      </c>
      <c r="AQ1053" s="27" t="n"/>
      <c r="AR1053" s="14">
        <f>IF(AND(AS1053=5,LEN(AW1053)=5,LEN(SUBSTITUTE(SUBSTITUTE(SUBSTITUTE(SUBSTITUTE(AW1053,"Y",""),"N",""),"U",""),"X",""))=0),1,0)</f>
        <v/>
      </c>
      <c r="AS1053" s="14">
        <f>COUNTA(G1053,J1053,M1053,P1053,S1053)</f>
        <v/>
      </c>
      <c r="AT1053" s="14">
        <f>SUM(IF(OR(G1053="Y",G1053="N",G1053="U",G1053="X"),IF(G1053=F1053,1,0),0),IF(OR(J1053="Y",J1053="N",J1053="U",J1053="X"),IF(J1053=I1053,1,0),0),IF(OR(M1053="Y",M1053="N",M1053="U",M1053="X"),IF(M1053=L1053,1,0),0),IF(OR(P1053="Y",P1053="N",P1053="U",P1053="X"),IF(P1053=O1053,1,0),0),IF(OR(S1053="Y",S1053="N",S1053="U",S1053="X"),IF(S1053=R1053,1,0),0))</f>
        <v/>
      </c>
      <c r="AU1053" s="14">
        <f>A1053&amp;"|"&amp;LEFT(C1053,1)</f>
        <v/>
      </c>
      <c r="AV1053" s="14">
        <f>F1053&amp;I1053&amp;L1053&amp;O1053&amp;R1053</f>
        <v/>
      </c>
      <c r="AW1053" s="14">
        <f>G1053&amp;J1053&amp;M1053&amp;P1053&amp;S1053</f>
        <v/>
      </c>
    </row>
    <row r="1054" ht="70" customHeight="1">
      <c r="A1054" s="14" t="inlineStr">
        <is>
          <t>DS-132</t>
        </is>
      </c>
      <c r="B1054" s="14" t="inlineStr">
        <is>
          <t>UAV Road Defect Segmentation Dataset (RDD2022-derived)</t>
        </is>
      </c>
      <c r="C1054" s="14" t="inlineStr">
        <is>
          <t>R Domain Fit</t>
        </is>
      </c>
      <c r="D1054" s="14">
        <f>MCDM_Settings!$D$11</f>
        <v/>
      </c>
      <c r="E1054" s="14" t="inlineStr">
        <is>
          <t>R1 Define the domain</t>
        </is>
      </c>
      <c r="F1054" s="21" t="inlineStr">
        <is>
          <t>U</t>
        </is>
      </c>
      <c r="G1054" s="23" t="n"/>
      <c r="H1054" s="14" t="inlineStr">
        <is>
          <t>R2 Describe coverage</t>
        </is>
      </c>
      <c r="I1054" s="21" t="inlineStr">
        <is>
          <t>U</t>
        </is>
      </c>
      <c r="J1054" s="23" t="n"/>
      <c r="K1054" s="14" t="inlineStr">
        <is>
          <t>R3 Compare the target</t>
        </is>
      </c>
      <c r="L1054" s="21" t="inlineStr">
        <is>
          <t>U</t>
        </is>
      </c>
      <c r="M1054" s="23" t="n"/>
      <c r="N1054" s="14" t="inlineStr">
        <is>
          <t>R4 Check for bias</t>
        </is>
      </c>
      <c r="O1054" s="21" t="inlineStr">
        <is>
          <t>U</t>
        </is>
      </c>
      <c r="P1054" s="23" t="n"/>
      <c r="Q1054" s="14" t="inlineStr">
        <is>
          <t>R5 Test a new domain</t>
        </is>
      </c>
      <c r="R1054" s="21" t="inlineStr">
        <is>
          <t>U</t>
        </is>
      </c>
      <c r="S1054" s="23" t="n"/>
      <c r="T1054" s="14">
        <f>IF(Z1054=0,IF(ISNUMBER(SEARCH("X",AV1054)),"Unrated (0-5; X)","Unrated (0-5)"),IF(Z1054=1,V1054&amp;"/5",V1054&amp;"-"&amp;X1054&amp;"/5 (P"&amp;IF(ISNUMBER(SEARCH("X",AV1054)),"; X","")&amp;")"))</f>
        <v/>
      </c>
      <c r="U1054" s="26">
        <f>IF(AS1054=0,"",IF(AR1054=0,"Incomplete/invalid",IF(AA1054=0,IF(ISNUMBER(SEARCH("X",AW1054)),"Unrated (0-5; X)","Unrated (0-5)"),IF(AA1054=1,W1054&amp;"/5",W1054&amp;"-"&amp;Y1054&amp;"/5 (P"&amp;IF(ISNUMBER(SEARCH("X",AW1054)),"; X","")&amp;")"))))</f>
        <v/>
      </c>
      <c r="V1054" s="53">
        <f>LEN(AV1054)-LEN(SUBSTITUTE(AV1054,"Y",""))</f>
        <v/>
      </c>
      <c r="W1054" s="54">
        <f>IF(AR1054=1,LEN(AW1054)-LEN(SUBSTITUTE(AW1054,"Y","")),"")</f>
        <v/>
      </c>
      <c r="X1054" s="53">
        <f>5-(LEN(AV1054)-LEN(SUBSTITUTE(AV1054,"N","")))</f>
        <v/>
      </c>
      <c r="Y1054" s="54">
        <f>IF(AR1054=1,5-(LEN(AW1054)-LEN(SUBSTITUTE(AW1054,"N",""))),"")</f>
        <v/>
      </c>
      <c r="Z1054" s="55">
        <f>(V1054+5-X1054)/5</f>
        <v/>
      </c>
      <c r="AA1054" s="56">
        <f>IF(AR1054=1,(W1054+5-Y1054)/5,"")</f>
        <v/>
      </c>
      <c r="AB1054" s="57">
        <f>D1054*V1054/5</f>
        <v/>
      </c>
      <c r="AC1054" s="58">
        <f>IF(AR1054=1,D1054*W1054/5,"")</f>
        <v/>
      </c>
      <c r="AD1054" s="57">
        <f>D1054*X1054/5</f>
        <v/>
      </c>
      <c r="AE1054" s="58">
        <f>IF(AR1054=1,D1054*Y1054/5,"")</f>
        <v/>
      </c>
      <c r="AF1054" s="57">
        <f>D1054*Z1054</f>
        <v/>
      </c>
      <c r="AG1054" s="58">
        <f>IF(AR1054=1,D1054*AA1054,"")</f>
        <v/>
      </c>
      <c r="AH1054" s="14" t="inlineStr">
        <is>
          <t>Y: none | N: none | X: none | U: R1, R2, R3, R4, R5. See dataset-specific evidence note in MCDM_Grades and the complete rules in MCDM_Rubric.</t>
        </is>
      </c>
      <c r="AI1054" s="27" t="n"/>
      <c r="AJ1054" s="14" t="inlineStr">
        <is>
          <t>https://zenodo.org/records/17952339</t>
        </is>
      </c>
      <c r="AK1054" s="27" t="n"/>
      <c r="AL1054" s="14" t="inlineStr">
        <is>
          <t>P: primary documentation (not evaluator-verified data quality)</t>
        </is>
      </c>
      <c r="AM1054" s="27" t="n"/>
      <c r="AN1054" s="14" t="inlineStr">
        <is>
          <t>10.5281/zenodo.17952339</t>
        </is>
      </c>
      <c r="AO1054" s="27" t="n"/>
      <c r="AP1054" s="14" t="inlineStr">
        <is>
          <t>2026-09-07</t>
        </is>
      </c>
      <c r="AQ1054" s="27" t="n"/>
      <c r="AR1054" s="14">
        <f>IF(AND(AS1054=5,LEN(AW1054)=5,LEN(SUBSTITUTE(SUBSTITUTE(SUBSTITUTE(SUBSTITUTE(AW1054,"Y",""),"N",""),"U",""),"X",""))=0),1,0)</f>
        <v/>
      </c>
      <c r="AS1054" s="14">
        <f>COUNTA(G1054,J1054,M1054,P1054,S1054)</f>
        <v/>
      </c>
      <c r="AT1054" s="14">
        <f>SUM(IF(OR(G1054="Y",G1054="N",G1054="U",G1054="X"),IF(G1054=F1054,1,0),0),IF(OR(J1054="Y",J1054="N",J1054="U",J1054="X"),IF(J1054=I1054,1,0),0),IF(OR(M1054="Y",M1054="N",M1054="U",M1054="X"),IF(M1054=L1054,1,0),0),IF(OR(P1054="Y",P1054="N",P1054="U",P1054="X"),IF(P1054=O1054,1,0),0),IF(OR(S1054="Y",S1054="N",S1054="U",S1054="X"),IF(S1054=R1054,1,0),0))</f>
        <v/>
      </c>
      <c r="AU1054" s="14">
        <f>A1054&amp;"|"&amp;LEFT(C1054,1)</f>
        <v/>
      </c>
      <c r="AV1054" s="14">
        <f>F1054&amp;I1054&amp;L1054&amp;O1054&amp;R1054</f>
        <v/>
      </c>
      <c r="AW1054" s="14">
        <f>G1054&amp;J1054&amp;M1054&amp;P1054&amp;S1054</f>
        <v/>
      </c>
    </row>
    <row r="1055" ht="70" customHeight="1">
      <c r="A1055" s="14" t="inlineStr">
        <is>
          <t>DS-132</t>
        </is>
      </c>
      <c r="B1055" s="14" t="inlineStr">
        <is>
          <t>UAV Road Defect Segmentation Dataset (RDD2022-derived)</t>
        </is>
      </c>
      <c r="C1055" s="14" t="inlineStr">
        <is>
          <t>M Sensor Details</t>
        </is>
      </c>
      <c r="D1055" s="14">
        <f>MCDM_Settings!$D$12</f>
        <v/>
      </c>
      <c r="E1055" s="14" t="inlineStr">
        <is>
          <t>M1 Identify equipment</t>
        </is>
      </c>
      <c r="F1055" s="21" t="inlineStr">
        <is>
          <t>U</t>
        </is>
      </c>
      <c r="G1055" s="23" t="n"/>
      <c r="H1055" s="14" t="inlineStr">
        <is>
          <t>M2 Specify the scale</t>
        </is>
      </c>
      <c r="I1055" s="21" t="inlineStr">
        <is>
          <t>U</t>
        </is>
      </c>
      <c r="J1055" s="23" t="n"/>
      <c r="K1055" s="14" t="inlineStr">
        <is>
          <t>M3 Locate the records</t>
        </is>
      </c>
      <c r="L1055" s="21" t="inlineStr">
        <is>
          <t>U</t>
        </is>
      </c>
      <c r="M1055" s="23" t="n"/>
      <c r="N1055" s="14" t="inlineStr">
        <is>
          <t>M4 Report precision</t>
        </is>
      </c>
      <c r="O1055" s="21" t="inlineStr">
        <is>
          <t>U</t>
        </is>
      </c>
      <c r="P1055" s="23" t="n"/>
      <c r="Q1055" s="14" t="inlineStr">
        <is>
          <t>M5 Explain processing</t>
        </is>
      </c>
      <c r="R1055" s="21" t="inlineStr">
        <is>
          <t>U</t>
        </is>
      </c>
      <c r="S1055" s="23" t="n"/>
      <c r="T1055" s="14">
        <f>IF(Z1055=0,IF(ISNUMBER(SEARCH("X",AV1055)),"Unrated (0-5; X)","Unrated (0-5)"),IF(Z1055=1,V1055&amp;"/5",V1055&amp;"-"&amp;X1055&amp;"/5 (P"&amp;IF(ISNUMBER(SEARCH("X",AV1055)),"; X","")&amp;")"))</f>
        <v/>
      </c>
      <c r="U1055" s="26">
        <f>IF(AS1055=0,"",IF(AR1055=0,"Incomplete/invalid",IF(AA1055=0,IF(ISNUMBER(SEARCH("X",AW1055)),"Unrated (0-5; X)","Unrated (0-5)"),IF(AA1055=1,W1055&amp;"/5",W1055&amp;"-"&amp;Y1055&amp;"/5 (P"&amp;IF(ISNUMBER(SEARCH("X",AW1055)),"; X","")&amp;")"))))</f>
        <v/>
      </c>
      <c r="V1055" s="53">
        <f>LEN(AV1055)-LEN(SUBSTITUTE(AV1055,"Y",""))</f>
        <v/>
      </c>
      <c r="W1055" s="54">
        <f>IF(AR1055=1,LEN(AW1055)-LEN(SUBSTITUTE(AW1055,"Y","")),"")</f>
        <v/>
      </c>
      <c r="X1055" s="53">
        <f>5-(LEN(AV1055)-LEN(SUBSTITUTE(AV1055,"N","")))</f>
        <v/>
      </c>
      <c r="Y1055" s="54">
        <f>IF(AR1055=1,5-(LEN(AW1055)-LEN(SUBSTITUTE(AW1055,"N",""))),"")</f>
        <v/>
      </c>
      <c r="Z1055" s="55">
        <f>(V1055+5-X1055)/5</f>
        <v/>
      </c>
      <c r="AA1055" s="56">
        <f>IF(AR1055=1,(W1055+5-Y1055)/5,"")</f>
        <v/>
      </c>
      <c r="AB1055" s="57">
        <f>D1055*V1055/5</f>
        <v/>
      </c>
      <c r="AC1055" s="58">
        <f>IF(AR1055=1,D1055*W1055/5,"")</f>
        <v/>
      </c>
      <c r="AD1055" s="57">
        <f>D1055*X1055/5</f>
        <v/>
      </c>
      <c r="AE1055" s="58">
        <f>IF(AR1055=1,D1055*Y1055/5,"")</f>
        <v/>
      </c>
      <c r="AF1055" s="57">
        <f>D1055*Z1055</f>
        <v/>
      </c>
      <c r="AG1055" s="58">
        <f>IF(AR1055=1,D1055*AA1055,"")</f>
        <v/>
      </c>
      <c r="AH1055" s="14" t="inlineStr">
        <is>
          <t>Y: none | N: none | X: none | U: M1, M2, M3, M4, M5. See dataset-specific evidence note in MCDM_Grades and the complete rules in MCDM_Rubric.</t>
        </is>
      </c>
      <c r="AI1055" s="27" t="n"/>
      <c r="AJ1055" s="14" t="inlineStr">
        <is>
          <t>https://zenodo.org/records/17952339</t>
        </is>
      </c>
      <c r="AK1055" s="27" t="n"/>
      <c r="AL1055" s="14" t="inlineStr">
        <is>
          <t>P: primary documentation (not evaluator-verified data quality)</t>
        </is>
      </c>
      <c r="AM1055" s="27" t="n"/>
      <c r="AN1055" s="14" t="inlineStr">
        <is>
          <t>10.5281/zenodo.17952339</t>
        </is>
      </c>
      <c r="AO1055" s="27" t="n"/>
      <c r="AP1055" s="14" t="inlineStr">
        <is>
          <t>2026-09-07</t>
        </is>
      </c>
      <c r="AQ1055" s="27" t="n"/>
      <c r="AR1055" s="14">
        <f>IF(AND(AS1055=5,LEN(AW1055)=5,LEN(SUBSTITUTE(SUBSTITUTE(SUBSTITUTE(SUBSTITUTE(AW1055,"Y",""),"N",""),"U",""),"X",""))=0),1,0)</f>
        <v/>
      </c>
      <c r="AS1055" s="14">
        <f>COUNTA(G1055,J1055,M1055,P1055,S1055)</f>
        <v/>
      </c>
      <c r="AT1055" s="14">
        <f>SUM(IF(OR(G1055="Y",G1055="N",G1055="U",G1055="X"),IF(G1055=F1055,1,0),0),IF(OR(J1055="Y",J1055="N",J1055="U",J1055="X"),IF(J1055=I1055,1,0),0),IF(OR(M1055="Y",M1055="N",M1055="U",M1055="X"),IF(M1055=L1055,1,0),0),IF(OR(P1055="Y",P1055="N",P1055="U",P1055="X"),IF(P1055=O1055,1,0),0),IF(OR(S1055="Y",S1055="N",S1055="U",S1055="X"),IF(S1055=R1055,1,0),0))</f>
        <v/>
      </c>
      <c r="AU1055" s="14">
        <f>A1055&amp;"|"&amp;LEFT(C1055,1)</f>
        <v/>
      </c>
      <c r="AV1055" s="14">
        <f>F1055&amp;I1055&amp;L1055&amp;O1055&amp;R1055</f>
        <v/>
      </c>
      <c r="AW1055" s="14">
        <f>G1055&amp;J1055&amp;M1055&amp;P1055&amp;S1055</f>
        <v/>
      </c>
    </row>
    <row r="1056" ht="70" customHeight="1">
      <c r="A1056" s="14" t="inlineStr">
        <is>
          <t>DS-132</t>
        </is>
      </c>
      <c r="B1056" s="14" t="inlineStr">
        <is>
          <t>UAV Road Defect Segmentation Dataset (RDD2022-derived)</t>
        </is>
      </c>
      <c r="C1056" s="14" t="inlineStr">
        <is>
          <t>V Test Readiness</t>
        </is>
      </c>
      <c r="D1056" s="14">
        <f>MCDM_Settings!$D$13</f>
        <v/>
      </c>
      <c r="E1056" s="14" t="inlineStr">
        <is>
          <t>V1 Identify test data</t>
        </is>
      </c>
      <c r="F1056" s="21" t="inlineStr">
        <is>
          <t>Y</t>
        </is>
      </c>
      <c r="G1056" s="23" t="n"/>
      <c r="H1056" s="14" t="inlineStr">
        <is>
          <t>V2 Define the splits</t>
        </is>
      </c>
      <c r="I1056" s="21" t="inlineStr">
        <is>
          <t>U</t>
        </is>
      </c>
      <c r="J1056" s="23" t="n"/>
      <c r="K1056" s="14" t="inlineStr">
        <is>
          <t>V3 Prevent leakage</t>
        </is>
      </c>
      <c r="L1056" s="21" t="inlineStr">
        <is>
          <t>U</t>
        </is>
      </c>
      <c r="M1056" s="23" t="n"/>
      <c r="N1056" s="14" t="inlineStr">
        <is>
          <t>V4 Provide a baseline</t>
        </is>
      </c>
      <c r="O1056" s="21" t="inlineStr">
        <is>
          <t>U</t>
        </is>
      </c>
      <c r="P1056" s="23" t="n"/>
      <c r="Q1056" s="14" t="inlineStr">
        <is>
          <t>V5 Report uncertainty</t>
        </is>
      </c>
      <c r="R1056" s="21" t="inlineStr">
        <is>
          <t>U</t>
        </is>
      </c>
      <c r="S1056" s="23" t="n"/>
      <c r="T1056" s="14">
        <f>IF(Z1056=0,IF(ISNUMBER(SEARCH("X",AV1056)),"Unrated (0-5; X)","Unrated (0-5)"),IF(Z1056=1,V1056&amp;"/5",V1056&amp;"-"&amp;X1056&amp;"/5 (P"&amp;IF(ISNUMBER(SEARCH("X",AV1056)),"; X","")&amp;")"))</f>
        <v/>
      </c>
      <c r="U1056" s="26">
        <f>IF(AS1056=0,"",IF(AR1056=0,"Incomplete/invalid",IF(AA1056=0,IF(ISNUMBER(SEARCH("X",AW1056)),"Unrated (0-5; X)","Unrated (0-5)"),IF(AA1056=1,W1056&amp;"/5",W1056&amp;"-"&amp;Y1056&amp;"/5 (P"&amp;IF(ISNUMBER(SEARCH("X",AW1056)),"; X","")&amp;")"))))</f>
        <v/>
      </c>
      <c r="V1056" s="53">
        <f>LEN(AV1056)-LEN(SUBSTITUTE(AV1056,"Y",""))</f>
        <v/>
      </c>
      <c r="W1056" s="54">
        <f>IF(AR1056=1,LEN(AW1056)-LEN(SUBSTITUTE(AW1056,"Y","")),"")</f>
        <v/>
      </c>
      <c r="X1056" s="53">
        <f>5-(LEN(AV1056)-LEN(SUBSTITUTE(AV1056,"N","")))</f>
        <v/>
      </c>
      <c r="Y1056" s="54">
        <f>IF(AR1056=1,5-(LEN(AW1056)-LEN(SUBSTITUTE(AW1056,"N",""))),"")</f>
        <v/>
      </c>
      <c r="Z1056" s="55">
        <f>(V1056+5-X1056)/5</f>
        <v/>
      </c>
      <c r="AA1056" s="56">
        <f>IF(AR1056=1,(W1056+5-Y1056)/5,"")</f>
        <v/>
      </c>
      <c r="AB1056" s="57">
        <f>D1056*V1056/5</f>
        <v/>
      </c>
      <c r="AC1056" s="58">
        <f>IF(AR1056=1,D1056*W1056/5,"")</f>
        <v/>
      </c>
      <c r="AD1056" s="57">
        <f>D1056*X1056/5</f>
        <v/>
      </c>
      <c r="AE1056" s="58">
        <f>IF(AR1056=1,D1056*Y1056/5,"")</f>
        <v/>
      </c>
      <c r="AF1056" s="57">
        <f>D1056*Z1056</f>
        <v/>
      </c>
      <c r="AG1056" s="58">
        <f>IF(AR1056=1,D1056*AA1056,"")</f>
        <v/>
      </c>
      <c r="AH1056" s="14" t="inlineStr">
        <is>
          <t>Y: V1 | N: none | X: none | U: V2, V3, V4, V5. See dataset-specific evidence note in MCDM_Grades and the complete rules in MCDM_Rubric.</t>
        </is>
      </c>
      <c r="AI1056" s="27" t="n"/>
      <c r="AJ1056" s="14" t="inlineStr">
        <is>
          <t>https://zenodo.org/records/17952339</t>
        </is>
      </c>
      <c r="AK1056" s="27" t="n"/>
      <c r="AL1056" s="14" t="inlineStr">
        <is>
          <t>P: primary documentation (not evaluator-verified data quality)</t>
        </is>
      </c>
      <c r="AM1056" s="27" t="n"/>
      <c r="AN1056" s="14" t="inlineStr">
        <is>
          <t>10.5281/zenodo.17952339</t>
        </is>
      </c>
      <c r="AO1056" s="27" t="n"/>
      <c r="AP1056" s="14" t="inlineStr">
        <is>
          <t>2026-09-07</t>
        </is>
      </c>
      <c r="AQ1056" s="27" t="n"/>
      <c r="AR1056" s="14">
        <f>IF(AND(AS1056=5,LEN(AW1056)=5,LEN(SUBSTITUTE(SUBSTITUTE(SUBSTITUTE(SUBSTITUTE(AW1056,"Y",""),"N",""),"U",""),"X",""))=0),1,0)</f>
        <v/>
      </c>
      <c r="AS1056" s="14">
        <f>COUNTA(G1056,J1056,M1056,P1056,S1056)</f>
        <v/>
      </c>
      <c r="AT1056" s="14">
        <f>SUM(IF(OR(G1056="Y",G1056="N",G1056="U",G1056="X"),IF(G1056=F1056,1,0),0),IF(OR(J1056="Y",J1056="N",J1056="U",J1056="X"),IF(J1056=I1056,1,0),0),IF(OR(M1056="Y",M1056="N",M1056="U",M1056="X"),IF(M1056=L1056,1,0),0),IF(OR(P1056="Y",P1056="N",P1056="U",P1056="X"),IF(P1056=O1056,1,0),0),IF(OR(S1056="Y",S1056="N",S1056="U",S1056="X"),IF(S1056=R1056,1,0),0))</f>
        <v/>
      </c>
      <c r="AU1056" s="14">
        <f>A1056&amp;"|"&amp;LEFT(C1056,1)</f>
        <v/>
      </c>
      <c r="AV1056" s="14">
        <f>F1056&amp;I1056&amp;L1056&amp;O1056&amp;R1056</f>
        <v/>
      </c>
      <c r="AW1056" s="14">
        <f>G1056&amp;J1056&amp;M1056&amp;P1056&amp;S1056</f>
        <v/>
      </c>
    </row>
    <row r="1057" ht="70" customHeight="1">
      <c r="A1057" s="14" t="inlineStr">
        <is>
          <t>DS-132</t>
        </is>
      </c>
      <c r="B1057" s="14" t="inlineStr">
        <is>
          <t>UAV Road Defect Segmentation Dataset (RDD2022-derived)</t>
        </is>
      </c>
      <c r="C1057" s="14" t="inlineStr">
        <is>
          <t>E Engineering Value</t>
        </is>
      </c>
      <c r="D1057" s="14">
        <f>MCDM_Settings!$D$14</f>
        <v/>
      </c>
      <c r="E1057" s="14" t="inlineStr">
        <is>
          <t>E1 Define the outcome</t>
        </is>
      </c>
      <c r="F1057" s="21" t="inlineStr">
        <is>
          <t>U</t>
        </is>
      </c>
      <c r="G1057" s="23" t="n"/>
      <c r="H1057" s="14" t="inlineStr">
        <is>
          <t>E2 Provide measurements</t>
        </is>
      </c>
      <c r="I1057" s="21" t="inlineStr">
        <is>
          <t>U</t>
        </is>
      </c>
      <c r="J1057" s="23" t="n"/>
      <c r="K1057" s="14" t="inlineStr">
        <is>
          <t>E3 Link the records</t>
        </is>
      </c>
      <c r="L1057" s="21" t="inlineStr">
        <is>
          <t>U</t>
        </is>
      </c>
      <c r="M1057" s="23" t="n"/>
      <c r="N1057" s="14" t="inlineStr">
        <is>
          <t>E4 Map agency needs</t>
        </is>
      </c>
      <c r="O1057" s="21" t="inlineStr">
        <is>
          <t>U</t>
        </is>
      </c>
      <c r="P1057" s="23" t="n"/>
      <c r="Q1057" s="14" t="inlineStr">
        <is>
          <t>E5 Validate the decision</t>
        </is>
      </c>
      <c r="R1057" s="21" t="inlineStr">
        <is>
          <t>U</t>
        </is>
      </c>
      <c r="S1057" s="23" t="n"/>
      <c r="T1057" s="14">
        <f>IF(Z1057=0,IF(ISNUMBER(SEARCH("X",AV1057)),"Unrated (0-5; X)","Unrated (0-5)"),IF(Z1057=1,V1057&amp;"/5",V1057&amp;"-"&amp;X1057&amp;"/5 (P"&amp;IF(ISNUMBER(SEARCH("X",AV1057)),"; X","")&amp;")"))</f>
        <v/>
      </c>
      <c r="U1057" s="26">
        <f>IF(AS1057=0,"",IF(AR1057=0,"Incomplete/invalid",IF(AA1057=0,IF(ISNUMBER(SEARCH("X",AW1057)),"Unrated (0-5; X)","Unrated (0-5)"),IF(AA1057=1,W1057&amp;"/5",W1057&amp;"-"&amp;Y1057&amp;"/5 (P"&amp;IF(ISNUMBER(SEARCH("X",AW1057)),"; X","")&amp;")"))))</f>
        <v/>
      </c>
      <c r="V1057" s="53">
        <f>LEN(AV1057)-LEN(SUBSTITUTE(AV1057,"Y",""))</f>
        <v/>
      </c>
      <c r="W1057" s="54">
        <f>IF(AR1057=1,LEN(AW1057)-LEN(SUBSTITUTE(AW1057,"Y","")),"")</f>
        <v/>
      </c>
      <c r="X1057" s="53">
        <f>5-(LEN(AV1057)-LEN(SUBSTITUTE(AV1057,"N","")))</f>
        <v/>
      </c>
      <c r="Y1057" s="54">
        <f>IF(AR1057=1,5-(LEN(AW1057)-LEN(SUBSTITUTE(AW1057,"N",""))),"")</f>
        <v/>
      </c>
      <c r="Z1057" s="55">
        <f>(V1057+5-X1057)/5</f>
        <v/>
      </c>
      <c r="AA1057" s="56">
        <f>IF(AR1057=1,(W1057+5-Y1057)/5,"")</f>
        <v/>
      </c>
      <c r="AB1057" s="57">
        <f>D1057*V1057/5</f>
        <v/>
      </c>
      <c r="AC1057" s="58">
        <f>IF(AR1057=1,D1057*W1057/5,"")</f>
        <v/>
      </c>
      <c r="AD1057" s="57">
        <f>D1057*X1057/5</f>
        <v/>
      </c>
      <c r="AE1057" s="58">
        <f>IF(AR1057=1,D1057*Y1057/5,"")</f>
        <v/>
      </c>
      <c r="AF1057" s="57">
        <f>D1057*Z1057</f>
        <v/>
      </c>
      <c r="AG1057" s="58">
        <f>IF(AR1057=1,D1057*AA1057,"")</f>
        <v/>
      </c>
      <c r="AH1057" s="14" t="inlineStr">
        <is>
          <t>Y: none | N: none | X: none | U: E1, E2, E3, E4, E5. See dataset-specific evidence note in MCDM_Grades and the complete rules in MCDM_Rubric.</t>
        </is>
      </c>
      <c r="AI1057" s="27" t="n"/>
      <c r="AJ1057" s="14" t="inlineStr">
        <is>
          <t>https://zenodo.org/records/17952339</t>
        </is>
      </c>
      <c r="AK1057" s="27" t="n"/>
      <c r="AL1057" s="14" t="inlineStr">
        <is>
          <t>P: primary documentation (not evaluator-verified data quality)</t>
        </is>
      </c>
      <c r="AM1057" s="27" t="n"/>
      <c r="AN1057" s="14" t="inlineStr">
        <is>
          <t>10.5281/zenodo.17952339</t>
        </is>
      </c>
      <c r="AO1057" s="27" t="n"/>
      <c r="AP1057" s="14" t="inlineStr">
        <is>
          <t>2026-09-07</t>
        </is>
      </c>
      <c r="AQ1057" s="27" t="n"/>
      <c r="AR1057" s="14">
        <f>IF(AND(AS1057=5,LEN(AW1057)=5,LEN(SUBSTITUTE(SUBSTITUTE(SUBSTITUTE(SUBSTITUTE(AW1057,"Y",""),"N",""),"U",""),"X",""))=0),1,0)</f>
        <v/>
      </c>
      <c r="AS1057" s="14">
        <f>COUNTA(G1057,J1057,M1057,P1057,S1057)</f>
        <v/>
      </c>
      <c r="AT1057" s="14">
        <f>SUM(IF(OR(G1057="Y",G1057="N",G1057="U",G1057="X"),IF(G1057=F1057,1,0),0),IF(OR(J1057="Y",J1057="N",J1057="U",J1057="X"),IF(J1057=I1057,1,0),0),IF(OR(M1057="Y",M1057="N",M1057="U",M1057="X"),IF(M1057=L1057,1,0),0),IF(OR(P1057="Y",P1057="N",P1057="U",P1057="X"),IF(P1057=O1057,1,0),0),IF(OR(S1057="Y",S1057="N",S1057="U",S1057="X"),IF(S1057=R1057,1,0),0))</f>
        <v/>
      </c>
      <c r="AU1057" s="14">
        <f>A1057&amp;"|"&amp;LEFT(C1057,1)</f>
        <v/>
      </c>
      <c r="AV1057" s="14">
        <f>F1057&amp;I1057&amp;L1057&amp;O1057&amp;R1057</f>
        <v/>
      </c>
      <c r="AW1057" s="14">
        <f>G1057&amp;J1057&amp;M1057&amp;P1057&amp;S1057</f>
        <v/>
      </c>
    </row>
    <row r="1058" ht="70" customHeight="1">
      <c r="A1058" s="14" t="inlineStr">
        <is>
          <t>DS-133</t>
        </is>
      </c>
      <c r="B1058" s="14" t="inlineStr">
        <is>
          <t>UAV-7Band-Road-Site-Orthomosaics</t>
        </is>
      </c>
      <c r="C1058" s="14" t="inlineStr">
        <is>
          <t>A Access</t>
        </is>
      </c>
      <c r="D1058" s="14">
        <f>MCDM_Settings!$D$7</f>
        <v/>
      </c>
      <c r="E1058" s="14" t="inlineStr">
        <is>
          <t>A1 Find the release</t>
        </is>
      </c>
      <c r="F1058" s="21" t="inlineStr">
        <is>
          <t>Y</t>
        </is>
      </c>
      <c r="G1058" s="23" t="n"/>
      <c r="H1058" s="14" t="inlineStr">
        <is>
          <t>A2 Get the data</t>
        </is>
      </c>
      <c r="I1058" s="21" t="inlineStr">
        <is>
          <t>Y</t>
        </is>
      </c>
      <c r="J1058" s="23" t="n"/>
      <c r="K1058" s="14" t="inlineStr">
        <is>
          <t>A3 Check the license</t>
        </is>
      </c>
      <c r="L1058" s="21" t="inlineStr">
        <is>
          <t>Y</t>
        </is>
      </c>
      <c r="M1058" s="23" t="n"/>
      <c r="N1058" s="14" t="inlineStr">
        <is>
          <t>A4 Check other rights</t>
        </is>
      </c>
      <c r="O1058" s="21" t="inlineStr">
        <is>
          <t>U</t>
        </is>
      </c>
      <c r="P1058" s="23" t="n"/>
      <c r="Q1058" s="14" t="inlineStr">
        <is>
          <t>A5 Open a sample</t>
        </is>
      </c>
      <c r="R1058" s="21" t="inlineStr">
        <is>
          <t>U</t>
        </is>
      </c>
      <c r="S1058" s="23" t="n"/>
      <c r="T1058" s="14">
        <f>IF(Z1058=0,IF(ISNUMBER(SEARCH("X",AV1058)),"Unrated (0-5; X)","Unrated (0-5)"),IF(Z1058=1,V1058&amp;"/5",V1058&amp;"-"&amp;X1058&amp;"/5 (P"&amp;IF(ISNUMBER(SEARCH("X",AV1058)),"; X","")&amp;")"))</f>
        <v/>
      </c>
      <c r="U1058" s="26">
        <f>IF(AS1058=0,"",IF(AR1058=0,"Incomplete/invalid",IF(AA1058=0,IF(ISNUMBER(SEARCH("X",AW1058)),"Unrated (0-5; X)","Unrated (0-5)"),IF(AA1058=1,W1058&amp;"/5",W1058&amp;"-"&amp;Y1058&amp;"/5 (P"&amp;IF(ISNUMBER(SEARCH("X",AW1058)),"; X","")&amp;")"))))</f>
        <v/>
      </c>
      <c r="V1058" s="53">
        <f>LEN(AV1058)-LEN(SUBSTITUTE(AV1058,"Y",""))</f>
        <v/>
      </c>
      <c r="W1058" s="54">
        <f>IF(AR1058=1,LEN(AW1058)-LEN(SUBSTITUTE(AW1058,"Y","")),"")</f>
        <v/>
      </c>
      <c r="X1058" s="53">
        <f>5-(LEN(AV1058)-LEN(SUBSTITUTE(AV1058,"N","")))</f>
        <v/>
      </c>
      <c r="Y1058" s="54">
        <f>IF(AR1058=1,5-(LEN(AW1058)-LEN(SUBSTITUTE(AW1058,"N",""))),"")</f>
        <v/>
      </c>
      <c r="Z1058" s="55">
        <f>(V1058+5-X1058)/5</f>
        <v/>
      </c>
      <c r="AA1058" s="56">
        <f>IF(AR1058=1,(W1058+5-Y1058)/5,"")</f>
        <v/>
      </c>
      <c r="AB1058" s="57">
        <f>D1058*V1058/5</f>
        <v/>
      </c>
      <c r="AC1058" s="58">
        <f>IF(AR1058=1,D1058*W1058/5,"")</f>
        <v/>
      </c>
      <c r="AD1058" s="57">
        <f>D1058*X1058/5</f>
        <v/>
      </c>
      <c r="AE1058" s="58">
        <f>IF(AR1058=1,D1058*Y1058/5,"")</f>
        <v/>
      </c>
      <c r="AF1058" s="57">
        <f>D1058*Z1058</f>
        <v/>
      </c>
      <c r="AG1058" s="58">
        <f>IF(AR1058=1,D1058*AA1058,"")</f>
        <v/>
      </c>
      <c r="AH1058" s="14" t="inlineStr">
        <is>
          <t>Y: A1, A2, A3 | N: none | X: none | U: A4, A5. See dataset-specific evidence note in MCDM_Grades and the complete rules in MCDM_Rubric.</t>
        </is>
      </c>
      <c r="AI1058" s="27" t="n"/>
      <c r="AJ1058" s="14" t="inlineStr">
        <is>
          <t>https://zenodo.org/records/20687211</t>
        </is>
      </c>
      <c r="AK1058" s="27" t="n"/>
      <c r="AL1058" s="14" t="inlineStr">
        <is>
          <t>P: primary documentation (not evaluator-verified data quality)</t>
        </is>
      </c>
      <c r="AM1058" s="27" t="n"/>
      <c r="AN1058" s="14" t="inlineStr">
        <is>
          <t>10.5281/zenodo.20687211</t>
        </is>
      </c>
      <c r="AO1058" s="27" t="n"/>
      <c r="AP1058" s="14" t="inlineStr">
        <is>
          <t>2026-09-07</t>
        </is>
      </c>
      <c r="AQ1058" s="27" t="n"/>
      <c r="AR1058" s="14">
        <f>IF(AND(AS1058=5,LEN(AW1058)=5,LEN(SUBSTITUTE(SUBSTITUTE(SUBSTITUTE(SUBSTITUTE(AW1058,"Y",""),"N",""),"U",""),"X",""))=0),1,0)</f>
        <v/>
      </c>
      <c r="AS1058" s="14">
        <f>COUNTA(G1058,J1058,M1058,P1058,S1058)</f>
        <v/>
      </c>
      <c r="AT1058" s="14">
        <f>SUM(IF(OR(G1058="Y",G1058="N",G1058="U",G1058="X"),IF(G1058=F1058,1,0),0),IF(OR(J1058="Y",J1058="N",J1058="U",J1058="X"),IF(J1058=I1058,1,0),0),IF(OR(M1058="Y",M1058="N",M1058="U",M1058="X"),IF(M1058=L1058,1,0),0),IF(OR(P1058="Y",P1058="N",P1058="U",P1058="X"),IF(P1058=O1058,1,0),0),IF(OR(S1058="Y",S1058="N",S1058="U",S1058="X"),IF(S1058=R1058,1,0),0))</f>
        <v/>
      </c>
      <c r="AU1058" s="14">
        <f>A1058&amp;"|"&amp;LEFT(C1058,1)</f>
        <v/>
      </c>
      <c r="AV1058" s="14">
        <f>F1058&amp;I1058&amp;L1058&amp;O1058&amp;R1058</f>
        <v/>
      </c>
      <c r="AW1058" s="14">
        <f>G1058&amp;J1058&amp;M1058&amp;P1058&amp;S1058</f>
        <v/>
      </c>
    </row>
    <row r="1059" ht="70" customHeight="1">
      <c r="A1059" s="14" t="inlineStr">
        <is>
          <t>DS-133</t>
        </is>
      </c>
      <c r="B1059" s="14" t="inlineStr">
        <is>
          <t>UAV-7Band-Road-Site-Orthomosaics</t>
        </is>
      </c>
      <c r="C1059" s="14" t="inlineStr">
        <is>
          <t>L Label Quality</t>
        </is>
      </c>
      <c r="D1059" s="14">
        <f>MCDM_Settings!$D$8</f>
        <v/>
      </c>
      <c r="E1059" s="14" t="inlineStr">
        <is>
          <t>L1 Define the targets</t>
        </is>
      </c>
      <c r="F1059" s="21" t="inlineStr">
        <is>
          <t>Y</t>
        </is>
      </c>
      <c r="G1059" s="23" t="n"/>
      <c r="H1059" s="14" t="inlineStr">
        <is>
          <t>L2 Explain the rules</t>
        </is>
      </c>
      <c r="I1059" s="21" t="inlineStr">
        <is>
          <t>U</t>
        </is>
      </c>
      <c r="J1059" s="23" t="n"/>
      <c r="K1059" s="14" t="inlineStr">
        <is>
          <t>L3 Identify the team</t>
        </is>
      </c>
      <c r="L1059" s="21" t="inlineStr">
        <is>
          <t>U</t>
        </is>
      </c>
      <c r="M1059" s="23" t="n"/>
      <c r="N1059" s="14" t="inlineStr">
        <is>
          <t>L4 Review and correct</t>
        </is>
      </c>
      <c r="O1059" s="21" t="inlineStr">
        <is>
          <t>U</t>
        </is>
      </c>
      <c r="P1059" s="23" t="n"/>
      <c r="Q1059" s="14" t="inlineStr">
        <is>
          <t>L5 Measure reliability</t>
        </is>
      </c>
      <c r="R1059" s="21" t="inlineStr">
        <is>
          <t>U</t>
        </is>
      </c>
      <c r="S1059" s="23" t="n"/>
      <c r="T1059" s="14">
        <f>IF(Z1059=0,IF(ISNUMBER(SEARCH("X",AV1059)),"Unrated (0-5; X)","Unrated (0-5)"),IF(Z1059=1,V1059&amp;"/5",V1059&amp;"-"&amp;X1059&amp;"/5 (P"&amp;IF(ISNUMBER(SEARCH("X",AV1059)),"; X","")&amp;")"))</f>
        <v/>
      </c>
      <c r="U1059" s="26">
        <f>IF(AS1059=0,"",IF(AR1059=0,"Incomplete/invalid",IF(AA1059=0,IF(ISNUMBER(SEARCH("X",AW1059)),"Unrated (0-5; X)","Unrated (0-5)"),IF(AA1059=1,W1059&amp;"/5",W1059&amp;"-"&amp;Y1059&amp;"/5 (P"&amp;IF(ISNUMBER(SEARCH("X",AW1059)),"; X","")&amp;")"))))</f>
        <v/>
      </c>
      <c r="V1059" s="53">
        <f>LEN(AV1059)-LEN(SUBSTITUTE(AV1059,"Y",""))</f>
        <v/>
      </c>
      <c r="W1059" s="54">
        <f>IF(AR1059=1,LEN(AW1059)-LEN(SUBSTITUTE(AW1059,"Y","")),"")</f>
        <v/>
      </c>
      <c r="X1059" s="53">
        <f>5-(LEN(AV1059)-LEN(SUBSTITUTE(AV1059,"N","")))</f>
        <v/>
      </c>
      <c r="Y1059" s="54">
        <f>IF(AR1059=1,5-(LEN(AW1059)-LEN(SUBSTITUTE(AW1059,"N",""))),"")</f>
        <v/>
      </c>
      <c r="Z1059" s="55">
        <f>(V1059+5-X1059)/5</f>
        <v/>
      </c>
      <c r="AA1059" s="56">
        <f>IF(AR1059=1,(W1059+5-Y1059)/5,"")</f>
        <v/>
      </c>
      <c r="AB1059" s="57">
        <f>D1059*V1059/5</f>
        <v/>
      </c>
      <c r="AC1059" s="58">
        <f>IF(AR1059=1,D1059*W1059/5,"")</f>
        <v/>
      </c>
      <c r="AD1059" s="57">
        <f>D1059*X1059/5</f>
        <v/>
      </c>
      <c r="AE1059" s="58">
        <f>IF(AR1059=1,D1059*Y1059/5,"")</f>
        <v/>
      </c>
      <c r="AF1059" s="57">
        <f>D1059*Z1059</f>
        <v/>
      </c>
      <c r="AG1059" s="58">
        <f>IF(AR1059=1,D1059*AA1059,"")</f>
        <v/>
      </c>
      <c r="AH1059" s="14" t="inlineStr">
        <is>
          <t>Y: L1 | N: none | X: none | U: L2, L3, L4, L5. See dataset-specific evidence note in MCDM_Grades and the complete rules in MCDM_Rubric.</t>
        </is>
      </c>
      <c r="AI1059" s="27" t="n"/>
      <c r="AJ1059" s="14" t="inlineStr">
        <is>
          <t>https://zenodo.org/records/20687211</t>
        </is>
      </c>
      <c r="AK1059" s="27" t="n"/>
      <c r="AL1059" s="14" t="inlineStr">
        <is>
          <t>P: primary documentation (not evaluator-verified data quality)</t>
        </is>
      </c>
      <c r="AM1059" s="27" t="n"/>
      <c r="AN1059" s="14" t="inlineStr">
        <is>
          <t>10.5281/zenodo.20687211</t>
        </is>
      </c>
      <c r="AO1059" s="27" t="n"/>
      <c r="AP1059" s="14" t="inlineStr">
        <is>
          <t>2026-09-07</t>
        </is>
      </c>
      <c r="AQ1059" s="27" t="n"/>
      <c r="AR1059" s="14">
        <f>IF(AND(AS1059=5,LEN(AW1059)=5,LEN(SUBSTITUTE(SUBSTITUTE(SUBSTITUTE(SUBSTITUTE(AW1059,"Y",""),"N",""),"U",""),"X",""))=0),1,0)</f>
        <v/>
      </c>
      <c r="AS1059" s="14">
        <f>COUNTA(G1059,J1059,M1059,P1059,S1059)</f>
        <v/>
      </c>
      <c r="AT1059" s="14">
        <f>SUM(IF(OR(G1059="Y",G1059="N",G1059="U",G1059="X"),IF(G1059=F1059,1,0),0),IF(OR(J1059="Y",J1059="N",J1059="U",J1059="X"),IF(J1059=I1059,1,0),0),IF(OR(M1059="Y",M1059="N",M1059="U",M1059="X"),IF(M1059=L1059,1,0),0),IF(OR(P1059="Y",P1059="N",P1059="U",P1059="X"),IF(P1059=O1059,1,0),0),IF(OR(S1059="Y",S1059="N",S1059="U",S1059="X"),IF(S1059=R1059,1,0),0))</f>
        <v/>
      </c>
      <c r="AU1059" s="14">
        <f>A1059&amp;"|"&amp;LEFT(C1059,1)</f>
        <v/>
      </c>
      <c r="AV1059" s="14">
        <f>F1059&amp;I1059&amp;L1059&amp;O1059&amp;R1059</f>
        <v/>
      </c>
      <c r="AW1059" s="14">
        <f>G1059&amp;J1059&amp;M1059&amp;P1059&amp;S1059</f>
        <v/>
      </c>
    </row>
    <row r="1060" ht="70" customHeight="1">
      <c r="A1060" s="14" t="inlineStr">
        <is>
          <t>DS-133</t>
        </is>
      </c>
      <c r="B1060" s="14" t="inlineStr">
        <is>
          <t>UAV-7Band-Road-Site-Orthomosaics</t>
        </is>
      </c>
      <c r="C1060" s="14" t="inlineStr">
        <is>
          <t>D Documentation</t>
        </is>
      </c>
      <c r="D1060" s="14">
        <f>MCDM_Settings!$D$9</f>
        <v/>
      </c>
      <c r="E1060" s="14" t="inlineStr">
        <is>
          <t>D1 Describe the files</t>
        </is>
      </c>
      <c r="F1060" s="21" t="inlineStr">
        <is>
          <t>U</t>
        </is>
      </c>
      <c r="G1060" s="23" t="n"/>
      <c r="H1060" s="14" t="inlineStr">
        <is>
          <t>D2 Explain the source</t>
        </is>
      </c>
      <c r="I1060" s="21" t="inlineStr">
        <is>
          <t>Y</t>
        </is>
      </c>
      <c r="J1060" s="23" t="n"/>
      <c r="K1060" s="14" t="inlineStr">
        <is>
          <t>D3 Track the version</t>
        </is>
      </c>
      <c r="L1060" s="21" t="inlineStr">
        <is>
          <t>Y</t>
        </is>
      </c>
      <c r="M1060" s="23" t="n"/>
      <c r="N1060" s="14" t="inlineStr">
        <is>
          <t>D4 State the limits</t>
        </is>
      </c>
      <c r="O1060" s="21" t="inlineStr">
        <is>
          <t>U</t>
        </is>
      </c>
      <c r="P1060" s="23" t="n"/>
      <c r="Q1060" s="14" t="inlineStr">
        <is>
          <t>D5 Locate the details</t>
        </is>
      </c>
      <c r="R1060" s="21" t="inlineStr">
        <is>
          <t>Y</t>
        </is>
      </c>
      <c r="S1060" s="23" t="n"/>
      <c r="T1060" s="14">
        <f>IF(Z1060=0,IF(ISNUMBER(SEARCH("X",AV1060)),"Unrated (0-5; X)","Unrated (0-5)"),IF(Z1060=1,V1060&amp;"/5",V1060&amp;"-"&amp;X1060&amp;"/5 (P"&amp;IF(ISNUMBER(SEARCH("X",AV1060)),"; X","")&amp;")"))</f>
        <v/>
      </c>
      <c r="U1060" s="26">
        <f>IF(AS1060=0,"",IF(AR1060=0,"Incomplete/invalid",IF(AA1060=0,IF(ISNUMBER(SEARCH("X",AW1060)),"Unrated (0-5; X)","Unrated (0-5)"),IF(AA1060=1,W1060&amp;"/5",W1060&amp;"-"&amp;Y1060&amp;"/5 (P"&amp;IF(ISNUMBER(SEARCH("X",AW1060)),"; X","")&amp;")"))))</f>
        <v/>
      </c>
      <c r="V1060" s="53">
        <f>LEN(AV1060)-LEN(SUBSTITUTE(AV1060,"Y",""))</f>
        <v/>
      </c>
      <c r="W1060" s="54">
        <f>IF(AR1060=1,LEN(AW1060)-LEN(SUBSTITUTE(AW1060,"Y","")),"")</f>
        <v/>
      </c>
      <c r="X1060" s="53">
        <f>5-(LEN(AV1060)-LEN(SUBSTITUTE(AV1060,"N","")))</f>
        <v/>
      </c>
      <c r="Y1060" s="54">
        <f>IF(AR1060=1,5-(LEN(AW1060)-LEN(SUBSTITUTE(AW1060,"N",""))),"")</f>
        <v/>
      </c>
      <c r="Z1060" s="55">
        <f>(V1060+5-X1060)/5</f>
        <v/>
      </c>
      <c r="AA1060" s="56">
        <f>IF(AR1060=1,(W1060+5-Y1060)/5,"")</f>
        <v/>
      </c>
      <c r="AB1060" s="57">
        <f>D1060*V1060/5</f>
        <v/>
      </c>
      <c r="AC1060" s="58">
        <f>IF(AR1060=1,D1060*W1060/5,"")</f>
        <v/>
      </c>
      <c r="AD1060" s="57">
        <f>D1060*X1060/5</f>
        <v/>
      </c>
      <c r="AE1060" s="58">
        <f>IF(AR1060=1,D1060*Y1060/5,"")</f>
        <v/>
      </c>
      <c r="AF1060" s="57">
        <f>D1060*Z1060</f>
        <v/>
      </c>
      <c r="AG1060" s="58">
        <f>IF(AR1060=1,D1060*AA1060,"")</f>
        <v/>
      </c>
      <c r="AH1060" s="14" t="inlineStr">
        <is>
          <t>Y: D2, D3, D5 | N: none | X: none | U: D1, D4. See dataset-specific evidence note in MCDM_Grades and the complete rules in MCDM_Rubric.</t>
        </is>
      </c>
      <c r="AI1060" s="27" t="n"/>
      <c r="AJ1060" s="14" t="inlineStr">
        <is>
          <t>https://zenodo.org/records/20687211</t>
        </is>
      </c>
      <c r="AK1060" s="27" t="n"/>
      <c r="AL1060" s="14" t="inlineStr">
        <is>
          <t>P: primary documentation (not evaluator-verified data quality)</t>
        </is>
      </c>
      <c r="AM1060" s="27" t="n"/>
      <c r="AN1060" s="14" t="inlineStr">
        <is>
          <t>10.5281/zenodo.20687211</t>
        </is>
      </c>
      <c r="AO1060" s="27" t="n"/>
      <c r="AP1060" s="14" t="inlineStr">
        <is>
          <t>2026-09-07</t>
        </is>
      </c>
      <c r="AQ1060" s="27" t="n"/>
      <c r="AR1060" s="14">
        <f>IF(AND(AS1060=5,LEN(AW1060)=5,LEN(SUBSTITUTE(SUBSTITUTE(SUBSTITUTE(SUBSTITUTE(AW1060,"Y",""),"N",""),"U",""),"X",""))=0),1,0)</f>
        <v/>
      </c>
      <c r="AS1060" s="14">
        <f>COUNTA(G1060,J1060,M1060,P1060,S1060)</f>
        <v/>
      </c>
      <c r="AT1060" s="14">
        <f>SUM(IF(OR(G1060="Y",G1060="N",G1060="U",G1060="X"),IF(G1060=F1060,1,0),0),IF(OR(J1060="Y",J1060="N",J1060="U",J1060="X"),IF(J1060=I1060,1,0),0),IF(OR(M1060="Y",M1060="N",M1060="U",M1060="X"),IF(M1060=L1060,1,0),0),IF(OR(P1060="Y",P1060="N",P1060="U",P1060="X"),IF(P1060=O1060,1,0),0),IF(OR(S1060="Y",S1060="N",S1060="U",S1060="X"),IF(S1060=R1060,1,0),0))</f>
        <v/>
      </c>
      <c r="AU1060" s="14">
        <f>A1060&amp;"|"&amp;LEFT(C1060,1)</f>
        <v/>
      </c>
      <c r="AV1060" s="14">
        <f>F1060&amp;I1060&amp;L1060&amp;O1060&amp;R1060</f>
        <v/>
      </c>
      <c r="AW1060" s="14">
        <f>G1060&amp;J1060&amp;M1060&amp;P1060&amp;S1060</f>
        <v/>
      </c>
    </row>
    <row r="1061" ht="70" customHeight="1">
      <c r="A1061" s="14" t="inlineStr">
        <is>
          <t>DS-133</t>
        </is>
      </c>
      <c r="B1061" s="14" t="inlineStr">
        <is>
          <t>UAV-7Band-Road-Site-Orthomosaics</t>
        </is>
      </c>
      <c r="C1061" s="14" t="inlineStr">
        <is>
          <t>C Sample Size</t>
        </is>
      </c>
      <c r="D1061" s="14">
        <f>MCDM_Settings!$D$10</f>
        <v/>
      </c>
      <c r="E1061" s="14" t="inlineStr">
        <is>
          <t>C1 Count originals</t>
        </is>
      </c>
      <c r="F1061" s="21" t="inlineStr">
        <is>
          <t>Y</t>
        </is>
      </c>
      <c r="G1061" s="23" t="n"/>
      <c r="H1061" s="14" t="inlineStr">
        <is>
          <t>C2 Count each class</t>
        </is>
      </c>
      <c r="I1061" s="21" t="inlineStr">
        <is>
          <t>Y</t>
        </is>
      </c>
      <c r="J1061" s="23" t="n"/>
      <c r="K1061" s="14" t="inlineStr">
        <is>
          <t>C3 Count each group</t>
        </is>
      </c>
      <c r="L1061" s="21" t="inlineStr">
        <is>
          <t>Y</t>
        </is>
      </c>
      <c r="M1061" s="23" t="n"/>
      <c r="N1061" s="14" t="inlineStr">
        <is>
          <t>C4 Count each split</t>
        </is>
      </c>
      <c r="O1061" s="21" t="inlineStr">
        <is>
          <t>U</t>
        </is>
      </c>
      <c r="P1061" s="23" t="n"/>
      <c r="Q1061" s="14" t="inlineStr">
        <is>
          <t>C5 Justify the size</t>
        </is>
      </c>
      <c r="R1061" s="21" t="inlineStr">
        <is>
          <t>U</t>
        </is>
      </c>
      <c r="S1061" s="23" t="n"/>
      <c r="T1061" s="14">
        <f>IF(Z1061=0,IF(ISNUMBER(SEARCH("X",AV1061)),"Unrated (0-5; X)","Unrated (0-5)"),IF(Z1061=1,V1061&amp;"/5",V1061&amp;"-"&amp;X1061&amp;"/5 (P"&amp;IF(ISNUMBER(SEARCH("X",AV1061)),"; X","")&amp;")"))</f>
        <v/>
      </c>
      <c r="U1061" s="26">
        <f>IF(AS1061=0,"",IF(AR1061=0,"Incomplete/invalid",IF(AA1061=0,IF(ISNUMBER(SEARCH("X",AW1061)),"Unrated (0-5; X)","Unrated (0-5)"),IF(AA1061=1,W1061&amp;"/5",W1061&amp;"-"&amp;Y1061&amp;"/5 (P"&amp;IF(ISNUMBER(SEARCH("X",AW1061)),"; X","")&amp;")"))))</f>
        <v/>
      </c>
      <c r="V1061" s="53">
        <f>LEN(AV1061)-LEN(SUBSTITUTE(AV1061,"Y",""))</f>
        <v/>
      </c>
      <c r="W1061" s="54">
        <f>IF(AR1061=1,LEN(AW1061)-LEN(SUBSTITUTE(AW1061,"Y","")),"")</f>
        <v/>
      </c>
      <c r="X1061" s="53">
        <f>5-(LEN(AV1061)-LEN(SUBSTITUTE(AV1061,"N","")))</f>
        <v/>
      </c>
      <c r="Y1061" s="54">
        <f>IF(AR1061=1,5-(LEN(AW1061)-LEN(SUBSTITUTE(AW1061,"N",""))),"")</f>
        <v/>
      </c>
      <c r="Z1061" s="55">
        <f>(V1061+5-X1061)/5</f>
        <v/>
      </c>
      <c r="AA1061" s="56">
        <f>IF(AR1061=1,(W1061+5-Y1061)/5,"")</f>
        <v/>
      </c>
      <c r="AB1061" s="57">
        <f>D1061*V1061/5</f>
        <v/>
      </c>
      <c r="AC1061" s="58">
        <f>IF(AR1061=1,D1061*W1061/5,"")</f>
        <v/>
      </c>
      <c r="AD1061" s="57">
        <f>D1061*X1061/5</f>
        <v/>
      </c>
      <c r="AE1061" s="58">
        <f>IF(AR1061=1,D1061*Y1061/5,"")</f>
        <v/>
      </c>
      <c r="AF1061" s="57">
        <f>D1061*Z1061</f>
        <v/>
      </c>
      <c r="AG1061" s="58">
        <f>IF(AR1061=1,D1061*AA1061,"")</f>
        <v/>
      </c>
      <c r="AH1061" s="14" t="inlineStr">
        <is>
          <t>Y: C1, C2, C3 | N: none | X: none | U: C4, C5. See dataset-specific evidence note in MCDM_Grades and the complete rules in MCDM_Rubric.</t>
        </is>
      </c>
      <c r="AI1061" s="27" t="n"/>
      <c r="AJ1061" s="14" t="inlineStr">
        <is>
          <t>https://zenodo.org/records/20687211</t>
        </is>
      </c>
      <c r="AK1061" s="27" t="n"/>
      <c r="AL1061" s="14" t="inlineStr">
        <is>
          <t>P: primary documentation (not evaluator-verified data quality)</t>
        </is>
      </c>
      <c r="AM1061" s="27" t="n"/>
      <c r="AN1061" s="14" t="inlineStr">
        <is>
          <t>10.5281/zenodo.20687211</t>
        </is>
      </c>
      <c r="AO1061" s="27" t="n"/>
      <c r="AP1061" s="14" t="inlineStr">
        <is>
          <t>2026-09-07</t>
        </is>
      </c>
      <c r="AQ1061" s="27" t="n"/>
      <c r="AR1061" s="14">
        <f>IF(AND(AS1061=5,LEN(AW1061)=5,LEN(SUBSTITUTE(SUBSTITUTE(SUBSTITUTE(SUBSTITUTE(AW1061,"Y",""),"N",""),"U",""),"X",""))=0),1,0)</f>
        <v/>
      </c>
      <c r="AS1061" s="14">
        <f>COUNTA(G1061,J1061,M1061,P1061,S1061)</f>
        <v/>
      </c>
      <c r="AT1061" s="14">
        <f>SUM(IF(OR(G1061="Y",G1061="N",G1061="U",G1061="X"),IF(G1061=F1061,1,0),0),IF(OR(J1061="Y",J1061="N",J1061="U",J1061="X"),IF(J1061=I1061,1,0),0),IF(OR(M1061="Y",M1061="N",M1061="U",M1061="X"),IF(M1061=L1061,1,0),0),IF(OR(P1061="Y",P1061="N",P1061="U",P1061="X"),IF(P1061=O1061,1,0),0),IF(OR(S1061="Y",S1061="N",S1061="U",S1061="X"),IF(S1061=R1061,1,0),0))</f>
        <v/>
      </c>
      <c r="AU1061" s="14">
        <f>A1061&amp;"|"&amp;LEFT(C1061,1)</f>
        <v/>
      </c>
      <c r="AV1061" s="14">
        <f>F1061&amp;I1061&amp;L1061&amp;O1061&amp;R1061</f>
        <v/>
      </c>
      <c r="AW1061" s="14">
        <f>G1061&amp;J1061&amp;M1061&amp;P1061&amp;S1061</f>
        <v/>
      </c>
    </row>
    <row r="1062" ht="70" customHeight="1">
      <c r="A1062" s="14" t="inlineStr">
        <is>
          <t>DS-133</t>
        </is>
      </c>
      <c r="B1062" s="14" t="inlineStr">
        <is>
          <t>UAV-7Band-Road-Site-Orthomosaics</t>
        </is>
      </c>
      <c r="C1062" s="14" t="inlineStr">
        <is>
          <t>R Domain Fit</t>
        </is>
      </c>
      <c r="D1062" s="14">
        <f>MCDM_Settings!$D$11</f>
        <v/>
      </c>
      <c r="E1062" s="14" t="inlineStr">
        <is>
          <t>R1 Define the domain</t>
        </is>
      </c>
      <c r="F1062" s="21" t="inlineStr">
        <is>
          <t>U</t>
        </is>
      </c>
      <c r="G1062" s="23" t="n"/>
      <c r="H1062" s="14" t="inlineStr">
        <is>
          <t>R2 Describe coverage</t>
        </is>
      </c>
      <c r="I1062" s="21" t="inlineStr">
        <is>
          <t>U</t>
        </is>
      </c>
      <c r="J1062" s="23" t="n"/>
      <c r="K1062" s="14" t="inlineStr">
        <is>
          <t>R3 Compare the target</t>
        </is>
      </c>
      <c r="L1062" s="21" t="inlineStr">
        <is>
          <t>U</t>
        </is>
      </c>
      <c r="M1062" s="23" t="n"/>
      <c r="N1062" s="14" t="inlineStr">
        <is>
          <t>R4 Check for bias</t>
        </is>
      </c>
      <c r="O1062" s="21" t="inlineStr">
        <is>
          <t>U</t>
        </is>
      </c>
      <c r="P1062" s="23" t="n"/>
      <c r="Q1062" s="14" t="inlineStr">
        <is>
          <t>R5 Test a new domain</t>
        </is>
      </c>
      <c r="R1062" s="21" t="inlineStr">
        <is>
          <t>U</t>
        </is>
      </c>
      <c r="S1062" s="23" t="n"/>
      <c r="T1062" s="14">
        <f>IF(Z1062=0,IF(ISNUMBER(SEARCH("X",AV1062)),"Unrated (0-5; X)","Unrated (0-5)"),IF(Z1062=1,V1062&amp;"/5",V1062&amp;"-"&amp;X1062&amp;"/5 (P"&amp;IF(ISNUMBER(SEARCH("X",AV1062)),"; X","")&amp;")"))</f>
        <v/>
      </c>
      <c r="U1062" s="26">
        <f>IF(AS1062=0,"",IF(AR1062=0,"Incomplete/invalid",IF(AA1062=0,IF(ISNUMBER(SEARCH("X",AW1062)),"Unrated (0-5; X)","Unrated (0-5)"),IF(AA1062=1,W1062&amp;"/5",W1062&amp;"-"&amp;Y1062&amp;"/5 (P"&amp;IF(ISNUMBER(SEARCH("X",AW1062)),"; X","")&amp;")"))))</f>
        <v/>
      </c>
      <c r="V1062" s="53">
        <f>LEN(AV1062)-LEN(SUBSTITUTE(AV1062,"Y",""))</f>
        <v/>
      </c>
      <c r="W1062" s="54">
        <f>IF(AR1062=1,LEN(AW1062)-LEN(SUBSTITUTE(AW1062,"Y","")),"")</f>
        <v/>
      </c>
      <c r="X1062" s="53">
        <f>5-(LEN(AV1062)-LEN(SUBSTITUTE(AV1062,"N","")))</f>
        <v/>
      </c>
      <c r="Y1062" s="54">
        <f>IF(AR1062=1,5-(LEN(AW1062)-LEN(SUBSTITUTE(AW1062,"N",""))),"")</f>
        <v/>
      </c>
      <c r="Z1062" s="55">
        <f>(V1062+5-X1062)/5</f>
        <v/>
      </c>
      <c r="AA1062" s="56">
        <f>IF(AR1062=1,(W1062+5-Y1062)/5,"")</f>
        <v/>
      </c>
      <c r="AB1062" s="57">
        <f>D1062*V1062/5</f>
        <v/>
      </c>
      <c r="AC1062" s="58">
        <f>IF(AR1062=1,D1062*W1062/5,"")</f>
        <v/>
      </c>
      <c r="AD1062" s="57">
        <f>D1062*X1062/5</f>
        <v/>
      </c>
      <c r="AE1062" s="58">
        <f>IF(AR1062=1,D1062*Y1062/5,"")</f>
        <v/>
      </c>
      <c r="AF1062" s="57">
        <f>D1062*Z1062</f>
        <v/>
      </c>
      <c r="AG1062" s="58">
        <f>IF(AR1062=1,D1062*AA1062,"")</f>
        <v/>
      </c>
      <c r="AH1062" s="14" t="inlineStr">
        <is>
          <t>Y: none | N: none | X: none | U: R1, R2, R3, R4, R5. See dataset-specific evidence note in MCDM_Grades and the complete rules in MCDM_Rubric.</t>
        </is>
      </c>
      <c r="AI1062" s="27" t="n"/>
      <c r="AJ1062" s="14" t="inlineStr">
        <is>
          <t>https://zenodo.org/records/20687211</t>
        </is>
      </c>
      <c r="AK1062" s="27" t="n"/>
      <c r="AL1062" s="14" t="inlineStr">
        <is>
          <t>P: primary documentation (not evaluator-verified data quality)</t>
        </is>
      </c>
      <c r="AM1062" s="27" t="n"/>
      <c r="AN1062" s="14" t="inlineStr">
        <is>
          <t>10.5281/zenodo.20687211</t>
        </is>
      </c>
      <c r="AO1062" s="27" t="n"/>
      <c r="AP1062" s="14" t="inlineStr">
        <is>
          <t>2026-09-07</t>
        </is>
      </c>
      <c r="AQ1062" s="27" t="n"/>
      <c r="AR1062" s="14">
        <f>IF(AND(AS1062=5,LEN(AW1062)=5,LEN(SUBSTITUTE(SUBSTITUTE(SUBSTITUTE(SUBSTITUTE(AW1062,"Y",""),"N",""),"U",""),"X",""))=0),1,0)</f>
        <v/>
      </c>
      <c r="AS1062" s="14">
        <f>COUNTA(G1062,J1062,M1062,P1062,S1062)</f>
        <v/>
      </c>
      <c r="AT1062" s="14">
        <f>SUM(IF(OR(G1062="Y",G1062="N",G1062="U",G1062="X"),IF(G1062=F1062,1,0),0),IF(OR(J1062="Y",J1062="N",J1062="U",J1062="X"),IF(J1062=I1062,1,0),0),IF(OR(M1062="Y",M1062="N",M1062="U",M1062="X"),IF(M1062=L1062,1,0),0),IF(OR(P1062="Y",P1062="N",P1062="U",P1062="X"),IF(P1062=O1062,1,0),0),IF(OR(S1062="Y",S1062="N",S1062="U",S1062="X"),IF(S1062=R1062,1,0),0))</f>
        <v/>
      </c>
      <c r="AU1062" s="14">
        <f>A1062&amp;"|"&amp;LEFT(C1062,1)</f>
        <v/>
      </c>
      <c r="AV1062" s="14">
        <f>F1062&amp;I1062&amp;L1062&amp;O1062&amp;R1062</f>
        <v/>
      </c>
      <c r="AW1062" s="14">
        <f>G1062&amp;J1062&amp;M1062&amp;P1062&amp;S1062</f>
        <v/>
      </c>
    </row>
    <row r="1063" ht="70" customHeight="1">
      <c r="A1063" s="14" t="inlineStr">
        <is>
          <t>DS-133</t>
        </is>
      </c>
      <c r="B1063" s="14" t="inlineStr">
        <is>
          <t>UAV-7Band-Road-Site-Orthomosaics</t>
        </is>
      </c>
      <c r="C1063" s="14" t="inlineStr">
        <is>
          <t>M Sensor Details</t>
        </is>
      </c>
      <c r="D1063" s="14">
        <f>MCDM_Settings!$D$12</f>
        <v/>
      </c>
      <c r="E1063" s="14" t="inlineStr">
        <is>
          <t>M1 Identify equipment</t>
        </is>
      </c>
      <c r="F1063" s="21" t="inlineStr">
        <is>
          <t>Y</t>
        </is>
      </c>
      <c r="G1063" s="23" t="n"/>
      <c r="H1063" s="14" t="inlineStr">
        <is>
          <t>M2 Specify the scale</t>
        </is>
      </c>
      <c r="I1063" s="21" t="inlineStr">
        <is>
          <t>U</t>
        </is>
      </c>
      <c r="J1063" s="23" t="n"/>
      <c r="K1063" s="14" t="inlineStr">
        <is>
          <t>M3 Locate the records</t>
        </is>
      </c>
      <c r="L1063" s="21" t="inlineStr">
        <is>
          <t>Y</t>
        </is>
      </c>
      <c r="M1063" s="23" t="n"/>
      <c r="N1063" s="14" t="inlineStr">
        <is>
          <t>M4 Report precision</t>
        </is>
      </c>
      <c r="O1063" s="21" t="inlineStr">
        <is>
          <t>U</t>
        </is>
      </c>
      <c r="P1063" s="23" t="n"/>
      <c r="Q1063" s="14" t="inlineStr">
        <is>
          <t>M5 Explain processing</t>
        </is>
      </c>
      <c r="R1063" s="21" t="inlineStr">
        <is>
          <t>Y</t>
        </is>
      </c>
      <c r="S1063" s="23" t="n"/>
      <c r="T1063" s="14">
        <f>IF(Z1063=0,IF(ISNUMBER(SEARCH("X",AV1063)),"Unrated (0-5; X)","Unrated (0-5)"),IF(Z1063=1,V1063&amp;"/5",V1063&amp;"-"&amp;X1063&amp;"/5 (P"&amp;IF(ISNUMBER(SEARCH("X",AV1063)),"; X","")&amp;")"))</f>
        <v/>
      </c>
      <c r="U1063" s="26">
        <f>IF(AS1063=0,"",IF(AR1063=0,"Incomplete/invalid",IF(AA1063=0,IF(ISNUMBER(SEARCH("X",AW1063)),"Unrated (0-5; X)","Unrated (0-5)"),IF(AA1063=1,W1063&amp;"/5",W1063&amp;"-"&amp;Y1063&amp;"/5 (P"&amp;IF(ISNUMBER(SEARCH("X",AW1063)),"; X","")&amp;")"))))</f>
        <v/>
      </c>
      <c r="V1063" s="53">
        <f>LEN(AV1063)-LEN(SUBSTITUTE(AV1063,"Y",""))</f>
        <v/>
      </c>
      <c r="W1063" s="54">
        <f>IF(AR1063=1,LEN(AW1063)-LEN(SUBSTITUTE(AW1063,"Y","")),"")</f>
        <v/>
      </c>
      <c r="X1063" s="53">
        <f>5-(LEN(AV1063)-LEN(SUBSTITUTE(AV1063,"N","")))</f>
        <v/>
      </c>
      <c r="Y1063" s="54">
        <f>IF(AR1063=1,5-(LEN(AW1063)-LEN(SUBSTITUTE(AW1063,"N",""))),"")</f>
        <v/>
      </c>
      <c r="Z1063" s="55">
        <f>(V1063+5-X1063)/5</f>
        <v/>
      </c>
      <c r="AA1063" s="56">
        <f>IF(AR1063=1,(W1063+5-Y1063)/5,"")</f>
        <v/>
      </c>
      <c r="AB1063" s="57">
        <f>D1063*V1063/5</f>
        <v/>
      </c>
      <c r="AC1063" s="58">
        <f>IF(AR1063=1,D1063*W1063/5,"")</f>
        <v/>
      </c>
      <c r="AD1063" s="57">
        <f>D1063*X1063/5</f>
        <v/>
      </c>
      <c r="AE1063" s="58">
        <f>IF(AR1063=1,D1063*Y1063/5,"")</f>
        <v/>
      </c>
      <c r="AF1063" s="57">
        <f>D1063*Z1063</f>
        <v/>
      </c>
      <c r="AG1063" s="58">
        <f>IF(AR1063=1,D1063*AA1063,"")</f>
        <v/>
      </c>
      <c r="AH1063" s="14" t="inlineStr">
        <is>
          <t>Y: M1, M3, M5 | N: none | X: none | U: M2, M4. See dataset-specific evidence note in MCDM_Grades and the complete rules in MCDM_Rubric.</t>
        </is>
      </c>
      <c r="AI1063" s="27" t="n"/>
      <c r="AJ1063" s="14" t="inlineStr">
        <is>
          <t>https://zenodo.org/records/20687211</t>
        </is>
      </c>
      <c r="AK1063" s="27" t="n"/>
      <c r="AL1063" s="14" t="inlineStr">
        <is>
          <t>P: primary documentation (not evaluator-verified data quality)</t>
        </is>
      </c>
      <c r="AM1063" s="27" t="n"/>
      <c r="AN1063" s="14" t="inlineStr">
        <is>
          <t>10.5281/zenodo.20687211</t>
        </is>
      </c>
      <c r="AO1063" s="27" t="n"/>
      <c r="AP1063" s="14" t="inlineStr">
        <is>
          <t>2026-09-07</t>
        </is>
      </c>
      <c r="AQ1063" s="27" t="n"/>
      <c r="AR1063" s="14">
        <f>IF(AND(AS1063=5,LEN(AW1063)=5,LEN(SUBSTITUTE(SUBSTITUTE(SUBSTITUTE(SUBSTITUTE(AW1063,"Y",""),"N",""),"U",""),"X",""))=0),1,0)</f>
        <v/>
      </c>
      <c r="AS1063" s="14">
        <f>COUNTA(G1063,J1063,M1063,P1063,S1063)</f>
        <v/>
      </c>
      <c r="AT1063" s="14">
        <f>SUM(IF(OR(G1063="Y",G1063="N",G1063="U",G1063="X"),IF(G1063=F1063,1,0),0),IF(OR(J1063="Y",J1063="N",J1063="U",J1063="X"),IF(J1063=I1063,1,0),0),IF(OR(M1063="Y",M1063="N",M1063="U",M1063="X"),IF(M1063=L1063,1,0),0),IF(OR(P1063="Y",P1063="N",P1063="U",P1063="X"),IF(P1063=O1063,1,0),0),IF(OR(S1063="Y",S1063="N",S1063="U",S1063="X"),IF(S1063=R1063,1,0),0))</f>
        <v/>
      </c>
      <c r="AU1063" s="14">
        <f>A1063&amp;"|"&amp;LEFT(C1063,1)</f>
        <v/>
      </c>
      <c r="AV1063" s="14">
        <f>F1063&amp;I1063&amp;L1063&amp;O1063&amp;R1063</f>
        <v/>
      </c>
      <c r="AW1063" s="14">
        <f>G1063&amp;J1063&amp;M1063&amp;P1063&amp;S1063</f>
        <v/>
      </c>
    </row>
    <row r="1064" ht="70" customHeight="1">
      <c r="A1064" s="14" t="inlineStr">
        <is>
          <t>DS-133</t>
        </is>
      </c>
      <c r="B1064" s="14" t="inlineStr">
        <is>
          <t>UAV-7Band-Road-Site-Orthomosaics</t>
        </is>
      </c>
      <c r="C1064" s="14" t="inlineStr">
        <is>
          <t>V Test Readiness</t>
        </is>
      </c>
      <c r="D1064" s="14">
        <f>MCDM_Settings!$D$13</f>
        <v/>
      </c>
      <c r="E1064" s="14" t="inlineStr">
        <is>
          <t>V1 Identify test data</t>
        </is>
      </c>
      <c r="F1064" s="21" t="inlineStr">
        <is>
          <t>Y</t>
        </is>
      </c>
      <c r="G1064" s="23" t="n"/>
      <c r="H1064" s="14" t="inlineStr">
        <is>
          <t>V2 Define the splits</t>
        </is>
      </c>
      <c r="I1064" s="21" t="inlineStr">
        <is>
          <t>U</t>
        </is>
      </c>
      <c r="J1064" s="23" t="n"/>
      <c r="K1064" s="14" t="inlineStr">
        <is>
          <t>V3 Prevent leakage</t>
        </is>
      </c>
      <c r="L1064" s="21" t="inlineStr">
        <is>
          <t>U</t>
        </is>
      </c>
      <c r="M1064" s="23" t="n"/>
      <c r="N1064" s="14" t="inlineStr">
        <is>
          <t>V4 Provide a baseline</t>
        </is>
      </c>
      <c r="O1064" s="21" t="inlineStr">
        <is>
          <t>U</t>
        </is>
      </c>
      <c r="P1064" s="23" t="n"/>
      <c r="Q1064" s="14" t="inlineStr">
        <is>
          <t>V5 Report uncertainty</t>
        </is>
      </c>
      <c r="R1064" s="21" t="inlineStr">
        <is>
          <t>U</t>
        </is>
      </c>
      <c r="S1064" s="23" t="n"/>
      <c r="T1064" s="14">
        <f>IF(Z1064=0,IF(ISNUMBER(SEARCH("X",AV1064)),"Unrated (0-5; X)","Unrated (0-5)"),IF(Z1064=1,V1064&amp;"/5",V1064&amp;"-"&amp;X1064&amp;"/5 (P"&amp;IF(ISNUMBER(SEARCH("X",AV1064)),"; X","")&amp;")"))</f>
        <v/>
      </c>
      <c r="U1064" s="26">
        <f>IF(AS1064=0,"",IF(AR1064=0,"Incomplete/invalid",IF(AA1064=0,IF(ISNUMBER(SEARCH("X",AW1064)),"Unrated (0-5; X)","Unrated (0-5)"),IF(AA1064=1,W1064&amp;"/5",W1064&amp;"-"&amp;Y1064&amp;"/5 (P"&amp;IF(ISNUMBER(SEARCH("X",AW1064)),"; X","")&amp;")"))))</f>
        <v/>
      </c>
      <c r="V1064" s="53">
        <f>LEN(AV1064)-LEN(SUBSTITUTE(AV1064,"Y",""))</f>
        <v/>
      </c>
      <c r="W1064" s="54">
        <f>IF(AR1064=1,LEN(AW1064)-LEN(SUBSTITUTE(AW1064,"Y","")),"")</f>
        <v/>
      </c>
      <c r="X1064" s="53">
        <f>5-(LEN(AV1064)-LEN(SUBSTITUTE(AV1064,"N","")))</f>
        <v/>
      </c>
      <c r="Y1064" s="54">
        <f>IF(AR1064=1,5-(LEN(AW1064)-LEN(SUBSTITUTE(AW1064,"N",""))),"")</f>
        <v/>
      </c>
      <c r="Z1064" s="55">
        <f>(V1064+5-X1064)/5</f>
        <v/>
      </c>
      <c r="AA1064" s="56">
        <f>IF(AR1064=1,(W1064+5-Y1064)/5,"")</f>
        <v/>
      </c>
      <c r="AB1064" s="57">
        <f>D1064*V1064/5</f>
        <v/>
      </c>
      <c r="AC1064" s="58">
        <f>IF(AR1064=1,D1064*W1064/5,"")</f>
        <v/>
      </c>
      <c r="AD1064" s="57">
        <f>D1064*X1064/5</f>
        <v/>
      </c>
      <c r="AE1064" s="58">
        <f>IF(AR1064=1,D1064*Y1064/5,"")</f>
        <v/>
      </c>
      <c r="AF1064" s="57">
        <f>D1064*Z1064</f>
        <v/>
      </c>
      <c r="AG1064" s="58">
        <f>IF(AR1064=1,D1064*AA1064,"")</f>
        <v/>
      </c>
      <c r="AH1064" s="14" t="inlineStr">
        <is>
          <t>Y: V1 | N: none | X: none | U: V2, V3, V4, V5. See dataset-specific evidence note in MCDM_Grades and the complete rules in MCDM_Rubric.</t>
        </is>
      </c>
      <c r="AI1064" s="27" t="n"/>
      <c r="AJ1064" s="14" t="inlineStr">
        <is>
          <t>https://zenodo.org/records/20687211</t>
        </is>
      </c>
      <c r="AK1064" s="27" t="n"/>
      <c r="AL1064" s="14" t="inlineStr">
        <is>
          <t>P: primary documentation (not evaluator-verified data quality)</t>
        </is>
      </c>
      <c r="AM1064" s="27" t="n"/>
      <c r="AN1064" s="14" t="inlineStr">
        <is>
          <t>10.5281/zenodo.20687211</t>
        </is>
      </c>
      <c r="AO1064" s="27" t="n"/>
      <c r="AP1064" s="14" t="inlineStr">
        <is>
          <t>2026-09-07</t>
        </is>
      </c>
      <c r="AQ1064" s="27" t="n"/>
      <c r="AR1064" s="14">
        <f>IF(AND(AS1064=5,LEN(AW1064)=5,LEN(SUBSTITUTE(SUBSTITUTE(SUBSTITUTE(SUBSTITUTE(AW1064,"Y",""),"N",""),"U",""),"X",""))=0),1,0)</f>
        <v/>
      </c>
      <c r="AS1064" s="14">
        <f>COUNTA(G1064,J1064,M1064,P1064,S1064)</f>
        <v/>
      </c>
      <c r="AT1064" s="14">
        <f>SUM(IF(OR(G1064="Y",G1064="N",G1064="U",G1064="X"),IF(G1064=F1064,1,0),0),IF(OR(J1064="Y",J1064="N",J1064="U",J1064="X"),IF(J1064=I1064,1,0),0),IF(OR(M1064="Y",M1064="N",M1064="U",M1064="X"),IF(M1064=L1064,1,0),0),IF(OR(P1064="Y",P1064="N",P1064="U",P1064="X"),IF(P1064=O1064,1,0),0),IF(OR(S1064="Y",S1064="N",S1064="U",S1064="X"),IF(S1064=R1064,1,0),0))</f>
        <v/>
      </c>
      <c r="AU1064" s="14">
        <f>A1064&amp;"|"&amp;LEFT(C1064,1)</f>
        <v/>
      </c>
      <c r="AV1064" s="14">
        <f>F1064&amp;I1064&amp;L1064&amp;O1064&amp;R1064</f>
        <v/>
      </c>
      <c r="AW1064" s="14">
        <f>G1064&amp;J1064&amp;M1064&amp;P1064&amp;S1064</f>
        <v/>
      </c>
    </row>
    <row r="1065" ht="70" customHeight="1">
      <c r="A1065" s="14" t="inlineStr">
        <is>
          <t>DS-133</t>
        </is>
      </c>
      <c r="B1065" s="14" t="inlineStr">
        <is>
          <t>UAV-7Band-Road-Site-Orthomosaics</t>
        </is>
      </c>
      <c r="C1065" s="14" t="inlineStr">
        <is>
          <t>E Engineering Value</t>
        </is>
      </c>
      <c r="D1065" s="14">
        <f>MCDM_Settings!$D$14</f>
        <v/>
      </c>
      <c r="E1065" s="14" t="inlineStr">
        <is>
          <t>E1 Define the outcome</t>
        </is>
      </c>
      <c r="F1065" s="21" t="inlineStr">
        <is>
          <t>U</t>
        </is>
      </c>
      <c r="G1065" s="23" t="n"/>
      <c r="H1065" s="14" t="inlineStr">
        <is>
          <t>E2 Provide measurements</t>
        </is>
      </c>
      <c r="I1065" s="21" t="inlineStr">
        <is>
          <t>U</t>
        </is>
      </c>
      <c r="J1065" s="23" t="n"/>
      <c r="K1065" s="14" t="inlineStr">
        <is>
          <t>E3 Link the records</t>
        </is>
      </c>
      <c r="L1065" s="21" t="inlineStr">
        <is>
          <t>U</t>
        </is>
      </c>
      <c r="M1065" s="23" t="n"/>
      <c r="N1065" s="14" t="inlineStr">
        <is>
          <t>E4 Map agency needs</t>
        </is>
      </c>
      <c r="O1065" s="21" t="inlineStr">
        <is>
          <t>U</t>
        </is>
      </c>
      <c r="P1065" s="23" t="n"/>
      <c r="Q1065" s="14" t="inlineStr">
        <is>
          <t>E5 Validate the decision</t>
        </is>
      </c>
      <c r="R1065" s="21" t="inlineStr">
        <is>
          <t>U</t>
        </is>
      </c>
      <c r="S1065" s="23" t="n"/>
      <c r="T1065" s="14">
        <f>IF(Z1065=0,IF(ISNUMBER(SEARCH("X",AV1065)),"Unrated (0-5; X)","Unrated (0-5)"),IF(Z1065=1,V1065&amp;"/5",V1065&amp;"-"&amp;X1065&amp;"/5 (P"&amp;IF(ISNUMBER(SEARCH("X",AV1065)),"; X","")&amp;")"))</f>
        <v/>
      </c>
      <c r="U1065" s="26">
        <f>IF(AS1065=0,"",IF(AR1065=0,"Incomplete/invalid",IF(AA1065=0,IF(ISNUMBER(SEARCH("X",AW1065)),"Unrated (0-5; X)","Unrated (0-5)"),IF(AA1065=1,W1065&amp;"/5",W1065&amp;"-"&amp;Y1065&amp;"/5 (P"&amp;IF(ISNUMBER(SEARCH("X",AW1065)),"; X","")&amp;")"))))</f>
        <v/>
      </c>
      <c r="V1065" s="53">
        <f>LEN(AV1065)-LEN(SUBSTITUTE(AV1065,"Y",""))</f>
        <v/>
      </c>
      <c r="W1065" s="54">
        <f>IF(AR1065=1,LEN(AW1065)-LEN(SUBSTITUTE(AW1065,"Y","")),"")</f>
        <v/>
      </c>
      <c r="X1065" s="53">
        <f>5-(LEN(AV1065)-LEN(SUBSTITUTE(AV1065,"N","")))</f>
        <v/>
      </c>
      <c r="Y1065" s="54">
        <f>IF(AR1065=1,5-(LEN(AW1065)-LEN(SUBSTITUTE(AW1065,"N",""))),"")</f>
        <v/>
      </c>
      <c r="Z1065" s="55">
        <f>(V1065+5-X1065)/5</f>
        <v/>
      </c>
      <c r="AA1065" s="56">
        <f>IF(AR1065=1,(W1065+5-Y1065)/5,"")</f>
        <v/>
      </c>
      <c r="AB1065" s="57">
        <f>D1065*V1065/5</f>
        <v/>
      </c>
      <c r="AC1065" s="58">
        <f>IF(AR1065=1,D1065*W1065/5,"")</f>
        <v/>
      </c>
      <c r="AD1065" s="57">
        <f>D1065*X1065/5</f>
        <v/>
      </c>
      <c r="AE1065" s="58">
        <f>IF(AR1065=1,D1065*Y1065/5,"")</f>
        <v/>
      </c>
      <c r="AF1065" s="57">
        <f>D1065*Z1065</f>
        <v/>
      </c>
      <c r="AG1065" s="58">
        <f>IF(AR1065=1,D1065*AA1065,"")</f>
        <v/>
      </c>
      <c r="AH1065" s="14" t="inlineStr">
        <is>
          <t>Y: none | N: none | X: none | U: E1, E2, E3, E4, E5. See dataset-specific evidence note in MCDM_Grades and the complete rules in MCDM_Rubric.</t>
        </is>
      </c>
      <c r="AI1065" s="27" t="n"/>
      <c r="AJ1065" s="14" t="inlineStr">
        <is>
          <t>https://zenodo.org/records/20687211</t>
        </is>
      </c>
      <c r="AK1065" s="27" t="n"/>
      <c r="AL1065" s="14" t="inlineStr">
        <is>
          <t>P: primary documentation (not evaluator-verified data quality)</t>
        </is>
      </c>
      <c r="AM1065" s="27" t="n"/>
      <c r="AN1065" s="14" t="inlineStr">
        <is>
          <t>10.5281/zenodo.20687211</t>
        </is>
      </c>
      <c r="AO1065" s="27" t="n"/>
      <c r="AP1065" s="14" t="inlineStr">
        <is>
          <t>2026-09-07</t>
        </is>
      </c>
      <c r="AQ1065" s="27" t="n"/>
      <c r="AR1065" s="14">
        <f>IF(AND(AS1065=5,LEN(AW1065)=5,LEN(SUBSTITUTE(SUBSTITUTE(SUBSTITUTE(SUBSTITUTE(AW1065,"Y",""),"N",""),"U",""),"X",""))=0),1,0)</f>
        <v/>
      </c>
      <c r="AS1065" s="14">
        <f>COUNTA(G1065,J1065,M1065,P1065,S1065)</f>
        <v/>
      </c>
      <c r="AT1065" s="14">
        <f>SUM(IF(OR(G1065="Y",G1065="N",G1065="U",G1065="X"),IF(G1065=F1065,1,0),0),IF(OR(J1065="Y",J1065="N",J1065="U",J1065="X"),IF(J1065=I1065,1,0),0),IF(OR(M1065="Y",M1065="N",M1065="U",M1065="X"),IF(M1065=L1065,1,0),0),IF(OR(P1065="Y",P1065="N",P1065="U",P1065="X"),IF(P1065=O1065,1,0),0),IF(OR(S1065="Y",S1065="N",S1065="U",S1065="X"),IF(S1065=R1065,1,0),0))</f>
        <v/>
      </c>
      <c r="AU1065" s="14">
        <f>A1065&amp;"|"&amp;LEFT(C1065,1)</f>
        <v/>
      </c>
      <c r="AV1065" s="14">
        <f>F1065&amp;I1065&amp;L1065&amp;O1065&amp;R1065</f>
        <v/>
      </c>
      <c r="AW1065" s="14">
        <f>G1065&amp;J1065&amp;M1065&amp;P1065&amp;S1065</f>
        <v/>
      </c>
    </row>
    <row r="1066" ht="70" customHeight="1">
      <c r="A1066" s="14" t="inlineStr">
        <is>
          <t>DS-134</t>
        </is>
      </c>
      <c r="B1066" s="14" t="inlineStr">
        <is>
          <t>UAV-Based Imagery for Road Damage Detection (Poland)</t>
        </is>
      </c>
      <c r="C1066" s="14" t="inlineStr">
        <is>
          <t>A Access</t>
        </is>
      </c>
      <c r="D1066" s="14">
        <f>MCDM_Settings!$D$7</f>
        <v/>
      </c>
      <c r="E1066" s="14" t="inlineStr">
        <is>
          <t>A1 Find the release</t>
        </is>
      </c>
      <c r="F1066" s="21" t="inlineStr">
        <is>
          <t>Y</t>
        </is>
      </c>
      <c r="G1066" s="23" t="n"/>
      <c r="H1066" s="14" t="inlineStr">
        <is>
          <t>A2 Get the data</t>
        </is>
      </c>
      <c r="I1066" s="21" t="inlineStr">
        <is>
          <t>Y</t>
        </is>
      </c>
      <c r="J1066" s="23" t="n"/>
      <c r="K1066" s="14" t="inlineStr">
        <is>
          <t>A3 Check the license</t>
        </is>
      </c>
      <c r="L1066" s="21" t="inlineStr">
        <is>
          <t>Y</t>
        </is>
      </c>
      <c r="M1066" s="23" t="n"/>
      <c r="N1066" s="14" t="inlineStr">
        <is>
          <t>A4 Check other rights</t>
        </is>
      </c>
      <c r="O1066" s="21" t="inlineStr">
        <is>
          <t>U</t>
        </is>
      </c>
      <c r="P1066" s="23" t="n"/>
      <c r="Q1066" s="14" t="inlineStr">
        <is>
          <t>A5 Open a sample</t>
        </is>
      </c>
      <c r="R1066" s="21" t="inlineStr">
        <is>
          <t>U</t>
        </is>
      </c>
      <c r="S1066" s="23" t="n"/>
      <c r="T1066" s="14">
        <f>IF(Z1066=0,IF(ISNUMBER(SEARCH("X",AV1066)),"Unrated (0-5; X)","Unrated (0-5)"),IF(Z1066=1,V1066&amp;"/5",V1066&amp;"-"&amp;X1066&amp;"/5 (P"&amp;IF(ISNUMBER(SEARCH("X",AV1066)),"; X","")&amp;")"))</f>
        <v/>
      </c>
      <c r="U1066" s="26">
        <f>IF(AS1066=0,"",IF(AR1066=0,"Incomplete/invalid",IF(AA1066=0,IF(ISNUMBER(SEARCH("X",AW1066)),"Unrated (0-5; X)","Unrated (0-5)"),IF(AA1066=1,W1066&amp;"/5",W1066&amp;"-"&amp;Y1066&amp;"/5 (P"&amp;IF(ISNUMBER(SEARCH("X",AW1066)),"; X","")&amp;")"))))</f>
        <v/>
      </c>
      <c r="V1066" s="53">
        <f>LEN(AV1066)-LEN(SUBSTITUTE(AV1066,"Y",""))</f>
        <v/>
      </c>
      <c r="W1066" s="54">
        <f>IF(AR1066=1,LEN(AW1066)-LEN(SUBSTITUTE(AW1066,"Y","")),"")</f>
        <v/>
      </c>
      <c r="X1066" s="53">
        <f>5-(LEN(AV1066)-LEN(SUBSTITUTE(AV1066,"N","")))</f>
        <v/>
      </c>
      <c r="Y1066" s="54">
        <f>IF(AR1066=1,5-(LEN(AW1066)-LEN(SUBSTITUTE(AW1066,"N",""))),"")</f>
        <v/>
      </c>
      <c r="Z1066" s="55">
        <f>(V1066+5-X1066)/5</f>
        <v/>
      </c>
      <c r="AA1066" s="56">
        <f>IF(AR1066=1,(W1066+5-Y1066)/5,"")</f>
        <v/>
      </c>
      <c r="AB1066" s="57">
        <f>D1066*V1066/5</f>
        <v/>
      </c>
      <c r="AC1066" s="58">
        <f>IF(AR1066=1,D1066*W1066/5,"")</f>
        <v/>
      </c>
      <c r="AD1066" s="57">
        <f>D1066*X1066/5</f>
        <v/>
      </c>
      <c r="AE1066" s="58">
        <f>IF(AR1066=1,D1066*Y1066/5,"")</f>
        <v/>
      </c>
      <c r="AF1066" s="57">
        <f>D1066*Z1066</f>
        <v/>
      </c>
      <c r="AG1066" s="58">
        <f>IF(AR1066=1,D1066*AA1066,"")</f>
        <v/>
      </c>
      <c r="AH1066" s="14" t="inlineStr">
        <is>
          <t>Y: A1, A2, A3 | N: none | X: none | U: A4, A5. See dataset-specific evidence note in MCDM_Grades and the complete rules in MCDM_Rubric.</t>
        </is>
      </c>
      <c r="AI1066" s="27" t="n"/>
      <c r="AJ1066" s="14" t="inlineStr">
        <is>
          <t>https://zenodo.org/records/11473582</t>
        </is>
      </c>
      <c r="AK1066" s="27" t="n"/>
      <c r="AL1066" s="14" t="inlineStr">
        <is>
          <t>P: primary documentation (not evaluator-verified data quality)</t>
        </is>
      </c>
      <c r="AM1066" s="27" t="n"/>
      <c r="AN1066" s="14" t="inlineStr">
        <is>
          <t>10.5281/zenodo.11473582</t>
        </is>
      </c>
      <c r="AO1066" s="27" t="n"/>
      <c r="AP1066" s="14" t="inlineStr">
        <is>
          <t>2026-09-07</t>
        </is>
      </c>
      <c r="AQ1066" s="27" t="n"/>
      <c r="AR1066" s="14">
        <f>IF(AND(AS1066=5,LEN(AW1066)=5,LEN(SUBSTITUTE(SUBSTITUTE(SUBSTITUTE(SUBSTITUTE(AW1066,"Y",""),"N",""),"U",""),"X",""))=0),1,0)</f>
        <v/>
      </c>
      <c r="AS1066" s="14">
        <f>COUNTA(G1066,J1066,M1066,P1066,S1066)</f>
        <v/>
      </c>
      <c r="AT1066" s="14">
        <f>SUM(IF(OR(G1066="Y",G1066="N",G1066="U",G1066="X"),IF(G1066=F1066,1,0),0),IF(OR(J1066="Y",J1066="N",J1066="U",J1066="X"),IF(J1066=I1066,1,0),0),IF(OR(M1066="Y",M1066="N",M1066="U",M1066="X"),IF(M1066=L1066,1,0),0),IF(OR(P1066="Y",P1066="N",P1066="U",P1066="X"),IF(P1066=O1066,1,0),0),IF(OR(S1066="Y",S1066="N",S1066="U",S1066="X"),IF(S1066=R1066,1,0),0))</f>
        <v/>
      </c>
      <c r="AU1066" s="14">
        <f>A1066&amp;"|"&amp;LEFT(C1066,1)</f>
        <v/>
      </c>
      <c r="AV1066" s="14">
        <f>F1066&amp;I1066&amp;L1066&amp;O1066&amp;R1066</f>
        <v/>
      </c>
      <c r="AW1066" s="14">
        <f>G1066&amp;J1066&amp;M1066&amp;P1066&amp;S1066</f>
        <v/>
      </c>
    </row>
    <row r="1067" ht="70" customHeight="1">
      <c r="A1067" s="14" t="inlineStr">
        <is>
          <t>DS-134</t>
        </is>
      </c>
      <c r="B1067" s="14" t="inlineStr">
        <is>
          <t>UAV-Based Imagery for Road Damage Detection (Poland)</t>
        </is>
      </c>
      <c r="C1067" s="14" t="inlineStr">
        <is>
          <t>L Label Quality</t>
        </is>
      </c>
      <c r="D1067" s="14">
        <f>MCDM_Settings!$D$8</f>
        <v/>
      </c>
      <c r="E1067" s="14" t="inlineStr">
        <is>
          <t>L1 Define the targets</t>
        </is>
      </c>
      <c r="F1067" s="21" t="inlineStr">
        <is>
          <t>U</t>
        </is>
      </c>
      <c r="G1067" s="23" t="n"/>
      <c r="H1067" s="14" t="inlineStr">
        <is>
          <t>L2 Explain the rules</t>
        </is>
      </c>
      <c r="I1067" s="21" t="inlineStr">
        <is>
          <t>U</t>
        </is>
      </c>
      <c r="J1067" s="23" t="n"/>
      <c r="K1067" s="14" t="inlineStr">
        <is>
          <t>L3 Identify the team</t>
        </is>
      </c>
      <c r="L1067" s="21" t="inlineStr">
        <is>
          <t>U</t>
        </is>
      </c>
      <c r="M1067" s="23" t="n"/>
      <c r="N1067" s="14" t="inlineStr">
        <is>
          <t>L4 Review and correct</t>
        </is>
      </c>
      <c r="O1067" s="21" t="inlineStr">
        <is>
          <t>U</t>
        </is>
      </c>
      <c r="P1067" s="23" t="n"/>
      <c r="Q1067" s="14" t="inlineStr">
        <is>
          <t>L5 Measure reliability</t>
        </is>
      </c>
      <c r="R1067" s="21" t="inlineStr">
        <is>
          <t>U</t>
        </is>
      </c>
      <c r="S1067" s="23" t="n"/>
      <c r="T1067" s="14">
        <f>IF(Z1067=0,IF(ISNUMBER(SEARCH("X",AV1067)),"Unrated (0-5; X)","Unrated (0-5)"),IF(Z1067=1,V1067&amp;"/5",V1067&amp;"-"&amp;X1067&amp;"/5 (P"&amp;IF(ISNUMBER(SEARCH("X",AV1067)),"; X","")&amp;")"))</f>
        <v/>
      </c>
      <c r="U1067" s="26">
        <f>IF(AS1067=0,"",IF(AR1067=0,"Incomplete/invalid",IF(AA1067=0,IF(ISNUMBER(SEARCH("X",AW1067)),"Unrated (0-5; X)","Unrated (0-5)"),IF(AA1067=1,W1067&amp;"/5",W1067&amp;"-"&amp;Y1067&amp;"/5 (P"&amp;IF(ISNUMBER(SEARCH("X",AW1067)),"; X","")&amp;")"))))</f>
        <v/>
      </c>
      <c r="V1067" s="53">
        <f>LEN(AV1067)-LEN(SUBSTITUTE(AV1067,"Y",""))</f>
        <v/>
      </c>
      <c r="W1067" s="54">
        <f>IF(AR1067=1,LEN(AW1067)-LEN(SUBSTITUTE(AW1067,"Y","")),"")</f>
        <v/>
      </c>
      <c r="X1067" s="53">
        <f>5-(LEN(AV1067)-LEN(SUBSTITUTE(AV1067,"N","")))</f>
        <v/>
      </c>
      <c r="Y1067" s="54">
        <f>IF(AR1067=1,5-(LEN(AW1067)-LEN(SUBSTITUTE(AW1067,"N",""))),"")</f>
        <v/>
      </c>
      <c r="Z1067" s="55">
        <f>(V1067+5-X1067)/5</f>
        <v/>
      </c>
      <c r="AA1067" s="56">
        <f>IF(AR1067=1,(W1067+5-Y1067)/5,"")</f>
        <v/>
      </c>
      <c r="AB1067" s="57">
        <f>D1067*V1067/5</f>
        <v/>
      </c>
      <c r="AC1067" s="58">
        <f>IF(AR1067=1,D1067*W1067/5,"")</f>
        <v/>
      </c>
      <c r="AD1067" s="57">
        <f>D1067*X1067/5</f>
        <v/>
      </c>
      <c r="AE1067" s="58">
        <f>IF(AR1067=1,D1067*Y1067/5,"")</f>
        <v/>
      </c>
      <c r="AF1067" s="57">
        <f>D1067*Z1067</f>
        <v/>
      </c>
      <c r="AG1067" s="58">
        <f>IF(AR1067=1,D1067*AA1067,"")</f>
        <v/>
      </c>
      <c r="AH1067" s="14" t="inlineStr">
        <is>
          <t>Y: none | N: none | X: none | U: L1, L2, L3, L4, L5. See dataset-specific evidence note in MCDM_Grades and the complete rules in MCDM_Rubric.</t>
        </is>
      </c>
      <c r="AI1067" s="27" t="n"/>
      <c r="AJ1067" s="14" t="inlineStr">
        <is>
          <t>https://zenodo.org/records/11473582</t>
        </is>
      </c>
      <c r="AK1067" s="27" t="n"/>
      <c r="AL1067" s="14" t="inlineStr">
        <is>
          <t>P: primary documentation (not evaluator-verified data quality)</t>
        </is>
      </c>
      <c r="AM1067" s="27" t="n"/>
      <c r="AN1067" s="14" t="inlineStr">
        <is>
          <t>10.5281/zenodo.11473582</t>
        </is>
      </c>
      <c r="AO1067" s="27" t="n"/>
      <c r="AP1067" s="14" t="inlineStr">
        <is>
          <t>2026-09-07</t>
        </is>
      </c>
      <c r="AQ1067" s="27" t="n"/>
      <c r="AR1067" s="14">
        <f>IF(AND(AS1067=5,LEN(AW1067)=5,LEN(SUBSTITUTE(SUBSTITUTE(SUBSTITUTE(SUBSTITUTE(AW1067,"Y",""),"N",""),"U",""),"X",""))=0),1,0)</f>
        <v/>
      </c>
      <c r="AS1067" s="14">
        <f>COUNTA(G1067,J1067,M1067,P1067,S1067)</f>
        <v/>
      </c>
      <c r="AT1067" s="14">
        <f>SUM(IF(OR(G1067="Y",G1067="N",G1067="U",G1067="X"),IF(G1067=F1067,1,0),0),IF(OR(J1067="Y",J1067="N",J1067="U",J1067="X"),IF(J1067=I1067,1,0),0),IF(OR(M1067="Y",M1067="N",M1067="U",M1067="X"),IF(M1067=L1067,1,0),0),IF(OR(P1067="Y",P1067="N",P1067="U",P1067="X"),IF(P1067=O1067,1,0),0),IF(OR(S1067="Y",S1067="N",S1067="U",S1067="X"),IF(S1067=R1067,1,0),0))</f>
        <v/>
      </c>
      <c r="AU1067" s="14">
        <f>A1067&amp;"|"&amp;LEFT(C1067,1)</f>
        <v/>
      </c>
      <c r="AV1067" s="14">
        <f>F1067&amp;I1067&amp;L1067&amp;O1067&amp;R1067</f>
        <v/>
      </c>
      <c r="AW1067" s="14">
        <f>G1067&amp;J1067&amp;M1067&amp;P1067&amp;S1067</f>
        <v/>
      </c>
    </row>
    <row r="1068" ht="70" customHeight="1">
      <c r="A1068" s="14" t="inlineStr">
        <is>
          <t>DS-134</t>
        </is>
      </c>
      <c r="B1068" s="14" t="inlineStr">
        <is>
          <t>UAV-Based Imagery for Road Damage Detection (Poland)</t>
        </is>
      </c>
      <c r="C1068" s="14" t="inlineStr">
        <is>
          <t>D Documentation</t>
        </is>
      </c>
      <c r="D1068" s="14">
        <f>MCDM_Settings!$D$9</f>
        <v/>
      </c>
      <c r="E1068" s="14" t="inlineStr">
        <is>
          <t>D1 Describe the files</t>
        </is>
      </c>
      <c r="F1068" s="21" t="inlineStr">
        <is>
          <t>U</t>
        </is>
      </c>
      <c r="G1068" s="23" t="n"/>
      <c r="H1068" s="14" t="inlineStr">
        <is>
          <t>D2 Explain the source</t>
        </is>
      </c>
      <c r="I1068" s="21" t="inlineStr">
        <is>
          <t>Y</t>
        </is>
      </c>
      <c r="J1068" s="23" t="n"/>
      <c r="K1068" s="14" t="inlineStr">
        <is>
          <t>D3 Track the version</t>
        </is>
      </c>
      <c r="L1068" s="21" t="inlineStr">
        <is>
          <t>Y</t>
        </is>
      </c>
      <c r="M1068" s="23" t="n"/>
      <c r="N1068" s="14" t="inlineStr">
        <is>
          <t>D4 State the limits</t>
        </is>
      </c>
      <c r="O1068" s="21" t="inlineStr">
        <is>
          <t>U</t>
        </is>
      </c>
      <c r="P1068" s="23" t="n"/>
      <c r="Q1068" s="14" t="inlineStr">
        <is>
          <t>D5 Locate the details</t>
        </is>
      </c>
      <c r="R1068" s="21" t="inlineStr">
        <is>
          <t>Y</t>
        </is>
      </c>
      <c r="S1068" s="23" t="n"/>
      <c r="T1068" s="14">
        <f>IF(Z1068=0,IF(ISNUMBER(SEARCH("X",AV1068)),"Unrated (0-5; X)","Unrated (0-5)"),IF(Z1068=1,V1068&amp;"/5",V1068&amp;"-"&amp;X1068&amp;"/5 (P"&amp;IF(ISNUMBER(SEARCH("X",AV1068)),"; X","")&amp;")"))</f>
        <v/>
      </c>
      <c r="U1068" s="26">
        <f>IF(AS1068=0,"",IF(AR1068=0,"Incomplete/invalid",IF(AA1068=0,IF(ISNUMBER(SEARCH("X",AW1068)),"Unrated (0-5; X)","Unrated (0-5)"),IF(AA1068=1,W1068&amp;"/5",W1068&amp;"-"&amp;Y1068&amp;"/5 (P"&amp;IF(ISNUMBER(SEARCH("X",AW1068)),"; X","")&amp;")"))))</f>
        <v/>
      </c>
      <c r="V1068" s="53">
        <f>LEN(AV1068)-LEN(SUBSTITUTE(AV1068,"Y",""))</f>
        <v/>
      </c>
      <c r="W1068" s="54">
        <f>IF(AR1068=1,LEN(AW1068)-LEN(SUBSTITUTE(AW1068,"Y","")),"")</f>
        <v/>
      </c>
      <c r="X1068" s="53">
        <f>5-(LEN(AV1068)-LEN(SUBSTITUTE(AV1068,"N","")))</f>
        <v/>
      </c>
      <c r="Y1068" s="54">
        <f>IF(AR1068=1,5-(LEN(AW1068)-LEN(SUBSTITUTE(AW1068,"N",""))),"")</f>
        <v/>
      </c>
      <c r="Z1068" s="55">
        <f>(V1068+5-X1068)/5</f>
        <v/>
      </c>
      <c r="AA1068" s="56">
        <f>IF(AR1068=1,(W1068+5-Y1068)/5,"")</f>
        <v/>
      </c>
      <c r="AB1068" s="57">
        <f>D1068*V1068/5</f>
        <v/>
      </c>
      <c r="AC1068" s="58">
        <f>IF(AR1068=1,D1068*W1068/5,"")</f>
        <v/>
      </c>
      <c r="AD1068" s="57">
        <f>D1068*X1068/5</f>
        <v/>
      </c>
      <c r="AE1068" s="58">
        <f>IF(AR1068=1,D1068*Y1068/5,"")</f>
        <v/>
      </c>
      <c r="AF1068" s="57">
        <f>D1068*Z1068</f>
        <v/>
      </c>
      <c r="AG1068" s="58">
        <f>IF(AR1068=1,D1068*AA1068,"")</f>
        <v/>
      </c>
      <c r="AH1068" s="14" t="inlineStr">
        <is>
          <t>Y: D2, D3, D5 | N: none | X: none | U: D1, D4. See dataset-specific evidence note in MCDM_Grades and the complete rules in MCDM_Rubric.</t>
        </is>
      </c>
      <c r="AI1068" s="27" t="n"/>
      <c r="AJ1068" s="14" t="inlineStr">
        <is>
          <t>https://zenodo.org/records/11473582</t>
        </is>
      </c>
      <c r="AK1068" s="27" t="n"/>
      <c r="AL1068" s="14" t="inlineStr">
        <is>
          <t>P: primary documentation (not evaluator-verified data quality)</t>
        </is>
      </c>
      <c r="AM1068" s="27" t="n"/>
      <c r="AN1068" s="14" t="inlineStr">
        <is>
          <t>10.5281/zenodo.11473582</t>
        </is>
      </c>
      <c r="AO1068" s="27" t="n"/>
      <c r="AP1068" s="14" t="inlineStr">
        <is>
          <t>2026-09-07</t>
        </is>
      </c>
      <c r="AQ1068" s="27" t="n"/>
      <c r="AR1068" s="14">
        <f>IF(AND(AS1068=5,LEN(AW1068)=5,LEN(SUBSTITUTE(SUBSTITUTE(SUBSTITUTE(SUBSTITUTE(AW1068,"Y",""),"N",""),"U",""),"X",""))=0),1,0)</f>
        <v/>
      </c>
      <c r="AS1068" s="14">
        <f>COUNTA(G1068,J1068,M1068,P1068,S1068)</f>
        <v/>
      </c>
      <c r="AT1068" s="14">
        <f>SUM(IF(OR(G1068="Y",G1068="N",G1068="U",G1068="X"),IF(G1068=F1068,1,0),0),IF(OR(J1068="Y",J1068="N",J1068="U",J1068="X"),IF(J1068=I1068,1,0),0),IF(OR(M1068="Y",M1068="N",M1068="U",M1068="X"),IF(M1068=L1068,1,0),0),IF(OR(P1068="Y",P1068="N",P1068="U",P1068="X"),IF(P1068=O1068,1,0),0),IF(OR(S1068="Y",S1068="N",S1068="U",S1068="X"),IF(S1068=R1068,1,0),0))</f>
        <v/>
      </c>
      <c r="AU1068" s="14">
        <f>A1068&amp;"|"&amp;LEFT(C1068,1)</f>
        <v/>
      </c>
      <c r="AV1068" s="14">
        <f>F1068&amp;I1068&amp;L1068&amp;O1068&amp;R1068</f>
        <v/>
      </c>
      <c r="AW1068" s="14">
        <f>G1068&amp;J1068&amp;M1068&amp;P1068&amp;S1068</f>
        <v/>
      </c>
    </row>
    <row r="1069" ht="70" customHeight="1">
      <c r="A1069" s="14" t="inlineStr">
        <is>
          <t>DS-134</t>
        </is>
      </c>
      <c r="B1069" s="14" t="inlineStr">
        <is>
          <t>UAV-Based Imagery for Road Damage Detection (Poland)</t>
        </is>
      </c>
      <c r="C1069" s="14" t="inlineStr">
        <is>
          <t>C Sample Size</t>
        </is>
      </c>
      <c r="D1069" s="14">
        <f>MCDM_Settings!$D$10</f>
        <v/>
      </c>
      <c r="E1069" s="14" t="inlineStr">
        <is>
          <t>C1 Count originals</t>
        </is>
      </c>
      <c r="F1069" s="21" t="inlineStr">
        <is>
          <t>Y</t>
        </is>
      </c>
      <c r="G1069" s="23" t="n"/>
      <c r="H1069" s="14" t="inlineStr">
        <is>
          <t>C2 Count each class</t>
        </is>
      </c>
      <c r="I1069" s="21" t="inlineStr">
        <is>
          <t>U</t>
        </is>
      </c>
      <c r="J1069" s="23" t="n"/>
      <c r="K1069" s="14" t="inlineStr">
        <is>
          <t>C3 Count each group</t>
        </is>
      </c>
      <c r="L1069" s="21" t="inlineStr">
        <is>
          <t>Y</t>
        </is>
      </c>
      <c r="M1069" s="23" t="n"/>
      <c r="N1069" s="14" t="inlineStr">
        <is>
          <t>C4 Count each split</t>
        </is>
      </c>
      <c r="O1069" s="21" t="inlineStr">
        <is>
          <t>U</t>
        </is>
      </c>
      <c r="P1069" s="23" t="n"/>
      <c r="Q1069" s="14" t="inlineStr">
        <is>
          <t>C5 Justify the size</t>
        </is>
      </c>
      <c r="R1069" s="21" t="inlineStr">
        <is>
          <t>U</t>
        </is>
      </c>
      <c r="S1069" s="23" t="n"/>
      <c r="T1069" s="14">
        <f>IF(Z1069=0,IF(ISNUMBER(SEARCH("X",AV1069)),"Unrated (0-5; X)","Unrated (0-5)"),IF(Z1069=1,V1069&amp;"/5",V1069&amp;"-"&amp;X1069&amp;"/5 (P"&amp;IF(ISNUMBER(SEARCH("X",AV1069)),"; X","")&amp;")"))</f>
        <v/>
      </c>
      <c r="U1069" s="26">
        <f>IF(AS1069=0,"",IF(AR1069=0,"Incomplete/invalid",IF(AA1069=0,IF(ISNUMBER(SEARCH("X",AW1069)),"Unrated (0-5; X)","Unrated (0-5)"),IF(AA1069=1,W1069&amp;"/5",W1069&amp;"-"&amp;Y1069&amp;"/5 (P"&amp;IF(ISNUMBER(SEARCH("X",AW1069)),"; X","")&amp;")"))))</f>
        <v/>
      </c>
      <c r="V1069" s="53">
        <f>LEN(AV1069)-LEN(SUBSTITUTE(AV1069,"Y",""))</f>
        <v/>
      </c>
      <c r="W1069" s="54">
        <f>IF(AR1069=1,LEN(AW1069)-LEN(SUBSTITUTE(AW1069,"Y","")),"")</f>
        <v/>
      </c>
      <c r="X1069" s="53">
        <f>5-(LEN(AV1069)-LEN(SUBSTITUTE(AV1069,"N","")))</f>
        <v/>
      </c>
      <c r="Y1069" s="54">
        <f>IF(AR1069=1,5-(LEN(AW1069)-LEN(SUBSTITUTE(AW1069,"N",""))),"")</f>
        <v/>
      </c>
      <c r="Z1069" s="55">
        <f>(V1069+5-X1069)/5</f>
        <v/>
      </c>
      <c r="AA1069" s="56">
        <f>IF(AR1069=1,(W1069+5-Y1069)/5,"")</f>
        <v/>
      </c>
      <c r="AB1069" s="57">
        <f>D1069*V1069/5</f>
        <v/>
      </c>
      <c r="AC1069" s="58">
        <f>IF(AR1069=1,D1069*W1069/5,"")</f>
        <v/>
      </c>
      <c r="AD1069" s="57">
        <f>D1069*X1069/5</f>
        <v/>
      </c>
      <c r="AE1069" s="58">
        <f>IF(AR1069=1,D1069*Y1069/5,"")</f>
        <v/>
      </c>
      <c r="AF1069" s="57">
        <f>D1069*Z1069</f>
        <v/>
      </c>
      <c r="AG1069" s="58">
        <f>IF(AR1069=1,D1069*AA1069,"")</f>
        <v/>
      </c>
      <c r="AH1069" s="14" t="inlineStr">
        <is>
          <t>Y: C1, C3 | N: none | X: none | U: C2, C4, C5. See dataset-specific evidence note in MCDM_Grades and the complete rules in MCDM_Rubric.</t>
        </is>
      </c>
      <c r="AI1069" s="27" t="n"/>
      <c r="AJ1069" s="14" t="inlineStr">
        <is>
          <t>https://zenodo.org/records/11473582</t>
        </is>
      </c>
      <c r="AK1069" s="27" t="n"/>
      <c r="AL1069" s="14" t="inlineStr">
        <is>
          <t>P: primary documentation (not evaluator-verified data quality)</t>
        </is>
      </c>
      <c r="AM1069" s="27" t="n"/>
      <c r="AN1069" s="14" t="inlineStr">
        <is>
          <t>10.5281/zenodo.11473582</t>
        </is>
      </c>
      <c r="AO1069" s="27" t="n"/>
      <c r="AP1069" s="14" t="inlineStr">
        <is>
          <t>2026-09-07</t>
        </is>
      </c>
      <c r="AQ1069" s="27" t="n"/>
      <c r="AR1069" s="14">
        <f>IF(AND(AS1069=5,LEN(AW1069)=5,LEN(SUBSTITUTE(SUBSTITUTE(SUBSTITUTE(SUBSTITUTE(AW1069,"Y",""),"N",""),"U",""),"X",""))=0),1,0)</f>
        <v/>
      </c>
      <c r="AS1069" s="14">
        <f>COUNTA(G1069,J1069,M1069,P1069,S1069)</f>
        <v/>
      </c>
      <c r="AT1069" s="14">
        <f>SUM(IF(OR(G1069="Y",G1069="N",G1069="U",G1069="X"),IF(G1069=F1069,1,0),0),IF(OR(J1069="Y",J1069="N",J1069="U",J1069="X"),IF(J1069=I1069,1,0),0),IF(OR(M1069="Y",M1069="N",M1069="U",M1069="X"),IF(M1069=L1069,1,0),0),IF(OR(P1069="Y",P1069="N",P1069="U",P1069="X"),IF(P1069=O1069,1,0),0),IF(OR(S1069="Y",S1069="N",S1069="U",S1069="X"),IF(S1069=R1069,1,0),0))</f>
        <v/>
      </c>
      <c r="AU1069" s="14">
        <f>A1069&amp;"|"&amp;LEFT(C1069,1)</f>
        <v/>
      </c>
      <c r="AV1069" s="14">
        <f>F1069&amp;I1069&amp;L1069&amp;O1069&amp;R1069</f>
        <v/>
      </c>
      <c r="AW1069" s="14">
        <f>G1069&amp;J1069&amp;M1069&amp;P1069&amp;S1069</f>
        <v/>
      </c>
    </row>
    <row r="1070" ht="70" customHeight="1">
      <c r="A1070" s="14" t="inlineStr">
        <is>
          <t>DS-134</t>
        </is>
      </c>
      <c r="B1070" s="14" t="inlineStr">
        <is>
          <t>UAV-Based Imagery for Road Damage Detection (Poland)</t>
        </is>
      </c>
      <c r="C1070" s="14" t="inlineStr">
        <is>
          <t>R Domain Fit</t>
        </is>
      </c>
      <c r="D1070" s="14">
        <f>MCDM_Settings!$D$11</f>
        <v/>
      </c>
      <c r="E1070" s="14" t="inlineStr">
        <is>
          <t>R1 Define the domain</t>
        </is>
      </c>
      <c r="F1070" s="21" t="inlineStr">
        <is>
          <t>Y</t>
        </is>
      </c>
      <c r="G1070" s="23" t="n"/>
      <c r="H1070" s="14" t="inlineStr">
        <is>
          <t>R2 Describe coverage</t>
        </is>
      </c>
      <c r="I1070" s="21" t="inlineStr">
        <is>
          <t>U</t>
        </is>
      </c>
      <c r="J1070" s="23" t="n"/>
      <c r="K1070" s="14" t="inlineStr">
        <is>
          <t>R3 Compare the target</t>
        </is>
      </c>
      <c r="L1070" s="21" t="inlineStr">
        <is>
          <t>U</t>
        </is>
      </c>
      <c r="M1070" s="23" t="n"/>
      <c r="N1070" s="14" t="inlineStr">
        <is>
          <t>R4 Check for bias</t>
        </is>
      </c>
      <c r="O1070" s="21" t="inlineStr">
        <is>
          <t>Y</t>
        </is>
      </c>
      <c r="P1070" s="23" t="n"/>
      <c r="Q1070" s="14" t="inlineStr">
        <is>
          <t>R5 Test a new domain</t>
        </is>
      </c>
      <c r="R1070" s="21" t="inlineStr">
        <is>
          <t>U</t>
        </is>
      </c>
      <c r="S1070" s="23" t="n"/>
      <c r="T1070" s="14">
        <f>IF(Z1070=0,IF(ISNUMBER(SEARCH("X",AV1070)),"Unrated (0-5; X)","Unrated (0-5)"),IF(Z1070=1,V1070&amp;"/5",V1070&amp;"-"&amp;X1070&amp;"/5 (P"&amp;IF(ISNUMBER(SEARCH("X",AV1070)),"; X","")&amp;")"))</f>
        <v/>
      </c>
      <c r="U1070" s="26">
        <f>IF(AS1070=0,"",IF(AR1070=0,"Incomplete/invalid",IF(AA1070=0,IF(ISNUMBER(SEARCH("X",AW1070)),"Unrated (0-5; X)","Unrated (0-5)"),IF(AA1070=1,W1070&amp;"/5",W1070&amp;"-"&amp;Y1070&amp;"/5 (P"&amp;IF(ISNUMBER(SEARCH("X",AW1070)),"; X","")&amp;")"))))</f>
        <v/>
      </c>
      <c r="V1070" s="53">
        <f>LEN(AV1070)-LEN(SUBSTITUTE(AV1070,"Y",""))</f>
        <v/>
      </c>
      <c r="W1070" s="54">
        <f>IF(AR1070=1,LEN(AW1070)-LEN(SUBSTITUTE(AW1070,"Y","")),"")</f>
        <v/>
      </c>
      <c r="X1070" s="53">
        <f>5-(LEN(AV1070)-LEN(SUBSTITUTE(AV1070,"N","")))</f>
        <v/>
      </c>
      <c r="Y1070" s="54">
        <f>IF(AR1070=1,5-(LEN(AW1070)-LEN(SUBSTITUTE(AW1070,"N",""))),"")</f>
        <v/>
      </c>
      <c r="Z1070" s="55">
        <f>(V1070+5-X1070)/5</f>
        <v/>
      </c>
      <c r="AA1070" s="56">
        <f>IF(AR1070=1,(W1070+5-Y1070)/5,"")</f>
        <v/>
      </c>
      <c r="AB1070" s="57">
        <f>D1070*V1070/5</f>
        <v/>
      </c>
      <c r="AC1070" s="58">
        <f>IF(AR1070=1,D1070*W1070/5,"")</f>
        <v/>
      </c>
      <c r="AD1070" s="57">
        <f>D1070*X1070/5</f>
        <v/>
      </c>
      <c r="AE1070" s="58">
        <f>IF(AR1070=1,D1070*Y1070/5,"")</f>
        <v/>
      </c>
      <c r="AF1070" s="57">
        <f>D1070*Z1070</f>
        <v/>
      </c>
      <c r="AG1070" s="58">
        <f>IF(AR1070=1,D1070*AA1070,"")</f>
        <v/>
      </c>
      <c r="AH1070" s="14" t="inlineStr">
        <is>
          <t>Y: R1, R4 | N: none | X: none | U: R2, R3, R5. See dataset-specific evidence note in MCDM_Grades and the complete rules in MCDM_Rubric.</t>
        </is>
      </c>
      <c r="AI1070" s="27" t="n"/>
      <c r="AJ1070" s="14" t="inlineStr">
        <is>
          <t>https://zenodo.org/records/11473582</t>
        </is>
      </c>
      <c r="AK1070" s="27" t="n"/>
      <c r="AL1070" s="14" t="inlineStr">
        <is>
          <t>P: primary documentation (not evaluator-verified data quality)</t>
        </is>
      </c>
      <c r="AM1070" s="27" t="n"/>
      <c r="AN1070" s="14" t="inlineStr">
        <is>
          <t>10.5281/zenodo.11473582</t>
        </is>
      </c>
      <c r="AO1070" s="27" t="n"/>
      <c r="AP1070" s="14" t="inlineStr">
        <is>
          <t>2026-09-07</t>
        </is>
      </c>
      <c r="AQ1070" s="27" t="n"/>
      <c r="AR1070" s="14">
        <f>IF(AND(AS1070=5,LEN(AW1070)=5,LEN(SUBSTITUTE(SUBSTITUTE(SUBSTITUTE(SUBSTITUTE(AW1070,"Y",""),"N",""),"U",""),"X",""))=0),1,0)</f>
        <v/>
      </c>
      <c r="AS1070" s="14">
        <f>COUNTA(G1070,J1070,M1070,P1070,S1070)</f>
        <v/>
      </c>
      <c r="AT1070" s="14">
        <f>SUM(IF(OR(G1070="Y",G1070="N",G1070="U",G1070="X"),IF(G1070=F1070,1,0),0),IF(OR(J1070="Y",J1070="N",J1070="U",J1070="X"),IF(J1070=I1070,1,0),0),IF(OR(M1070="Y",M1070="N",M1070="U",M1070="X"),IF(M1070=L1070,1,0),0),IF(OR(P1070="Y",P1070="N",P1070="U",P1070="X"),IF(P1070=O1070,1,0),0),IF(OR(S1070="Y",S1070="N",S1070="U",S1070="X"),IF(S1070=R1070,1,0),0))</f>
        <v/>
      </c>
      <c r="AU1070" s="14">
        <f>A1070&amp;"|"&amp;LEFT(C1070,1)</f>
        <v/>
      </c>
      <c r="AV1070" s="14">
        <f>F1070&amp;I1070&amp;L1070&amp;O1070&amp;R1070</f>
        <v/>
      </c>
      <c r="AW1070" s="14">
        <f>G1070&amp;J1070&amp;M1070&amp;P1070&amp;S1070</f>
        <v/>
      </c>
    </row>
    <row r="1071" ht="70" customHeight="1">
      <c r="A1071" s="14" t="inlineStr">
        <is>
          <t>DS-134</t>
        </is>
      </c>
      <c r="B1071" s="14" t="inlineStr">
        <is>
          <t>UAV-Based Imagery for Road Damage Detection (Poland)</t>
        </is>
      </c>
      <c r="C1071" s="14" t="inlineStr">
        <is>
          <t>M Sensor Details</t>
        </is>
      </c>
      <c r="D1071" s="14">
        <f>MCDM_Settings!$D$12</f>
        <v/>
      </c>
      <c r="E1071" s="14" t="inlineStr">
        <is>
          <t>M1 Identify equipment</t>
        </is>
      </c>
      <c r="F1071" s="21" t="inlineStr">
        <is>
          <t>Y</t>
        </is>
      </c>
      <c r="G1071" s="23" t="n"/>
      <c r="H1071" s="14" t="inlineStr">
        <is>
          <t>M2 Specify the scale</t>
        </is>
      </c>
      <c r="I1071" s="21" t="inlineStr">
        <is>
          <t>Y</t>
        </is>
      </c>
      <c r="J1071" s="23" t="n"/>
      <c r="K1071" s="14" t="inlineStr">
        <is>
          <t>M3 Locate the records</t>
        </is>
      </c>
      <c r="L1071" s="21" t="inlineStr">
        <is>
          <t>U</t>
        </is>
      </c>
      <c r="M1071" s="23" t="n"/>
      <c r="N1071" s="14" t="inlineStr">
        <is>
          <t>M4 Report precision</t>
        </is>
      </c>
      <c r="O1071" s="21" t="inlineStr">
        <is>
          <t>U</t>
        </is>
      </c>
      <c r="P1071" s="23" t="n"/>
      <c r="Q1071" s="14" t="inlineStr">
        <is>
          <t>M5 Explain processing</t>
        </is>
      </c>
      <c r="R1071" s="21" t="inlineStr">
        <is>
          <t>Y</t>
        </is>
      </c>
      <c r="S1071" s="23" t="n"/>
      <c r="T1071" s="14">
        <f>IF(Z1071=0,IF(ISNUMBER(SEARCH("X",AV1071)),"Unrated (0-5; X)","Unrated (0-5)"),IF(Z1071=1,V1071&amp;"/5",V1071&amp;"-"&amp;X1071&amp;"/5 (P"&amp;IF(ISNUMBER(SEARCH("X",AV1071)),"; X","")&amp;")"))</f>
        <v/>
      </c>
      <c r="U1071" s="26">
        <f>IF(AS1071=0,"",IF(AR1071=0,"Incomplete/invalid",IF(AA1071=0,IF(ISNUMBER(SEARCH("X",AW1071)),"Unrated (0-5; X)","Unrated (0-5)"),IF(AA1071=1,W1071&amp;"/5",W1071&amp;"-"&amp;Y1071&amp;"/5 (P"&amp;IF(ISNUMBER(SEARCH("X",AW1071)),"; X","")&amp;")"))))</f>
        <v/>
      </c>
      <c r="V1071" s="53">
        <f>LEN(AV1071)-LEN(SUBSTITUTE(AV1071,"Y",""))</f>
        <v/>
      </c>
      <c r="W1071" s="54">
        <f>IF(AR1071=1,LEN(AW1071)-LEN(SUBSTITUTE(AW1071,"Y","")),"")</f>
        <v/>
      </c>
      <c r="X1071" s="53">
        <f>5-(LEN(AV1071)-LEN(SUBSTITUTE(AV1071,"N","")))</f>
        <v/>
      </c>
      <c r="Y1071" s="54">
        <f>IF(AR1071=1,5-(LEN(AW1071)-LEN(SUBSTITUTE(AW1071,"N",""))),"")</f>
        <v/>
      </c>
      <c r="Z1071" s="55">
        <f>(V1071+5-X1071)/5</f>
        <v/>
      </c>
      <c r="AA1071" s="56">
        <f>IF(AR1071=1,(W1071+5-Y1071)/5,"")</f>
        <v/>
      </c>
      <c r="AB1071" s="57">
        <f>D1071*V1071/5</f>
        <v/>
      </c>
      <c r="AC1071" s="58">
        <f>IF(AR1071=1,D1071*W1071/5,"")</f>
        <v/>
      </c>
      <c r="AD1071" s="57">
        <f>D1071*X1071/5</f>
        <v/>
      </c>
      <c r="AE1071" s="58">
        <f>IF(AR1071=1,D1071*Y1071/5,"")</f>
        <v/>
      </c>
      <c r="AF1071" s="57">
        <f>D1071*Z1071</f>
        <v/>
      </c>
      <c r="AG1071" s="58">
        <f>IF(AR1071=1,D1071*AA1071,"")</f>
        <v/>
      </c>
      <c r="AH1071" s="14" t="inlineStr">
        <is>
          <t>Y: M1, M2, M5 | N: none | X: none | U: M3, M4. See dataset-specific evidence note in MCDM_Grades and the complete rules in MCDM_Rubric.</t>
        </is>
      </c>
      <c r="AI1071" s="27" t="n"/>
      <c r="AJ1071" s="14" t="inlineStr">
        <is>
          <t>https://zenodo.org/records/11473582</t>
        </is>
      </c>
      <c r="AK1071" s="27" t="n"/>
      <c r="AL1071" s="14" t="inlineStr">
        <is>
          <t>P: primary documentation (not evaluator-verified data quality)</t>
        </is>
      </c>
      <c r="AM1071" s="27" t="n"/>
      <c r="AN1071" s="14" t="inlineStr">
        <is>
          <t>10.5281/zenodo.11473582</t>
        </is>
      </c>
      <c r="AO1071" s="27" t="n"/>
      <c r="AP1071" s="14" t="inlineStr">
        <is>
          <t>2026-09-07</t>
        </is>
      </c>
      <c r="AQ1071" s="27" t="n"/>
      <c r="AR1071" s="14">
        <f>IF(AND(AS1071=5,LEN(AW1071)=5,LEN(SUBSTITUTE(SUBSTITUTE(SUBSTITUTE(SUBSTITUTE(AW1071,"Y",""),"N",""),"U",""),"X",""))=0),1,0)</f>
        <v/>
      </c>
      <c r="AS1071" s="14">
        <f>COUNTA(G1071,J1071,M1071,P1071,S1071)</f>
        <v/>
      </c>
      <c r="AT1071" s="14">
        <f>SUM(IF(OR(G1071="Y",G1071="N",G1071="U",G1071="X"),IF(G1071=F1071,1,0),0),IF(OR(J1071="Y",J1071="N",J1071="U",J1071="X"),IF(J1071=I1071,1,0),0),IF(OR(M1071="Y",M1071="N",M1071="U",M1071="X"),IF(M1071=L1071,1,0),0),IF(OR(P1071="Y",P1071="N",P1071="U",P1071="X"),IF(P1071=O1071,1,0),0),IF(OR(S1071="Y",S1071="N",S1071="U",S1071="X"),IF(S1071=R1071,1,0),0))</f>
        <v/>
      </c>
      <c r="AU1071" s="14">
        <f>A1071&amp;"|"&amp;LEFT(C1071,1)</f>
        <v/>
      </c>
      <c r="AV1071" s="14">
        <f>F1071&amp;I1071&amp;L1071&amp;O1071&amp;R1071</f>
        <v/>
      </c>
      <c r="AW1071" s="14">
        <f>G1071&amp;J1071&amp;M1071&amp;P1071&amp;S1071</f>
        <v/>
      </c>
    </row>
    <row r="1072" ht="70" customHeight="1">
      <c r="A1072" s="14" t="inlineStr">
        <is>
          <t>DS-134</t>
        </is>
      </c>
      <c r="B1072" s="14" t="inlineStr">
        <is>
          <t>UAV-Based Imagery for Road Damage Detection (Poland)</t>
        </is>
      </c>
      <c r="C1072" s="14" t="inlineStr">
        <is>
          <t>V Test Readiness</t>
        </is>
      </c>
      <c r="D1072" s="14">
        <f>MCDM_Settings!$D$13</f>
        <v/>
      </c>
      <c r="E1072" s="14" t="inlineStr">
        <is>
          <t>V1 Identify test data</t>
        </is>
      </c>
      <c r="F1072" s="21" t="inlineStr">
        <is>
          <t>Y</t>
        </is>
      </c>
      <c r="G1072" s="23" t="n"/>
      <c r="H1072" s="14" t="inlineStr">
        <is>
          <t>V2 Define the splits</t>
        </is>
      </c>
      <c r="I1072" s="21" t="inlineStr">
        <is>
          <t>U</t>
        </is>
      </c>
      <c r="J1072" s="23" t="n"/>
      <c r="K1072" s="14" t="inlineStr">
        <is>
          <t>V3 Prevent leakage</t>
        </is>
      </c>
      <c r="L1072" s="21" t="inlineStr">
        <is>
          <t>U</t>
        </is>
      </c>
      <c r="M1072" s="23" t="n"/>
      <c r="N1072" s="14" t="inlineStr">
        <is>
          <t>V4 Provide a baseline</t>
        </is>
      </c>
      <c r="O1072" s="21" t="inlineStr">
        <is>
          <t>U</t>
        </is>
      </c>
      <c r="P1072" s="23" t="n"/>
      <c r="Q1072" s="14" t="inlineStr">
        <is>
          <t>V5 Report uncertainty</t>
        </is>
      </c>
      <c r="R1072" s="21" t="inlineStr">
        <is>
          <t>U</t>
        </is>
      </c>
      <c r="S1072" s="23" t="n"/>
      <c r="T1072" s="14">
        <f>IF(Z1072=0,IF(ISNUMBER(SEARCH("X",AV1072)),"Unrated (0-5; X)","Unrated (0-5)"),IF(Z1072=1,V1072&amp;"/5",V1072&amp;"-"&amp;X1072&amp;"/5 (P"&amp;IF(ISNUMBER(SEARCH("X",AV1072)),"; X","")&amp;")"))</f>
        <v/>
      </c>
      <c r="U1072" s="26">
        <f>IF(AS1072=0,"",IF(AR1072=0,"Incomplete/invalid",IF(AA1072=0,IF(ISNUMBER(SEARCH("X",AW1072)),"Unrated (0-5; X)","Unrated (0-5)"),IF(AA1072=1,W1072&amp;"/5",W1072&amp;"-"&amp;Y1072&amp;"/5 (P"&amp;IF(ISNUMBER(SEARCH("X",AW1072)),"; X","")&amp;")"))))</f>
        <v/>
      </c>
      <c r="V1072" s="53">
        <f>LEN(AV1072)-LEN(SUBSTITUTE(AV1072,"Y",""))</f>
        <v/>
      </c>
      <c r="W1072" s="54">
        <f>IF(AR1072=1,LEN(AW1072)-LEN(SUBSTITUTE(AW1072,"Y","")),"")</f>
        <v/>
      </c>
      <c r="X1072" s="53">
        <f>5-(LEN(AV1072)-LEN(SUBSTITUTE(AV1072,"N","")))</f>
        <v/>
      </c>
      <c r="Y1072" s="54">
        <f>IF(AR1072=1,5-(LEN(AW1072)-LEN(SUBSTITUTE(AW1072,"N",""))),"")</f>
        <v/>
      </c>
      <c r="Z1072" s="55">
        <f>(V1072+5-X1072)/5</f>
        <v/>
      </c>
      <c r="AA1072" s="56">
        <f>IF(AR1072=1,(W1072+5-Y1072)/5,"")</f>
        <v/>
      </c>
      <c r="AB1072" s="57">
        <f>D1072*V1072/5</f>
        <v/>
      </c>
      <c r="AC1072" s="58">
        <f>IF(AR1072=1,D1072*W1072/5,"")</f>
        <v/>
      </c>
      <c r="AD1072" s="57">
        <f>D1072*X1072/5</f>
        <v/>
      </c>
      <c r="AE1072" s="58">
        <f>IF(AR1072=1,D1072*Y1072/5,"")</f>
        <v/>
      </c>
      <c r="AF1072" s="57">
        <f>D1072*Z1072</f>
        <v/>
      </c>
      <c r="AG1072" s="58">
        <f>IF(AR1072=1,D1072*AA1072,"")</f>
        <v/>
      </c>
      <c r="AH1072" s="14" t="inlineStr">
        <is>
          <t>Y: V1 | N: none | X: none | U: V2, V3, V4, V5. See dataset-specific evidence note in MCDM_Grades and the complete rules in MCDM_Rubric.</t>
        </is>
      </c>
      <c r="AI1072" s="27" t="n"/>
      <c r="AJ1072" s="14" t="inlineStr">
        <is>
          <t>https://zenodo.org/records/11473582</t>
        </is>
      </c>
      <c r="AK1072" s="27" t="n"/>
      <c r="AL1072" s="14" t="inlineStr">
        <is>
          <t>P: primary documentation (not evaluator-verified data quality)</t>
        </is>
      </c>
      <c r="AM1072" s="27" t="n"/>
      <c r="AN1072" s="14" t="inlineStr">
        <is>
          <t>10.5281/zenodo.11473582</t>
        </is>
      </c>
      <c r="AO1072" s="27" t="n"/>
      <c r="AP1072" s="14" t="inlineStr">
        <is>
          <t>2026-09-07</t>
        </is>
      </c>
      <c r="AQ1072" s="27" t="n"/>
      <c r="AR1072" s="14">
        <f>IF(AND(AS1072=5,LEN(AW1072)=5,LEN(SUBSTITUTE(SUBSTITUTE(SUBSTITUTE(SUBSTITUTE(AW1072,"Y",""),"N",""),"U",""),"X",""))=0),1,0)</f>
        <v/>
      </c>
      <c r="AS1072" s="14">
        <f>COUNTA(G1072,J1072,M1072,P1072,S1072)</f>
        <v/>
      </c>
      <c r="AT1072" s="14">
        <f>SUM(IF(OR(G1072="Y",G1072="N",G1072="U",G1072="X"),IF(G1072=F1072,1,0),0),IF(OR(J1072="Y",J1072="N",J1072="U",J1072="X"),IF(J1072=I1072,1,0),0),IF(OR(M1072="Y",M1072="N",M1072="U",M1072="X"),IF(M1072=L1072,1,0),0),IF(OR(P1072="Y",P1072="N",P1072="U",P1072="X"),IF(P1072=O1072,1,0),0),IF(OR(S1072="Y",S1072="N",S1072="U",S1072="X"),IF(S1072=R1072,1,0),0))</f>
        <v/>
      </c>
      <c r="AU1072" s="14">
        <f>A1072&amp;"|"&amp;LEFT(C1072,1)</f>
        <v/>
      </c>
      <c r="AV1072" s="14">
        <f>F1072&amp;I1072&amp;L1072&amp;O1072&amp;R1072</f>
        <v/>
      </c>
      <c r="AW1072" s="14">
        <f>G1072&amp;J1072&amp;M1072&amp;P1072&amp;S1072</f>
        <v/>
      </c>
    </row>
    <row r="1073" ht="70" customHeight="1">
      <c r="A1073" s="14" t="inlineStr">
        <is>
          <t>DS-134</t>
        </is>
      </c>
      <c r="B1073" s="14" t="inlineStr">
        <is>
          <t>UAV-Based Imagery for Road Damage Detection (Poland)</t>
        </is>
      </c>
      <c r="C1073" s="14" t="inlineStr">
        <is>
          <t>E Engineering Value</t>
        </is>
      </c>
      <c r="D1073" s="14">
        <f>MCDM_Settings!$D$14</f>
        <v/>
      </c>
      <c r="E1073" s="14" t="inlineStr">
        <is>
          <t>E1 Define the outcome</t>
        </is>
      </c>
      <c r="F1073" s="21" t="inlineStr">
        <is>
          <t>U</t>
        </is>
      </c>
      <c r="G1073" s="23" t="n"/>
      <c r="H1073" s="14" t="inlineStr">
        <is>
          <t>E2 Provide measurements</t>
        </is>
      </c>
      <c r="I1073" s="21" t="inlineStr">
        <is>
          <t>U</t>
        </is>
      </c>
      <c r="J1073" s="23" t="n"/>
      <c r="K1073" s="14" t="inlineStr">
        <is>
          <t>E3 Link the records</t>
        </is>
      </c>
      <c r="L1073" s="21" t="inlineStr">
        <is>
          <t>U</t>
        </is>
      </c>
      <c r="M1073" s="23" t="n"/>
      <c r="N1073" s="14" t="inlineStr">
        <is>
          <t>E4 Map agency needs</t>
        </is>
      </c>
      <c r="O1073" s="21" t="inlineStr">
        <is>
          <t>U</t>
        </is>
      </c>
      <c r="P1073" s="23" t="n"/>
      <c r="Q1073" s="14" t="inlineStr">
        <is>
          <t>E5 Validate the decision</t>
        </is>
      </c>
      <c r="R1073" s="21" t="inlineStr">
        <is>
          <t>U</t>
        </is>
      </c>
      <c r="S1073" s="23" t="n"/>
      <c r="T1073" s="14">
        <f>IF(Z1073=0,IF(ISNUMBER(SEARCH("X",AV1073)),"Unrated (0-5; X)","Unrated (0-5)"),IF(Z1073=1,V1073&amp;"/5",V1073&amp;"-"&amp;X1073&amp;"/5 (P"&amp;IF(ISNUMBER(SEARCH("X",AV1073)),"; X","")&amp;")"))</f>
        <v/>
      </c>
      <c r="U1073" s="26">
        <f>IF(AS1073=0,"",IF(AR1073=0,"Incomplete/invalid",IF(AA1073=0,IF(ISNUMBER(SEARCH("X",AW1073)),"Unrated (0-5; X)","Unrated (0-5)"),IF(AA1073=1,W1073&amp;"/5",W1073&amp;"-"&amp;Y1073&amp;"/5 (P"&amp;IF(ISNUMBER(SEARCH("X",AW1073)),"; X","")&amp;")"))))</f>
        <v/>
      </c>
      <c r="V1073" s="53">
        <f>LEN(AV1073)-LEN(SUBSTITUTE(AV1073,"Y",""))</f>
        <v/>
      </c>
      <c r="W1073" s="54">
        <f>IF(AR1073=1,LEN(AW1073)-LEN(SUBSTITUTE(AW1073,"Y","")),"")</f>
        <v/>
      </c>
      <c r="X1073" s="53">
        <f>5-(LEN(AV1073)-LEN(SUBSTITUTE(AV1073,"N","")))</f>
        <v/>
      </c>
      <c r="Y1073" s="54">
        <f>IF(AR1073=1,5-(LEN(AW1073)-LEN(SUBSTITUTE(AW1073,"N",""))),"")</f>
        <v/>
      </c>
      <c r="Z1073" s="55">
        <f>(V1073+5-X1073)/5</f>
        <v/>
      </c>
      <c r="AA1073" s="56">
        <f>IF(AR1073=1,(W1073+5-Y1073)/5,"")</f>
        <v/>
      </c>
      <c r="AB1073" s="57">
        <f>D1073*V1073/5</f>
        <v/>
      </c>
      <c r="AC1073" s="58">
        <f>IF(AR1073=1,D1073*W1073/5,"")</f>
        <v/>
      </c>
      <c r="AD1073" s="57">
        <f>D1073*X1073/5</f>
        <v/>
      </c>
      <c r="AE1073" s="58">
        <f>IF(AR1073=1,D1073*Y1073/5,"")</f>
        <v/>
      </c>
      <c r="AF1073" s="57">
        <f>D1073*Z1073</f>
        <v/>
      </c>
      <c r="AG1073" s="58">
        <f>IF(AR1073=1,D1073*AA1073,"")</f>
        <v/>
      </c>
      <c r="AH1073" s="14" t="inlineStr">
        <is>
          <t>Y: none | N: none | X: none | U: E1, E2, E3, E4, E5. See dataset-specific evidence note in MCDM_Grades and the complete rules in MCDM_Rubric.</t>
        </is>
      </c>
      <c r="AI1073" s="27" t="n"/>
      <c r="AJ1073" s="14" t="inlineStr">
        <is>
          <t>https://zenodo.org/records/11473582</t>
        </is>
      </c>
      <c r="AK1073" s="27" t="n"/>
      <c r="AL1073" s="14" t="inlineStr">
        <is>
          <t>P: primary documentation (not evaluator-verified data quality)</t>
        </is>
      </c>
      <c r="AM1073" s="27" t="n"/>
      <c r="AN1073" s="14" t="inlineStr">
        <is>
          <t>10.5281/zenodo.11473582</t>
        </is>
      </c>
      <c r="AO1073" s="27" t="n"/>
      <c r="AP1073" s="14" t="inlineStr">
        <is>
          <t>2026-09-07</t>
        </is>
      </c>
      <c r="AQ1073" s="27" t="n"/>
      <c r="AR1073" s="14">
        <f>IF(AND(AS1073=5,LEN(AW1073)=5,LEN(SUBSTITUTE(SUBSTITUTE(SUBSTITUTE(SUBSTITUTE(AW1073,"Y",""),"N",""),"U",""),"X",""))=0),1,0)</f>
        <v/>
      </c>
      <c r="AS1073" s="14">
        <f>COUNTA(G1073,J1073,M1073,P1073,S1073)</f>
        <v/>
      </c>
      <c r="AT1073" s="14">
        <f>SUM(IF(OR(G1073="Y",G1073="N",G1073="U",G1073="X"),IF(G1073=F1073,1,0),0),IF(OR(J1073="Y",J1073="N",J1073="U",J1073="X"),IF(J1073=I1073,1,0),0),IF(OR(M1073="Y",M1073="N",M1073="U",M1073="X"),IF(M1073=L1073,1,0),0),IF(OR(P1073="Y",P1073="N",P1073="U",P1073="X"),IF(P1073=O1073,1,0),0),IF(OR(S1073="Y",S1073="N",S1073="U",S1073="X"),IF(S1073=R1073,1,0),0))</f>
        <v/>
      </c>
      <c r="AU1073" s="14">
        <f>A1073&amp;"|"&amp;LEFT(C1073,1)</f>
        <v/>
      </c>
      <c r="AV1073" s="14">
        <f>F1073&amp;I1073&amp;L1073&amp;O1073&amp;R1073</f>
        <v/>
      </c>
      <c r="AW1073" s="14">
        <f>G1073&amp;J1073&amp;M1073&amp;P1073&amp;S1073</f>
        <v/>
      </c>
    </row>
    <row r="1074" ht="70" customHeight="1">
      <c r="A1074" s="14" t="inlineStr">
        <is>
          <t>DS-135</t>
        </is>
      </c>
      <c r="B1074" s="14" t="inlineStr">
        <is>
          <t>UAV-PDD2023: Benchmark Dataset for Pavement Distress Detection Based on UAV Images</t>
        </is>
      </c>
      <c r="C1074" s="14" t="inlineStr">
        <is>
          <t>A Access</t>
        </is>
      </c>
      <c r="D1074" s="14">
        <f>MCDM_Settings!$D$7</f>
        <v/>
      </c>
      <c r="E1074" s="14" t="inlineStr">
        <is>
          <t>A1 Find the release</t>
        </is>
      </c>
      <c r="F1074" s="21" t="inlineStr">
        <is>
          <t>Y</t>
        </is>
      </c>
      <c r="G1074" s="23" t="n"/>
      <c r="H1074" s="14" t="inlineStr">
        <is>
          <t>A2 Get the data</t>
        </is>
      </c>
      <c r="I1074" s="21" t="inlineStr">
        <is>
          <t>Y</t>
        </is>
      </c>
      <c r="J1074" s="23" t="n"/>
      <c r="K1074" s="14" t="inlineStr">
        <is>
          <t>A3 Check the license</t>
        </is>
      </c>
      <c r="L1074" s="21" t="inlineStr">
        <is>
          <t>Y</t>
        </is>
      </c>
      <c r="M1074" s="23" t="n"/>
      <c r="N1074" s="14" t="inlineStr">
        <is>
          <t>A4 Check other rights</t>
        </is>
      </c>
      <c r="O1074" s="21" t="inlineStr">
        <is>
          <t>U</t>
        </is>
      </c>
      <c r="P1074" s="23" t="n"/>
      <c r="Q1074" s="14" t="inlineStr">
        <is>
          <t>A5 Open a sample</t>
        </is>
      </c>
      <c r="R1074" s="21" t="inlineStr">
        <is>
          <t>U</t>
        </is>
      </c>
      <c r="S1074" s="23" t="n"/>
      <c r="T1074" s="14">
        <f>IF(Z1074=0,IF(ISNUMBER(SEARCH("X",AV1074)),"Unrated (0-5; X)","Unrated (0-5)"),IF(Z1074=1,V1074&amp;"/5",V1074&amp;"-"&amp;X1074&amp;"/5 (P"&amp;IF(ISNUMBER(SEARCH("X",AV1074)),"; X","")&amp;")"))</f>
        <v/>
      </c>
      <c r="U1074" s="26">
        <f>IF(AS1074=0,"",IF(AR1074=0,"Incomplete/invalid",IF(AA1074=0,IF(ISNUMBER(SEARCH("X",AW1074)),"Unrated (0-5; X)","Unrated (0-5)"),IF(AA1074=1,W1074&amp;"/5",W1074&amp;"-"&amp;Y1074&amp;"/5 (P"&amp;IF(ISNUMBER(SEARCH("X",AW1074)),"; X","")&amp;")"))))</f>
        <v/>
      </c>
      <c r="V1074" s="53">
        <f>LEN(AV1074)-LEN(SUBSTITUTE(AV1074,"Y",""))</f>
        <v/>
      </c>
      <c r="W1074" s="54">
        <f>IF(AR1074=1,LEN(AW1074)-LEN(SUBSTITUTE(AW1074,"Y","")),"")</f>
        <v/>
      </c>
      <c r="X1074" s="53">
        <f>5-(LEN(AV1074)-LEN(SUBSTITUTE(AV1074,"N","")))</f>
        <v/>
      </c>
      <c r="Y1074" s="54">
        <f>IF(AR1074=1,5-(LEN(AW1074)-LEN(SUBSTITUTE(AW1074,"N",""))),"")</f>
        <v/>
      </c>
      <c r="Z1074" s="55">
        <f>(V1074+5-X1074)/5</f>
        <v/>
      </c>
      <c r="AA1074" s="56">
        <f>IF(AR1074=1,(W1074+5-Y1074)/5,"")</f>
        <v/>
      </c>
      <c r="AB1074" s="57">
        <f>D1074*V1074/5</f>
        <v/>
      </c>
      <c r="AC1074" s="58">
        <f>IF(AR1074=1,D1074*W1074/5,"")</f>
        <v/>
      </c>
      <c r="AD1074" s="57">
        <f>D1074*X1074/5</f>
        <v/>
      </c>
      <c r="AE1074" s="58">
        <f>IF(AR1074=1,D1074*Y1074/5,"")</f>
        <v/>
      </c>
      <c r="AF1074" s="57">
        <f>D1074*Z1074</f>
        <v/>
      </c>
      <c r="AG1074" s="58">
        <f>IF(AR1074=1,D1074*AA1074,"")</f>
        <v/>
      </c>
      <c r="AH1074" s="14" t="inlineStr">
        <is>
          <t>Y: A1, A2, A3 | N: none | X: none | U: A4, A5. See dataset-specific evidence note in MCDM_Grades and the complete rules in MCDM_Rubric.</t>
        </is>
      </c>
      <c r="AI1074" s="27" t="n"/>
      <c r="AJ1074" s="14" t="inlineStr">
        <is>
          <t>https://zenodo.org/records/8429208</t>
        </is>
      </c>
      <c r="AK1074" s="27" t="n"/>
      <c r="AL1074" s="14" t="inlineStr">
        <is>
          <t>P: primary documentation (not evaluator-verified data quality)</t>
        </is>
      </c>
      <c r="AM1074" s="27" t="n"/>
      <c r="AN1074" s="14" t="inlineStr">
        <is>
          <t>10.5281/zenodo.8429208</t>
        </is>
      </c>
      <c r="AO1074" s="27" t="n"/>
      <c r="AP1074" s="14" t="inlineStr">
        <is>
          <t>2026-09-07</t>
        </is>
      </c>
      <c r="AQ1074" s="27" t="n"/>
      <c r="AR1074" s="14">
        <f>IF(AND(AS1074=5,LEN(AW1074)=5,LEN(SUBSTITUTE(SUBSTITUTE(SUBSTITUTE(SUBSTITUTE(AW1074,"Y",""),"N",""),"U",""),"X",""))=0),1,0)</f>
        <v/>
      </c>
      <c r="AS1074" s="14">
        <f>COUNTA(G1074,J1074,M1074,P1074,S1074)</f>
        <v/>
      </c>
      <c r="AT1074" s="14">
        <f>SUM(IF(OR(G1074="Y",G1074="N",G1074="U",G1074="X"),IF(G1074=F1074,1,0),0),IF(OR(J1074="Y",J1074="N",J1074="U",J1074="X"),IF(J1074=I1074,1,0),0),IF(OR(M1074="Y",M1074="N",M1074="U",M1074="X"),IF(M1074=L1074,1,0),0),IF(OR(P1074="Y",P1074="N",P1074="U",P1074="X"),IF(P1074=O1074,1,0),0),IF(OR(S1074="Y",S1074="N",S1074="U",S1074="X"),IF(S1074=R1074,1,0),0))</f>
        <v/>
      </c>
      <c r="AU1074" s="14">
        <f>A1074&amp;"|"&amp;LEFT(C1074,1)</f>
        <v/>
      </c>
      <c r="AV1074" s="14">
        <f>F1074&amp;I1074&amp;L1074&amp;O1074&amp;R1074</f>
        <v/>
      </c>
      <c r="AW1074" s="14">
        <f>G1074&amp;J1074&amp;M1074&amp;P1074&amp;S1074</f>
        <v/>
      </c>
    </row>
    <row r="1075" ht="70" customHeight="1">
      <c r="A1075" s="14" t="inlineStr">
        <is>
          <t>DS-135</t>
        </is>
      </c>
      <c r="B1075" s="14" t="inlineStr">
        <is>
          <t>UAV-PDD2023: Benchmark Dataset for Pavement Distress Detection Based on UAV Images</t>
        </is>
      </c>
      <c r="C1075" s="14" t="inlineStr">
        <is>
          <t>L Label Quality</t>
        </is>
      </c>
      <c r="D1075" s="14">
        <f>MCDM_Settings!$D$8</f>
        <v/>
      </c>
      <c r="E1075" s="14" t="inlineStr">
        <is>
          <t>L1 Define the targets</t>
        </is>
      </c>
      <c r="F1075" s="21" t="inlineStr">
        <is>
          <t>Y</t>
        </is>
      </c>
      <c r="G1075" s="23" t="n"/>
      <c r="H1075" s="14" t="inlineStr">
        <is>
          <t>L2 Explain the rules</t>
        </is>
      </c>
      <c r="I1075" s="21" t="inlineStr">
        <is>
          <t>U</t>
        </is>
      </c>
      <c r="J1075" s="23" t="n"/>
      <c r="K1075" s="14" t="inlineStr">
        <is>
          <t>L3 Identify the team</t>
        </is>
      </c>
      <c r="L1075" s="21" t="inlineStr">
        <is>
          <t>U</t>
        </is>
      </c>
      <c r="M1075" s="23" t="n"/>
      <c r="N1075" s="14" t="inlineStr">
        <is>
          <t>L4 Review and correct</t>
        </is>
      </c>
      <c r="O1075" s="21" t="inlineStr">
        <is>
          <t>U</t>
        </is>
      </c>
      <c r="P1075" s="23" t="n"/>
      <c r="Q1075" s="14" t="inlineStr">
        <is>
          <t>L5 Measure reliability</t>
        </is>
      </c>
      <c r="R1075" s="21" t="inlineStr">
        <is>
          <t>U</t>
        </is>
      </c>
      <c r="S1075" s="23" t="n"/>
      <c r="T1075" s="14">
        <f>IF(Z1075=0,IF(ISNUMBER(SEARCH("X",AV1075)),"Unrated (0-5; X)","Unrated (0-5)"),IF(Z1075=1,V1075&amp;"/5",V1075&amp;"-"&amp;X1075&amp;"/5 (P"&amp;IF(ISNUMBER(SEARCH("X",AV1075)),"; X","")&amp;")"))</f>
        <v/>
      </c>
      <c r="U1075" s="26">
        <f>IF(AS1075=0,"",IF(AR1075=0,"Incomplete/invalid",IF(AA1075=0,IF(ISNUMBER(SEARCH("X",AW1075)),"Unrated (0-5; X)","Unrated (0-5)"),IF(AA1075=1,W1075&amp;"/5",W1075&amp;"-"&amp;Y1075&amp;"/5 (P"&amp;IF(ISNUMBER(SEARCH("X",AW1075)),"; X","")&amp;")"))))</f>
        <v/>
      </c>
      <c r="V1075" s="53">
        <f>LEN(AV1075)-LEN(SUBSTITUTE(AV1075,"Y",""))</f>
        <v/>
      </c>
      <c r="W1075" s="54">
        <f>IF(AR1075=1,LEN(AW1075)-LEN(SUBSTITUTE(AW1075,"Y","")),"")</f>
        <v/>
      </c>
      <c r="X1075" s="53">
        <f>5-(LEN(AV1075)-LEN(SUBSTITUTE(AV1075,"N","")))</f>
        <v/>
      </c>
      <c r="Y1075" s="54">
        <f>IF(AR1075=1,5-(LEN(AW1075)-LEN(SUBSTITUTE(AW1075,"N",""))),"")</f>
        <v/>
      </c>
      <c r="Z1075" s="55">
        <f>(V1075+5-X1075)/5</f>
        <v/>
      </c>
      <c r="AA1075" s="56">
        <f>IF(AR1075=1,(W1075+5-Y1075)/5,"")</f>
        <v/>
      </c>
      <c r="AB1075" s="57">
        <f>D1075*V1075/5</f>
        <v/>
      </c>
      <c r="AC1075" s="58">
        <f>IF(AR1075=1,D1075*W1075/5,"")</f>
        <v/>
      </c>
      <c r="AD1075" s="57">
        <f>D1075*X1075/5</f>
        <v/>
      </c>
      <c r="AE1075" s="58">
        <f>IF(AR1075=1,D1075*Y1075/5,"")</f>
        <v/>
      </c>
      <c r="AF1075" s="57">
        <f>D1075*Z1075</f>
        <v/>
      </c>
      <c r="AG1075" s="58">
        <f>IF(AR1075=1,D1075*AA1075,"")</f>
        <v/>
      </c>
      <c r="AH1075" s="14" t="inlineStr">
        <is>
          <t>Y: L1 | N: none | X: none | U: L2, L3, L4, L5. See dataset-specific evidence note in MCDM_Grades and the complete rules in MCDM_Rubric.</t>
        </is>
      </c>
      <c r="AI1075" s="27" t="n"/>
      <c r="AJ1075" s="14" t="inlineStr">
        <is>
          <t>https://zenodo.org/records/8429208</t>
        </is>
      </c>
      <c r="AK1075" s="27" t="n"/>
      <c r="AL1075" s="14" t="inlineStr">
        <is>
          <t>P: primary documentation (not evaluator-verified data quality)</t>
        </is>
      </c>
      <c r="AM1075" s="27" t="n"/>
      <c r="AN1075" s="14" t="inlineStr">
        <is>
          <t>10.5281/zenodo.8429208</t>
        </is>
      </c>
      <c r="AO1075" s="27" t="n"/>
      <c r="AP1075" s="14" t="inlineStr">
        <is>
          <t>2026-09-07</t>
        </is>
      </c>
      <c r="AQ1075" s="27" t="n"/>
      <c r="AR1075" s="14">
        <f>IF(AND(AS1075=5,LEN(AW1075)=5,LEN(SUBSTITUTE(SUBSTITUTE(SUBSTITUTE(SUBSTITUTE(AW1075,"Y",""),"N",""),"U",""),"X",""))=0),1,0)</f>
        <v/>
      </c>
      <c r="AS1075" s="14">
        <f>COUNTA(G1075,J1075,M1075,P1075,S1075)</f>
        <v/>
      </c>
      <c r="AT1075" s="14">
        <f>SUM(IF(OR(G1075="Y",G1075="N",G1075="U",G1075="X"),IF(G1075=F1075,1,0),0),IF(OR(J1075="Y",J1075="N",J1075="U",J1075="X"),IF(J1075=I1075,1,0),0),IF(OR(M1075="Y",M1075="N",M1075="U",M1075="X"),IF(M1075=L1075,1,0),0),IF(OR(P1075="Y",P1075="N",P1075="U",P1075="X"),IF(P1075=O1075,1,0),0),IF(OR(S1075="Y",S1075="N",S1075="U",S1075="X"),IF(S1075=R1075,1,0),0))</f>
        <v/>
      </c>
      <c r="AU1075" s="14">
        <f>A1075&amp;"|"&amp;LEFT(C1075,1)</f>
        <v/>
      </c>
      <c r="AV1075" s="14">
        <f>F1075&amp;I1075&amp;L1075&amp;O1075&amp;R1075</f>
        <v/>
      </c>
      <c r="AW1075" s="14">
        <f>G1075&amp;J1075&amp;M1075&amp;P1075&amp;S1075</f>
        <v/>
      </c>
    </row>
    <row r="1076" ht="70" customHeight="1">
      <c r="A1076" s="14" t="inlineStr">
        <is>
          <t>DS-135</t>
        </is>
      </c>
      <c r="B1076" s="14" t="inlineStr">
        <is>
          <t>UAV-PDD2023: Benchmark Dataset for Pavement Distress Detection Based on UAV Images</t>
        </is>
      </c>
      <c r="C1076" s="14" t="inlineStr">
        <is>
          <t>D Documentation</t>
        </is>
      </c>
      <c r="D1076" s="14">
        <f>MCDM_Settings!$D$9</f>
        <v/>
      </c>
      <c r="E1076" s="14" t="inlineStr">
        <is>
          <t>D1 Describe the files</t>
        </is>
      </c>
      <c r="F1076" s="21" t="inlineStr">
        <is>
          <t>U</t>
        </is>
      </c>
      <c r="G1076" s="23" t="n"/>
      <c r="H1076" s="14" t="inlineStr">
        <is>
          <t>D2 Explain the source</t>
        </is>
      </c>
      <c r="I1076" s="21" t="inlineStr">
        <is>
          <t>Y</t>
        </is>
      </c>
      <c r="J1076" s="23" t="n"/>
      <c r="K1076" s="14" t="inlineStr">
        <is>
          <t>D3 Track the version</t>
        </is>
      </c>
      <c r="L1076" s="21" t="inlineStr">
        <is>
          <t>U</t>
        </is>
      </c>
      <c r="M1076" s="23" t="n"/>
      <c r="N1076" s="14" t="inlineStr">
        <is>
          <t>D4 State the limits</t>
        </is>
      </c>
      <c r="O1076" s="21" t="inlineStr">
        <is>
          <t>U</t>
        </is>
      </c>
      <c r="P1076" s="23" t="n"/>
      <c r="Q1076" s="14" t="inlineStr">
        <is>
          <t>D5 Locate the details</t>
        </is>
      </c>
      <c r="R1076" s="21" t="inlineStr">
        <is>
          <t>Y</t>
        </is>
      </c>
      <c r="S1076" s="23" t="n"/>
      <c r="T1076" s="14">
        <f>IF(Z1076=0,IF(ISNUMBER(SEARCH("X",AV1076)),"Unrated (0-5; X)","Unrated (0-5)"),IF(Z1076=1,V1076&amp;"/5",V1076&amp;"-"&amp;X1076&amp;"/5 (P"&amp;IF(ISNUMBER(SEARCH("X",AV1076)),"; X","")&amp;")"))</f>
        <v/>
      </c>
      <c r="U1076" s="26">
        <f>IF(AS1076=0,"",IF(AR1076=0,"Incomplete/invalid",IF(AA1076=0,IF(ISNUMBER(SEARCH("X",AW1076)),"Unrated (0-5; X)","Unrated (0-5)"),IF(AA1076=1,W1076&amp;"/5",W1076&amp;"-"&amp;Y1076&amp;"/5 (P"&amp;IF(ISNUMBER(SEARCH("X",AW1076)),"; X","")&amp;")"))))</f>
        <v/>
      </c>
      <c r="V1076" s="53">
        <f>LEN(AV1076)-LEN(SUBSTITUTE(AV1076,"Y",""))</f>
        <v/>
      </c>
      <c r="W1076" s="54">
        <f>IF(AR1076=1,LEN(AW1076)-LEN(SUBSTITUTE(AW1076,"Y","")),"")</f>
        <v/>
      </c>
      <c r="X1076" s="53">
        <f>5-(LEN(AV1076)-LEN(SUBSTITUTE(AV1076,"N","")))</f>
        <v/>
      </c>
      <c r="Y1076" s="54">
        <f>IF(AR1076=1,5-(LEN(AW1076)-LEN(SUBSTITUTE(AW1076,"N",""))),"")</f>
        <v/>
      </c>
      <c r="Z1076" s="55">
        <f>(V1076+5-X1076)/5</f>
        <v/>
      </c>
      <c r="AA1076" s="56">
        <f>IF(AR1076=1,(W1076+5-Y1076)/5,"")</f>
        <v/>
      </c>
      <c r="AB1076" s="57">
        <f>D1076*V1076/5</f>
        <v/>
      </c>
      <c r="AC1076" s="58">
        <f>IF(AR1076=1,D1076*W1076/5,"")</f>
        <v/>
      </c>
      <c r="AD1076" s="57">
        <f>D1076*X1076/5</f>
        <v/>
      </c>
      <c r="AE1076" s="58">
        <f>IF(AR1076=1,D1076*Y1076/5,"")</f>
        <v/>
      </c>
      <c r="AF1076" s="57">
        <f>D1076*Z1076</f>
        <v/>
      </c>
      <c r="AG1076" s="58">
        <f>IF(AR1076=1,D1076*AA1076,"")</f>
        <v/>
      </c>
      <c r="AH1076" s="14" t="inlineStr">
        <is>
          <t>Y: D2, D5 | N: none | X: none | U: D1, D3, D4. See dataset-specific evidence note in MCDM_Grades and the complete rules in MCDM_Rubric.</t>
        </is>
      </c>
      <c r="AI1076" s="27" t="n"/>
      <c r="AJ1076" s="14" t="inlineStr">
        <is>
          <t>https://zenodo.org/records/8429208</t>
        </is>
      </c>
      <c r="AK1076" s="27" t="n"/>
      <c r="AL1076" s="14" t="inlineStr">
        <is>
          <t>P: primary documentation (not evaluator-verified data quality)</t>
        </is>
      </c>
      <c r="AM1076" s="27" t="n"/>
      <c r="AN1076" s="14" t="inlineStr">
        <is>
          <t>10.5281/zenodo.8429208</t>
        </is>
      </c>
      <c r="AO1076" s="27" t="n"/>
      <c r="AP1076" s="14" t="inlineStr">
        <is>
          <t>2026-09-07</t>
        </is>
      </c>
      <c r="AQ1076" s="27" t="n"/>
      <c r="AR1076" s="14">
        <f>IF(AND(AS1076=5,LEN(AW1076)=5,LEN(SUBSTITUTE(SUBSTITUTE(SUBSTITUTE(SUBSTITUTE(AW1076,"Y",""),"N",""),"U",""),"X",""))=0),1,0)</f>
        <v/>
      </c>
      <c r="AS1076" s="14">
        <f>COUNTA(G1076,J1076,M1076,P1076,S1076)</f>
        <v/>
      </c>
      <c r="AT1076" s="14">
        <f>SUM(IF(OR(G1076="Y",G1076="N",G1076="U",G1076="X"),IF(G1076=F1076,1,0),0),IF(OR(J1076="Y",J1076="N",J1076="U",J1076="X"),IF(J1076=I1076,1,0),0),IF(OR(M1076="Y",M1076="N",M1076="U",M1076="X"),IF(M1076=L1076,1,0),0),IF(OR(P1076="Y",P1076="N",P1076="U",P1076="X"),IF(P1076=O1076,1,0),0),IF(OR(S1076="Y",S1076="N",S1076="U",S1076="X"),IF(S1076=R1076,1,0),0))</f>
        <v/>
      </c>
      <c r="AU1076" s="14">
        <f>A1076&amp;"|"&amp;LEFT(C1076,1)</f>
        <v/>
      </c>
      <c r="AV1076" s="14">
        <f>F1076&amp;I1076&amp;L1076&amp;O1076&amp;R1076</f>
        <v/>
      </c>
      <c r="AW1076" s="14">
        <f>G1076&amp;J1076&amp;M1076&amp;P1076&amp;S1076</f>
        <v/>
      </c>
    </row>
    <row r="1077" ht="70" customHeight="1">
      <c r="A1077" s="14" t="inlineStr">
        <is>
          <t>DS-135</t>
        </is>
      </c>
      <c r="B1077" s="14" t="inlineStr">
        <is>
          <t>UAV-PDD2023: Benchmark Dataset for Pavement Distress Detection Based on UAV Images</t>
        </is>
      </c>
      <c r="C1077" s="14" t="inlineStr">
        <is>
          <t>C Sample Size</t>
        </is>
      </c>
      <c r="D1077" s="14">
        <f>MCDM_Settings!$D$10</f>
        <v/>
      </c>
      <c r="E1077" s="14" t="inlineStr">
        <is>
          <t>C1 Count originals</t>
        </is>
      </c>
      <c r="F1077" s="21" t="inlineStr">
        <is>
          <t>U</t>
        </is>
      </c>
      <c r="G1077" s="23" t="n"/>
      <c r="H1077" s="14" t="inlineStr">
        <is>
          <t>C2 Count each class</t>
        </is>
      </c>
      <c r="I1077" s="21" t="inlineStr">
        <is>
          <t>U</t>
        </is>
      </c>
      <c r="J1077" s="23" t="n"/>
      <c r="K1077" s="14" t="inlineStr">
        <is>
          <t>C3 Count each group</t>
        </is>
      </c>
      <c r="L1077" s="21" t="inlineStr">
        <is>
          <t>U</t>
        </is>
      </c>
      <c r="M1077" s="23" t="n"/>
      <c r="N1077" s="14" t="inlineStr">
        <is>
          <t>C4 Count each split</t>
        </is>
      </c>
      <c r="O1077" s="21" t="inlineStr">
        <is>
          <t>U</t>
        </is>
      </c>
      <c r="P1077" s="23" t="n"/>
      <c r="Q1077" s="14" t="inlineStr">
        <is>
          <t>C5 Justify the size</t>
        </is>
      </c>
      <c r="R1077" s="21" t="inlineStr">
        <is>
          <t>U</t>
        </is>
      </c>
      <c r="S1077" s="23" t="n"/>
      <c r="T1077" s="14">
        <f>IF(Z1077=0,IF(ISNUMBER(SEARCH("X",AV1077)),"Unrated (0-5; X)","Unrated (0-5)"),IF(Z1077=1,V1077&amp;"/5",V1077&amp;"-"&amp;X1077&amp;"/5 (P"&amp;IF(ISNUMBER(SEARCH("X",AV1077)),"; X","")&amp;")"))</f>
        <v/>
      </c>
      <c r="U1077" s="26">
        <f>IF(AS1077=0,"",IF(AR1077=0,"Incomplete/invalid",IF(AA1077=0,IF(ISNUMBER(SEARCH("X",AW1077)),"Unrated (0-5; X)","Unrated (0-5)"),IF(AA1077=1,W1077&amp;"/5",W1077&amp;"-"&amp;Y1077&amp;"/5 (P"&amp;IF(ISNUMBER(SEARCH("X",AW1077)),"; X","")&amp;")"))))</f>
        <v/>
      </c>
      <c r="V1077" s="53">
        <f>LEN(AV1077)-LEN(SUBSTITUTE(AV1077,"Y",""))</f>
        <v/>
      </c>
      <c r="W1077" s="54">
        <f>IF(AR1077=1,LEN(AW1077)-LEN(SUBSTITUTE(AW1077,"Y","")),"")</f>
        <v/>
      </c>
      <c r="X1077" s="53">
        <f>5-(LEN(AV1077)-LEN(SUBSTITUTE(AV1077,"N","")))</f>
        <v/>
      </c>
      <c r="Y1077" s="54">
        <f>IF(AR1077=1,5-(LEN(AW1077)-LEN(SUBSTITUTE(AW1077,"N",""))),"")</f>
        <v/>
      </c>
      <c r="Z1077" s="55">
        <f>(V1077+5-X1077)/5</f>
        <v/>
      </c>
      <c r="AA1077" s="56">
        <f>IF(AR1077=1,(W1077+5-Y1077)/5,"")</f>
        <v/>
      </c>
      <c r="AB1077" s="57">
        <f>D1077*V1077/5</f>
        <v/>
      </c>
      <c r="AC1077" s="58">
        <f>IF(AR1077=1,D1077*W1077/5,"")</f>
        <v/>
      </c>
      <c r="AD1077" s="57">
        <f>D1077*X1077/5</f>
        <v/>
      </c>
      <c r="AE1077" s="58">
        <f>IF(AR1077=1,D1077*Y1077/5,"")</f>
        <v/>
      </c>
      <c r="AF1077" s="57">
        <f>D1077*Z1077</f>
        <v/>
      </c>
      <c r="AG1077" s="58">
        <f>IF(AR1077=1,D1077*AA1077,"")</f>
        <v/>
      </c>
      <c r="AH1077" s="14" t="inlineStr">
        <is>
          <t>Y: none | N: none | X: none | U: C1, C2, C3, C4, C5. See dataset-specific evidence note in MCDM_Grades and the complete rules in MCDM_Rubric.</t>
        </is>
      </c>
      <c r="AI1077" s="27" t="n"/>
      <c r="AJ1077" s="14" t="inlineStr">
        <is>
          <t>https://zenodo.org/records/8429208</t>
        </is>
      </c>
      <c r="AK1077" s="27" t="n"/>
      <c r="AL1077" s="14" t="inlineStr">
        <is>
          <t>P: primary documentation (not evaluator-verified data quality)</t>
        </is>
      </c>
      <c r="AM1077" s="27" t="n"/>
      <c r="AN1077" s="14" t="inlineStr">
        <is>
          <t>10.5281/zenodo.8429208</t>
        </is>
      </c>
      <c r="AO1077" s="27" t="n"/>
      <c r="AP1077" s="14" t="inlineStr">
        <is>
          <t>2026-09-07</t>
        </is>
      </c>
      <c r="AQ1077" s="27" t="n"/>
      <c r="AR1077" s="14">
        <f>IF(AND(AS1077=5,LEN(AW1077)=5,LEN(SUBSTITUTE(SUBSTITUTE(SUBSTITUTE(SUBSTITUTE(AW1077,"Y",""),"N",""),"U",""),"X",""))=0),1,0)</f>
        <v/>
      </c>
      <c r="AS1077" s="14">
        <f>COUNTA(G1077,J1077,M1077,P1077,S1077)</f>
        <v/>
      </c>
      <c r="AT1077" s="14">
        <f>SUM(IF(OR(G1077="Y",G1077="N",G1077="U",G1077="X"),IF(G1077=F1077,1,0),0),IF(OR(J1077="Y",J1077="N",J1077="U",J1077="X"),IF(J1077=I1077,1,0),0),IF(OR(M1077="Y",M1077="N",M1077="U",M1077="X"),IF(M1077=L1077,1,0),0),IF(OR(P1077="Y",P1077="N",P1077="U",P1077="X"),IF(P1077=O1077,1,0),0),IF(OR(S1077="Y",S1077="N",S1077="U",S1077="X"),IF(S1077=R1077,1,0),0))</f>
        <v/>
      </c>
      <c r="AU1077" s="14">
        <f>A1077&amp;"|"&amp;LEFT(C1077,1)</f>
        <v/>
      </c>
      <c r="AV1077" s="14">
        <f>F1077&amp;I1077&amp;L1077&amp;O1077&amp;R1077</f>
        <v/>
      </c>
      <c r="AW1077" s="14">
        <f>G1077&amp;J1077&amp;M1077&amp;P1077&amp;S1077</f>
        <v/>
      </c>
    </row>
    <row r="1078" ht="70" customHeight="1">
      <c r="A1078" s="14" t="inlineStr">
        <is>
          <t>DS-135</t>
        </is>
      </c>
      <c r="B1078" s="14" t="inlineStr">
        <is>
          <t>UAV-PDD2023: Benchmark Dataset for Pavement Distress Detection Based on UAV Images</t>
        </is>
      </c>
      <c r="C1078" s="14" t="inlineStr">
        <is>
          <t>R Domain Fit</t>
        </is>
      </c>
      <c r="D1078" s="14">
        <f>MCDM_Settings!$D$11</f>
        <v/>
      </c>
      <c r="E1078" s="14" t="inlineStr">
        <is>
          <t>R1 Define the domain</t>
        </is>
      </c>
      <c r="F1078" s="21" t="inlineStr">
        <is>
          <t>U</t>
        </is>
      </c>
      <c r="G1078" s="23" t="n"/>
      <c r="H1078" s="14" t="inlineStr">
        <is>
          <t>R2 Describe coverage</t>
        </is>
      </c>
      <c r="I1078" s="21" t="inlineStr">
        <is>
          <t>U</t>
        </is>
      </c>
      <c r="J1078" s="23" t="n"/>
      <c r="K1078" s="14" t="inlineStr">
        <is>
          <t>R3 Compare the target</t>
        </is>
      </c>
      <c r="L1078" s="21" t="inlineStr">
        <is>
          <t>U</t>
        </is>
      </c>
      <c r="M1078" s="23" t="n"/>
      <c r="N1078" s="14" t="inlineStr">
        <is>
          <t>R4 Check for bias</t>
        </is>
      </c>
      <c r="O1078" s="21" t="inlineStr">
        <is>
          <t>U</t>
        </is>
      </c>
      <c r="P1078" s="23" t="n"/>
      <c r="Q1078" s="14" t="inlineStr">
        <is>
          <t>R5 Test a new domain</t>
        </is>
      </c>
      <c r="R1078" s="21" t="inlineStr">
        <is>
          <t>U</t>
        </is>
      </c>
      <c r="S1078" s="23" t="n"/>
      <c r="T1078" s="14">
        <f>IF(Z1078=0,IF(ISNUMBER(SEARCH("X",AV1078)),"Unrated (0-5; X)","Unrated (0-5)"),IF(Z1078=1,V1078&amp;"/5",V1078&amp;"-"&amp;X1078&amp;"/5 (P"&amp;IF(ISNUMBER(SEARCH("X",AV1078)),"; X","")&amp;")"))</f>
        <v/>
      </c>
      <c r="U1078" s="26">
        <f>IF(AS1078=0,"",IF(AR1078=0,"Incomplete/invalid",IF(AA1078=0,IF(ISNUMBER(SEARCH("X",AW1078)),"Unrated (0-5; X)","Unrated (0-5)"),IF(AA1078=1,W1078&amp;"/5",W1078&amp;"-"&amp;Y1078&amp;"/5 (P"&amp;IF(ISNUMBER(SEARCH("X",AW1078)),"; X","")&amp;")"))))</f>
        <v/>
      </c>
      <c r="V1078" s="53">
        <f>LEN(AV1078)-LEN(SUBSTITUTE(AV1078,"Y",""))</f>
        <v/>
      </c>
      <c r="W1078" s="54">
        <f>IF(AR1078=1,LEN(AW1078)-LEN(SUBSTITUTE(AW1078,"Y","")),"")</f>
        <v/>
      </c>
      <c r="X1078" s="53">
        <f>5-(LEN(AV1078)-LEN(SUBSTITUTE(AV1078,"N","")))</f>
        <v/>
      </c>
      <c r="Y1078" s="54">
        <f>IF(AR1078=1,5-(LEN(AW1078)-LEN(SUBSTITUTE(AW1078,"N",""))),"")</f>
        <v/>
      </c>
      <c r="Z1078" s="55">
        <f>(V1078+5-X1078)/5</f>
        <v/>
      </c>
      <c r="AA1078" s="56">
        <f>IF(AR1078=1,(W1078+5-Y1078)/5,"")</f>
        <v/>
      </c>
      <c r="AB1078" s="57">
        <f>D1078*V1078/5</f>
        <v/>
      </c>
      <c r="AC1078" s="58">
        <f>IF(AR1078=1,D1078*W1078/5,"")</f>
        <v/>
      </c>
      <c r="AD1078" s="57">
        <f>D1078*X1078/5</f>
        <v/>
      </c>
      <c r="AE1078" s="58">
        <f>IF(AR1078=1,D1078*Y1078/5,"")</f>
        <v/>
      </c>
      <c r="AF1078" s="57">
        <f>D1078*Z1078</f>
        <v/>
      </c>
      <c r="AG1078" s="58">
        <f>IF(AR1078=1,D1078*AA1078,"")</f>
        <v/>
      </c>
      <c r="AH1078" s="14" t="inlineStr">
        <is>
          <t>Y: none | N: none | X: none | U: R1, R2, R3, R4, R5. See dataset-specific evidence note in MCDM_Grades and the complete rules in MCDM_Rubric.</t>
        </is>
      </c>
      <c r="AI1078" s="27" t="n"/>
      <c r="AJ1078" s="14" t="inlineStr">
        <is>
          <t>https://zenodo.org/records/8429208</t>
        </is>
      </c>
      <c r="AK1078" s="27" t="n"/>
      <c r="AL1078" s="14" t="inlineStr">
        <is>
          <t>P: primary documentation (not evaluator-verified data quality)</t>
        </is>
      </c>
      <c r="AM1078" s="27" t="n"/>
      <c r="AN1078" s="14" t="inlineStr">
        <is>
          <t>10.5281/zenodo.8429208</t>
        </is>
      </c>
      <c r="AO1078" s="27" t="n"/>
      <c r="AP1078" s="14" t="inlineStr">
        <is>
          <t>2026-09-07</t>
        </is>
      </c>
      <c r="AQ1078" s="27" t="n"/>
      <c r="AR1078" s="14">
        <f>IF(AND(AS1078=5,LEN(AW1078)=5,LEN(SUBSTITUTE(SUBSTITUTE(SUBSTITUTE(SUBSTITUTE(AW1078,"Y",""),"N",""),"U",""),"X",""))=0),1,0)</f>
        <v/>
      </c>
      <c r="AS1078" s="14">
        <f>COUNTA(G1078,J1078,M1078,P1078,S1078)</f>
        <v/>
      </c>
      <c r="AT1078" s="14">
        <f>SUM(IF(OR(G1078="Y",G1078="N",G1078="U",G1078="X"),IF(G1078=F1078,1,0),0),IF(OR(J1078="Y",J1078="N",J1078="U",J1078="X"),IF(J1078=I1078,1,0),0),IF(OR(M1078="Y",M1078="N",M1078="U",M1078="X"),IF(M1078=L1078,1,0),0),IF(OR(P1078="Y",P1078="N",P1078="U",P1078="X"),IF(P1078=O1078,1,0),0),IF(OR(S1078="Y",S1078="N",S1078="U",S1078="X"),IF(S1078=R1078,1,0),0))</f>
        <v/>
      </c>
      <c r="AU1078" s="14">
        <f>A1078&amp;"|"&amp;LEFT(C1078,1)</f>
        <v/>
      </c>
      <c r="AV1078" s="14">
        <f>F1078&amp;I1078&amp;L1078&amp;O1078&amp;R1078</f>
        <v/>
      </c>
      <c r="AW1078" s="14">
        <f>G1078&amp;J1078&amp;M1078&amp;P1078&amp;S1078</f>
        <v/>
      </c>
    </row>
    <row r="1079" ht="70" customHeight="1">
      <c r="A1079" s="14" t="inlineStr">
        <is>
          <t>DS-135</t>
        </is>
      </c>
      <c r="B1079" s="14" t="inlineStr">
        <is>
          <t>UAV-PDD2023: Benchmark Dataset for Pavement Distress Detection Based on UAV Images</t>
        </is>
      </c>
      <c r="C1079" s="14" t="inlineStr">
        <is>
          <t>M Sensor Details</t>
        </is>
      </c>
      <c r="D1079" s="14">
        <f>MCDM_Settings!$D$12</f>
        <v/>
      </c>
      <c r="E1079" s="14" t="inlineStr">
        <is>
          <t>M1 Identify equipment</t>
        </is>
      </c>
      <c r="F1079" s="21" t="inlineStr">
        <is>
          <t>Y</t>
        </is>
      </c>
      <c r="G1079" s="23" t="n"/>
      <c r="H1079" s="14" t="inlineStr">
        <is>
          <t>M2 Specify the scale</t>
        </is>
      </c>
      <c r="I1079" s="21" t="inlineStr">
        <is>
          <t>U</t>
        </is>
      </c>
      <c r="J1079" s="23" t="n"/>
      <c r="K1079" s="14" t="inlineStr">
        <is>
          <t>M3 Locate the records</t>
        </is>
      </c>
      <c r="L1079" s="21" t="inlineStr">
        <is>
          <t>U</t>
        </is>
      </c>
      <c r="M1079" s="23" t="n"/>
      <c r="N1079" s="14" t="inlineStr">
        <is>
          <t>M4 Report precision</t>
        </is>
      </c>
      <c r="O1079" s="21" t="inlineStr">
        <is>
          <t>U</t>
        </is>
      </c>
      <c r="P1079" s="23" t="n"/>
      <c r="Q1079" s="14" t="inlineStr">
        <is>
          <t>M5 Explain processing</t>
        </is>
      </c>
      <c r="R1079" s="21" t="inlineStr">
        <is>
          <t>U</t>
        </is>
      </c>
      <c r="S1079" s="23" t="n"/>
      <c r="T1079" s="14">
        <f>IF(Z1079=0,IF(ISNUMBER(SEARCH("X",AV1079)),"Unrated (0-5; X)","Unrated (0-5)"),IF(Z1079=1,V1079&amp;"/5",V1079&amp;"-"&amp;X1079&amp;"/5 (P"&amp;IF(ISNUMBER(SEARCH("X",AV1079)),"; X","")&amp;")"))</f>
        <v/>
      </c>
      <c r="U1079" s="26">
        <f>IF(AS1079=0,"",IF(AR1079=0,"Incomplete/invalid",IF(AA1079=0,IF(ISNUMBER(SEARCH("X",AW1079)),"Unrated (0-5; X)","Unrated (0-5)"),IF(AA1079=1,W1079&amp;"/5",W1079&amp;"-"&amp;Y1079&amp;"/5 (P"&amp;IF(ISNUMBER(SEARCH("X",AW1079)),"; X","")&amp;")"))))</f>
        <v/>
      </c>
      <c r="V1079" s="53">
        <f>LEN(AV1079)-LEN(SUBSTITUTE(AV1079,"Y",""))</f>
        <v/>
      </c>
      <c r="W1079" s="54">
        <f>IF(AR1079=1,LEN(AW1079)-LEN(SUBSTITUTE(AW1079,"Y","")),"")</f>
        <v/>
      </c>
      <c r="X1079" s="53">
        <f>5-(LEN(AV1079)-LEN(SUBSTITUTE(AV1079,"N","")))</f>
        <v/>
      </c>
      <c r="Y1079" s="54">
        <f>IF(AR1079=1,5-(LEN(AW1079)-LEN(SUBSTITUTE(AW1079,"N",""))),"")</f>
        <v/>
      </c>
      <c r="Z1079" s="55">
        <f>(V1079+5-X1079)/5</f>
        <v/>
      </c>
      <c r="AA1079" s="56">
        <f>IF(AR1079=1,(W1079+5-Y1079)/5,"")</f>
        <v/>
      </c>
      <c r="AB1079" s="57">
        <f>D1079*V1079/5</f>
        <v/>
      </c>
      <c r="AC1079" s="58">
        <f>IF(AR1079=1,D1079*W1079/5,"")</f>
        <v/>
      </c>
      <c r="AD1079" s="57">
        <f>D1079*X1079/5</f>
        <v/>
      </c>
      <c r="AE1079" s="58">
        <f>IF(AR1079=1,D1079*Y1079/5,"")</f>
        <v/>
      </c>
      <c r="AF1079" s="57">
        <f>D1079*Z1079</f>
        <v/>
      </c>
      <c r="AG1079" s="58">
        <f>IF(AR1079=1,D1079*AA1079,"")</f>
        <v/>
      </c>
      <c r="AH1079" s="14" t="inlineStr">
        <is>
          <t>Y: M1 | N: none | X: none | U: M2, M3, M4, M5. See dataset-specific evidence note in MCDM_Grades and the complete rules in MCDM_Rubric.</t>
        </is>
      </c>
      <c r="AI1079" s="27" t="n"/>
      <c r="AJ1079" s="14" t="inlineStr">
        <is>
          <t>https://zenodo.org/records/8429208</t>
        </is>
      </c>
      <c r="AK1079" s="27" t="n"/>
      <c r="AL1079" s="14" t="inlineStr">
        <is>
          <t>P: primary documentation (not evaluator-verified data quality)</t>
        </is>
      </c>
      <c r="AM1079" s="27" t="n"/>
      <c r="AN1079" s="14" t="inlineStr">
        <is>
          <t>10.5281/zenodo.8429208</t>
        </is>
      </c>
      <c r="AO1079" s="27" t="n"/>
      <c r="AP1079" s="14" t="inlineStr">
        <is>
          <t>2026-09-07</t>
        </is>
      </c>
      <c r="AQ1079" s="27" t="n"/>
      <c r="AR1079" s="14">
        <f>IF(AND(AS1079=5,LEN(AW1079)=5,LEN(SUBSTITUTE(SUBSTITUTE(SUBSTITUTE(SUBSTITUTE(AW1079,"Y",""),"N",""),"U",""),"X",""))=0),1,0)</f>
        <v/>
      </c>
      <c r="AS1079" s="14">
        <f>COUNTA(G1079,J1079,M1079,P1079,S1079)</f>
        <v/>
      </c>
      <c r="AT1079" s="14">
        <f>SUM(IF(OR(G1079="Y",G1079="N",G1079="U",G1079="X"),IF(G1079=F1079,1,0),0),IF(OR(J1079="Y",J1079="N",J1079="U",J1079="X"),IF(J1079=I1079,1,0),0),IF(OR(M1079="Y",M1079="N",M1079="U",M1079="X"),IF(M1079=L1079,1,0),0),IF(OR(P1079="Y",P1079="N",P1079="U",P1079="X"),IF(P1079=O1079,1,0),0),IF(OR(S1079="Y",S1079="N",S1079="U",S1079="X"),IF(S1079=R1079,1,0),0))</f>
        <v/>
      </c>
      <c r="AU1079" s="14">
        <f>A1079&amp;"|"&amp;LEFT(C1079,1)</f>
        <v/>
      </c>
      <c r="AV1079" s="14">
        <f>F1079&amp;I1079&amp;L1079&amp;O1079&amp;R1079</f>
        <v/>
      </c>
      <c r="AW1079" s="14">
        <f>G1079&amp;J1079&amp;M1079&amp;P1079&amp;S1079</f>
        <v/>
      </c>
    </row>
    <row r="1080" ht="70" customHeight="1">
      <c r="A1080" s="14" t="inlineStr">
        <is>
          <t>DS-135</t>
        </is>
      </c>
      <c r="B1080" s="14" t="inlineStr">
        <is>
          <t>UAV-PDD2023: Benchmark Dataset for Pavement Distress Detection Based on UAV Images</t>
        </is>
      </c>
      <c r="C1080" s="14" t="inlineStr">
        <is>
          <t>V Test Readiness</t>
        </is>
      </c>
      <c r="D1080" s="14">
        <f>MCDM_Settings!$D$13</f>
        <v/>
      </c>
      <c r="E1080" s="14" t="inlineStr">
        <is>
          <t>V1 Identify test data</t>
        </is>
      </c>
      <c r="F1080" s="21" t="inlineStr">
        <is>
          <t>Y</t>
        </is>
      </c>
      <c r="G1080" s="23" t="n"/>
      <c r="H1080" s="14" t="inlineStr">
        <is>
          <t>V2 Define the splits</t>
        </is>
      </c>
      <c r="I1080" s="21" t="inlineStr">
        <is>
          <t>U</t>
        </is>
      </c>
      <c r="J1080" s="23" t="n"/>
      <c r="K1080" s="14" t="inlineStr">
        <is>
          <t>V3 Prevent leakage</t>
        </is>
      </c>
      <c r="L1080" s="21" t="inlineStr">
        <is>
          <t>U</t>
        </is>
      </c>
      <c r="M1080" s="23" t="n"/>
      <c r="N1080" s="14" t="inlineStr">
        <is>
          <t>V4 Provide a baseline</t>
        </is>
      </c>
      <c r="O1080" s="21" t="inlineStr">
        <is>
          <t>U</t>
        </is>
      </c>
      <c r="P1080" s="23" t="n"/>
      <c r="Q1080" s="14" t="inlineStr">
        <is>
          <t>V5 Report uncertainty</t>
        </is>
      </c>
      <c r="R1080" s="21" t="inlineStr">
        <is>
          <t>U</t>
        </is>
      </c>
      <c r="S1080" s="23" t="n"/>
      <c r="T1080" s="14">
        <f>IF(Z1080=0,IF(ISNUMBER(SEARCH("X",AV1080)),"Unrated (0-5; X)","Unrated (0-5)"),IF(Z1080=1,V1080&amp;"/5",V1080&amp;"-"&amp;X1080&amp;"/5 (P"&amp;IF(ISNUMBER(SEARCH("X",AV1080)),"; X","")&amp;")"))</f>
        <v/>
      </c>
      <c r="U1080" s="26">
        <f>IF(AS1080=0,"",IF(AR1080=0,"Incomplete/invalid",IF(AA1080=0,IF(ISNUMBER(SEARCH("X",AW1080)),"Unrated (0-5; X)","Unrated (0-5)"),IF(AA1080=1,W1080&amp;"/5",W1080&amp;"-"&amp;Y1080&amp;"/5 (P"&amp;IF(ISNUMBER(SEARCH("X",AW1080)),"; X","")&amp;")"))))</f>
        <v/>
      </c>
      <c r="V1080" s="53">
        <f>LEN(AV1080)-LEN(SUBSTITUTE(AV1080,"Y",""))</f>
        <v/>
      </c>
      <c r="W1080" s="54">
        <f>IF(AR1080=1,LEN(AW1080)-LEN(SUBSTITUTE(AW1080,"Y","")),"")</f>
        <v/>
      </c>
      <c r="X1080" s="53">
        <f>5-(LEN(AV1080)-LEN(SUBSTITUTE(AV1080,"N","")))</f>
        <v/>
      </c>
      <c r="Y1080" s="54">
        <f>IF(AR1080=1,5-(LEN(AW1080)-LEN(SUBSTITUTE(AW1080,"N",""))),"")</f>
        <v/>
      </c>
      <c r="Z1080" s="55">
        <f>(V1080+5-X1080)/5</f>
        <v/>
      </c>
      <c r="AA1080" s="56">
        <f>IF(AR1080=1,(W1080+5-Y1080)/5,"")</f>
        <v/>
      </c>
      <c r="AB1080" s="57">
        <f>D1080*V1080/5</f>
        <v/>
      </c>
      <c r="AC1080" s="58">
        <f>IF(AR1080=1,D1080*W1080/5,"")</f>
        <v/>
      </c>
      <c r="AD1080" s="57">
        <f>D1080*X1080/5</f>
        <v/>
      </c>
      <c r="AE1080" s="58">
        <f>IF(AR1080=1,D1080*Y1080/5,"")</f>
        <v/>
      </c>
      <c r="AF1080" s="57">
        <f>D1080*Z1080</f>
        <v/>
      </c>
      <c r="AG1080" s="58">
        <f>IF(AR1080=1,D1080*AA1080,"")</f>
        <v/>
      </c>
      <c r="AH1080" s="14" t="inlineStr">
        <is>
          <t>Y: V1 | N: none | X: none | U: V2, V3, V4, V5. See dataset-specific evidence note in MCDM_Grades and the complete rules in MCDM_Rubric.</t>
        </is>
      </c>
      <c r="AI1080" s="27" t="n"/>
      <c r="AJ1080" s="14" t="inlineStr">
        <is>
          <t>https://zenodo.org/records/8429208</t>
        </is>
      </c>
      <c r="AK1080" s="27" t="n"/>
      <c r="AL1080" s="14" t="inlineStr">
        <is>
          <t>P: primary documentation (not evaluator-verified data quality)</t>
        </is>
      </c>
      <c r="AM1080" s="27" t="n"/>
      <c r="AN1080" s="14" t="inlineStr">
        <is>
          <t>10.5281/zenodo.8429208</t>
        </is>
      </c>
      <c r="AO1080" s="27" t="n"/>
      <c r="AP1080" s="14" t="inlineStr">
        <is>
          <t>2026-09-07</t>
        </is>
      </c>
      <c r="AQ1080" s="27" t="n"/>
      <c r="AR1080" s="14">
        <f>IF(AND(AS1080=5,LEN(AW1080)=5,LEN(SUBSTITUTE(SUBSTITUTE(SUBSTITUTE(SUBSTITUTE(AW1080,"Y",""),"N",""),"U",""),"X",""))=0),1,0)</f>
        <v/>
      </c>
      <c r="AS1080" s="14">
        <f>COUNTA(G1080,J1080,M1080,P1080,S1080)</f>
        <v/>
      </c>
      <c r="AT1080" s="14">
        <f>SUM(IF(OR(G1080="Y",G1080="N",G1080="U",G1080="X"),IF(G1080=F1080,1,0),0),IF(OR(J1080="Y",J1080="N",J1080="U",J1080="X"),IF(J1080=I1080,1,0),0),IF(OR(M1080="Y",M1080="N",M1080="U",M1080="X"),IF(M1080=L1080,1,0),0),IF(OR(P1080="Y",P1080="N",P1080="U",P1080="X"),IF(P1080=O1080,1,0),0),IF(OR(S1080="Y",S1080="N",S1080="U",S1080="X"),IF(S1080=R1080,1,0),0))</f>
        <v/>
      </c>
      <c r="AU1080" s="14">
        <f>A1080&amp;"|"&amp;LEFT(C1080,1)</f>
        <v/>
      </c>
      <c r="AV1080" s="14">
        <f>F1080&amp;I1080&amp;L1080&amp;O1080&amp;R1080</f>
        <v/>
      </c>
      <c r="AW1080" s="14">
        <f>G1080&amp;J1080&amp;M1080&amp;P1080&amp;S1080</f>
        <v/>
      </c>
    </row>
    <row r="1081" ht="70" customHeight="1">
      <c r="A1081" s="14" t="inlineStr">
        <is>
          <t>DS-135</t>
        </is>
      </c>
      <c r="B1081" s="14" t="inlineStr">
        <is>
          <t>UAV-PDD2023: Benchmark Dataset for Pavement Distress Detection Based on UAV Images</t>
        </is>
      </c>
      <c r="C1081" s="14" t="inlineStr">
        <is>
          <t>E Engineering Value</t>
        </is>
      </c>
      <c r="D1081" s="14">
        <f>MCDM_Settings!$D$14</f>
        <v/>
      </c>
      <c r="E1081" s="14" t="inlineStr">
        <is>
          <t>E1 Define the outcome</t>
        </is>
      </c>
      <c r="F1081" s="21" t="inlineStr">
        <is>
          <t>U</t>
        </is>
      </c>
      <c r="G1081" s="23" t="n"/>
      <c r="H1081" s="14" t="inlineStr">
        <is>
          <t>E2 Provide measurements</t>
        </is>
      </c>
      <c r="I1081" s="21" t="inlineStr">
        <is>
          <t>U</t>
        </is>
      </c>
      <c r="J1081" s="23" t="n"/>
      <c r="K1081" s="14" t="inlineStr">
        <is>
          <t>E3 Link the records</t>
        </is>
      </c>
      <c r="L1081" s="21" t="inlineStr">
        <is>
          <t>U</t>
        </is>
      </c>
      <c r="M1081" s="23" t="n"/>
      <c r="N1081" s="14" t="inlineStr">
        <is>
          <t>E4 Map agency needs</t>
        </is>
      </c>
      <c r="O1081" s="21" t="inlineStr">
        <is>
          <t>U</t>
        </is>
      </c>
      <c r="P1081" s="23" t="n"/>
      <c r="Q1081" s="14" t="inlineStr">
        <is>
          <t>E5 Validate the decision</t>
        </is>
      </c>
      <c r="R1081" s="21" t="inlineStr">
        <is>
          <t>U</t>
        </is>
      </c>
      <c r="S1081" s="23" t="n"/>
      <c r="T1081" s="14">
        <f>IF(Z1081=0,IF(ISNUMBER(SEARCH("X",AV1081)),"Unrated (0-5; X)","Unrated (0-5)"),IF(Z1081=1,V1081&amp;"/5",V1081&amp;"-"&amp;X1081&amp;"/5 (P"&amp;IF(ISNUMBER(SEARCH("X",AV1081)),"; X","")&amp;")"))</f>
        <v/>
      </c>
      <c r="U1081" s="26">
        <f>IF(AS1081=0,"",IF(AR1081=0,"Incomplete/invalid",IF(AA1081=0,IF(ISNUMBER(SEARCH("X",AW1081)),"Unrated (0-5; X)","Unrated (0-5)"),IF(AA1081=1,W1081&amp;"/5",W1081&amp;"-"&amp;Y1081&amp;"/5 (P"&amp;IF(ISNUMBER(SEARCH("X",AW1081)),"; X","")&amp;")"))))</f>
        <v/>
      </c>
      <c r="V1081" s="53">
        <f>LEN(AV1081)-LEN(SUBSTITUTE(AV1081,"Y",""))</f>
        <v/>
      </c>
      <c r="W1081" s="54">
        <f>IF(AR1081=1,LEN(AW1081)-LEN(SUBSTITUTE(AW1081,"Y","")),"")</f>
        <v/>
      </c>
      <c r="X1081" s="53">
        <f>5-(LEN(AV1081)-LEN(SUBSTITUTE(AV1081,"N","")))</f>
        <v/>
      </c>
      <c r="Y1081" s="54">
        <f>IF(AR1081=1,5-(LEN(AW1081)-LEN(SUBSTITUTE(AW1081,"N",""))),"")</f>
        <v/>
      </c>
      <c r="Z1081" s="55">
        <f>(V1081+5-X1081)/5</f>
        <v/>
      </c>
      <c r="AA1081" s="56">
        <f>IF(AR1081=1,(W1081+5-Y1081)/5,"")</f>
        <v/>
      </c>
      <c r="AB1081" s="57">
        <f>D1081*V1081/5</f>
        <v/>
      </c>
      <c r="AC1081" s="58">
        <f>IF(AR1081=1,D1081*W1081/5,"")</f>
        <v/>
      </c>
      <c r="AD1081" s="57">
        <f>D1081*X1081/5</f>
        <v/>
      </c>
      <c r="AE1081" s="58">
        <f>IF(AR1081=1,D1081*Y1081/5,"")</f>
        <v/>
      </c>
      <c r="AF1081" s="57">
        <f>D1081*Z1081</f>
        <v/>
      </c>
      <c r="AG1081" s="58">
        <f>IF(AR1081=1,D1081*AA1081,"")</f>
        <v/>
      </c>
      <c r="AH1081" s="14" t="inlineStr">
        <is>
          <t>Y: none | N: none | X: none | U: E1, E2, E3, E4, E5. See dataset-specific evidence note in MCDM_Grades and the complete rules in MCDM_Rubric.</t>
        </is>
      </c>
      <c r="AI1081" s="27" t="n"/>
      <c r="AJ1081" s="14" t="inlineStr">
        <is>
          <t>https://zenodo.org/records/8429208</t>
        </is>
      </c>
      <c r="AK1081" s="27" t="n"/>
      <c r="AL1081" s="14" t="inlineStr">
        <is>
          <t>P: primary documentation (not evaluator-verified data quality)</t>
        </is>
      </c>
      <c r="AM1081" s="27" t="n"/>
      <c r="AN1081" s="14" t="inlineStr">
        <is>
          <t>10.5281/zenodo.8429208</t>
        </is>
      </c>
      <c r="AO1081" s="27" t="n"/>
      <c r="AP1081" s="14" t="inlineStr">
        <is>
          <t>2026-09-07</t>
        </is>
      </c>
      <c r="AQ1081" s="27" t="n"/>
      <c r="AR1081" s="14">
        <f>IF(AND(AS1081=5,LEN(AW1081)=5,LEN(SUBSTITUTE(SUBSTITUTE(SUBSTITUTE(SUBSTITUTE(AW1081,"Y",""),"N",""),"U",""),"X",""))=0),1,0)</f>
        <v/>
      </c>
      <c r="AS1081" s="14">
        <f>COUNTA(G1081,J1081,M1081,P1081,S1081)</f>
        <v/>
      </c>
      <c r="AT1081" s="14">
        <f>SUM(IF(OR(G1081="Y",G1081="N",G1081="U",G1081="X"),IF(G1081=F1081,1,0),0),IF(OR(J1081="Y",J1081="N",J1081="U",J1081="X"),IF(J1081=I1081,1,0),0),IF(OR(M1081="Y",M1081="N",M1081="U",M1081="X"),IF(M1081=L1081,1,0),0),IF(OR(P1081="Y",P1081="N",P1081="U",P1081="X"),IF(P1081=O1081,1,0),0),IF(OR(S1081="Y",S1081="N",S1081="U",S1081="X"),IF(S1081=R1081,1,0),0))</f>
        <v/>
      </c>
      <c r="AU1081" s="14">
        <f>A1081&amp;"|"&amp;LEFT(C1081,1)</f>
        <v/>
      </c>
      <c r="AV1081" s="14">
        <f>F1081&amp;I1081&amp;L1081&amp;O1081&amp;R1081</f>
        <v/>
      </c>
      <c r="AW1081" s="14">
        <f>G1081&amp;J1081&amp;M1081&amp;P1081&amp;S1081</f>
        <v/>
      </c>
    </row>
    <row r="1082" ht="70" customHeight="1">
      <c r="A1082" s="14" t="inlineStr">
        <is>
          <t>DS-136</t>
        </is>
      </c>
      <c r="B1082" s="14" t="inlineStr">
        <is>
          <t>Weakly-Supervised Crack Detection Dataset</t>
        </is>
      </c>
      <c r="C1082" s="14" t="inlineStr">
        <is>
          <t>A Access</t>
        </is>
      </c>
      <c r="D1082" s="14">
        <f>MCDM_Settings!$D$7</f>
        <v/>
      </c>
      <c r="E1082" s="14" t="inlineStr">
        <is>
          <t>A1 Find the release</t>
        </is>
      </c>
      <c r="F1082" s="21" t="inlineStr">
        <is>
          <t>Y</t>
        </is>
      </c>
      <c r="G1082" s="23" t="n"/>
      <c r="H1082" s="14" t="inlineStr">
        <is>
          <t>A2 Get the data</t>
        </is>
      </c>
      <c r="I1082" s="21" t="inlineStr">
        <is>
          <t>Y</t>
        </is>
      </c>
      <c r="J1082" s="23" t="n"/>
      <c r="K1082" s="14" t="inlineStr">
        <is>
          <t>A3 Check the license</t>
        </is>
      </c>
      <c r="L1082" s="21" t="inlineStr">
        <is>
          <t>U</t>
        </is>
      </c>
      <c r="M1082" s="23" t="n"/>
      <c r="N1082" s="14" t="inlineStr">
        <is>
          <t>A4 Check other rights</t>
        </is>
      </c>
      <c r="O1082" s="21" t="inlineStr">
        <is>
          <t>U</t>
        </is>
      </c>
      <c r="P1082" s="23" t="n"/>
      <c r="Q1082" s="14" t="inlineStr">
        <is>
          <t>A5 Open a sample</t>
        </is>
      </c>
      <c r="R1082" s="21" t="inlineStr">
        <is>
          <t>U</t>
        </is>
      </c>
      <c r="S1082" s="23" t="n"/>
      <c r="T1082" s="14">
        <f>IF(Z1082=0,IF(ISNUMBER(SEARCH("X",AV1082)),"Unrated (0-5; X)","Unrated (0-5)"),IF(Z1082=1,V1082&amp;"/5",V1082&amp;"-"&amp;X1082&amp;"/5 (P"&amp;IF(ISNUMBER(SEARCH("X",AV1082)),"; X","")&amp;")"))</f>
        <v/>
      </c>
      <c r="U1082" s="26">
        <f>IF(AS1082=0,"",IF(AR1082=0,"Incomplete/invalid",IF(AA1082=0,IF(ISNUMBER(SEARCH("X",AW1082)),"Unrated (0-5; X)","Unrated (0-5)"),IF(AA1082=1,W1082&amp;"/5",W1082&amp;"-"&amp;Y1082&amp;"/5 (P"&amp;IF(ISNUMBER(SEARCH("X",AW1082)),"; X","")&amp;")"))))</f>
        <v/>
      </c>
      <c r="V1082" s="53">
        <f>LEN(AV1082)-LEN(SUBSTITUTE(AV1082,"Y",""))</f>
        <v/>
      </c>
      <c r="W1082" s="54">
        <f>IF(AR1082=1,LEN(AW1082)-LEN(SUBSTITUTE(AW1082,"Y","")),"")</f>
        <v/>
      </c>
      <c r="X1082" s="53">
        <f>5-(LEN(AV1082)-LEN(SUBSTITUTE(AV1082,"N","")))</f>
        <v/>
      </c>
      <c r="Y1082" s="54">
        <f>IF(AR1082=1,5-(LEN(AW1082)-LEN(SUBSTITUTE(AW1082,"N",""))),"")</f>
        <v/>
      </c>
      <c r="Z1082" s="55">
        <f>(V1082+5-X1082)/5</f>
        <v/>
      </c>
      <c r="AA1082" s="56">
        <f>IF(AR1082=1,(W1082+5-Y1082)/5,"")</f>
        <v/>
      </c>
      <c r="AB1082" s="57">
        <f>D1082*V1082/5</f>
        <v/>
      </c>
      <c r="AC1082" s="58">
        <f>IF(AR1082=1,D1082*W1082/5,"")</f>
        <v/>
      </c>
      <c r="AD1082" s="57">
        <f>D1082*X1082/5</f>
        <v/>
      </c>
      <c r="AE1082" s="58">
        <f>IF(AR1082=1,D1082*Y1082/5,"")</f>
        <v/>
      </c>
      <c r="AF1082" s="57">
        <f>D1082*Z1082</f>
        <v/>
      </c>
      <c r="AG1082" s="58">
        <f>IF(AR1082=1,D1082*AA1082,"")</f>
        <v/>
      </c>
      <c r="AH1082" s="14" t="inlineStr">
        <is>
          <t>Y: A1, A2 | N: none | X: none | U: A3, A4, A5. See dataset-specific evidence note in MCDM_Grades and the complete rules in MCDM_Rubric.</t>
        </is>
      </c>
      <c r="AI1082" s="27" t="n"/>
      <c r="AJ1082" s="14" t="inlineStr">
        <is>
          <t>https://zenodo.org/records/4244084</t>
        </is>
      </c>
      <c r="AK1082" s="27" t="n"/>
      <c r="AL1082" s="14" t="inlineStr">
        <is>
          <t>P: primary documentation (not evaluator-verified data quality)</t>
        </is>
      </c>
      <c r="AM1082" s="27" t="n"/>
      <c r="AN1082" s="14" t="inlineStr">
        <is>
          <t>10.5281/zenodo.4244084</t>
        </is>
      </c>
      <c r="AO1082" s="27" t="n"/>
      <c r="AP1082" s="14" t="inlineStr">
        <is>
          <t>2026-09-07</t>
        </is>
      </c>
      <c r="AQ1082" s="27" t="n"/>
      <c r="AR1082" s="14">
        <f>IF(AND(AS1082=5,LEN(AW1082)=5,LEN(SUBSTITUTE(SUBSTITUTE(SUBSTITUTE(SUBSTITUTE(AW1082,"Y",""),"N",""),"U",""),"X",""))=0),1,0)</f>
        <v/>
      </c>
      <c r="AS1082" s="14">
        <f>COUNTA(G1082,J1082,M1082,P1082,S1082)</f>
        <v/>
      </c>
      <c r="AT1082" s="14">
        <f>SUM(IF(OR(G1082="Y",G1082="N",G1082="U",G1082="X"),IF(G1082=F1082,1,0),0),IF(OR(J1082="Y",J1082="N",J1082="U",J1082="X"),IF(J1082=I1082,1,0),0),IF(OR(M1082="Y",M1082="N",M1082="U",M1082="X"),IF(M1082=L1082,1,0),0),IF(OR(P1082="Y",P1082="N",P1082="U",P1082="X"),IF(P1082=O1082,1,0),0),IF(OR(S1082="Y",S1082="N",S1082="U",S1082="X"),IF(S1082=R1082,1,0),0))</f>
        <v/>
      </c>
      <c r="AU1082" s="14">
        <f>A1082&amp;"|"&amp;LEFT(C1082,1)</f>
        <v/>
      </c>
      <c r="AV1082" s="14">
        <f>F1082&amp;I1082&amp;L1082&amp;O1082&amp;R1082</f>
        <v/>
      </c>
      <c r="AW1082" s="14">
        <f>G1082&amp;J1082&amp;M1082&amp;P1082&amp;S1082</f>
        <v/>
      </c>
    </row>
    <row r="1083" ht="70" customHeight="1">
      <c r="A1083" s="14" t="inlineStr">
        <is>
          <t>DS-136</t>
        </is>
      </c>
      <c r="B1083" s="14" t="inlineStr">
        <is>
          <t>Weakly-Supervised Crack Detection Dataset</t>
        </is>
      </c>
      <c r="C1083" s="14" t="inlineStr">
        <is>
          <t>L Label Quality</t>
        </is>
      </c>
      <c r="D1083" s="14">
        <f>MCDM_Settings!$D$8</f>
        <v/>
      </c>
      <c r="E1083" s="14" t="inlineStr">
        <is>
          <t>L1 Define the targets</t>
        </is>
      </c>
      <c r="F1083" s="21" t="inlineStr">
        <is>
          <t>Y</t>
        </is>
      </c>
      <c r="G1083" s="23" t="n"/>
      <c r="H1083" s="14" t="inlineStr">
        <is>
          <t>L2 Explain the rules</t>
        </is>
      </c>
      <c r="I1083" s="21" t="inlineStr">
        <is>
          <t>U</t>
        </is>
      </c>
      <c r="J1083" s="23" t="n"/>
      <c r="K1083" s="14" t="inlineStr">
        <is>
          <t>L3 Identify the team</t>
        </is>
      </c>
      <c r="L1083" s="21" t="inlineStr">
        <is>
          <t>U</t>
        </is>
      </c>
      <c r="M1083" s="23" t="n"/>
      <c r="N1083" s="14" t="inlineStr">
        <is>
          <t>L4 Review and correct</t>
        </is>
      </c>
      <c r="O1083" s="21" t="inlineStr">
        <is>
          <t>U</t>
        </is>
      </c>
      <c r="P1083" s="23" t="n"/>
      <c r="Q1083" s="14" t="inlineStr">
        <is>
          <t>L5 Measure reliability</t>
        </is>
      </c>
      <c r="R1083" s="21" t="inlineStr">
        <is>
          <t>U</t>
        </is>
      </c>
      <c r="S1083" s="23" t="n"/>
      <c r="T1083" s="14">
        <f>IF(Z1083=0,IF(ISNUMBER(SEARCH("X",AV1083)),"Unrated (0-5; X)","Unrated (0-5)"),IF(Z1083=1,V1083&amp;"/5",V1083&amp;"-"&amp;X1083&amp;"/5 (P"&amp;IF(ISNUMBER(SEARCH("X",AV1083)),"; X","")&amp;")"))</f>
        <v/>
      </c>
      <c r="U1083" s="26">
        <f>IF(AS1083=0,"",IF(AR1083=0,"Incomplete/invalid",IF(AA1083=0,IF(ISNUMBER(SEARCH("X",AW1083)),"Unrated (0-5; X)","Unrated (0-5)"),IF(AA1083=1,W1083&amp;"/5",W1083&amp;"-"&amp;Y1083&amp;"/5 (P"&amp;IF(ISNUMBER(SEARCH("X",AW1083)),"; X","")&amp;")"))))</f>
        <v/>
      </c>
      <c r="V1083" s="53">
        <f>LEN(AV1083)-LEN(SUBSTITUTE(AV1083,"Y",""))</f>
        <v/>
      </c>
      <c r="W1083" s="54">
        <f>IF(AR1083=1,LEN(AW1083)-LEN(SUBSTITUTE(AW1083,"Y","")),"")</f>
        <v/>
      </c>
      <c r="X1083" s="53">
        <f>5-(LEN(AV1083)-LEN(SUBSTITUTE(AV1083,"N","")))</f>
        <v/>
      </c>
      <c r="Y1083" s="54">
        <f>IF(AR1083=1,5-(LEN(AW1083)-LEN(SUBSTITUTE(AW1083,"N",""))),"")</f>
        <v/>
      </c>
      <c r="Z1083" s="55">
        <f>(V1083+5-X1083)/5</f>
        <v/>
      </c>
      <c r="AA1083" s="56">
        <f>IF(AR1083=1,(W1083+5-Y1083)/5,"")</f>
        <v/>
      </c>
      <c r="AB1083" s="57">
        <f>D1083*V1083/5</f>
        <v/>
      </c>
      <c r="AC1083" s="58">
        <f>IF(AR1083=1,D1083*W1083/5,"")</f>
        <v/>
      </c>
      <c r="AD1083" s="57">
        <f>D1083*X1083/5</f>
        <v/>
      </c>
      <c r="AE1083" s="58">
        <f>IF(AR1083=1,D1083*Y1083/5,"")</f>
        <v/>
      </c>
      <c r="AF1083" s="57">
        <f>D1083*Z1083</f>
        <v/>
      </c>
      <c r="AG1083" s="58">
        <f>IF(AR1083=1,D1083*AA1083,"")</f>
        <v/>
      </c>
      <c r="AH1083" s="14" t="inlineStr">
        <is>
          <t>Y: L1 | N: none | X: none | U: L2, L3, L4, L5. See dataset-specific evidence note in MCDM_Grades and the complete rules in MCDM_Rubric.</t>
        </is>
      </c>
      <c r="AI1083" s="27" t="n"/>
      <c r="AJ1083" s="14" t="inlineStr">
        <is>
          <t>https://zenodo.org/records/4244084</t>
        </is>
      </c>
      <c r="AK1083" s="27" t="n"/>
      <c r="AL1083" s="14" t="inlineStr">
        <is>
          <t>P: primary documentation (not evaluator-verified data quality)</t>
        </is>
      </c>
      <c r="AM1083" s="27" t="n"/>
      <c r="AN1083" s="14" t="inlineStr">
        <is>
          <t>10.5281/zenodo.4244084</t>
        </is>
      </c>
      <c r="AO1083" s="27" t="n"/>
      <c r="AP1083" s="14" t="inlineStr">
        <is>
          <t>2026-09-07</t>
        </is>
      </c>
      <c r="AQ1083" s="27" t="n"/>
      <c r="AR1083" s="14">
        <f>IF(AND(AS1083=5,LEN(AW1083)=5,LEN(SUBSTITUTE(SUBSTITUTE(SUBSTITUTE(SUBSTITUTE(AW1083,"Y",""),"N",""),"U",""),"X",""))=0),1,0)</f>
        <v/>
      </c>
      <c r="AS1083" s="14">
        <f>COUNTA(G1083,J1083,M1083,P1083,S1083)</f>
        <v/>
      </c>
      <c r="AT1083" s="14">
        <f>SUM(IF(OR(G1083="Y",G1083="N",G1083="U",G1083="X"),IF(G1083=F1083,1,0),0),IF(OR(J1083="Y",J1083="N",J1083="U",J1083="X"),IF(J1083=I1083,1,0),0),IF(OR(M1083="Y",M1083="N",M1083="U",M1083="X"),IF(M1083=L1083,1,0),0),IF(OR(P1083="Y",P1083="N",P1083="U",P1083="X"),IF(P1083=O1083,1,0),0),IF(OR(S1083="Y",S1083="N",S1083="U",S1083="X"),IF(S1083=R1083,1,0),0))</f>
        <v/>
      </c>
      <c r="AU1083" s="14">
        <f>A1083&amp;"|"&amp;LEFT(C1083,1)</f>
        <v/>
      </c>
      <c r="AV1083" s="14">
        <f>F1083&amp;I1083&amp;L1083&amp;O1083&amp;R1083</f>
        <v/>
      </c>
      <c r="AW1083" s="14">
        <f>G1083&amp;J1083&amp;M1083&amp;P1083&amp;S1083</f>
        <v/>
      </c>
    </row>
    <row r="1084" ht="70" customHeight="1">
      <c r="A1084" s="14" t="inlineStr">
        <is>
          <t>DS-136</t>
        </is>
      </c>
      <c r="B1084" s="14" t="inlineStr">
        <is>
          <t>Weakly-Supervised Crack Detection Dataset</t>
        </is>
      </c>
      <c r="C1084" s="14" t="inlineStr">
        <is>
          <t>D Documentation</t>
        </is>
      </c>
      <c r="D1084" s="14">
        <f>MCDM_Settings!$D$9</f>
        <v/>
      </c>
      <c r="E1084" s="14" t="inlineStr">
        <is>
          <t>D1 Describe the files</t>
        </is>
      </c>
      <c r="F1084" s="21" t="inlineStr">
        <is>
          <t>U</t>
        </is>
      </c>
      <c r="G1084" s="23" t="n"/>
      <c r="H1084" s="14" t="inlineStr">
        <is>
          <t>D2 Explain the source</t>
        </is>
      </c>
      <c r="I1084" s="21" t="inlineStr">
        <is>
          <t>Y</t>
        </is>
      </c>
      <c r="J1084" s="23" t="n"/>
      <c r="K1084" s="14" t="inlineStr">
        <is>
          <t>D3 Track the version</t>
        </is>
      </c>
      <c r="L1084" s="21" t="inlineStr">
        <is>
          <t>Y</t>
        </is>
      </c>
      <c r="M1084" s="23" t="n"/>
      <c r="N1084" s="14" t="inlineStr">
        <is>
          <t>D4 State the limits</t>
        </is>
      </c>
      <c r="O1084" s="21" t="inlineStr">
        <is>
          <t>U</t>
        </is>
      </c>
      <c r="P1084" s="23" t="n"/>
      <c r="Q1084" s="14" t="inlineStr">
        <is>
          <t>D5 Locate the details</t>
        </is>
      </c>
      <c r="R1084" s="21" t="inlineStr">
        <is>
          <t>Y</t>
        </is>
      </c>
      <c r="S1084" s="23" t="n"/>
      <c r="T1084" s="14">
        <f>IF(Z1084=0,IF(ISNUMBER(SEARCH("X",AV1084)),"Unrated (0-5; X)","Unrated (0-5)"),IF(Z1084=1,V1084&amp;"/5",V1084&amp;"-"&amp;X1084&amp;"/5 (P"&amp;IF(ISNUMBER(SEARCH("X",AV1084)),"; X","")&amp;")"))</f>
        <v/>
      </c>
      <c r="U1084" s="26">
        <f>IF(AS1084=0,"",IF(AR1084=0,"Incomplete/invalid",IF(AA1084=0,IF(ISNUMBER(SEARCH("X",AW1084)),"Unrated (0-5; X)","Unrated (0-5)"),IF(AA1084=1,W1084&amp;"/5",W1084&amp;"-"&amp;Y1084&amp;"/5 (P"&amp;IF(ISNUMBER(SEARCH("X",AW1084)),"; X","")&amp;")"))))</f>
        <v/>
      </c>
      <c r="V1084" s="53">
        <f>LEN(AV1084)-LEN(SUBSTITUTE(AV1084,"Y",""))</f>
        <v/>
      </c>
      <c r="W1084" s="54">
        <f>IF(AR1084=1,LEN(AW1084)-LEN(SUBSTITUTE(AW1084,"Y","")),"")</f>
        <v/>
      </c>
      <c r="X1084" s="53">
        <f>5-(LEN(AV1084)-LEN(SUBSTITUTE(AV1084,"N","")))</f>
        <v/>
      </c>
      <c r="Y1084" s="54">
        <f>IF(AR1084=1,5-(LEN(AW1084)-LEN(SUBSTITUTE(AW1084,"N",""))),"")</f>
        <v/>
      </c>
      <c r="Z1084" s="55">
        <f>(V1084+5-X1084)/5</f>
        <v/>
      </c>
      <c r="AA1084" s="56">
        <f>IF(AR1084=1,(W1084+5-Y1084)/5,"")</f>
        <v/>
      </c>
      <c r="AB1084" s="57">
        <f>D1084*V1084/5</f>
        <v/>
      </c>
      <c r="AC1084" s="58">
        <f>IF(AR1084=1,D1084*W1084/5,"")</f>
        <v/>
      </c>
      <c r="AD1084" s="57">
        <f>D1084*X1084/5</f>
        <v/>
      </c>
      <c r="AE1084" s="58">
        <f>IF(AR1084=1,D1084*Y1084/5,"")</f>
        <v/>
      </c>
      <c r="AF1084" s="57">
        <f>D1084*Z1084</f>
        <v/>
      </c>
      <c r="AG1084" s="58">
        <f>IF(AR1084=1,D1084*AA1084,"")</f>
        <v/>
      </c>
      <c r="AH1084" s="14" t="inlineStr">
        <is>
          <t>Y: D2, D3, D5 | N: none | X: none | U: D1, D4. See dataset-specific evidence note in MCDM_Grades and the complete rules in MCDM_Rubric.</t>
        </is>
      </c>
      <c r="AI1084" s="27" t="n"/>
      <c r="AJ1084" s="14" t="inlineStr">
        <is>
          <t>https://zenodo.org/records/4244084</t>
        </is>
      </c>
      <c r="AK1084" s="27" t="n"/>
      <c r="AL1084" s="14" t="inlineStr">
        <is>
          <t>P: primary documentation (not evaluator-verified data quality)</t>
        </is>
      </c>
      <c r="AM1084" s="27" t="n"/>
      <c r="AN1084" s="14" t="inlineStr">
        <is>
          <t>10.5281/zenodo.4244084</t>
        </is>
      </c>
      <c r="AO1084" s="27" t="n"/>
      <c r="AP1084" s="14" t="inlineStr">
        <is>
          <t>2026-09-07</t>
        </is>
      </c>
      <c r="AQ1084" s="27" t="n"/>
      <c r="AR1084" s="14">
        <f>IF(AND(AS1084=5,LEN(AW1084)=5,LEN(SUBSTITUTE(SUBSTITUTE(SUBSTITUTE(SUBSTITUTE(AW1084,"Y",""),"N",""),"U",""),"X",""))=0),1,0)</f>
        <v/>
      </c>
      <c r="AS1084" s="14">
        <f>COUNTA(G1084,J1084,M1084,P1084,S1084)</f>
        <v/>
      </c>
      <c r="AT1084" s="14">
        <f>SUM(IF(OR(G1084="Y",G1084="N",G1084="U",G1084="X"),IF(G1084=F1084,1,0),0),IF(OR(J1084="Y",J1084="N",J1084="U",J1084="X"),IF(J1084=I1084,1,0),0),IF(OR(M1084="Y",M1084="N",M1084="U",M1084="X"),IF(M1084=L1084,1,0),0),IF(OR(P1084="Y",P1084="N",P1084="U",P1084="X"),IF(P1084=O1084,1,0),0),IF(OR(S1084="Y",S1084="N",S1084="U",S1084="X"),IF(S1084=R1084,1,0),0))</f>
        <v/>
      </c>
      <c r="AU1084" s="14">
        <f>A1084&amp;"|"&amp;LEFT(C1084,1)</f>
        <v/>
      </c>
      <c r="AV1084" s="14">
        <f>F1084&amp;I1084&amp;L1084&amp;O1084&amp;R1084</f>
        <v/>
      </c>
      <c r="AW1084" s="14">
        <f>G1084&amp;J1084&amp;M1084&amp;P1084&amp;S1084</f>
        <v/>
      </c>
    </row>
    <row r="1085" ht="70" customHeight="1">
      <c r="A1085" s="14" t="inlineStr">
        <is>
          <t>DS-136</t>
        </is>
      </c>
      <c r="B1085" s="14" t="inlineStr">
        <is>
          <t>Weakly-Supervised Crack Detection Dataset</t>
        </is>
      </c>
      <c r="C1085" s="14" t="inlineStr">
        <is>
          <t>C Sample Size</t>
        </is>
      </c>
      <c r="D1085" s="14">
        <f>MCDM_Settings!$D$10</f>
        <v/>
      </c>
      <c r="E1085" s="14" t="inlineStr">
        <is>
          <t>C1 Count originals</t>
        </is>
      </c>
      <c r="F1085" s="21" t="inlineStr">
        <is>
          <t>U</t>
        </is>
      </c>
      <c r="G1085" s="23" t="n"/>
      <c r="H1085" s="14" t="inlineStr">
        <is>
          <t>C2 Count each class</t>
        </is>
      </c>
      <c r="I1085" s="21" t="inlineStr">
        <is>
          <t>U</t>
        </is>
      </c>
      <c r="J1085" s="23" t="n"/>
      <c r="K1085" s="14" t="inlineStr">
        <is>
          <t>C3 Count each group</t>
        </is>
      </c>
      <c r="L1085" s="21" t="inlineStr">
        <is>
          <t>U</t>
        </is>
      </c>
      <c r="M1085" s="23" t="n"/>
      <c r="N1085" s="14" t="inlineStr">
        <is>
          <t>C4 Count each split</t>
        </is>
      </c>
      <c r="O1085" s="21" t="inlineStr">
        <is>
          <t>U</t>
        </is>
      </c>
      <c r="P1085" s="23" t="n"/>
      <c r="Q1085" s="14" t="inlineStr">
        <is>
          <t>C5 Justify the size</t>
        </is>
      </c>
      <c r="R1085" s="21" t="inlineStr">
        <is>
          <t>U</t>
        </is>
      </c>
      <c r="S1085" s="23" t="n"/>
      <c r="T1085" s="14">
        <f>IF(Z1085=0,IF(ISNUMBER(SEARCH("X",AV1085)),"Unrated (0-5; X)","Unrated (0-5)"),IF(Z1085=1,V1085&amp;"/5",V1085&amp;"-"&amp;X1085&amp;"/5 (P"&amp;IF(ISNUMBER(SEARCH("X",AV1085)),"; X","")&amp;")"))</f>
        <v/>
      </c>
      <c r="U1085" s="26">
        <f>IF(AS1085=0,"",IF(AR1085=0,"Incomplete/invalid",IF(AA1085=0,IF(ISNUMBER(SEARCH("X",AW1085)),"Unrated (0-5; X)","Unrated (0-5)"),IF(AA1085=1,W1085&amp;"/5",W1085&amp;"-"&amp;Y1085&amp;"/5 (P"&amp;IF(ISNUMBER(SEARCH("X",AW1085)),"; X","")&amp;")"))))</f>
        <v/>
      </c>
      <c r="V1085" s="53">
        <f>LEN(AV1085)-LEN(SUBSTITUTE(AV1085,"Y",""))</f>
        <v/>
      </c>
      <c r="W1085" s="54">
        <f>IF(AR1085=1,LEN(AW1085)-LEN(SUBSTITUTE(AW1085,"Y","")),"")</f>
        <v/>
      </c>
      <c r="X1085" s="53">
        <f>5-(LEN(AV1085)-LEN(SUBSTITUTE(AV1085,"N","")))</f>
        <v/>
      </c>
      <c r="Y1085" s="54">
        <f>IF(AR1085=1,5-(LEN(AW1085)-LEN(SUBSTITUTE(AW1085,"N",""))),"")</f>
        <v/>
      </c>
      <c r="Z1085" s="55">
        <f>(V1085+5-X1085)/5</f>
        <v/>
      </c>
      <c r="AA1085" s="56">
        <f>IF(AR1085=1,(W1085+5-Y1085)/5,"")</f>
        <v/>
      </c>
      <c r="AB1085" s="57">
        <f>D1085*V1085/5</f>
        <v/>
      </c>
      <c r="AC1085" s="58">
        <f>IF(AR1085=1,D1085*W1085/5,"")</f>
        <v/>
      </c>
      <c r="AD1085" s="57">
        <f>D1085*X1085/5</f>
        <v/>
      </c>
      <c r="AE1085" s="58">
        <f>IF(AR1085=1,D1085*Y1085/5,"")</f>
        <v/>
      </c>
      <c r="AF1085" s="57">
        <f>D1085*Z1085</f>
        <v/>
      </c>
      <c r="AG1085" s="58">
        <f>IF(AR1085=1,D1085*AA1085,"")</f>
        <v/>
      </c>
      <c r="AH1085" s="14" t="inlineStr">
        <is>
          <t>Y: none | N: none | X: none | U: C1, C2, C3, C4, C5. See dataset-specific evidence note in MCDM_Grades and the complete rules in MCDM_Rubric.</t>
        </is>
      </c>
      <c r="AI1085" s="27" t="n"/>
      <c r="AJ1085" s="14" t="inlineStr">
        <is>
          <t>https://zenodo.org/records/4244084</t>
        </is>
      </c>
      <c r="AK1085" s="27" t="n"/>
      <c r="AL1085" s="14" t="inlineStr">
        <is>
          <t>P: primary documentation (not evaluator-verified data quality)</t>
        </is>
      </c>
      <c r="AM1085" s="27" t="n"/>
      <c r="AN1085" s="14" t="inlineStr">
        <is>
          <t>10.5281/zenodo.4244084</t>
        </is>
      </c>
      <c r="AO1085" s="27" t="n"/>
      <c r="AP1085" s="14" t="inlineStr">
        <is>
          <t>2026-09-07</t>
        </is>
      </c>
      <c r="AQ1085" s="27" t="n"/>
      <c r="AR1085" s="14">
        <f>IF(AND(AS1085=5,LEN(AW1085)=5,LEN(SUBSTITUTE(SUBSTITUTE(SUBSTITUTE(SUBSTITUTE(AW1085,"Y",""),"N",""),"U",""),"X",""))=0),1,0)</f>
        <v/>
      </c>
      <c r="AS1085" s="14">
        <f>COUNTA(G1085,J1085,M1085,P1085,S1085)</f>
        <v/>
      </c>
      <c r="AT1085" s="14">
        <f>SUM(IF(OR(G1085="Y",G1085="N",G1085="U",G1085="X"),IF(G1085=F1085,1,0),0),IF(OR(J1085="Y",J1085="N",J1085="U",J1085="X"),IF(J1085=I1085,1,0),0),IF(OR(M1085="Y",M1085="N",M1085="U",M1085="X"),IF(M1085=L1085,1,0),0),IF(OR(P1085="Y",P1085="N",P1085="U",P1085="X"),IF(P1085=O1085,1,0),0),IF(OR(S1085="Y",S1085="N",S1085="U",S1085="X"),IF(S1085=R1085,1,0),0))</f>
        <v/>
      </c>
      <c r="AU1085" s="14">
        <f>A1085&amp;"|"&amp;LEFT(C1085,1)</f>
        <v/>
      </c>
      <c r="AV1085" s="14">
        <f>F1085&amp;I1085&amp;L1085&amp;O1085&amp;R1085</f>
        <v/>
      </c>
      <c r="AW1085" s="14">
        <f>G1085&amp;J1085&amp;M1085&amp;P1085&amp;S1085</f>
        <v/>
      </c>
    </row>
    <row r="1086" ht="70" customHeight="1">
      <c r="A1086" s="14" t="inlineStr">
        <is>
          <t>DS-136</t>
        </is>
      </c>
      <c r="B1086" s="14" t="inlineStr">
        <is>
          <t>Weakly-Supervised Crack Detection Dataset</t>
        </is>
      </c>
      <c r="C1086" s="14" t="inlineStr">
        <is>
          <t>R Domain Fit</t>
        </is>
      </c>
      <c r="D1086" s="14">
        <f>MCDM_Settings!$D$11</f>
        <v/>
      </c>
      <c r="E1086" s="14" t="inlineStr">
        <is>
          <t>R1 Define the domain</t>
        </is>
      </c>
      <c r="F1086" s="21" t="inlineStr">
        <is>
          <t>U</t>
        </is>
      </c>
      <c r="G1086" s="23" t="n"/>
      <c r="H1086" s="14" t="inlineStr">
        <is>
          <t>R2 Describe coverage</t>
        </is>
      </c>
      <c r="I1086" s="21" t="inlineStr">
        <is>
          <t>U</t>
        </is>
      </c>
      <c r="J1086" s="23" t="n"/>
      <c r="K1086" s="14" t="inlineStr">
        <is>
          <t>R3 Compare the target</t>
        </is>
      </c>
      <c r="L1086" s="21" t="inlineStr">
        <is>
          <t>U</t>
        </is>
      </c>
      <c r="M1086" s="23" t="n"/>
      <c r="N1086" s="14" t="inlineStr">
        <is>
          <t>R4 Check for bias</t>
        </is>
      </c>
      <c r="O1086" s="21" t="inlineStr">
        <is>
          <t>U</t>
        </is>
      </c>
      <c r="P1086" s="23" t="n"/>
      <c r="Q1086" s="14" t="inlineStr">
        <is>
          <t>R5 Test a new domain</t>
        </is>
      </c>
      <c r="R1086" s="21" t="inlineStr">
        <is>
          <t>U</t>
        </is>
      </c>
      <c r="S1086" s="23" t="n"/>
      <c r="T1086" s="14">
        <f>IF(Z1086=0,IF(ISNUMBER(SEARCH("X",AV1086)),"Unrated (0-5; X)","Unrated (0-5)"),IF(Z1086=1,V1086&amp;"/5",V1086&amp;"-"&amp;X1086&amp;"/5 (P"&amp;IF(ISNUMBER(SEARCH("X",AV1086)),"; X","")&amp;")"))</f>
        <v/>
      </c>
      <c r="U1086" s="26">
        <f>IF(AS1086=0,"",IF(AR1086=0,"Incomplete/invalid",IF(AA1086=0,IF(ISNUMBER(SEARCH("X",AW1086)),"Unrated (0-5; X)","Unrated (0-5)"),IF(AA1086=1,W1086&amp;"/5",W1086&amp;"-"&amp;Y1086&amp;"/5 (P"&amp;IF(ISNUMBER(SEARCH("X",AW1086)),"; X","")&amp;")"))))</f>
        <v/>
      </c>
      <c r="V1086" s="53">
        <f>LEN(AV1086)-LEN(SUBSTITUTE(AV1086,"Y",""))</f>
        <v/>
      </c>
      <c r="W1086" s="54">
        <f>IF(AR1086=1,LEN(AW1086)-LEN(SUBSTITUTE(AW1086,"Y","")),"")</f>
        <v/>
      </c>
      <c r="X1086" s="53">
        <f>5-(LEN(AV1086)-LEN(SUBSTITUTE(AV1086,"N","")))</f>
        <v/>
      </c>
      <c r="Y1086" s="54">
        <f>IF(AR1086=1,5-(LEN(AW1086)-LEN(SUBSTITUTE(AW1086,"N",""))),"")</f>
        <v/>
      </c>
      <c r="Z1086" s="55">
        <f>(V1086+5-X1086)/5</f>
        <v/>
      </c>
      <c r="AA1086" s="56">
        <f>IF(AR1086=1,(W1086+5-Y1086)/5,"")</f>
        <v/>
      </c>
      <c r="AB1086" s="57">
        <f>D1086*V1086/5</f>
        <v/>
      </c>
      <c r="AC1086" s="58">
        <f>IF(AR1086=1,D1086*W1086/5,"")</f>
        <v/>
      </c>
      <c r="AD1086" s="57">
        <f>D1086*X1086/5</f>
        <v/>
      </c>
      <c r="AE1086" s="58">
        <f>IF(AR1086=1,D1086*Y1086/5,"")</f>
        <v/>
      </c>
      <c r="AF1086" s="57">
        <f>D1086*Z1086</f>
        <v/>
      </c>
      <c r="AG1086" s="58">
        <f>IF(AR1086=1,D1086*AA1086,"")</f>
        <v/>
      </c>
      <c r="AH1086" s="14" t="inlineStr">
        <is>
          <t>Y: none | N: none | X: none | U: R1, R2, R3, R4, R5. See dataset-specific evidence note in MCDM_Grades and the complete rules in MCDM_Rubric.</t>
        </is>
      </c>
      <c r="AI1086" s="27" t="n"/>
      <c r="AJ1086" s="14" t="inlineStr">
        <is>
          <t>https://zenodo.org/records/4244084</t>
        </is>
      </c>
      <c r="AK1086" s="27" t="n"/>
      <c r="AL1086" s="14" t="inlineStr">
        <is>
          <t>P: primary documentation (not evaluator-verified data quality)</t>
        </is>
      </c>
      <c r="AM1086" s="27" t="n"/>
      <c r="AN1086" s="14" t="inlineStr">
        <is>
          <t>10.5281/zenodo.4244084</t>
        </is>
      </c>
      <c r="AO1086" s="27" t="n"/>
      <c r="AP1086" s="14" t="inlineStr">
        <is>
          <t>2026-09-07</t>
        </is>
      </c>
      <c r="AQ1086" s="27" t="n"/>
      <c r="AR1086" s="14">
        <f>IF(AND(AS1086=5,LEN(AW1086)=5,LEN(SUBSTITUTE(SUBSTITUTE(SUBSTITUTE(SUBSTITUTE(AW1086,"Y",""),"N",""),"U",""),"X",""))=0),1,0)</f>
        <v/>
      </c>
      <c r="AS1086" s="14">
        <f>COUNTA(G1086,J1086,M1086,P1086,S1086)</f>
        <v/>
      </c>
      <c r="AT1086" s="14">
        <f>SUM(IF(OR(G1086="Y",G1086="N",G1086="U",G1086="X"),IF(G1086=F1086,1,0),0),IF(OR(J1086="Y",J1086="N",J1086="U",J1086="X"),IF(J1086=I1086,1,0),0),IF(OR(M1086="Y",M1086="N",M1086="U",M1086="X"),IF(M1086=L1086,1,0),0),IF(OR(P1086="Y",P1086="N",P1086="U",P1086="X"),IF(P1086=O1086,1,0),0),IF(OR(S1086="Y",S1086="N",S1086="U",S1086="X"),IF(S1086=R1086,1,0),0))</f>
        <v/>
      </c>
      <c r="AU1086" s="14">
        <f>A1086&amp;"|"&amp;LEFT(C1086,1)</f>
        <v/>
      </c>
      <c r="AV1086" s="14">
        <f>F1086&amp;I1086&amp;L1086&amp;O1086&amp;R1086</f>
        <v/>
      </c>
      <c r="AW1086" s="14">
        <f>G1086&amp;J1086&amp;M1086&amp;P1086&amp;S1086</f>
        <v/>
      </c>
    </row>
    <row r="1087" ht="70" customHeight="1">
      <c r="A1087" s="14" t="inlineStr">
        <is>
          <t>DS-136</t>
        </is>
      </c>
      <c r="B1087" s="14" t="inlineStr">
        <is>
          <t>Weakly-Supervised Crack Detection Dataset</t>
        </is>
      </c>
      <c r="C1087" s="14" t="inlineStr">
        <is>
          <t>M Sensor Details</t>
        </is>
      </c>
      <c r="D1087" s="14">
        <f>MCDM_Settings!$D$12</f>
        <v/>
      </c>
      <c r="E1087" s="14" t="inlineStr">
        <is>
          <t>M1 Identify equipment</t>
        </is>
      </c>
      <c r="F1087" s="21" t="inlineStr">
        <is>
          <t>U</t>
        </is>
      </c>
      <c r="G1087" s="23" t="n"/>
      <c r="H1087" s="14" t="inlineStr">
        <is>
          <t>M2 Specify the scale</t>
        </is>
      </c>
      <c r="I1087" s="21" t="inlineStr">
        <is>
          <t>U</t>
        </is>
      </c>
      <c r="J1087" s="23" t="n"/>
      <c r="K1087" s="14" t="inlineStr">
        <is>
          <t>M3 Locate the records</t>
        </is>
      </c>
      <c r="L1087" s="21" t="inlineStr">
        <is>
          <t>U</t>
        </is>
      </c>
      <c r="M1087" s="23" t="n"/>
      <c r="N1087" s="14" t="inlineStr">
        <is>
          <t>M4 Report precision</t>
        </is>
      </c>
      <c r="O1087" s="21" t="inlineStr">
        <is>
          <t>U</t>
        </is>
      </c>
      <c r="P1087" s="23" t="n"/>
      <c r="Q1087" s="14" t="inlineStr">
        <is>
          <t>M5 Explain processing</t>
        </is>
      </c>
      <c r="R1087" s="21" t="inlineStr">
        <is>
          <t>Y</t>
        </is>
      </c>
      <c r="S1087" s="23" t="n"/>
      <c r="T1087" s="14">
        <f>IF(Z1087=0,IF(ISNUMBER(SEARCH("X",AV1087)),"Unrated (0-5; X)","Unrated (0-5)"),IF(Z1087=1,V1087&amp;"/5",V1087&amp;"-"&amp;X1087&amp;"/5 (P"&amp;IF(ISNUMBER(SEARCH("X",AV1087)),"; X","")&amp;")"))</f>
        <v/>
      </c>
      <c r="U1087" s="26">
        <f>IF(AS1087=0,"",IF(AR1087=0,"Incomplete/invalid",IF(AA1087=0,IF(ISNUMBER(SEARCH("X",AW1087)),"Unrated (0-5; X)","Unrated (0-5)"),IF(AA1087=1,W1087&amp;"/5",W1087&amp;"-"&amp;Y1087&amp;"/5 (P"&amp;IF(ISNUMBER(SEARCH("X",AW1087)),"; X","")&amp;")"))))</f>
        <v/>
      </c>
      <c r="V1087" s="53">
        <f>LEN(AV1087)-LEN(SUBSTITUTE(AV1087,"Y",""))</f>
        <v/>
      </c>
      <c r="W1087" s="54">
        <f>IF(AR1087=1,LEN(AW1087)-LEN(SUBSTITUTE(AW1087,"Y","")),"")</f>
        <v/>
      </c>
      <c r="X1087" s="53">
        <f>5-(LEN(AV1087)-LEN(SUBSTITUTE(AV1087,"N","")))</f>
        <v/>
      </c>
      <c r="Y1087" s="54">
        <f>IF(AR1087=1,5-(LEN(AW1087)-LEN(SUBSTITUTE(AW1087,"N",""))),"")</f>
        <v/>
      </c>
      <c r="Z1087" s="55">
        <f>(V1087+5-X1087)/5</f>
        <v/>
      </c>
      <c r="AA1087" s="56">
        <f>IF(AR1087=1,(W1087+5-Y1087)/5,"")</f>
        <v/>
      </c>
      <c r="AB1087" s="57">
        <f>D1087*V1087/5</f>
        <v/>
      </c>
      <c r="AC1087" s="58">
        <f>IF(AR1087=1,D1087*W1087/5,"")</f>
        <v/>
      </c>
      <c r="AD1087" s="57">
        <f>D1087*X1087/5</f>
        <v/>
      </c>
      <c r="AE1087" s="58">
        <f>IF(AR1087=1,D1087*Y1087/5,"")</f>
        <v/>
      </c>
      <c r="AF1087" s="57">
        <f>D1087*Z1087</f>
        <v/>
      </c>
      <c r="AG1087" s="58">
        <f>IF(AR1087=1,D1087*AA1087,"")</f>
        <v/>
      </c>
      <c r="AH1087" s="14" t="inlineStr">
        <is>
          <t>Y: M5 | N: none | X: none | U: M1, M2, M3, M4. See dataset-specific evidence note in MCDM_Grades and the complete rules in MCDM_Rubric.</t>
        </is>
      </c>
      <c r="AI1087" s="27" t="n"/>
      <c r="AJ1087" s="14" t="inlineStr">
        <is>
          <t>https://zenodo.org/records/4244084</t>
        </is>
      </c>
      <c r="AK1087" s="27" t="n"/>
      <c r="AL1087" s="14" t="inlineStr">
        <is>
          <t>P: primary documentation (not evaluator-verified data quality)</t>
        </is>
      </c>
      <c r="AM1087" s="27" t="n"/>
      <c r="AN1087" s="14" t="inlineStr">
        <is>
          <t>10.5281/zenodo.4244084</t>
        </is>
      </c>
      <c r="AO1087" s="27" t="n"/>
      <c r="AP1087" s="14" t="inlineStr">
        <is>
          <t>2026-09-07</t>
        </is>
      </c>
      <c r="AQ1087" s="27" t="n"/>
      <c r="AR1087" s="14">
        <f>IF(AND(AS1087=5,LEN(AW1087)=5,LEN(SUBSTITUTE(SUBSTITUTE(SUBSTITUTE(SUBSTITUTE(AW1087,"Y",""),"N",""),"U",""),"X",""))=0),1,0)</f>
        <v/>
      </c>
      <c r="AS1087" s="14">
        <f>COUNTA(G1087,J1087,M1087,P1087,S1087)</f>
        <v/>
      </c>
      <c r="AT1087" s="14">
        <f>SUM(IF(OR(G1087="Y",G1087="N",G1087="U",G1087="X"),IF(G1087=F1087,1,0),0),IF(OR(J1087="Y",J1087="N",J1087="U",J1087="X"),IF(J1087=I1087,1,0),0),IF(OR(M1087="Y",M1087="N",M1087="U",M1087="X"),IF(M1087=L1087,1,0),0),IF(OR(P1087="Y",P1087="N",P1087="U",P1087="X"),IF(P1087=O1087,1,0),0),IF(OR(S1087="Y",S1087="N",S1087="U",S1087="X"),IF(S1087=R1087,1,0),0))</f>
        <v/>
      </c>
      <c r="AU1087" s="14">
        <f>A1087&amp;"|"&amp;LEFT(C1087,1)</f>
        <v/>
      </c>
      <c r="AV1087" s="14">
        <f>F1087&amp;I1087&amp;L1087&amp;O1087&amp;R1087</f>
        <v/>
      </c>
      <c r="AW1087" s="14">
        <f>G1087&amp;J1087&amp;M1087&amp;P1087&amp;S1087</f>
        <v/>
      </c>
    </row>
    <row r="1088" ht="70" customHeight="1">
      <c r="A1088" s="14" t="inlineStr">
        <is>
          <t>DS-136</t>
        </is>
      </c>
      <c r="B1088" s="14" t="inlineStr">
        <is>
          <t>Weakly-Supervised Crack Detection Dataset</t>
        </is>
      </c>
      <c r="C1088" s="14" t="inlineStr">
        <is>
          <t>V Test Readiness</t>
        </is>
      </c>
      <c r="D1088" s="14">
        <f>MCDM_Settings!$D$13</f>
        <v/>
      </c>
      <c r="E1088" s="14" t="inlineStr">
        <is>
          <t>V1 Identify test data</t>
        </is>
      </c>
      <c r="F1088" s="21" t="inlineStr">
        <is>
          <t>Y</t>
        </is>
      </c>
      <c r="G1088" s="23" t="n"/>
      <c r="H1088" s="14" t="inlineStr">
        <is>
          <t>V2 Define the splits</t>
        </is>
      </c>
      <c r="I1088" s="21" t="inlineStr">
        <is>
          <t>U</t>
        </is>
      </c>
      <c r="J1088" s="23" t="n"/>
      <c r="K1088" s="14" t="inlineStr">
        <is>
          <t>V3 Prevent leakage</t>
        </is>
      </c>
      <c r="L1088" s="21" t="inlineStr">
        <is>
          <t>U</t>
        </is>
      </c>
      <c r="M1088" s="23" t="n"/>
      <c r="N1088" s="14" t="inlineStr">
        <is>
          <t>V4 Provide a baseline</t>
        </is>
      </c>
      <c r="O1088" s="21" t="inlineStr">
        <is>
          <t>U</t>
        </is>
      </c>
      <c r="P1088" s="23" t="n"/>
      <c r="Q1088" s="14" t="inlineStr">
        <is>
          <t>V5 Report uncertainty</t>
        </is>
      </c>
      <c r="R1088" s="21" t="inlineStr">
        <is>
          <t>U</t>
        </is>
      </c>
      <c r="S1088" s="23" t="n"/>
      <c r="T1088" s="14">
        <f>IF(Z1088=0,IF(ISNUMBER(SEARCH("X",AV1088)),"Unrated (0-5; X)","Unrated (0-5)"),IF(Z1088=1,V1088&amp;"/5",V1088&amp;"-"&amp;X1088&amp;"/5 (P"&amp;IF(ISNUMBER(SEARCH("X",AV1088)),"; X","")&amp;")"))</f>
        <v/>
      </c>
      <c r="U1088" s="26">
        <f>IF(AS1088=0,"",IF(AR1088=0,"Incomplete/invalid",IF(AA1088=0,IF(ISNUMBER(SEARCH("X",AW1088)),"Unrated (0-5; X)","Unrated (0-5)"),IF(AA1088=1,W1088&amp;"/5",W1088&amp;"-"&amp;Y1088&amp;"/5 (P"&amp;IF(ISNUMBER(SEARCH("X",AW1088)),"; X","")&amp;")"))))</f>
        <v/>
      </c>
      <c r="V1088" s="53">
        <f>LEN(AV1088)-LEN(SUBSTITUTE(AV1088,"Y",""))</f>
        <v/>
      </c>
      <c r="W1088" s="54">
        <f>IF(AR1088=1,LEN(AW1088)-LEN(SUBSTITUTE(AW1088,"Y","")),"")</f>
        <v/>
      </c>
      <c r="X1088" s="53">
        <f>5-(LEN(AV1088)-LEN(SUBSTITUTE(AV1088,"N","")))</f>
        <v/>
      </c>
      <c r="Y1088" s="54">
        <f>IF(AR1088=1,5-(LEN(AW1088)-LEN(SUBSTITUTE(AW1088,"N",""))),"")</f>
        <v/>
      </c>
      <c r="Z1088" s="55">
        <f>(V1088+5-X1088)/5</f>
        <v/>
      </c>
      <c r="AA1088" s="56">
        <f>IF(AR1088=1,(W1088+5-Y1088)/5,"")</f>
        <v/>
      </c>
      <c r="AB1088" s="57">
        <f>D1088*V1088/5</f>
        <v/>
      </c>
      <c r="AC1088" s="58">
        <f>IF(AR1088=1,D1088*W1088/5,"")</f>
        <v/>
      </c>
      <c r="AD1088" s="57">
        <f>D1088*X1088/5</f>
        <v/>
      </c>
      <c r="AE1088" s="58">
        <f>IF(AR1088=1,D1088*Y1088/5,"")</f>
        <v/>
      </c>
      <c r="AF1088" s="57">
        <f>D1088*Z1088</f>
        <v/>
      </c>
      <c r="AG1088" s="58">
        <f>IF(AR1088=1,D1088*AA1088,"")</f>
        <v/>
      </c>
      <c r="AH1088" s="14" t="inlineStr">
        <is>
          <t>Y: V1 | N: none | X: none | U: V2, V3, V4, V5. See dataset-specific evidence note in MCDM_Grades and the complete rules in MCDM_Rubric.</t>
        </is>
      </c>
      <c r="AI1088" s="27" t="n"/>
      <c r="AJ1088" s="14" t="inlineStr">
        <is>
          <t>https://zenodo.org/records/4244084</t>
        </is>
      </c>
      <c r="AK1088" s="27" t="n"/>
      <c r="AL1088" s="14" t="inlineStr">
        <is>
          <t>P: primary documentation (not evaluator-verified data quality)</t>
        </is>
      </c>
      <c r="AM1088" s="27" t="n"/>
      <c r="AN1088" s="14" t="inlineStr">
        <is>
          <t>10.5281/zenodo.4244084</t>
        </is>
      </c>
      <c r="AO1088" s="27" t="n"/>
      <c r="AP1088" s="14" t="inlineStr">
        <is>
          <t>2026-09-07</t>
        </is>
      </c>
      <c r="AQ1088" s="27" t="n"/>
      <c r="AR1088" s="14">
        <f>IF(AND(AS1088=5,LEN(AW1088)=5,LEN(SUBSTITUTE(SUBSTITUTE(SUBSTITUTE(SUBSTITUTE(AW1088,"Y",""),"N",""),"U",""),"X",""))=0),1,0)</f>
        <v/>
      </c>
      <c r="AS1088" s="14">
        <f>COUNTA(G1088,J1088,M1088,P1088,S1088)</f>
        <v/>
      </c>
      <c r="AT1088" s="14">
        <f>SUM(IF(OR(G1088="Y",G1088="N",G1088="U",G1088="X"),IF(G1088=F1088,1,0),0),IF(OR(J1088="Y",J1088="N",J1088="U",J1088="X"),IF(J1088=I1088,1,0),0),IF(OR(M1088="Y",M1088="N",M1088="U",M1088="X"),IF(M1088=L1088,1,0),0),IF(OR(P1088="Y",P1088="N",P1088="U",P1088="X"),IF(P1088=O1088,1,0),0),IF(OR(S1088="Y",S1088="N",S1088="U",S1088="X"),IF(S1088=R1088,1,0),0))</f>
        <v/>
      </c>
      <c r="AU1088" s="14">
        <f>A1088&amp;"|"&amp;LEFT(C1088,1)</f>
        <v/>
      </c>
      <c r="AV1088" s="14">
        <f>F1088&amp;I1088&amp;L1088&amp;O1088&amp;R1088</f>
        <v/>
      </c>
      <c r="AW1088" s="14">
        <f>G1088&amp;J1088&amp;M1088&amp;P1088&amp;S1088</f>
        <v/>
      </c>
    </row>
    <row r="1089" ht="70" customHeight="1">
      <c r="A1089" s="14" t="inlineStr">
        <is>
          <t>DS-136</t>
        </is>
      </c>
      <c r="B1089" s="14" t="inlineStr">
        <is>
          <t>Weakly-Supervised Crack Detection Dataset</t>
        </is>
      </c>
      <c r="C1089" s="14" t="inlineStr">
        <is>
          <t>E Engineering Value</t>
        </is>
      </c>
      <c r="D1089" s="14">
        <f>MCDM_Settings!$D$14</f>
        <v/>
      </c>
      <c r="E1089" s="14" t="inlineStr">
        <is>
          <t>E1 Define the outcome</t>
        </is>
      </c>
      <c r="F1089" s="21" t="inlineStr">
        <is>
          <t>U</t>
        </is>
      </c>
      <c r="G1089" s="23" t="n"/>
      <c r="H1089" s="14" t="inlineStr">
        <is>
          <t>E2 Provide measurements</t>
        </is>
      </c>
      <c r="I1089" s="21" t="inlineStr">
        <is>
          <t>U</t>
        </is>
      </c>
      <c r="J1089" s="23" t="n"/>
      <c r="K1089" s="14" t="inlineStr">
        <is>
          <t>E3 Link the records</t>
        </is>
      </c>
      <c r="L1089" s="21" t="inlineStr">
        <is>
          <t>U</t>
        </is>
      </c>
      <c r="M1089" s="23" t="n"/>
      <c r="N1089" s="14" t="inlineStr">
        <is>
          <t>E4 Map agency needs</t>
        </is>
      </c>
      <c r="O1089" s="21" t="inlineStr">
        <is>
          <t>U</t>
        </is>
      </c>
      <c r="P1089" s="23" t="n"/>
      <c r="Q1089" s="14" t="inlineStr">
        <is>
          <t>E5 Validate the decision</t>
        </is>
      </c>
      <c r="R1089" s="21" t="inlineStr">
        <is>
          <t>U</t>
        </is>
      </c>
      <c r="S1089" s="23" t="n"/>
      <c r="T1089" s="14">
        <f>IF(Z1089=0,IF(ISNUMBER(SEARCH("X",AV1089)),"Unrated (0-5; X)","Unrated (0-5)"),IF(Z1089=1,V1089&amp;"/5",V1089&amp;"-"&amp;X1089&amp;"/5 (P"&amp;IF(ISNUMBER(SEARCH("X",AV1089)),"; X","")&amp;")"))</f>
        <v/>
      </c>
      <c r="U1089" s="26">
        <f>IF(AS1089=0,"",IF(AR1089=0,"Incomplete/invalid",IF(AA1089=0,IF(ISNUMBER(SEARCH("X",AW1089)),"Unrated (0-5; X)","Unrated (0-5)"),IF(AA1089=1,W1089&amp;"/5",W1089&amp;"-"&amp;Y1089&amp;"/5 (P"&amp;IF(ISNUMBER(SEARCH("X",AW1089)),"; X","")&amp;")"))))</f>
        <v/>
      </c>
      <c r="V1089" s="53">
        <f>LEN(AV1089)-LEN(SUBSTITUTE(AV1089,"Y",""))</f>
        <v/>
      </c>
      <c r="W1089" s="54">
        <f>IF(AR1089=1,LEN(AW1089)-LEN(SUBSTITUTE(AW1089,"Y","")),"")</f>
        <v/>
      </c>
      <c r="X1089" s="53">
        <f>5-(LEN(AV1089)-LEN(SUBSTITUTE(AV1089,"N","")))</f>
        <v/>
      </c>
      <c r="Y1089" s="54">
        <f>IF(AR1089=1,5-(LEN(AW1089)-LEN(SUBSTITUTE(AW1089,"N",""))),"")</f>
        <v/>
      </c>
      <c r="Z1089" s="55">
        <f>(V1089+5-X1089)/5</f>
        <v/>
      </c>
      <c r="AA1089" s="56">
        <f>IF(AR1089=1,(W1089+5-Y1089)/5,"")</f>
        <v/>
      </c>
      <c r="AB1089" s="57">
        <f>D1089*V1089/5</f>
        <v/>
      </c>
      <c r="AC1089" s="58">
        <f>IF(AR1089=1,D1089*W1089/5,"")</f>
        <v/>
      </c>
      <c r="AD1089" s="57">
        <f>D1089*X1089/5</f>
        <v/>
      </c>
      <c r="AE1089" s="58">
        <f>IF(AR1089=1,D1089*Y1089/5,"")</f>
        <v/>
      </c>
      <c r="AF1089" s="57">
        <f>D1089*Z1089</f>
        <v/>
      </c>
      <c r="AG1089" s="58">
        <f>IF(AR1089=1,D1089*AA1089,"")</f>
        <v/>
      </c>
      <c r="AH1089" s="14" t="inlineStr">
        <is>
          <t>Y: none | N: none | X: none | U: E1, E2, E3, E4, E5. See dataset-specific evidence note in MCDM_Grades and the complete rules in MCDM_Rubric.</t>
        </is>
      </c>
      <c r="AI1089" s="27" t="n"/>
      <c r="AJ1089" s="14" t="inlineStr">
        <is>
          <t>https://zenodo.org/records/4244084</t>
        </is>
      </c>
      <c r="AK1089" s="27" t="n"/>
      <c r="AL1089" s="14" t="inlineStr">
        <is>
          <t>P: primary documentation (not evaluator-verified data quality)</t>
        </is>
      </c>
      <c r="AM1089" s="27" t="n"/>
      <c r="AN1089" s="14" t="inlineStr">
        <is>
          <t>10.5281/zenodo.4244084</t>
        </is>
      </c>
      <c r="AO1089" s="27" t="n"/>
      <c r="AP1089" s="14" t="inlineStr">
        <is>
          <t>2026-09-07</t>
        </is>
      </c>
      <c r="AQ1089" s="27" t="n"/>
      <c r="AR1089" s="14">
        <f>IF(AND(AS1089=5,LEN(AW1089)=5,LEN(SUBSTITUTE(SUBSTITUTE(SUBSTITUTE(SUBSTITUTE(AW1089,"Y",""),"N",""),"U",""),"X",""))=0),1,0)</f>
        <v/>
      </c>
      <c r="AS1089" s="14">
        <f>COUNTA(G1089,J1089,M1089,P1089,S1089)</f>
        <v/>
      </c>
      <c r="AT1089" s="14">
        <f>SUM(IF(OR(G1089="Y",G1089="N",G1089="U",G1089="X"),IF(G1089=F1089,1,0),0),IF(OR(J1089="Y",J1089="N",J1089="U",J1089="X"),IF(J1089=I1089,1,0),0),IF(OR(M1089="Y",M1089="N",M1089="U",M1089="X"),IF(M1089=L1089,1,0),0),IF(OR(P1089="Y",P1089="N",P1089="U",P1089="X"),IF(P1089=O1089,1,0),0),IF(OR(S1089="Y",S1089="N",S1089="U",S1089="X"),IF(S1089=R1089,1,0),0))</f>
        <v/>
      </c>
      <c r="AU1089" s="14">
        <f>A1089&amp;"|"&amp;LEFT(C1089,1)</f>
        <v/>
      </c>
      <c r="AV1089" s="14">
        <f>F1089&amp;I1089&amp;L1089&amp;O1089&amp;R1089</f>
        <v/>
      </c>
      <c r="AW1089" s="14">
        <f>G1089&amp;J1089&amp;M1089&amp;P1089&amp;S1089</f>
        <v/>
      </c>
    </row>
    <row r="1090" ht="70" customHeight="1">
      <c r="A1090" s="14" t="inlineStr">
        <is>
          <t>DS-137</t>
        </is>
      </c>
      <c r="B1090" s="14" t="inlineStr">
        <is>
          <t>Weather Adverse Road Defect Semantic Segmentation</t>
        </is>
      </c>
      <c r="C1090" s="14" t="inlineStr">
        <is>
          <t>A Access</t>
        </is>
      </c>
      <c r="D1090" s="14">
        <f>MCDM_Settings!$D$7</f>
        <v/>
      </c>
      <c r="E1090" s="14" t="inlineStr">
        <is>
          <t>A1 Find the release</t>
        </is>
      </c>
      <c r="F1090" s="21" t="inlineStr">
        <is>
          <t>Y</t>
        </is>
      </c>
      <c r="G1090" s="23" t="n"/>
      <c r="H1090" s="14" t="inlineStr">
        <is>
          <t>A2 Get the data</t>
        </is>
      </c>
      <c r="I1090" s="21" t="inlineStr">
        <is>
          <t>Y</t>
        </is>
      </c>
      <c r="J1090" s="23" t="n"/>
      <c r="K1090" s="14" t="inlineStr">
        <is>
          <t>A3 Check the license</t>
        </is>
      </c>
      <c r="L1090" s="21" t="inlineStr">
        <is>
          <t>Y</t>
        </is>
      </c>
      <c r="M1090" s="23" t="n"/>
      <c r="N1090" s="14" t="inlineStr">
        <is>
          <t>A4 Check other rights</t>
        </is>
      </c>
      <c r="O1090" s="21" t="inlineStr">
        <is>
          <t>U</t>
        </is>
      </c>
      <c r="P1090" s="23" t="n"/>
      <c r="Q1090" s="14" t="inlineStr">
        <is>
          <t>A5 Open a sample</t>
        </is>
      </c>
      <c r="R1090" s="21" t="inlineStr">
        <is>
          <t>U</t>
        </is>
      </c>
      <c r="S1090" s="23" t="n"/>
      <c r="T1090" s="14">
        <f>IF(Z1090=0,IF(ISNUMBER(SEARCH("X",AV1090)),"Unrated (0-5; X)","Unrated (0-5)"),IF(Z1090=1,V1090&amp;"/5",V1090&amp;"-"&amp;X1090&amp;"/5 (P"&amp;IF(ISNUMBER(SEARCH("X",AV1090)),"; X","")&amp;")"))</f>
        <v/>
      </c>
      <c r="U1090" s="26">
        <f>IF(AS1090=0,"",IF(AR1090=0,"Incomplete/invalid",IF(AA1090=0,IF(ISNUMBER(SEARCH("X",AW1090)),"Unrated (0-5; X)","Unrated (0-5)"),IF(AA1090=1,W1090&amp;"/5",W1090&amp;"-"&amp;Y1090&amp;"/5 (P"&amp;IF(ISNUMBER(SEARCH("X",AW1090)),"; X","")&amp;")"))))</f>
        <v/>
      </c>
      <c r="V1090" s="53">
        <f>LEN(AV1090)-LEN(SUBSTITUTE(AV1090,"Y",""))</f>
        <v/>
      </c>
      <c r="W1090" s="54">
        <f>IF(AR1090=1,LEN(AW1090)-LEN(SUBSTITUTE(AW1090,"Y","")),"")</f>
        <v/>
      </c>
      <c r="X1090" s="53">
        <f>5-(LEN(AV1090)-LEN(SUBSTITUTE(AV1090,"N","")))</f>
        <v/>
      </c>
      <c r="Y1090" s="54">
        <f>IF(AR1090=1,5-(LEN(AW1090)-LEN(SUBSTITUTE(AW1090,"N",""))),"")</f>
        <v/>
      </c>
      <c r="Z1090" s="55">
        <f>(V1090+5-X1090)/5</f>
        <v/>
      </c>
      <c r="AA1090" s="56">
        <f>IF(AR1090=1,(W1090+5-Y1090)/5,"")</f>
        <v/>
      </c>
      <c r="AB1090" s="57">
        <f>D1090*V1090/5</f>
        <v/>
      </c>
      <c r="AC1090" s="58">
        <f>IF(AR1090=1,D1090*W1090/5,"")</f>
        <v/>
      </c>
      <c r="AD1090" s="57">
        <f>D1090*X1090/5</f>
        <v/>
      </c>
      <c r="AE1090" s="58">
        <f>IF(AR1090=1,D1090*Y1090/5,"")</f>
        <v/>
      </c>
      <c r="AF1090" s="57">
        <f>D1090*Z1090</f>
        <v/>
      </c>
      <c r="AG1090" s="58">
        <f>IF(AR1090=1,D1090*AA1090,"")</f>
        <v/>
      </c>
      <c r="AH1090" s="14" t="inlineStr">
        <is>
          <t>Y: A1, A2, A3 | N: none | X: none | U: A4, A5. See dataset-specific evidence note in MCDM_Grades and the complete rules in MCDM_Rubric.</t>
        </is>
      </c>
      <c r="AI1090" s="27" t="n"/>
      <c r="AJ1090" s="14" t="inlineStr">
        <is>
          <t>https://zenodo.org/records/20365503</t>
        </is>
      </c>
      <c r="AK1090" s="27" t="n"/>
      <c r="AL1090" s="14" t="inlineStr">
        <is>
          <t>P: primary documentation (not evaluator-verified data quality)</t>
        </is>
      </c>
      <c r="AM1090" s="27" t="n"/>
      <c r="AN1090" s="14" t="inlineStr">
        <is>
          <t>10.5281/zenodo.20365503</t>
        </is>
      </c>
      <c r="AO1090" s="27" t="n"/>
      <c r="AP1090" s="14" t="inlineStr">
        <is>
          <t>2026-09-07</t>
        </is>
      </c>
      <c r="AQ1090" s="27" t="n"/>
      <c r="AR1090" s="14">
        <f>IF(AND(AS1090=5,LEN(AW1090)=5,LEN(SUBSTITUTE(SUBSTITUTE(SUBSTITUTE(SUBSTITUTE(AW1090,"Y",""),"N",""),"U",""),"X",""))=0),1,0)</f>
        <v/>
      </c>
      <c r="AS1090" s="14">
        <f>COUNTA(G1090,J1090,M1090,P1090,S1090)</f>
        <v/>
      </c>
      <c r="AT1090" s="14">
        <f>SUM(IF(OR(G1090="Y",G1090="N",G1090="U",G1090="X"),IF(G1090=F1090,1,0),0),IF(OR(J1090="Y",J1090="N",J1090="U",J1090="X"),IF(J1090=I1090,1,0),0),IF(OR(M1090="Y",M1090="N",M1090="U",M1090="X"),IF(M1090=L1090,1,0),0),IF(OR(P1090="Y",P1090="N",P1090="U",P1090="X"),IF(P1090=O1090,1,0),0),IF(OR(S1090="Y",S1090="N",S1090="U",S1090="X"),IF(S1090=R1090,1,0),0))</f>
        <v/>
      </c>
      <c r="AU1090" s="14">
        <f>A1090&amp;"|"&amp;LEFT(C1090,1)</f>
        <v/>
      </c>
      <c r="AV1090" s="14">
        <f>F1090&amp;I1090&amp;L1090&amp;O1090&amp;R1090</f>
        <v/>
      </c>
      <c r="AW1090" s="14">
        <f>G1090&amp;J1090&amp;M1090&amp;P1090&amp;S1090</f>
        <v/>
      </c>
    </row>
    <row r="1091" ht="70" customHeight="1">
      <c r="A1091" s="14" t="inlineStr">
        <is>
          <t>DS-137</t>
        </is>
      </c>
      <c r="B1091" s="14" t="inlineStr">
        <is>
          <t>Weather Adverse Road Defect Semantic Segmentation</t>
        </is>
      </c>
      <c r="C1091" s="14" t="inlineStr">
        <is>
          <t>L Label Quality</t>
        </is>
      </c>
      <c r="D1091" s="14">
        <f>MCDM_Settings!$D$8</f>
        <v/>
      </c>
      <c r="E1091" s="14" t="inlineStr">
        <is>
          <t>L1 Define the targets</t>
        </is>
      </c>
      <c r="F1091" s="21" t="inlineStr">
        <is>
          <t>Y</t>
        </is>
      </c>
      <c r="G1091" s="23" t="n"/>
      <c r="H1091" s="14" t="inlineStr">
        <is>
          <t>L2 Explain the rules</t>
        </is>
      </c>
      <c r="I1091" s="21" t="inlineStr">
        <is>
          <t>U</t>
        </is>
      </c>
      <c r="J1091" s="23" t="n"/>
      <c r="K1091" s="14" t="inlineStr">
        <is>
          <t>L3 Identify the team</t>
        </is>
      </c>
      <c r="L1091" s="21" t="inlineStr">
        <is>
          <t>U</t>
        </is>
      </c>
      <c r="M1091" s="23" t="n"/>
      <c r="N1091" s="14" t="inlineStr">
        <is>
          <t>L4 Review and correct</t>
        </is>
      </c>
      <c r="O1091" s="21" t="inlineStr">
        <is>
          <t>U</t>
        </is>
      </c>
      <c r="P1091" s="23" t="n"/>
      <c r="Q1091" s="14" t="inlineStr">
        <is>
          <t>L5 Measure reliability</t>
        </is>
      </c>
      <c r="R1091" s="21" t="inlineStr">
        <is>
          <t>U</t>
        </is>
      </c>
      <c r="S1091" s="23" t="n"/>
      <c r="T1091" s="14">
        <f>IF(Z1091=0,IF(ISNUMBER(SEARCH("X",AV1091)),"Unrated (0-5; X)","Unrated (0-5)"),IF(Z1091=1,V1091&amp;"/5",V1091&amp;"-"&amp;X1091&amp;"/5 (P"&amp;IF(ISNUMBER(SEARCH("X",AV1091)),"; X","")&amp;")"))</f>
        <v/>
      </c>
      <c r="U1091" s="26">
        <f>IF(AS1091=0,"",IF(AR1091=0,"Incomplete/invalid",IF(AA1091=0,IF(ISNUMBER(SEARCH("X",AW1091)),"Unrated (0-5; X)","Unrated (0-5)"),IF(AA1091=1,W1091&amp;"/5",W1091&amp;"-"&amp;Y1091&amp;"/5 (P"&amp;IF(ISNUMBER(SEARCH("X",AW1091)),"; X","")&amp;")"))))</f>
        <v/>
      </c>
      <c r="V1091" s="53">
        <f>LEN(AV1091)-LEN(SUBSTITUTE(AV1091,"Y",""))</f>
        <v/>
      </c>
      <c r="W1091" s="54">
        <f>IF(AR1091=1,LEN(AW1091)-LEN(SUBSTITUTE(AW1091,"Y","")),"")</f>
        <v/>
      </c>
      <c r="X1091" s="53">
        <f>5-(LEN(AV1091)-LEN(SUBSTITUTE(AV1091,"N","")))</f>
        <v/>
      </c>
      <c r="Y1091" s="54">
        <f>IF(AR1091=1,5-(LEN(AW1091)-LEN(SUBSTITUTE(AW1091,"N",""))),"")</f>
        <v/>
      </c>
      <c r="Z1091" s="55">
        <f>(V1091+5-X1091)/5</f>
        <v/>
      </c>
      <c r="AA1091" s="56">
        <f>IF(AR1091=1,(W1091+5-Y1091)/5,"")</f>
        <v/>
      </c>
      <c r="AB1091" s="57">
        <f>D1091*V1091/5</f>
        <v/>
      </c>
      <c r="AC1091" s="58">
        <f>IF(AR1091=1,D1091*W1091/5,"")</f>
        <v/>
      </c>
      <c r="AD1091" s="57">
        <f>D1091*X1091/5</f>
        <v/>
      </c>
      <c r="AE1091" s="58">
        <f>IF(AR1091=1,D1091*Y1091/5,"")</f>
        <v/>
      </c>
      <c r="AF1091" s="57">
        <f>D1091*Z1091</f>
        <v/>
      </c>
      <c r="AG1091" s="58">
        <f>IF(AR1091=1,D1091*AA1091,"")</f>
        <v/>
      </c>
      <c r="AH1091" s="14" t="inlineStr">
        <is>
          <t>Y: L1 | N: none | X: none | U: L2, L3, L4, L5. See dataset-specific evidence note in MCDM_Grades and the complete rules in MCDM_Rubric.</t>
        </is>
      </c>
      <c r="AI1091" s="27" t="n"/>
      <c r="AJ1091" s="14" t="inlineStr">
        <is>
          <t>https://zenodo.org/records/20365503</t>
        </is>
      </c>
      <c r="AK1091" s="27" t="n"/>
      <c r="AL1091" s="14" t="inlineStr">
        <is>
          <t>P: primary documentation (not evaluator-verified data quality)</t>
        </is>
      </c>
      <c r="AM1091" s="27" t="n"/>
      <c r="AN1091" s="14" t="inlineStr">
        <is>
          <t>10.5281/zenodo.20365503</t>
        </is>
      </c>
      <c r="AO1091" s="27" t="n"/>
      <c r="AP1091" s="14" t="inlineStr">
        <is>
          <t>2026-09-07</t>
        </is>
      </c>
      <c r="AQ1091" s="27" t="n"/>
      <c r="AR1091" s="14">
        <f>IF(AND(AS1091=5,LEN(AW1091)=5,LEN(SUBSTITUTE(SUBSTITUTE(SUBSTITUTE(SUBSTITUTE(AW1091,"Y",""),"N",""),"U",""),"X",""))=0),1,0)</f>
        <v/>
      </c>
      <c r="AS1091" s="14">
        <f>COUNTA(G1091,J1091,M1091,P1091,S1091)</f>
        <v/>
      </c>
      <c r="AT1091" s="14">
        <f>SUM(IF(OR(G1091="Y",G1091="N",G1091="U",G1091="X"),IF(G1091=F1091,1,0),0),IF(OR(J1091="Y",J1091="N",J1091="U",J1091="X"),IF(J1091=I1091,1,0),0),IF(OR(M1091="Y",M1091="N",M1091="U",M1091="X"),IF(M1091=L1091,1,0),0),IF(OR(P1091="Y",P1091="N",P1091="U",P1091="X"),IF(P1091=O1091,1,0),0),IF(OR(S1091="Y",S1091="N",S1091="U",S1091="X"),IF(S1091=R1091,1,0),0))</f>
        <v/>
      </c>
      <c r="AU1091" s="14">
        <f>A1091&amp;"|"&amp;LEFT(C1091,1)</f>
        <v/>
      </c>
      <c r="AV1091" s="14">
        <f>F1091&amp;I1091&amp;L1091&amp;O1091&amp;R1091</f>
        <v/>
      </c>
      <c r="AW1091" s="14">
        <f>G1091&amp;J1091&amp;M1091&amp;P1091&amp;S1091</f>
        <v/>
      </c>
    </row>
    <row r="1092" ht="70" customHeight="1">
      <c r="A1092" s="14" t="inlineStr">
        <is>
          <t>DS-137</t>
        </is>
      </c>
      <c r="B1092" s="14" t="inlineStr">
        <is>
          <t>Weather Adverse Road Defect Semantic Segmentation</t>
        </is>
      </c>
      <c r="C1092" s="14" t="inlineStr">
        <is>
          <t>D Documentation</t>
        </is>
      </c>
      <c r="D1092" s="14">
        <f>MCDM_Settings!$D$9</f>
        <v/>
      </c>
      <c r="E1092" s="14" t="inlineStr">
        <is>
          <t>D1 Describe the files</t>
        </is>
      </c>
      <c r="F1092" s="21" t="inlineStr">
        <is>
          <t>Y</t>
        </is>
      </c>
      <c r="G1092" s="23" t="n"/>
      <c r="H1092" s="14" t="inlineStr">
        <is>
          <t>D2 Explain the source</t>
        </is>
      </c>
      <c r="I1092" s="21" t="inlineStr">
        <is>
          <t>Y</t>
        </is>
      </c>
      <c r="J1092" s="23" t="n"/>
      <c r="K1092" s="14" t="inlineStr">
        <is>
          <t>D3 Track the version</t>
        </is>
      </c>
      <c r="L1092" s="21" t="inlineStr">
        <is>
          <t>Y</t>
        </is>
      </c>
      <c r="M1092" s="23" t="n"/>
      <c r="N1092" s="14" t="inlineStr">
        <is>
          <t>D4 State the limits</t>
        </is>
      </c>
      <c r="O1092" s="21" t="inlineStr">
        <is>
          <t>Y</t>
        </is>
      </c>
      <c r="P1092" s="23" t="n"/>
      <c r="Q1092" s="14" t="inlineStr">
        <is>
          <t>D5 Locate the details</t>
        </is>
      </c>
      <c r="R1092" s="21" t="inlineStr">
        <is>
          <t>Y</t>
        </is>
      </c>
      <c r="S1092" s="23" t="n"/>
      <c r="T1092" s="14">
        <f>IF(Z1092=0,IF(ISNUMBER(SEARCH("X",AV1092)),"Unrated (0-5; X)","Unrated (0-5)"),IF(Z1092=1,V1092&amp;"/5",V1092&amp;"-"&amp;X1092&amp;"/5 (P"&amp;IF(ISNUMBER(SEARCH("X",AV1092)),"; X","")&amp;")"))</f>
        <v/>
      </c>
      <c r="U1092" s="26">
        <f>IF(AS1092=0,"",IF(AR1092=0,"Incomplete/invalid",IF(AA1092=0,IF(ISNUMBER(SEARCH("X",AW1092)),"Unrated (0-5; X)","Unrated (0-5)"),IF(AA1092=1,W1092&amp;"/5",W1092&amp;"-"&amp;Y1092&amp;"/5 (P"&amp;IF(ISNUMBER(SEARCH("X",AW1092)),"; X","")&amp;")"))))</f>
        <v/>
      </c>
      <c r="V1092" s="53">
        <f>LEN(AV1092)-LEN(SUBSTITUTE(AV1092,"Y",""))</f>
        <v/>
      </c>
      <c r="W1092" s="54">
        <f>IF(AR1092=1,LEN(AW1092)-LEN(SUBSTITUTE(AW1092,"Y","")),"")</f>
        <v/>
      </c>
      <c r="X1092" s="53">
        <f>5-(LEN(AV1092)-LEN(SUBSTITUTE(AV1092,"N","")))</f>
        <v/>
      </c>
      <c r="Y1092" s="54">
        <f>IF(AR1092=1,5-(LEN(AW1092)-LEN(SUBSTITUTE(AW1092,"N",""))),"")</f>
        <v/>
      </c>
      <c r="Z1092" s="55">
        <f>(V1092+5-X1092)/5</f>
        <v/>
      </c>
      <c r="AA1092" s="56">
        <f>IF(AR1092=1,(W1092+5-Y1092)/5,"")</f>
        <v/>
      </c>
      <c r="AB1092" s="57">
        <f>D1092*V1092/5</f>
        <v/>
      </c>
      <c r="AC1092" s="58">
        <f>IF(AR1092=1,D1092*W1092/5,"")</f>
        <v/>
      </c>
      <c r="AD1092" s="57">
        <f>D1092*X1092/5</f>
        <v/>
      </c>
      <c r="AE1092" s="58">
        <f>IF(AR1092=1,D1092*Y1092/5,"")</f>
        <v/>
      </c>
      <c r="AF1092" s="57">
        <f>D1092*Z1092</f>
        <v/>
      </c>
      <c r="AG1092" s="58">
        <f>IF(AR1092=1,D1092*AA1092,"")</f>
        <v/>
      </c>
      <c r="AH1092" s="14" t="inlineStr">
        <is>
          <t>Y: D1, D2, D3, D4, D5 | N: none | X: none | U: none. See dataset-specific evidence note in MCDM_Grades and the complete rules in MCDM_Rubric.</t>
        </is>
      </c>
      <c r="AI1092" s="27" t="n"/>
      <c r="AJ1092" s="14" t="inlineStr">
        <is>
          <t>https://zenodo.org/records/20365503</t>
        </is>
      </c>
      <c r="AK1092" s="27" t="n"/>
      <c r="AL1092" s="14" t="inlineStr">
        <is>
          <t>P: primary documentation (not evaluator-verified data quality)</t>
        </is>
      </c>
      <c r="AM1092" s="27" t="n"/>
      <c r="AN1092" s="14" t="inlineStr">
        <is>
          <t>10.5281/zenodo.20365503</t>
        </is>
      </c>
      <c r="AO1092" s="27" t="n"/>
      <c r="AP1092" s="14" t="inlineStr">
        <is>
          <t>2026-09-07</t>
        </is>
      </c>
      <c r="AQ1092" s="27" t="n"/>
      <c r="AR1092" s="14">
        <f>IF(AND(AS1092=5,LEN(AW1092)=5,LEN(SUBSTITUTE(SUBSTITUTE(SUBSTITUTE(SUBSTITUTE(AW1092,"Y",""),"N",""),"U",""),"X",""))=0),1,0)</f>
        <v/>
      </c>
      <c r="AS1092" s="14">
        <f>COUNTA(G1092,J1092,M1092,P1092,S1092)</f>
        <v/>
      </c>
      <c r="AT1092" s="14">
        <f>SUM(IF(OR(G1092="Y",G1092="N",G1092="U",G1092="X"),IF(G1092=F1092,1,0),0),IF(OR(J1092="Y",J1092="N",J1092="U",J1092="X"),IF(J1092=I1092,1,0),0),IF(OR(M1092="Y",M1092="N",M1092="U",M1092="X"),IF(M1092=L1092,1,0),0),IF(OR(P1092="Y",P1092="N",P1092="U",P1092="X"),IF(P1092=O1092,1,0),0),IF(OR(S1092="Y",S1092="N",S1092="U",S1092="X"),IF(S1092=R1092,1,0),0))</f>
        <v/>
      </c>
      <c r="AU1092" s="14">
        <f>A1092&amp;"|"&amp;LEFT(C1092,1)</f>
        <v/>
      </c>
      <c r="AV1092" s="14">
        <f>F1092&amp;I1092&amp;L1092&amp;O1092&amp;R1092</f>
        <v/>
      </c>
      <c r="AW1092" s="14">
        <f>G1092&amp;J1092&amp;M1092&amp;P1092&amp;S1092</f>
        <v/>
      </c>
    </row>
    <row r="1093" ht="70" customHeight="1">
      <c r="A1093" s="14" t="inlineStr">
        <is>
          <t>DS-137</t>
        </is>
      </c>
      <c r="B1093" s="14" t="inlineStr">
        <is>
          <t>Weather Adverse Road Defect Semantic Segmentation</t>
        </is>
      </c>
      <c r="C1093" s="14" t="inlineStr">
        <is>
          <t>C Sample Size</t>
        </is>
      </c>
      <c r="D1093" s="14">
        <f>MCDM_Settings!$D$10</f>
        <v/>
      </c>
      <c r="E1093" s="14" t="inlineStr">
        <is>
          <t>C1 Count originals</t>
        </is>
      </c>
      <c r="F1093" s="21" t="inlineStr">
        <is>
          <t>U</t>
        </is>
      </c>
      <c r="G1093" s="23" t="n"/>
      <c r="H1093" s="14" t="inlineStr">
        <is>
          <t>C2 Count each class</t>
        </is>
      </c>
      <c r="I1093" s="21" t="inlineStr">
        <is>
          <t>U</t>
        </is>
      </c>
      <c r="J1093" s="23" t="n"/>
      <c r="K1093" s="14" t="inlineStr">
        <is>
          <t>C3 Count each group</t>
        </is>
      </c>
      <c r="L1093" s="21" t="inlineStr">
        <is>
          <t>U</t>
        </is>
      </c>
      <c r="M1093" s="23" t="n"/>
      <c r="N1093" s="14" t="inlineStr">
        <is>
          <t>C4 Count each split</t>
        </is>
      </c>
      <c r="O1093" s="21" t="inlineStr">
        <is>
          <t>U</t>
        </is>
      </c>
      <c r="P1093" s="23" t="n"/>
      <c r="Q1093" s="14" t="inlineStr">
        <is>
          <t>C5 Justify the size</t>
        </is>
      </c>
      <c r="R1093" s="21" t="inlineStr">
        <is>
          <t>U</t>
        </is>
      </c>
      <c r="S1093" s="23" t="n"/>
      <c r="T1093" s="14">
        <f>IF(Z1093=0,IF(ISNUMBER(SEARCH("X",AV1093)),"Unrated (0-5; X)","Unrated (0-5)"),IF(Z1093=1,V1093&amp;"/5",V1093&amp;"-"&amp;X1093&amp;"/5 (P"&amp;IF(ISNUMBER(SEARCH("X",AV1093)),"; X","")&amp;")"))</f>
        <v/>
      </c>
      <c r="U1093" s="26">
        <f>IF(AS1093=0,"",IF(AR1093=0,"Incomplete/invalid",IF(AA1093=0,IF(ISNUMBER(SEARCH("X",AW1093)),"Unrated (0-5; X)","Unrated (0-5)"),IF(AA1093=1,W1093&amp;"/5",W1093&amp;"-"&amp;Y1093&amp;"/5 (P"&amp;IF(ISNUMBER(SEARCH("X",AW1093)),"; X","")&amp;")"))))</f>
        <v/>
      </c>
      <c r="V1093" s="53">
        <f>LEN(AV1093)-LEN(SUBSTITUTE(AV1093,"Y",""))</f>
        <v/>
      </c>
      <c r="W1093" s="54">
        <f>IF(AR1093=1,LEN(AW1093)-LEN(SUBSTITUTE(AW1093,"Y","")),"")</f>
        <v/>
      </c>
      <c r="X1093" s="53">
        <f>5-(LEN(AV1093)-LEN(SUBSTITUTE(AV1093,"N","")))</f>
        <v/>
      </c>
      <c r="Y1093" s="54">
        <f>IF(AR1093=1,5-(LEN(AW1093)-LEN(SUBSTITUTE(AW1093,"N",""))),"")</f>
        <v/>
      </c>
      <c r="Z1093" s="55">
        <f>(V1093+5-X1093)/5</f>
        <v/>
      </c>
      <c r="AA1093" s="56">
        <f>IF(AR1093=1,(W1093+5-Y1093)/5,"")</f>
        <v/>
      </c>
      <c r="AB1093" s="57">
        <f>D1093*V1093/5</f>
        <v/>
      </c>
      <c r="AC1093" s="58">
        <f>IF(AR1093=1,D1093*W1093/5,"")</f>
        <v/>
      </c>
      <c r="AD1093" s="57">
        <f>D1093*X1093/5</f>
        <v/>
      </c>
      <c r="AE1093" s="58">
        <f>IF(AR1093=1,D1093*Y1093/5,"")</f>
        <v/>
      </c>
      <c r="AF1093" s="57">
        <f>D1093*Z1093</f>
        <v/>
      </c>
      <c r="AG1093" s="58">
        <f>IF(AR1093=1,D1093*AA1093,"")</f>
        <v/>
      </c>
      <c r="AH1093" s="14" t="inlineStr">
        <is>
          <t>Y: none | N: none | X: none | U: C1, C2, C3, C4, C5. See dataset-specific evidence note in MCDM_Grades and the complete rules in MCDM_Rubric.</t>
        </is>
      </c>
      <c r="AI1093" s="27" t="n"/>
      <c r="AJ1093" s="14" t="inlineStr">
        <is>
          <t>https://zenodo.org/records/20365503</t>
        </is>
      </c>
      <c r="AK1093" s="27" t="n"/>
      <c r="AL1093" s="14" t="inlineStr">
        <is>
          <t>P: primary documentation (not evaluator-verified data quality)</t>
        </is>
      </c>
      <c r="AM1093" s="27" t="n"/>
      <c r="AN1093" s="14" t="inlineStr">
        <is>
          <t>10.5281/zenodo.20365503</t>
        </is>
      </c>
      <c r="AO1093" s="27" t="n"/>
      <c r="AP1093" s="14" t="inlineStr">
        <is>
          <t>2026-09-07</t>
        </is>
      </c>
      <c r="AQ1093" s="27" t="n"/>
      <c r="AR1093" s="14">
        <f>IF(AND(AS1093=5,LEN(AW1093)=5,LEN(SUBSTITUTE(SUBSTITUTE(SUBSTITUTE(SUBSTITUTE(AW1093,"Y",""),"N",""),"U",""),"X",""))=0),1,0)</f>
        <v/>
      </c>
      <c r="AS1093" s="14">
        <f>COUNTA(G1093,J1093,M1093,P1093,S1093)</f>
        <v/>
      </c>
      <c r="AT1093" s="14">
        <f>SUM(IF(OR(G1093="Y",G1093="N",G1093="U",G1093="X"),IF(G1093=F1093,1,0),0),IF(OR(J1093="Y",J1093="N",J1093="U",J1093="X"),IF(J1093=I1093,1,0),0),IF(OR(M1093="Y",M1093="N",M1093="U",M1093="X"),IF(M1093=L1093,1,0),0),IF(OR(P1093="Y",P1093="N",P1093="U",P1093="X"),IF(P1093=O1093,1,0),0),IF(OR(S1093="Y",S1093="N",S1093="U",S1093="X"),IF(S1093=R1093,1,0),0))</f>
        <v/>
      </c>
      <c r="AU1093" s="14">
        <f>A1093&amp;"|"&amp;LEFT(C1093,1)</f>
        <v/>
      </c>
      <c r="AV1093" s="14">
        <f>F1093&amp;I1093&amp;L1093&amp;O1093&amp;R1093</f>
        <v/>
      </c>
      <c r="AW1093" s="14">
        <f>G1093&amp;J1093&amp;M1093&amp;P1093&amp;S1093</f>
        <v/>
      </c>
    </row>
    <row r="1094" ht="70" customHeight="1">
      <c r="A1094" s="14" t="inlineStr">
        <is>
          <t>DS-137</t>
        </is>
      </c>
      <c r="B1094" s="14" t="inlineStr">
        <is>
          <t>Weather Adverse Road Defect Semantic Segmentation</t>
        </is>
      </c>
      <c r="C1094" s="14" t="inlineStr">
        <is>
          <t>R Domain Fit</t>
        </is>
      </c>
      <c r="D1094" s="14">
        <f>MCDM_Settings!$D$11</f>
        <v/>
      </c>
      <c r="E1094" s="14" t="inlineStr">
        <is>
          <t>R1 Define the domain</t>
        </is>
      </c>
      <c r="F1094" s="21" t="inlineStr">
        <is>
          <t>U</t>
        </is>
      </c>
      <c r="G1094" s="23" t="n"/>
      <c r="H1094" s="14" t="inlineStr">
        <is>
          <t>R2 Describe coverage</t>
        </is>
      </c>
      <c r="I1094" s="21" t="inlineStr">
        <is>
          <t>U</t>
        </is>
      </c>
      <c r="J1094" s="23" t="n"/>
      <c r="K1094" s="14" t="inlineStr">
        <is>
          <t>R3 Compare the target</t>
        </is>
      </c>
      <c r="L1094" s="21" t="inlineStr">
        <is>
          <t>U</t>
        </is>
      </c>
      <c r="M1094" s="23" t="n"/>
      <c r="N1094" s="14" t="inlineStr">
        <is>
          <t>R4 Check for bias</t>
        </is>
      </c>
      <c r="O1094" s="21" t="inlineStr">
        <is>
          <t>U</t>
        </is>
      </c>
      <c r="P1094" s="23" t="n"/>
      <c r="Q1094" s="14" t="inlineStr">
        <is>
          <t>R5 Test a new domain</t>
        </is>
      </c>
      <c r="R1094" s="21" t="inlineStr">
        <is>
          <t>U</t>
        </is>
      </c>
      <c r="S1094" s="23" t="n"/>
      <c r="T1094" s="14">
        <f>IF(Z1094=0,IF(ISNUMBER(SEARCH("X",AV1094)),"Unrated (0-5; X)","Unrated (0-5)"),IF(Z1094=1,V1094&amp;"/5",V1094&amp;"-"&amp;X1094&amp;"/5 (P"&amp;IF(ISNUMBER(SEARCH("X",AV1094)),"; X","")&amp;")"))</f>
        <v/>
      </c>
      <c r="U1094" s="26">
        <f>IF(AS1094=0,"",IF(AR1094=0,"Incomplete/invalid",IF(AA1094=0,IF(ISNUMBER(SEARCH("X",AW1094)),"Unrated (0-5; X)","Unrated (0-5)"),IF(AA1094=1,W1094&amp;"/5",W1094&amp;"-"&amp;Y1094&amp;"/5 (P"&amp;IF(ISNUMBER(SEARCH("X",AW1094)),"; X","")&amp;")"))))</f>
        <v/>
      </c>
      <c r="V1094" s="53">
        <f>LEN(AV1094)-LEN(SUBSTITUTE(AV1094,"Y",""))</f>
        <v/>
      </c>
      <c r="W1094" s="54">
        <f>IF(AR1094=1,LEN(AW1094)-LEN(SUBSTITUTE(AW1094,"Y","")),"")</f>
        <v/>
      </c>
      <c r="X1094" s="53">
        <f>5-(LEN(AV1094)-LEN(SUBSTITUTE(AV1094,"N","")))</f>
        <v/>
      </c>
      <c r="Y1094" s="54">
        <f>IF(AR1094=1,5-(LEN(AW1094)-LEN(SUBSTITUTE(AW1094,"N",""))),"")</f>
        <v/>
      </c>
      <c r="Z1094" s="55">
        <f>(V1094+5-X1094)/5</f>
        <v/>
      </c>
      <c r="AA1094" s="56">
        <f>IF(AR1094=1,(W1094+5-Y1094)/5,"")</f>
        <v/>
      </c>
      <c r="AB1094" s="57">
        <f>D1094*V1094/5</f>
        <v/>
      </c>
      <c r="AC1094" s="58">
        <f>IF(AR1094=1,D1094*W1094/5,"")</f>
        <v/>
      </c>
      <c r="AD1094" s="57">
        <f>D1094*X1094/5</f>
        <v/>
      </c>
      <c r="AE1094" s="58">
        <f>IF(AR1094=1,D1094*Y1094/5,"")</f>
        <v/>
      </c>
      <c r="AF1094" s="57">
        <f>D1094*Z1094</f>
        <v/>
      </c>
      <c r="AG1094" s="58">
        <f>IF(AR1094=1,D1094*AA1094,"")</f>
        <v/>
      </c>
      <c r="AH1094" s="14" t="inlineStr">
        <is>
          <t>Y: none | N: none | X: none | U: R1, R2, R3, R4, R5. See dataset-specific evidence note in MCDM_Grades and the complete rules in MCDM_Rubric.</t>
        </is>
      </c>
      <c r="AI1094" s="27" t="n"/>
      <c r="AJ1094" s="14" t="inlineStr">
        <is>
          <t>https://zenodo.org/records/20365503</t>
        </is>
      </c>
      <c r="AK1094" s="27" t="n"/>
      <c r="AL1094" s="14" t="inlineStr">
        <is>
          <t>P: primary documentation (not evaluator-verified data quality)</t>
        </is>
      </c>
      <c r="AM1094" s="27" t="n"/>
      <c r="AN1094" s="14" t="inlineStr">
        <is>
          <t>10.5281/zenodo.20365503</t>
        </is>
      </c>
      <c r="AO1094" s="27" t="n"/>
      <c r="AP1094" s="14" t="inlineStr">
        <is>
          <t>2026-09-07</t>
        </is>
      </c>
      <c r="AQ1094" s="27" t="n"/>
      <c r="AR1094" s="14">
        <f>IF(AND(AS1094=5,LEN(AW1094)=5,LEN(SUBSTITUTE(SUBSTITUTE(SUBSTITUTE(SUBSTITUTE(AW1094,"Y",""),"N",""),"U",""),"X",""))=0),1,0)</f>
        <v/>
      </c>
      <c r="AS1094" s="14">
        <f>COUNTA(G1094,J1094,M1094,P1094,S1094)</f>
        <v/>
      </c>
      <c r="AT1094" s="14">
        <f>SUM(IF(OR(G1094="Y",G1094="N",G1094="U",G1094="X"),IF(G1094=F1094,1,0),0),IF(OR(J1094="Y",J1094="N",J1094="U",J1094="X"),IF(J1094=I1094,1,0),0),IF(OR(M1094="Y",M1094="N",M1094="U",M1094="X"),IF(M1094=L1094,1,0),0),IF(OR(P1094="Y",P1094="N",P1094="U",P1094="X"),IF(P1094=O1094,1,0),0),IF(OR(S1094="Y",S1094="N",S1094="U",S1094="X"),IF(S1094=R1094,1,0),0))</f>
        <v/>
      </c>
      <c r="AU1094" s="14">
        <f>A1094&amp;"|"&amp;LEFT(C1094,1)</f>
        <v/>
      </c>
      <c r="AV1094" s="14">
        <f>F1094&amp;I1094&amp;L1094&amp;O1094&amp;R1094</f>
        <v/>
      </c>
      <c r="AW1094" s="14">
        <f>G1094&amp;J1094&amp;M1094&amp;P1094&amp;S1094</f>
        <v/>
      </c>
    </row>
    <row r="1095" ht="70" customHeight="1">
      <c r="A1095" s="14" t="inlineStr">
        <is>
          <t>DS-137</t>
        </is>
      </c>
      <c r="B1095" s="14" t="inlineStr">
        <is>
          <t>Weather Adverse Road Defect Semantic Segmentation</t>
        </is>
      </c>
      <c r="C1095" s="14" t="inlineStr">
        <is>
          <t>M Sensor Details</t>
        </is>
      </c>
      <c r="D1095" s="14">
        <f>MCDM_Settings!$D$12</f>
        <v/>
      </c>
      <c r="E1095" s="14" t="inlineStr">
        <is>
          <t>M1 Identify equipment</t>
        </is>
      </c>
      <c r="F1095" s="21" t="inlineStr">
        <is>
          <t>Y</t>
        </is>
      </c>
      <c r="G1095" s="23" t="n"/>
      <c r="H1095" s="14" t="inlineStr">
        <is>
          <t>M2 Specify the scale</t>
        </is>
      </c>
      <c r="I1095" s="21" t="inlineStr">
        <is>
          <t>U</t>
        </is>
      </c>
      <c r="J1095" s="23" t="n"/>
      <c r="K1095" s="14" t="inlineStr">
        <is>
          <t>M3 Locate the records</t>
        </is>
      </c>
      <c r="L1095" s="21" t="inlineStr">
        <is>
          <t>Y</t>
        </is>
      </c>
      <c r="M1095" s="23" t="n"/>
      <c r="N1095" s="14" t="inlineStr">
        <is>
          <t>M4 Report precision</t>
        </is>
      </c>
      <c r="O1095" s="21" t="inlineStr">
        <is>
          <t>U</t>
        </is>
      </c>
      <c r="P1095" s="23" t="n"/>
      <c r="Q1095" s="14" t="inlineStr">
        <is>
          <t>M5 Explain processing</t>
        </is>
      </c>
      <c r="R1095" s="21" t="inlineStr">
        <is>
          <t>U</t>
        </is>
      </c>
      <c r="S1095" s="23" t="n"/>
      <c r="T1095" s="14">
        <f>IF(Z1095=0,IF(ISNUMBER(SEARCH("X",AV1095)),"Unrated (0-5; X)","Unrated (0-5)"),IF(Z1095=1,V1095&amp;"/5",V1095&amp;"-"&amp;X1095&amp;"/5 (P"&amp;IF(ISNUMBER(SEARCH("X",AV1095)),"; X","")&amp;")"))</f>
        <v/>
      </c>
      <c r="U1095" s="26">
        <f>IF(AS1095=0,"",IF(AR1095=0,"Incomplete/invalid",IF(AA1095=0,IF(ISNUMBER(SEARCH("X",AW1095)),"Unrated (0-5; X)","Unrated (0-5)"),IF(AA1095=1,W1095&amp;"/5",W1095&amp;"-"&amp;Y1095&amp;"/5 (P"&amp;IF(ISNUMBER(SEARCH("X",AW1095)),"; X","")&amp;")"))))</f>
        <v/>
      </c>
      <c r="V1095" s="53">
        <f>LEN(AV1095)-LEN(SUBSTITUTE(AV1095,"Y",""))</f>
        <v/>
      </c>
      <c r="W1095" s="54">
        <f>IF(AR1095=1,LEN(AW1095)-LEN(SUBSTITUTE(AW1095,"Y","")),"")</f>
        <v/>
      </c>
      <c r="X1095" s="53">
        <f>5-(LEN(AV1095)-LEN(SUBSTITUTE(AV1095,"N","")))</f>
        <v/>
      </c>
      <c r="Y1095" s="54">
        <f>IF(AR1095=1,5-(LEN(AW1095)-LEN(SUBSTITUTE(AW1095,"N",""))),"")</f>
        <v/>
      </c>
      <c r="Z1095" s="55">
        <f>(V1095+5-X1095)/5</f>
        <v/>
      </c>
      <c r="AA1095" s="56">
        <f>IF(AR1095=1,(W1095+5-Y1095)/5,"")</f>
        <v/>
      </c>
      <c r="AB1095" s="57">
        <f>D1095*V1095/5</f>
        <v/>
      </c>
      <c r="AC1095" s="58">
        <f>IF(AR1095=1,D1095*W1095/5,"")</f>
        <v/>
      </c>
      <c r="AD1095" s="57">
        <f>D1095*X1095/5</f>
        <v/>
      </c>
      <c r="AE1095" s="58">
        <f>IF(AR1095=1,D1095*Y1095/5,"")</f>
        <v/>
      </c>
      <c r="AF1095" s="57">
        <f>D1095*Z1095</f>
        <v/>
      </c>
      <c r="AG1095" s="58">
        <f>IF(AR1095=1,D1095*AA1095,"")</f>
        <v/>
      </c>
      <c r="AH1095" s="14" t="inlineStr">
        <is>
          <t>Y: M1, M3 | N: none | X: none | U: M2, M4, M5. See dataset-specific evidence note in MCDM_Grades and the complete rules in MCDM_Rubric.</t>
        </is>
      </c>
      <c r="AI1095" s="27" t="n"/>
      <c r="AJ1095" s="14" t="inlineStr">
        <is>
          <t>https://zenodo.org/records/20365503</t>
        </is>
      </c>
      <c r="AK1095" s="27" t="n"/>
      <c r="AL1095" s="14" t="inlineStr">
        <is>
          <t>P: primary documentation (not evaluator-verified data quality)</t>
        </is>
      </c>
      <c r="AM1095" s="27" t="n"/>
      <c r="AN1095" s="14" t="inlineStr">
        <is>
          <t>10.5281/zenodo.20365503</t>
        </is>
      </c>
      <c r="AO1095" s="27" t="n"/>
      <c r="AP1095" s="14" t="inlineStr">
        <is>
          <t>2026-09-07</t>
        </is>
      </c>
      <c r="AQ1095" s="27" t="n"/>
      <c r="AR1095" s="14">
        <f>IF(AND(AS1095=5,LEN(AW1095)=5,LEN(SUBSTITUTE(SUBSTITUTE(SUBSTITUTE(SUBSTITUTE(AW1095,"Y",""),"N",""),"U",""),"X",""))=0),1,0)</f>
        <v/>
      </c>
      <c r="AS1095" s="14">
        <f>COUNTA(G1095,J1095,M1095,P1095,S1095)</f>
        <v/>
      </c>
      <c r="AT1095" s="14">
        <f>SUM(IF(OR(G1095="Y",G1095="N",G1095="U",G1095="X"),IF(G1095=F1095,1,0),0),IF(OR(J1095="Y",J1095="N",J1095="U",J1095="X"),IF(J1095=I1095,1,0),0),IF(OR(M1095="Y",M1095="N",M1095="U",M1095="X"),IF(M1095=L1095,1,0),0),IF(OR(P1095="Y",P1095="N",P1095="U",P1095="X"),IF(P1095=O1095,1,0),0),IF(OR(S1095="Y",S1095="N",S1095="U",S1095="X"),IF(S1095=R1095,1,0),0))</f>
        <v/>
      </c>
      <c r="AU1095" s="14">
        <f>A1095&amp;"|"&amp;LEFT(C1095,1)</f>
        <v/>
      </c>
      <c r="AV1095" s="14">
        <f>F1095&amp;I1095&amp;L1095&amp;O1095&amp;R1095</f>
        <v/>
      </c>
      <c r="AW1095" s="14">
        <f>G1095&amp;J1095&amp;M1095&amp;P1095&amp;S1095</f>
        <v/>
      </c>
    </row>
    <row r="1096" ht="70" customHeight="1">
      <c r="A1096" s="14" t="inlineStr">
        <is>
          <t>DS-137</t>
        </is>
      </c>
      <c r="B1096" s="14" t="inlineStr">
        <is>
          <t>Weather Adverse Road Defect Semantic Segmentation</t>
        </is>
      </c>
      <c r="C1096" s="14" t="inlineStr">
        <is>
          <t>V Test Readiness</t>
        </is>
      </c>
      <c r="D1096" s="14">
        <f>MCDM_Settings!$D$13</f>
        <v/>
      </c>
      <c r="E1096" s="14" t="inlineStr">
        <is>
          <t>V1 Identify test data</t>
        </is>
      </c>
      <c r="F1096" s="21" t="inlineStr">
        <is>
          <t>Y</t>
        </is>
      </c>
      <c r="G1096" s="23" t="n"/>
      <c r="H1096" s="14" t="inlineStr">
        <is>
          <t>V2 Define the splits</t>
        </is>
      </c>
      <c r="I1096" s="21" t="inlineStr">
        <is>
          <t>U</t>
        </is>
      </c>
      <c r="J1096" s="23" t="n"/>
      <c r="K1096" s="14" t="inlineStr">
        <is>
          <t>V3 Prevent leakage</t>
        </is>
      </c>
      <c r="L1096" s="21" t="inlineStr">
        <is>
          <t>U</t>
        </is>
      </c>
      <c r="M1096" s="23" t="n"/>
      <c r="N1096" s="14" t="inlineStr">
        <is>
          <t>V4 Provide a baseline</t>
        </is>
      </c>
      <c r="O1096" s="21" t="inlineStr">
        <is>
          <t>U</t>
        </is>
      </c>
      <c r="P1096" s="23" t="n"/>
      <c r="Q1096" s="14" t="inlineStr">
        <is>
          <t>V5 Report uncertainty</t>
        </is>
      </c>
      <c r="R1096" s="21" t="inlineStr">
        <is>
          <t>U</t>
        </is>
      </c>
      <c r="S1096" s="23" t="n"/>
      <c r="T1096" s="14">
        <f>IF(Z1096=0,IF(ISNUMBER(SEARCH("X",AV1096)),"Unrated (0-5; X)","Unrated (0-5)"),IF(Z1096=1,V1096&amp;"/5",V1096&amp;"-"&amp;X1096&amp;"/5 (P"&amp;IF(ISNUMBER(SEARCH("X",AV1096)),"; X","")&amp;")"))</f>
        <v/>
      </c>
      <c r="U1096" s="26">
        <f>IF(AS1096=0,"",IF(AR1096=0,"Incomplete/invalid",IF(AA1096=0,IF(ISNUMBER(SEARCH("X",AW1096)),"Unrated (0-5; X)","Unrated (0-5)"),IF(AA1096=1,W1096&amp;"/5",W1096&amp;"-"&amp;Y1096&amp;"/5 (P"&amp;IF(ISNUMBER(SEARCH("X",AW1096)),"; X","")&amp;")"))))</f>
        <v/>
      </c>
      <c r="V1096" s="53">
        <f>LEN(AV1096)-LEN(SUBSTITUTE(AV1096,"Y",""))</f>
        <v/>
      </c>
      <c r="W1096" s="54">
        <f>IF(AR1096=1,LEN(AW1096)-LEN(SUBSTITUTE(AW1096,"Y","")),"")</f>
        <v/>
      </c>
      <c r="X1096" s="53">
        <f>5-(LEN(AV1096)-LEN(SUBSTITUTE(AV1096,"N","")))</f>
        <v/>
      </c>
      <c r="Y1096" s="54">
        <f>IF(AR1096=1,5-(LEN(AW1096)-LEN(SUBSTITUTE(AW1096,"N",""))),"")</f>
        <v/>
      </c>
      <c r="Z1096" s="55">
        <f>(V1096+5-X1096)/5</f>
        <v/>
      </c>
      <c r="AA1096" s="56">
        <f>IF(AR1096=1,(W1096+5-Y1096)/5,"")</f>
        <v/>
      </c>
      <c r="AB1096" s="57">
        <f>D1096*V1096/5</f>
        <v/>
      </c>
      <c r="AC1096" s="58">
        <f>IF(AR1096=1,D1096*W1096/5,"")</f>
        <v/>
      </c>
      <c r="AD1096" s="57">
        <f>D1096*X1096/5</f>
        <v/>
      </c>
      <c r="AE1096" s="58">
        <f>IF(AR1096=1,D1096*Y1096/5,"")</f>
        <v/>
      </c>
      <c r="AF1096" s="57">
        <f>D1096*Z1096</f>
        <v/>
      </c>
      <c r="AG1096" s="58">
        <f>IF(AR1096=1,D1096*AA1096,"")</f>
        <v/>
      </c>
      <c r="AH1096" s="14" t="inlineStr">
        <is>
          <t>Y: V1 | N: none | X: none | U: V2, V3, V4, V5. See dataset-specific evidence note in MCDM_Grades and the complete rules in MCDM_Rubric.</t>
        </is>
      </c>
      <c r="AI1096" s="27" t="n"/>
      <c r="AJ1096" s="14" t="inlineStr">
        <is>
          <t>https://zenodo.org/records/20365503</t>
        </is>
      </c>
      <c r="AK1096" s="27" t="n"/>
      <c r="AL1096" s="14" t="inlineStr">
        <is>
          <t>P: primary documentation (not evaluator-verified data quality)</t>
        </is>
      </c>
      <c r="AM1096" s="27" t="n"/>
      <c r="AN1096" s="14" t="inlineStr">
        <is>
          <t>10.5281/zenodo.20365503</t>
        </is>
      </c>
      <c r="AO1096" s="27" t="n"/>
      <c r="AP1096" s="14" t="inlineStr">
        <is>
          <t>2026-09-07</t>
        </is>
      </c>
      <c r="AQ1096" s="27" t="n"/>
      <c r="AR1096" s="14">
        <f>IF(AND(AS1096=5,LEN(AW1096)=5,LEN(SUBSTITUTE(SUBSTITUTE(SUBSTITUTE(SUBSTITUTE(AW1096,"Y",""),"N",""),"U",""),"X",""))=0),1,0)</f>
        <v/>
      </c>
      <c r="AS1096" s="14">
        <f>COUNTA(G1096,J1096,M1096,P1096,S1096)</f>
        <v/>
      </c>
      <c r="AT1096" s="14">
        <f>SUM(IF(OR(G1096="Y",G1096="N",G1096="U",G1096="X"),IF(G1096=F1096,1,0),0),IF(OR(J1096="Y",J1096="N",J1096="U",J1096="X"),IF(J1096=I1096,1,0),0),IF(OR(M1096="Y",M1096="N",M1096="U",M1096="X"),IF(M1096=L1096,1,0),0),IF(OR(P1096="Y",P1096="N",P1096="U",P1096="X"),IF(P1096=O1096,1,0),0),IF(OR(S1096="Y",S1096="N",S1096="U",S1096="X"),IF(S1096=R1096,1,0),0))</f>
        <v/>
      </c>
      <c r="AU1096" s="14">
        <f>A1096&amp;"|"&amp;LEFT(C1096,1)</f>
        <v/>
      </c>
      <c r="AV1096" s="14">
        <f>F1096&amp;I1096&amp;L1096&amp;O1096&amp;R1096</f>
        <v/>
      </c>
      <c r="AW1096" s="14">
        <f>G1096&amp;J1096&amp;M1096&amp;P1096&amp;S1096</f>
        <v/>
      </c>
    </row>
    <row r="1097" ht="70" customHeight="1">
      <c r="A1097" s="14" t="inlineStr">
        <is>
          <t>DS-137</t>
        </is>
      </c>
      <c r="B1097" s="14" t="inlineStr">
        <is>
          <t>Weather Adverse Road Defect Semantic Segmentation</t>
        </is>
      </c>
      <c r="C1097" s="14" t="inlineStr">
        <is>
          <t>E Engineering Value</t>
        </is>
      </c>
      <c r="D1097" s="14">
        <f>MCDM_Settings!$D$14</f>
        <v/>
      </c>
      <c r="E1097" s="14" t="inlineStr">
        <is>
          <t>E1 Define the outcome</t>
        </is>
      </c>
      <c r="F1097" s="21" t="inlineStr">
        <is>
          <t>U</t>
        </is>
      </c>
      <c r="G1097" s="23" t="n"/>
      <c r="H1097" s="14" t="inlineStr">
        <is>
          <t>E2 Provide measurements</t>
        </is>
      </c>
      <c r="I1097" s="21" t="inlineStr">
        <is>
          <t>U</t>
        </is>
      </c>
      <c r="J1097" s="23" t="n"/>
      <c r="K1097" s="14" t="inlineStr">
        <is>
          <t>E3 Link the records</t>
        </is>
      </c>
      <c r="L1097" s="21" t="inlineStr">
        <is>
          <t>U</t>
        </is>
      </c>
      <c r="M1097" s="23" t="n"/>
      <c r="N1097" s="14" t="inlineStr">
        <is>
          <t>E4 Map agency needs</t>
        </is>
      </c>
      <c r="O1097" s="21" t="inlineStr">
        <is>
          <t>U</t>
        </is>
      </c>
      <c r="P1097" s="23" t="n"/>
      <c r="Q1097" s="14" t="inlineStr">
        <is>
          <t>E5 Validate the decision</t>
        </is>
      </c>
      <c r="R1097" s="21" t="inlineStr">
        <is>
          <t>U</t>
        </is>
      </c>
      <c r="S1097" s="23" t="n"/>
      <c r="T1097" s="14">
        <f>IF(Z1097=0,IF(ISNUMBER(SEARCH("X",AV1097)),"Unrated (0-5; X)","Unrated (0-5)"),IF(Z1097=1,V1097&amp;"/5",V1097&amp;"-"&amp;X1097&amp;"/5 (P"&amp;IF(ISNUMBER(SEARCH("X",AV1097)),"; X","")&amp;")"))</f>
        <v/>
      </c>
      <c r="U1097" s="26">
        <f>IF(AS1097=0,"",IF(AR1097=0,"Incomplete/invalid",IF(AA1097=0,IF(ISNUMBER(SEARCH("X",AW1097)),"Unrated (0-5; X)","Unrated (0-5)"),IF(AA1097=1,W1097&amp;"/5",W1097&amp;"-"&amp;Y1097&amp;"/5 (P"&amp;IF(ISNUMBER(SEARCH("X",AW1097)),"; X","")&amp;")"))))</f>
        <v/>
      </c>
      <c r="V1097" s="53">
        <f>LEN(AV1097)-LEN(SUBSTITUTE(AV1097,"Y",""))</f>
        <v/>
      </c>
      <c r="W1097" s="54">
        <f>IF(AR1097=1,LEN(AW1097)-LEN(SUBSTITUTE(AW1097,"Y","")),"")</f>
        <v/>
      </c>
      <c r="X1097" s="53">
        <f>5-(LEN(AV1097)-LEN(SUBSTITUTE(AV1097,"N","")))</f>
        <v/>
      </c>
      <c r="Y1097" s="54">
        <f>IF(AR1097=1,5-(LEN(AW1097)-LEN(SUBSTITUTE(AW1097,"N",""))),"")</f>
        <v/>
      </c>
      <c r="Z1097" s="55">
        <f>(V1097+5-X1097)/5</f>
        <v/>
      </c>
      <c r="AA1097" s="56">
        <f>IF(AR1097=1,(W1097+5-Y1097)/5,"")</f>
        <v/>
      </c>
      <c r="AB1097" s="57">
        <f>D1097*V1097/5</f>
        <v/>
      </c>
      <c r="AC1097" s="58">
        <f>IF(AR1097=1,D1097*W1097/5,"")</f>
        <v/>
      </c>
      <c r="AD1097" s="57">
        <f>D1097*X1097/5</f>
        <v/>
      </c>
      <c r="AE1097" s="58">
        <f>IF(AR1097=1,D1097*Y1097/5,"")</f>
        <v/>
      </c>
      <c r="AF1097" s="57">
        <f>D1097*Z1097</f>
        <v/>
      </c>
      <c r="AG1097" s="58">
        <f>IF(AR1097=1,D1097*AA1097,"")</f>
        <v/>
      </c>
      <c r="AH1097" s="14" t="inlineStr">
        <is>
          <t>Y: none | N: none | X: none | U: E1, E2, E3, E4, E5. See dataset-specific evidence note in MCDM_Grades and the complete rules in MCDM_Rubric.</t>
        </is>
      </c>
      <c r="AI1097" s="27" t="n"/>
      <c r="AJ1097" s="14" t="inlineStr">
        <is>
          <t>https://zenodo.org/records/20365503</t>
        </is>
      </c>
      <c r="AK1097" s="27" t="n"/>
      <c r="AL1097" s="14" t="inlineStr">
        <is>
          <t>P: primary documentation (not evaluator-verified data quality)</t>
        </is>
      </c>
      <c r="AM1097" s="27" t="n"/>
      <c r="AN1097" s="14" t="inlineStr">
        <is>
          <t>10.5281/zenodo.20365503</t>
        </is>
      </c>
      <c r="AO1097" s="27" t="n"/>
      <c r="AP1097" s="14" t="inlineStr">
        <is>
          <t>2026-09-07</t>
        </is>
      </c>
      <c r="AQ1097" s="27" t="n"/>
      <c r="AR1097" s="14">
        <f>IF(AND(AS1097=5,LEN(AW1097)=5,LEN(SUBSTITUTE(SUBSTITUTE(SUBSTITUTE(SUBSTITUTE(AW1097,"Y",""),"N",""),"U",""),"X",""))=0),1,0)</f>
        <v/>
      </c>
      <c r="AS1097" s="14">
        <f>COUNTA(G1097,J1097,M1097,P1097,S1097)</f>
        <v/>
      </c>
      <c r="AT1097" s="14">
        <f>SUM(IF(OR(G1097="Y",G1097="N",G1097="U",G1097="X"),IF(G1097=F1097,1,0),0),IF(OR(J1097="Y",J1097="N",J1097="U",J1097="X"),IF(J1097=I1097,1,0),0),IF(OR(M1097="Y",M1097="N",M1097="U",M1097="X"),IF(M1097=L1097,1,0),0),IF(OR(P1097="Y",P1097="N",P1097="U",P1097="X"),IF(P1097=O1097,1,0),0),IF(OR(S1097="Y",S1097="N",S1097="U",S1097="X"),IF(S1097=R1097,1,0),0))</f>
        <v/>
      </c>
      <c r="AU1097" s="14">
        <f>A1097&amp;"|"&amp;LEFT(C1097,1)</f>
        <v/>
      </c>
      <c r="AV1097" s="14">
        <f>F1097&amp;I1097&amp;L1097&amp;O1097&amp;R1097</f>
        <v/>
      </c>
      <c r="AW1097" s="14">
        <f>G1097&amp;J1097&amp;M1097&amp;P1097&amp;S1097</f>
        <v/>
      </c>
    </row>
    <row r="1098" ht="70" customHeight="1">
      <c r="A1098" s="14" t="inlineStr">
        <is>
          <t>DS-138</t>
        </is>
      </c>
      <c r="B1098" s="14" t="inlineStr">
        <is>
          <t>Annotated Potholes Image Dataset</t>
        </is>
      </c>
      <c r="C1098" s="14" t="inlineStr">
        <is>
          <t>A Access</t>
        </is>
      </c>
      <c r="D1098" s="14">
        <f>MCDM_Settings!$D$7</f>
        <v/>
      </c>
      <c r="E1098" s="14" t="inlineStr">
        <is>
          <t>A1 Find the release</t>
        </is>
      </c>
      <c r="F1098" s="21" t="inlineStr">
        <is>
          <t>Y</t>
        </is>
      </c>
      <c r="G1098" s="23" t="n"/>
      <c r="H1098" s="14" t="inlineStr">
        <is>
          <t>A2 Get the data</t>
        </is>
      </c>
      <c r="I1098" s="21" t="inlineStr">
        <is>
          <t>Y</t>
        </is>
      </c>
      <c r="J1098" s="23" t="n"/>
      <c r="K1098" s="14" t="inlineStr">
        <is>
          <t>A3 Check the license</t>
        </is>
      </c>
      <c r="L1098" s="21" t="inlineStr">
        <is>
          <t>Y</t>
        </is>
      </c>
      <c r="M1098" s="23" t="n"/>
      <c r="N1098" s="14" t="inlineStr">
        <is>
          <t>A4 Check other rights</t>
        </is>
      </c>
      <c r="O1098" s="21" t="inlineStr">
        <is>
          <t>U</t>
        </is>
      </c>
      <c r="P1098" s="23" t="n"/>
      <c r="Q1098" s="14" t="inlineStr">
        <is>
          <t>A5 Open a sample</t>
        </is>
      </c>
      <c r="R1098" s="21" t="inlineStr">
        <is>
          <t>U</t>
        </is>
      </c>
      <c r="S1098" s="23" t="n"/>
      <c r="T1098" s="14">
        <f>IF(Z1098=0,IF(ISNUMBER(SEARCH("X",AV1098)),"Unrated (0-5; X)","Unrated (0-5)"),IF(Z1098=1,V1098&amp;"/5",V1098&amp;"-"&amp;X1098&amp;"/5 (P"&amp;IF(ISNUMBER(SEARCH("X",AV1098)),"; X","")&amp;")"))</f>
        <v/>
      </c>
      <c r="U1098" s="26">
        <f>IF(AS1098=0,"",IF(AR1098=0,"Incomplete/invalid",IF(AA1098=0,IF(ISNUMBER(SEARCH("X",AW1098)),"Unrated (0-5; X)","Unrated (0-5)"),IF(AA1098=1,W1098&amp;"/5",W1098&amp;"-"&amp;Y1098&amp;"/5 (P"&amp;IF(ISNUMBER(SEARCH("X",AW1098)),"; X","")&amp;")"))))</f>
        <v/>
      </c>
      <c r="V1098" s="53">
        <f>LEN(AV1098)-LEN(SUBSTITUTE(AV1098,"Y",""))</f>
        <v/>
      </c>
      <c r="W1098" s="54">
        <f>IF(AR1098=1,LEN(AW1098)-LEN(SUBSTITUTE(AW1098,"Y","")),"")</f>
        <v/>
      </c>
      <c r="X1098" s="53">
        <f>5-(LEN(AV1098)-LEN(SUBSTITUTE(AV1098,"N","")))</f>
        <v/>
      </c>
      <c r="Y1098" s="54">
        <f>IF(AR1098=1,5-(LEN(AW1098)-LEN(SUBSTITUTE(AW1098,"N",""))),"")</f>
        <v/>
      </c>
      <c r="Z1098" s="55">
        <f>(V1098+5-X1098)/5</f>
        <v/>
      </c>
      <c r="AA1098" s="56">
        <f>IF(AR1098=1,(W1098+5-Y1098)/5,"")</f>
        <v/>
      </c>
      <c r="AB1098" s="57">
        <f>D1098*V1098/5</f>
        <v/>
      </c>
      <c r="AC1098" s="58">
        <f>IF(AR1098=1,D1098*W1098/5,"")</f>
        <v/>
      </c>
      <c r="AD1098" s="57">
        <f>D1098*X1098/5</f>
        <v/>
      </c>
      <c r="AE1098" s="58">
        <f>IF(AR1098=1,D1098*Y1098/5,"")</f>
        <v/>
      </c>
      <c r="AF1098" s="57">
        <f>D1098*Z1098</f>
        <v/>
      </c>
      <c r="AG1098" s="58">
        <f>IF(AR1098=1,D1098*AA1098,"")</f>
        <v/>
      </c>
      <c r="AH1098" s="14" t="inlineStr">
        <is>
          <t>Y: A1, A2, A3 | N: none | X: none | U: A4, A5. See dataset-specific evidence note in MCDM_Grades and the complete rules in MCDM_Rubric.</t>
        </is>
      </c>
      <c r="AI1098" s="27" t="n"/>
      <c r="AJ1098" s="14" t="inlineStr">
        <is>
          <t>https://www.kaggle.com/datasets/chitholian/annotated-potholes-dataset</t>
        </is>
      </c>
      <c r="AK1098" s="27" t="n"/>
      <c r="AL1098" s="14" t="inlineStr">
        <is>
          <t>P: primary documentation (not evaluator-verified data quality)</t>
        </is>
      </c>
      <c r="AM1098" s="27" t="n"/>
      <c r="AN1098" s="14" t="inlineStr">
        <is>
          <t>Kaggle dataset 531821 v1</t>
        </is>
      </c>
      <c r="AO1098" s="27" t="n"/>
      <c r="AP1098" s="14" t="inlineStr">
        <is>
          <t>2026-09-07</t>
        </is>
      </c>
      <c r="AQ1098" s="27" t="n"/>
      <c r="AR1098" s="14">
        <f>IF(AND(AS1098=5,LEN(AW1098)=5,LEN(SUBSTITUTE(SUBSTITUTE(SUBSTITUTE(SUBSTITUTE(AW1098,"Y",""),"N",""),"U",""),"X",""))=0),1,0)</f>
        <v/>
      </c>
      <c r="AS1098" s="14">
        <f>COUNTA(G1098,J1098,M1098,P1098,S1098)</f>
        <v/>
      </c>
      <c r="AT1098" s="14">
        <f>SUM(IF(OR(G1098="Y",G1098="N",G1098="U",G1098="X"),IF(G1098=F1098,1,0),0),IF(OR(J1098="Y",J1098="N",J1098="U",J1098="X"),IF(J1098=I1098,1,0),0),IF(OR(M1098="Y",M1098="N",M1098="U",M1098="X"),IF(M1098=L1098,1,0),0),IF(OR(P1098="Y",P1098="N",P1098="U",P1098="X"),IF(P1098=O1098,1,0),0),IF(OR(S1098="Y",S1098="N",S1098="U",S1098="X"),IF(S1098=R1098,1,0),0))</f>
        <v/>
      </c>
      <c r="AU1098" s="14">
        <f>A1098&amp;"|"&amp;LEFT(C1098,1)</f>
        <v/>
      </c>
      <c r="AV1098" s="14">
        <f>F1098&amp;I1098&amp;L1098&amp;O1098&amp;R1098</f>
        <v/>
      </c>
      <c r="AW1098" s="14">
        <f>G1098&amp;J1098&amp;M1098&amp;P1098&amp;S1098</f>
        <v/>
      </c>
    </row>
    <row r="1099" ht="70" customHeight="1">
      <c r="A1099" s="14" t="inlineStr">
        <is>
          <t>DS-138</t>
        </is>
      </c>
      <c r="B1099" s="14" t="inlineStr">
        <is>
          <t>Annotated Potholes Image Dataset</t>
        </is>
      </c>
      <c r="C1099" s="14" t="inlineStr">
        <is>
          <t>L Label Quality</t>
        </is>
      </c>
      <c r="D1099" s="14">
        <f>MCDM_Settings!$D$8</f>
        <v/>
      </c>
      <c r="E1099" s="14" t="inlineStr">
        <is>
          <t>L1 Define the targets</t>
        </is>
      </c>
      <c r="F1099" s="21" t="inlineStr">
        <is>
          <t>Y</t>
        </is>
      </c>
      <c r="G1099" s="23" t="n"/>
      <c r="H1099" s="14" t="inlineStr">
        <is>
          <t>L2 Explain the rules</t>
        </is>
      </c>
      <c r="I1099" s="21" t="inlineStr">
        <is>
          <t>U</t>
        </is>
      </c>
      <c r="J1099" s="23" t="n"/>
      <c r="K1099" s="14" t="inlineStr">
        <is>
          <t>L3 Identify the team</t>
        </is>
      </c>
      <c r="L1099" s="21" t="inlineStr">
        <is>
          <t>U</t>
        </is>
      </c>
      <c r="M1099" s="23" t="n"/>
      <c r="N1099" s="14" t="inlineStr">
        <is>
          <t>L4 Review and correct</t>
        </is>
      </c>
      <c r="O1099" s="21" t="inlineStr">
        <is>
          <t>U</t>
        </is>
      </c>
      <c r="P1099" s="23" t="n"/>
      <c r="Q1099" s="14" t="inlineStr">
        <is>
          <t>L5 Measure reliability</t>
        </is>
      </c>
      <c r="R1099" s="21" t="inlineStr">
        <is>
          <t>U</t>
        </is>
      </c>
      <c r="S1099" s="23" t="n"/>
      <c r="T1099" s="14">
        <f>IF(Z1099=0,IF(ISNUMBER(SEARCH("X",AV1099)),"Unrated (0-5; X)","Unrated (0-5)"),IF(Z1099=1,V1099&amp;"/5",V1099&amp;"-"&amp;X1099&amp;"/5 (P"&amp;IF(ISNUMBER(SEARCH("X",AV1099)),"; X","")&amp;")"))</f>
        <v/>
      </c>
      <c r="U1099" s="26">
        <f>IF(AS1099=0,"",IF(AR1099=0,"Incomplete/invalid",IF(AA1099=0,IF(ISNUMBER(SEARCH("X",AW1099)),"Unrated (0-5; X)","Unrated (0-5)"),IF(AA1099=1,W1099&amp;"/5",W1099&amp;"-"&amp;Y1099&amp;"/5 (P"&amp;IF(ISNUMBER(SEARCH("X",AW1099)),"; X","")&amp;")"))))</f>
        <v/>
      </c>
      <c r="V1099" s="53">
        <f>LEN(AV1099)-LEN(SUBSTITUTE(AV1099,"Y",""))</f>
        <v/>
      </c>
      <c r="W1099" s="54">
        <f>IF(AR1099=1,LEN(AW1099)-LEN(SUBSTITUTE(AW1099,"Y","")),"")</f>
        <v/>
      </c>
      <c r="X1099" s="53">
        <f>5-(LEN(AV1099)-LEN(SUBSTITUTE(AV1099,"N","")))</f>
        <v/>
      </c>
      <c r="Y1099" s="54">
        <f>IF(AR1099=1,5-(LEN(AW1099)-LEN(SUBSTITUTE(AW1099,"N",""))),"")</f>
        <v/>
      </c>
      <c r="Z1099" s="55">
        <f>(V1099+5-X1099)/5</f>
        <v/>
      </c>
      <c r="AA1099" s="56">
        <f>IF(AR1099=1,(W1099+5-Y1099)/5,"")</f>
        <v/>
      </c>
      <c r="AB1099" s="57">
        <f>D1099*V1099/5</f>
        <v/>
      </c>
      <c r="AC1099" s="58">
        <f>IF(AR1099=1,D1099*W1099/5,"")</f>
        <v/>
      </c>
      <c r="AD1099" s="57">
        <f>D1099*X1099/5</f>
        <v/>
      </c>
      <c r="AE1099" s="58">
        <f>IF(AR1099=1,D1099*Y1099/5,"")</f>
        <v/>
      </c>
      <c r="AF1099" s="57">
        <f>D1099*Z1099</f>
        <v/>
      </c>
      <c r="AG1099" s="58">
        <f>IF(AR1099=1,D1099*AA1099,"")</f>
        <v/>
      </c>
      <c r="AH1099" s="14" t="inlineStr">
        <is>
          <t>Y: L1 | N: none | X: none | U: L2, L3, L4, L5. See dataset-specific evidence note in MCDM_Grades and the complete rules in MCDM_Rubric.</t>
        </is>
      </c>
      <c r="AI1099" s="27" t="n"/>
      <c r="AJ1099" s="14" t="inlineStr">
        <is>
          <t>https://www.kaggle.com/datasets/chitholian/annotated-potholes-dataset</t>
        </is>
      </c>
      <c r="AK1099" s="27" t="n"/>
      <c r="AL1099" s="14" t="inlineStr">
        <is>
          <t>P: primary documentation (not evaluator-verified data quality)</t>
        </is>
      </c>
      <c r="AM1099" s="27" t="n"/>
      <c r="AN1099" s="14" t="inlineStr">
        <is>
          <t>Kaggle dataset 531821 v1</t>
        </is>
      </c>
      <c r="AO1099" s="27" t="n"/>
      <c r="AP1099" s="14" t="inlineStr">
        <is>
          <t>2026-09-07</t>
        </is>
      </c>
      <c r="AQ1099" s="27" t="n"/>
      <c r="AR1099" s="14">
        <f>IF(AND(AS1099=5,LEN(AW1099)=5,LEN(SUBSTITUTE(SUBSTITUTE(SUBSTITUTE(SUBSTITUTE(AW1099,"Y",""),"N",""),"U",""),"X",""))=0),1,0)</f>
        <v/>
      </c>
      <c r="AS1099" s="14">
        <f>COUNTA(G1099,J1099,M1099,P1099,S1099)</f>
        <v/>
      </c>
      <c r="AT1099" s="14">
        <f>SUM(IF(OR(G1099="Y",G1099="N",G1099="U",G1099="X"),IF(G1099=F1099,1,0),0),IF(OR(J1099="Y",J1099="N",J1099="U",J1099="X"),IF(J1099=I1099,1,0),0),IF(OR(M1099="Y",M1099="N",M1099="U",M1099="X"),IF(M1099=L1099,1,0),0),IF(OR(P1099="Y",P1099="N",P1099="U",P1099="X"),IF(P1099=O1099,1,0),0),IF(OR(S1099="Y",S1099="N",S1099="U",S1099="X"),IF(S1099=R1099,1,0),0))</f>
        <v/>
      </c>
      <c r="AU1099" s="14">
        <f>A1099&amp;"|"&amp;LEFT(C1099,1)</f>
        <v/>
      </c>
      <c r="AV1099" s="14">
        <f>F1099&amp;I1099&amp;L1099&amp;O1099&amp;R1099</f>
        <v/>
      </c>
      <c r="AW1099" s="14">
        <f>G1099&amp;J1099&amp;M1099&amp;P1099&amp;S1099</f>
        <v/>
      </c>
    </row>
    <row r="1100" ht="70" customHeight="1">
      <c r="A1100" s="14" t="inlineStr">
        <is>
          <t>DS-138</t>
        </is>
      </c>
      <c r="B1100" s="14" t="inlineStr">
        <is>
          <t>Annotated Potholes Image Dataset</t>
        </is>
      </c>
      <c r="C1100" s="14" t="inlineStr">
        <is>
          <t>D Documentation</t>
        </is>
      </c>
      <c r="D1100" s="14">
        <f>MCDM_Settings!$D$9</f>
        <v/>
      </c>
      <c r="E1100" s="14" t="inlineStr">
        <is>
          <t>D1 Describe the files</t>
        </is>
      </c>
      <c r="F1100" s="21" t="inlineStr">
        <is>
          <t>U</t>
        </is>
      </c>
      <c r="G1100" s="23" t="n"/>
      <c r="H1100" s="14" t="inlineStr">
        <is>
          <t>D2 Explain the source</t>
        </is>
      </c>
      <c r="I1100" s="21" t="inlineStr">
        <is>
          <t>U</t>
        </is>
      </c>
      <c r="J1100" s="23" t="n"/>
      <c r="K1100" s="14" t="inlineStr">
        <is>
          <t>D3 Track the version</t>
        </is>
      </c>
      <c r="L1100" s="21" t="inlineStr">
        <is>
          <t>Y</t>
        </is>
      </c>
      <c r="M1100" s="23" t="n"/>
      <c r="N1100" s="14" t="inlineStr">
        <is>
          <t>D4 State the limits</t>
        </is>
      </c>
      <c r="O1100" s="21" t="inlineStr">
        <is>
          <t>U</t>
        </is>
      </c>
      <c r="P1100" s="23" t="n"/>
      <c r="Q1100" s="14" t="inlineStr">
        <is>
          <t>D5 Locate the details</t>
        </is>
      </c>
      <c r="R1100" s="21" t="inlineStr">
        <is>
          <t>Y</t>
        </is>
      </c>
      <c r="S1100" s="23" t="n"/>
      <c r="T1100" s="14">
        <f>IF(Z1100=0,IF(ISNUMBER(SEARCH("X",AV1100)),"Unrated (0-5; X)","Unrated (0-5)"),IF(Z1100=1,V1100&amp;"/5",V1100&amp;"-"&amp;X1100&amp;"/5 (P"&amp;IF(ISNUMBER(SEARCH("X",AV1100)),"; X","")&amp;")"))</f>
        <v/>
      </c>
      <c r="U1100" s="26">
        <f>IF(AS1100=0,"",IF(AR1100=0,"Incomplete/invalid",IF(AA1100=0,IF(ISNUMBER(SEARCH("X",AW1100)),"Unrated (0-5; X)","Unrated (0-5)"),IF(AA1100=1,W1100&amp;"/5",W1100&amp;"-"&amp;Y1100&amp;"/5 (P"&amp;IF(ISNUMBER(SEARCH("X",AW1100)),"; X","")&amp;")"))))</f>
        <v/>
      </c>
      <c r="V1100" s="53">
        <f>LEN(AV1100)-LEN(SUBSTITUTE(AV1100,"Y",""))</f>
        <v/>
      </c>
      <c r="W1100" s="54">
        <f>IF(AR1100=1,LEN(AW1100)-LEN(SUBSTITUTE(AW1100,"Y","")),"")</f>
        <v/>
      </c>
      <c r="X1100" s="53">
        <f>5-(LEN(AV1100)-LEN(SUBSTITUTE(AV1100,"N","")))</f>
        <v/>
      </c>
      <c r="Y1100" s="54">
        <f>IF(AR1100=1,5-(LEN(AW1100)-LEN(SUBSTITUTE(AW1100,"N",""))),"")</f>
        <v/>
      </c>
      <c r="Z1100" s="55">
        <f>(V1100+5-X1100)/5</f>
        <v/>
      </c>
      <c r="AA1100" s="56">
        <f>IF(AR1100=1,(W1100+5-Y1100)/5,"")</f>
        <v/>
      </c>
      <c r="AB1100" s="57">
        <f>D1100*V1100/5</f>
        <v/>
      </c>
      <c r="AC1100" s="58">
        <f>IF(AR1100=1,D1100*W1100/5,"")</f>
        <v/>
      </c>
      <c r="AD1100" s="57">
        <f>D1100*X1100/5</f>
        <v/>
      </c>
      <c r="AE1100" s="58">
        <f>IF(AR1100=1,D1100*Y1100/5,"")</f>
        <v/>
      </c>
      <c r="AF1100" s="57">
        <f>D1100*Z1100</f>
        <v/>
      </c>
      <c r="AG1100" s="58">
        <f>IF(AR1100=1,D1100*AA1100,"")</f>
        <v/>
      </c>
      <c r="AH1100" s="14" t="inlineStr">
        <is>
          <t>Y: D3, D5 | N: none | X: none | U: D1, D2, D4. See dataset-specific evidence note in MCDM_Grades and the complete rules in MCDM_Rubric.</t>
        </is>
      </c>
      <c r="AI1100" s="27" t="n"/>
      <c r="AJ1100" s="14" t="inlineStr">
        <is>
          <t>https://www.kaggle.com/datasets/chitholian/annotated-potholes-dataset</t>
        </is>
      </c>
      <c r="AK1100" s="27" t="n"/>
      <c r="AL1100" s="14" t="inlineStr">
        <is>
          <t>P: primary documentation (not evaluator-verified data quality)</t>
        </is>
      </c>
      <c r="AM1100" s="27" t="n"/>
      <c r="AN1100" s="14" t="inlineStr">
        <is>
          <t>Kaggle dataset 531821 v1</t>
        </is>
      </c>
      <c r="AO1100" s="27" t="n"/>
      <c r="AP1100" s="14" t="inlineStr">
        <is>
          <t>2026-09-07</t>
        </is>
      </c>
      <c r="AQ1100" s="27" t="n"/>
      <c r="AR1100" s="14">
        <f>IF(AND(AS1100=5,LEN(AW1100)=5,LEN(SUBSTITUTE(SUBSTITUTE(SUBSTITUTE(SUBSTITUTE(AW1100,"Y",""),"N",""),"U",""),"X",""))=0),1,0)</f>
        <v/>
      </c>
      <c r="AS1100" s="14">
        <f>COUNTA(G1100,J1100,M1100,P1100,S1100)</f>
        <v/>
      </c>
      <c r="AT1100" s="14">
        <f>SUM(IF(OR(G1100="Y",G1100="N",G1100="U",G1100="X"),IF(G1100=F1100,1,0),0),IF(OR(J1100="Y",J1100="N",J1100="U",J1100="X"),IF(J1100=I1100,1,0),0),IF(OR(M1100="Y",M1100="N",M1100="U",M1100="X"),IF(M1100=L1100,1,0),0),IF(OR(P1100="Y",P1100="N",P1100="U",P1100="X"),IF(P1100=O1100,1,0),0),IF(OR(S1100="Y",S1100="N",S1100="U",S1100="X"),IF(S1100=R1100,1,0),0))</f>
        <v/>
      </c>
      <c r="AU1100" s="14">
        <f>A1100&amp;"|"&amp;LEFT(C1100,1)</f>
        <v/>
      </c>
      <c r="AV1100" s="14">
        <f>F1100&amp;I1100&amp;L1100&amp;O1100&amp;R1100</f>
        <v/>
      </c>
      <c r="AW1100" s="14">
        <f>G1100&amp;J1100&amp;M1100&amp;P1100&amp;S1100</f>
        <v/>
      </c>
    </row>
    <row r="1101" ht="70" customHeight="1">
      <c r="A1101" s="14" t="inlineStr">
        <is>
          <t>DS-138</t>
        </is>
      </c>
      <c r="B1101" s="14" t="inlineStr">
        <is>
          <t>Annotated Potholes Image Dataset</t>
        </is>
      </c>
      <c r="C1101" s="14" t="inlineStr">
        <is>
          <t>C Sample Size</t>
        </is>
      </c>
      <c r="D1101" s="14">
        <f>MCDM_Settings!$D$10</f>
        <v/>
      </c>
      <c r="E1101" s="14" t="inlineStr">
        <is>
          <t>C1 Count originals</t>
        </is>
      </c>
      <c r="F1101" s="21" t="inlineStr">
        <is>
          <t>U</t>
        </is>
      </c>
      <c r="G1101" s="23" t="n"/>
      <c r="H1101" s="14" t="inlineStr">
        <is>
          <t>C2 Count each class</t>
        </is>
      </c>
      <c r="I1101" s="21" t="inlineStr">
        <is>
          <t>U</t>
        </is>
      </c>
      <c r="J1101" s="23" t="n"/>
      <c r="K1101" s="14" t="inlineStr">
        <is>
          <t>C3 Count each group</t>
        </is>
      </c>
      <c r="L1101" s="21" t="inlineStr">
        <is>
          <t>U</t>
        </is>
      </c>
      <c r="M1101" s="23" t="n"/>
      <c r="N1101" s="14" t="inlineStr">
        <is>
          <t>C4 Count each split</t>
        </is>
      </c>
      <c r="O1101" s="21" t="inlineStr">
        <is>
          <t>U</t>
        </is>
      </c>
      <c r="P1101" s="23" t="n"/>
      <c r="Q1101" s="14" t="inlineStr">
        <is>
          <t>C5 Justify the size</t>
        </is>
      </c>
      <c r="R1101" s="21" t="inlineStr">
        <is>
          <t>U</t>
        </is>
      </c>
      <c r="S1101" s="23" t="n"/>
      <c r="T1101" s="14">
        <f>IF(Z1101=0,IF(ISNUMBER(SEARCH("X",AV1101)),"Unrated (0-5; X)","Unrated (0-5)"),IF(Z1101=1,V1101&amp;"/5",V1101&amp;"-"&amp;X1101&amp;"/5 (P"&amp;IF(ISNUMBER(SEARCH("X",AV1101)),"; X","")&amp;")"))</f>
        <v/>
      </c>
      <c r="U1101" s="26">
        <f>IF(AS1101=0,"",IF(AR1101=0,"Incomplete/invalid",IF(AA1101=0,IF(ISNUMBER(SEARCH("X",AW1101)),"Unrated (0-5; X)","Unrated (0-5)"),IF(AA1101=1,W1101&amp;"/5",W1101&amp;"-"&amp;Y1101&amp;"/5 (P"&amp;IF(ISNUMBER(SEARCH("X",AW1101)),"; X","")&amp;")"))))</f>
        <v/>
      </c>
      <c r="V1101" s="53">
        <f>LEN(AV1101)-LEN(SUBSTITUTE(AV1101,"Y",""))</f>
        <v/>
      </c>
      <c r="W1101" s="54">
        <f>IF(AR1101=1,LEN(AW1101)-LEN(SUBSTITUTE(AW1101,"Y","")),"")</f>
        <v/>
      </c>
      <c r="X1101" s="53">
        <f>5-(LEN(AV1101)-LEN(SUBSTITUTE(AV1101,"N","")))</f>
        <v/>
      </c>
      <c r="Y1101" s="54">
        <f>IF(AR1101=1,5-(LEN(AW1101)-LEN(SUBSTITUTE(AW1101,"N",""))),"")</f>
        <v/>
      </c>
      <c r="Z1101" s="55">
        <f>(V1101+5-X1101)/5</f>
        <v/>
      </c>
      <c r="AA1101" s="56">
        <f>IF(AR1101=1,(W1101+5-Y1101)/5,"")</f>
        <v/>
      </c>
      <c r="AB1101" s="57">
        <f>D1101*V1101/5</f>
        <v/>
      </c>
      <c r="AC1101" s="58">
        <f>IF(AR1101=1,D1101*W1101/5,"")</f>
        <v/>
      </c>
      <c r="AD1101" s="57">
        <f>D1101*X1101/5</f>
        <v/>
      </c>
      <c r="AE1101" s="58">
        <f>IF(AR1101=1,D1101*Y1101/5,"")</f>
        <v/>
      </c>
      <c r="AF1101" s="57">
        <f>D1101*Z1101</f>
        <v/>
      </c>
      <c r="AG1101" s="58">
        <f>IF(AR1101=1,D1101*AA1101,"")</f>
        <v/>
      </c>
      <c r="AH1101" s="14" t="inlineStr">
        <is>
          <t>Y: none | N: none | X: none | U: C1, C2, C3, C4, C5. See dataset-specific evidence note in MCDM_Grades and the complete rules in MCDM_Rubric.</t>
        </is>
      </c>
      <c r="AI1101" s="27" t="n"/>
      <c r="AJ1101" s="14" t="inlineStr">
        <is>
          <t>https://www.kaggle.com/datasets/chitholian/annotated-potholes-dataset</t>
        </is>
      </c>
      <c r="AK1101" s="27" t="n"/>
      <c r="AL1101" s="14" t="inlineStr">
        <is>
          <t>P: primary documentation (not evaluator-verified data quality)</t>
        </is>
      </c>
      <c r="AM1101" s="27" t="n"/>
      <c r="AN1101" s="14" t="inlineStr">
        <is>
          <t>Kaggle dataset 531821 v1</t>
        </is>
      </c>
      <c r="AO1101" s="27" t="n"/>
      <c r="AP1101" s="14" t="inlineStr">
        <is>
          <t>2026-09-07</t>
        </is>
      </c>
      <c r="AQ1101" s="27" t="n"/>
      <c r="AR1101" s="14">
        <f>IF(AND(AS1101=5,LEN(AW1101)=5,LEN(SUBSTITUTE(SUBSTITUTE(SUBSTITUTE(SUBSTITUTE(AW1101,"Y",""),"N",""),"U",""),"X",""))=0),1,0)</f>
        <v/>
      </c>
      <c r="AS1101" s="14">
        <f>COUNTA(G1101,J1101,M1101,P1101,S1101)</f>
        <v/>
      </c>
      <c r="AT1101" s="14">
        <f>SUM(IF(OR(G1101="Y",G1101="N",G1101="U",G1101="X"),IF(G1101=F1101,1,0),0),IF(OR(J1101="Y",J1101="N",J1101="U",J1101="X"),IF(J1101=I1101,1,0),0),IF(OR(M1101="Y",M1101="N",M1101="U",M1101="X"),IF(M1101=L1101,1,0),0),IF(OR(P1101="Y",P1101="N",P1101="U",P1101="X"),IF(P1101=O1101,1,0),0),IF(OR(S1101="Y",S1101="N",S1101="U",S1101="X"),IF(S1101=R1101,1,0),0))</f>
        <v/>
      </c>
      <c r="AU1101" s="14">
        <f>A1101&amp;"|"&amp;LEFT(C1101,1)</f>
        <v/>
      </c>
      <c r="AV1101" s="14">
        <f>F1101&amp;I1101&amp;L1101&amp;O1101&amp;R1101</f>
        <v/>
      </c>
      <c r="AW1101" s="14">
        <f>G1101&amp;J1101&amp;M1101&amp;P1101&amp;S1101</f>
        <v/>
      </c>
    </row>
    <row r="1102" ht="70" customHeight="1">
      <c r="A1102" s="14" t="inlineStr">
        <is>
          <t>DS-138</t>
        </is>
      </c>
      <c r="B1102" s="14" t="inlineStr">
        <is>
          <t>Annotated Potholes Image Dataset</t>
        </is>
      </c>
      <c r="C1102" s="14" t="inlineStr">
        <is>
          <t>R Domain Fit</t>
        </is>
      </c>
      <c r="D1102" s="14">
        <f>MCDM_Settings!$D$11</f>
        <v/>
      </c>
      <c r="E1102" s="14" t="inlineStr">
        <is>
          <t>R1 Define the domain</t>
        </is>
      </c>
      <c r="F1102" s="21" t="inlineStr">
        <is>
          <t>U</t>
        </is>
      </c>
      <c r="G1102" s="23" t="n"/>
      <c r="H1102" s="14" t="inlineStr">
        <is>
          <t>R2 Describe coverage</t>
        </is>
      </c>
      <c r="I1102" s="21" t="inlineStr">
        <is>
          <t>U</t>
        </is>
      </c>
      <c r="J1102" s="23" t="n"/>
      <c r="K1102" s="14" t="inlineStr">
        <is>
          <t>R3 Compare the target</t>
        </is>
      </c>
      <c r="L1102" s="21" t="inlineStr">
        <is>
          <t>U</t>
        </is>
      </c>
      <c r="M1102" s="23" t="n"/>
      <c r="N1102" s="14" t="inlineStr">
        <is>
          <t>R4 Check for bias</t>
        </is>
      </c>
      <c r="O1102" s="21" t="inlineStr">
        <is>
          <t>U</t>
        </is>
      </c>
      <c r="P1102" s="23" t="n"/>
      <c r="Q1102" s="14" t="inlineStr">
        <is>
          <t>R5 Test a new domain</t>
        </is>
      </c>
      <c r="R1102" s="21" t="inlineStr">
        <is>
          <t>U</t>
        </is>
      </c>
      <c r="S1102" s="23" t="n"/>
      <c r="T1102" s="14">
        <f>IF(Z1102=0,IF(ISNUMBER(SEARCH("X",AV1102)),"Unrated (0-5; X)","Unrated (0-5)"),IF(Z1102=1,V1102&amp;"/5",V1102&amp;"-"&amp;X1102&amp;"/5 (P"&amp;IF(ISNUMBER(SEARCH("X",AV1102)),"; X","")&amp;")"))</f>
        <v/>
      </c>
      <c r="U1102" s="26">
        <f>IF(AS1102=0,"",IF(AR1102=0,"Incomplete/invalid",IF(AA1102=0,IF(ISNUMBER(SEARCH("X",AW1102)),"Unrated (0-5; X)","Unrated (0-5)"),IF(AA1102=1,W1102&amp;"/5",W1102&amp;"-"&amp;Y1102&amp;"/5 (P"&amp;IF(ISNUMBER(SEARCH("X",AW1102)),"; X","")&amp;")"))))</f>
        <v/>
      </c>
      <c r="V1102" s="53">
        <f>LEN(AV1102)-LEN(SUBSTITUTE(AV1102,"Y",""))</f>
        <v/>
      </c>
      <c r="W1102" s="54">
        <f>IF(AR1102=1,LEN(AW1102)-LEN(SUBSTITUTE(AW1102,"Y","")),"")</f>
        <v/>
      </c>
      <c r="X1102" s="53">
        <f>5-(LEN(AV1102)-LEN(SUBSTITUTE(AV1102,"N","")))</f>
        <v/>
      </c>
      <c r="Y1102" s="54">
        <f>IF(AR1102=1,5-(LEN(AW1102)-LEN(SUBSTITUTE(AW1102,"N",""))),"")</f>
        <v/>
      </c>
      <c r="Z1102" s="55">
        <f>(V1102+5-X1102)/5</f>
        <v/>
      </c>
      <c r="AA1102" s="56">
        <f>IF(AR1102=1,(W1102+5-Y1102)/5,"")</f>
        <v/>
      </c>
      <c r="AB1102" s="57">
        <f>D1102*V1102/5</f>
        <v/>
      </c>
      <c r="AC1102" s="58">
        <f>IF(AR1102=1,D1102*W1102/5,"")</f>
        <v/>
      </c>
      <c r="AD1102" s="57">
        <f>D1102*X1102/5</f>
        <v/>
      </c>
      <c r="AE1102" s="58">
        <f>IF(AR1102=1,D1102*Y1102/5,"")</f>
        <v/>
      </c>
      <c r="AF1102" s="57">
        <f>D1102*Z1102</f>
        <v/>
      </c>
      <c r="AG1102" s="58">
        <f>IF(AR1102=1,D1102*AA1102,"")</f>
        <v/>
      </c>
      <c r="AH1102" s="14" t="inlineStr">
        <is>
          <t>Y: none | N: none | X: none | U: R1, R2, R3, R4, R5. See dataset-specific evidence note in MCDM_Grades and the complete rules in MCDM_Rubric.</t>
        </is>
      </c>
      <c r="AI1102" s="27" t="n"/>
      <c r="AJ1102" s="14" t="inlineStr">
        <is>
          <t>https://www.kaggle.com/datasets/chitholian/annotated-potholes-dataset</t>
        </is>
      </c>
      <c r="AK1102" s="27" t="n"/>
      <c r="AL1102" s="14" t="inlineStr">
        <is>
          <t>P: primary documentation (not evaluator-verified data quality)</t>
        </is>
      </c>
      <c r="AM1102" s="27" t="n"/>
      <c r="AN1102" s="14" t="inlineStr">
        <is>
          <t>Kaggle dataset 531821 v1</t>
        </is>
      </c>
      <c r="AO1102" s="27" t="n"/>
      <c r="AP1102" s="14" t="inlineStr">
        <is>
          <t>2026-09-07</t>
        </is>
      </c>
      <c r="AQ1102" s="27" t="n"/>
      <c r="AR1102" s="14">
        <f>IF(AND(AS1102=5,LEN(AW1102)=5,LEN(SUBSTITUTE(SUBSTITUTE(SUBSTITUTE(SUBSTITUTE(AW1102,"Y",""),"N",""),"U",""),"X",""))=0),1,0)</f>
        <v/>
      </c>
      <c r="AS1102" s="14">
        <f>COUNTA(G1102,J1102,M1102,P1102,S1102)</f>
        <v/>
      </c>
      <c r="AT1102" s="14">
        <f>SUM(IF(OR(G1102="Y",G1102="N",G1102="U",G1102="X"),IF(G1102=F1102,1,0),0),IF(OR(J1102="Y",J1102="N",J1102="U",J1102="X"),IF(J1102=I1102,1,0),0),IF(OR(M1102="Y",M1102="N",M1102="U",M1102="X"),IF(M1102=L1102,1,0),0),IF(OR(P1102="Y",P1102="N",P1102="U",P1102="X"),IF(P1102=O1102,1,0),0),IF(OR(S1102="Y",S1102="N",S1102="U",S1102="X"),IF(S1102=R1102,1,0),0))</f>
        <v/>
      </c>
      <c r="AU1102" s="14">
        <f>A1102&amp;"|"&amp;LEFT(C1102,1)</f>
        <v/>
      </c>
      <c r="AV1102" s="14">
        <f>F1102&amp;I1102&amp;L1102&amp;O1102&amp;R1102</f>
        <v/>
      </c>
      <c r="AW1102" s="14">
        <f>G1102&amp;J1102&amp;M1102&amp;P1102&amp;S1102</f>
        <v/>
      </c>
    </row>
    <row r="1103" ht="70" customHeight="1">
      <c r="A1103" s="14" t="inlineStr">
        <is>
          <t>DS-138</t>
        </is>
      </c>
      <c r="B1103" s="14" t="inlineStr">
        <is>
          <t>Annotated Potholes Image Dataset</t>
        </is>
      </c>
      <c r="C1103" s="14" t="inlineStr">
        <is>
          <t>M Sensor Details</t>
        </is>
      </c>
      <c r="D1103" s="14">
        <f>MCDM_Settings!$D$12</f>
        <v/>
      </c>
      <c r="E1103" s="14" t="inlineStr">
        <is>
          <t>M1 Identify equipment</t>
        </is>
      </c>
      <c r="F1103" s="21" t="inlineStr">
        <is>
          <t>U</t>
        </is>
      </c>
      <c r="G1103" s="23" t="n"/>
      <c r="H1103" s="14" t="inlineStr">
        <is>
          <t>M2 Specify the scale</t>
        </is>
      </c>
      <c r="I1103" s="21" t="inlineStr">
        <is>
          <t>U</t>
        </is>
      </c>
      <c r="J1103" s="23" t="n"/>
      <c r="K1103" s="14" t="inlineStr">
        <is>
          <t>M3 Locate the records</t>
        </is>
      </c>
      <c r="L1103" s="21" t="inlineStr">
        <is>
          <t>U</t>
        </is>
      </c>
      <c r="M1103" s="23" t="n"/>
      <c r="N1103" s="14" t="inlineStr">
        <is>
          <t>M4 Report precision</t>
        </is>
      </c>
      <c r="O1103" s="21" t="inlineStr">
        <is>
          <t>U</t>
        </is>
      </c>
      <c r="P1103" s="23" t="n"/>
      <c r="Q1103" s="14" t="inlineStr">
        <is>
          <t>M5 Explain processing</t>
        </is>
      </c>
      <c r="R1103" s="21" t="inlineStr">
        <is>
          <t>Y</t>
        </is>
      </c>
      <c r="S1103" s="23" t="n"/>
      <c r="T1103" s="14">
        <f>IF(Z1103=0,IF(ISNUMBER(SEARCH("X",AV1103)),"Unrated (0-5; X)","Unrated (0-5)"),IF(Z1103=1,V1103&amp;"/5",V1103&amp;"-"&amp;X1103&amp;"/5 (P"&amp;IF(ISNUMBER(SEARCH("X",AV1103)),"; X","")&amp;")"))</f>
        <v/>
      </c>
      <c r="U1103" s="26">
        <f>IF(AS1103=0,"",IF(AR1103=0,"Incomplete/invalid",IF(AA1103=0,IF(ISNUMBER(SEARCH("X",AW1103)),"Unrated (0-5; X)","Unrated (0-5)"),IF(AA1103=1,W1103&amp;"/5",W1103&amp;"-"&amp;Y1103&amp;"/5 (P"&amp;IF(ISNUMBER(SEARCH("X",AW1103)),"; X","")&amp;")"))))</f>
        <v/>
      </c>
      <c r="V1103" s="53">
        <f>LEN(AV1103)-LEN(SUBSTITUTE(AV1103,"Y",""))</f>
        <v/>
      </c>
      <c r="W1103" s="54">
        <f>IF(AR1103=1,LEN(AW1103)-LEN(SUBSTITUTE(AW1103,"Y","")),"")</f>
        <v/>
      </c>
      <c r="X1103" s="53">
        <f>5-(LEN(AV1103)-LEN(SUBSTITUTE(AV1103,"N","")))</f>
        <v/>
      </c>
      <c r="Y1103" s="54">
        <f>IF(AR1103=1,5-(LEN(AW1103)-LEN(SUBSTITUTE(AW1103,"N",""))),"")</f>
        <v/>
      </c>
      <c r="Z1103" s="55">
        <f>(V1103+5-X1103)/5</f>
        <v/>
      </c>
      <c r="AA1103" s="56">
        <f>IF(AR1103=1,(W1103+5-Y1103)/5,"")</f>
        <v/>
      </c>
      <c r="AB1103" s="57">
        <f>D1103*V1103/5</f>
        <v/>
      </c>
      <c r="AC1103" s="58">
        <f>IF(AR1103=1,D1103*W1103/5,"")</f>
        <v/>
      </c>
      <c r="AD1103" s="57">
        <f>D1103*X1103/5</f>
        <v/>
      </c>
      <c r="AE1103" s="58">
        <f>IF(AR1103=1,D1103*Y1103/5,"")</f>
        <v/>
      </c>
      <c r="AF1103" s="57">
        <f>D1103*Z1103</f>
        <v/>
      </c>
      <c r="AG1103" s="58">
        <f>IF(AR1103=1,D1103*AA1103,"")</f>
        <v/>
      </c>
      <c r="AH1103" s="14" t="inlineStr">
        <is>
          <t>Y: M5 | N: none | X: none | U: M1, M2, M3, M4. See dataset-specific evidence note in MCDM_Grades and the complete rules in MCDM_Rubric.</t>
        </is>
      </c>
      <c r="AI1103" s="27" t="n"/>
      <c r="AJ1103" s="14" t="inlineStr">
        <is>
          <t>https://www.kaggle.com/datasets/chitholian/annotated-potholes-dataset</t>
        </is>
      </c>
      <c r="AK1103" s="27" t="n"/>
      <c r="AL1103" s="14" t="inlineStr">
        <is>
          <t>P: primary documentation (not evaluator-verified data quality)</t>
        </is>
      </c>
      <c r="AM1103" s="27" t="n"/>
      <c r="AN1103" s="14" t="inlineStr">
        <is>
          <t>Kaggle dataset 531821 v1</t>
        </is>
      </c>
      <c r="AO1103" s="27" t="n"/>
      <c r="AP1103" s="14" t="inlineStr">
        <is>
          <t>2026-09-07</t>
        </is>
      </c>
      <c r="AQ1103" s="27" t="n"/>
      <c r="AR1103" s="14">
        <f>IF(AND(AS1103=5,LEN(AW1103)=5,LEN(SUBSTITUTE(SUBSTITUTE(SUBSTITUTE(SUBSTITUTE(AW1103,"Y",""),"N",""),"U",""),"X",""))=0),1,0)</f>
        <v/>
      </c>
      <c r="AS1103" s="14">
        <f>COUNTA(G1103,J1103,M1103,P1103,S1103)</f>
        <v/>
      </c>
      <c r="AT1103" s="14">
        <f>SUM(IF(OR(G1103="Y",G1103="N",G1103="U",G1103="X"),IF(G1103=F1103,1,0),0),IF(OR(J1103="Y",J1103="N",J1103="U",J1103="X"),IF(J1103=I1103,1,0),0),IF(OR(M1103="Y",M1103="N",M1103="U",M1103="X"),IF(M1103=L1103,1,0),0),IF(OR(P1103="Y",P1103="N",P1103="U",P1103="X"),IF(P1103=O1103,1,0),0),IF(OR(S1103="Y",S1103="N",S1103="U",S1103="X"),IF(S1103=R1103,1,0),0))</f>
        <v/>
      </c>
      <c r="AU1103" s="14">
        <f>A1103&amp;"|"&amp;LEFT(C1103,1)</f>
        <v/>
      </c>
      <c r="AV1103" s="14">
        <f>F1103&amp;I1103&amp;L1103&amp;O1103&amp;R1103</f>
        <v/>
      </c>
      <c r="AW1103" s="14">
        <f>G1103&amp;J1103&amp;M1103&amp;P1103&amp;S1103</f>
        <v/>
      </c>
    </row>
    <row r="1104" ht="70" customHeight="1">
      <c r="A1104" s="14" t="inlineStr">
        <is>
          <t>DS-138</t>
        </is>
      </c>
      <c r="B1104" s="14" t="inlineStr">
        <is>
          <t>Annotated Potholes Image Dataset</t>
        </is>
      </c>
      <c r="C1104" s="14" t="inlineStr">
        <is>
          <t>V Test Readiness</t>
        </is>
      </c>
      <c r="D1104" s="14">
        <f>MCDM_Settings!$D$13</f>
        <v/>
      </c>
      <c r="E1104" s="14" t="inlineStr">
        <is>
          <t>V1 Identify test data</t>
        </is>
      </c>
      <c r="F1104" s="21" t="inlineStr">
        <is>
          <t>U</t>
        </is>
      </c>
      <c r="G1104" s="23" t="n"/>
      <c r="H1104" s="14" t="inlineStr">
        <is>
          <t>V2 Define the splits</t>
        </is>
      </c>
      <c r="I1104" s="21" t="inlineStr">
        <is>
          <t>U</t>
        </is>
      </c>
      <c r="J1104" s="23" t="n"/>
      <c r="K1104" s="14" t="inlineStr">
        <is>
          <t>V3 Prevent leakage</t>
        </is>
      </c>
      <c r="L1104" s="21" t="inlineStr">
        <is>
          <t>U</t>
        </is>
      </c>
      <c r="M1104" s="23" t="n"/>
      <c r="N1104" s="14" t="inlineStr">
        <is>
          <t>V4 Provide a baseline</t>
        </is>
      </c>
      <c r="O1104" s="21" t="inlineStr">
        <is>
          <t>U</t>
        </is>
      </c>
      <c r="P1104" s="23" t="n"/>
      <c r="Q1104" s="14" t="inlineStr">
        <is>
          <t>V5 Report uncertainty</t>
        </is>
      </c>
      <c r="R1104" s="21" t="inlineStr">
        <is>
          <t>U</t>
        </is>
      </c>
      <c r="S1104" s="23" t="n"/>
      <c r="T1104" s="14">
        <f>IF(Z1104=0,IF(ISNUMBER(SEARCH("X",AV1104)),"Unrated (0-5; X)","Unrated (0-5)"),IF(Z1104=1,V1104&amp;"/5",V1104&amp;"-"&amp;X1104&amp;"/5 (P"&amp;IF(ISNUMBER(SEARCH("X",AV1104)),"; X","")&amp;")"))</f>
        <v/>
      </c>
      <c r="U1104" s="26">
        <f>IF(AS1104=0,"",IF(AR1104=0,"Incomplete/invalid",IF(AA1104=0,IF(ISNUMBER(SEARCH("X",AW1104)),"Unrated (0-5; X)","Unrated (0-5)"),IF(AA1104=1,W1104&amp;"/5",W1104&amp;"-"&amp;Y1104&amp;"/5 (P"&amp;IF(ISNUMBER(SEARCH("X",AW1104)),"; X","")&amp;")"))))</f>
        <v/>
      </c>
      <c r="V1104" s="53">
        <f>LEN(AV1104)-LEN(SUBSTITUTE(AV1104,"Y",""))</f>
        <v/>
      </c>
      <c r="W1104" s="54">
        <f>IF(AR1104=1,LEN(AW1104)-LEN(SUBSTITUTE(AW1104,"Y","")),"")</f>
        <v/>
      </c>
      <c r="X1104" s="53">
        <f>5-(LEN(AV1104)-LEN(SUBSTITUTE(AV1104,"N","")))</f>
        <v/>
      </c>
      <c r="Y1104" s="54">
        <f>IF(AR1104=1,5-(LEN(AW1104)-LEN(SUBSTITUTE(AW1104,"N",""))),"")</f>
        <v/>
      </c>
      <c r="Z1104" s="55">
        <f>(V1104+5-X1104)/5</f>
        <v/>
      </c>
      <c r="AA1104" s="56">
        <f>IF(AR1104=1,(W1104+5-Y1104)/5,"")</f>
        <v/>
      </c>
      <c r="AB1104" s="57">
        <f>D1104*V1104/5</f>
        <v/>
      </c>
      <c r="AC1104" s="58">
        <f>IF(AR1104=1,D1104*W1104/5,"")</f>
        <v/>
      </c>
      <c r="AD1104" s="57">
        <f>D1104*X1104/5</f>
        <v/>
      </c>
      <c r="AE1104" s="58">
        <f>IF(AR1104=1,D1104*Y1104/5,"")</f>
        <v/>
      </c>
      <c r="AF1104" s="57">
        <f>D1104*Z1104</f>
        <v/>
      </c>
      <c r="AG1104" s="58">
        <f>IF(AR1104=1,D1104*AA1104,"")</f>
        <v/>
      </c>
      <c r="AH1104" s="14" t="inlineStr">
        <is>
          <t>Y: none | N: none | X: none | U: V1, V2, V3, V4, V5. See dataset-specific evidence note in MCDM_Grades and the complete rules in MCDM_Rubric.</t>
        </is>
      </c>
      <c r="AI1104" s="27" t="n"/>
      <c r="AJ1104" s="14" t="inlineStr">
        <is>
          <t>https://www.kaggle.com/datasets/chitholian/annotated-potholes-dataset</t>
        </is>
      </c>
      <c r="AK1104" s="27" t="n"/>
      <c r="AL1104" s="14" t="inlineStr">
        <is>
          <t>P: primary documentation (not evaluator-verified data quality)</t>
        </is>
      </c>
      <c r="AM1104" s="27" t="n"/>
      <c r="AN1104" s="14" t="inlineStr">
        <is>
          <t>Kaggle dataset 531821 v1</t>
        </is>
      </c>
      <c r="AO1104" s="27" t="n"/>
      <c r="AP1104" s="14" t="inlineStr">
        <is>
          <t>2026-09-07</t>
        </is>
      </c>
      <c r="AQ1104" s="27" t="n"/>
      <c r="AR1104" s="14">
        <f>IF(AND(AS1104=5,LEN(AW1104)=5,LEN(SUBSTITUTE(SUBSTITUTE(SUBSTITUTE(SUBSTITUTE(AW1104,"Y",""),"N",""),"U",""),"X",""))=0),1,0)</f>
        <v/>
      </c>
      <c r="AS1104" s="14">
        <f>COUNTA(G1104,J1104,M1104,P1104,S1104)</f>
        <v/>
      </c>
      <c r="AT1104" s="14">
        <f>SUM(IF(OR(G1104="Y",G1104="N",G1104="U",G1104="X"),IF(G1104=F1104,1,0),0),IF(OR(J1104="Y",J1104="N",J1104="U",J1104="X"),IF(J1104=I1104,1,0),0),IF(OR(M1104="Y",M1104="N",M1104="U",M1104="X"),IF(M1104=L1104,1,0),0),IF(OR(P1104="Y",P1104="N",P1104="U",P1104="X"),IF(P1104=O1104,1,0),0),IF(OR(S1104="Y",S1104="N",S1104="U",S1104="X"),IF(S1104=R1104,1,0),0))</f>
        <v/>
      </c>
      <c r="AU1104" s="14">
        <f>A1104&amp;"|"&amp;LEFT(C1104,1)</f>
        <v/>
      </c>
      <c r="AV1104" s="14">
        <f>F1104&amp;I1104&amp;L1104&amp;O1104&amp;R1104</f>
        <v/>
      </c>
      <c r="AW1104" s="14">
        <f>G1104&amp;J1104&amp;M1104&amp;P1104&amp;S1104</f>
        <v/>
      </c>
    </row>
    <row r="1105" ht="70" customHeight="1">
      <c r="A1105" s="14" t="inlineStr">
        <is>
          <t>DS-138</t>
        </is>
      </c>
      <c r="B1105" s="14" t="inlineStr">
        <is>
          <t>Annotated Potholes Image Dataset</t>
        </is>
      </c>
      <c r="C1105" s="14" t="inlineStr">
        <is>
          <t>E Engineering Value</t>
        </is>
      </c>
      <c r="D1105" s="14">
        <f>MCDM_Settings!$D$14</f>
        <v/>
      </c>
      <c r="E1105" s="14" t="inlineStr">
        <is>
          <t>E1 Define the outcome</t>
        </is>
      </c>
      <c r="F1105" s="21" t="inlineStr">
        <is>
          <t>U</t>
        </is>
      </c>
      <c r="G1105" s="23" t="n"/>
      <c r="H1105" s="14" t="inlineStr">
        <is>
          <t>E2 Provide measurements</t>
        </is>
      </c>
      <c r="I1105" s="21" t="inlineStr">
        <is>
          <t>U</t>
        </is>
      </c>
      <c r="J1105" s="23" t="n"/>
      <c r="K1105" s="14" t="inlineStr">
        <is>
          <t>E3 Link the records</t>
        </is>
      </c>
      <c r="L1105" s="21" t="inlineStr">
        <is>
          <t>U</t>
        </is>
      </c>
      <c r="M1105" s="23" t="n"/>
      <c r="N1105" s="14" t="inlineStr">
        <is>
          <t>E4 Map agency needs</t>
        </is>
      </c>
      <c r="O1105" s="21" t="inlineStr">
        <is>
          <t>U</t>
        </is>
      </c>
      <c r="P1105" s="23" t="n"/>
      <c r="Q1105" s="14" t="inlineStr">
        <is>
          <t>E5 Validate the decision</t>
        </is>
      </c>
      <c r="R1105" s="21" t="inlineStr">
        <is>
          <t>U</t>
        </is>
      </c>
      <c r="S1105" s="23" t="n"/>
      <c r="T1105" s="14">
        <f>IF(Z1105=0,IF(ISNUMBER(SEARCH("X",AV1105)),"Unrated (0-5; X)","Unrated (0-5)"),IF(Z1105=1,V1105&amp;"/5",V1105&amp;"-"&amp;X1105&amp;"/5 (P"&amp;IF(ISNUMBER(SEARCH("X",AV1105)),"; X","")&amp;")"))</f>
        <v/>
      </c>
      <c r="U1105" s="26">
        <f>IF(AS1105=0,"",IF(AR1105=0,"Incomplete/invalid",IF(AA1105=0,IF(ISNUMBER(SEARCH("X",AW1105)),"Unrated (0-5; X)","Unrated (0-5)"),IF(AA1105=1,W1105&amp;"/5",W1105&amp;"-"&amp;Y1105&amp;"/5 (P"&amp;IF(ISNUMBER(SEARCH("X",AW1105)),"; X","")&amp;")"))))</f>
        <v/>
      </c>
      <c r="V1105" s="53">
        <f>LEN(AV1105)-LEN(SUBSTITUTE(AV1105,"Y",""))</f>
        <v/>
      </c>
      <c r="W1105" s="54">
        <f>IF(AR1105=1,LEN(AW1105)-LEN(SUBSTITUTE(AW1105,"Y","")),"")</f>
        <v/>
      </c>
      <c r="X1105" s="53">
        <f>5-(LEN(AV1105)-LEN(SUBSTITUTE(AV1105,"N","")))</f>
        <v/>
      </c>
      <c r="Y1105" s="54">
        <f>IF(AR1105=1,5-(LEN(AW1105)-LEN(SUBSTITUTE(AW1105,"N",""))),"")</f>
        <v/>
      </c>
      <c r="Z1105" s="55">
        <f>(V1105+5-X1105)/5</f>
        <v/>
      </c>
      <c r="AA1105" s="56">
        <f>IF(AR1105=1,(W1105+5-Y1105)/5,"")</f>
        <v/>
      </c>
      <c r="AB1105" s="57">
        <f>D1105*V1105/5</f>
        <v/>
      </c>
      <c r="AC1105" s="58">
        <f>IF(AR1105=1,D1105*W1105/5,"")</f>
        <v/>
      </c>
      <c r="AD1105" s="57">
        <f>D1105*X1105/5</f>
        <v/>
      </c>
      <c r="AE1105" s="58">
        <f>IF(AR1105=1,D1105*Y1105/5,"")</f>
        <v/>
      </c>
      <c r="AF1105" s="57">
        <f>D1105*Z1105</f>
        <v/>
      </c>
      <c r="AG1105" s="58">
        <f>IF(AR1105=1,D1105*AA1105,"")</f>
        <v/>
      </c>
      <c r="AH1105" s="14" t="inlineStr">
        <is>
          <t>Y: none | N: none | X: none | U: E1, E2, E3, E4, E5. See dataset-specific evidence note in MCDM_Grades and the complete rules in MCDM_Rubric.</t>
        </is>
      </c>
      <c r="AI1105" s="27" t="n"/>
      <c r="AJ1105" s="14" t="inlineStr">
        <is>
          <t>https://www.kaggle.com/datasets/chitholian/annotated-potholes-dataset</t>
        </is>
      </c>
      <c r="AK1105" s="27" t="n"/>
      <c r="AL1105" s="14" t="inlineStr">
        <is>
          <t>P: primary documentation (not evaluator-verified data quality)</t>
        </is>
      </c>
      <c r="AM1105" s="27" t="n"/>
      <c r="AN1105" s="14" t="inlineStr">
        <is>
          <t>Kaggle dataset 531821 v1</t>
        </is>
      </c>
      <c r="AO1105" s="27" t="n"/>
      <c r="AP1105" s="14" t="inlineStr">
        <is>
          <t>2026-09-07</t>
        </is>
      </c>
      <c r="AQ1105" s="27" t="n"/>
      <c r="AR1105" s="14">
        <f>IF(AND(AS1105=5,LEN(AW1105)=5,LEN(SUBSTITUTE(SUBSTITUTE(SUBSTITUTE(SUBSTITUTE(AW1105,"Y",""),"N",""),"U",""),"X",""))=0),1,0)</f>
        <v/>
      </c>
      <c r="AS1105" s="14">
        <f>COUNTA(G1105,J1105,M1105,P1105,S1105)</f>
        <v/>
      </c>
      <c r="AT1105" s="14">
        <f>SUM(IF(OR(G1105="Y",G1105="N",G1105="U",G1105="X"),IF(G1105=F1105,1,0),0),IF(OR(J1105="Y",J1105="N",J1105="U",J1105="X"),IF(J1105=I1105,1,0),0),IF(OR(M1105="Y",M1105="N",M1105="U",M1105="X"),IF(M1105=L1105,1,0),0),IF(OR(P1105="Y",P1105="N",P1105="U",P1105="X"),IF(P1105=O1105,1,0),0),IF(OR(S1105="Y",S1105="N",S1105="U",S1105="X"),IF(S1105=R1105,1,0),0))</f>
        <v/>
      </c>
      <c r="AU1105" s="14">
        <f>A1105&amp;"|"&amp;LEFT(C1105,1)</f>
        <v/>
      </c>
      <c r="AV1105" s="14">
        <f>F1105&amp;I1105&amp;L1105&amp;O1105&amp;R1105</f>
        <v/>
      </c>
      <c r="AW1105" s="14">
        <f>G1105&amp;J1105&amp;M1105&amp;P1105&amp;S1105</f>
        <v/>
      </c>
    </row>
    <row r="1106" ht="70" customHeight="1">
      <c r="A1106" s="14" t="inlineStr">
        <is>
          <t>DS-139</t>
        </is>
      </c>
      <c r="B1106" s="14" t="inlineStr">
        <is>
          <t>Annotated Potholes with Severity Levels</t>
        </is>
      </c>
      <c r="C1106" s="14" t="inlineStr">
        <is>
          <t>A Access</t>
        </is>
      </c>
      <c r="D1106" s="14">
        <f>MCDM_Settings!$D$7</f>
        <v/>
      </c>
      <c r="E1106" s="14" t="inlineStr">
        <is>
          <t>A1 Find the release</t>
        </is>
      </c>
      <c r="F1106" s="21" t="inlineStr">
        <is>
          <t>Y</t>
        </is>
      </c>
      <c r="G1106" s="23" t="n"/>
      <c r="H1106" s="14" t="inlineStr">
        <is>
          <t>A2 Get the data</t>
        </is>
      </c>
      <c r="I1106" s="21" t="inlineStr">
        <is>
          <t>Y</t>
        </is>
      </c>
      <c r="J1106" s="23" t="n"/>
      <c r="K1106" s="14" t="inlineStr">
        <is>
          <t>A3 Check the license</t>
        </is>
      </c>
      <c r="L1106" s="21" t="inlineStr">
        <is>
          <t>U</t>
        </is>
      </c>
      <c r="M1106" s="23" t="n"/>
      <c r="N1106" s="14" t="inlineStr">
        <is>
          <t>A4 Check other rights</t>
        </is>
      </c>
      <c r="O1106" s="21" t="inlineStr">
        <is>
          <t>U</t>
        </is>
      </c>
      <c r="P1106" s="23" t="n"/>
      <c r="Q1106" s="14" t="inlineStr">
        <is>
          <t>A5 Open a sample</t>
        </is>
      </c>
      <c r="R1106" s="21" t="inlineStr">
        <is>
          <t>U</t>
        </is>
      </c>
      <c r="S1106" s="23" t="n"/>
      <c r="T1106" s="14">
        <f>IF(Z1106=0,IF(ISNUMBER(SEARCH("X",AV1106)),"Unrated (0-5; X)","Unrated (0-5)"),IF(Z1106=1,V1106&amp;"/5",V1106&amp;"-"&amp;X1106&amp;"/5 (P"&amp;IF(ISNUMBER(SEARCH("X",AV1106)),"; X","")&amp;")"))</f>
        <v/>
      </c>
      <c r="U1106" s="26">
        <f>IF(AS1106=0,"",IF(AR1106=0,"Incomplete/invalid",IF(AA1106=0,IF(ISNUMBER(SEARCH("X",AW1106)),"Unrated (0-5; X)","Unrated (0-5)"),IF(AA1106=1,W1106&amp;"/5",W1106&amp;"-"&amp;Y1106&amp;"/5 (P"&amp;IF(ISNUMBER(SEARCH("X",AW1106)),"; X","")&amp;")"))))</f>
        <v/>
      </c>
      <c r="V1106" s="53">
        <f>LEN(AV1106)-LEN(SUBSTITUTE(AV1106,"Y",""))</f>
        <v/>
      </c>
      <c r="W1106" s="54">
        <f>IF(AR1106=1,LEN(AW1106)-LEN(SUBSTITUTE(AW1106,"Y","")),"")</f>
        <v/>
      </c>
      <c r="X1106" s="53">
        <f>5-(LEN(AV1106)-LEN(SUBSTITUTE(AV1106,"N","")))</f>
        <v/>
      </c>
      <c r="Y1106" s="54">
        <f>IF(AR1106=1,5-(LEN(AW1106)-LEN(SUBSTITUTE(AW1106,"N",""))),"")</f>
        <v/>
      </c>
      <c r="Z1106" s="55">
        <f>(V1106+5-X1106)/5</f>
        <v/>
      </c>
      <c r="AA1106" s="56">
        <f>IF(AR1106=1,(W1106+5-Y1106)/5,"")</f>
        <v/>
      </c>
      <c r="AB1106" s="57">
        <f>D1106*V1106/5</f>
        <v/>
      </c>
      <c r="AC1106" s="58">
        <f>IF(AR1106=1,D1106*W1106/5,"")</f>
        <v/>
      </c>
      <c r="AD1106" s="57">
        <f>D1106*X1106/5</f>
        <v/>
      </c>
      <c r="AE1106" s="58">
        <f>IF(AR1106=1,D1106*Y1106/5,"")</f>
        <v/>
      </c>
      <c r="AF1106" s="57">
        <f>D1106*Z1106</f>
        <v/>
      </c>
      <c r="AG1106" s="58">
        <f>IF(AR1106=1,D1106*AA1106,"")</f>
        <v/>
      </c>
      <c r="AH1106" s="14" t="inlineStr">
        <is>
          <t>Y: A1, A2 | N: none | X: none | U: A3, A4, A5. See dataset-specific evidence note in MCDM_Grades and the complete rules in MCDM_Rubric.</t>
        </is>
      </c>
      <c r="AI1106" s="27" t="n"/>
      <c r="AJ1106" s="14" t="inlineStr">
        <is>
          <t>https://www.kaggle.com/datasets/idanbaru/annotated-potholes-with-severity-levels</t>
        </is>
      </c>
      <c r="AK1106" s="27" t="n"/>
      <c r="AL1106" s="14" t="inlineStr">
        <is>
          <t>P: primary documentation (not evaluator-verified data quality)</t>
        </is>
      </c>
      <c r="AM1106" s="27" t="n"/>
      <c r="AN1106" s="14" t="inlineStr">
        <is>
          <t>Kaggle dataset 6585548 v1</t>
        </is>
      </c>
      <c r="AO1106" s="27" t="n"/>
      <c r="AP1106" s="14" t="inlineStr">
        <is>
          <t>2026-09-07</t>
        </is>
      </c>
      <c r="AQ1106" s="27" t="n"/>
      <c r="AR1106" s="14">
        <f>IF(AND(AS1106=5,LEN(AW1106)=5,LEN(SUBSTITUTE(SUBSTITUTE(SUBSTITUTE(SUBSTITUTE(AW1106,"Y",""),"N",""),"U",""),"X",""))=0),1,0)</f>
        <v/>
      </c>
      <c r="AS1106" s="14">
        <f>COUNTA(G1106,J1106,M1106,P1106,S1106)</f>
        <v/>
      </c>
      <c r="AT1106" s="14">
        <f>SUM(IF(OR(G1106="Y",G1106="N",G1106="U",G1106="X"),IF(G1106=F1106,1,0),0),IF(OR(J1106="Y",J1106="N",J1106="U",J1106="X"),IF(J1106=I1106,1,0),0),IF(OR(M1106="Y",M1106="N",M1106="U",M1106="X"),IF(M1106=L1106,1,0),0),IF(OR(P1106="Y",P1106="N",P1106="U",P1106="X"),IF(P1106=O1106,1,0),0),IF(OR(S1106="Y",S1106="N",S1106="U",S1106="X"),IF(S1106=R1106,1,0),0))</f>
        <v/>
      </c>
      <c r="AU1106" s="14">
        <f>A1106&amp;"|"&amp;LEFT(C1106,1)</f>
        <v/>
      </c>
      <c r="AV1106" s="14">
        <f>F1106&amp;I1106&amp;L1106&amp;O1106&amp;R1106</f>
        <v/>
      </c>
      <c r="AW1106" s="14">
        <f>G1106&amp;J1106&amp;M1106&amp;P1106&amp;S1106</f>
        <v/>
      </c>
    </row>
    <row r="1107" ht="70" customHeight="1">
      <c r="A1107" s="14" t="inlineStr">
        <is>
          <t>DS-139</t>
        </is>
      </c>
      <c r="B1107" s="14" t="inlineStr">
        <is>
          <t>Annotated Potholes with Severity Levels</t>
        </is>
      </c>
      <c r="C1107" s="14" t="inlineStr">
        <is>
          <t>L Label Quality</t>
        </is>
      </c>
      <c r="D1107" s="14">
        <f>MCDM_Settings!$D$8</f>
        <v/>
      </c>
      <c r="E1107" s="14" t="inlineStr">
        <is>
          <t>L1 Define the targets</t>
        </is>
      </c>
      <c r="F1107" s="21" t="inlineStr">
        <is>
          <t>Y</t>
        </is>
      </c>
      <c r="G1107" s="23" t="n"/>
      <c r="H1107" s="14" t="inlineStr">
        <is>
          <t>L2 Explain the rules</t>
        </is>
      </c>
      <c r="I1107" s="21" t="inlineStr">
        <is>
          <t>U</t>
        </is>
      </c>
      <c r="J1107" s="23" t="n"/>
      <c r="K1107" s="14" t="inlineStr">
        <is>
          <t>L3 Identify the team</t>
        </is>
      </c>
      <c r="L1107" s="21" t="inlineStr">
        <is>
          <t>U</t>
        </is>
      </c>
      <c r="M1107" s="23" t="n"/>
      <c r="N1107" s="14" t="inlineStr">
        <is>
          <t>L4 Review and correct</t>
        </is>
      </c>
      <c r="O1107" s="21" t="inlineStr">
        <is>
          <t>Y</t>
        </is>
      </c>
      <c r="P1107" s="23" t="n"/>
      <c r="Q1107" s="14" t="inlineStr">
        <is>
          <t>L5 Measure reliability</t>
        </is>
      </c>
      <c r="R1107" s="21" t="inlineStr">
        <is>
          <t>U</t>
        </is>
      </c>
      <c r="S1107" s="23" t="n"/>
      <c r="T1107" s="14">
        <f>IF(Z1107=0,IF(ISNUMBER(SEARCH("X",AV1107)),"Unrated (0-5; X)","Unrated (0-5)"),IF(Z1107=1,V1107&amp;"/5",V1107&amp;"-"&amp;X1107&amp;"/5 (P"&amp;IF(ISNUMBER(SEARCH("X",AV1107)),"; X","")&amp;")"))</f>
        <v/>
      </c>
      <c r="U1107" s="26">
        <f>IF(AS1107=0,"",IF(AR1107=0,"Incomplete/invalid",IF(AA1107=0,IF(ISNUMBER(SEARCH("X",AW1107)),"Unrated (0-5; X)","Unrated (0-5)"),IF(AA1107=1,W1107&amp;"/5",W1107&amp;"-"&amp;Y1107&amp;"/5 (P"&amp;IF(ISNUMBER(SEARCH("X",AW1107)),"; X","")&amp;")"))))</f>
        <v/>
      </c>
      <c r="V1107" s="53">
        <f>LEN(AV1107)-LEN(SUBSTITUTE(AV1107,"Y",""))</f>
        <v/>
      </c>
      <c r="W1107" s="54">
        <f>IF(AR1107=1,LEN(AW1107)-LEN(SUBSTITUTE(AW1107,"Y","")),"")</f>
        <v/>
      </c>
      <c r="X1107" s="53">
        <f>5-(LEN(AV1107)-LEN(SUBSTITUTE(AV1107,"N","")))</f>
        <v/>
      </c>
      <c r="Y1107" s="54">
        <f>IF(AR1107=1,5-(LEN(AW1107)-LEN(SUBSTITUTE(AW1107,"N",""))),"")</f>
        <v/>
      </c>
      <c r="Z1107" s="55">
        <f>(V1107+5-X1107)/5</f>
        <v/>
      </c>
      <c r="AA1107" s="56">
        <f>IF(AR1107=1,(W1107+5-Y1107)/5,"")</f>
        <v/>
      </c>
      <c r="AB1107" s="57">
        <f>D1107*V1107/5</f>
        <v/>
      </c>
      <c r="AC1107" s="58">
        <f>IF(AR1107=1,D1107*W1107/5,"")</f>
        <v/>
      </c>
      <c r="AD1107" s="57">
        <f>D1107*X1107/5</f>
        <v/>
      </c>
      <c r="AE1107" s="58">
        <f>IF(AR1107=1,D1107*Y1107/5,"")</f>
        <v/>
      </c>
      <c r="AF1107" s="57">
        <f>D1107*Z1107</f>
        <v/>
      </c>
      <c r="AG1107" s="58">
        <f>IF(AR1107=1,D1107*AA1107,"")</f>
        <v/>
      </c>
      <c r="AH1107" s="14" t="inlineStr">
        <is>
          <t>Y: L1, L4 | N: none | X: none | U: L2, L3, L5. See dataset-specific evidence note in MCDM_Grades and the complete rules in MCDM_Rubric.</t>
        </is>
      </c>
      <c r="AI1107" s="27" t="n"/>
      <c r="AJ1107" s="14" t="inlineStr">
        <is>
          <t>https://www.kaggle.com/datasets/idanbaru/annotated-potholes-with-severity-levels</t>
        </is>
      </c>
      <c r="AK1107" s="27" t="n"/>
      <c r="AL1107" s="14" t="inlineStr">
        <is>
          <t>P: primary documentation (not evaluator-verified data quality)</t>
        </is>
      </c>
      <c r="AM1107" s="27" t="n"/>
      <c r="AN1107" s="14" t="inlineStr">
        <is>
          <t>Kaggle dataset 6585548 v1</t>
        </is>
      </c>
      <c r="AO1107" s="27" t="n"/>
      <c r="AP1107" s="14" t="inlineStr">
        <is>
          <t>2026-09-07</t>
        </is>
      </c>
      <c r="AQ1107" s="27" t="n"/>
      <c r="AR1107" s="14">
        <f>IF(AND(AS1107=5,LEN(AW1107)=5,LEN(SUBSTITUTE(SUBSTITUTE(SUBSTITUTE(SUBSTITUTE(AW1107,"Y",""),"N",""),"U",""),"X",""))=0),1,0)</f>
        <v/>
      </c>
      <c r="AS1107" s="14">
        <f>COUNTA(G1107,J1107,M1107,P1107,S1107)</f>
        <v/>
      </c>
      <c r="AT1107" s="14">
        <f>SUM(IF(OR(G1107="Y",G1107="N",G1107="U",G1107="X"),IF(G1107=F1107,1,0),0),IF(OR(J1107="Y",J1107="N",J1107="U",J1107="X"),IF(J1107=I1107,1,0),0),IF(OR(M1107="Y",M1107="N",M1107="U",M1107="X"),IF(M1107=L1107,1,0),0),IF(OR(P1107="Y",P1107="N",P1107="U",P1107="X"),IF(P1107=O1107,1,0),0),IF(OR(S1107="Y",S1107="N",S1107="U",S1107="X"),IF(S1107=R1107,1,0),0))</f>
        <v/>
      </c>
      <c r="AU1107" s="14">
        <f>A1107&amp;"|"&amp;LEFT(C1107,1)</f>
        <v/>
      </c>
      <c r="AV1107" s="14">
        <f>F1107&amp;I1107&amp;L1107&amp;O1107&amp;R1107</f>
        <v/>
      </c>
      <c r="AW1107" s="14">
        <f>G1107&amp;J1107&amp;M1107&amp;P1107&amp;S1107</f>
        <v/>
      </c>
    </row>
    <row r="1108" ht="70" customHeight="1">
      <c r="A1108" s="14" t="inlineStr">
        <is>
          <t>DS-139</t>
        </is>
      </c>
      <c r="B1108" s="14" t="inlineStr">
        <is>
          <t>Annotated Potholes with Severity Levels</t>
        </is>
      </c>
      <c r="C1108" s="14" t="inlineStr">
        <is>
          <t>D Documentation</t>
        </is>
      </c>
      <c r="D1108" s="14">
        <f>MCDM_Settings!$D$9</f>
        <v/>
      </c>
      <c r="E1108" s="14" t="inlineStr">
        <is>
          <t>D1 Describe the files</t>
        </is>
      </c>
      <c r="F1108" s="21" t="inlineStr">
        <is>
          <t>U</t>
        </is>
      </c>
      <c r="G1108" s="23" t="n"/>
      <c r="H1108" s="14" t="inlineStr">
        <is>
          <t>D2 Explain the source</t>
        </is>
      </c>
      <c r="I1108" s="21" t="inlineStr">
        <is>
          <t>Y</t>
        </is>
      </c>
      <c r="J1108" s="23" t="n"/>
      <c r="K1108" s="14" t="inlineStr">
        <is>
          <t>D3 Track the version</t>
        </is>
      </c>
      <c r="L1108" s="21" t="inlineStr">
        <is>
          <t>Y</t>
        </is>
      </c>
      <c r="M1108" s="23" t="n"/>
      <c r="N1108" s="14" t="inlineStr">
        <is>
          <t>D4 State the limits</t>
        </is>
      </c>
      <c r="O1108" s="21" t="inlineStr">
        <is>
          <t>Y</t>
        </is>
      </c>
      <c r="P1108" s="23" t="n"/>
      <c r="Q1108" s="14" t="inlineStr">
        <is>
          <t>D5 Locate the details</t>
        </is>
      </c>
      <c r="R1108" s="21" t="inlineStr">
        <is>
          <t>Y</t>
        </is>
      </c>
      <c r="S1108" s="23" t="n"/>
      <c r="T1108" s="14">
        <f>IF(Z1108=0,IF(ISNUMBER(SEARCH("X",AV1108)),"Unrated (0-5; X)","Unrated (0-5)"),IF(Z1108=1,V1108&amp;"/5",V1108&amp;"-"&amp;X1108&amp;"/5 (P"&amp;IF(ISNUMBER(SEARCH("X",AV1108)),"; X","")&amp;")"))</f>
        <v/>
      </c>
      <c r="U1108" s="26">
        <f>IF(AS1108=0,"",IF(AR1108=0,"Incomplete/invalid",IF(AA1108=0,IF(ISNUMBER(SEARCH("X",AW1108)),"Unrated (0-5; X)","Unrated (0-5)"),IF(AA1108=1,W1108&amp;"/5",W1108&amp;"-"&amp;Y1108&amp;"/5 (P"&amp;IF(ISNUMBER(SEARCH("X",AW1108)),"; X","")&amp;")"))))</f>
        <v/>
      </c>
      <c r="V1108" s="53">
        <f>LEN(AV1108)-LEN(SUBSTITUTE(AV1108,"Y",""))</f>
        <v/>
      </c>
      <c r="W1108" s="54">
        <f>IF(AR1108=1,LEN(AW1108)-LEN(SUBSTITUTE(AW1108,"Y","")),"")</f>
        <v/>
      </c>
      <c r="X1108" s="53">
        <f>5-(LEN(AV1108)-LEN(SUBSTITUTE(AV1108,"N","")))</f>
        <v/>
      </c>
      <c r="Y1108" s="54">
        <f>IF(AR1108=1,5-(LEN(AW1108)-LEN(SUBSTITUTE(AW1108,"N",""))),"")</f>
        <v/>
      </c>
      <c r="Z1108" s="55">
        <f>(V1108+5-X1108)/5</f>
        <v/>
      </c>
      <c r="AA1108" s="56">
        <f>IF(AR1108=1,(W1108+5-Y1108)/5,"")</f>
        <v/>
      </c>
      <c r="AB1108" s="57">
        <f>D1108*V1108/5</f>
        <v/>
      </c>
      <c r="AC1108" s="58">
        <f>IF(AR1108=1,D1108*W1108/5,"")</f>
        <v/>
      </c>
      <c r="AD1108" s="57">
        <f>D1108*X1108/5</f>
        <v/>
      </c>
      <c r="AE1108" s="58">
        <f>IF(AR1108=1,D1108*Y1108/5,"")</f>
        <v/>
      </c>
      <c r="AF1108" s="57">
        <f>D1108*Z1108</f>
        <v/>
      </c>
      <c r="AG1108" s="58">
        <f>IF(AR1108=1,D1108*AA1108,"")</f>
        <v/>
      </c>
      <c r="AH1108" s="14" t="inlineStr">
        <is>
          <t>Y: D2, D3, D4, D5 | N: none | X: none | U: D1. See dataset-specific evidence note in MCDM_Grades and the complete rules in MCDM_Rubric.</t>
        </is>
      </c>
      <c r="AI1108" s="27" t="n"/>
      <c r="AJ1108" s="14" t="inlineStr">
        <is>
          <t>https://www.kaggle.com/datasets/idanbaru/annotated-potholes-with-severity-levels</t>
        </is>
      </c>
      <c r="AK1108" s="27" t="n"/>
      <c r="AL1108" s="14" t="inlineStr">
        <is>
          <t>P: primary documentation (not evaluator-verified data quality)</t>
        </is>
      </c>
      <c r="AM1108" s="27" t="n"/>
      <c r="AN1108" s="14" t="inlineStr">
        <is>
          <t>Kaggle dataset 6585548 v1</t>
        </is>
      </c>
      <c r="AO1108" s="27" t="n"/>
      <c r="AP1108" s="14" t="inlineStr">
        <is>
          <t>2026-09-07</t>
        </is>
      </c>
      <c r="AQ1108" s="27" t="n"/>
      <c r="AR1108" s="14">
        <f>IF(AND(AS1108=5,LEN(AW1108)=5,LEN(SUBSTITUTE(SUBSTITUTE(SUBSTITUTE(SUBSTITUTE(AW1108,"Y",""),"N",""),"U",""),"X",""))=0),1,0)</f>
        <v/>
      </c>
      <c r="AS1108" s="14">
        <f>COUNTA(G1108,J1108,M1108,P1108,S1108)</f>
        <v/>
      </c>
      <c r="AT1108" s="14">
        <f>SUM(IF(OR(G1108="Y",G1108="N",G1108="U",G1108="X"),IF(G1108=F1108,1,0),0),IF(OR(J1108="Y",J1108="N",J1108="U",J1108="X"),IF(J1108=I1108,1,0),0),IF(OR(M1108="Y",M1108="N",M1108="U",M1108="X"),IF(M1108=L1108,1,0),0),IF(OR(P1108="Y",P1108="N",P1108="U",P1108="X"),IF(P1108=O1108,1,0),0),IF(OR(S1108="Y",S1108="N",S1108="U",S1108="X"),IF(S1108=R1108,1,0),0))</f>
        <v/>
      </c>
      <c r="AU1108" s="14">
        <f>A1108&amp;"|"&amp;LEFT(C1108,1)</f>
        <v/>
      </c>
      <c r="AV1108" s="14">
        <f>F1108&amp;I1108&amp;L1108&amp;O1108&amp;R1108</f>
        <v/>
      </c>
      <c r="AW1108" s="14">
        <f>G1108&amp;J1108&amp;M1108&amp;P1108&amp;S1108</f>
        <v/>
      </c>
    </row>
    <row r="1109" ht="70" customHeight="1">
      <c r="A1109" s="14" t="inlineStr">
        <is>
          <t>DS-139</t>
        </is>
      </c>
      <c r="B1109" s="14" t="inlineStr">
        <is>
          <t>Annotated Potholes with Severity Levels</t>
        </is>
      </c>
      <c r="C1109" s="14" t="inlineStr">
        <is>
          <t>C Sample Size</t>
        </is>
      </c>
      <c r="D1109" s="14">
        <f>MCDM_Settings!$D$10</f>
        <v/>
      </c>
      <c r="E1109" s="14" t="inlineStr">
        <is>
          <t>C1 Count originals</t>
        </is>
      </c>
      <c r="F1109" s="21" t="inlineStr">
        <is>
          <t>U</t>
        </is>
      </c>
      <c r="G1109" s="23" t="n"/>
      <c r="H1109" s="14" t="inlineStr">
        <is>
          <t>C2 Count each class</t>
        </is>
      </c>
      <c r="I1109" s="21" t="inlineStr">
        <is>
          <t>Y</t>
        </is>
      </c>
      <c r="J1109" s="23" t="n"/>
      <c r="K1109" s="14" t="inlineStr">
        <is>
          <t>C3 Count each group</t>
        </is>
      </c>
      <c r="L1109" s="21" t="inlineStr">
        <is>
          <t>U</t>
        </is>
      </c>
      <c r="M1109" s="23" t="n"/>
      <c r="N1109" s="14" t="inlineStr">
        <is>
          <t>C4 Count each split</t>
        </is>
      </c>
      <c r="O1109" s="21" t="inlineStr">
        <is>
          <t>U</t>
        </is>
      </c>
      <c r="P1109" s="23" t="n"/>
      <c r="Q1109" s="14" t="inlineStr">
        <is>
          <t>C5 Justify the size</t>
        </is>
      </c>
      <c r="R1109" s="21" t="inlineStr">
        <is>
          <t>U</t>
        </is>
      </c>
      <c r="S1109" s="23" t="n"/>
      <c r="T1109" s="14">
        <f>IF(Z1109=0,IF(ISNUMBER(SEARCH("X",AV1109)),"Unrated (0-5; X)","Unrated (0-5)"),IF(Z1109=1,V1109&amp;"/5",V1109&amp;"-"&amp;X1109&amp;"/5 (P"&amp;IF(ISNUMBER(SEARCH("X",AV1109)),"; X","")&amp;")"))</f>
        <v/>
      </c>
      <c r="U1109" s="26">
        <f>IF(AS1109=0,"",IF(AR1109=0,"Incomplete/invalid",IF(AA1109=0,IF(ISNUMBER(SEARCH("X",AW1109)),"Unrated (0-5; X)","Unrated (0-5)"),IF(AA1109=1,W1109&amp;"/5",W1109&amp;"-"&amp;Y1109&amp;"/5 (P"&amp;IF(ISNUMBER(SEARCH("X",AW1109)),"; X","")&amp;")"))))</f>
        <v/>
      </c>
      <c r="V1109" s="53">
        <f>LEN(AV1109)-LEN(SUBSTITUTE(AV1109,"Y",""))</f>
        <v/>
      </c>
      <c r="W1109" s="54">
        <f>IF(AR1109=1,LEN(AW1109)-LEN(SUBSTITUTE(AW1109,"Y","")),"")</f>
        <v/>
      </c>
      <c r="X1109" s="53">
        <f>5-(LEN(AV1109)-LEN(SUBSTITUTE(AV1109,"N","")))</f>
        <v/>
      </c>
      <c r="Y1109" s="54">
        <f>IF(AR1109=1,5-(LEN(AW1109)-LEN(SUBSTITUTE(AW1109,"N",""))),"")</f>
        <v/>
      </c>
      <c r="Z1109" s="55">
        <f>(V1109+5-X1109)/5</f>
        <v/>
      </c>
      <c r="AA1109" s="56">
        <f>IF(AR1109=1,(W1109+5-Y1109)/5,"")</f>
        <v/>
      </c>
      <c r="AB1109" s="57">
        <f>D1109*V1109/5</f>
        <v/>
      </c>
      <c r="AC1109" s="58">
        <f>IF(AR1109=1,D1109*W1109/5,"")</f>
        <v/>
      </c>
      <c r="AD1109" s="57">
        <f>D1109*X1109/5</f>
        <v/>
      </c>
      <c r="AE1109" s="58">
        <f>IF(AR1109=1,D1109*Y1109/5,"")</f>
        <v/>
      </c>
      <c r="AF1109" s="57">
        <f>D1109*Z1109</f>
        <v/>
      </c>
      <c r="AG1109" s="58">
        <f>IF(AR1109=1,D1109*AA1109,"")</f>
        <v/>
      </c>
      <c r="AH1109" s="14" t="inlineStr">
        <is>
          <t>Y: C2 | N: none | X: none | U: C1, C3, C4, C5. See dataset-specific evidence note in MCDM_Grades and the complete rules in MCDM_Rubric.</t>
        </is>
      </c>
      <c r="AI1109" s="27" t="n"/>
      <c r="AJ1109" s="14" t="inlineStr">
        <is>
          <t>https://www.kaggle.com/datasets/idanbaru/annotated-potholes-with-severity-levels</t>
        </is>
      </c>
      <c r="AK1109" s="27" t="n"/>
      <c r="AL1109" s="14" t="inlineStr">
        <is>
          <t>P: primary documentation (not evaluator-verified data quality)</t>
        </is>
      </c>
      <c r="AM1109" s="27" t="n"/>
      <c r="AN1109" s="14" t="inlineStr">
        <is>
          <t>Kaggle dataset 6585548 v1</t>
        </is>
      </c>
      <c r="AO1109" s="27" t="n"/>
      <c r="AP1109" s="14" t="inlineStr">
        <is>
          <t>2026-09-07</t>
        </is>
      </c>
      <c r="AQ1109" s="27" t="n"/>
      <c r="AR1109" s="14">
        <f>IF(AND(AS1109=5,LEN(AW1109)=5,LEN(SUBSTITUTE(SUBSTITUTE(SUBSTITUTE(SUBSTITUTE(AW1109,"Y",""),"N",""),"U",""),"X",""))=0),1,0)</f>
        <v/>
      </c>
      <c r="AS1109" s="14">
        <f>COUNTA(G1109,J1109,M1109,P1109,S1109)</f>
        <v/>
      </c>
      <c r="AT1109" s="14">
        <f>SUM(IF(OR(G1109="Y",G1109="N",G1109="U",G1109="X"),IF(G1109=F1109,1,0),0),IF(OR(J1109="Y",J1109="N",J1109="U",J1109="X"),IF(J1109=I1109,1,0),0),IF(OR(M1109="Y",M1109="N",M1109="U",M1109="X"),IF(M1109=L1109,1,0),0),IF(OR(P1109="Y",P1109="N",P1109="U",P1109="X"),IF(P1109=O1109,1,0),0),IF(OR(S1109="Y",S1109="N",S1109="U",S1109="X"),IF(S1109=R1109,1,0),0))</f>
        <v/>
      </c>
      <c r="AU1109" s="14">
        <f>A1109&amp;"|"&amp;LEFT(C1109,1)</f>
        <v/>
      </c>
      <c r="AV1109" s="14">
        <f>F1109&amp;I1109&amp;L1109&amp;O1109&amp;R1109</f>
        <v/>
      </c>
      <c r="AW1109" s="14">
        <f>G1109&amp;J1109&amp;M1109&amp;P1109&amp;S1109</f>
        <v/>
      </c>
    </row>
    <row r="1110" ht="70" customHeight="1">
      <c r="A1110" s="14" t="inlineStr">
        <is>
          <t>DS-139</t>
        </is>
      </c>
      <c r="B1110" s="14" t="inlineStr">
        <is>
          <t>Annotated Potholes with Severity Levels</t>
        </is>
      </c>
      <c r="C1110" s="14" t="inlineStr">
        <is>
          <t>R Domain Fit</t>
        </is>
      </c>
      <c r="D1110" s="14">
        <f>MCDM_Settings!$D$11</f>
        <v/>
      </c>
      <c r="E1110" s="14" t="inlineStr">
        <is>
          <t>R1 Define the domain</t>
        </is>
      </c>
      <c r="F1110" s="21" t="inlineStr">
        <is>
          <t>U</t>
        </is>
      </c>
      <c r="G1110" s="23" t="n"/>
      <c r="H1110" s="14" t="inlineStr">
        <is>
          <t>R2 Describe coverage</t>
        </is>
      </c>
      <c r="I1110" s="21" t="inlineStr">
        <is>
          <t>U</t>
        </is>
      </c>
      <c r="J1110" s="23" t="n"/>
      <c r="K1110" s="14" t="inlineStr">
        <is>
          <t>R3 Compare the target</t>
        </is>
      </c>
      <c r="L1110" s="21" t="inlineStr">
        <is>
          <t>U</t>
        </is>
      </c>
      <c r="M1110" s="23" t="n"/>
      <c r="N1110" s="14" t="inlineStr">
        <is>
          <t>R4 Check for bias</t>
        </is>
      </c>
      <c r="O1110" s="21" t="inlineStr">
        <is>
          <t>Y</t>
        </is>
      </c>
      <c r="P1110" s="23" t="n"/>
      <c r="Q1110" s="14" t="inlineStr">
        <is>
          <t>R5 Test a new domain</t>
        </is>
      </c>
      <c r="R1110" s="21" t="inlineStr">
        <is>
          <t>U</t>
        </is>
      </c>
      <c r="S1110" s="23" t="n"/>
      <c r="T1110" s="14">
        <f>IF(Z1110=0,IF(ISNUMBER(SEARCH("X",AV1110)),"Unrated (0-5; X)","Unrated (0-5)"),IF(Z1110=1,V1110&amp;"/5",V1110&amp;"-"&amp;X1110&amp;"/5 (P"&amp;IF(ISNUMBER(SEARCH("X",AV1110)),"; X","")&amp;")"))</f>
        <v/>
      </c>
      <c r="U1110" s="26">
        <f>IF(AS1110=0,"",IF(AR1110=0,"Incomplete/invalid",IF(AA1110=0,IF(ISNUMBER(SEARCH("X",AW1110)),"Unrated (0-5; X)","Unrated (0-5)"),IF(AA1110=1,W1110&amp;"/5",W1110&amp;"-"&amp;Y1110&amp;"/5 (P"&amp;IF(ISNUMBER(SEARCH("X",AW1110)),"; X","")&amp;")"))))</f>
        <v/>
      </c>
      <c r="V1110" s="53">
        <f>LEN(AV1110)-LEN(SUBSTITUTE(AV1110,"Y",""))</f>
        <v/>
      </c>
      <c r="W1110" s="54">
        <f>IF(AR1110=1,LEN(AW1110)-LEN(SUBSTITUTE(AW1110,"Y","")),"")</f>
        <v/>
      </c>
      <c r="X1110" s="53">
        <f>5-(LEN(AV1110)-LEN(SUBSTITUTE(AV1110,"N","")))</f>
        <v/>
      </c>
      <c r="Y1110" s="54">
        <f>IF(AR1110=1,5-(LEN(AW1110)-LEN(SUBSTITUTE(AW1110,"N",""))),"")</f>
        <v/>
      </c>
      <c r="Z1110" s="55">
        <f>(V1110+5-X1110)/5</f>
        <v/>
      </c>
      <c r="AA1110" s="56">
        <f>IF(AR1110=1,(W1110+5-Y1110)/5,"")</f>
        <v/>
      </c>
      <c r="AB1110" s="57">
        <f>D1110*V1110/5</f>
        <v/>
      </c>
      <c r="AC1110" s="58">
        <f>IF(AR1110=1,D1110*W1110/5,"")</f>
        <v/>
      </c>
      <c r="AD1110" s="57">
        <f>D1110*X1110/5</f>
        <v/>
      </c>
      <c r="AE1110" s="58">
        <f>IF(AR1110=1,D1110*Y1110/5,"")</f>
        <v/>
      </c>
      <c r="AF1110" s="57">
        <f>D1110*Z1110</f>
        <v/>
      </c>
      <c r="AG1110" s="58">
        <f>IF(AR1110=1,D1110*AA1110,"")</f>
        <v/>
      </c>
      <c r="AH1110" s="14" t="inlineStr">
        <is>
          <t>Y: R4 | N: none | X: none | U: R1, R2, R3, R5. See dataset-specific evidence note in MCDM_Grades and the complete rules in MCDM_Rubric.</t>
        </is>
      </c>
      <c r="AI1110" s="27" t="n"/>
      <c r="AJ1110" s="14" t="inlineStr">
        <is>
          <t>https://www.kaggle.com/datasets/idanbaru/annotated-potholes-with-severity-levels</t>
        </is>
      </c>
      <c r="AK1110" s="27" t="n"/>
      <c r="AL1110" s="14" t="inlineStr">
        <is>
          <t>P: primary documentation (not evaluator-verified data quality)</t>
        </is>
      </c>
      <c r="AM1110" s="27" t="n"/>
      <c r="AN1110" s="14" t="inlineStr">
        <is>
          <t>Kaggle dataset 6585548 v1</t>
        </is>
      </c>
      <c r="AO1110" s="27" t="n"/>
      <c r="AP1110" s="14" t="inlineStr">
        <is>
          <t>2026-09-07</t>
        </is>
      </c>
      <c r="AQ1110" s="27" t="n"/>
      <c r="AR1110" s="14">
        <f>IF(AND(AS1110=5,LEN(AW1110)=5,LEN(SUBSTITUTE(SUBSTITUTE(SUBSTITUTE(SUBSTITUTE(AW1110,"Y",""),"N",""),"U",""),"X",""))=0),1,0)</f>
        <v/>
      </c>
      <c r="AS1110" s="14">
        <f>COUNTA(G1110,J1110,M1110,P1110,S1110)</f>
        <v/>
      </c>
      <c r="AT1110" s="14">
        <f>SUM(IF(OR(G1110="Y",G1110="N",G1110="U",G1110="X"),IF(G1110=F1110,1,0),0),IF(OR(J1110="Y",J1110="N",J1110="U",J1110="X"),IF(J1110=I1110,1,0),0),IF(OR(M1110="Y",M1110="N",M1110="U",M1110="X"),IF(M1110=L1110,1,0),0),IF(OR(P1110="Y",P1110="N",P1110="U",P1110="X"),IF(P1110=O1110,1,0),0),IF(OR(S1110="Y",S1110="N",S1110="U",S1110="X"),IF(S1110=R1110,1,0),0))</f>
        <v/>
      </c>
      <c r="AU1110" s="14">
        <f>A1110&amp;"|"&amp;LEFT(C1110,1)</f>
        <v/>
      </c>
      <c r="AV1110" s="14">
        <f>F1110&amp;I1110&amp;L1110&amp;O1110&amp;R1110</f>
        <v/>
      </c>
      <c r="AW1110" s="14">
        <f>G1110&amp;J1110&amp;M1110&amp;P1110&amp;S1110</f>
        <v/>
      </c>
    </row>
    <row r="1111" ht="70" customHeight="1">
      <c r="A1111" s="14" t="inlineStr">
        <is>
          <t>DS-139</t>
        </is>
      </c>
      <c r="B1111" s="14" t="inlineStr">
        <is>
          <t>Annotated Potholes with Severity Levels</t>
        </is>
      </c>
      <c r="C1111" s="14" t="inlineStr">
        <is>
          <t>M Sensor Details</t>
        </is>
      </c>
      <c r="D1111" s="14">
        <f>MCDM_Settings!$D$12</f>
        <v/>
      </c>
      <c r="E1111" s="14" t="inlineStr">
        <is>
          <t>M1 Identify equipment</t>
        </is>
      </c>
      <c r="F1111" s="21" t="inlineStr">
        <is>
          <t>U</t>
        </is>
      </c>
      <c r="G1111" s="23" t="n"/>
      <c r="H1111" s="14" t="inlineStr">
        <is>
          <t>M2 Specify the scale</t>
        </is>
      </c>
      <c r="I1111" s="21" t="inlineStr">
        <is>
          <t>U</t>
        </is>
      </c>
      <c r="J1111" s="23" t="n"/>
      <c r="K1111" s="14" t="inlineStr">
        <is>
          <t>M3 Locate the records</t>
        </is>
      </c>
      <c r="L1111" s="21" t="inlineStr">
        <is>
          <t>U</t>
        </is>
      </c>
      <c r="M1111" s="23" t="n"/>
      <c r="N1111" s="14" t="inlineStr">
        <is>
          <t>M4 Report precision</t>
        </is>
      </c>
      <c r="O1111" s="21" t="inlineStr">
        <is>
          <t>U</t>
        </is>
      </c>
      <c r="P1111" s="23" t="n"/>
      <c r="Q1111" s="14" t="inlineStr">
        <is>
          <t>M5 Explain processing</t>
        </is>
      </c>
      <c r="R1111" s="21" t="inlineStr">
        <is>
          <t>Y</t>
        </is>
      </c>
      <c r="S1111" s="23" t="n"/>
      <c r="T1111" s="14">
        <f>IF(Z1111=0,IF(ISNUMBER(SEARCH("X",AV1111)),"Unrated (0-5; X)","Unrated (0-5)"),IF(Z1111=1,V1111&amp;"/5",V1111&amp;"-"&amp;X1111&amp;"/5 (P"&amp;IF(ISNUMBER(SEARCH("X",AV1111)),"; X","")&amp;")"))</f>
        <v/>
      </c>
      <c r="U1111" s="26">
        <f>IF(AS1111=0,"",IF(AR1111=0,"Incomplete/invalid",IF(AA1111=0,IF(ISNUMBER(SEARCH("X",AW1111)),"Unrated (0-5; X)","Unrated (0-5)"),IF(AA1111=1,W1111&amp;"/5",W1111&amp;"-"&amp;Y1111&amp;"/5 (P"&amp;IF(ISNUMBER(SEARCH("X",AW1111)),"; X","")&amp;")"))))</f>
        <v/>
      </c>
      <c r="V1111" s="53">
        <f>LEN(AV1111)-LEN(SUBSTITUTE(AV1111,"Y",""))</f>
        <v/>
      </c>
      <c r="W1111" s="54">
        <f>IF(AR1111=1,LEN(AW1111)-LEN(SUBSTITUTE(AW1111,"Y","")),"")</f>
        <v/>
      </c>
      <c r="X1111" s="53">
        <f>5-(LEN(AV1111)-LEN(SUBSTITUTE(AV1111,"N","")))</f>
        <v/>
      </c>
      <c r="Y1111" s="54">
        <f>IF(AR1111=1,5-(LEN(AW1111)-LEN(SUBSTITUTE(AW1111,"N",""))),"")</f>
        <v/>
      </c>
      <c r="Z1111" s="55">
        <f>(V1111+5-X1111)/5</f>
        <v/>
      </c>
      <c r="AA1111" s="56">
        <f>IF(AR1111=1,(W1111+5-Y1111)/5,"")</f>
        <v/>
      </c>
      <c r="AB1111" s="57">
        <f>D1111*V1111/5</f>
        <v/>
      </c>
      <c r="AC1111" s="58">
        <f>IF(AR1111=1,D1111*W1111/5,"")</f>
        <v/>
      </c>
      <c r="AD1111" s="57">
        <f>D1111*X1111/5</f>
        <v/>
      </c>
      <c r="AE1111" s="58">
        <f>IF(AR1111=1,D1111*Y1111/5,"")</f>
        <v/>
      </c>
      <c r="AF1111" s="57">
        <f>D1111*Z1111</f>
        <v/>
      </c>
      <c r="AG1111" s="58">
        <f>IF(AR1111=1,D1111*AA1111,"")</f>
        <v/>
      </c>
      <c r="AH1111" s="14" t="inlineStr">
        <is>
          <t>Y: M5 | N: none | X: none | U: M1, M2, M3, M4. See dataset-specific evidence note in MCDM_Grades and the complete rules in MCDM_Rubric.</t>
        </is>
      </c>
      <c r="AI1111" s="27" t="n"/>
      <c r="AJ1111" s="14" t="inlineStr">
        <is>
          <t>https://www.kaggle.com/datasets/idanbaru/annotated-potholes-with-severity-levels</t>
        </is>
      </c>
      <c r="AK1111" s="27" t="n"/>
      <c r="AL1111" s="14" t="inlineStr">
        <is>
          <t>P: primary documentation (not evaluator-verified data quality)</t>
        </is>
      </c>
      <c r="AM1111" s="27" t="n"/>
      <c r="AN1111" s="14" t="inlineStr">
        <is>
          <t>Kaggle dataset 6585548 v1</t>
        </is>
      </c>
      <c r="AO1111" s="27" t="n"/>
      <c r="AP1111" s="14" t="inlineStr">
        <is>
          <t>2026-09-07</t>
        </is>
      </c>
      <c r="AQ1111" s="27" t="n"/>
      <c r="AR1111" s="14">
        <f>IF(AND(AS1111=5,LEN(AW1111)=5,LEN(SUBSTITUTE(SUBSTITUTE(SUBSTITUTE(SUBSTITUTE(AW1111,"Y",""),"N",""),"U",""),"X",""))=0),1,0)</f>
        <v/>
      </c>
      <c r="AS1111" s="14">
        <f>COUNTA(G1111,J1111,M1111,P1111,S1111)</f>
        <v/>
      </c>
      <c r="AT1111" s="14">
        <f>SUM(IF(OR(G1111="Y",G1111="N",G1111="U",G1111="X"),IF(G1111=F1111,1,0),0),IF(OR(J1111="Y",J1111="N",J1111="U",J1111="X"),IF(J1111=I1111,1,0),0),IF(OR(M1111="Y",M1111="N",M1111="U",M1111="X"),IF(M1111=L1111,1,0),0),IF(OR(P1111="Y",P1111="N",P1111="U",P1111="X"),IF(P1111=O1111,1,0),0),IF(OR(S1111="Y",S1111="N",S1111="U",S1111="X"),IF(S1111=R1111,1,0),0))</f>
        <v/>
      </c>
      <c r="AU1111" s="14">
        <f>A1111&amp;"|"&amp;LEFT(C1111,1)</f>
        <v/>
      </c>
      <c r="AV1111" s="14">
        <f>F1111&amp;I1111&amp;L1111&amp;O1111&amp;R1111</f>
        <v/>
      </c>
      <c r="AW1111" s="14">
        <f>G1111&amp;J1111&amp;M1111&amp;P1111&amp;S1111</f>
        <v/>
      </c>
    </row>
    <row r="1112" ht="70" customHeight="1">
      <c r="A1112" s="14" t="inlineStr">
        <is>
          <t>DS-139</t>
        </is>
      </c>
      <c r="B1112" s="14" t="inlineStr">
        <is>
          <t>Annotated Potholes with Severity Levels</t>
        </is>
      </c>
      <c r="C1112" s="14" t="inlineStr">
        <is>
          <t>V Test Readiness</t>
        </is>
      </c>
      <c r="D1112" s="14">
        <f>MCDM_Settings!$D$13</f>
        <v/>
      </c>
      <c r="E1112" s="14" t="inlineStr">
        <is>
          <t>V1 Identify test data</t>
        </is>
      </c>
      <c r="F1112" s="21" t="inlineStr">
        <is>
          <t>U</t>
        </is>
      </c>
      <c r="G1112" s="23" t="n"/>
      <c r="H1112" s="14" t="inlineStr">
        <is>
          <t>V2 Define the splits</t>
        </is>
      </c>
      <c r="I1112" s="21" t="inlineStr">
        <is>
          <t>U</t>
        </is>
      </c>
      <c r="J1112" s="23" t="n"/>
      <c r="K1112" s="14" t="inlineStr">
        <is>
          <t>V3 Prevent leakage</t>
        </is>
      </c>
      <c r="L1112" s="21" t="inlineStr">
        <is>
          <t>U</t>
        </is>
      </c>
      <c r="M1112" s="23" t="n"/>
      <c r="N1112" s="14" t="inlineStr">
        <is>
          <t>V4 Provide a baseline</t>
        </is>
      </c>
      <c r="O1112" s="21" t="inlineStr">
        <is>
          <t>U</t>
        </is>
      </c>
      <c r="P1112" s="23" t="n"/>
      <c r="Q1112" s="14" t="inlineStr">
        <is>
          <t>V5 Report uncertainty</t>
        </is>
      </c>
      <c r="R1112" s="21" t="inlineStr">
        <is>
          <t>U</t>
        </is>
      </c>
      <c r="S1112" s="23" t="n"/>
      <c r="T1112" s="14">
        <f>IF(Z1112=0,IF(ISNUMBER(SEARCH("X",AV1112)),"Unrated (0-5; X)","Unrated (0-5)"),IF(Z1112=1,V1112&amp;"/5",V1112&amp;"-"&amp;X1112&amp;"/5 (P"&amp;IF(ISNUMBER(SEARCH("X",AV1112)),"; X","")&amp;")"))</f>
        <v/>
      </c>
      <c r="U1112" s="26">
        <f>IF(AS1112=0,"",IF(AR1112=0,"Incomplete/invalid",IF(AA1112=0,IF(ISNUMBER(SEARCH("X",AW1112)),"Unrated (0-5; X)","Unrated (0-5)"),IF(AA1112=1,W1112&amp;"/5",W1112&amp;"-"&amp;Y1112&amp;"/5 (P"&amp;IF(ISNUMBER(SEARCH("X",AW1112)),"; X","")&amp;")"))))</f>
        <v/>
      </c>
      <c r="V1112" s="53">
        <f>LEN(AV1112)-LEN(SUBSTITUTE(AV1112,"Y",""))</f>
        <v/>
      </c>
      <c r="W1112" s="54">
        <f>IF(AR1112=1,LEN(AW1112)-LEN(SUBSTITUTE(AW1112,"Y","")),"")</f>
        <v/>
      </c>
      <c r="X1112" s="53">
        <f>5-(LEN(AV1112)-LEN(SUBSTITUTE(AV1112,"N","")))</f>
        <v/>
      </c>
      <c r="Y1112" s="54">
        <f>IF(AR1112=1,5-(LEN(AW1112)-LEN(SUBSTITUTE(AW1112,"N",""))),"")</f>
        <v/>
      </c>
      <c r="Z1112" s="55">
        <f>(V1112+5-X1112)/5</f>
        <v/>
      </c>
      <c r="AA1112" s="56">
        <f>IF(AR1112=1,(W1112+5-Y1112)/5,"")</f>
        <v/>
      </c>
      <c r="AB1112" s="57">
        <f>D1112*V1112/5</f>
        <v/>
      </c>
      <c r="AC1112" s="58">
        <f>IF(AR1112=1,D1112*W1112/5,"")</f>
        <v/>
      </c>
      <c r="AD1112" s="57">
        <f>D1112*X1112/5</f>
        <v/>
      </c>
      <c r="AE1112" s="58">
        <f>IF(AR1112=1,D1112*Y1112/5,"")</f>
        <v/>
      </c>
      <c r="AF1112" s="57">
        <f>D1112*Z1112</f>
        <v/>
      </c>
      <c r="AG1112" s="58">
        <f>IF(AR1112=1,D1112*AA1112,"")</f>
        <v/>
      </c>
      <c r="AH1112" s="14" t="inlineStr">
        <is>
          <t>Y: none | N: none | X: none | U: V1, V2, V3, V4, V5. See dataset-specific evidence note in MCDM_Grades and the complete rules in MCDM_Rubric.</t>
        </is>
      </c>
      <c r="AI1112" s="27" t="n"/>
      <c r="AJ1112" s="14" t="inlineStr">
        <is>
          <t>https://www.kaggle.com/datasets/idanbaru/annotated-potholes-with-severity-levels</t>
        </is>
      </c>
      <c r="AK1112" s="27" t="n"/>
      <c r="AL1112" s="14" t="inlineStr">
        <is>
          <t>P: primary documentation (not evaluator-verified data quality)</t>
        </is>
      </c>
      <c r="AM1112" s="27" t="n"/>
      <c r="AN1112" s="14" t="inlineStr">
        <is>
          <t>Kaggle dataset 6585548 v1</t>
        </is>
      </c>
      <c r="AO1112" s="27" t="n"/>
      <c r="AP1112" s="14" t="inlineStr">
        <is>
          <t>2026-09-07</t>
        </is>
      </c>
      <c r="AQ1112" s="27" t="n"/>
      <c r="AR1112" s="14">
        <f>IF(AND(AS1112=5,LEN(AW1112)=5,LEN(SUBSTITUTE(SUBSTITUTE(SUBSTITUTE(SUBSTITUTE(AW1112,"Y",""),"N",""),"U",""),"X",""))=0),1,0)</f>
        <v/>
      </c>
      <c r="AS1112" s="14">
        <f>COUNTA(G1112,J1112,M1112,P1112,S1112)</f>
        <v/>
      </c>
      <c r="AT1112" s="14">
        <f>SUM(IF(OR(G1112="Y",G1112="N",G1112="U",G1112="X"),IF(G1112=F1112,1,0),0),IF(OR(J1112="Y",J1112="N",J1112="U",J1112="X"),IF(J1112=I1112,1,0),0),IF(OR(M1112="Y",M1112="N",M1112="U",M1112="X"),IF(M1112=L1112,1,0),0),IF(OR(P1112="Y",P1112="N",P1112="U",P1112="X"),IF(P1112=O1112,1,0),0),IF(OR(S1112="Y",S1112="N",S1112="U",S1112="X"),IF(S1112=R1112,1,0),0))</f>
        <v/>
      </c>
      <c r="AU1112" s="14">
        <f>A1112&amp;"|"&amp;LEFT(C1112,1)</f>
        <v/>
      </c>
      <c r="AV1112" s="14">
        <f>F1112&amp;I1112&amp;L1112&amp;O1112&amp;R1112</f>
        <v/>
      </c>
      <c r="AW1112" s="14">
        <f>G1112&amp;J1112&amp;M1112&amp;P1112&amp;S1112</f>
        <v/>
      </c>
    </row>
    <row r="1113" ht="70" customHeight="1">
      <c r="A1113" s="14" t="inlineStr">
        <is>
          <t>DS-139</t>
        </is>
      </c>
      <c r="B1113" s="14" t="inlineStr">
        <is>
          <t>Annotated Potholes with Severity Levels</t>
        </is>
      </c>
      <c r="C1113" s="14" t="inlineStr">
        <is>
          <t>E Engineering Value</t>
        </is>
      </c>
      <c r="D1113" s="14">
        <f>MCDM_Settings!$D$14</f>
        <v/>
      </c>
      <c r="E1113" s="14" t="inlineStr">
        <is>
          <t>E1 Define the outcome</t>
        </is>
      </c>
      <c r="F1113" s="21" t="inlineStr">
        <is>
          <t>U</t>
        </is>
      </c>
      <c r="G1113" s="23" t="n"/>
      <c r="H1113" s="14" t="inlineStr">
        <is>
          <t>E2 Provide measurements</t>
        </is>
      </c>
      <c r="I1113" s="21" t="inlineStr">
        <is>
          <t>U</t>
        </is>
      </c>
      <c r="J1113" s="23" t="n"/>
      <c r="K1113" s="14" t="inlineStr">
        <is>
          <t>E3 Link the records</t>
        </is>
      </c>
      <c r="L1113" s="21" t="inlineStr">
        <is>
          <t>U</t>
        </is>
      </c>
      <c r="M1113" s="23" t="n"/>
      <c r="N1113" s="14" t="inlineStr">
        <is>
          <t>E4 Map agency needs</t>
        </is>
      </c>
      <c r="O1113" s="21" t="inlineStr">
        <is>
          <t>U</t>
        </is>
      </c>
      <c r="P1113" s="23" t="n"/>
      <c r="Q1113" s="14" t="inlineStr">
        <is>
          <t>E5 Validate the decision</t>
        </is>
      </c>
      <c r="R1113" s="21" t="inlineStr">
        <is>
          <t>U</t>
        </is>
      </c>
      <c r="S1113" s="23" t="n"/>
      <c r="T1113" s="14">
        <f>IF(Z1113=0,IF(ISNUMBER(SEARCH("X",AV1113)),"Unrated (0-5; X)","Unrated (0-5)"),IF(Z1113=1,V1113&amp;"/5",V1113&amp;"-"&amp;X1113&amp;"/5 (P"&amp;IF(ISNUMBER(SEARCH("X",AV1113)),"; X","")&amp;")"))</f>
        <v/>
      </c>
      <c r="U1113" s="26">
        <f>IF(AS1113=0,"",IF(AR1113=0,"Incomplete/invalid",IF(AA1113=0,IF(ISNUMBER(SEARCH("X",AW1113)),"Unrated (0-5; X)","Unrated (0-5)"),IF(AA1113=1,W1113&amp;"/5",W1113&amp;"-"&amp;Y1113&amp;"/5 (P"&amp;IF(ISNUMBER(SEARCH("X",AW1113)),"; X","")&amp;")"))))</f>
        <v/>
      </c>
      <c r="V1113" s="53">
        <f>LEN(AV1113)-LEN(SUBSTITUTE(AV1113,"Y",""))</f>
        <v/>
      </c>
      <c r="W1113" s="54">
        <f>IF(AR1113=1,LEN(AW1113)-LEN(SUBSTITUTE(AW1113,"Y","")),"")</f>
        <v/>
      </c>
      <c r="X1113" s="53">
        <f>5-(LEN(AV1113)-LEN(SUBSTITUTE(AV1113,"N","")))</f>
        <v/>
      </c>
      <c r="Y1113" s="54">
        <f>IF(AR1113=1,5-(LEN(AW1113)-LEN(SUBSTITUTE(AW1113,"N",""))),"")</f>
        <v/>
      </c>
      <c r="Z1113" s="55">
        <f>(V1113+5-X1113)/5</f>
        <v/>
      </c>
      <c r="AA1113" s="56">
        <f>IF(AR1113=1,(W1113+5-Y1113)/5,"")</f>
        <v/>
      </c>
      <c r="AB1113" s="57">
        <f>D1113*V1113/5</f>
        <v/>
      </c>
      <c r="AC1113" s="58">
        <f>IF(AR1113=1,D1113*W1113/5,"")</f>
        <v/>
      </c>
      <c r="AD1113" s="57">
        <f>D1113*X1113/5</f>
        <v/>
      </c>
      <c r="AE1113" s="58">
        <f>IF(AR1113=1,D1113*Y1113/5,"")</f>
        <v/>
      </c>
      <c r="AF1113" s="57">
        <f>D1113*Z1113</f>
        <v/>
      </c>
      <c r="AG1113" s="58">
        <f>IF(AR1113=1,D1113*AA1113,"")</f>
        <v/>
      </c>
      <c r="AH1113" s="14" t="inlineStr">
        <is>
          <t>Y: none | N: none | X: none | U: E1, E2, E3, E4, E5. See dataset-specific evidence note in MCDM_Grades and the complete rules in MCDM_Rubric.</t>
        </is>
      </c>
      <c r="AI1113" s="27" t="n"/>
      <c r="AJ1113" s="14" t="inlineStr">
        <is>
          <t>https://www.kaggle.com/datasets/idanbaru/annotated-potholes-with-severity-levels</t>
        </is>
      </c>
      <c r="AK1113" s="27" t="n"/>
      <c r="AL1113" s="14" t="inlineStr">
        <is>
          <t>P: primary documentation (not evaluator-verified data quality)</t>
        </is>
      </c>
      <c r="AM1113" s="27" t="n"/>
      <c r="AN1113" s="14" t="inlineStr">
        <is>
          <t>Kaggle dataset 6585548 v1</t>
        </is>
      </c>
      <c r="AO1113" s="27" t="n"/>
      <c r="AP1113" s="14" t="inlineStr">
        <is>
          <t>2026-09-07</t>
        </is>
      </c>
      <c r="AQ1113" s="27" t="n"/>
      <c r="AR1113" s="14">
        <f>IF(AND(AS1113=5,LEN(AW1113)=5,LEN(SUBSTITUTE(SUBSTITUTE(SUBSTITUTE(SUBSTITUTE(AW1113,"Y",""),"N",""),"U",""),"X",""))=0),1,0)</f>
        <v/>
      </c>
      <c r="AS1113" s="14">
        <f>COUNTA(G1113,J1113,M1113,P1113,S1113)</f>
        <v/>
      </c>
      <c r="AT1113" s="14">
        <f>SUM(IF(OR(G1113="Y",G1113="N",G1113="U",G1113="X"),IF(G1113=F1113,1,0),0),IF(OR(J1113="Y",J1113="N",J1113="U",J1113="X"),IF(J1113=I1113,1,0),0),IF(OR(M1113="Y",M1113="N",M1113="U",M1113="X"),IF(M1113=L1113,1,0),0),IF(OR(P1113="Y",P1113="N",P1113="U",P1113="X"),IF(P1113=O1113,1,0),0),IF(OR(S1113="Y",S1113="N",S1113="U",S1113="X"),IF(S1113=R1113,1,0),0))</f>
        <v/>
      </c>
      <c r="AU1113" s="14">
        <f>A1113&amp;"|"&amp;LEFT(C1113,1)</f>
        <v/>
      </c>
      <c r="AV1113" s="14">
        <f>F1113&amp;I1113&amp;L1113&amp;O1113&amp;R1113</f>
        <v/>
      </c>
      <c r="AW1113" s="14">
        <f>G1113&amp;J1113&amp;M1113&amp;P1113&amp;S1113</f>
        <v/>
      </c>
    </row>
    <row r="1114" ht="70" customHeight="1">
      <c r="A1114" s="14" t="inlineStr">
        <is>
          <t>DS-140</t>
        </is>
      </c>
      <c r="B1114" s="14" t="inlineStr">
        <is>
          <t>Asphalt Cracks</t>
        </is>
      </c>
      <c r="C1114" s="14" t="inlineStr">
        <is>
          <t>A Access</t>
        </is>
      </c>
      <c r="D1114" s="14">
        <f>MCDM_Settings!$D$7</f>
        <v/>
      </c>
      <c r="E1114" s="14" t="inlineStr">
        <is>
          <t>A1 Find the release</t>
        </is>
      </c>
      <c r="F1114" s="21" t="inlineStr">
        <is>
          <t>Y</t>
        </is>
      </c>
      <c r="G1114" s="23" t="n"/>
      <c r="H1114" s="14" t="inlineStr">
        <is>
          <t>A2 Get the data</t>
        </is>
      </c>
      <c r="I1114" s="21" t="inlineStr">
        <is>
          <t>Y</t>
        </is>
      </c>
      <c r="J1114" s="23" t="n"/>
      <c r="K1114" s="14" t="inlineStr">
        <is>
          <t>A3 Check the license</t>
        </is>
      </c>
      <c r="L1114" s="21" t="inlineStr">
        <is>
          <t>U</t>
        </is>
      </c>
      <c r="M1114" s="23" t="n"/>
      <c r="N1114" s="14" t="inlineStr">
        <is>
          <t>A4 Check other rights</t>
        </is>
      </c>
      <c r="O1114" s="21" t="inlineStr">
        <is>
          <t>U</t>
        </is>
      </c>
      <c r="P1114" s="23" t="n"/>
      <c r="Q1114" s="14" t="inlineStr">
        <is>
          <t>A5 Open a sample</t>
        </is>
      </c>
      <c r="R1114" s="21" t="inlineStr">
        <is>
          <t>U</t>
        </is>
      </c>
      <c r="S1114" s="23" t="n"/>
      <c r="T1114" s="14">
        <f>IF(Z1114=0,IF(ISNUMBER(SEARCH("X",AV1114)),"Unrated (0-5; X)","Unrated (0-5)"),IF(Z1114=1,V1114&amp;"/5",V1114&amp;"-"&amp;X1114&amp;"/5 (P"&amp;IF(ISNUMBER(SEARCH("X",AV1114)),"; X","")&amp;")"))</f>
        <v/>
      </c>
      <c r="U1114" s="26">
        <f>IF(AS1114=0,"",IF(AR1114=0,"Incomplete/invalid",IF(AA1114=0,IF(ISNUMBER(SEARCH("X",AW1114)),"Unrated (0-5; X)","Unrated (0-5)"),IF(AA1114=1,W1114&amp;"/5",W1114&amp;"-"&amp;Y1114&amp;"/5 (P"&amp;IF(ISNUMBER(SEARCH("X",AW1114)),"; X","")&amp;")"))))</f>
        <v/>
      </c>
      <c r="V1114" s="53">
        <f>LEN(AV1114)-LEN(SUBSTITUTE(AV1114,"Y",""))</f>
        <v/>
      </c>
      <c r="W1114" s="54">
        <f>IF(AR1114=1,LEN(AW1114)-LEN(SUBSTITUTE(AW1114,"Y","")),"")</f>
        <v/>
      </c>
      <c r="X1114" s="53">
        <f>5-(LEN(AV1114)-LEN(SUBSTITUTE(AV1114,"N","")))</f>
        <v/>
      </c>
      <c r="Y1114" s="54">
        <f>IF(AR1114=1,5-(LEN(AW1114)-LEN(SUBSTITUTE(AW1114,"N",""))),"")</f>
        <v/>
      </c>
      <c r="Z1114" s="55">
        <f>(V1114+5-X1114)/5</f>
        <v/>
      </c>
      <c r="AA1114" s="56">
        <f>IF(AR1114=1,(W1114+5-Y1114)/5,"")</f>
        <v/>
      </c>
      <c r="AB1114" s="57">
        <f>D1114*V1114/5</f>
        <v/>
      </c>
      <c r="AC1114" s="58">
        <f>IF(AR1114=1,D1114*W1114/5,"")</f>
        <v/>
      </c>
      <c r="AD1114" s="57">
        <f>D1114*X1114/5</f>
        <v/>
      </c>
      <c r="AE1114" s="58">
        <f>IF(AR1114=1,D1114*Y1114/5,"")</f>
        <v/>
      </c>
      <c r="AF1114" s="57">
        <f>D1114*Z1114</f>
        <v/>
      </c>
      <c r="AG1114" s="58">
        <f>IF(AR1114=1,D1114*AA1114,"")</f>
        <v/>
      </c>
      <c r="AH1114" s="14" t="inlineStr">
        <is>
          <t>Y: A1, A2 | N: none | X: none | U: A3, A4, A5. See dataset-specific evidence note in MCDM_Grades and the complete rules in MCDM_Rubric.</t>
        </is>
      </c>
      <c r="AI1114" s="27" t="n"/>
      <c r="AJ1114" s="14" t="inlineStr">
        <is>
          <t>https://www.kaggle.com/datasets/abrahamanderson/asphalt-cracks</t>
        </is>
      </c>
      <c r="AK1114" s="27" t="n"/>
      <c r="AL1114" s="14" t="inlineStr">
        <is>
          <t>P: primary documentation (not evaluator-verified data quality)</t>
        </is>
      </c>
      <c r="AM1114" s="27" t="n"/>
      <c r="AN1114" s="14" t="inlineStr">
        <is>
          <t>Kaggle dataset 1811838 v1</t>
        </is>
      </c>
      <c r="AO1114" s="27" t="n"/>
      <c r="AP1114" s="14" t="inlineStr">
        <is>
          <t>2026-09-07</t>
        </is>
      </c>
      <c r="AQ1114" s="27" t="n"/>
      <c r="AR1114" s="14">
        <f>IF(AND(AS1114=5,LEN(AW1114)=5,LEN(SUBSTITUTE(SUBSTITUTE(SUBSTITUTE(SUBSTITUTE(AW1114,"Y",""),"N",""),"U",""),"X",""))=0),1,0)</f>
        <v/>
      </c>
      <c r="AS1114" s="14">
        <f>COUNTA(G1114,J1114,M1114,P1114,S1114)</f>
        <v/>
      </c>
      <c r="AT1114" s="14">
        <f>SUM(IF(OR(G1114="Y",G1114="N",G1114="U",G1114="X"),IF(G1114=F1114,1,0),0),IF(OR(J1114="Y",J1114="N",J1114="U",J1114="X"),IF(J1114=I1114,1,0),0),IF(OR(M1114="Y",M1114="N",M1114="U",M1114="X"),IF(M1114=L1114,1,0),0),IF(OR(P1114="Y",P1114="N",P1114="U",P1114="X"),IF(P1114=O1114,1,0),0),IF(OR(S1114="Y",S1114="N",S1114="U",S1114="X"),IF(S1114=R1114,1,0),0))</f>
        <v/>
      </c>
      <c r="AU1114" s="14">
        <f>A1114&amp;"|"&amp;LEFT(C1114,1)</f>
        <v/>
      </c>
      <c r="AV1114" s="14">
        <f>F1114&amp;I1114&amp;L1114&amp;O1114&amp;R1114</f>
        <v/>
      </c>
      <c r="AW1114" s="14">
        <f>G1114&amp;J1114&amp;M1114&amp;P1114&amp;S1114</f>
        <v/>
      </c>
    </row>
    <row r="1115" ht="70" customHeight="1">
      <c r="A1115" s="14" t="inlineStr">
        <is>
          <t>DS-140</t>
        </is>
      </c>
      <c r="B1115" s="14" t="inlineStr">
        <is>
          <t>Asphalt Cracks</t>
        </is>
      </c>
      <c r="C1115" s="14" t="inlineStr">
        <is>
          <t>L Label Quality</t>
        </is>
      </c>
      <c r="D1115" s="14">
        <f>MCDM_Settings!$D$8</f>
        <v/>
      </c>
      <c r="E1115" s="14" t="inlineStr">
        <is>
          <t>L1 Define the targets</t>
        </is>
      </c>
      <c r="F1115" s="21" t="inlineStr">
        <is>
          <t>U</t>
        </is>
      </c>
      <c r="G1115" s="23" t="n"/>
      <c r="H1115" s="14" t="inlineStr">
        <is>
          <t>L2 Explain the rules</t>
        </is>
      </c>
      <c r="I1115" s="21" t="inlineStr">
        <is>
          <t>U</t>
        </is>
      </c>
      <c r="J1115" s="23" t="n"/>
      <c r="K1115" s="14" t="inlineStr">
        <is>
          <t>L3 Identify the team</t>
        </is>
      </c>
      <c r="L1115" s="21" t="inlineStr">
        <is>
          <t>U</t>
        </is>
      </c>
      <c r="M1115" s="23" t="n"/>
      <c r="N1115" s="14" t="inlineStr">
        <is>
          <t>L4 Review and correct</t>
        </is>
      </c>
      <c r="O1115" s="21" t="inlineStr">
        <is>
          <t>U</t>
        </is>
      </c>
      <c r="P1115" s="23" t="n"/>
      <c r="Q1115" s="14" t="inlineStr">
        <is>
          <t>L5 Measure reliability</t>
        </is>
      </c>
      <c r="R1115" s="21" t="inlineStr">
        <is>
          <t>U</t>
        </is>
      </c>
      <c r="S1115" s="23" t="n"/>
      <c r="T1115" s="14">
        <f>IF(Z1115=0,IF(ISNUMBER(SEARCH("X",AV1115)),"Unrated (0-5; X)","Unrated (0-5)"),IF(Z1115=1,V1115&amp;"/5",V1115&amp;"-"&amp;X1115&amp;"/5 (P"&amp;IF(ISNUMBER(SEARCH("X",AV1115)),"; X","")&amp;")"))</f>
        <v/>
      </c>
      <c r="U1115" s="26">
        <f>IF(AS1115=0,"",IF(AR1115=0,"Incomplete/invalid",IF(AA1115=0,IF(ISNUMBER(SEARCH("X",AW1115)),"Unrated (0-5; X)","Unrated (0-5)"),IF(AA1115=1,W1115&amp;"/5",W1115&amp;"-"&amp;Y1115&amp;"/5 (P"&amp;IF(ISNUMBER(SEARCH("X",AW1115)),"; X","")&amp;")"))))</f>
        <v/>
      </c>
      <c r="V1115" s="53">
        <f>LEN(AV1115)-LEN(SUBSTITUTE(AV1115,"Y",""))</f>
        <v/>
      </c>
      <c r="W1115" s="54">
        <f>IF(AR1115=1,LEN(AW1115)-LEN(SUBSTITUTE(AW1115,"Y","")),"")</f>
        <v/>
      </c>
      <c r="X1115" s="53">
        <f>5-(LEN(AV1115)-LEN(SUBSTITUTE(AV1115,"N","")))</f>
        <v/>
      </c>
      <c r="Y1115" s="54">
        <f>IF(AR1115=1,5-(LEN(AW1115)-LEN(SUBSTITUTE(AW1115,"N",""))),"")</f>
        <v/>
      </c>
      <c r="Z1115" s="55">
        <f>(V1115+5-X1115)/5</f>
        <v/>
      </c>
      <c r="AA1115" s="56">
        <f>IF(AR1115=1,(W1115+5-Y1115)/5,"")</f>
        <v/>
      </c>
      <c r="AB1115" s="57">
        <f>D1115*V1115/5</f>
        <v/>
      </c>
      <c r="AC1115" s="58">
        <f>IF(AR1115=1,D1115*W1115/5,"")</f>
        <v/>
      </c>
      <c r="AD1115" s="57">
        <f>D1115*X1115/5</f>
        <v/>
      </c>
      <c r="AE1115" s="58">
        <f>IF(AR1115=1,D1115*Y1115/5,"")</f>
        <v/>
      </c>
      <c r="AF1115" s="57">
        <f>D1115*Z1115</f>
        <v/>
      </c>
      <c r="AG1115" s="58">
        <f>IF(AR1115=1,D1115*AA1115,"")</f>
        <v/>
      </c>
      <c r="AH1115" s="14" t="inlineStr">
        <is>
          <t>Y: none | N: none | X: none | U: L1, L2, L3, L4, L5. See dataset-specific evidence note in MCDM_Grades and the complete rules in MCDM_Rubric.</t>
        </is>
      </c>
      <c r="AI1115" s="27" t="n"/>
      <c r="AJ1115" s="14" t="inlineStr">
        <is>
          <t>https://www.kaggle.com/datasets/abrahamanderson/asphalt-cracks</t>
        </is>
      </c>
      <c r="AK1115" s="27" t="n"/>
      <c r="AL1115" s="14" t="inlineStr">
        <is>
          <t>P: primary documentation (not evaluator-verified data quality)</t>
        </is>
      </c>
      <c r="AM1115" s="27" t="n"/>
      <c r="AN1115" s="14" t="inlineStr">
        <is>
          <t>Kaggle dataset 1811838 v1</t>
        </is>
      </c>
      <c r="AO1115" s="27" t="n"/>
      <c r="AP1115" s="14" t="inlineStr">
        <is>
          <t>2026-09-07</t>
        </is>
      </c>
      <c r="AQ1115" s="27" t="n"/>
      <c r="AR1115" s="14">
        <f>IF(AND(AS1115=5,LEN(AW1115)=5,LEN(SUBSTITUTE(SUBSTITUTE(SUBSTITUTE(SUBSTITUTE(AW1115,"Y",""),"N",""),"U",""),"X",""))=0),1,0)</f>
        <v/>
      </c>
      <c r="AS1115" s="14">
        <f>COUNTA(G1115,J1115,M1115,P1115,S1115)</f>
        <v/>
      </c>
      <c r="AT1115" s="14">
        <f>SUM(IF(OR(G1115="Y",G1115="N",G1115="U",G1115="X"),IF(G1115=F1115,1,0),0),IF(OR(J1115="Y",J1115="N",J1115="U",J1115="X"),IF(J1115=I1115,1,0),0),IF(OR(M1115="Y",M1115="N",M1115="U",M1115="X"),IF(M1115=L1115,1,0),0),IF(OR(P1115="Y",P1115="N",P1115="U",P1115="X"),IF(P1115=O1115,1,0),0),IF(OR(S1115="Y",S1115="N",S1115="U",S1115="X"),IF(S1115=R1115,1,0),0))</f>
        <v/>
      </c>
      <c r="AU1115" s="14">
        <f>A1115&amp;"|"&amp;LEFT(C1115,1)</f>
        <v/>
      </c>
      <c r="AV1115" s="14">
        <f>F1115&amp;I1115&amp;L1115&amp;O1115&amp;R1115</f>
        <v/>
      </c>
      <c r="AW1115" s="14">
        <f>G1115&amp;J1115&amp;M1115&amp;P1115&amp;S1115</f>
        <v/>
      </c>
    </row>
    <row r="1116" ht="70" customHeight="1">
      <c r="A1116" s="14" t="inlineStr">
        <is>
          <t>DS-140</t>
        </is>
      </c>
      <c r="B1116" s="14" t="inlineStr">
        <is>
          <t>Asphalt Cracks</t>
        </is>
      </c>
      <c r="C1116" s="14" t="inlineStr">
        <is>
          <t>D Documentation</t>
        </is>
      </c>
      <c r="D1116" s="14">
        <f>MCDM_Settings!$D$9</f>
        <v/>
      </c>
      <c r="E1116" s="14" t="inlineStr">
        <is>
          <t>D1 Describe the files</t>
        </is>
      </c>
      <c r="F1116" s="21" t="inlineStr">
        <is>
          <t>U</t>
        </is>
      </c>
      <c r="G1116" s="23" t="n"/>
      <c r="H1116" s="14" t="inlineStr">
        <is>
          <t>D2 Explain the source</t>
        </is>
      </c>
      <c r="I1116" s="21" t="inlineStr">
        <is>
          <t>U</t>
        </is>
      </c>
      <c r="J1116" s="23" t="n"/>
      <c r="K1116" s="14" t="inlineStr">
        <is>
          <t>D3 Track the version</t>
        </is>
      </c>
      <c r="L1116" s="21" t="inlineStr">
        <is>
          <t>U</t>
        </is>
      </c>
      <c r="M1116" s="23" t="n"/>
      <c r="N1116" s="14" t="inlineStr">
        <is>
          <t>D4 State the limits</t>
        </is>
      </c>
      <c r="O1116" s="21" t="inlineStr">
        <is>
          <t>U</t>
        </is>
      </c>
      <c r="P1116" s="23" t="n"/>
      <c r="Q1116" s="14" t="inlineStr">
        <is>
          <t>D5 Locate the details</t>
        </is>
      </c>
      <c r="R1116" s="21" t="inlineStr">
        <is>
          <t>U</t>
        </is>
      </c>
      <c r="S1116" s="23" t="n"/>
      <c r="T1116" s="14">
        <f>IF(Z1116=0,IF(ISNUMBER(SEARCH("X",AV1116)),"Unrated (0-5; X)","Unrated (0-5)"),IF(Z1116=1,V1116&amp;"/5",V1116&amp;"-"&amp;X1116&amp;"/5 (P"&amp;IF(ISNUMBER(SEARCH("X",AV1116)),"; X","")&amp;")"))</f>
        <v/>
      </c>
      <c r="U1116" s="26">
        <f>IF(AS1116=0,"",IF(AR1116=0,"Incomplete/invalid",IF(AA1116=0,IF(ISNUMBER(SEARCH("X",AW1116)),"Unrated (0-5; X)","Unrated (0-5)"),IF(AA1116=1,W1116&amp;"/5",W1116&amp;"-"&amp;Y1116&amp;"/5 (P"&amp;IF(ISNUMBER(SEARCH("X",AW1116)),"; X","")&amp;")"))))</f>
        <v/>
      </c>
      <c r="V1116" s="53">
        <f>LEN(AV1116)-LEN(SUBSTITUTE(AV1116,"Y",""))</f>
        <v/>
      </c>
      <c r="W1116" s="54">
        <f>IF(AR1116=1,LEN(AW1116)-LEN(SUBSTITUTE(AW1116,"Y","")),"")</f>
        <v/>
      </c>
      <c r="X1116" s="53">
        <f>5-(LEN(AV1116)-LEN(SUBSTITUTE(AV1116,"N","")))</f>
        <v/>
      </c>
      <c r="Y1116" s="54">
        <f>IF(AR1116=1,5-(LEN(AW1116)-LEN(SUBSTITUTE(AW1116,"N",""))),"")</f>
        <v/>
      </c>
      <c r="Z1116" s="55">
        <f>(V1116+5-X1116)/5</f>
        <v/>
      </c>
      <c r="AA1116" s="56">
        <f>IF(AR1116=1,(W1116+5-Y1116)/5,"")</f>
        <v/>
      </c>
      <c r="AB1116" s="57">
        <f>D1116*V1116/5</f>
        <v/>
      </c>
      <c r="AC1116" s="58">
        <f>IF(AR1116=1,D1116*W1116/5,"")</f>
        <v/>
      </c>
      <c r="AD1116" s="57">
        <f>D1116*X1116/5</f>
        <v/>
      </c>
      <c r="AE1116" s="58">
        <f>IF(AR1116=1,D1116*Y1116/5,"")</f>
        <v/>
      </c>
      <c r="AF1116" s="57">
        <f>D1116*Z1116</f>
        <v/>
      </c>
      <c r="AG1116" s="58">
        <f>IF(AR1116=1,D1116*AA1116,"")</f>
        <v/>
      </c>
      <c r="AH1116" s="14" t="inlineStr">
        <is>
          <t>Y: none | N: none | X: none | U: D1, D2, D3, D4, D5. See dataset-specific evidence note in MCDM_Grades and the complete rules in MCDM_Rubric.</t>
        </is>
      </c>
      <c r="AI1116" s="27" t="n"/>
      <c r="AJ1116" s="14" t="inlineStr">
        <is>
          <t>https://www.kaggle.com/datasets/abrahamanderson/asphalt-cracks</t>
        </is>
      </c>
      <c r="AK1116" s="27" t="n"/>
      <c r="AL1116" s="14" t="inlineStr">
        <is>
          <t>P: primary documentation (not evaluator-verified data quality)</t>
        </is>
      </c>
      <c r="AM1116" s="27" t="n"/>
      <c r="AN1116" s="14" t="inlineStr">
        <is>
          <t>Kaggle dataset 1811838 v1</t>
        </is>
      </c>
      <c r="AO1116" s="27" t="n"/>
      <c r="AP1116" s="14" t="inlineStr">
        <is>
          <t>2026-09-07</t>
        </is>
      </c>
      <c r="AQ1116" s="27" t="n"/>
      <c r="AR1116" s="14">
        <f>IF(AND(AS1116=5,LEN(AW1116)=5,LEN(SUBSTITUTE(SUBSTITUTE(SUBSTITUTE(SUBSTITUTE(AW1116,"Y",""),"N",""),"U",""),"X",""))=0),1,0)</f>
        <v/>
      </c>
      <c r="AS1116" s="14">
        <f>COUNTA(G1116,J1116,M1116,P1116,S1116)</f>
        <v/>
      </c>
      <c r="AT1116" s="14">
        <f>SUM(IF(OR(G1116="Y",G1116="N",G1116="U",G1116="X"),IF(G1116=F1116,1,0),0),IF(OR(J1116="Y",J1116="N",J1116="U",J1116="X"),IF(J1116=I1116,1,0),0),IF(OR(M1116="Y",M1116="N",M1116="U",M1116="X"),IF(M1116=L1116,1,0),0),IF(OR(P1116="Y",P1116="N",P1116="U",P1116="X"),IF(P1116=O1116,1,0),0),IF(OR(S1116="Y",S1116="N",S1116="U",S1116="X"),IF(S1116=R1116,1,0),0))</f>
        <v/>
      </c>
      <c r="AU1116" s="14">
        <f>A1116&amp;"|"&amp;LEFT(C1116,1)</f>
        <v/>
      </c>
      <c r="AV1116" s="14">
        <f>F1116&amp;I1116&amp;L1116&amp;O1116&amp;R1116</f>
        <v/>
      </c>
      <c r="AW1116" s="14">
        <f>G1116&amp;J1116&amp;M1116&amp;P1116&amp;S1116</f>
        <v/>
      </c>
    </row>
    <row r="1117" ht="70" customHeight="1">
      <c r="A1117" s="14" t="inlineStr">
        <is>
          <t>DS-140</t>
        </is>
      </c>
      <c r="B1117" s="14" t="inlineStr">
        <is>
          <t>Asphalt Cracks</t>
        </is>
      </c>
      <c r="C1117" s="14" t="inlineStr">
        <is>
          <t>C Sample Size</t>
        </is>
      </c>
      <c r="D1117" s="14">
        <f>MCDM_Settings!$D$10</f>
        <v/>
      </c>
      <c r="E1117" s="14" t="inlineStr">
        <is>
          <t>C1 Count originals</t>
        </is>
      </c>
      <c r="F1117" s="21" t="inlineStr">
        <is>
          <t>U</t>
        </is>
      </c>
      <c r="G1117" s="23" t="n"/>
      <c r="H1117" s="14" t="inlineStr">
        <is>
          <t>C2 Count each class</t>
        </is>
      </c>
      <c r="I1117" s="21" t="inlineStr">
        <is>
          <t>U</t>
        </is>
      </c>
      <c r="J1117" s="23" t="n"/>
      <c r="K1117" s="14" t="inlineStr">
        <is>
          <t>C3 Count each group</t>
        </is>
      </c>
      <c r="L1117" s="21" t="inlineStr">
        <is>
          <t>U</t>
        </is>
      </c>
      <c r="M1117" s="23" t="n"/>
      <c r="N1117" s="14" t="inlineStr">
        <is>
          <t>C4 Count each split</t>
        </is>
      </c>
      <c r="O1117" s="21" t="inlineStr">
        <is>
          <t>U</t>
        </is>
      </c>
      <c r="P1117" s="23" t="n"/>
      <c r="Q1117" s="14" t="inlineStr">
        <is>
          <t>C5 Justify the size</t>
        </is>
      </c>
      <c r="R1117" s="21" t="inlineStr">
        <is>
          <t>U</t>
        </is>
      </c>
      <c r="S1117" s="23" t="n"/>
      <c r="T1117" s="14">
        <f>IF(Z1117=0,IF(ISNUMBER(SEARCH("X",AV1117)),"Unrated (0-5; X)","Unrated (0-5)"),IF(Z1117=1,V1117&amp;"/5",V1117&amp;"-"&amp;X1117&amp;"/5 (P"&amp;IF(ISNUMBER(SEARCH("X",AV1117)),"; X","")&amp;")"))</f>
        <v/>
      </c>
      <c r="U1117" s="26">
        <f>IF(AS1117=0,"",IF(AR1117=0,"Incomplete/invalid",IF(AA1117=0,IF(ISNUMBER(SEARCH("X",AW1117)),"Unrated (0-5; X)","Unrated (0-5)"),IF(AA1117=1,W1117&amp;"/5",W1117&amp;"-"&amp;Y1117&amp;"/5 (P"&amp;IF(ISNUMBER(SEARCH("X",AW1117)),"; X","")&amp;")"))))</f>
        <v/>
      </c>
      <c r="V1117" s="53">
        <f>LEN(AV1117)-LEN(SUBSTITUTE(AV1117,"Y",""))</f>
        <v/>
      </c>
      <c r="W1117" s="54">
        <f>IF(AR1117=1,LEN(AW1117)-LEN(SUBSTITUTE(AW1117,"Y","")),"")</f>
        <v/>
      </c>
      <c r="X1117" s="53">
        <f>5-(LEN(AV1117)-LEN(SUBSTITUTE(AV1117,"N","")))</f>
        <v/>
      </c>
      <c r="Y1117" s="54">
        <f>IF(AR1117=1,5-(LEN(AW1117)-LEN(SUBSTITUTE(AW1117,"N",""))),"")</f>
        <v/>
      </c>
      <c r="Z1117" s="55">
        <f>(V1117+5-X1117)/5</f>
        <v/>
      </c>
      <c r="AA1117" s="56">
        <f>IF(AR1117=1,(W1117+5-Y1117)/5,"")</f>
        <v/>
      </c>
      <c r="AB1117" s="57">
        <f>D1117*V1117/5</f>
        <v/>
      </c>
      <c r="AC1117" s="58">
        <f>IF(AR1117=1,D1117*W1117/5,"")</f>
        <v/>
      </c>
      <c r="AD1117" s="57">
        <f>D1117*X1117/5</f>
        <v/>
      </c>
      <c r="AE1117" s="58">
        <f>IF(AR1117=1,D1117*Y1117/5,"")</f>
        <v/>
      </c>
      <c r="AF1117" s="57">
        <f>D1117*Z1117</f>
        <v/>
      </c>
      <c r="AG1117" s="58">
        <f>IF(AR1117=1,D1117*AA1117,"")</f>
        <v/>
      </c>
      <c r="AH1117" s="14" t="inlineStr">
        <is>
          <t>Y: none | N: none | X: none | U: C1, C2, C3, C4, C5. See dataset-specific evidence note in MCDM_Grades and the complete rules in MCDM_Rubric.</t>
        </is>
      </c>
      <c r="AI1117" s="27" t="n"/>
      <c r="AJ1117" s="14" t="inlineStr">
        <is>
          <t>https://www.kaggle.com/datasets/abrahamanderson/asphalt-cracks</t>
        </is>
      </c>
      <c r="AK1117" s="27" t="n"/>
      <c r="AL1117" s="14" t="inlineStr">
        <is>
          <t>P: primary documentation (not evaluator-verified data quality)</t>
        </is>
      </c>
      <c r="AM1117" s="27" t="n"/>
      <c r="AN1117" s="14" t="inlineStr">
        <is>
          <t>Kaggle dataset 1811838 v1</t>
        </is>
      </c>
      <c r="AO1117" s="27" t="n"/>
      <c r="AP1117" s="14" t="inlineStr">
        <is>
          <t>2026-09-07</t>
        </is>
      </c>
      <c r="AQ1117" s="27" t="n"/>
      <c r="AR1117" s="14">
        <f>IF(AND(AS1117=5,LEN(AW1117)=5,LEN(SUBSTITUTE(SUBSTITUTE(SUBSTITUTE(SUBSTITUTE(AW1117,"Y",""),"N",""),"U",""),"X",""))=0),1,0)</f>
        <v/>
      </c>
      <c r="AS1117" s="14">
        <f>COUNTA(G1117,J1117,M1117,P1117,S1117)</f>
        <v/>
      </c>
      <c r="AT1117" s="14">
        <f>SUM(IF(OR(G1117="Y",G1117="N",G1117="U",G1117="X"),IF(G1117=F1117,1,0),0),IF(OR(J1117="Y",J1117="N",J1117="U",J1117="X"),IF(J1117=I1117,1,0),0),IF(OR(M1117="Y",M1117="N",M1117="U",M1117="X"),IF(M1117=L1117,1,0),0),IF(OR(P1117="Y",P1117="N",P1117="U",P1117="X"),IF(P1117=O1117,1,0),0),IF(OR(S1117="Y",S1117="N",S1117="U",S1117="X"),IF(S1117=R1117,1,0),0))</f>
        <v/>
      </c>
      <c r="AU1117" s="14">
        <f>A1117&amp;"|"&amp;LEFT(C1117,1)</f>
        <v/>
      </c>
      <c r="AV1117" s="14">
        <f>F1117&amp;I1117&amp;L1117&amp;O1117&amp;R1117</f>
        <v/>
      </c>
      <c r="AW1117" s="14">
        <f>G1117&amp;J1117&amp;M1117&amp;P1117&amp;S1117</f>
        <v/>
      </c>
    </row>
    <row r="1118" ht="70" customHeight="1">
      <c r="A1118" s="14" t="inlineStr">
        <is>
          <t>DS-140</t>
        </is>
      </c>
      <c r="B1118" s="14" t="inlineStr">
        <is>
          <t>Asphalt Cracks</t>
        </is>
      </c>
      <c r="C1118" s="14" t="inlineStr">
        <is>
          <t>R Domain Fit</t>
        </is>
      </c>
      <c r="D1118" s="14">
        <f>MCDM_Settings!$D$11</f>
        <v/>
      </c>
      <c r="E1118" s="14" t="inlineStr">
        <is>
          <t>R1 Define the domain</t>
        </is>
      </c>
      <c r="F1118" s="21" t="inlineStr">
        <is>
          <t>U</t>
        </is>
      </c>
      <c r="G1118" s="23" t="n"/>
      <c r="H1118" s="14" t="inlineStr">
        <is>
          <t>R2 Describe coverage</t>
        </is>
      </c>
      <c r="I1118" s="21" t="inlineStr">
        <is>
          <t>U</t>
        </is>
      </c>
      <c r="J1118" s="23" t="n"/>
      <c r="K1118" s="14" t="inlineStr">
        <is>
          <t>R3 Compare the target</t>
        </is>
      </c>
      <c r="L1118" s="21" t="inlineStr">
        <is>
          <t>U</t>
        </is>
      </c>
      <c r="M1118" s="23" t="n"/>
      <c r="N1118" s="14" t="inlineStr">
        <is>
          <t>R4 Check for bias</t>
        </is>
      </c>
      <c r="O1118" s="21" t="inlineStr">
        <is>
          <t>U</t>
        </is>
      </c>
      <c r="P1118" s="23" t="n"/>
      <c r="Q1118" s="14" t="inlineStr">
        <is>
          <t>R5 Test a new domain</t>
        </is>
      </c>
      <c r="R1118" s="21" t="inlineStr">
        <is>
          <t>U</t>
        </is>
      </c>
      <c r="S1118" s="23" t="n"/>
      <c r="T1118" s="14">
        <f>IF(Z1118=0,IF(ISNUMBER(SEARCH("X",AV1118)),"Unrated (0-5; X)","Unrated (0-5)"),IF(Z1118=1,V1118&amp;"/5",V1118&amp;"-"&amp;X1118&amp;"/5 (P"&amp;IF(ISNUMBER(SEARCH("X",AV1118)),"; X","")&amp;")"))</f>
        <v/>
      </c>
      <c r="U1118" s="26">
        <f>IF(AS1118=0,"",IF(AR1118=0,"Incomplete/invalid",IF(AA1118=0,IF(ISNUMBER(SEARCH("X",AW1118)),"Unrated (0-5; X)","Unrated (0-5)"),IF(AA1118=1,W1118&amp;"/5",W1118&amp;"-"&amp;Y1118&amp;"/5 (P"&amp;IF(ISNUMBER(SEARCH("X",AW1118)),"; X","")&amp;")"))))</f>
        <v/>
      </c>
      <c r="V1118" s="53">
        <f>LEN(AV1118)-LEN(SUBSTITUTE(AV1118,"Y",""))</f>
        <v/>
      </c>
      <c r="W1118" s="54">
        <f>IF(AR1118=1,LEN(AW1118)-LEN(SUBSTITUTE(AW1118,"Y","")),"")</f>
        <v/>
      </c>
      <c r="X1118" s="53">
        <f>5-(LEN(AV1118)-LEN(SUBSTITUTE(AV1118,"N","")))</f>
        <v/>
      </c>
      <c r="Y1118" s="54">
        <f>IF(AR1118=1,5-(LEN(AW1118)-LEN(SUBSTITUTE(AW1118,"N",""))),"")</f>
        <v/>
      </c>
      <c r="Z1118" s="55">
        <f>(V1118+5-X1118)/5</f>
        <v/>
      </c>
      <c r="AA1118" s="56">
        <f>IF(AR1118=1,(W1118+5-Y1118)/5,"")</f>
        <v/>
      </c>
      <c r="AB1118" s="57">
        <f>D1118*V1118/5</f>
        <v/>
      </c>
      <c r="AC1118" s="58">
        <f>IF(AR1118=1,D1118*W1118/5,"")</f>
        <v/>
      </c>
      <c r="AD1118" s="57">
        <f>D1118*X1118/5</f>
        <v/>
      </c>
      <c r="AE1118" s="58">
        <f>IF(AR1118=1,D1118*Y1118/5,"")</f>
        <v/>
      </c>
      <c r="AF1118" s="57">
        <f>D1118*Z1118</f>
        <v/>
      </c>
      <c r="AG1118" s="58">
        <f>IF(AR1118=1,D1118*AA1118,"")</f>
        <v/>
      </c>
      <c r="AH1118" s="14" t="inlineStr">
        <is>
          <t>Y: none | N: none | X: none | U: R1, R2, R3, R4, R5. See dataset-specific evidence note in MCDM_Grades and the complete rules in MCDM_Rubric.</t>
        </is>
      </c>
      <c r="AI1118" s="27" t="n"/>
      <c r="AJ1118" s="14" t="inlineStr">
        <is>
          <t>https://www.kaggle.com/datasets/abrahamanderson/asphalt-cracks</t>
        </is>
      </c>
      <c r="AK1118" s="27" t="n"/>
      <c r="AL1118" s="14" t="inlineStr">
        <is>
          <t>P: primary documentation (not evaluator-verified data quality)</t>
        </is>
      </c>
      <c r="AM1118" s="27" t="n"/>
      <c r="AN1118" s="14" t="inlineStr">
        <is>
          <t>Kaggle dataset 1811838 v1</t>
        </is>
      </c>
      <c r="AO1118" s="27" t="n"/>
      <c r="AP1118" s="14" t="inlineStr">
        <is>
          <t>2026-09-07</t>
        </is>
      </c>
      <c r="AQ1118" s="27" t="n"/>
      <c r="AR1118" s="14">
        <f>IF(AND(AS1118=5,LEN(AW1118)=5,LEN(SUBSTITUTE(SUBSTITUTE(SUBSTITUTE(SUBSTITUTE(AW1118,"Y",""),"N",""),"U",""),"X",""))=0),1,0)</f>
        <v/>
      </c>
      <c r="AS1118" s="14">
        <f>COUNTA(G1118,J1118,M1118,P1118,S1118)</f>
        <v/>
      </c>
      <c r="AT1118" s="14">
        <f>SUM(IF(OR(G1118="Y",G1118="N",G1118="U",G1118="X"),IF(G1118=F1118,1,0),0),IF(OR(J1118="Y",J1118="N",J1118="U",J1118="X"),IF(J1118=I1118,1,0),0),IF(OR(M1118="Y",M1118="N",M1118="U",M1118="X"),IF(M1118=L1118,1,0),0),IF(OR(P1118="Y",P1118="N",P1118="U",P1118="X"),IF(P1118=O1118,1,0),0),IF(OR(S1118="Y",S1118="N",S1118="U",S1118="X"),IF(S1118=R1118,1,0),0))</f>
        <v/>
      </c>
      <c r="AU1118" s="14">
        <f>A1118&amp;"|"&amp;LEFT(C1118,1)</f>
        <v/>
      </c>
      <c r="AV1118" s="14">
        <f>F1118&amp;I1118&amp;L1118&amp;O1118&amp;R1118</f>
        <v/>
      </c>
      <c r="AW1118" s="14">
        <f>G1118&amp;J1118&amp;M1118&amp;P1118&amp;S1118</f>
        <v/>
      </c>
    </row>
    <row r="1119" ht="70" customHeight="1">
      <c r="A1119" s="14" t="inlineStr">
        <is>
          <t>DS-140</t>
        </is>
      </c>
      <c r="B1119" s="14" t="inlineStr">
        <is>
          <t>Asphalt Cracks</t>
        </is>
      </c>
      <c r="C1119" s="14" t="inlineStr">
        <is>
          <t>M Sensor Details</t>
        </is>
      </c>
      <c r="D1119" s="14">
        <f>MCDM_Settings!$D$12</f>
        <v/>
      </c>
      <c r="E1119" s="14" t="inlineStr">
        <is>
          <t>M1 Identify equipment</t>
        </is>
      </c>
      <c r="F1119" s="21" t="inlineStr">
        <is>
          <t>U</t>
        </is>
      </c>
      <c r="G1119" s="23" t="n"/>
      <c r="H1119" s="14" t="inlineStr">
        <is>
          <t>M2 Specify the scale</t>
        </is>
      </c>
      <c r="I1119" s="21" t="inlineStr">
        <is>
          <t>U</t>
        </is>
      </c>
      <c r="J1119" s="23" t="n"/>
      <c r="K1119" s="14" t="inlineStr">
        <is>
          <t>M3 Locate the records</t>
        </is>
      </c>
      <c r="L1119" s="21" t="inlineStr">
        <is>
          <t>U</t>
        </is>
      </c>
      <c r="M1119" s="23" t="n"/>
      <c r="N1119" s="14" t="inlineStr">
        <is>
          <t>M4 Report precision</t>
        </is>
      </c>
      <c r="O1119" s="21" t="inlineStr">
        <is>
          <t>U</t>
        </is>
      </c>
      <c r="P1119" s="23" t="n"/>
      <c r="Q1119" s="14" t="inlineStr">
        <is>
          <t>M5 Explain processing</t>
        </is>
      </c>
      <c r="R1119" s="21" t="inlineStr">
        <is>
          <t>U</t>
        </is>
      </c>
      <c r="S1119" s="23" t="n"/>
      <c r="T1119" s="14">
        <f>IF(Z1119=0,IF(ISNUMBER(SEARCH("X",AV1119)),"Unrated (0-5; X)","Unrated (0-5)"),IF(Z1119=1,V1119&amp;"/5",V1119&amp;"-"&amp;X1119&amp;"/5 (P"&amp;IF(ISNUMBER(SEARCH("X",AV1119)),"; X","")&amp;")"))</f>
        <v/>
      </c>
      <c r="U1119" s="26">
        <f>IF(AS1119=0,"",IF(AR1119=0,"Incomplete/invalid",IF(AA1119=0,IF(ISNUMBER(SEARCH("X",AW1119)),"Unrated (0-5; X)","Unrated (0-5)"),IF(AA1119=1,W1119&amp;"/5",W1119&amp;"-"&amp;Y1119&amp;"/5 (P"&amp;IF(ISNUMBER(SEARCH("X",AW1119)),"; X","")&amp;")"))))</f>
        <v/>
      </c>
      <c r="V1119" s="53">
        <f>LEN(AV1119)-LEN(SUBSTITUTE(AV1119,"Y",""))</f>
        <v/>
      </c>
      <c r="W1119" s="54">
        <f>IF(AR1119=1,LEN(AW1119)-LEN(SUBSTITUTE(AW1119,"Y","")),"")</f>
        <v/>
      </c>
      <c r="X1119" s="53">
        <f>5-(LEN(AV1119)-LEN(SUBSTITUTE(AV1119,"N","")))</f>
        <v/>
      </c>
      <c r="Y1119" s="54">
        <f>IF(AR1119=1,5-(LEN(AW1119)-LEN(SUBSTITUTE(AW1119,"N",""))),"")</f>
        <v/>
      </c>
      <c r="Z1119" s="55">
        <f>(V1119+5-X1119)/5</f>
        <v/>
      </c>
      <c r="AA1119" s="56">
        <f>IF(AR1119=1,(W1119+5-Y1119)/5,"")</f>
        <v/>
      </c>
      <c r="AB1119" s="57">
        <f>D1119*V1119/5</f>
        <v/>
      </c>
      <c r="AC1119" s="58">
        <f>IF(AR1119=1,D1119*W1119/5,"")</f>
        <v/>
      </c>
      <c r="AD1119" s="57">
        <f>D1119*X1119/5</f>
        <v/>
      </c>
      <c r="AE1119" s="58">
        <f>IF(AR1119=1,D1119*Y1119/5,"")</f>
        <v/>
      </c>
      <c r="AF1119" s="57">
        <f>D1119*Z1119</f>
        <v/>
      </c>
      <c r="AG1119" s="58">
        <f>IF(AR1119=1,D1119*AA1119,"")</f>
        <v/>
      </c>
      <c r="AH1119" s="14" t="inlineStr">
        <is>
          <t>Y: none | N: none | X: none | U: M1, M2, M3, M4, M5. See dataset-specific evidence note in MCDM_Grades and the complete rules in MCDM_Rubric.</t>
        </is>
      </c>
      <c r="AI1119" s="27" t="n"/>
      <c r="AJ1119" s="14" t="inlineStr">
        <is>
          <t>https://www.kaggle.com/datasets/abrahamanderson/asphalt-cracks</t>
        </is>
      </c>
      <c r="AK1119" s="27" t="n"/>
      <c r="AL1119" s="14" t="inlineStr">
        <is>
          <t>P: primary documentation (not evaluator-verified data quality)</t>
        </is>
      </c>
      <c r="AM1119" s="27" t="n"/>
      <c r="AN1119" s="14" t="inlineStr">
        <is>
          <t>Kaggle dataset 1811838 v1</t>
        </is>
      </c>
      <c r="AO1119" s="27" t="n"/>
      <c r="AP1119" s="14" t="inlineStr">
        <is>
          <t>2026-09-07</t>
        </is>
      </c>
      <c r="AQ1119" s="27" t="n"/>
      <c r="AR1119" s="14">
        <f>IF(AND(AS1119=5,LEN(AW1119)=5,LEN(SUBSTITUTE(SUBSTITUTE(SUBSTITUTE(SUBSTITUTE(AW1119,"Y",""),"N",""),"U",""),"X",""))=0),1,0)</f>
        <v/>
      </c>
      <c r="AS1119" s="14">
        <f>COUNTA(G1119,J1119,M1119,P1119,S1119)</f>
        <v/>
      </c>
      <c r="AT1119" s="14">
        <f>SUM(IF(OR(G1119="Y",G1119="N",G1119="U",G1119="X"),IF(G1119=F1119,1,0),0),IF(OR(J1119="Y",J1119="N",J1119="U",J1119="X"),IF(J1119=I1119,1,0),0),IF(OR(M1119="Y",M1119="N",M1119="U",M1119="X"),IF(M1119=L1119,1,0),0),IF(OR(P1119="Y",P1119="N",P1119="U",P1119="X"),IF(P1119=O1119,1,0),0),IF(OR(S1119="Y",S1119="N",S1119="U",S1119="X"),IF(S1119=R1119,1,0),0))</f>
        <v/>
      </c>
      <c r="AU1119" s="14">
        <f>A1119&amp;"|"&amp;LEFT(C1119,1)</f>
        <v/>
      </c>
      <c r="AV1119" s="14">
        <f>F1119&amp;I1119&amp;L1119&amp;O1119&amp;R1119</f>
        <v/>
      </c>
      <c r="AW1119" s="14">
        <f>G1119&amp;J1119&amp;M1119&amp;P1119&amp;S1119</f>
        <v/>
      </c>
    </row>
    <row r="1120" ht="70" customHeight="1">
      <c r="A1120" s="14" t="inlineStr">
        <is>
          <t>DS-140</t>
        </is>
      </c>
      <c r="B1120" s="14" t="inlineStr">
        <is>
          <t>Asphalt Cracks</t>
        </is>
      </c>
      <c r="C1120" s="14" t="inlineStr">
        <is>
          <t>V Test Readiness</t>
        </is>
      </c>
      <c r="D1120" s="14">
        <f>MCDM_Settings!$D$13</f>
        <v/>
      </c>
      <c r="E1120" s="14" t="inlineStr">
        <is>
          <t>V1 Identify test data</t>
        </is>
      </c>
      <c r="F1120" s="21" t="inlineStr">
        <is>
          <t>U</t>
        </is>
      </c>
      <c r="G1120" s="23" t="n"/>
      <c r="H1120" s="14" t="inlineStr">
        <is>
          <t>V2 Define the splits</t>
        </is>
      </c>
      <c r="I1120" s="21" t="inlineStr">
        <is>
          <t>U</t>
        </is>
      </c>
      <c r="J1120" s="23" t="n"/>
      <c r="K1120" s="14" t="inlineStr">
        <is>
          <t>V3 Prevent leakage</t>
        </is>
      </c>
      <c r="L1120" s="21" t="inlineStr">
        <is>
          <t>U</t>
        </is>
      </c>
      <c r="M1120" s="23" t="n"/>
      <c r="N1120" s="14" t="inlineStr">
        <is>
          <t>V4 Provide a baseline</t>
        </is>
      </c>
      <c r="O1120" s="21" t="inlineStr">
        <is>
          <t>U</t>
        </is>
      </c>
      <c r="P1120" s="23" t="n"/>
      <c r="Q1120" s="14" t="inlineStr">
        <is>
          <t>V5 Report uncertainty</t>
        </is>
      </c>
      <c r="R1120" s="21" t="inlineStr">
        <is>
          <t>U</t>
        </is>
      </c>
      <c r="S1120" s="23" t="n"/>
      <c r="T1120" s="14">
        <f>IF(Z1120=0,IF(ISNUMBER(SEARCH("X",AV1120)),"Unrated (0-5; X)","Unrated (0-5)"),IF(Z1120=1,V1120&amp;"/5",V1120&amp;"-"&amp;X1120&amp;"/5 (P"&amp;IF(ISNUMBER(SEARCH("X",AV1120)),"; X","")&amp;")"))</f>
        <v/>
      </c>
      <c r="U1120" s="26">
        <f>IF(AS1120=0,"",IF(AR1120=0,"Incomplete/invalid",IF(AA1120=0,IF(ISNUMBER(SEARCH("X",AW1120)),"Unrated (0-5; X)","Unrated (0-5)"),IF(AA1120=1,W1120&amp;"/5",W1120&amp;"-"&amp;Y1120&amp;"/5 (P"&amp;IF(ISNUMBER(SEARCH("X",AW1120)),"; X","")&amp;")"))))</f>
        <v/>
      </c>
      <c r="V1120" s="53">
        <f>LEN(AV1120)-LEN(SUBSTITUTE(AV1120,"Y",""))</f>
        <v/>
      </c>
      <c r="W1120" s="54">
        <f>IF(AR1120=1,LEN(AW1120)-LEN(SUBSTITUTE(AW1120,"Y","")),"")</f>
        <v/>
      </c>
      <c r="X1120" s="53">
        <f>5-(LEN(AV1120)-LEN(SUBSTITUTE(AV1120,"N","")))</f>
        <v/>
      </c>
      <c r="Y1120" s="54">
        <f>IF(AR1120=1,5-(LEN(AW1120)-LEN(SUBSTITUTE(AW1120,"N",""))),"")</f>
        <v/>
      </c>
      <c r="Z1120" s="55">
        <f>(V1120+5-X1120)/5</f>
        <v/>
      </c>
      <c r="AA1120" s="56">
        <f>IF(AR1120=1,(W1120+5-Y1120)/5,"")</f>
        <v/>
      </c>
      <c r="AB1120" s="57">
        <f>D1120*V1120/5</f>
        <v/>
      </c>
      <c r="AC1120" s="58">
        <f>IF(AR1120=1,D1120*W1120/5,"")</f>
        <v/>
      </c>
      <c r="AD1120" s="57">
        <f>D1120*X1120/5</f>
        <v/>
      </c>
      <c r="AE1120" s="58">
        <f>IF(AR1120=1,D1120*Y1120/5,"")</f>
        <v/>
      </c>
      <c r="AF1120" s="57">
        <f>D1120*Z1120</f>
        <v/>
      </c>
      <c r="AG1120" s="58">
        <f>IF(AR1120=1,D1120*AA1120,"")</f>
        <v/>
      </c>
      <c r="AH1120" s="14" t="inlineStr">
        <is>
          <t>Y: none | N: none | X: none | U: V1, V2, V3, V4, V5. See dataset-specific evidence note in MCDM_Grades and the complete rules in MCDM_Rubric.</t>
        </is>
      </c>
      <c r="AI1120" s="27" t="n"/>
      <c r="AJ1120" s="14" t="inlineStr">
        <is>
          <t>https://www.kaggle.com/datasets/abrahamanderson/asphalt-cracks</t>
        </is>
      </c>
      <c r="AK1120" s="27" t="n"/>
      <c r="AL1120" s="14" t="inlineStr">
        <is>
          <t>P: primary documentation (not evaluator-verified data quality)</t>
        </is>
      </c>
      <c r="AM1120" s="27" t="n"/>
      <c r="AN1120" s="14" t="inlineStr">
        <is>
          <t>Kaggle dataset 1811838 v1</t>
        </is>
      </c>
      <c r="AO1120" s="27" t="n"/>
      <c r="AP1120" s="14" t="inlineStr">
        <is>
          <t>2026-09-07</t>
        </is>
      </c>
      <c r="AQ1120" s="27" t="n"/>
      <c r="AR1120" s="14">
        <f>IF(AND(AS1120=5,LEN(AW1120)=5,LEN(SUBSTITUTE(SUBSTITUTE(SUBSTITUTE(SUBSTITUTE(AW1120,"Y",""),"N",""),"U",""),"X",""))=0),1,0)</f>
        <v/>
      </c>
      <c r="AS1120" s="14">
        <f>COUNTA(G1120,J1120,M1120,P1120,S1120)</f>
        <v/>
      </c>
      <c r="AT1120" s="14">
        <f>SUM(IF(OR(G1120="Y",G1120="N",G1120="U",G1120="X"),IF(G1120=F1120,1,0),0),IF(OR(J1120="Y",J1120="N",J1120="U",J1120="X"),IF(J1120=I1120,1,0),0),IF(OR(M1120="Y",M1120="N",M1120="U",M1120="X"),IF(M1120=L1120,1,0),0),IF(OR(P1120="Y",P1120="N",P1120="U",P1120="X"),IF(P1120=O1120,1,0),0),IF(OR(S1120="Y",S1120="N",S1120="U",S1120="X"),IF(S1120=R1120,1,0),0))</f>
        <v/>
      </c>
      <c r="AU1120" s="14">
        <f>A1120&amp;"|"&amp;LEFT(C1120,1)</f>
        <v/>
      </c>
      <c r="AV1120" s="14">
        <f>F1120&amp;I1120&amp;L1120&amp;O1120&amp;R1120</f>
        <v/>
      </c>
      <c r="AW1120" s="14">
        <f>G1120&amp;J1120&amp;M1120&amp;P1120&amp;S1120</f>
        <v/>
      </c>
    </row>
    <row r="1121" ht="70" customHeight="1">
      <c r="A1121" s="14" t="inlineStr">
        <is>
          <t>DS-140</t>
        </is>
      </c>
      <c r="B1121" s="14" t="inlineStr">
        <is>
          <t>Asphalt Cracks</t>
        </is>
      </c>
      <c r="C1121" s="14" t="inlineStr">
        <is>
          <t>E Engineering Value</t>
        </is>
      </c>
      <c r="D1121" s="14">
        <f>MCDM_Settings!$D$14</f>
        <v/>
      </c>
      <c r="E1121" s="14" t="inlineStr">
        <is>
          <t>E1 Define the outcome</t>
        </is>
      </c>
      <c r="F1121" s="21" t="inlineStr">
        <is>
          <t>U</t>
        </is>
      </c>
      <c r="G1121" s="23" t="n"/>
      <c r="H1121" s="14" t="inlineStr">
        <is>
          <t>E2 Provide measurements</t>
        </is>
      </c>
      <c r="I1121" s="21" t="inlineStr">
        <is>
          <t>U</t>
        </is>
      </c>
      <c r="J1121" s="23" t="n"/>
      <c r="K1121" s="14" t="inlineStr">
        <is>
          <t>E3 Link the records</t>
        </is>
      </c>
      <c r="L1121" s="21" t="inlineStr">
        <is>
          <t>U</t>
        </is>
      </c>
      <c r="M1121" s="23" t="n"/>
      <c r="N1121" s="14" t="inlineStr">
        <is>
          <t>E4 Map agency needs</t>
        </is>
      </c>
      <c r="O1121" s="21" t="inlineStr">
        <is>
          <t>U</t>
        </is>
      </c>
      <c r="P1121" s="23" t="n"/>
      <c r="Q1121" s="14" t="inlineStr">
        <is>
          <t>E5 Validate the decision</t>
        </is>
      </c>
      <c r="R1121" s="21" t="inlineStr">
        <is>
          <t>U</t>
        </is>
      </c>
      <c r="S1121" s="23" t="n"/>
      <c r="T1121" s="14">
        <f>IF(Z1121=0,IF(ISNUMBER(SEARCH("X",AV1121)),"Unrated (0-5; X)","Unrated (0-5)"),IF(Z1121=1,V1121&amp;"/5",V1121&amp;"-"&amp;X1121&amp;"/5 (P"&amp;IF(ISNUMBER(SEARCH("X",AV1121)),"; X","")&amp;")"))</f>
        <v/>
      </c>
      <c r="U1121" s="26">
        <f>IF(AS1121=0,"",IF(AR1121=0,"Incomplete/invalid",IF(AA1121=0,IF(ISNUMBER(SEARCH("X",AW1121)),"Unrated (0-5; X)","Unrated (0-5)"),IF(AA1121=1,W1121&amp;"/5",W1121&amp;"-"&amp;Y1121&amp;"/5 (P"&amp;IF(ISNUMBER(SEARCH("X",AW1121)),"; X","")&amp;")"))))</f>
        <v/>
      </c>
      <c r="V1121" s="53">
        <f>LEN(AV1121)-LEN(SUBSTITUTE(AV1121,"Y",""))</f>
        <v/>
      </c>
      <c r="W1121" s="54">
        <f>IF(AR1121=1,LEN(AW1121)-LEN(SUBSTITUTE(AW1121,"Y","")),"")</f>
        <v/>
      </c>
      <c r="X1121" s="53">
        <f>5-(LEN(AV1121)-LEN(SUBSTITUTE(AV1121,"N","")))</f>
        <v/>
      </c>
      <c r="Y1121" s="54">
        <f>IF(AR1121=1,5-(LEN(AW1121)-LEN(SUBSTITUTE(AW1121,"N",""))),"")</f>
        <v/>
      </c>
      <c r="Z1121" s="55">
        <f>(V1121+5-X1121)/5</f>
        <v/>
      </c>
      <c r="AA1121" s="56">
        <f>IF(AR1121=1,(W1121+5-Y1121)/5,"")</f>
        <v/>
      </c>
      <c r="AB1121" s="57">
        <f>D1121*V1121/5</f>
        <v/>
      </c>
      <c r="AC1121" s="58">
        <f>IF(AR1121=1,D1121*W1121/5,"")</f>
        <v/>
      </c>
      <c r="AD1121" s="57">
        <f>D1121*X1121/5</f>
        <v/>
      </c>
      <c r="AE1121" s="58">
        <f>IF(AR1121=1,D1121*Y1121/5,"")</f>
        <v/>
      </c>
      <c r="AF1121" s="57">
        <f>D1121*Z1121</f>
        <v/>
      </c>
      <c r="AG1121" s="58">
        <f>IF(AR1121=1,D1121*AA1121,"")</f>
        <v/>
      </c>
      <c r="AH1121" s="14" t="inlineStr">
        <is>
          <t>Y: none | N: none | X: none | U: E1, E2, E3, E4, E5. See dataset-specific evidence note in MCDM_Grades and the complete rules in MCDM_Rubric.</t>
        </is>
      </c>
      <c r="AI1121" s="27" t="n"/>
      <c r="AJ1121" s="14" t="inlineStr">
        <is>
          <t>https://www.kaggle.com/datasets/abrahamanderson/asphalt-cracks</t>
        </is>
      </c>
      <c r="AK1121" s="27" t="n"/>
      <c r="AL1121" s="14" t="inlineStr">
        <is>
          <t>P: primary documentation (not evaluator-verified data quality)</t>
        </is>
      </c>
      <c r="AM1121" s="27" t="n"/>
      <c r="AN1121" s="14" t="inlineStr">
        <is>
          <t>Kaggle dataset 1811838 v1</t>
        </is>
      </c>
      <c r="AO1121" s="27" t="n"/>
      <c r="AP1121" s="14" t="inlineStr">
        <is>
          <t>2026-09-07</t>
        </is>
      </c>
      <c r="AQ1121" s="27" t="n"/>
      <c r="AR1121" s="14">
        <f>IF(AND(AS1121=5,LEN(AW1121)=5,LEN(SUBSTITUTE(SUBSTITUTE(SUBSTITUTE(SUBSTITUTE(AW1121,"Y",""),"N",""),"U",""),"X",""))=0),1,0)</f>
        <v/>
      </c>
      <c r="AS1121" s="14">
        <f>COUNTA(G1121,J1121,M1121,P1121,S1121)</f>
        <v/>
      </c>
      <c r="AT1121" s="14">
        <f>SUM(IF(OR(G1121="Y",G1121="N",G1121="U",G1121="X"),IF(G1121=F1121,1,0),0),IF(OR(J1121="Y",J1121="N",J1121="U",J1121="X"),IF(J1121=I1121,1,0),0),IF(OR(M1121="Y",M1121="N",M1121="U",M1121="X"),IF(M1121=L1121,1,0),0),IF(OR(P1121="Y",P1121="N",P1121="U",P1121="X"),IF(P1121=O1121,1,0),0),IF(OR(S1121="Y",S1121="N",S1121="U",S1121="X"),IF(S1121=R1121,1,0),0))</f>
        <v/>
      </c>
      <c r="AU1121" s="14">
        <f>A1121&amp;"|"&amp;LEFT(C1121,1)</f>
        <v/>
      </c>
      <c r="AV1121" s="14">
        <f>F1121&amp;I1121&amp;L1121&amp;O1121&amp;R1121</f>
        <v/>
      </c>
      <c r="AW1121" s="14">
        <f>G1121&amp;J1121&amp;M1121&amp;P1121&amp;S1121</f>
        <v/>
      </c>
    </row>
    <row r="1122" ht="70" customHeight="1">
      <c r="A1122" s="14" t="inlineStr">
        <is>
          <t>DS-141</t>
        </is>
      </c>
      <c r="B1122" s="14" t="inlineStr">
        <is>
          <t>CDAC-DAI Pavement Distress Detection</t>
        </is>
      </c>
      <c r="C1122" s="14" t="inlineStr">
        <is>
          <t>A Access</t>
        </is>
      </c>
      <c r="D1122" s="14">
        <f>MCDM_Settings!$D$7</f>
        <v/>
      </c>
      <c r="E1122" s="14" t="inlineStr">
        <is>
          <t>A1 Find the release</t>
        </is>
      </c>
      <c r="F1122" s="21" t="inlineStr">
        <is>
          <t>Y</t>
        </is>
      </c>
      <c r="G1122" s="23" t="n"/>
      <c r="H1122" s="14" t="inlineStr">
        <is>
          <t>A2 Get the data</t>
        </is>
      </c>
      <c r="I1122" s="21" t="inlineStr">
        <is>
          <t>Y</t>
        </is>
      </c>
      <c r="J1122" s="23" t="n"/>
      <c r="K1122" s="14" t="inlineStr">
        <is>
          <t>A3 Check the license</t>
        </is>
      </c>
      <c r="L1122" s="21" t="inlineStr">
        <is>
          <t>U</t>
        </is>
      </c>
      <c r="M1122" s="23" t="n"/>
      <c r="N1122" s="14" t="inlineStr">
        <is>
          <t>A4 Check other rights</t>
        </is>
      </c>
      <c r="O1122" s="21" t="inlineStr">
        <is>
          <t>U</t>
        </is>
      </c>
      <c r="P1122" s="23" t="n"/>
      <c r="Q1122" s="14" t="inlineStr">
        <is>
          <t>A5 Open a sample</t>
        </is>
      </c>
      <c r="R1122" s="21" t="inlineStr">
        <is>
          <t>U</t>
        </is>
      </c>
      <c r="S1122" s="23" t="n"/>
      <c r="T1122" s="14">
        <f>IF(Z1122=0,IF(ISNUMBER(SEARCH("X",AV1122)),"Unrated (0-5; X)","Unrated (0-5)"),IF(Z1122=1,V1122&amp;"/5",V1122&amp;"-"&amp;X1122&amp;"/5 (P"&amp;IF(ISNUMBER(SEARCH("X",AV1122)),"; X","")&amp;")"))</f>
        <v/>
      </c>
      <c r="U1122" s="26">
        <f>IF(AS1122=0,"",IF(AR1122=0,"Incomplete/invalid",IF(AA1122=0,IF(ISNUMBER(SEARCH("X",AW1122)),"Unrated (0-5; X)","Unrated (0-5)"),IF(AA1122=1,W1122&amp;"/5",W1122&amp;"-"&amp;Y1122&amp;"/5 (P"&amp;IF(ISNUMBER(SEARCH("X",AW1122)),"; X","")&amp;")"))))</f>
        <v/>
      </c>
      <c r="V1122" s="53">
        <f>LEN(AV1122)-LEN(SUBSTITUTE(AV1122,"Y",""))</f>
        <v/>
      </c>
      <c r="W1122" s="54">
        <f>IF(AR1122=1,LEN(AW1122)-LEN(SUBSTITUTE(AW1122,"Y","")),"")</f>
        <v/>
      </c>
      <c r="X1122" s="53">
        <f>5-(LEN(AV1122)-LEN(SUBSTITUTE(AV1122,"N","")))</f>
        <v/>
      </c>
      <c r="Y1122" s="54">
        <f>IF(AR1122=1,5-(LEN(AW1122)-LEN(SUBSTITUTE(AW1122,"N",""))),"")</f>
        <v/>
      </c>
      <c r="Z1122" s="55">
        <f>(V1122+5-X1122)/5</f>
        <v/>
      </c>
      <c r="AA1122" s="56">
        <f>IF(AR1122=1,(W1122+5-Y1122)/5,"")</f>
        <v/>
      </c>
      <c r="AB1122" s="57">
        <f>D1122*V1122/5</f>
        <v/>
      </c>
      <c r="AC1122" s="58">
        <f>IF(AR1122=1,D1122*W1122/5,"")</f>
        <v/>
      </c>
      <c r="AD1122" s="57">
        <f>D1122*X1122/5</f>
        <v/>
      </c>
      <c r="AE1122" s="58">
        <f>IF(AR1122=1,D1122*Y1122/5,"")</f>
        <v/>
      </c>
      <c r="AF1122" s="57">
        <f>D1122*Z1122</f>
        <v/>
      </c>
      <c r="AG1122" s="58">
        <f>IF(AR1122=1,D1122*AA1122,"")</f>
        <v/>
      </c>
      <c r="AH1122" s="14" t="inlineStr">
        <is>
          <t>Y: A1, A2 | N: none | X: none | U: A3, A4, A5. See dataset-specific evidence note in MCDM_Grades and the complete rules in MCDM_Rubric.</t>
        </is>
      </c>
      <c r="AI1122" s="27" t="n"/>
      <c r="AJ1122" s="14" t="inlineStr">
        <is>
          <t>https://www.kaggle.com/datasets/shubhamadsul97/cdac-dai-pavement-distress-detection</t>
        </is>
      </c>
      <c r="AK1122" s="27" t="n"/>
      <c r="AL1122" s="14" t="inlineStr">
        <is>
          <t>P: primary documentation (not evaluator-verified data quality)</t>
        </is>
      </c>
      <c r="AM1122" s="27" t="n"/>
      <c r="AN1122" s="14" t="inlineStr">
        <is>
          <t>Kaggle dataset 2945325 v1</t>
        </is>
      </c>
      <c r="AO1122" s="27" t="n"/>
      <c r="AP1122" s="14" t="inlineStr">
        <is>
          <t>2026-09-07</t>
        </is>
      </c>
      <c r="AQ1122" s="27" t="n"/>
      <c r="AR1122" s="14">
        <f>IF(AND(AS1122=5,LEN(AW1122)=5,LEN(SUBSTITUTE(SUBSTITUTE(SUBSTITUTE(SUBSTITUTE(AW1122,"Y",""),"N",""),"U",""),"X",""))=0),1,0)</f>
        <v/>
      </c>
      <c r="AS1122" s="14">
        <f>COUNTA(G1122,J1122,M1122,P1122,S1122)</f>
        <v/>
      </c>
      <c r="AT1122" s="14">
        <f>SUM(IF(OR(G1122="Y",G1122="N",G1122="U",G1122="X"),IF(G1122=F1122,1,0),0),IF(OR(J1122="Y",J1122="N",J1122="U",J1122="X"),IF(J1122=I1122,1,0),0),IF(OR(M1122="Y",M1122="N",M1122="U",M1122="X"),IF(M1122=L1122,1,0),0),IF(OR(P1122="Y",P1122="N",P1122="U",P1122="X"),IF(P1122=O1122,1,0),0),IF(OR(S1122="Y",S1122="N",S1122="U",S1122="X"),IF(S1122=R1122,1,0),0))</f>
        <v/>
      </c>
      <c r="AU1122" s="14">
        <f>A1122&amp;"|"&amp;LEFT(C1122,1)</f>
        <v/>
      </c>
      <c r="AV1122" s="14">
        <f>F1122&amp;I1122&amp;L1122&amp;O1122&amp;R1122</f>
        <v/>
      </c>
      <c r="AW1122" s="14">
        <f>G1122&amp;J1122&amp;M1122&amp;P1122&amp;S1122</f>
        <v/>
      </c>
    </row>
    <row r="1123" ht="70" customHeight="1">
      <c r="A1123" s="14" t="inlineStr">
        <is>
          <t>DS-141</t>
        </is>
      </c>
      <c r="B1123" s="14" t="inlineStr">
        <is>
          <t>CDAC-DAI Pavement Distress Detection</t>
        </is>
      </c>
      <c r="C1123" s="14" t="inlineStr">
        <is>
          <t>L Label Quality</t>
        </is>
      </c>
      <c r="D1123" s="14">
        <f>MCDM_Settings!$D$8</f>
        <v/>
      </c>
      <c r="E1123" s="14" t="inlineStr">
        <is>
          <t>L1 Define the targets</t>
        </is>
      </c>
      <c r="F1123" s="21" t="inlineStr">
        <is>
          <t>U</t>
        </is>
      </c>
      <c r="G1123" s="23" t="n"/>
      <c r="H1123" s="14" t="inlineStr">
        <is>
          <t>L2 Explain the rules</t>
        </is>
      </c>
      <c r="I1123" s="21" t="inlineStr">
        <is>
          <t>U</t>
        </is>
      </c>
      <c r="J1123" s="23" t="n"/>
      <c r="K1123" s="14" t="inlineStr">
        <is>
          <t>L3 Identify the team</t>
        </is>
      </c>
      <c r="L1123" s="21" t="inlineStr">
        <is>
          <t>U</t>
        </is>
      </c>
      <c r="M1123" s="23" t="n"/>
      <c r="N1123" s="14" t="inlineStr">
        <is>
          <t>L4 Review and correct</t>
        </is>
      </c>
      <c r="O1123" s="21" t="inlineStr">
        <is>
          <t>U</t>
        </is>
      </c>
      <c r="P1123" s="23" t="n"/>
      <c r="Q1123" s="14" t="inlineStr">
        <is>
          <t>L5 Measure reliability</t>
        </is>
      </c>
      <c r="R1123" s="21" t="inlineStr">
        <is>
          <t>U</t>
        </is>
      </c>
      <c r="S1123" s="23" t="n"/>
      <c r="T1123" s="14">
        <f>IF(Z1123=0,IF(ISNUMBER(SEARCH("X",AV1123)),"Unrated (0-5; X)","Unrated (0-5)"),IF(Z1123=1,V1123&amp;"/5",V1123&amp;"-"&amp;X1123&amp;"/5 (P"&amp;IF(ISNUMBER(SEARCH("X",AV1123)),"; X","")&amp;")"))</f>
        <v/>
      </c>
      <c r="U1123" s="26">
        <f>IF(AS1123=0,"",IF(AR1123=0,"Incomplete/invalid",IF(AA1123=0,IF(ISNUMBER(SEARCH("X",AW1123)),"Unrated (0-5; X)","Unrated (0-5)"),IF(AA1123=1,W1123&amp;"/5",W1123&amp;"-"&amp;Y1123&amp;"/5 (P"&amp;IF(ISNUMBER(SEARCH("X",AW1123)),"; X","")&amp;")"))))</f>
        <v/>
      </c>
      <c r="V1123" s="53">
        <f>LEN(AV1123)-LEN(SUBSTITUTE(AV1123,"Y",""))</f>
        <v/>
      </c>
      <c r="W1123" s="54">
        <f>IF(AR1123=1,LEN(AW1123)-LEN(SUBSTITUTE(AW1123,"Y","")),"")</f>
        <v/>
      </c>
      <c r="X1123" s="53">
        <f>5-(LEN(AV1123)-LEN(SUBSTITUTE(AV1123,"N","")))</f>
        <v/>
      </c>
      <c r="Y1123" s="54">
        <f>IF(AR1123=1,5-(LEN(AW1123)-LEN(SUBSTITUTE(AW1123,"N",""))),"")</f>
        <v/>
      </c>
      <c r="Z1123" s="55">
        <f>(V1123+5-X1123)/5</f>
        <v/>
      </c>
      <c r="AA1123" s="56">
        <f>IF(AR1123=1,(W1123+5-Y1123)/5,"")</f>
        <v/>
      </c>
      <c r="AB1123" s="57">
        <f>D1123*V1123/5</f>
        <v/>
      </c>
      <c r="AC1123" s="58">
        <f>IF(AR1123=1,D1123*W1123/5,"")</f>
        <v/>
      </c>
      <c r="AD1123" s="57">
        <f>D1123*X1123/5</f>
        <v/>
      </c>
      <c r="AE1123" s="58">
        <f>IF(AR1123=1,D1123*Y1123/5,"")</f>
        <v/>
      </c>
      <c r="AF1123" s="57">
        <f>D1123*Z1123</f>
        <v/>
      </c>
      <c r="AG1123" s="58">
        <f>IF(AR1123=1,D1123*AA1123,"")</f>
        <v/>
      </c>
      <c r="AH1123" s="14" t="inlineStr">
        <is>
          <t>Y: none | N: none | X: none | U: L1, L2, L3, L4, L5. See dataset-specific evidence note in MCDM_Grades and the complete rules in MCDM_Rubric.</t>
        </is>
      </c>
      <c r="AI1123" s="27" t="n"/>
      <c r="AJ1123" s="14" t="inlineStr">
        <is>
          <t>https://www.kaggle.com/datasets/shubhamadsul97/cdac-dai-pavement-distress-detection</t>
        </is>
      </c>
      <c r="AK1123" s="27" t="n"/>
      <c r="AL1123" s="14" t="inlineStr">
        <is>
          <t>P: primary documentation (not evaluator-verified data quality)</t>
        </is>
      </c>
      <c r="AM1123" s="27" t="n"/>
      <c r="AN1123" s="14" t="inlineStr">
        <is>
          <t>Kaggle dataset 2945325 v1</t>
        </is>
      </c>
      <c r="AO1123" s="27" t="n"/>
      <c r="AP1123" s="14" t="inlineStr">
        <is>
          <t>2026-09-07</t>
        </is>
      </c>
      <c r="AQ1123" s="27" t="n"/>
      <c r="AR1123" s="14">
        <f>IF(AND(AS1123=5,LEN(AW1123)=5,LEN(SUBSTITUTE(SUBSTITUTE(SUBSTITUTE(SUBSTITUTE(AW1123,"Y",""),"N",""),"U",""),"X",""))=0),1,0)</f>
        <v/>
      </c>
      <c r="AS1123" s="14">
        <f>COUNTA(G1123,J1123,M1123,P1123,S1123)</f>
        <v/>
      </c>
      <c r="AT1123" s="14">
        <f>SUM(IF(OR(G1123="Y",G1123="N",G1123="U",G1123="X"),IF(G1123=F1123,1,0),0),IF(OR(J1123="Y",J1123="N",J1123="U",J1123="X"),IF(J1123=I1123,1,0),0),IF(OR(M1123="Y",M1123="N",M1123="U",M1123="X"),IF(M1123=L1123,1,0),0),IF(OR(P1123="Y",P1123="N",P1123="U",P1123="X"),IF(P1123=O1123,1,0),0),IF(OR(S1123="Y",S1123="N",S1123="U",S1123="X"),IF(S1123=R1123,1,0),0))</f>
        <v/>
      </c>
      <c r="AU1123" s="14">
        <f>A1123&amp;"|"&amp;LEFT(C1123,1)</f>
        <v/>
      </c>
      <c r="AV1123" s="14">
        <f>F1123&amp;I1123&amp;L1123&amp;O1123&amp;R1123</f>
        <v/>
      </c>
      <c r="AW1123" s="14">
        <f>G1123&amp;J1123&amp;M1123&amp;P1123&amp;S1123</f>
        <v/>
      </c>
    </row>
    <row r="1124" ht="70" customHeight="1">
      <c r="A1124" s="14" t="inlineStr">
        <is>
          <t>DS-141</t>
        </is>
      </c>
      <c r="B1124" s="14" t="inlineStr">
        <is>
          <t>CDAC-DAI Pavement Distress Detection</t>
        </is>
      </c>
      <c r="C1124" s="14" t="inlineStr">
        <is>
          <t>D Documentation</t>
        </is>
      </c>
      <c r="D1124" s="14">
        <f>MCDM_Settings!$D$9</f>
        <v/>
      </c>
      <c r="E1124" s="14" t="inlineStr">
        <is>
          <t>D1 Describe the files</t>
        </is>
      </c>
      <c r="F1124" s="21" t="inlineStr">
        <is>
          <t>U</t>
        </is>
      </c>
      <c r="G1124" s="23" t="n"/>
      <c r="H1124" s="14" t="inlineStr">
        <is>
          <t>D2 Explain the source</t>
        </is>
      </c>
      <c r="I1124" s="21" t="inlineStr">
        <is>
          <t>U</t>
        </is>
      </c>
      <c r="J1124" s="23" t="n"/>
      <c r="K1124" s="14" t="inlineStr">
        <is>
          <t>D3 Track the version</t>
        </is>
      </c>
      <c r="L1124" s="21" t="inlineStr">
        <is>
          <t>U</t>
        </is>
      </c>
      <c r="M1124" s="23" t="n"/>
      <c r="N1124" s="14" t="inlineStr">
        <is>
          <t>D4 State the limits</t>
        </is>
      </c>
      <c r="O1124" s="21" t="inlineStr">
        <is>
          <t>U</t>
        </is>
      </c>
      <c r="P1124" s="23" t="n"/>
      <c r="Q1124" s="14" t="inlineStr">
        <is>
          <t>D5 Locate the details</t>
        </is>
      </c>
      <c r="R1124" s="21" t="inlineStr">
        <is>
          <t>U</t>
        </is>
      </c>
      <c r="S1124" s="23" t="n"/>
      <c r="T1124" s="14">
        <f>IF(Z1124=0,IF(ISNUMBER(SEARCH("X",AV1124)),"Unrated (0-5; X)","Unrated (0-5)"),IF(Z1124=1,V1124&amp;"/5",V1124&amp;"-"&amp;X1124&amp;"/5 (P"&amp;IF(ISNUMBER(SEARCH("X",AV1124)),"; X","")&amp;")"))</f>
        <v/>
      </c>
      <c r="U1124" s="26">
        <f>IF(AS1124=0,"",IF(AR1124=0,"Incomplete/invalid",IF(AA1124=0,IF(ISNUMBER(SEARCH("X",AW1124)),"Unrated (0-5; X)","Unrated (0-5)"),IF(AA1124=1,W1124&amp;"/5",W1124&amp;"-"&amp;Y1124&amp;"/5 (P"&amp;IF(ISNUMBER(SEARCH("X",AW1124)),"; X","")&amp;")"))))</f>
        <v/>
      </c>
      <c r="V1124" s="53">
        <f>LEN(AV1124)-LEN(SUBSTITUTE(AV1124,"Y",""))</f>
        <v/>
      </c>
      <c r="W1124" s="54">
        <f>IF(AR1124=1,LEN(AW1124)-LEN(SUBSTITUTE(AW1124,"Y","")),"")</f>
        <v/>
      </c>
      <c r="X1124" s="53">
        <f>5-(LEN(AV1124)-LEN(SUBSTITUTE(AV1124,"N","")))</f>
        <v/>
      </c>
      <c r="Y1124" s="54">
        <f>IF(AR1124=1,5-(LEN(AW1124)-LEN(SUBSTITUTE(AW1124,"N",""))),"")</f>
        <v/>
      </c>
      <c r="Z1124" s="55">
        <f>(V1124+5-X1124)/5</f>
        <v/>
      </c>
      <c r="AA1124" s="56">
        <f>IF(AR1124=1,(W1124+5-Y1124)/5,"")</f>
        <v/>
      </c>
      <c r="AB1124" s="57">
        <f>D1124*V1124/5</f>
        <v/>
      </c>
      <c r="AC1124" s="58">
        <f>IF(AR1124=1,D1124*W1124/5,"")</f>
        <v/>
      </c>
      <c r="AD1124" s="57">
        <f>D1124*X1124/5</f>
        <v/>
      </c>
      <c r="AE1124" s="58">
        <f>IF(AR1124=1,D1124*Y1124/5,"")</f>
        <v/>
      </c>
      <c r="AF1124" s="57">
        <f>D1124*Z1124</f>
        <v/>
      </c>
      <c r="AG1124" s="58">
        <f>IF(AR1124=1,D1124*AA1124,"")</f>
        <v/>
      </c>
      <c r="AH1124" s="14" t="inlineStr">
        <is>
          <t>Y: none | N: none | X: none | U: D1, D2, D3, D4, D5. See dataset-specific evidence note in MCDM_Grades and the complete rules in MCDM_Rubric.</t>
        </is>
      </c>
      <c r="AI1124" s="27" t="n"/>
      <c r="AJ1124" s="14" t="inlineStr">
        <is>
          <t>https://www.kaggle.com/datasets/shubhamadsul97/cdac-dai-pavement-distress-detection</t>
        </is>
      </c>
      <c r="AK1124" s="27" t="n"/>
      <c r="AL1124" s="14" t="inlineStr">
        <is>
          <t>P: primary documentation (not evaluator-verified data quality)</t>
        </is>
      </c>
      <c r="AM1124" s="27" t="n"/>
      <c r="AN1124" s="14" t="inlineStr">
        <is>
          <t>Kaggle dataset 2945325 v1</t>
        </is>
      </c>
      <c r="AO1124" s="27" t="n"/>
      <c r="AP1124" s="14" t="inlineStr">
        <is>
          <t>2026-09-07</t>
        </is>
      </c>
      <c r="AQ1124" s="27" t="n"/>
      <c r="AR1124" s="14">
        <f>IF(AND(AS1124=5,LEN(AW1124)=5,LEN(SUBSTITUTE(SUBSTITUTE(SUBSTITUTE(SUBSTITUTE(AW1124,"Y",""),"N",""),"U",""),"X",""))=0),1,0)</f>
        <v/>
      </c>
      <c r="AS1124" s="14">
        <f>COUNTA(G1124,J1124,M1124,P1124,S1124)</f>
        <v/>
      </c>
      <c r="AT1124" s="14">
        <f>SUM(IF(OR(G1124="Y",G1124="N",G1124="U",G1124="X"),IF(G1124=F1124,1,0),0),IF(OR(J1124="Y",J1124="N",J1124="U",J1124="X"),IF(J1124=I1124,1,0),0),IF(OR(M1124="Y",M1124="N",M1124="U",M1124="X"),IF(M1124=L1124,1,0),0),IF(OR(P1124="Y",P1124="N",P1124="U",P1124="X"),IF(P1124=O1124,1,0),0),IF(OR(S1124="Y",S1124="N",S1124="U",S1124="X"),IF(S1124=R1124,1,0),0))</f>
        <v/>
      </c>
      <c r="AU1124" s="14">
        <f>A1124&amp;"|"&amp;LEFT(C1124,1)</f>
        <v/>
      </c>
      <c r="AV1124" s="14">
        <f>F1124&amp;I1124&amp;L1124&amp;O1124&amp;R1124</f>
        <v/>
      </c>
      <c r="AW1124" s="14">
        <f>G1124&amp;J1124&amp;M1124&amp;P1124&amp;S1124</f>
        <v/>
      </c>
    </row>
    <row r="1125" ht="70" customHeight="1">
      <c r="A1125" s="14" t="inlineStr">
        <is>
          <t>DS-141</t>
        </is>
      </c>
      <c r="B1125" s="14" t="inlineStr">
        <is>
          <t>CDAC-DAI Pavement Distress Detection</t>
        </is>
      </c>
      <c r="C1125" s="14" t="inlineStr">
        <is>
          <t>C Sample Size</t>
        </is>
      </c>
      <c r="D1125" s="14">
        <f>MCDM_Settings!$D$10</f>
        <v/>
      </c>
      <c r="E1125" s="14" t="inlineStr">
        <is>
          <t>C1 Count originals</t>
        </is>
      </c>
      <c r="F1125" s="21" t="inlineStr">
        <is>
          <t>U</t>
        </is>
      </c>
      <c r="G1125" s="23" t="n"/>
      <c r="H1125" s="14" t="inlineStr">
        <is>
          <t>C2 Count each class</t>
        </is>
      </c>
      <c r="I1125" s="21" t="inlineStr">
        <is>
          <t>U</t>
        </is>
      </c>
      <c r="J1125" s="23" t="n"/>
      <c r="K1125" s="14" t="inlineStr">
        <is>
          <t>C3 Count each group</t>
        </is>
      </c>
      <c r="L1125" s="21" t="inlineStr">
        <is>
          <t>U</t>
        </is>
      </c>
      <c r="M1125" s="23" t="n"/>
      <c r="N1125" s="14" t="inlineStr">
        <is>
          <t>C4 Count each split</t>
        </is>
      </c>
      <c r="O1125" s="21" t="inlineStr">
        <is>
          <t>U</t>
        </is>
      </c>
      <c r="P1125" s="23" t="n"/>
      <c r="Q1125" s="14" t="inlineStr">
        <is>
          <t>C5 Justify the size</t>
        </is>
      </c>
      <c r="R1125" s="21" t="inlineStr">
        <is>
          <t>U</t>
        </is>
      </c>
      <c r="S1125" s="23" t="n"/>
      <c r="T1125" s="14">
        <f>IF(Z1125=0,IF(ISNUMBER(SEARCH("X",AV1125)),"Unrated (0-5; X)","Unrated (0-5)"),IF(Z1125=1,V1125&amp;"/5",V1125&amp;"-"&amp;X1125&amp;"/5 (P"&amp;IF(ISNUMBER(SEARCH("X",AV1125)),"; X","")&amp;")"))</f>
        <v/>
      </c>
      <c r="U1125" s="26">
        <f>IF(AS1125=0,"",IF(AR1125=0,"Incomplete/invalid",IF(AA1125=0,IF(ISNUMBER(SEARCH("X",AW1125)),"Unrated (0-5; X)","Unrated (0-5)"),IF(AA1125=1,W1125&amp;"/5",W1125&amp;"-"&amp;Y1125&amp;"/5 (P"&amp;IF(ISNUMBER(SEARCH("X",AW1125)),"; X","")&amp;")"))))</f>
        <v/>
      </c>
      <c r="V1125" s="53">
        <f>LEN(AV1125)-LEN(SUBSTITUTE(AV1125,"Y",""))</f>
        <v/>
      </c>
      <c r="W1125" s="54">
        <f>IF(AR1125=1,LEN(AW1125)-LEN(SUBSTITUTE(AW1125,"Y","")),"")</f>
        <v/>
      </c>
      <c r="X1125" s="53">
        <f>5-(LEN(AV1125)-LEN(SUBSTITUTE(AV1125,"N","")))</f>
        <v/>
      </c>
      <c r="Y1125" s="54">
        <f>IF(AR1125=1,5-(LEN(AW1125)-LEN(SUBSTITUTE(AW1125,"N",""))),"")</f>
        <v/>
      </c>
      <c r="Z1125" s="55">
        <f>(V1125+5-X1125)/5</f>
        <v/>
      </c>
      <c r="AA1125" s="56">
        <f>IF(AR1125=1,(W1125+5-Y1125)/5,"")</f>
        <v/>
      </c>
      <c r="AB1125" s="57">
        <f>D1125*V1125/5</f>
        <v/>
      </c>
      <c r="AC1125" s="58">
        <f>IF(AR1125=1,D1125*W1125/5,"")</f>
        <v/>
      </c>
      <c r="AD1125" s="57">
        <f>D1125*X1125/5</f>
        <v/>
      </c>
      <c r="AE1125" s="58">
        <f>IF(AR1125=1,D1125*Y1125/5,"")</f>
        <v/>
      </c>
      <c r="AF1125" s="57">
        <f>D1125*Z1125</f>
        <v/>
      </c>
      <c r="AG1125" s="58">
        <f>IF(AR1125=1,D1125*AA1125,"")</f>
        <v/>
      </c>
      <c r="AH1125" s="14" t="inlineStr">
        <is>
          <t>Y: none | N: none | X: none | U: C1, C2, C3, C4, C5. See dataset-specific evidence note in MCDM_Grades and the complete rules in MCDM_Rubric.</t>
        </is>
      </c>
      <c r="AI1125" s="27" t="n"/>
      <c r="AJ1125" s="14" t="inlineStr">
        <is>
          <t>https://www.kaggle.com/datasets/shubhamadsul97/cdac-dai-pavement-distress-detection</t>
        </is>
      </c>
      <c r="AK1125" s="27" t="n"/>
      <c r="AL1125" s="14" t="inlineStr">
        <is>
          <t>P: primary documentation (not evaluator-verified data quality)</t>
        </is>
      </c>
      <c r="AM1125" s="27" t="n"/>
      <c r="AN1125" s="14" t="inlineStr">
        <is>
          <t>Kaggle dataset 2945325 v1</t>
        </is>
      </c>
      <c r="AO1125" s="27" t="n"/>
      <c r="AP1125" s="14" t="inlineStr">
        <is>
          <t>2026-09-07</t>
        </is>
      </c>
      <c r="AQ1125" s="27" t="n"/>
      <c r="AR1125" s="14">
        <f>IF(AND(AS1125=5,LEN(AW1125)=5,LEN(SUBSTITUTE(SUBSTITUTE(SUBSTITUTE(SUBSTITUTE(AW1125,"Y",""),"N",""),"U",""),"X",""))=0),1,0)</f>
        <v/>
      </c>
      <c r="AS1125" s="14">
        <f>COUNTA(G1125,J1125,M1125,P1125,S1125)</f>
        <v/>
      </c>
      <c r="AT1125" s="14">
        <f>SUM(IF(OR(G1125="Y",G1125="N",G1125="U",G1125="X"),IF(G1125=F1125,1,0),0),IF(OR(J1125="Y",J1125="N",J1125="U",J1125="X"),IF(J1125=I1125,1,0),0),IF(OR(M1125="Y",M1125="N",M1125="U",M1125="X"),IF(M1125=L1125,1,0),0),IF(OR(P1125="Y",P1125="N",P1125="U",P1125="X"),IF(P1125=O1125,1,0),0),IF(OR(S1125="Y",S1125="N",S1125="U",S1125="X"),IF(S1125=R1125,1,0),0))</f>
        <v/>
      </c>
      <c r="AU1125" s="14">
        <f>A1125&amp;"|"&amp;LEFT(C1125,1)</f>
        <v/>
      </c>
      <c r="AV1125" s="14">
        <f>F1125&amp;I1125&amp;L1125&amp;O1125&amp;R1125</f>
        <v/>
      </c>
      <c r="AW1125" s="14">
        <f>G1125&amp;J1125&amp;M1125&amp;P1125&amp;S1125</f>
        <v/>
      </c>
    </row>
    <row r="1126" ht="70" customHeight="1">
      <c r="A1126" s="14" t="inlineStr">
        <is>
          <t>DS-141</t>
        </is>
      </c>
      <c r="B1126" s="14" t="inlineStr">
        <is>
          <t>CDAC-DAI Pavement Distress Detection</t>
        </is>
      </c>
      <c r="C1126" s="14" t="inlineStr">
        <is>
          <t>R Domain Fit</t>
        </is>
      </c>
      <c r="D1126" s="14">
        <f>MCDM_Settings!$D$11</f>
        <v/>
      </c>
      <c r="E1126" s="14" t="inlineStr">
        <is>
          <t>R1 Define the domain</t>
        </is>
      </c>
      <c r="F1126" s="21" t="inlineStr">
        <is>
          <t>U</t>
        </is>
      </c>
      <c r="G1126" s="23" t="n"/>
      <c r="H1126" s="14" t="inlineStr">
        <is>
          <t>R2 Describe coverage</t>
        </is>
      </c>
      <c r="I1126" s="21" t="inlineStr">
        <is>
          <t>U</t>
        </is>
      </c>
      <c r="J1126" s="23" t="n"/>
      <c r="K1126" s="14" t="inlineStr">
        <is>
          <t>R3 Compare the target</t>
        </is>
      </c>
      <c r="L1126" s="21" t="inlineStr">
        <is>
          <t>U</t>
        </is>
      </c>
      <c r="M1126" s="23" t="n"/>
      <c r="N1126" s="14" t="inlineStr">
        <is>
          <t>R4 Check for bias</t>
        </is>
      </c>
      <c r="O1126" s="21" t="inlineStr">
        <is>
          <t>U</t>
        </is>
      </c>
      <c r="P1126" s="23" t="n"/>
      <c r="Q1126" s="14" t="inlineStr">
        <is>
          <t>R5 Test a new domain</t>
        </is>
      </c>
      <c r="R1126" s="21" t="inlineStr">
        <is>
          <t>U</t>
        </is>
      </c>
      <c r="S1126" s="23" t="n"/>
      <c r="T1126" s="14">
        <f>IF(Z1126=0,IF(ISNUMBER(SEARCH("X",AV1126)),"Unrated (0-5; X)","Unrated (0-5)"),IF(Z1126=1,V1126&amp;"/5",V1126&amp;"-"&amp;X1126&amp;"/5 (P"&amp;IF(ISNUMBER(SEARCH("X",AV1126)),"; X","")&amp;")"))</f>
        <v/>
      </c>
      <c r="U1126" s="26">
        <f>IF(AS1126=0,"",IF(AR1126=0,"Incomplete/invalid",IF(AA1126=0,IF(ISNUMBER(SEARCH("X",AW1126)),"Unrated (0-5; X)","Unrated (0-5)"),IF(AA1126=1,W1126&amp;"/5",W1126&amp;"-"&amp;Y1126&amp;"/5 (P"&amp;IF(ISNUMBER(SEARCH("X",AW1126)),"; X","")&amp;")"))))</f>
        <v/>
      </c>
      <c r="V1126" s="53">
        <f>LEN(AV1126)-LEN(SUBSTITUTE(AV1126,"Y",""))</f>
        <v/>
      </c>
      <c r="W1126" s="54">
        <f>IF(AR1126=1,LEN(AW1126)-LEN(SUBSTITUTE(AW1126,"Y","")),"")</f>
        <v/>
      </c>
      <c r="X1126" s="53">
        <f>5-(LEN(AV1126)-LEN(SUBSTITUTE(AV1126,"N","")))</f>
        <v/>
      </c>
      <c r="Y1126" s="54">
        <f>IF(AR1126=1,5-(LEN(AW1126)-LEN(SUBSTITUTE(AW1126,"N",""))),"")</f>
        <v/>
      </c>
      <c r="Z1126" s="55">
        <f>(V1126+5-X1126)/5</f>
        <v/>
      </c>
      <c r="AA1126" s="56">
        <f>IF(AR1126=1,(W1126+5-Y1126)/5,"")</f>
        <v/>
      </c>
      <c r="AB1126" s="57">
        <f>D1126*V1126/5</f>
        <v/>
      </c>
      <c r="AC1126" s="58">
        <f>IF(AR1126=1,D1126*W1126/5,"")</f>
        <v/>
      </c>
      <c r="AD1126" s="57">
        <f>D1126*X1126/5</f>
        <v/>
      </c>
      <c r="AE1126" s="58">
        <f>IF(AR1126=1,D1126*Y1126/5,"")</f>
        <v/>
      </c>
      <c r="AF1126" s="57">
        <f>D1126*Z1126</f>
        <v/>
      </c>
      <c r="AG1126" s="58">
        <f>IF(AR1126=1,D1126*AA1126,"")</f>
        <v/>
      </c>
      <c r="AH1126" s="14" t="inlineStr">
        <is>
          <t>Y: none | N: none | X: none | U: R1, R2, R3, R4, R5. See dataset-specific evidence note in MCDM_Grades and the complete rules in MCDM_Rubric.</t>
        </is>
      </c>
      <c r="AI1126" s="27" t="n"/>
      <c r="AJ1126" s="14" t="inlineStr">
        <is>
          <t>https://www.kaggle.com/datasets/shubhamadsul97/cdac-dai-pavement-distress-detection</t>
        </is>
      </c>
      <c r="AK1126" s="27" t="n"/>
      <c r="AL1126" s="14" t="inlineStr">
        <is>
          <t>P: primary documentation (not evaluator-verified data quality)</t>
        </is>
      </c>
      <c r="AM1126" s="27" t="n"/>
      <c r="AN1126" s="14" t="inlineStr">
        <is>
          <t>Kaggle dataset 2945325 v1</t>
        </is>
      </c>
      <c r="AO1126" s="27" t="n"/>
      <c r="AP1126" s="14" t="inlineStr">
        <is>
          <t>2026-09-07</t>
        </is>
      </c>
      <c r="AQ1126" s="27" t="n"/>
      <c r="AR1126" s="14">
        <f>IF(AND(AS1126=5,LEN(AW1126)=5,LEN(SUBSTITUTE(SUBSTITUTE(SUBSTITUTE(SUBSTITUTE(AW1126,"Y",""),"N",""),"U",""),"X",""))=0),1,0)</f>
        <v/>
      </c>
      <c r="AS1126" s="14">
        <f>COUNTA(G1126,J1126,M1126,P1126,S1126)</f>
        <v/>
      </c>
      <c r="AT1126" s="14">
        <f>SUM(IF(OR(G1126="Y",G1126="N",G1126="U",G1126="X"),IF(G1126=F1126,1,0),0),IF(OR(J1126="Y",J1126="N",J1126="U",J1126="X"),IF(J1126=I1126,1,0),0),IF(OR(M1126="Y",M1126="N",M1126="U",M1126="X"),IF(M1126=L1126,1,0),0),IF(OR(P1126="Y",P1126="N",P1126="U",P1126="X"),IF(P1126=O1126,1,0),0),IF(OR(S1126="Y",S1126="N",S1126="U",S1126="X"),IF(S1126=R1126,1,0),0))</f>
        <v/>
      </c>
      <c r="AU1126" s="14">
        <f>A1126&amp;"|"&amp;LEFT(C1126,1)</f>
        <v/>
      </c>
      <c r="AV1126" s="14">
        <f>F1126&amp;I1126&amp;L1126&amp;O1126&amp;R1126</f>
        <v/>
      </c>
      <c r="AW1126" s="14">
        <f>G1126&amp;J1126&amp;M1126&amp;P1126&amp;S1126</f>
        <v/>
      </c>
    </row>
    <row r="1127" ht="70" customHeight="1">
      <c r="A1127" s="14" t="inlineStr">
        <is>
          <t>DS-141</t>
        </is>
      </c>
      <c r="B1127" s="14" t="inlineStr">
        <is>
          <t>CDAC-DAI Pavement Distress Detection</t>
        </is>
      </c>
      <c r="C1127" s="14" t="inlineStr">
        <is>
          <t>M Sensor Details</t>
        </is>
      </c>
      <c r="D1127" s="14">
        <f>MCDM_Settings!$D$12</f>
        <v/>
      </c>
      <c r="E1127" s="14" t="inlineStr">
        <is>
          <t>M1 Identify equipment</t>
        </is>
      </c>
      <c r="F1127" s="21" t="inlineStr">
        <is>
          <t>U</t>
        </is>
      </c>
      <c r="G1127" s="23" t="n"/>
      <c r="H1127" s="14" t="inlineStr">
        <is>
          <t>M2 Specify the scale</t>
        </is>
      </c>
      <c r="I1127" s="21" t="inlineStr">
        <is>
          <t>U</t>
        </is>
      </c>
      <c r="J1127" s="23" t="n"/>
      <c r="K1127" s="14" t="inlineStr">
        <is>
          <t>M3 Locate the records</t>
        </is>
      </c>
      <c r="L1127" s="21" t="inlineStr">
        <is>
          <t>U</t>
        </is>
      </c>
      <c r="M1127" s="23" t="n"/>
      <c r="N1127" s="14" t="inlineStr">
        <is>
          <t>M4 Report precision</t>
        </is>
      </c>
      <c r="O1127" s="21" t="inlineStr">
        <is>
          <t>U</t>
        </is>
      </c>
      <c r="P1127" s="23" t="n"/>
      <c r="Q1127" s="14" t="inlineStr">
        <is>
          <t>M5 Explain processing</t>
        </is>
      </c>
      <c r="R1127" s="21" t="inlineStr">
        <is>
          <t>U</t>
        </is>
      </c>
      <c r="S1127" s="23" t="n"/>
      <c r="T1127" s="14">
        <f>IF(Z1127=0,IF(ISNUMBER(SEARCH("X",AV1127)),"Unrated (0-5; X)","Unrated (0-5)"),IF(Z1127=1,V1127&amp;"/5",V1127&amp;"-"&amp;X1127&amp;"/5 (P"&amp;IF(ISNUMBER(SEARCH("X",AV1127)),"; X","")&amp;")"))</f>
        <v/>
      </c>
      <c r="U1127" s="26">
        <f>IF(AS1127=0,"",IF(AR1127=0,"Incomplete/invalid",IF(AA1127=0,IF(ISNUMBER(SEARCH("X",AW1127)),"Unrated (0-5; X)","Unrated (0-5)"),IF(AA1127=1,W1127&amp;"/5",W1127&amp;"-"&amp;Y1127&amp;"/5 (P"&amp;IF(ISNUMBER(SEARCH("X",AW1127)),"; X","")&amp;")"))))</f>
        <v/>
      </c>
      <c r="V1127" s="53">
        <f>LEN(AV1127)-LEN(SUBSTITUTE(AV1127,"Y",""))</f>
        <v/>
      </c>
      <c r="W1127" s="54">
        <f>IF(AR1127=1,LEN(AW1127)-LEN(SUBSTITUTE(AW1127,"Y","")),"")</f>
        <v/>
      </c>
      <c r="X1127" s="53">
        <f>5-(LEN(AV1127)-LEN(SUBSTITUTE(AV1127,"N","")))</f>
        <v/>
      </c>
      <c r="Y1127" s="54">
        <f>IF(AR1127=1,5-(LEN(AW1127)-LEN(SUBSTITUTE(AW1127,"N",""))),"")</f>
        <v/>
      </c>
      <c r="Z1127" s="55">
        <f>(V1127+5-X1127)/5</f>
        <v/>
      </c>
      <c r="AA1127" s="56">
        <f>IF(AR1127=1,(W1127+5-Y1127)/5,"")</f>
        <v/>
      </c>
      <c r="AB1127" s="57">
        <f>D1127*V1127/5</f>
        <v/>
      </c>
      <c r="AC1127" s="58">
        <f>IF(AR1127=1,D1127*W1127/5,"")</f>
        <v/>
      </c>
      <c r="AD1127" s="57">
        <f>D1127*X1127/5</f>
        <v/>
      </c>
      <c r="AE1127" s="58">
        <f>IF(AR1127=1,D1127*Y1127/5,"")</f>
        <v/>
      </c>
      <c r="AF1127" s="57">
        <f>D1127*Z1127</f>
        <v/>
      </c>
      <c r="AG1127" s="58">
        <f>IF(AR1127=1,D1127*AA1127,"")</f>
        <v/>
      </c>
      <c r="AH1127" s="14" t="inlineStr">
        <is>
          <t>Y: none | N: none | X: none | U: M1, M2, M3, M4, M5. See dataset-specific evidence note in MCDM_Grades and the complete rules in MCDM_Rubric.</t>
        </is>
      </c>
      <c r="AI1127" s="27" t="n"/>
      <c r="AJ1127" s="14" t="inlineStr">
        <is>
          <t>https://www.kaggle.com/datasets/shubhamadsul97/cdac-dai-pavement-distress-detection</t>
        </is>
      </c>
      <c r="AK1127" s="27" t="n"/>
      <c r="AL1127" s="14" t="inlineStr">
        <is>
          <t>P: primary documentation (not evaluator-verified data quality)</t>
        </is>
      </c>
      <c r="AM1127" s="27" t="n"/>
      <c r="AN1127" s="14" t="inlineStr">
        <is>
          <t>Kaggle dataset 2945325 v1</t>
        </is>
      </c>
      <c r="AO1127" s="27" t="n"/>
      <c r="AP1127" s="14" t="inlineStr">
        <is>
          <t>2026-09-07</t>
        </is>
      </c>
      <c r="AQ1127" s="27" t="n"/>
      <c r="AR1127" s="14">
        <f>IF(AND(AS1127=5,LEN(AW1127)=5,LEN(SUBSTITUTE(SUBSTITUTE(SUBSTITUTE(SUBSTITUTE(AW1127,"Y",""),"N",""),"U",""),"X",""))=0),1,0)</f>
        <v/>
      </c>
      <c r="AS1127" s="14">
        <f>COUNTA(G1127,J1127,M1127,P1127,S1127)</f>
        <v/>
      </c>
      <c r="AT1127" s="14">
        <f>SUM(IF(OR(G1127="Y",G1127="N",G1127="U",G1127="X"),IF(G1127=F1127,1,0),0),IF(OR(J1127="Y",J1127="N",J1127="U",J1127="X"),IF(J1127=I1127,1,0),0),IF(OR(M1127="Y",M1127="N",M1127="U",M1127="X"),IF(M1127=L1127,1,0),0),IF(OR(P1127="Y",P1127="N",P1127="U",P1127="X"),IF(P1127=O1127,1,0),0),IF(OR(S1127="Y",S1127="N",S1127="U",S1127="X"),IF(S1127=R1127,1,0),0))</f>
        <v/>
      </c>
      <c r="AU1127" s="14">
        <f>A1127&amp;"|"&amp;LEFT(C1127,1)</f>
        <v/>
      </c>
      <c r="AV1127" s="14">
        <f>F1127&amp;I1127&amp;L1127&amp;O1127&amp;R1127</f>
        <v/>
      </c>
      <c r="AW1127" s="14">
        <f>G1127&amp;J1127&amp;M1127&amp;P1127&amp;S1127</f>
        <v/>
      </c>
    </row>
    <row r="1128" ht="70" customHeight="1">
      <c r="A1128" s="14" t="inlineStr">
        <is>
          <t>DS-141</t>
        </is>
      </c>
      <c r="B1128" s="14" t="inlineStr">
        <is>
          <t>CDAC-DAI Pavement Distress Detection</t>
        </is>
      </c>
      <c r="C1128" s="14" t="inlineStr">
        <is>
          <t>V Test Readiness</t>
        </is>
      </c>
      <c r="D1128" s="14">
        <f>MCDM_Settings!$D$13</f>
        <v/>
      </c>
      <c r="E1128" s="14" t="inlineStr">
        <is>
          <t>V1 Identify test data</t>
        </is>
      </c>
      <c r="F1128" s="21" t="inlineStr">
        <is>
          <t>U</t>
        </is>
      </c>
      <c r="G1128" s="23" t="n"/>
      <c r="H1128" s="14" t="inlineStr">
        <is>
          <t>V2 Define the splits</t>
        </is>
      </c>
      <c r="I1128" s="21" t="inlineStr">
        <is>
          <t>U</t>
        </is>
      </c>
      <c r="J1128" s="23" t="n"/>
      <c r="K1128" s="14" t="inlineStr">
        <is>
          <t>V3 Prevent leakage</t>
        </is>
      </c>
      <c r="L1128" s="21" t="inlineStr">
        <is>
          <t>U</t>
        </is>
      </c>
      <c r="M1128" s="23" t="n"/>
      <c r="N1128" s="14" t="inlineStr">
        <is>
          <t>V4 Provide a baseline</t>
        </is>
      </c>
      <c r="O1128" s="21" t="inlineStr">
        <is>
          <t>U</t>
        </is>
      </c>
      <c r="P1128" s="23" t="n"/>
      <c r="Q1128" s="14" t="inlineStr">
        <is>
          <t>V5 Report uncertainty</t>
        </is>
      </c>
      <c r="R1128" s="21" t="inlineStr">
        <is>
          <t>U</t>
        </is>
      </c>
      <c r="S1128" s="23" t="n"/>
      <c r="T1128" s="14">
        <f>IF(Z1128=0,IF(ISNUMBER(SEARCH("X",AV1128)),"Unrated (0-5; X)","Unrated (0-5)"),IF(Z1128=1,V1128&amp;"/5",V1128&amp;"-"&amp;X1128&amp;"/5 (P"&amp;IF(ISNUMBER(SEARCH("X",AV1128)),"; X","")&amp;")"))</f>
        <v/>
      </c>
      <c r="U1128" s="26">
        <f>IF(AS1128=0,"",IF(AR1128=0,"Incomplete/invalid",IF(AA1128=0,IF(ISNUMBER(SEARCH("X",AW1128)),"Unrated (0-5; X)","Unrated (0-5)"),IF(AA1128=1,W1128&amp;"/5",W1128&amp;"-"&amp;Y1128&amp;"/5 (P"&amp;IF(ISNUMBER(SEARCH("X",AW1128)),"; X","")&amp;")"))))</f>
        <v/>
      </c>
      <c r="V1128" s="53">
        <f>LEN(AV1128)-LEN(SUBSTITUTE(AV1128,"Y",""))</f>
        <v/>
      </c>
      <c r="W1128" s="54">
        <f>IF(AR1128=1,LEN(AW1128)-LEN(SUBSTITUTE(AW1128,"Y","")),"")</f>
        <v/>
      </c>
      <c r="X1128" s="53">
        <f>5-(LEN(AV1128)-LEN(SUBSTITUTE(AV1128,"N","")))</f>
        <v/>
      </c>
      <c r="Y1128" s="54">
        <f>IF(AR1128=1,5-(LEN(AW1128)-LEN(SUBSTITUTE(AW1128,"N",""))),"")</f>
        <v/>
      </c>
      <c r="Z1128" s="55">
        <f>(V1128+5-X1128)/5</f>
        <v/>
      </c>
      <c r="AA1128" s="56">
        <f>IF(AR1128=1,(W1128+5-Y1128)/5,"")</f>
        <v/>
      </c>
      <c r="AB1128" s="57">
        <f>D1128*V1128/5</f>
        <v/>
      </c>
      <c r="AC1128" s="58">
        <f>IF(AR1128=1,D1128*W1128/5,"")</f>
        <v/>
      </c>
      <c r="AD1128" s="57">
        <f>D1128*X1128/5</f>
        <v/>
      </c>
      <c r="AE1128" s="58">
        <f>IF(AR1128=1,D1128*Y1128/5,"")</f>
        <v/>
      </c>
      <c r="AF1128" s="57">
        <f>D1128*Z1128</f>
        <v/>
      </c>
      <c r="AG1128" s="58">
        <f>IF(AR1128=1,D1128*AA1128,"")</f>
        <v/>
      </c>
      <c r="AH1128" s="14" t="inlineStr">
        <is>
          <t>Y: none | N: none | X: none | U: V1, V2, V3, V4, V5. See dataset-specific evidence note in MCDM_Grades and the complete rules in MCDM_Rubric.</t>
        </is>
      </c>
      <c r="AI1128" s="27" t="n"/>
      <c r="AJ1128" s="14" t="inlineStr">
        <is>
          <t>https://www.kaggle.com/datasets/shubhamadsul97/cdac-dai-pavement-distress-detection</t>
        </is>
      </c>
      <c r="AK1128" s="27" t="n"/>
      <c r="AL1128" s="14" t="inlineStr">
        <is>
          <t>P: primary documentation (not evaluator-verified data quality)</t>
        </is>
      </c>
      <c r="AM1128" s="27" t="n"/>
      <c r="AN1128" s="14" t="inlineStr">
        <is>
          <t>Kaggle dataset 2945325 v1</t>
        </is>
      </c>
      <c r="AO1128" s="27" t="n"/>
      <c r="AP1128" s="14" t="inlineStr">
        <is>
          <t>2026-09-07</t>
        </is>
      </c>
      <c r="AQ1128" s="27" t="n"/>
      <c r="AR1128" s="14">
        <f>IF(AND(AS1128=5,LEN(AW1128)=5,LEN(SUBSTITUTE(SUBSTITUTE(SUBSTITUTE(SUBSTITUTE(AW1128,"Y",""),"N",""),"U",""),"X",""))=0),1,0)</f>
        <v/>
      </c>
      <c r="AS1128" s="14">
        <f>COUNTA(G1128,J1128,M1128,P1128,S1128)</f>
        <v/>
      </c>
      <c r="AT1128" s="14">
        <f>SUM(IF(OR(G1128="Y",G1128="N",G1128="U",G1128="X"),IF(G1128=F1128,1,0),0),IF(OR(J1128="Y",J1128="N",J1128="U",J1128="X"),IF(J1128=I1128,1,0),0),IF(OR(M1128="Y",M1128="N",M1128="U",M1128="X"),IF(M1128=L1128,1,0),0),IF(OR(P1128="Y",P1128="N",P1128="U",P1128="X"),IF(P1128=O1128,1,0),0),IF(OR(S1128="Y",S1128="N",S1128="U",S1128="X"),IF(S1128=R1128,1,0),0))</f>
        <v/>
      </c>
      <c r="AU1128" s="14">
        <f>A1128&amp;"|"&amp;LEFT(C1128,1)</f>
        <v/>
      </c>
      <c r="AV1128" s="14">
        <f>F1128&amp;I1128&amp;L1128&amp;O1128&amp;R1128</f>
        <v/>
      </c>
      <c r="AW1128" s="14">
        <f>G1128&amp;J1128&amp;M1128&amp;P1128&amp;S1128</f>
        <v/>
      </c>
    </row>
    <row r="1129" ht="70" customHeight="1">
      <c r="A1129" s="14" t="inlineStr">
        <is>
          <t>DS-141</t>
        </is>
      </c>
      <c r="B1129" s="14" t="inlineStr">
        <is>
          <t>CDAC-DAI Pavement Distress Detection</t>
        </is>
      </c>
      <c r="C1129" s="14" t="inlineStr">
        <is>
          <t>E Engineering Value</t>
        </is>
      </c>
      <c r="D1129" s="14">
        <f>MCDM_Settings!$D$14</f>
        <v/>
      </c>
      <c r="E1129" s="14" t="inlineStr">
        <is>
          <t>E1 Define the outcome</t>
        </is>
      </c>
      <c r="F1129" s="21" t="inlineStr">
        <is>
          <t>U</t>
        </is>
      </c>
      <c r="G1129" s="23" t="n"/>
      <c r="H1129" s="14" t="inlineStr">
        <is>
          <t>E2 Provide measurements</t>
        </is>
      </c>
      <c r="I1129" s="21" t="inlineStr">
        <is>
          <t>U</t>
        </is>
      </c>
      <c r="J1129" s="23" t="n"/>
      <c r="K1129" s="14" t="inlineStr">
        <is>
          <t>E3 Link the records</t>
        </is>
      </c>
      <c r="L1129" s="21" t="inlineStr">
        <is>
          <t>U</t>
        </is>
      </c>
      <c r="M1129" s="23" t="n"/>
      <c r="N1129" s="14" t="inlineStr">
        <is>
          <t>E4 Map agency needs</t>
        </is>
      </c>
      <c r="O1129" s="21" t="inlineStr">
        <is>
          <t>U</t>
        </is>
      </c>
      <c r="P1129" s="23" t="n"/>
      <c r="Q1129" s="14" t="inlineStr">
        <is>
          <t>E5 Validate the decision</t>
        </is>
      </c>
      <c r="R1129" s="21" t="inlineStr">
        <is>
          <t>U</t>
        </is>
      </c>
      <c r="S1129" s="23" t="n"/>
      <c r="T1129" s="14">
        <f>IF(Z1129=0,IF(ISNUMBER(SEARCH("X",AV1129)),"Unrated (0-5; X)","Unrated (0-5)"),IF(Z1129=1,V1129&amp;"/5",V1129&amp;"-"&amp;X1129&amp;"/5 (P"&amp;IF(ISNUMBER(SEARCH("X",AV1129)),"; X","")&amp;")"))</f>
        <v/>
      </c>
      <c r="U1129" s="26">
        <f>IF(AS1129=0,"",IF(AR1129=0,"Incomplete/invalid",IF(AA1129=0,IF(ISNUMBER(SEARCH("X",AW1129)),"Unrated (0-5; X)","Unrated (0-5)"),IF(AA1129=1,W1129&amp;"/5",W1129&amp;"-"&amp;Y1129&amp;"/5 (P"&amp;IF(ISNUMBER(SEARCH("X",AW1129)),"; X","")&amp;")"))))</f>
        <v/>
      </c>
      <c r="V1129" s="53">
        <f>LEN(AV1129)-LEN(SUBSTITUTE(AV1129,"Y",""))</f>
        <v/>
      </c>
      <c r="W1129" s="54">
        <f>IF(AR1129=1,LEN(AW1129)-LEN(SUBSTITUTE(AW1129,"Y","")),"")</f>
        <v/>
      </c>
      <c r="X1129" s="53">
        <f>5-(LEN(AV1129)-LEN(SUBSTITUTE(AV1129,"N","")))</f>
        <v/>
      </c>
      <c r="Y1129" s="54">
        <f>IF(AR1129=1,5-(LEN(AW1129)-LEN(SUBSTITUTE(AW1129,"N",""))),"")</f>
        <v/>
      </c>
      <c r="Z1129" s="55">
        <f>(V1129+5-X1129)/5</f>
        <v/>
      </c>
      <c r="AA1129" s="56">
        <f>IF(AR1129=1,(W1129+5-Y1129)/5,"")</f>
        <v/>
      </c>
      <c r="AB1129" s="57">
        <f>D1129*V1129/5</f>
        <v/>
      </c>
      <c r="AC1129" s="58">
        <f>IF(AR1129=1,D1129*W1129/5,"")</f>
        <v/>
      </c>
      <c r="AD1129" s="57">
        <f>D1129*X1129/5</f>
        <v/>
      </c>
      <c r="AE1129" s="58">
        <f>IF(AR1129=1,D1129*Y1129/5,"")</f>
        <v/>
      </c>
      <c r="AF1129" s="57">
        <f>D1129*Z1129</f>
        <v/>
      </c>
      <c r="AG1129" s="58">
        <f>IF(AR1129=1,D1129*AA1129,"")</f>
        <v/>
      </c>
      <c r="AH1129" s="14" t="inlineStr">
        <is>
          <t>Y: none | N: none | X: none | U: E1, E2, E3, E4, E5. See dataset-specific evidence note in MCDM_Grades and the complete rules in MCDM_Rubric.</t>
        </is>
      </c>
      <c r="AI1129" s="27" t="n"/>
      <c r="AJ1129" s="14" t="inlineStr">
        <is>
          <t>https://www.kaggle.com/datasets/shubhamadsul97/cdac-dai-pavement-distress-detection</t>
        </is>
      </c>
      <c r="AK1129" s="27" t="n"/>
      <c r="AL1129" s="14" t="inlineStr">
        <is>
          <t>P: primary documentation (not evaluator-verified data quality)</t>
        </is>
      </c>
      <c r="AM1129" s="27" t="n"/>
      <c r="AN1129" s="14" t="inlineStr">
        <is>
          <t>Kaggle dataset 2945325 v1</t>
        </is>
      </c>
      <c r="AO1129" s="27" t="n"/>
      <c r="AP1129" s="14" t="inlineStr">
        <is>
          <t>2026-09-07</t>
        </is>
      </c>
      <c r="AQ1129" s="27" t="n"/>
      <c r="AR1129" s="14">
        <f>IF(AND(AS1129=5,LEN(AW1129)=5,LEN(SUBSTITUTE(SUBSTITUTE(SUBSTITUTE(SUBSTITUTE(AW1129,"Y",""),"N",""),"U",""),"X",""))=0),1,0)</f>
        <v/>
      </c>
      <c r="AS1129" s="14">
        <f>COUNTA(G1129,J1129,M1129,P1129,S1129)</f>
        <v/>
      </c>
      <c r="AT1129" s="14">
        <f>SUM(IF(OR(G1129="Y",G1129="N",G1129="U",G1129="X"),IF(G1129=F1129,1,0),0),IF(OR(J1129="Y",J1129="N",J1129="U",J1129="X"),IF(J1129=I1129,1,0),0),IF(OR(M1129="Y",M1129="N",M1129="U",M1129="X"),IF(M1129=L1129,1,0),0),IF(OR(P1129="Y",P1129="N",P1129="U",P1129="X"),IF(P1129=O1129,1,0),0),IF(OR(S1129="Y",S1129="N",S1129="U",S1129="X"),IF(S1129=R1129,1,0),0))</f>
        <v/>
      </c>
      <c r="AU1129" s="14">
        <f>A1129&amp;"|"&amp;LEFT(C1129,1)</f>
        <v/>
      </c>
      <c r="AV1129" s="14">
        <f>F1129&amp;I1129&amp;L1129&amp;O1129&amp;R1129</f>
        <v/>
      </c>
      <c r="AW1129" s="14">
        <f>G1129&amp;J1129&amp;M1129&amp;P1129&amp;S1129</f>
        <v/>
      </c>
    </row>
    <row r="1130" ht="70" customHeight="1">
      <c r="A1130" s="14" t="inlineStr">
        <is>
          <t>DS-142</t>
        </is>
      </c>
      <c r="B1130" s="14" t="inlineStr">
        <is>
          <t>CombinedCrack</t>
        </is>
      </c>
      <c r="C1130" s="14" t="inlineStr">
        <is>
          <t>A Access</t>
        </is>
      </c>
      <c r="D1130" s="14">
        <f>MCDM_Settings!$D$7</f>
        <v/>
      </c>
      <c r="E1130" s="14" t="inlineStr">
        <is>
          <t>A1 Find the release</t>
        </is>
      </c>
      <c r="F1130" s="21" t="inlineStr">
        <is>
          <t>Y</t>
        </is>
      </c>
      <c r="G1130" s="23" t="n"/>
      <c r="H1130" s="14" t="inlineStr">
        <is>
          <t>A2 Get the data</t>
        </is>
      </c>
      <c r="I1130" s="21" t="inlineStr">
        <is>
          <t>Y</t>
        </is>
      </c>
      <c r="J1130" s="23" t="n"/>
      <c r="K1130" s="14" t="inlineStr">
        <is>
          <t>A3 Check the license</t>
        </is>
      </c>
      <c r="L1130" s="21" t="inlineStr">
        <is>
          <t>U</t>
        </is>
      </c>
      <c r="M1130" s="23" t="n"/>
      <c r="N1130" s="14" t="inlineStr">
        <is>
          <t>A4 Check other rights</t>
        </is>
      </c>
      <c r="O1130" s="21" t="inlineStr">
        <is>
          <t>U</t>
        </is>
      </c>
      <c r="P1130" s="23" t="n"/>
      <c r="Q1130" s="14" t="inlineStr">
        <is>
          <t>A5 Open a sample</t>
        </is>
      </c>
      <c r="R1130" s="21" t="inlineStr">
        <is>
          <t>U</t>
        </is>
      </c>
      <c r="S1130" s="23" t="n"/>
      <c r="T1130" s="14">
        <f>IF(Z1130=0,IF(ISNUMBER(SEARCH("X",AV1130)),"Unrated (0-5; X)","Unrated (0-5)"),IF(Z1130=1,V1130&amp;"/5",V1130&amp;"-"&amp;X1130&amp;"/5 (P"&amp;IF(ISNUMBER(SEARCH("X",AV1130)),"; X","")&amp;")"))</f>
        <v/>
      </c>
      <c r="U1130" s="26">
        <f>IF(AS1130=0,"",IF(AR1130=0,"Incomplete/invalid",IF(AA1130=0,IF(ISNUMBER(SEARCH("X",AW1130)),"Unrated (0-5; X)","Unrated (0-5)"),IF(AA1130=1,W1130&amp;"/5",W1130&amp;"-"&amp;Y1130&amp;"/5 (P"&amp;IF(ISNUMBER(SEARCH("X",AW1130)),"; X","")&amp;")"))))</f>
        <v/>
      </c>
      <c r="V1130" s="53">
        <f>LEN(AV1130)-LEN(SUBSTITUTE(AV1130,"Y",""))</f>
        <v/>
      </c>
      <c r="W1130" s="54">
        <f>IF(AR1130=1,LEN(AW1130)-LEN(SUBSTITUTE(AW1130,"Y","")),"")</f>
        <v/>
      </c>
      <c r="X1130" s="53">
        <f>5-(LEN(AV1130)-LEN(SUBSTITUTE(AV1130,"N","")))</f>
        <v/>
      </c>
      <c r="Y1130" s="54">
        <f>IF(AR1130=1,5-(LEN(AW1130)-LEN(SUBSTITUTE(AW1130,"N",""))),"")</f>
        <v/>
      </c>
      <c r="Z1130" s="55">
        <f>(V1130+5-X1130)/5</f>
        <v/>
      </c>
      <c r="AA1130" s="56">
        <f>IF(AR1130=1,(W1130+5-Y1130)/5,"")</f>
        <v/>
      </c>
      <c r="AB1130" s="57">
        <f>D1130*V1130/5</f>
        <v/>
      </c>
      <c r="AC1130" s="58">
        <f>IF(AR1130=1,D1130*W1130/5,"")</f>
        <v/>
      </c>
      <c r="AD1130" s="57">
        <f>D1130*X1130/5</f>
        <v/>
      </c>
      <c r="AE1130" s="58">
        <f>IF(AR1130=1,D1130*Y1130/5,"")</f>
        <v/>
      </c>
      <c r="AF1130" s="57">
        <f>D1130*Z1130</f>
        <v/>
      </c>
      <c r="AG1130" s="58">
        <f>IF(AR1130=1,D1130*AA1130,"")</f>
        <v/>
      </c>
      <c r="AH1130" s="14" t="inlineStr">
        <is>
          <t>Y: A1, A2 | N: none | X: none | U: A3, A4, A5. See dataset-specific evidence note in MCDM_Grades and the complete rules in MCDM_Rubric.</t>
        </is>
      </c>
      <c r="AI1130" s="27" t="n"/>
      <c r="AJ1130" s="14" t="inlineStr">
        <is>
          <t>https://www.kaggle.com/datasets/aryanbadiee/combinedcrack</t>
        </is>
      </c>
      <c r="AK1130" s="27" t="n"/>
      <c r="AL1130" s="14" t="inlineStr">
        <is>
          <t>P: primary documentation (not evaluator-verified data quality)</t>
        </is>
      </c>
      <c r="AM1130" s="27" t="n"/>
      <c r="AN1130" s="14" t="inlineStr">
        <is>
          <t>Kaggle dataset 8380243 v1</t>
        </is>
      </c>
      <c r="AO1130" s="27" t="n"/>
      <c r="AP1130" s="14" t="inlineStr">
        <is>
          <t>2026-09-07</t>
        </is>
      </c>
      <c r="AQ1130" s="27" t="n"/>
      <c r="AR1130" s="14">
        <f>IF(AND(AS1130=5,LEN(AW1130)=5,LEN(SUBSTITUTE(SUBSTITUTE(SUBSTITUTE(SUBSTITUTE(AW1130,"Y",""),"N",""),"U",""),"X",""))=0),1,0)</f>
        <v/>
      </c>
      <c r="AS1130" s="14">
        <f>COUNTA(G1130,J1130,M1130,P1130,S1130)</f>
        <v/>
      </c>
      <c r="AT1130" s="14">
        <f>SUM(IF(OR(G1130="Y",G1130="N",G1130="U",G1130="X"),IF(G1130=F1130,1,0),0),IF(OR(J1130="Y",J1130="N",J1130="U",J1130="X"),IF(J1130=I1130,1,0),0),IF(OR(M1130="Y",M1130="N",M1130="U",M1130="X"),IF(M1130=L1130,1,0),0),IF(OR(P1130="Y",P1130="N",P1130="U",P1130="X"),IF(P1130=O1130,1,0),0),IF(OR(S1130="Y",S1130="N",S1130="U",S1130="X"),IF(S1130=R1130,1,0),0))</f>
        <v/>
      </c>
      <c r="AU1130" s="14">
        <f>A1130&amp;"|"&amp;LEFT(C1130,1)</f>
        <v/>
      </c>
      <c r="AV1130" s="14">
        <f>F1130&amp;I1130&amp;L1130&amp;O1130&amp;R1130</f>
        <v/>
      </c>
      <c r="AW1130" s="14">
        <f>G1130&amp;J1130&amp;M1130&amp;P1130&amp;S1130</f>
        <v/>
      </c>
    </row>
    <row r="1131" ht="70" customHeight="1">
      <c r="A1131" s="14" t="inlineStr">
        <is>
          <t>DS-142</t>
        </is>
      </c>
      <c r="B1131" s="14" t="inlineStr">
        <is>
          <t>CombinedCrack</t>
        </is>
      </c>
      <c r="C1131" s="14" t="inlineStr">
        <is>
          <t>L Label Quality</t>
        </is>
      </c>
      <c r="D1131" s="14">
        <f>MCDM_Settings!$D$8</f>
        <v/>
      </c>
      <c r="E1131" s="14" t="inlineStr">
        <is>
          <t>L1 Define the targets</t>
        </is>
      </c>
      <c r="F1131" s="21" t="inlineStr">
        <is>
          <t>Y</t>
        </is>
      </c>
      <c r="G1131" s="23" t="n"/>
      <c r="H1131" s="14" t="inlineStr">
        <is>
          <t>L2 Explain the rules</t>
        </is>
      </c>
      <c r="I1131" s="21" t="inlineStr">
        <is>
          <t>U</t>
        </is>
      </c>
      <c r="J1131" s="23" t="n"/>
      <c r="K1131" s="14" t="inlineStr">
        <is>
          <t>L3 Identify the team</t>
        </is>
      </c>
      <c r="L1131" s="21" t="inlineStr">
        <is>
          <t>U</t>
        </is>
      </c>
      <c r="M1131" s="23" t="n"/>
      <c r="N1131" s="14" t="inlineStr">
        <is>
          <t>L4 Review and correct</t>
        </is>
      </c>
      <c r="O1131" s="21" t="inlineStr">
        <is>
          <t>U</t>
        </is>
      </c>
      <c r="P1131" s="23" t="n"/>
      <c r="Q1131" s="14" t="inlineStr">
        <is>
          <t>L5 Measure reliability</t>
        </is>
      </c>
      <c r="R1131" s="21" t="inlineStr">
        <is>
          <t>U</t>
        </is>
      </c>
      <c r="S1131" s="23" t="n"/>
      <c r="T1131" s="14">
        <f>IF(Z1131=0,IF(ISNUMBER(SEARCH("X",AV1131)),"Unrated (0-5; X)","Unrated (0-5)"),IF(Z1131=1,V1131&amp;"/5",V1131&amp;"-"&amp;X1131&amp;"/5 (P"&amp;IF(ISNUMBER(SEARCH("X",AV1131)),"; X","")&amp;")"))</f>
        <v/>
      </c>
      <c r="U1131" s="26">
        <f>IF(AS1131=0,"",IF(AR1131=0,"Incomplete/invalid",IF(AA1131=0,IF(ISNUMBER(SEARCH("X",AW1131)),"Unrated (0-5; X)","Unrated (0-5)"),IF(AA1131=1,W1131&amp;"/5",W1131&amp;"-"&amp;Y1131&amp;"/5 (P"&amp;IF(ISNUMBER(SEARCH("X",AW1131)),"; X","")&amp;")"))))</f>
        <v/>
      </c>
      <c r="V1131" s="53">
        <f>LEN(AV1131)-LEN(SUBSTITUTE(AV1131,"Y",""))</f>
        <v/>
      </c>
      <c r="W1131" s="54">
        <f>IF(AR1131=1,LEN(AW1131)-LEN(SUBSTITUTE(AW1131,"Y","")),"")</f>
        <v/>
      </c>
      <c r="X1131" s="53">
        <f>5-(LEN(AV1131)-LEN(SUBSTITUTE(AV1131,"N","")))</f>
        <v/>
      </c>
      <c r="Y1131" s="54">
        <f>IF(AR1131=1,5-(LEN(AW1131)-LEN(SUBSTITUTE(AW1131,"N",""))),"")</f>
        <v/>
      </c>
      <c r="Z1131" s="55">
        <f>(V1131+5-X1131)/5</f>
        <v/>
      </c>
      <c r="AA1131" s="56">
        <f>IF(AR1131=1,(W1131+5-Y1131)/5,"")</f>
        <v/>
      </c>
      <c r="AB1131" s="57">
        <f>D1131*V1131/5</f>
        <v/>
      </c>
      <c r="AC1131" s="58">
        <f>IF(AR1131=1,D1131*W1131/5,"")</f>
        <v/>
      </c>
      <c r="AD1131" s="57">
        <f>D1131*X1131/5</f>
        <v/>
      </c>
      <c r="AE1131" s="58">
        <f>IF(AR1131=1,D1131*Y1131/5,"")</f>
        <v/>
      </c>
      <c r="AF1131" s="57">
        <f>D1131*Z1131</f>
        <v/>
      </c>
      <c r="AG1131" s="58">
        <f>IF(AR1131=1,D1131*AA1131,"")</f>
        <v/>
      </c>
      <c r="AH1131" s="14" t="inlineStr">
        <is>
          <t>Y: L1 | N: none | X: none | U: L2, L3, L4, L5. See dataset-specific evidence note in MCDM_Grades and the complete rules in MCDM_Rubric.</t>
        </is>
      </c>
      <c r="AI1131" s="27" t="n"/>
      <c r="AJ1131" s="14" t="inlineStr">
        <is>
          <t>https://www.kaggle.com/datasets/aryanbadiee/combinedcrack</t>
        </is>
      </c>
      <c r="AK1131" s="27" t="n"/>
      <c r="AL1131" s="14" t="inlineStr">
        <is>
          <t>P: primary documentation (not evaluator-verified data quality)</t>
        </is>
      </c>
      <c r="AM1131" s="27" t="n"/>
      <c r="AN1131" s="14" t="inlineStr">
        <is>
          <t>Kaggle dataset 8380243 v1</t>
        </is>
      </c>
      <c r="AO1131" s="27" t="n"/>
      <c r="AP1131" s="14" t="inlineStr">
        <is>
          <t>2026-09-07</t>
        </is>
      </c>
      <c r="AQ1131" s="27" t="n"/>
      <c r="AR1131" s="14">
        <f>IF(AND(AS1131=5,LEN(AW1131)=5,LEN(SUBSTITUTE(SUBSTITUTE(SUBSTITUTE(SUBSTITUTE(AW1131,"Y",""),"N",""),"U",""),"X",""))=0),1,0)</f>
        <v/>
      </c>
      <c r="AS1131" s="14">
        <f>COUNTA(G1131,J1131,M1131,P1131,S1131)</f>
        <v/>
      </c>
      <c r="AT1131" s="14">
        <f>SUM(IF(OR(G1131="Y",G1131="N",G1131="U",G1131="X"),IF(G1131=F1131,1,0),0),IF(OR(J1131="Y",J1131="N",J1131="U",J1131="X"),IF(J1131=I1131,1,0),0),IF(OR(M1131="Y",M1131="N",M1131="U",M1131="X"),IF(M1131=L1131,1,0),0),IF(OR(P1131="Y",P1131="N",P1131="U",P1131="X"),IF(P1131=O1131,1,0),0),IF(OR(S1131="Y",S1131="N",S1131="U",S1131="X"),IF(S1131=R1131,1,0),0))</f>
        <v/>
      </c>
      <c r="AU1131" s="14">
        <f>A1131&amp;"|"&amp;LEFT(C1131,1)</f>
        <v/>
      </c>
      <c r="AV1131" s="14">
        <f>F1131&amp;I1131&amp;L1131&amp;O1131&amp;R1131</f>
        <v/>
      </c>
      <c r="AW1131" s="14">
        <f>G1131&amp;J1131&amp;M1131&amp;P1131&amp;S1131</f>
        <v/>
      </c>
    </row>
    <row r="1132" ht="70" customHeight="1">
      <c r="A1132" s="14" t="inlineStr">
        <is>
          <t>DS-142</t>
        </is>
      </c>
      <c r="B1132" s="14" t="inlineStr">
        <is>
          <t>CombinedCrack</t>
        </is>
      </c>
      <c r="C1132" s="14" t="inlineStr">
        <is>
          <t>D Documentation</t>
        </is>
      </c>
      <c r="D1132" s="14">
        <f>MCDM_Settings!$D$9</f>
        <v/>
      </c>
      <c r="E1132" s="14" t="inlineStr">
        <is>
          <t>D1 Describe the files</t>
        </is>
      </c>
      <c r="F1132" s="21" t="inlineStr">
        <is>
          <t>U</t>
        </is>
      </c>
      <c r="G1132" s="23" t="n"/>
      <c r="H1132" s="14" t="inlineStr">
        <is>
          <t>D2 Explain the source</t>
        </is>
      </c>
      <c r="I1132" s="21" t="inlineStr">
        <is>
          <t>Y</t>
        </is>
      </c>
      <c r="J1132" s="23" t="n"/>
      <c r="K1132" s="14" t="inlineStr">
        <is>
          <t>D3 Track the version</t>
        </is>
      </c>
      <c r="L1132" s="21" t="inlineStr">
        <is>
          <t>Y</t>
        </is>
      </c>
      <c r="M1132" s="23" t="n"/>
      <c r="N1132" s="14" t="inlineStr">
        <is>
          <t>D4 State the limits</t>
        </is>
      </c>
      <c r="O1132" s="21" t="inlineStr">
        <is>
          <t>U</t>
        </is>
      </c>
      <c r="P1132" s="23" t="n"/>
      <c r="Q1132" s="14" t="inlineStr">
        <is>
          <t>D5 Locate the details</t>
        </is>
      </c>
      <c r="R1132" s="21" t="inlineStr">
        <is>
          <t>Y</t>
        </is>
      </c>
      <c r="S1132" s="23" t="n"/>
      <c r="T1132" s="14">
        <f>IF(Z1132=0,IF(ISNUMBER(SEARCH("X",AV1132)),"Unrated (0-5; X)","Unrated (0-5)"),IF(Z1132=1,V1132&amp;"/5",V1132&amp;"-"&amp;X1132&amp;"/5 (P"&amp;IF(ISNUMBER(SEARCH("X",AV1132)),"; X","")&amp;")"))</f>
        <v/>
      </c>
      <c r="U1132" s="26">
        <f>IF(AS1132=0,"",IF(AR1132=0,"Incomplete/invalid",IF(AA1132=0,IF(ISNUMBER(SEARCH("X",AW1132)),"Unrated (0-5; X)","Unrated (0-5)"),IF(AA1132=1,W1132&amp;"/5",W1132&amp;"-"&amp;Y1132&amp;"/5 (P"&amp;IF(ISNUMBER(SEARCH("X",AW1132)),"; X","")&amp;")"))))</f>
        <v/>
      </c>
      <c r="V1132" s="53">
        <f>LEN(AV1132)-LEN(SUBSTITUTE(AV1132,"Y",""))</f>
        <v/>
      </c>
      <c r="W1132" s="54">
        <f>IF(AR1132=1,LEN(AW1132)-LEN(SUBSTITUTE(AW1132,"Y","")),"")</f>
        <v/>
      </c>
      <c r="X1132" s="53">
        <f>5-(LEN(AV1132)-LEN(SUBSTITUTE(AV1132,"N","")))</f>
        <v/>
      </c>
      <c r="Y1132" s="54">
        <f>IF(AR1132=1,5-(LEN(AW1132)-LEN(SUBSTITUTE(AW1132,"N",""))),"")</f>
        <v/>
      </c>
      <c r="Z1132" s="55">
        <f>(V1132+5-X1132)/5</f>
        <v/>
      </c>
      <c r="AA1132" s="56">
        <f>IF(AR1132=1,(W1132+5-Y1132)/5,"")</f>
        <v/>
      </c>
      <c r="AB1132" s="57">
        <f>D1132*V1132/5</f>
        <v/>
      </c>
      <c r="AC1132" s="58">
        <f>IF(AR1132=1,D1132*W1132/5,"")</f>
        <v/>
      </c>
      <c r="AD1132" s="57">
        <f>D1132*X1132/5</f>
        <v/>
      </c>
      <c r="AE1132" s="58">
        <f>IF(AR1132=1,D1132*Y1132/5,"")</f>
        <v/>
      </c>
      <c r="AF1132" s="57">
        <f>D1132*Z1132</f>
        <v/>
      </c>
      <c r="AG1132" s="58">
        <f>IF(AR1132=1,D1132*AA1132,"")</f>
        <v/>
      </c>
      <c r="AH1132" s="14" t="inlineStr">
        <is>
          <t>Y: D2, D3, D5 | N: none | X: none | U: D1, D4. See dataset-specific evidence note in MCDM_Grades and the complete rules in MCDM_Rubric.</t>
        </is>
      </c>
      <c r="AI1132" s="27" t="n"/>
      <c r="AJ1132" s="14" t="inlineStr">
        <is>
          <t>https://www.kaggle.com/datasets/aryanbadiee/combinedcrack</t>
        </is>
      </c>
      <c r="AK1132" s="27" t="n"/>
      <c r="AL1132" s="14" t="inlineStr">
        <is>
          <t>P: primary documentation (not evaluator-verified data quality)</t>
        </is>
      </c>
      <c r="AM1132" s="27" t="n"/>
      <c r="AN1132" s="14" t="inlineStr">
        <is>
          <t>Kaggle dataset 8380243 v1</t>
        </is>
      </c>
      <c r="AO1132" s="27" t="n"/>
      <c r="AP1132" s="14" t="inlineStr">
        <is>
          <t>2026-09-07</t>
        </is>
      </c>
      <c r="AQ1132" s="27" t="n"/>
      <c r="AR1132" s="14">
        <f>IF(AND(AS1132=5,LEN(AW1132)=5,LEN(SUBSTITUTE(SUBSTITUTE(SUBSTITUTE(SUBSTITUTE(AW1132,"Y",""),"N",""),"U",""),"X",""))=0),1,0)</f>
        <v/>
      </c>
      <c r="AS1132" s="14">
        <f>COUNTA(G1132,J1132,M1132,P1132,S1132)</f>
        <v/>
      </c>
      <c r="AT1132" s="14">
        <f>SUM(IF(OR(G1132="Y",G1132="N",G1132="U",G1132="X"),IF(G1132=F1132,1,0),0),IF(OR(J1132="Y",J1132="N",J1132="U",J1132="X"),IF(J1132=I1132,1,0),0),IF(OR(M1132="Y",M1132="N",M1132="U",M1132="X"),IF(M1132=L1132,1,0),0),IF(OR(P1132="Y",P1132="N",P1132="U",P1132="X"),IF(P1132=O1132,1,0),0),IF(OR(S1132="Y",S1132="N",S1132="U",S1132="X"),IF(S1132=R1132,1,0),0))</f>
        <v/>
      </c>
      <c r="AU1132" s="14">
        <f>A1132&amp;"|"&amp;LEFT(C1132,1)</f>
        <v/>
      </c>
      <c r="AV1132" s="14">
        <f>F1132&amp;I1132&amp;L1132&amp;O1132&amp;R1132</f>
        <v/>
      </c>
      <c r="AW1132" s="14">
        <f>G1132&amp;J1132&amp;M1132&amp;P1132&amp;S1132</f>
        <v/>
      </c>
    </row>
    <row r="1133" ht="70" customHeight="1">
      <c r="A1133" s="14" t="inlineStr">
        <is>
          <t>DS-142</t>
        </is>
      </c>
      <c r="B1133" s="14" t="inlineStr">
        <is>
          <t>CombinedCrack</t>
        </is>
      </c>
      <c r="C1133" s="14" t="inlineStr">
        <is>
          <t>C Sample Size</t>
        </is>
      </c>
      <c r="D1133" s="14">
        <f>MCDM_Settings!$D$10</f>
        <v/>
      </c>
      <c r="E1133" s="14" t="inlineStr">
        <is>
          <t>C1 Count originals</t>
        </is>
      </c>
      <c r="F1133" s="21" t="inlineStr">
        <is>
          <t>U</t>
        </is>
      </c>
      <c r="G1133" s="23" t="n"/>
      <c r="H1133" s="14" t="inlineStr">
        <is>
          <t>C2 Count each class</t>
        </is>
      </c>
      <c r="I1133" s="21" t="inlineStr">
        <is>
          <t>U</t>
        </is>
      </c>
      <c r="J1133" s="23" t="n"/>
      <c r="K1133" s="14" t="inlineStr">
        <is>
          <t>C3 Count each group</t>
        </is>
      </c>
      <c r="L1133" s="21" t="inlineStr">
        <is>
          <t>U</t>
        </is>
      </c>
      <c r="M1133" s="23" t="n"/>
      <c r="N1133" s="14" t="inlineStr">
        <is>
          <t>C4 Count each split</t>
        </is>
      </c>
      <c r="O1133" s="21" t="inlineStr">
        <is>
          <t>U</t>
        </is>
      </c>
      <c r="P1133" s="23" t="n"/>
      <c r="Q1133" s="14" t="inlineStr">
        <is>
          <t>C5 Justify the size</t>
        </is>
      </c>
      <c r="R1133" s="21" t="inlineStr">
        <is>
          <t>U</t>
        </is>
      </c>
      <c r="S1133" s="23" t="n"/>
      <c r="T1133" s="14">
        <f>IF(Z1133=0,IF(ISNUMBER(SEARCH("X",AV1133)),"Unrated (0-5; X)","Unrated (0-5)"),IF(Z1133=1,V1133&amp;"/5",V1133&amp;"-"&amp;X1133&amp;"/5 (P"&amp;IF(ISNUMBER(SEARCH("X",AV1133)),"; X","")&amp;")"))</f>
        <v/>
      </c>
      <c r="U1133" s="26">
        <f>IF(AS1133=0,"",IF(AR1133=0,"Incomplete/invalid",IF(AA1133=0,IF(ISNUMBER(SEARCH("X",AW1133)),"Unrated (0-5; X)","Unrated (0-5)"),IF(AA1133=1,W1133&amp;"/5",W1133&amp;"-"&amp;Y1133&amp;"/5 (P"&amp;IF(ISNUMBER(SEARCH("X",AW1133)),"; X","")&amp;")"))))</f>
        <v/>
      </c>
      <c r="V1133" s="53">
        <f>LEN(AV1133)-LEN(SUBSTITUTE(AV1133,"Y",""))</f>
        <v/>
      </c>
      <c r="W1133" s="54">
        <f>IF(AR1133=1,LEN(AW1133)-LEN(SUBSTITUTE(AW1133,"Y","")),"")</f>
        <v/>
      </c>
      <c r="X1133" s="53">
        <f>5-(LEN(AV1133)-LEN(SUBSTITUTE(AV1133,"N","")))</f>
        <v/>
      </c>
      <c r="Y1133" s="54">
        <f>IF(AR1133=1,5-(LEN(AW1133)-LEN(SUBSTITUTE(AW1133,"N",""))),"")</f>
        <v/>
      </c>
      <c r="Z1133" s="55">
        <f>(V1133+5-X1133)/5</f>
        <v/>
      </c>
      <c r="AA1133" s="56">
        <f>IF(AR1133=1,(W1133+5-Y1133)/5,"")</f>
        <v/>
      </c>
      <c r="AB1133" s="57">
        <f>D1133*V1133/5</f>
        <v/>
      </c>
      <c r="AC1133" s="58">
        <f>IF(AR1133=1,D1133*W1133/5,"")</f>
        <v/>
      </c>
      <c r="AD1133" s="57">
        <f>D1133*X1133/5</f>
        <v/>
      </c>
      <c r="AE1133" s="58">
        <f>IF(AR1133=1,D1133*Y1133/5,"")</f>
        <v/>
      </c>
      <c r="AF1133" s="57">
        <f>D1133*Z1133</f>
        <v/>
      </c>
      <c r="AG1133" s="58">
        <f>IF(AR1133=1,D1133*AA1133,"")</f>
        <v/>
      </c>
      <c r="AH1133" s="14" t="inlineStr">
        <is>
          <t>Y: none | N: none | X: none | U: C1, C2, C3, C4, C5. See dataset-specific evidence note in MCDM_Grades and the complete rules in MCDM_Rubric.</t>
        </is>
      </c>
      <c r="AI1133" s="27" t="n"/>
      <c r="AJ1133" s="14" t="inlineStr">
        <is>
          <t>https://www.kaggle.com/datasets/aryanbadiee/combinedcrack</t>
        </is>
      </c>
      <c r="AK1133" s="27" t="n"/>
      <c r="AL1133" s="14" t="inlineStr">
        <is>
          <t>P: primary documentation (not evaluator-verified data quality)</t>
        </is>
      </c>
      <c r="AM1133" s="27" t="n"/>
      <c r="AN1133" s="14" t="inlineStr">
        <is>
          <t>Kaggle dataset 8380243 v1</t>
        </is>
      </c>
      <c r="AO1133" s="27" t="n"/>
      <c r="AP1133" s="14" t="inlineStr">
        <is>
          <t>2026-09-07</t>
        </is>
      </c>
      <c r="AQ1133" s="27" t="n"/>
      <c r="AR1133" s="14">
        <f>IF(AND(AS1133=5,LEN(AW1133)=5,LEN(SUBSTITUTE(SUBSTITUTE(SUBSTITUTE(SUBSTITUTE(AW1133,"Y",""),"N",""),"U",""),"X",""))=0),1,0)</f>
        <v/>
      </c>
      <c r="AS1133" s="14">
        <f>COUNTA(G1133,J1133,M1133,P1133,S1133)</f>
        <v/>
      </c>
      <c r="AT1133" s="14">
        <f>SUM(IF(OR(G1133="Y",G1133="N",G1133="U",G1133="X"),IF(G1133=F1133,1,0),0),IF(OR(J1133="Y",J1133="N",J1133="U",J1133="X"),IF(J1133=I1133,1,0),0),IF(OR(M1133="Y",M1133="N",M1133="U",M1133="X"),IF(M1133=L1133,1,0),0),IF(OR(P1133="Y",P1133="N",P1133="U",P1133="X"),IF(P1133=O1133,1,0),0),IF(OR(S1133="Y",S1133="N",S1133="U",S1133="X"),IF(S1133=R1133,1,0),0))</f>
        <v/>
      </c>
      <c r="AU1133" s="14">
        <f>A1133&amp;"|"&amp;LEFT(C1133,1)</f>
        <v/>
      </c>
      <c r="AV1133" s="14">
        <f>F1133&amp;I1133&amp;L1133&amp;O1133&amp;R1133</f>
        <v/>
      </c>
      <c r="AW1133" s="14">
        <f>G1133&amp;J1133&amp;M1133&amp;P1133&amp;S1133</f>
        <v/>
      </c>
    </row>
    <row r="1134" ht="70" customHeight="1">
      <c r="A1134" s="14" t="inlineStr">
        <is>
          <t>DS-142</t>
        </is>
      </c>
      <c r="B1134" s="14" t="inlineStr">
        <is>
          <t>CombinedCrack</t>
        </is>
      </c>
      <c r="C1134" s="14" t="inlineStr">
        <is>
          <t>R Domain Fit</t>
        </is>
      </c>
      <c r="D1134" s="14">
        <f>MCDM_Settings!$D$11</f>
        <v/>
      </c>
      <c r="E1134" s="14" t="inlineStr">
        <is>
          <t>R1 Define the domain</t>
        </is>
      </c>
      <c r="F1134" s="21" t="inlineStr">
        <is>
          <t>U</t>
        </is>
      </c>
      <c r="G1134" s="23" t="n"/>
      <c r="H1134" s="14" t="inlineStr">
        <is>
          <t>R2 Describe coverage</t>
        </is>
      </c>
      <c r="I1134" s="21" t="inlineStr">
        <is>
          <t>U</t>
        </is>
      </c>
      <c r="J1134" s="23" t="n"/>
      <c r="K1134" s="14" t="inlineStr">
        <is>
          <t>R3 Compare the target</t>
        </is>
      </c>
      <c r="L1134" s="21" t="inlineStr">
        <is>
          <t>U</t>
        </is>
      </c>
      <c r="M1134" s="23" t="n"/>
      <c r="N1134" s="14" t="inlineStr">
        <is>
          <t>R4 Check for bias</t>
        </is>
      </c>
      <c r="O1134" s="21" t="inlineStr">
        <is>
          <t>U</t>
        </is>
      </c>
      <c r="P1134" s="23" t="n"/>
      <c r="Q1134" s="14" t="inlineStr">
        <is>
          <t>R5 Test a new domain</t>
        </is>
      </c>
      <c r="R1134" s="21" t="inlineStr">
        <is>
          <t>U</t>
        </is>
      </c>
      <c r="S1134" s="23" t="n"/>
      <c r="T1134" s="14">
        <f>IF(Z1134=0,IF(ISNUMBER(SEARCH("X",AV1134)),"Unrated (0-5; X)","Unrated (0-5)"),IF(Z1134=1,V1134&amp;"/5",V1134&amp;"-"&amp;X1134&amp;"/5 (P"&amp;IF(ISNUMBER(SEARCH("X",AV1134)),"; X","")&amp;")"))</f>
        <v/>
      </c>
      <c r="U1134" s="26">
        <f>IF(AS1134=0,"",IF(AR1134=0,"Incomplete/invalid",IF(AA1134=0,IF(ISNUMBER(SEARCH("X",AW1134)),"Unrated (0-5; X)","Unrated (0-5)"),IF(AA1134=1,W1134&amp;"/5",W1134&amp;"-"&amp;Y1134&amp;"/5 (P"&amp;IF(ISNUMBER(SEARCH("X",AW1134)),"; X","")&amp;")"))))</f>
        <v/>
      </c>
      <c r="V1134" s="53">
        <f>LEN(AV1134)-LEN(SUBSTITUTE(AV1134,"Y",""))</f>
        <v/>
      </c>
      <c r="W1134" s="54">
        <f>IF(AR1134=1,LEN(AW1134)-LEN(SUBSTITUTE(AW1134,"Y","")),"")</f>
        <v/>
      </c>
      <c r="X1134" s="53">
        <f>5-(LEN(AV1134)-LEN(SUBSTITUTE(AV1134,"N","")))</f>
        <v/>
      </c>
      <c r="Y1134" s="54">
        <f>IF(AR1134=1,5-(LEN(AW1134)-LEN(SUBSTITUTE(AW1134,"N",""))),"")</f>
        <v/>
      </c>
      <c r="Z1134" s="55">
        <f>(V1134+5-X1134)/5</f>
        <v/>
      </c>
      <c r="AA1134" s="56">
        <f>IF(AR1134=1,(W1134+5-Y1134)/5,"")</f>
        <v/>
      </c>
      <c r="AB1134" s="57">
        <f>D1134*V1134/5</f>
        <v/>
      </c>
      <c r="AC1134" s="58">
        <f>IF(AR1134=1,D1134*W1134/5,"")</f>
        <v/>
      </c>
      <c r="AD1134" s="57">
        <f>D1134*X1134/5</f>
        <v/>
      </c>
      <c r="AE1134" s="58">
        <f>IF(AR1134=1,D1134*Y1134/5,"")</f>
        <v/>
      </c>
      <c r="AF1134" s="57">
        <f>D1134*Z1134</f>
        <v/>
      </c>
      <c r="AG1134" s="58">
        <f>IF(AR1134=1,D1134*AA1134,"")</f>
        <v/>
      </c>
      <c r="AH1134" s="14" t="inlineStr">
        <is>
          <t>Y: none | N: none | X: none | U: R1, R2, R3, R4, R5. See dataset-specific evidence note in MCDM_Grades and the complete rules in MCDM_Rubric.</t>
        </is>
      </c>
      <c r="AI1134" s="27" t="n"/>
      <c r="AJ1134" s="14" t="inlineStr">
        <is>
          <t>https://www.kaggle.com/datasets/aryanbadiee/combinedcrack</t>
        </is>
      </c>
      <c r="AK1134" s="27" t="n"/>
      <c r="AL1134" s="14" t="inlineStr">
        <is>
          <t>P: primary documentation (not evaluator-verified data quality)</t>
        </is>
      </c>
      <c r="AM1134" s="27" t="n"/>
      <c r="AN1134" s="14" t="inlineStr">
        <is>
          <t>Kaggle dataset 8380243 v1</t>
        </is>
      </c>
      <c r="AO1134" s="27" t="n"/>
      <c r="AP1134" s="14" t="inlineStr">
        <is>
          <t>2026-09-07</t>
        </is>
      </c>
      <c r="AQ1134" s="27" t="n"/>
      <c r="AR1134" s="14">
        <f>IF(AND(AS1134=5,LEN(AW1134)=5,LEN(SUBSTITUTE(SUBSTITUTE(SUBSTITUTE(SUBSTITUTE(AW1134,"Y",""),"N",""),"U",""),"X",""))=0),1,0)</f>
        <v/>
      </c>
      <c r="AS1134" s="14">
        <f>COUNTA(G1134,J1134,M1134,P1134,S1134)</f>
        <v/>
      </c>
      <c r="AT1134" s="14">
        <f>SUM(IF(OR(G1134="Y",G1134="N",G1134="U",G1134="X"),IF(G1134=F1134,1,0),0),IF(OR(J1134="Y",J1134="N",J1134="U",J1134="X"),IF(J1134=I1134,1,0),0),IF(OR(M1134="Y",M1134="N",M1134="U",M1134="X"),IF(M1134=L1134,1,0),0),IF(OR(P1134="Y",P1134="N",P1134="U",P1134="X"),IF(P1134=O1134,1,0),0),IF(OR(S1134="Y",S1134="N",S1134="U",S1134="X"),IF(S1134=R1134,1,0),0))</f>
        <v/>
      </c>
      <c r="AU1134" s="14">
        <f>A1134&amp;"|"&amp;LEFT(C1134,1)</f>
        <v/>
      </c>
      <c r="AV1134" s="14">
        <f>F1134&amp;I1134&amp;L1134&amp;O1134&amp;R1134</f>
        <v/>
      </c>
      <c r="AW1134" s="14">
        <f>G1134&amp;J1134&amp;M1134&amp;P1134&amp;S1134</f>
        <v/>
      </c>
    </row>
    <row r="1135" ht="70" customHeight="1">
      <c r="A1135" s="14" t="inlineStr">
        <is>
          <t>DS-142</t>
        </is>
      </c>
      <c r="B1135" s="14" t="inlineStr">
        <is>
          <t>CombinedCrack</t>
        </is>
      </c>
      <c r="C1135" s="14" t="inlineStr">
        <is>
          <t>M Sensor Details</t>
        </is>
      </c>
      <c r="D1135" s="14">
        <f>MCDM_Settings!$D$12</f>
        <v/>
      </c>
      <c r="E1135" s="14" t="inlineStr">
        <is>
          <t>M1 Identify equipment</t>
        </is>
      </c>
      <c r="F1135" s="21" t="inlineStr">
        <is>
          <t>U</t>
        </is>
      </c>
      <c r="G1135" s="23" t="n"/>
      <c r="H1135" s="14" t="inlineStr">
        <is>
          <t>M2 Specify the scale</t>
        </is>
      </c>
      <c r="I1135" s="21" t="inlineStr">
        <is>
          <t>U</t>
        </is>
      </c>
      <c r="J1135" s="23" t="n"/>
      <c r="K1135" s="14" t="inlineStr">
        <is>
          <t>M3 Locate the records</t>
        </is>
      </c>
      <c r="L1135" s="21" t="inlineStr">
        <is>
          <t>U</t>
        </is>
      </c>
      <c r="M1135" s="23" t="n"/>
      <c r="N1135" s="14" t="inlineStr">
        <is>
          <t>M4 Report precision</t>
        </is>
      </c>
      <c r="O1135" s="21" t="inlineStr">
        <is>
          <t>U</t>
        </is>
      </c>
      <c r="P1135" s="23" t="n"/>
      <c r="Q1135" s="14" t="inlineStr">
        <is>
          <t>M5 Explain processing</t>
        </is>
      </c>
      <c r="R1135" s="21" t="inlineStr">
        <is>
          <t>U</t>
        </is>
      </c>
      <c r="S1135" s="23" t="n"/>
      <c r="T1135" s="14">
        <f>IF(Z1135=0,IF(ISNUMBER(SEARCH("X",AV1135)),"Unrated (0-5; X)","Unrated (0-5)"),IF(Z1135=1,V1135&amp;"/5",V1135&amp;"-"&amp;X1135&amp;"/5 (P"&amp;IF(ISNUMBER(SEARCH("X",AV1135)),"; X","")&amp;")"))</f>
        <v/>
      </c>
      <c r="U1135" s="26">
        <f>IF(AS1135=0,"",IF(AR1135=0,"Incomplete/invalid",IF(AA1135=0,IF(ISNUMBER(SEARCH("X",AW1135)),"Unrated (0-5; X)","Unrated (0-5)"),IF(AA1135=1,W1135&amp;"/5",W1135&amp;"-"&amp;Y1135&amp;"/5 (P"&amp;IF(ISNUMBER(SEARCH("X",AW1135)),"; X","")&amp;")"))))</f>
        <v/>
      </c>
      <c r="V1135" s="53">
        <f>LEN(AV1135)-LEN(SUBSTITUTE(AV1135,"Y",""))</f>
        <v/>
      </c>
      <c r="W1135" s="54">
        <f>IF(AR1135=1,LEN(AW1135)-LEN(SUBSTITUTE(AW1135,"Y","")),"")</f>
        <v/>
      </c>
      <c r="X1135" s="53">
        <f>5-(LEN(AV1135)-LEN(SUBSTITUTE(AV1135,"N","")))</f>
        <v/>
      </c>
      <c r="Y1135" s="54">
        <f>IF(AR1135=1,5-(LEN(AW1135)-LEN(SUBSTITUTE(AW1135,"N",""))),"")</f>
        <v/>
      </c>
      <c r="Z1135" s="55">
        <f>(V1135+5-X1135)/5</f>
        <v/>
      </c>
      <c r="AA1135" s="56">
        <f>IF(AR1135=1,(W1135+5-Y1135)/5,"")</f>
        <v/>
      </c>
      <c r="AB1135" s="57">
        <f>D1135*V1135/5</f>
        <v/>
      </c>
      <c r="AC1135" s="58">
        <f>IF(AR1135=1,D1135*W1135/5,"")</f>
        <v/>
      </c>
      <c r="AD1135" s="57">
        <f>D1135*X1135/5</f>
        <v/>
      </c>
      <c r="AE1135" s="58">
        <f>IF(AR1135=1,D1135*Y1135/5,"")</f>
        <v/>
      </c>
      <c r="AF1135" s="57">
        <f>D1135*Z1135</f>
        <v/>
      </c>
      <c r="AG1135" s="58">
        <f>IF(AR1135=1,D1135*AA1135,"")</f>
        <v/>
      </c>
      <c r="AH1135" s="14" t="inlineStr">
        <is>
          <t>Y: none | N: none | X: none | U: M1, M2, M3, M4, M5. See dataset-specific evidence note in MCDM_Grades and the complete rules in MCDM_Rubric.</t>
        </is>
      </c>
      <c r="AI1135" s="27" t="n"/>
      <c r="AJ1135" s="14" t="inlineStr">
        <is>
          <t>https://www.kaggle.com/datasets/aryanbadiee/combinedcrack</t>
        </is>
      </c>
      <c r="AK1135" s="27" t="n"/>
      <c r="AL1135" s="14" t="inlineStr">
        <is>
          <t>P: primary documentation (not evaluator-verified data quality)</t>
        </is>
      </c>
      <c r="AM1135" s="27" t="n"/>
      <c r="AN1135" s="14" t="inlineStr">
        <is>
          <t>Kaggle dataset 8380243 v1</t>
        </is>
      </c>
      <c r="AO1135" s="27" t="n"/>
      <c r="AP1135" s="14" t="inlineStr">
        <is>
          <t>2026-09-07</t>
        </is>
      </c>
      <c r="AQ1135" s="27" t="n"/>
      <c r="AR1135" s="14">
        <f>IF(AND(AS1135=5,LEN(AW1135)=5,LEN(SUBSTITUTE(SUBSTITUTE(SUBSTITUTE(SUBSTITUTE(AW1135,"Y",""),"N",""),"U",""),"X",""))=0),1,0)</f>
        <v/>
      </c>
      <c r="AS1135" s="14">
        <f>COUNTA(G1135,J1135,M1135,P1135,S1135)</f>
        <v/>
      </c>
      <c r="AT1135" s="14">
        <f>SUM(IF(OR(G1135="Y",G1135="N",G1135="U",G1135="X"),IF(G1135=F1135,1,0),0),IF(OR(J1135="Y",J1135="N",J1135="U",J1135="X"),IF(J1135=I1135,1,0),0),IF(OR(M1135="Y",M1135="N",M1135="U",M1135="X"),IF(M1135=L1135,1,0),0),IF(OR(P1135="Y",P1135="N",P1135="U",P1135="X"),IF(P1135=O1135,1,0),0),IF(OR(S1135="Y",S1135="N",S1135="U",S1135="X"),IF(S1135=R1135,1,0),0))</f>
        <v/>
      </c>
      <c r="AU1135" s="14">
        <f>A1135&amp;"|"&amp;LEFT(C1135,1)</f>
        <v/>
      </c>
      <c r="AV1135" s="14">
        <f>F1135&amp;I1135&amp;L1135&amp;O1135&amp;R1135</f>
        <v/>
      </c>
      <c r="AW1135" s="14">
        <f>G1135&amp;J1135&amp;M1135&amp;P1135&amp;S1135</f>
        <v/>
      </c>
    </row>
    <row r="1136" ht="70" customHeight="1">
      <c r="A1136" s="14" t="inlineStr">
        <is>
          <t>DS-142</t>
        </is>
      </c>
      <c r="B1136" s="14" t="inlineStr">
        <is>
          <t>CombinedCrack</t>
        </is>
      </c>
      <c r="C1136" s="14" t="inlineStr">
        <is>
          <t>V Test Readiness</t>
        </is>
      </c>
      <c r="D1136" s="14">
        <f>MCDM_Settings!$D$13</f>
        <v/>
      </c>
      <c r="E1136" s="14" t="inlineStr">
        <is>
          <t>V1 Identify test data</t>
        </is>
      </c>
      <c r="F1136" s="21" t="inlineStr">
        <is>
          <t>U</t>
        </is>
      </c>
      <c r="G1136" s="23" t="n"/>
      <c r="H1136" s="14" t="inlineStr">
        <is>
          <t>V2 Define the splits</t>
        </is>
      </c>
      <c r="I1136" s="21" t="inlineStr">
        <is>
          <t>U</t>
        </is>
      </c>
      <c r="J1136" s="23" t="n"/>
      <c r="K1136" s="14" t="inlineStr">
        <is>
          <t>V3 Prevent leakage</t>
        </is>
      </c>
      <c r="L1136" s="21" t="inlineStr">
        <is>
          <t>U</t>
        </is>
      </c>
      <c r="M1136" s="23" t="n"/>
      <c r="N1136" s="14" t="inlineStr">
        <is>
          <t>V4 Provide a baseline</t>
        </is>
      </c>
      <c r="O1136" s="21" t="inlineStr">
        <is>
          <t>U</t>
        </is>
      </c>
      <c r="P1136" s="23" t="n"/>
      <c r="Q1136" s="14" t="inlineStr">
        <is>
          <t>V5 Report uncertainty</t>
        </is>
      </c>
      <c r="R1136" s="21" t="inlineStr">
        <is>
          <t>U</t>
        </is>
      </c>
      <c r="S1136" s="23" t="n"/>
      <c r="T1136" s="14">
        <f>IF(Z1136=0,IF(ISNUMBER(SEARCH("X",AV1136)),"Unrated (0-5; X)","Unrated (0-5)"),IF(Z1136=1,V1136&amp;"/5",V1136&amp;"-"&amp;X1136&amp;"/5 (P"&amp;IF(ISNUMBER(SEARCH("X",AV1136)),"; X","")&amp;")"))</f>
        <v/>
      </c>
      <c r="U1136" s="26">
        <f>IF(AS1136=0,"",IF(AR1136=0,"Incomplete/invalid",IF(AA1136=0,IF(ISNUMBER(SEARCH("X",AW1136)),"Unrated (0-5; X)","Unrated (0-5)"),IF(AA1136=1,W1136&amp;"/5",W1136&amp;"-"&amp;Y1136&amp;"/5 (P"&amp;IF(ISNUMBER(SEARCH("X",AW1136)),"; X","")&amp;")"))))</f>
        <v/>
      </c>
      <c r="V1136" s="53">
        <f>LEN(AV1136)-LEN(SUBSTITUTE(AV1136,"Y",""))</f>
        <v/>
      </c>
      <c r="W1136" s="54">
        <f>IF(AR1136=1,LEN(AW1136)-LEN(SUBSTITUTE(AW1136,"Y","")),"")</f>
        <v/>
      </c>
      <c r="X1136" s="53">
        <f>5-(LEN(AV1136)-LEN(SUBSTITUTE(AV1136,"N","")))</f>
        <v/>
      </c>
      <c r="Y1136" s="54">
        <f>IF(AR1136=1,5-(LEN(AW1136)-LEN(SUBSTITUTE(AW1136,"N",""))),"")</f>
        <v/>
      </c>
      <c r="Z1136" s="55">
        <f>(V1136+5-X1136)/5</f>
        <v/>
      </c>
      <c r="AA1136" s="56">
        <f>IF(AR1136=1,(W1136+5-Y1136)/5,"")</f>
        <v/>
      </c>
      <c r="AB1136" s="57">
        <f>D1136*V1136/5</f>
        <v/>
      </c>
      <c r="AC1136" s="58">
        <f>IF(AR1136=1,D1136*W1136/5,"")</f>
        <v/>
      </c>
      <c r="AD1136" s="57">
        <f>D1136*X1136/5</f>
        <v/>
      </c>
      <c r="AE1136" s="58">
        <f>IF(AR1136=1,D1136*Y1136/5,"")</f>
        <v/>
      </c>
      <c r="AF1136" s="57">
        <f>D1136*Z1136</f>
        <v/>
      </c>
      <c r="AG1136" s="58">
        <f>IF(AR1136=1,D1136*AA1136,"")</f>
        <v/>
      </c>
      <c r="AH1136" s="14" t="inlineStr">
        <is>
          <t>Y: none | N: none | X: none | U: V1, V2, V3, V4, V5. See dataset-specific evidence note in MCDM_Grades and the complete rules in MCDM_Rubric.</t>
        </is>
      </c>
      <c r="AI1136" s="27" t="n"/>
      <c r="AJ1136" s="14" t="inlineStr">
        <is>
          <t>https://www.kaggle.com/datasets/aryanbadiee/combinedcrack</t>
        </is>
      </c>
      <c r="AK1136" s="27" t="n"/>
      <c r="AL1136" s="14" t="inlineStr">
        <is>
          <t>P: primary documentation (not evaluator-verified data quality)</t>
        </is>
      </c>
      <c r="AM1136" s="27" t="n"/>
      <c r="AN1136" s="14" t="inlineStr">
        <is>
          <t>Kaggle dataset 8380243 v1</t>
        </is>
      </c>
      <c r="AO1136" s="27" t="n"/>
      <c r="AP1136" s="14" t="inlineStr">
        <is>
          <t>2026-09-07</t>
        </is>
      </c>
      <c r="AQ1136" s="27" t="n"/>
      <c r="AR1136" s="14">
        <f>IF(AND(AS1136=5,LEN(AW1136)=5,LEN(SUBSTITUTE(SUBSTITUTE(SUBSTITUTE(SUBSTITUTE(AW1136,"Y",""),"N",""),"U",""),"X",""))=0),1,0)</f>
        <v/>
      </c>
      <c r="AS1136" s="14">
        <f>COUNTA(G1136,J1136,M1136,P1136,S1136)</f>
        <v/>
      </c>
      <c r="AT1136" s="14">
        <f>SUM(IF(OR(G1136="Y",G1136="N",G1136="U",G1136="X"),IF(G1136=F1136,1,0),0),IF(OR(J1136="Y",J1136="N",J1136="U",J1136="X"),IF(J1136=I1136,1,0),0),IF(OR(M1136="Y",M1136="N",M1136="U",M1136="X"),IF(M1136=L1136,1,0),0),IF(OR(P1136="Y",P1136="N",P1136="U",P1136="X"),IF(P1136=O1136,1,0),0),IF(OR(S1136="Y",S1136="N",S1136="U",S1136="X"),IF(S1136=R1136,1,0),0))</f>
        <v/>
      </c>
      <c r="AU1136" s="14">
        <f>A1136&amp;"|"&amp;LEFT(C1136,1)</f>
        <v/>
      </c>
      <c r="AV1136" s="14">
        <f>F1136&amp;I1136&amp;L1136&amp;O1136&amp;R1136</f>
        <v/>
      </c>
      <c r="AW1136" s="14">
        <f>G1136&amp;J1136&amp;M1136&amp;P1136&amp;S1136</f>
        <v/>
      </c>
    </row>
    <row r="1137" ht="70" customHeight="1">
      <c r="A1137" s="14" t="inlineStr">
        <is>
          <t>DS-142</t>
        </is>
      </c>
      <c r="B1137" s="14" t="inlineStr">
        <is>
          <t>CombinedCrack</t>
        </is>
      </c>
      <c r="C1137" s="14" t="inlineStr">
        <is>
          <t>E Engineering Value</t>
        </is>
      </c>
      <c r="D1137" s="14">
        <f>MCDM_Settings!$D$14</f>
        <v/>
      </c>
      <c r="E1137" s="14" t="inlineStr">
        <is>
          <t>E1 Define the outcome</t>
        </is>
      </c>
      <c r="F1137" s="21" t="inlineStr">
        <is>
          <t>U</t>
        </is>
      </c>
      <c r="G1137" s="23" t="n"/>
      <c r="H1137" s="14" t="inlineStr">
        <is>
          <t>E2 Provide measurements</t>
        </is>
      </c>
      <c r="I1137" s="21" t="inlineStr">
        <is>
          <t>U</t>
        </is>
      </c>
      <c r="J1137" s="23" t="n"/>
      <c r="K1137" s="14" t="inlineStr">
        <is>
          <t>E3 Link the records</t>
        </is>
      </c>
      <c r="L1137" s="21" t="inlineStr">
        <is>
          <t>U</t>
        </is>
      </c>
      <c r="M1137" s="23" t="n"/>
      <c r="N1137" s="14" t="inlineStr">
        <is>
          <t>E4 Map agency needs</t>
        </is>
      </c>
      <c r="O1137" s="21" t="inlineStr">
        <is>
          <t>U</t>
        </is>
      </c>
      <c r="P1137" s="23" t="n"/>
      <c r="Q1137" s="14" t="inlineStr">
        <is>
          <t>E5 Validate the decision</t>
        </is>
      </c>
      <c r="R1137" s="21" t="inlineStr">
        <is>
          <t>U</t>
        </is>
      </c>
      <c r="S1137" s="23" t="n"/>
      <c r="T1137" s="14">
        <f>IF(Z1137=0,IF(ISNUMBER(SEARCH("X",AV1137)),"Unrated (0-5; X)","Unrated (0-5)"),IF(Z1137=1,V1137&amp;"/5",V1137&amp;"-"&amp;X1137&amp;"/5 (P"&amp;IF(ISNUMBER(SEARCH("X",AV1137)),"; X","")&amp;")"))</f>
        <v/>
      </c>
      <c r="U1137" s="26">
        <f>IF(AS1137=0,"",IF(AR1137=0,"Incomplete/invalid",IF(AA1137=0,IF(ISNUMBER(SEARCH("X",AW1137)),"Unrated (0-5; X)","Unrated (0-5)"),IF(AA1137=1,W1137&amp;"/5",W1137&amp;"-"&amp;Y1137&amp;"/5 (P"&amp;IF(ISNUMBER(SEARCH("X",AW1137)),"; X","")&amp;")"))))</f>
        <v/>
      </c>
      <c r="V1137" s="53">
        <f>LEN(AV1137)-LEN(SUBSTITUTE(AV1137,"Y",""))</f>
        <v/>
      </c>
      <c r="W1137" s="54">
        <f>IF(AR1137=1,LEN(AW1137)-LEN(SUBSTITUTE(AW1137,"Y","")),"")</f>
        <v/>
      </c>
      <c r="X1137" s="53">
        <f>5-(LEN(AV1137)-LEN(SUBSTITUTE(AV1137,"N","")))</f>
        <v/>
      </c>
      <c r="Y1137" s="54">
        <f>IF(AR1137=1,5-(LEN(AW1137)-LEN(SUBSTITUTE(AW1137,"N",""))),"")</f>
        <v/>
      </c>
      <c r="Z1137" s="55">
        <f>(V1137+5-X1137)/5</f>
        <v/>
      </c>
      <c r="AA1137" s="56">
        <f>IF(AR1137=1,(W1137+5-Y1137)/5,"")</f>
        <v/>
      </c>
      <c r="AB1137" s="57">
        <f>D1137*V1137/5</f>
        <v/>
      </c>
      <c r="AC1137" s="58">
        <f>IF(AR1137=1,D1137*W1137/5,"")</f>
        <v/>
      </c>
      <c r="AD1137" s="57">
        <f>D1137*X1137/5</f>
        <v/>
      </c>
      <c r="AE1137" s="58">
        <f>IF(AR1137=1,D1137*Y1137/5,"")</f>
        <v/>
      </c>
      <c r="AF1137" s="57">
        <f>D1137*Z1137</f>
        <v/>
      </c>
      <c r="AG1137" s="58">
        <f>IF(AR1137=1,D1137*AA1137,"")</f>
        <v/>
      </c>
      <c r="AH1137" s="14" t="inlineStr">
        <is>
          <t>Y: none | N: none | X: none | U: E1, E2, E3, E4, E5. See dataset-specific evidence note in MCDM_Grades and the complete rules in MCDM_Rubric.</t>
        </is>
      </c>
      <c r="AI1137" s="27" t="n"/>
      <c r="AJ1137" s="14" t="inlineStr">
        <is>
          <t>https://www.kaggle.com/datasets/aryanbadiee/combinedcrack</t>
        </is>
      </c>
      <c r="AK1137" s="27" t="n"/>
      <c r="AL1137" s="14" t="inlineStr">
        <is>
          <t>P: primary documentation (not evaluator-verified data quality)</t>
        </is>
      </c>
      <c r="AM1137" s="27" t="n"/>
      <c r="AN1137" s="14" t="inlineStr">
        <is>
          <t>Kaggle dataset 8380243 v1</t>
        </is>
      </c>
      <c r="AO1137" s="27" t="n"/>
      <c r="AP1137" s="14" t="inlineStr">
        <is>
          <t>2026-09-07</t>
        </is>
      </c>
      <c r="AQ1137" s="27" t="n"/>
      <c r="AR1137" s="14">
        <f>IF(AND(AS1137=5,LEN(AW1137)=5,LEN(SUBSTITUTE(SUBSTITUTE(SUBSTITUTE(SUBSTITUTE(AW1137,"Y",""),"N",""),"U",""),"X",""))=0),1,0)</f>
        <v/>
      </c>
      <c r="AS1137" s="14">
        <f>COUNTA(G1137,J1137,M1137,P1137,S1137)</f>
        <v/>
      </c>
      <c r="AT1137" s="14">
        <f>SUM(IF(OR(G1137="Y",G1137="N",G1137="U",G1137="X"),IF(G1137=F1137,1,0),0),IF(OR(J1137="Y",J1137="N",J1137="U",J1137="X"),IF(J1137=I1137,1,0),0),IF(OR(M1137="Y",M1137="N",M1137="U",M1137="X"),IF(M1137=L1137,1,0),0),IF(OR(P1137="Y",P1137="N",P1137="U",P1137="X"),IF(P1137=O1137,1,0),0),IF(OR(S1137="Y",S1137="N",S1137="U",S1137="X"),IF(S1137=R1137,1,0),0))</f>
        <v/>
      </c>
      <c r="AU1137" s="14">
        <f>A1137&amp;"|"&amp;LEFT(C1137,1)</f>
        <v/>
      </c>
      <c r="AV1137" s="14">
        <f>F1137&amp;I1137&amp;L1137&amp;O1137&amp;R1137</f>
        <v/>
      </c>
      <c r="AW1137" s="14">
        <f>G1137&amp;J1137&amp;M1137&amp;P1137&amp;S1137</f>
        <v/>
      </c>
    </row>
    <row r="1138" ht="70" customHeight="1">
      <c r="A1138" s="14" t="inlineStr">
        <is>
          <t>DS-143</t>
        </is>
      </c>
      <c r="B1138" s="14" t="inlineStr">
        <is>
          <t>Custom Multitask Indian Road Dataset (CMIRD)</t>
        </is>
      </c>
      <c r="C1138" s="14" t="inlineStr">
        <is>
          <t>A Access</t>
        </is>
      </c>
      <c r="D1138" s="14">
        <f>MCDM_Settings!$D$7</f>
        <v/>
      </c>
      <c r="E1138" s="14" t="inlineStr">
        <is>
          <t>A1 Find the release</t>
        </is>
      </c>
      <c r="F1138" s="21" t="inlineStr">
        <is>
          <t>Y</t>
        </is>
      </c>
      <c r="G1138" s="23" t="n"/>
      <c r="H1138" s="14" t="inlineStr">
        <is>
          <t>A2 Get the data</t>
        </is>
      </c>
      <c r="I1138" s="21" t="inlineStr">
        <is>
          <t>Y</t>
        </is>
      </c>
      <c r="J1138" s="23" t="n"/>
      <c r="K1138" s="14" t="inlineStr">
        <is>
          <t>A3 Check the license</t>
        </is>
      </c>
      <c r="L1138" s="21" t="inlineStr">
        <is>
          <t>Y</t>
        </is>
      </c>
      <c r="M1138" s="23" t="n"/>
      <c r="N1138" s="14" t="inlineStr">
        <is>
          <t>A4 Check other rights</t>
        </is>
      </c>
      <c r="O1138" s="21" t="inlineStr">
        <is>
          <t>U</t>
        </is>
      </c>
      <c r="P1138" s="23" t="n"/>
      <c r="Q1138" s="14" t="inlineStr">
        <is>
          <t>A5 Open a sample</t>
        </is>
      </c>
      <c r="R1138" s="21" t="inlineStr">
        <is>
          <t>U</t>
        </is>
      </c>
      <c r="S1138" s="23" t="n"/>
      <c r="T1138" s="14">
        <f>IF(Z1138=0,IF(ISNUMBER(SEARCH("X",AV1138)),"Unrated (0-5; X)","Unrated (0-5)"),IF(Z1138=1,V1138&amp;"/5",V1138&amp;"-"&amp;X1138&amp;"/5 (P"&amp;IF(ISNUMBER(SEARCH("X",AV1138)),"; X","")&amp;")"))</f>
        <v/>
      </c>
      <c r="U1138" s="26">
        <f>IF(AS1138=0,"",IF(AR1138=0,"Incomplete/invalid",IF(AA1138=0,IF(ISNUMBER(SEARCH("X",AW1138)),"Unrated (0-5; X)","Unrated (0-5)"),IF(AA1138=1,W1138&amp;"/5",W1138&amp;"-"&amp;Y1138&amp;"/5 (P"&amp;IF(ISNUMBER(SEARCH("X",AW1138)),"; X","")&amp;")"))))</f>
        <v/>
      </c>
      <c r="V1138" s="53">
        <f>LEN(AV1138)-LEN(SUBSTITUTE(AV1138,"Y",""))</f>
        <v/>
      </c>
      <c r="W1138" s="54">
        <f>IF(AR1138=1,LEN(AW1138)-LEN(SUBSTITUTE(AW1138,"Y","")),"")</f>
        <v/>
      </c>
      <c r="X1138" s="53">
        <f>5-(LEN(AV1138)-LEN(SUBSTITUTE(AV1138,"N","")))</f>
        <v/>
      </c>
      <c r="Y1138" s="54">
        <f>IF(AR1138=1,5-(LEN(AW1138)-LEN(SUBSTITUTE(AW1138,"N",""))),"")</f>
        <v/>
      </c>
      <c r="Z1138" s="55">
        <f>(V1138+5-X1138)/5</f>
        <v/>
      </c>
      <c r="AA1138" s="56">
        <f>IF(AR1138=1,(W1138+5-Y1138)/5,"")</f>
        <v/>
      </c>
      <c r="AB1138" s="57">
        <f>D1138*V1138/5</f>
        <v/>
      </c>
      <c r="AC1138" s="58">
        <f>IF(AR1138=1,D1138*W1138/5,"")</f>
        <v/>
      </c>
      <c r="AD1138" s="57">
        <f>D1138*X1138/5</f>
        <v/>
      </c>
      <c r="AE1138" s="58">
        <f>IF(AR1138=1,D1138*Y1138/5,"")</f>
        <v/>
      </c>
      <c r="AF1138" s="57">
        <f>D1138*Z1138</f>
        <v/>
      </c>
      <c r="AG1138" s="58">
        <f>IF(AR1138=1,D1138*AA1138,"")</f>
        <v/>
      </c>
      <c r="AH1138" s="14" t="inlineStr">
        <is>
          <t>Y: A1, A2, A3 | N: none | X: none | U: A4, A5. See dataset-specific evidence note in MCDM_Grades and the complete rules in MCDM_Rubric.</t>
        </is>
      </c>
      <c r="AI1138" s="27" t="n"/>
      <c r="AJ1138" s="14" t="inlineStr">
        <is>
          <t>https://www.kaggle.com/datasets/ammanaveen/custom-multitask-indian-road-dataset-cmird</t>
        </is>
      </c>
      <c r="AK1138" s="27" t="n"/>
      <c r="AL1138" s="14" t="inlineStr">
        <is>
          <t>P: primary documentation (not evaluator-verified data quality)</t>
        </is>
      </c>
      <c r="AM1138" s="27" t="n"/>
      <c r="AN1138" s="14" t="inlineStr">
        <is>
          <t>Kaggle dataset 10772773 v1</t>
        </is>
      </c>
      <c r="AO1138" s="27" t="n"/>
      <c r="AP1138" s="14" t="inlineStr">
        <is>
          <t>2026-09-07</t>
        </is>
      </c>
      <c r="AQ1138" s="27" t="n"/>
      <c r="AR1138" s="14">
        <f>IF(AND(AS1138=5,LEN(AW1138)=5,LEN(SUBSTITUTE(SUBSTITUTE(SUBSTITUTE(SUBSTITUTE(AW1138,"Y",""),"N",""),"U",""),"X",""))=0),1,0)</f>
        <v/>
      </c>
      <c r="AS1138" s="14">
        <f>COUNTA(G1138,J1138,M1138,P1138,S1138)</f>
        <v/>
      </c>
      <c r="AT1138" s="14">
        <f>SUM(IF(OR(G1138="Y",G1138="N",G1138="U",G1138="X"),IF(G1138=F1138,1,0),0),IF(OR(J1138="Y",J1138="N",J1138="U",J1138="X"),IF(J1138=I1138,1,0),0),IF(OR(M1138="Y",M1138="N",M1138="U",M1138="X"),IF(M1138=L1138,1,0),0),IF(OR(P1138="Y",P1138="N",P1138="U",P1138="X"),IF(P1138=O1138,1,0),0),IF(OR(S1138="Y",S1138="N",S1138="U",S1138="X"),IF(S1138=R1138,1,0),0))</f>
        <v/>
      </c>
      <c r="AU1138" s="14">
        <f>A1138&amp;"|"&amp;LEFT(C1138,1)</f>
        <v/>
      </c>
      <c r="AV1138" s="14">
        <f>F1138&amp;I1138&amp;L1138&amp;O1138&amp;R1138</f>
        <v/>
      </c>
      <c r="AW1138" s="14">
        <f>G1138&amp;J1138&amp;M1138&amp;P1138&amp;S1138</f>
        <v/>
      </c>
    </row>
    <row r="1139" ht="70" customHeight="1">
      <c r="A1139" s="14" t="inlineStr">
        <is>
          <t>DS-143</t>
        </is>
      </c>
      <c r="B1139" s="14" t="inlineStr">
        <is>
          <t>Custom Multitask Indian Road Dataset (CMIRD)</t>
        </is>
      </c>
      <c r="C1139" s="14" t="inlineStr">
        <is>
          <t>L Label Quality</t>
        </is>
      </c>
      <c r="D1139" s="14">
        <f>MCDM_Settings!$D$8</f>
        <v/>
      </c>
      <c r="E1139" s="14" t="inlineStr">
        <is>
          <t>L1 Define the targets</t>
        </is>
      </c>
      <c r="F1139" s="21" t="inlineStr">
        <is>
          <t>Y</t>
        </is>
      </c>
      <c r="G1139" s="23" t="n"/>
      <c r="H1139" s="14" t="inlineStr">
        <is>
          <t>L2 Explain the rules</t>
        </is>
      </c>
      <c r="I1139" s="21" t="inlineStr">
        <is>
          <t>U</t>
        </is>
      </c>
      <c r="J1139" s="23" t="n"/>
      <c r="K1139" s="14" t="inlineStr">
        <is>
          <t>L3 Identify the team</t>
        </is>
      </c>
      <c r="L1139" s="21" t="inlineStr">
        <is>
          <t>Y</t>
        </is>
      </c>
      <c r="M1139" s="23" t="n"/>
      <c r="N1139" s="14" t="inlineStr">
        <is>
          <t>L4 Review and correct</t>
        </is>
      </c>
      <c r="O1139" s="21" t="inlineStr">
        <is>
          <t>Y</t>
        </is>
      </c>
      <c r="P1139" s="23" t="n"/>
      <c r="Q1139" s="14" t="inlineStr">
        <is>
          <t>L5 Measure reliability</t>
        </is>
      </c>
      <c r="R1139" s="21" t="inlineStr">
        <is>
          <t>U</t>
        </is>
      </c>
      <c r="S1139" s="23" t="n"/>
      <c r="T1139" s="14">
        <f>IF(Z1139=0,IF(ISNUMBER(SEARCH("X",AV1139)),"Unrated (0-5; X)","Unrated (0-5)"),IF(Z1139=1,V1139&amp;"/5",V1139&amp;"-"&amp;X1139&amp;"/5 (P"&amp;IF(ISNUMBER(SEARCH("X",AV1139)),"; X","")&amp;")"))</f>
        <v/>
      </c>
      <c r="U1139" s="26">
        <f>IF(AS1139=0,"",IF(AR1139=0,"Incomplete/invalid",IF(AA1139=0,IF(ISNUMBER(SEARCH("X",AW1139)),"Unrated (0-5; X)","Unrated (0-5)"),IF(AA1139=1,W1139&amp;"/5",W1139&amp;"-"&amp;Y1139&amp;"/5 (P"&amp;IF(ISNUMBER(SEARCH("X",AW1139)),"; X","")&amp;")"))))</f>
        <v/>
      </c>
      <c r="V1139" s="53">
        <f>LEN(AV1139)-LEN(SUBSTITUTE(AV1139,"Y",""))</f>
        <v/>
      </c>
      <c r="W1139" s="54">
        <f>IF(AR1139=1,LEN(AW1139)-LEN(SUBSTITUTE(AW1139,"Y","")),"")</f>
        <v/>
      </c>
      <c r="X1139" s="53">
        <f>5-(LEN(AV1139)-LEN(SUBSTITUTE(AV1139,"N","")))</f>
        <v/>
      </c>
      <c r="Y1139" s="54">
        <f>IF(AR1139=1,5-(LEN(AW1139)-LEN(SUBSTITUTE(AW1139,"N",""))),"")</f>
        <v/>
      </c>
      <c r="Z1139" s="55">
        <f>(V1139+5-X1139)/5</f>
        <v/>
      </c>
      <c r="AA1139" s="56">
        <f>IF(AR1139=1,(W1139+5-Y1139)/5,"")</f>
        <v/>
      </c>
      <c r="AB1139" s="57">
        <f>D1139*V1139/5</f>
        <v/>
      </c>
      <c r="AC1139" s="58">
        <f>IF(AR1139=1,D1139*W1139/5,"")</f>
        <v/>
      </c>
      <c r="AD1139" s="57">
        <f>D1139*X1139/5</f>
        <v/>
      </c>
      <c r="AE1139" s="58">
        <f>IF(AR1139=1,D1139*Y1139/5,"")</f>
        <v/>
      </c>
      <c r="AF1139" s="57">
        <f>D1139*Z1139</f>
        <v/>
      </c>
      <c r="AG1139" s="58">
        <f>IF(AR1139=1,D1139*AA1139,"")</f>
        <v/>
      </c>
      <c r="AH1139" s="14" t="inlineStr">
        <is>
          <t>Y: L1, L3, L4 | N: none | X: none | U: L2, L5. See dataset-specific evidence note in MCDM_Grades and the complete rules in MCDM_Rubric.</t>
        </is>
      </c>
      <c r="AI1139" s="27" t="n"/>
      <c r="AJ1139" s="14" t="inlineStr">
        <is>
          <t>https://www.kaggle.com/datasets/ammanaveen/custom-multitask-indian-road-dataset-cmird</t>
        </is>
      </c>
      <c r="AK1139" s="27" t="n"/>
      <c r="AL1139" s="14" t="inlineStr">
        <is>
          <t>P: primary documentation (not evaluator-verified data quality)</t>
        </is>
      </c>
      <c r="AM1139" s="27" t="n"/>
      <c r="AN1139" s="14" t="inlineStr">
        <is>
          <t>Kaggle dataset 10772773 v1</t>
        </is>
      </c>
      <c r="AO1139" s="27" t="n"/>
      <c r="AP1139" s="14" t="inlineStr">
        <is>
          <t>2026-09-07</t>
        </is>
      </c>
      <c r="AQ1139" s="27" t="n"/>
      <c r="AR1139" s="14">
        <f>IF(AND(AS1139=5,LEN(AW1139)=5,LEN(SUBSTITUTE(SUBSTITUTE(SUBSTITUTE(SUBSTITUTE(AW1139,"Y",""),"N",""),"U",""),"X",""))=0),1,0)</f>
        <v/>
      </c>
      <c r="AS1139" s="14">
        <f>COUNTA(G1139,J1139,M1139,P1139,S1139)</f>
        <v/>
      </c>
      <c r="AT1139" s="14">
        <f>SUM(IF(OR(G1139="Y",G1139="N",G1139="U",G1139="X"),IF(G1139=F1139,1,0),0),IF(OR(J1139="Y",J1139="N",J1139="U",J1139="X"),IF(J1139=I1139,1,0),0),IF(OR(M1139="Y",M1139="N",M1139="U",M1139="X"),IF(M1139=L1139,1,0),0),IF(OR(P1139="Y",P1139="N",P1139="U",P1139="X"),IF(P1139=O1139,1,0),0),IF(OR(S1139="Y",S1139="N",S1139="U",S1139="X"),IF(S1139=R1139,1,0),0))</f>
        <v/>
      </c>
      <c r="AU1139" s="14">
        <f>A1139&amp;"|"&amp;LEFT(C1139,1)</f>
        <v/>
      </c>
      <c r="AV1139" s="14">
        <f>F1139&amp;I1139&amp;L1139&amp;O1139&amp;R1139</f>
        <v/>
      </c>
      <c r="AW1139" s="14">
        <f>G1139&amp;J1139&amp;M1139&amp;P1139&amp;S1139</f>
        <v/>
      </c>
    </row>
    <row r="1140" ht="70" customHeight="1">
      <c r="A1140" s="14" t="inlineStr">
        <is>
          <t>DS-143</t>
        </is>
      </c>
      <c r="B1140" s="14" t="inlineStr">
        <is>
          <t>Custom Multitask Indian Road Dataset (CMIRD)</t>
        </is>
      </c>
      <c r="C1140" s="14" t="inlineStr">
        <is>
          <t>D Documentation</t>
        </is>
      </c>
      <c r="D1140" s="14">
        <f>MCDM_Settings!$D$9</f>
        <v/>
      </c>
      <c r="E1140" s="14" t="inlineStr">
        <is>
          <t>D1 Describe the files</t>
        </is>
      </c>
      <c r="F1140" s="21" t="inlineStr">
        <is>
          <t>U</t>
        </is>
      </c>
      <c r="G1140" s="23" t="n"/>
      <c r="H1140" s="14" t="inlineStr">
        <is>
          <t>D2 Explain the source</t>
        </is>
      </c>
      <c r="I1140" s="21" t="inlineStr">
        <is>
          <t>Y</t>
        </is>
      </c>
      <c r="J1140" s="23" t="n"/>
      <c r="K1140" s="14" t="inlineStr">
        <is>
          <t>D3 Track the version</t>
        </is>
      </c>
      <c r="L1140" s="21" t="inlineStr">
        <is>
          <t>Y</t>
        </is>
      </c>
      <c r="M1140" s="23" t="n"/>
      <c r="N1140" s="14" t="inlineStr">
        <is>
          <t>D4 State the limits</t>
        </is>
      </c>
      <c r="O1140" s="21" t="inlineStr">
        <is>
          <t>U</t>
        </is>
      </c>
      <c r="P1140" s="23" t="n"/>
      <c r="Q1140" s="14" t="inlineStr">
        <is>
          <t>D5 Locate the details</t>
        </is>
      </c>
      <c r="R1140" s="21" t="inlineStr">
        <is>
          <t>Y</t>
        </is>
      </c>
      <c r="S1140" s="23" t="n"/>
      <c r="T1140" s="14">
        <f>IF(Z1140=0,IF(ISNUMBER(SEARCH("X",AV1140)),"Unrated (0-5; X)","Unrated (0-5)"),IF(Z1140=1,V1140&amp;"/5",V1140&amp;"-"&amp;X1140&amp;"/5 (P"&amp;IF(ISNUMBER(SEARCH("X",AV1140)),"; X","")&amp;")"))</f>
        <v/>
      </c>
      <c r="U1140" s="26">
        <f>IF(AS1140=0,"",IF(AR1140=0,"Incomplete/invalid",IF(AA1140=0,IF(ISNUMBER(SEARCH("X",AW1140)),"Unrated (0-5; X)","Unrated (0-5)"),IF(AA1140=1,W1140&amp;"/5",W1140&amp;"-"&amp;Y1140&amp;"/5 (P"&amp;IF(ISNUMBER(SEARCH("X",AW1140)),"; X","")&amp;")"))))</f>
        <v/>
      </c>
      <c r="V1140" s="53">
        <f>LEN(AV1140)-LEN(SUBSTITUTE(AV1140,"Y",""))</f>
        <v/>
      </c>
      <c r="W1140" s="54">
        <f>IF(AR1140=1,LEN(AW1140)-LEN(SUBSTITUTE(AW1140,"Y","")),"")</f>
        <v/>
      </c>
      <c r="X1140" s="53">
        <f>5-(LEN(AV1140)-LEN(SUBSTITUTE(AV1140,"N","")))</f>
        <v/>
      </c>
      <c r="Y1140" s="54">
        <f>IF(AR1140=1,5-(LEN(AW1140)-LEN(SUBSTITUTE(AW1140,"N",""))),"")</f>
        <v/>
      </c>
      <c r="Z1140" s="55">
        <f>(V1140+5-X1140)/5</f>
        <v/>
      </c>
      <c r="AA1140" s="56">
        <f>IF(AR1140=1,(W1140+5-Y1140)/5,"")</f>
        <v/>
      </c>
      <c r="AB1140" s="57">
        <f>D1140*V1140/5</f>
        <v/>
      </c>
      <c r="AC1140" s="58">
        <f>IF(AR1140=1,D1140*W1140/5,"")</f>
        <v/>
      </c>
      <c r="AD1140" s="57">
        <f>D1140*X1140/5</f>
        <v/>
      </c>
      <c r="AE1140" s="58">
        <f>IF(AR1140=1,D1140*Y1140/5,"")</f>
        <v/>
      </c>
      <c r="AF1140" s="57">
        <f>D1140*Z1140</f>
        <v/>
      </c>
      <c r="AG1140" s="58">
        <f>IF(AR1140=1,D1140*AA1140,"")</f>
        <v/>
      </c>
      <c r="AH1140" s="14" t="inlineStr">
        <is>
          <t>Y: D2, D3, D5 | N: none | X: none | U: D1, D4. See dataset-specific evidence note in MCDM_Grades and the complete rules in MCDM_Rubric.</t>
        </is>
      </c>
      <c r="AI1140" s="27" t="n"/>
      <c r="AJ1140" s="14" t="inlineStr">
        <is>
          <t>https://www.kaggle.com/datasets/ammanaveen/custom-multitask-indian-road-dataset-cmird</t>
        </is>
      </c>
      <c r="AK1140" s="27" t="n"/>
      <c r="AL1140" s="14" t="inlineStr">
        <is>
          <t>P: primary documentation (not evaluator-verified data quality)</t>
        </is>
      </c>
      <c r="AM1140" s="27" t="n"/>
      <c r="AN1140" s="14" t="inlineStr">
        <is>
          <t>Kaggle dataset 10772773 v1</t>
        </is>
      </c>
      <c r="AO1140" s="27" t="n"/>
      <c r="AP1140" s="14" t="inlineStr">
        <is>
          <t>2026-09-07</t>
        </is>
      </c>
      <c r="AQ1140" s="27" t="n"/>
      <c r="AR1140" s="14">
        <f>IF(AND(AS1140=5,LEN(AW1140)=5,LEN(SUBSTITUTE(SUBSTITUTE(SUBSTITUTE(SUBSTITUTE(AW1140,"Y",""),"N",""),"U",""),"X",""))=0),1,0)</f>
        <v/>
      </c>
      <c r="AS1140" s="14">
        <f>COUNTA(G1140,J1140,M1140,P1140,S1140)</f>
        <v/>
      </c>
      <c r="AT1140" s="14">
        <f>SUM(IF(OR(G1140="Y",G1140="N",G1140="U",G1140="X"),IF(G1140=F1140,1,0),0),IF(OR(J1140="Y",J1140="N",J1140="U",J1140="X"),IF(J1140=I1140,1,0),0),IF(OR(M1140="Y",M1140="N",M1140="U",M1140="X"),IF(M1140=L1140,1,0),0),IF(OR(P1140="Y",P1140="N",P1140="U",P1140="X"),IF(P1140=O1140,1,0),0),IF(OR(S1140="Y",S1140="N",S1140="U",S1140="X"),IF(S1140=R1140,1,0),0))</f>
        <v/>
      </c>
      <c r="AU1140" s="14">
        <f>A1140&amp;"|"&amp;LEFT(C1140,1)</f>
        <v/>
      </c>
      <c r="AV1140" s="14">
        <f>F1140&amp;I1140&amp;L1140&amp;O1140&amp;R1140</f>
        <v/>
      </c>
      <c r="AW1140" s="14">
        <f>G1140&amp;J1140&amp;M1140&amp;P1140&amp;S1140</f>
        <v/>
      </c>
    </row>
    <row r="1141" ht="70" customHeight="1">
      <c r="A1141" s="14" t="inlineStr">
        <is>
          <t>DS-143</t>
        </is>
      </c>
      <c r="B1141" s="14" t="inlineStr">
        <is>
          <t>Custom Multitask Indian Road Dataset (CMIRD)</t>
        </is>
      </c>
      <c r="C1141" s="14" t="inlineStr">
        <is>
          <t>C Sample Size</t>
        </is>
      </c>
      <c r="D1141" s="14">
        <f>MCDM_Settings!$D$10</f>
        <v/>
      </c>
      <c r="E1141" s="14" t="inlineStr">
        <is>
          <t>C1 Count originals</t>
        </is>
      </c>
      <c r="F1141" s="21" t="inlineStr">
        <is>
          <t>U</t>
        </is>
      </c>
      <c r="G1141" s="23" t="n"/>
      <c r="H1141" s="14" t="inlineStr">
        <is>
          <t>C2 Count each class</t>
        </is>
      </c>
      <c r="I1141" s="21" t="inlineStr">
        <is>
          <t>U</t>
        </is>
      </c>
      <c r="J1141" s="23" t="n"/>
      <c r="K1141" s="14" t="inlineStr">
        <is>
          <t>C3 Count each group</t>
        </is>
      </c>
      <c r="L1141" s="21" t="inlineStr">
        <is>
          <t>U</t>
        </is>
      </c>
      <c r="M1141" s="23" t="n"/>
      <c r="N1141" s="14" t="inlineStr">
        <is>
          <t>C4 Count each split</t>
        </is>
      </c>
      <c r="O1141" s="21" t="inlineStr">
        <is>
          <t>U</t>
        </is>
      </c>
      <c r="P1141" s="23" t="n"/>
      <c r="Q1141" s="14" t="inlineStr">
        <is>
          <t>C5 Justify the size</t>
        </is>
      </c>
      <c r="R1141" s="21" t="inlineStr">
        <is>
          <t>U</t>
        </is>
      </c>
      <c r="S1141" s="23" t="n"/>
      <c r="T1141" s="14">
        <f>IF(Z1141=0,IF(ISNUMBER(SEARCH("X",AV1141)),"Unrated (0-5; X)","Unrated (0-5)"),IF(Z1141=1,V1141&amp;"/5",V1141&amp;"-"&amp;X1141&amp;"/5 (P"&amp;IF(ISNUMBER(SEARCH("X",AV1141)),"; X","")&amp;")"))</f>
        <v/>
      </c>
      <c r="U1141" s="26">
        <f>IF(AS1141=0,"",IF(AR1141=0,"Incomplete/invalid",IF(AA1141=0,IF(ISNUMBER(SEARCH("X",AW1141)),"Unrated (0-5; X)","Unrated (0-5)"),IF(AA1141=1,W1141&amp;"/5",W1141&amp;"-"&amp;Y1141&amp;"/5 (P"&amp;IF(ISNUMBER(SEARCH("X",AW1141)),"; X","")&amp;")"))))</f>
        <v/>
      </c>
      <c r="V1141" s="53">
        <f>LEN(AV1141)-LEN(SUBSTITUTE(AV1141,"Y",""))</f>
        <v/>
      </c>
      <c r="W1141" s="54">
        <f>IF(AR1141=1,LEN(AW1141)-LEN(SUBSTITUTE(AW1141,"Y","")),"")</f>
        <v/>
      </c>
      <c r="X1141" s="53">
        <f>5-(LEN(AV1141)-LEN(SUBSTITUTE(AV1141,"N","")))</f>
        <v/>
      </c>
      <c r="Y1141" s="54">
        <f>IF(AR1141=1,5-(LEN(AW1141)-LEN(SUBSTITUTE(AW1141,"N",""))),"")</f>
        <v/>
      </c>
      <c r="Z1141" s="55">
        <f>(V1141+5-X1141)/5</f>
        <v/>
      </c>
      <c r="AA1141" s="56">
        <f>IF(AR1141=1,(W1141+5-Y1141)/5,"")</f>
        <v/>
      </c>
      <c r="AB1141" s="57">
        <f>D1141*V1141/5</f>
        <v/>
      </c>
      <c r="AC1141" s="58">
        <f>IF(AR1141=1,D1141*W1141/5,"")</f>
        <v/>
      </c>
      <c r="AD1141" s="57">
        <f>D1141*X1141/5</f>
        <v/>
      </c>
      <c r="AE1141" s="58">
        <f>IF(AR1141=1,D1141*Y1141/5,"")</f>
        <v/>
      </c>
      <c r="AF1141" s="57">
        <f>D1141*Z1141</f>
        <v/>
      </c>
      <c r="AG1141" s="58">
        <f>IF(AR1141=1,D1141*AA1141,"")</f>
        <v/>
      </c>
      <c r="AH1141" s="14" t="inlineStr">
        <is>
          <t>Y: none | N: none | X: none | U: C1, C2, C3, C4, C5. See dataset-specific evidence note in MCDM_Grades and the complete rules in MCDM_Rubric.</t>
        </is>
      </c>
      <c r="AI1141" s="27" t="n"/>
      <c r="AJ1141" s="14" t="inlineStr">
        <is>
          <t>https://www.kaggle.com/datasets/ammanaveen/custom-multitask-indian-road-dataset-cmird</t>
        </is>
      </c>
      <c r="AK1141" s="27" t="n"/>
      <c r="AL1141" s="14" t="inlineStr">
        <is>
          <t>P: primary documentation (not evaluator-verified data quality)</t>
        </is>
      </c>
      <c r="AM1141" s="27" t="n"/>
      <c r="AN1141" s="14" t="inlineStr">
        <is>
          <t>Kaggle dataset 10772773 v1</t>
        </is>
      </c>
      <c r="AO1141" s="27" t="n"/>
      <c r="AP1141" s="14" t="inlineStr">
        <is>
          <t>2026-09-07</t>
        </is>
      </c>
      <c r="AQ1141" s="27" t="n"/>
      <c r="AR1141" s="14">
        <f>IF(AND(AS1141=5,LEN(AW1141)=5,LEN(SUBSTITUTE(SUBSTITUTE(SUBSTITUTE(SUBSTITUTE(AW1141,"Y",""),"N",""),"U",""),"X",""))=0),1,0)</f>
        <v/>
      </c>
      <c r="AS1141" s="14">
        <f>COUNTA(G1141,J1141,M1141,P1141,S1141)</f>
        <v/>
      </c>
      <c r="AT1141" s="14">
        <f>SUM(IF(OR(G1141="Y",G1141="N",G1141="U",G1141="X"),IF(G1141=F1141,1,0),0),IF(OR(J1141="Y",J1141="N",J1141="U",J1141="X"),IF(J1141=I1141,1,0),0),IF(OR(M1141="Y",M1141="N",M1141="U",M1141="X"),IF(M1141=L1141,1,0),0),IF(OR(P1141="Y",P1141="N",P1141="U",P1141="X"),IF(P1141=O1141,1,0),0),IF(OR(S1141="Y",S1141="N",S1141="U",S1141="X"),IF(S1141=R1141,1,0),0))</f>
        <v/>
      </c>
      <c r="AU1141" s="14">
        <f>A1141&amp;"|"&amp;LEFT(C1141,1)</f>
        <v/>
      </c>
      <c r="AV1141" s="14">
        <f>F1141&amp;I1141&amp;L1141&amp;O1141&amp;R1141</f>
        <v/>
      </c>
      <c r="AW1141" s="14">
        <f>G1141&amp;J1141&amp;M1141&amp;P1141&amp;S1141</f>
        <v/>
      </c>
    </row>
    <row r="1142" ht="70" customHeight="1">
      <c r="A1142" s="14" t="inlineStr">
        <is>
          <t>DS-143</t>
        </is>
      </c>
      <c r="B1142" s="14" t="inlineStr">
        <is>
          <t>Custom Multitask Indian Road Dataset (CMIRD)</t>
        </is>
      </c>
      <c r="C1142" s="14" t="inlineStr">
        <is>
          <t>R Domain Fit</t>
        </is>
      </c>
      <c r="D1142" s="14">
        <f>MCDM_Settings!$D$11</f>
        <v/>
      </c>
      <c r="E1142" s="14" t="inlineStr">
        <is>
          <t>R1 Define the domain</t>
        </is>
      </c>
      <c r="F1142" s="21" t="inlineStr">
        <is>
          <t>Y</t>
        </is>
      </c>
      <c r="G1142" s="23" t="n"/>
      <c r="H1142" s="14" t="inlineStr">
        <is>
          <t>R2 Describe coverage</t>
        </is>
      </c>
      <c r="I1142" s="21" t="inlineStr">
        <is>
          <t>Y</t>
        </is>
      </c>
      <c r="J1142" s="23" t="n"/>
      <c r="K1142" s="14" t="inlineStr">
        <is>
          <t>R3 Compare the target</t>
        </is>
      </c>
      <c r="L1142" s="21" t="inlineStr">
        <is>
          <t>U</t>
        </is>
      </c>
      <c r="M1142" s="23" t="n"/>
      <c r="N1142" s="14" t="inlineStr">
        <is>
          <t>R4 Check for bias</t>
        </is>
      </c>
      <c r="O1142" s="21" t="inlineStr">
        <is>
          <t>U</t>
        </is>
      </c>
      <c r="P1142" s="23" t="n"/>
      <c r="Q1142" s="14" t="inlineStr">
        <is>
          <t>R5 Test a new domain</t>
        </is>
      </c>
      <c r="R1142" s="21" t="inlineStr">
        <is>
          <t>U</t>
        </is>
      </c>
      <c r="S1142" s="23" t="n"/>
      <c r="T1142" s="14">
        <f>IF(Z1142=0,IF(ISNUMBER(SEARCH("X",AV1142)),"Unrated (0-5; X)","Unrated (0-5)"),IF(Z1142=1,V1142&amp;"/5",V1142&amp;"-"&amp;X1142&amp;"/5 (P"&amp;IF(ISNUMBER(SEARCH("X",AV1142)),"; X","")&amp;")"))</f>
        <v/>
      </c>
      <c r="U1142" s="26">
        <f>IF(AS1142=0,"",IF(AR1142=0,"Incomplete/invalid",IF(AA1142=0,IF(ISNUMBER(SEARCH("X",AW1142)),"Unrated (0-5; X)","Unrated (0-5)"),IF(AA1142=1,W1142&amp;"/5",W1142&amp;"-"&amp;Y1142&amp;"/5 (P"&amp;IF(ISNUMBER(SEARCH("X",AW1142)),"; X","")&amp;")"))))</f>
        <v/>
      </c>
      <c r="V1142" s="53">
        <f>LEN(AV1142)-LEN(SUBSTITUTE(AV1142,"Y",""))</f>
        <v/>
      </c>
      <c r="W1142" s="54">
        <f>IF(AR1142=1,LEN(AW1142)-LEN(SUBSTITUTE(AW1142,"Y","")),"")</f>
        <v/>
      </c>
      <c r="X1142" s="53">
        <f>5-(LEN(AV1142)-LEN(SUBSTITUTE(AV1142,"N","")))</f>
        <v/>
      </c>
      <c r="Y1142" s="54">
        <f>IF(AR1142=1,5-(LEN(AW1142)-LEN(SUBSTITUTE(AW1142,"N",""))),"")</f>
        <v/>
      </c>
      <c r="Z1142" s="55">
        <f>(V1142+5-X1142)/5</f>
        <v/>
      </c>
      <c r="AA1142" s="56">
        <f>IF(AR1142=1,(W1142+5-Y1142)/5,"")</f>
        <v/>
      </c>
      <c r="AB1142" s="57">
        <f>D1142*V1142/5</f>
        <v/>
      </c>
      <c r="AC1142" s="58">
        <f>IF(AR1142=1,D1142*W1142/5,"")</f>
        <v/>
      </c>
      <c r="AD1142" s="57">
        <f>D1142*X1142/5</f>
        <v/>
      </c>
      <c r="AE1142" s="58">
        <f>IF(AR1142=1,D1142*Y1142/5,"")</f>
        <v/>
      </c>
      <c r="AF1142" s="57">
        <f>D1142*Z1142</f>
        <v/>
      </c>
      <c r="AG1142" s="58">
        <f>IF(AR1142=1,D1142*AA1142,"")</f>
        <v/>
      </c>
      <c r="AH1142" s="14" t="inlineStr">
        <is>
          <t>Y: R1, R2 | N: none | X: none | U: R3, R4, R5. See dataset-specific evidence note in MCDM_Grades and the complete rules in MCDM_Rubric.</t>
        </is>
      </c>
      <c r="AI1142" s="27" t="n"/>
      <c r="AJ1142" s="14" t="inlineStr">
        <is>
          <t>https://www.kaggle.com/datasets/ammanaveen/custom-multitask-indian-road-dataset-cmird</t>
        </is>
      </c>
      <c r="AK1142" s="27" t="n"/>
      <c r="AL1142" s="14" t="inlineStr">
        <is>
          <t>P: primary documentation (not evaluator-verified data quality)</t>
        </is>
      </c>
      <c r="AM1142" s="27" t="n"/>
      <c r="AN1142" s="14" t="inlineStr">
        <is>
          <t>Kaggle dataset 10772773 v1</t>
        </is>
      </c>
      <c r="AO1142" s="27" t="n"/>
      <c r="AP1142" s="14" t="inlineStr">
        <is>
          <t>2026-09-07</t>
        </is>
      </c>
      <c r="AQ1142" s="27" t="n"/>
      <c r="AR1142" s="14">
        <f>IF(AND(AS1142=5,LEN(AW1142)=5,LEN(SUBSTITUTE(SUBSTITUTE(SUBSTITUTE(SUBSTITUTE(AW1142,"Y",""),"N",""),"U",""),"X",""))=0),1,0)</f>
        <v/>
      </c>
      <c r="AS1142" s="14">
        <f>COUNTA(G1142,J1142,M1142,P1142,S1142)</f>
        <v/>
      </c>
      <c r="AT1142" s="14">
        <f>SUM(IF(OR(G1142="Y",G1142="N",G1142="U",G1142="X"),IF(G1142=F1142,1,0),0),IF(OR(J1142="Y",J1142="N",J1142="U",J1142="X"),IF(J1142=I1142,1,0),0),IF(OR(M1142="Y",M1142="N",M1142="U",M1142="X"),IF(M1142=L1142,1,0),0),IF(OR(P1142="Y",P1142="N",P1142="U",P1142="X"),IF(P1142=O1142,1,0),0),IF(OR(S1142="Y",S1142="N",S1142="U",S1142="X"),IF(S1142=R1142,1,0),0))</f>
        <v/>
      </c>
      <c r="AU1142" s="14">
        <f>A1142&amp;"|"&amp;LEFT(C1142,1)</f>
        <v/>
      </c>
      <c r="AV1142" s="14">
        <f>F1142&amp;I1142&amp;L1142&amp;O1142&amp;R1142</f>
        <v/>
      </c>
      <c r="AW1142" s="14">
        <f>G1142&amp;J1142&amp;M1142&amp;P1142&amp;S1142</f>
        <v/>
      </c>
    </row>
    <row r="1143" ht="70" customHeight="1">
      <c r="A1143" s="14" t="inlineStr">
        <is>
          <t>DS-143</t>
        </is>
      </c>
      <c r="B1143" s="14" t="inlineStr">
        <is>
          <t>Custom Multitask Indian Road Dataset (CMIRD)</t>
        </is>
      </c>
      <c r="C1143" s="14" t="inlineStr">
        <is>
          <t>M Sensor Details</t>
        </is>
      </c>
      <c r="D1143" s="14">
        <f>MCDM_Settings!$D$12</f>
        <v/>
      </c>
      <c r="E1143" s="14" t="inlineStr">
        <is>
          <t>M1 Identify equipment</t>
        </is>
      </c>
      <c r="F1143" s="21" t="inlineStr">
        <is>
          <t>Y</t>
        </is>
      </c>
      <c r="G1143" s="23" t="n"/>
      <c r="H1143" s="14" t="inlineStr">
        <is>
          <t>M2 Specify the scale</t>
        </is>
      </c>
      <c r="I1143" s="21" t="inlineStr">
        <is>
          <t>U</t>
        </is>
      </c>
      <c r="J1143" s="23" t="n"/>
      <c r="K1143" s="14" t="inlineStr">
        <is>
          <t>M3 Locate the records</t>
        </is>
      </c>
      <c r="L1143" s="21" t="inlineStr">
        <is>
          <t>U</t>
        </is>
      </c>
      <c r="M1143" s="23" t="n"/>
      <c r="N1143" s="14" t="inlineStr">
        <is>
          <t>M4 Report precision</t>
        </is>
      </c>
      <c r="O1143" s="21" t="inlineStr">
        <is>
          <t>U</t>
        </is>
      </c>
      <c r="P1143" s="23" t="n"/>
      <c r="Q1143" s="14" t="inlineStr">
        <is>
          <t>M5 Explain processing</t>
        </is>
      </c>
      <c r="R1143" s="21" t="inlineStr">
        <is>
          <t>Y</t>
        </is>
      </c>
      <c r="S1143" s="23" t="n"/>
      <c r="T1143" s="14">
        <f>IF(Z1143=0,IF(ISNUMBER(SEARCH("X",AV1143)),"Unrated (0-5; X)","Unrated (0-5)"),IF(Z1143=1,V1143&amp;"/5",V1143&amp;"-"&amp;X1143&amp;"/5 (P"&amp;IF(ISNUMBER(SEARCH("X",AV1143)),"; X","")&amp;")"))</f>
        <v/>
      </c>
      <c r="U1143" s="26">
        <f>IF(AS1143=0,"",IF(AR1143=0,"Incomplete/invalid",IF(AA1143=0,IF(ISNUMBER(SEARCH("X",AW1143)),"Unrated (0-5; X)","Unrated (0-5)"),IF(AA1143=1,W1143&amp;"/5",W1143&amp;"-"&amp;Y1143&amp;"/5 (P"&amp;IF(ISNUMBER(SEARCH("X",AW1143)),"; X","")&amp;")"))))</f>
        <v/>
      </c>
      <c r="V1143" s="53">
        <f>LEN(AV1143)-LEN(SUBSTITUTE(AV1143,"Y",""))</f>
        <v/>
      </c>
      <c r="W1143" s="54">
        <f>IF(AR1143=1,LEN(AW1143)-LEN(SUBSTITUTE(AW1143,"Y","")),"")</f>
        <v/>
      </c>
      <c r="X1143" s="53">
        <f>5-(LEN(AV1143)-LEN(SUBSTITUTE(AV1143,"N","")))</f>
        <v/>
      </c>
      <c r="Y1143" s="54">
        <f>IF(AR1143=1,5-(LEN(AW1143)-LEN(SUBSTITUTE(AW1143,"N",""))),"")</f>
        <v/>
      </c>
      <c r="Z1143" s="55">
        <f>(V1143+5-X1143)/5</f>
        <v/>
      </c>
      <c r="AA1143" s="56">
        <f>IF(AR1143=1,(W1143+5-Y1143)/5,"")</f>
        <v/>
      </c>
      <c r="AB1143" s="57">
        <f>D1143*V1143/5</f>
        <v/>
      </c>
      <c r="AC1143" s="58">
        <f>IF(AR1143=1,D1143*W1143/5,"")</f>
        <v/>
      </c>
      <c r="AD1143" s="57">
        <f>D1143*X1143/5</f>
        <v/>
      </c>
      <c r="AE1143" s="58">
        <f>IF(AR1143=1,D1143*Y1143/5,"")</f>
        <v/>
      </c>
      <c r="AF1143" s="57">
        <f>D1143*Z1143</f>
        <v/>
      </c>
      <c r="AG1143" s="58">
        <f>IF(AR1143=1,D1143*AA1143,"")</f>
        <v/>
      </c>
      <c r="AH1143" s="14" t="inlineStr">
        <is>
          <t>Y: M1, M5 | N: none | X: none | U: M2, M3, M4. See dataset-specific evidence note in MCDM_Grades and the complete rules in MCDM_Rubric.</t>
        </is>
      </c>
      <c r="AI1143" s="27" t="n"/>
      <c r="AJ1143" s="14" t="inlineStr">
        <is>
          <t>https://www.kaggle.com/datasets/ammanaveen/custom-multitask-indian-road-dataset-cmird</t>
        </is>
      </c>
      <c r="AK1143" s="27" t="n"/>
      <c r="AL1143" s="14" t="inlineStr">
        <is>
          <t>P: primary documentation (not evaluator-verified data quality)</t>
        </is>
      </c>
      <c r="AM1143" s="27" t="n"/>
      <c r="AN1143" s="14" t="inlineStr">
        <is>
          <t>Kaggle dataset 10772773 v1</t>
        </is>
      </c>
      <c r="AO1143" s="27" t="n"/>
      <c r="AP1143" s="14" t="inlineStr">
        <is>
          <t>2026-09-07</t>
        </is>
      </c>
      <c r="AQ1143" s="27" t="n"/>
      <c r="AR1143" s="14">
        <f>IF(AND(AS1143=5,LEN(AW1143)=5,LEN(SUBSTITUTE(SUBSTITUTE(SUBSTITUTE(SUBSTITUTE(AW1143,"Y",""),"N",""),"U",""),"X",""))=0),1,0)</f>
        <v/>
      </c>
      <c r="AS1143" s="14">
        <f>COUNTA(G1143,J1143,M1143,P1143,S1143)</f>
        <v/>
      </c>
      <c r="AT1143" s="14">
        <f>SUM(IF(OR(G1143="Y",G1143="N",G1143="U",G1143="X"),IF(G1143=F1143,1,0),0),IF(OR(J1143="Y",J1143="N",J1143="U",J1143="X"),IF(J1143=I1143,1,0),0),IF(OR(M1143="Y",M1143="N",M1143="U",M1143="X"),IF(M1143=L1143,1,0),0),IF(OR(P1143="Y",P1143="N",P1143="U",P1143="X"),IF(P1143=O1143,1,0),0),IF(OR(S1143="Y",S1143="N",S1143="U",S1143="X"),IF(S1143=R1143,1,0),0))</f>
        <v/>
      </c>
      <c r="AU1143" s="14">
        <f>A1143&amp;"|"&amp;LEFT(C1143,1)</f>
        <v/>
      </c>
      <c r="AV1143" s="14">
        <f>F1143&amp;I1143&amp;L1143&amp;O1143&amp;R1143</f>
        <v/>
      </c>
      <c r="AW1143" s="14">
        <f>G1143&amp;J1143&amp;M1143&amp;P1143&amp;S1143</f>
        <v/>
      </c>
    </row>
    <row r="1144" ht="70" customHeight="1">
      <c r="A1144" s="14" t="inlineStr">
        <is>
          <t>DS-143</t>
        </is>
      </c>
      <c r="B1144" s="14" t="inlineStr">
        <is>
          <t>Custom Multitask Indian Road Dataset (CMIRD)</t>
        </is>
      </c>
      <c r="C1144" s="14" t="inlineStr">
        <is>
          <t>V Test Readiness</t>
        </is>
      </c>
      <c r="D1144" s="14">
        <f>MCDM_Settings!$D$13</f>
        <v/>
      </c>
      <c r="E1144" s="14" t="inlineStr">
        <is>
          <t>V1 Identify test data</t>
        </is>
      </c>
      <c r="F1144" s="21" t="inlineStr">
        <is>
          <t>U</t>
        </is>
      </c>
      <c r="G1144" s="23" t="n"/>
      <c r="H1144" s="14" t="inlineStr">
        <is>
          <t>V2 Define the splits</t>
        </is>
      </c>
      <c r="I1144" s="21" t="inlineStr">
        <is>
          <t>U</t>
        </is>
      </c>
      <c r="J1144" s="23" t="n"/>
      <c r="K1144" s="14" t="inlineStr">
        <is>
          <t>V3 Prevent leakage</t>
        </is>
      </c>
      <c r="L1144" s="21" t="inlineStr">
        <is>
          <t>U</t>
        </is>
      </c>
      <c r="M1144" s="23" t="n"/>
      <c r="N1144" s="14" t="inlineStr">
        <is>
          <t>V4 Provide a baseline</t>
        </is>
      </c>
      <c r="O1144" s="21" t="inlineStr">
        <is>
          <t>U</t>
        </is>
      </c>
      <c r="P1144" s="23" t="n"/>
      <c r="Q1144" s="14" t="inlineStr">
        <is>
          <t>V5 Report uncertainty</t>
        </is>
      </c>
      <c r="R1144" s="21" t="inlineStr">
        <is>
          <t>U</t>
        </is>
      </c>
      <c r="S1144" s="23" t="n"/>
      <c r="T1144" s="14">
        <f>IF(Z1144=0,IF(ISNUMBER(SEARCH("X",AV1144)),"Unrated (0-5; X)","Unrated (0-5)"),IF(Z1144=1,V1144&amp;"/5",V1144&amp;"-"&amp;X1144&amp;"/5 (P"&amp;IF(ISNUMBER(SEARCH("X",AV1144)),"; X","")&amp;")"))</f>
        <v/>
      </c>
      <c r="U1144" s="26">
        <f>IF(AS1144=0,"",IF(AR1144=0,"Incomplete/invalid",IF(AA1144=0,IF(ISNUMBER(SEARCH("X",AW1144)),"Unrated (0-5; X)","Unrated (0-5)"),IF(AA1144=1,W1144&amp;"/5",W1144&amp;"-"&amp;Y1144&amp;"/5 (P"&amp;IF(ISNUMBER(SEARCH("X",AW1144)),"; X","")&amp;")"))))</f>
        <v/>
      </c>
      <c r="V1144" s="53">
        <f>LEN(AV1144)-LEN(SUBSTITUTE(AV1144,"Y",""))</f>
        <v/>
      </c>
      <c r="W1144" s="54">
        <f>IF(AR1144=1,LEN(AW1144)-LEN(SUBSTITUTE(AW1144,"Y","")),"")</f>
        <v/>
      </c>
      <c r="X1144" s="53">
        <f>5-(LEN(AV1144)-LEN(SUBSTITUTE(AV1144,"N","")))</f>
        <v/>
      </c>
      <c r="Y1144" s="54">
        <f>IF(AR1144=1,5-(LEN(AW1144)-LEN(SUBSTITUTE(AW1144,"N",""))),"")</f>
        <v/>
      </c>
      <c r="Z1144" s="55">
        <f>(V1144+5-X1144)/5</f>
        <v/>
      </c>
      <c r="AA1144" s="56">
        <f>IF(AR1144=1,(W1144+5-Y1144)/5,"")</f>
        <v/>
      </c>
      <c r="AB1144" s="57">
        <f>D1144*V1144/5</f>
        <v/>
      </c>
      <c r="AC1144" s="58">
        <f>IF(AR1144=1,D1144*W1144/5,"")</f>
        <v/>
      </c>
      <c r="AD1144" s="57">
        <f>D1144*X1144/5</f>
        <v/>
      </c>
      <c r="AE1144" s="58">
        <f>IF(AR1144=1,D1144*Y1144/5,"")</f>
        <v/>
      </c>
      <c r="AF1144" s="57">
        <f>D1144*Z1144</f>
        <v/>
      </c>
      <c r="AG1144" s="58">
        <f>IF(AR1144=1,D1144*AA1144,"")</f>
        <v/>
      </c>
      <c r="AH1144" s="14" t="inlineStr">
        <is>
          <t>Y: none | N: none | X: none | U: V1, V2, V3, V4, V5. See dataset-specific evidence note in MCDM_Grades and the complete rules in MCDM_Rubric.</t>
        </is>
      </c>
      <c r="AI1144" s="27" t="n"/>
      <c r="AJ1144" s="14" t="inlineStr">
        <is>
          <t>https://www.kaggle.com/datasets/ammanaveen/custom-multitask-indian-road-dataset-cmird</t>
        </is>
      </c>
      <c r="AK1144" s="27" t="n"/>
      <c r="AL1144" s="14" t="inlineStr">
        <is>
          <t>P: primary documentation (not evaluator-verified data quality)</t>
        </is>
      </c>
      <c r="AM1144" s="27" t="n"/>
      <c r="AN1144" s="14" t="inlineStr">
        <is>
          <t>Kaggle dataset 10772773 v1</t>
        </is>
      </c>
      <c r="AO1144" s="27" t="n"/>
      <c r="AP1144" s="14" t="inlineStr">
        <is>
          <t>2026-09-07</t>
        </is>
      </c>
      <c r="AQ1144" s="27" t="n"/>
      <c r="AR1144" s="14">
        <f>IF(AND(AS1144=5,LEN(AW1144)=5,LEN(SUBSTITUTE(SUBSTITUTE(SUBSTITUTE(SUBSTITUTE(AW1144,"Y",""),"N",""),"U",""),"X",""))=0),1,0)</f>
        <v/>
      </c>
      <c r="AS1144" s="14">
        <f>COUNTA(G1144,J1144,M1144,P1144,S1144)</f>
        <v/>
      </c>
      <c r="AT1144" s="14">
        <f>SUM(IF(OR(G1144="Y",G1144="N",G1144="U",G1144="X"),IF(G1144=F1144,1,0),0),IF(OR(J1144="Y",J1144="N",J1144="U",J1144="X"),IF(J1144=I1144,1,0),0),IF(OR(M1144="Y",M1144="N",M1144="U",M1144="X"),IF(M1144=L1144,1,0),0),IF(OR(P1144="Y",P1144="N",P1144="U",P1144="X"),IF(P1144=O1144,1,0),0),IF(OR(S1144="Y",S1144="N",S1144="U",S1144="X"),IF(S1144=R1144,1,0),0))</f>
        <v/>
      </c>
      <c r="AU1144" s="14">
        <f>A1144&amp;"|"&amp;LEFT(C1144,1)</f>
        <v/>
      </c>
      <c r="AV1144" s="14">
        <f>F1144&amp;I1144&amp;L1144&amp;O1144&amp;R1144</f>
        <v/>
      </c>
      <c r="AW1144" s="14">
        <f>G1144&amp;J1144&amp;M1144&amp;P1144&amp;S1144</f>
        <v/>
      </c>
    </row>
    <row r="1145" ht="70" customHeight="1">
      <c r="A1145" s="14" t="inlineStr">
        <is>
          <t>DS-143</t>
        </is>
      </c>
      <c r="B1145" s="14" t="inlineStr">
        <is>
          <t>Custom Multitask Indian Road Dataset (CMIRD)</t>
        </is>
      </c>
      <c r="C1145" s="14" t="inlineStr">
        <is>
          <t>E Engineering Value</t>
        </is>
      </c>
      <c r="D1145" s="14">
        <f>MCDM_Settings!$D$14</f>
        <v/>
      </c>
      <c r="E1145" s="14" t="inlineStr">
        <is>
          <t>E1 Define the outcome</t>
        </is>
      </c>
      <c r="F1145" s="21" t="inlineStr">
        <is>
          <t>U</t>
        </is>
      </c>
      <c r="G1145" s="23" t="n"/>
      <c r="H1145" s="14" t="inlineStr">
        <is>
          <t>E2 Provide measurements</t>
        </is>
      </c>
      <c r="I1145" s="21" t="inlineStr">
        <is>
          <t>U</t>
        </is>
      </c>
      <c r="J1145" s="23" t="n"/>
      <c r="K1145" s="14" t="inlineStr">
        <is>
          <t>E3 Link the records</t>
        </is>
      </c>
      <c r="L1145" s="21" t="inlineStr">
        <is>
          <t>U</t>
        </is>
      </c>
      <c r="M1145" s="23" t="n"/>
      <c r="N1145" s="14" t="inlineStr">
        <is>
          <t>E4 Map agency needs</t>
        </is>
      </c>
      <c r="O1145" s="21" t="inlineStr">
        <is>
          <t>U</t>
        </is>
      </c>
      <c r="P1145" s="23" t="n"/>
      <c r="Q1145" s="14" t="inlineStr">
        <is>
          <t>E5 Validate the decision</t>
        </is>
      </c>
      <c r="R1145" s="21" t="inlineStr">
        <is>
          <t>U</t>
        </is>
      </c>
      <c r="S1145" s="23" t="n"/>
      <c r="T1145" s="14">
        <f>IF(Z1145=0,IF(ISNUMBER(SEARCH("X",AV1145)),"Unrated (0-5; X)","Unrated (0-5)"),IF(Z1145=1,V1145&amp;"/5",V1145&amp;"-"&amp;X1145&amp;"/5 (P"&amp;IF(ISNUMBER(SEARCH("X",AV1145)),"; X","")&amp;")"))</f>
        <v/>
      </c>
      <c r="U1145" s="26">
        <f>IF(AS1145=0,"",IF(AR1145=0,"Incomplete/invalid",IF(AA1145=0,IF(ISNUMBER(SEARCH("X",AW1145)),"Unrated (0-5; X)","Unrated (0-5)"),IF(AA1145=1,W1145&amp;"/5",W1145&amp;"-"&amp;Y1145&amp;"/5 (P"&amp;IF(ISNUMBER(SEARCH("X",AW1145)),"; X","")&amp;")"))))</f>
        <v/>
      </c>
      <c r="V1145" s="53">
        <f>LEN(AV1145)-LEN(SUBSTITUTE(AV1145,"Y",""))</f>
        <v/>
      </c>
      <c r="W1145" s="54">
        <f>IF(AR1145=1,LEN(AW1145)-LEN(SUBSTITUTE(AW1145,"Y","")),"")</f>
        <v/>
      </c>
      <c r="X1145" s="53">
        <f>5-(LEN(AV1145)-LEN(SUBSTITUTE(AV1145,"N","")))</f>
        <v/>
      </c>
      <c r="Y1145" s="54">
        <f>IF(AR1145=1,5-(LEN(AW1145)-LEN(SUBSTITUTE(AW1145,"N",""))),"")</f>
        <v/>
      </c>
      <c r="Z1145" s="55">
        <f>(V1145+5-X1145)/5</f>
        <v/>
      </c>
      <c r="AA1145" s="56">
        <f>IF(AR1145=1,(W1145+5-Y1145)/5,"")</f>
        <v/>
      </c>
      <c r="AB1145" s="57">
        <f>D1145*V1145/5</f>
        <v/>
      </c>
      <c r="AC1145" s="58">
        <f>IF(AR1145=1,D1145*W1145/5,"")</f>
        <v/>
      </c>
      <c r="AD1145" s="57">
        <f>D1145*X1145/5</f>
        <v/>
      </c>
      <c r="AE1145" s="58">
        <f>IF(AR1145=1,D1145*Y1145/5,"")</f>
        <v/>
      </c>
      <c r="AF1145" s="57">
        <f>D1145*Z1145</f>
        <v/>
      </c>
      <c r="AG1145" s="58">
        <f>IF(AR1145=1,D1145*AA1145,"")</f>
        <v/>
      </c>
      <c r="AH1145" s="14" t="inlineStr">
        <is>
          <t>Y: none | N: none | X: none | U: E1, E2, E3, E4, E5. See dataset-specific evidence note in MCDM_Grades and the complete rules in MCDM_Rubric.</t>
        </is>
      </c>
      <c r="AI1145" s="27" t="n"/>
      <c r="AJ1145" s="14" t="inlineStr">
        <is>
          <t>https://www.kaggle.com/datasets/ammanaveen/custom-multitask-indian-road-dataset-cmird</t>
        </is>
      </c>
      <c r="AK1145" s="27" t="n"/>
      <c r="AL1145" s="14" t="inlineStr">
        <is>
          <t>P: primary documentation (not evaluator-verified data quality)</t>
        </is>
      </c>
      <c r="AM1145" s="27" t="n"/>
      <c r="AN1145" s="14" t="inlineStr">
        <is>
          <t>Kaggle dataset 10772773 v1</t>
        </is>
      </c>
      <c r="AO1145" s="27" t="n"/>
      <c r="AP1145" s="14" t="inlineStr">
        <is>
          <t>2026-09-07</t>
        </is>
      </c>
      <c r="AQ1145" s="27" t="n"/>
      <c r="AR1145" s="14">
        <f>IF(AND(AS1145=5,LEN(AW1145)=5,LEN(SUBSTITUTE(SUBSTITUTE(SUBSTITUTE(SUBSTITUTE(AW1145,"Y",""),"N",""),"U",""),"X",""))=0),1,0)</f>
        <v/>
      </c>
      <c r="AS1145" s="14">
        <f>COUNTA(G1145,J1145,M1145,P1145,S1145)</f>
        <v/>
      </c>
      <c r="AT1145" s="14">
        <f>SUM(IF(OR(G1145="Y",G1145="N",G1145="U",G1145="X"),IF(G1145=F1145,1,0),0),IF(OR(J1145="Y",J1145="N",J1145="U",J1145="X"),IF(J1145=I1145,1,0),0),IF(OR(M1145="Y",M1145="N",M1145="U",M1145="X"),IF(M1145=L1145,1,0),0),IF(OR(P1145="Y",P1145="N",P1145="U",P1145="X"),IF(P1145=O1145,1,0),0),IF(OR(S1145="Y",S1145="N",S1145="U",S1145="X"),IF(S1145=R1145,1,0),0))</f>
        <v/>
      </c>
      <c r="AU1145" s="14">
        <f>A1145&amp;"|"&amp;LEFT(C1145,1)</f>
        <v/>
      </c>
      <c r="AV1145" s="14">
        <f>F1145&amp;I1145&amp;L1145&amp;O1145&amp;R1145</f>
        <v/>
      </c>
      <c r="AW1145" s="14">
        <f>G1145&amp;J1145&amp;M1145&amp;P1145&amp;S1145</f>
        <v/>
      </c>
    </row>
    <row r="1146" ht="70" customHeight="1">
      <c r="A1146" s="14" t="inlineStr">
        <is>
          <t>DS-144</t>
        </is>
      </c>
      <c r="B1146" s="14" t="inlineStr">
        <is>
          <t>Highway Surface Crack Detection</t>
        </is>
      </c>
      <c r="C1146" s="14" t="inlineStr">
        <is>
          <t>A Access</t>
        </is>
      </c>
      <c r="D1146" s="14">
        <f>MCDM_Settings!$D$7</f>
        <v/>
      </c>
      <c r="E1146" s="14" t="inlineStr">
        <is>
          <t>A1 Find the release</t>
        </is>
      </c>
      <c r="F1146" s="21" t="inlineStr">
        <is>
          <t>Y</t>
        </is>
      </c>
      <c r="G1146" s="23" t="n"/>
      <c r="H1146" s="14" t="inlineStr">
        <is>
          <t>A2 Get the data</t>
        </is>
      </c>
      <c r="I1146" s="21" t="inlineStr">
        <is>
          <t>Y</t>
        </is>
      </c>
      <c r="J1146" s="23" t="n"/>
      <c r="K1146" s="14" t="inlineStr">
        <is>
          <t>A3 Check the license</t>
        </is>
      </c>
      <c r="L1146" s="21" t="inlineStr">
        <is>
          <t>Y</t>
        </is>
      </c>
      <c r="M1146" s="23" t="n"/>
      <c r="N1146" s="14" t="inlineStr">
        <is>
          <t>A4 Check other rights</t>
        </is>
      </c>
      <c r="O1146" s="21" t="inlineStr">
        <is>
          <t>U</t>
        </is>
      </c>
      <c r="P1146" s="23" t="n"/>
      <c r="Q1146" s="14" t="inlineStr">
        <is>
          <t>A5 Open a sample</t>
        </is>
      </c>
      <c r="R1146" s="21" t="inlineStr">
        <is>
          <t>U</t>
        </is>
      </c>
      <c r="S1146" s="23" t="n"/>
      <c r="T1146" s="14">
        <f>IF(Z1146=0,IF(ISNUMBER(SEARCH("X",AV1146)),"Unrated (0-5; X)","Unrated (0-5)"),IF(Z1146=1,V1146&amp;"/5",V1146&amp;"-"&amp;X1146&amp;"/5 (P"&amp;IF(ISNUMBER(SEARCH("X",AV1146)),"; X","")&amp;")"))</f>
        <v/>
      </c>
      <c r="U1146" s="26">
        <f>IF(AS1146=0,"",IF(AR1146=0,"Incomplete/invalid",IF(AA1146=0,IF(ISNUMBER(SEARCH("X",AW1146)),"Unrated (0-5; X)","Unrated (0-5)"),IF(AA1146=1,W1146&amp;"/5",W1146&amp;"-"&amp;Y1146&amp;"/5 (P"&amp;IF(ISNUMBER(SEARCH("X",AW1146)),"; X","")&amp;")"))))</f>
        <v/>
      </c>
      <c r="V1146" s="53">
        <f>LEN(AV1146)-LEN(SUBSTITUTE(AV1146,"Y",""))</f>
        <v/>
      </c>
      <c r="W1146" s="54">
        <f>IF(AR1146=1,LEN(AW1146)-LEN(SUBSTITUTE(AW1146,"Y","")),"")</f>
        <v/>
      </c>
      <c r="X1146" s="53">
        <f>5-(LEN(AV1146)-LEN(SUBSTITUTE(AV1146,"N","")))</f>
        <v/>
      </c>
      <c r="Y1146" s="54">
        <f>IF(AR1146=1,5-(LEN(AW1146)-LEN(SUBSTITUTE(AW1146,"N",""))),"")</f>
        <v/>
      </c>
      <c r="Z1146" s="55">
        <f>(V1146+5-X1146)/5</f>
        <v/>
      </c>
      <c r="AA1146" s="56">
        <f>IF(AR1146=1,(W1146+5-Y1146)/5,"")</f>
        <v/>
      </c>
      <c r="AB1146" s="57">
        <f>D1146*V1146/5</f>
        <v/>
      </c>
      <c r="AC1146" s="58">
        <f>IF(AR1146=1,D1146*W1146/5,"")</f>
        <v/>
      </c>
      <c r="AD1146" s="57">
        <f>D1146*X1146/5</f>
        <v/>
      </c>
      <c r="AE1146" s="58">
        <f>IF(AR1146=1,D1146*Y1146/5,"")</f>
        <v/>
      </c>
      <c r="AF1146" s="57">
        <f>D1146*Z1146</f>
        <v/>
      </c>
      <c r="AG1146" s="58">
        <f>IF(AR1146=1,D1146*AA1146,"")</f>
        <v/>
      </c>
      <c r="AH1146" s="14" t="inlineStr">
        <is>
          <t>Y: A1, A2, A3 | N: none | X: none | U: A4, A5. See dataset-specific evidence note in MCDM_Grades and the complete rules in MCDM_Rubric.</t>
        </is>
      </c>
      <c r="AI1146" s="27" t="n"/>
      <c r="AJ1146" s="14" t="inlineStr">
        <is>
          <t>https://www.kaggle.com/datasets/ziya07/highway-surface-crack-detection</t>
        </is>
      </c>
      <c r="AK1146" s="27" t="n"/>
      <c r="AL1146" s="14" t="inlineStr">
        <is>
          <t>P: primary documentation (not evaluator-verified data quality)</t>
        </is>
      </c>
      <c r="AM1146" s="27" t="n"/>
      <c r="AN1146" s="14" t="inlineStr">
        <is>
          <t>Kaggle dataset 6560676 v1</t>
        </is>
      </c>
      <c r="AO1146" s="27" t="n"/>
      <c r="AP1146" s="14" t="inlineStr">
        <is>
          <t>2026-09-07</t>
        </is>
      </c>
      <c r="AQ1146" s="27" t="n"/>
      <c r="AR1146" s="14">
        <f>IF(AND(AS1146=5,LEN(AW1146)=5,LEN(SUBSTITUTE(SUBSTITUTE(SUBSTITUTE(SUBSTITUTE(AW1146,"Y",""),"N",""),"U",""),"X",""))=0),1,0)</f>
        <v/>
      </c>
      <c r="AS1146" s="14">
        <f>COUNTA(G1146,J1146,M1146,P1146,S1146)</f>
        <v/>
      </c>
      <c r="AT1146" s="14">
        <f>SUM(IF(OR(G1146="Y",G1146="N",G1146="U",G1146="X"),IF(G1146=F1146,1,0),0),IF(OR(J1146="Y",J1146="N",J1146="U",J1146="X"),IF(J1146=I1146,1,0),0),IF(OR(M1146="Y",M1146="N",M1146="U",M1146="X"),IF(M1146=L1146,1,0),0),IF(OR(P1146="Y",P1146="N",P1146="U",P1146="X"),IF(P1146=O1146,1,0),0),IF(OR(S1146="Y",S1146="N",S1146="U",S1146="X"),IF(S1146=R1146,1,0),0))</f>
        <v/>
      </c>
      <c r="AU1146" s="14">
        <f>A1146&amp;"|"&amp;LEFT(C1146,1)</f>
        <v/>
      </c>
      <c r="AV1146" s="14">
        <f>F1146&amp;I1146&amp;L1146&amp;O1146&amp;R1146</f>
        <v/>
      </c>
      <c r="AW1146" s="14">
        <f>G1146&amp;J1146&amp;M1146&amp;P1146&amp;S1146</f>
        <v/>
      </c>
    </row>
    <row r="1147" ht="70" customHeight="1">
      <c r="A1147" s="14" t="inlineStr">
        <is>
          <t>DS-144</t>
        </is>
      </c>
      <c r="B1147" s="14" t="inlineStr">
        <is>
          <t>Highway Surface Crack Detection</t>
        </is>
      </c>
      <c r="C1147" s="14" t="inlineStr">
        <is>
          <t>L Label Quality</t>
        </is>
      </c>
      <c r="D1147" s="14">
        <f>MCDM_Settings!$D$8</f>
        <v/>
      </c>
      <c r="E1147" s="14" t="inlineStr">
        <is>
          <t>L1 Define the targets</t>
        </is>
      </c>
      <c r="F1147" s="21" t="inlineStr">
        <is>
          <t>U</t>
        </is>
      </c>
      <c r="G1147" s="23" t="n"/>
      <c r="H1147" s="14" t="inlineStr">
        <is>
          <t>L2 Explain the rules</t>
        </is>
      </c>
      <c r="I1147" s="21" t="inlineStr">
        <is>
          <t>U</t>
        </is>
      </c>
      <c r="J1147" s="23" t="n"/>
      <c r="K1147" s="14" t="inlineStr">
        <is>
          <t>L3 Identify the team</t>
        </is>
      </c>
      <c r="L1147" s="21" t="inlineStr">
        <is>
          <t>U</t>
        </is>
      </c>
      <c r="M1147" s="23" t="n"/>
      <c r="N1147" s="14" t="inlineStr">
        <is>
          <t>L4 Review and correct</t>
        </is>
      </c>
      <c r="O1147" s="21" t="inlineStr">
        <is>
          <t>U</t>
        </is>
      </c>
      <c r="P1147" s="23" t="n"/>
      <c r="Q1147" s="14" t="inlineStr">
        <is>
          <t>L5 Measure reliability</t>
        </is>
      </c>
      <c r="R1147" s="21" t="inlineStr">
        <is>
          <t>U</t>
        </is>
      </c>
      <c r="S1147" s="23" t="n"/>
      <c r="T1147" s="14">
        <f>IF(Z1147=0,IF(ISNUMBER(SEARCH("X",AV1147)),"Unrated (0-5; X)","Unrated (0-5)"),IF(Z1147=1,V1147&amp;"/5",V1147&amp;"-"&amp;X1147&amp;"/5 (P"&amp;IF(ISNUMBER(SEARCH("X",AV1147)),"; X","")&amp;")"))</f>
        <v/>
      </c>
      <c r="U1147" s="26">
        <f>IF(AS1147=0,"",IF(AR1147=0,"Incomplete/invalid",IF(AA1147=0,IF(ISNUMBER(SEARCH("X",AW1147)),"Unrated (0-5; X)","Unrated (0-5)"),IF(AA1147=1,W1147&amp;"/5",W1147&amp;"-"&amp;Y1147&amp;"/5 (P"&amp;IF(ISNUMBER(SEARCH("X",AW1147)),"; X","")&amp;")"))))</f>
        <v/>
      </c>
      <c r="V1147" s="53">
        <f>LEN(AV1147)-LEN(SUBSTITUTE(AV1147,"Y",""))</f>
        <v/>
      </c>
      <c r="W1147" s="54">
        <f>IF(AR1147=1,LEN(AW1147)-LEN(SUBSTITUTE(AW1147,"Y","")),"")</f>
        <v/>
      </c>
      <c r="X1147" s="53">
        <f>5-(LEN(AV1147)-LEN(SUBSTITUTE(AV1147,"N","")))</f>
        <v/>
      </c>
      <c r="Y1147" s="54">
        <f>IF(AR1147=1,5-(LEN(AW1147)-LEN(SUBSTITUTE(AW1147,"N",""))),"")</f>
        <v/>
      </c>
      <c r="Z1147" s="55">
        <f>(V1147+5-X1147)/5</f>
        <v/>
      </c>
      <c r="AA1147" s="56">
        <f>IF(AR1147=1,(W1147+5-Y1147)/5,"")</f>
        <v/>
      </c>
      <c r="AB1147" s="57">
        <f>D1147*V1147/5</f>
        <v/>
      </c>
      <c r="AC1147" s="58">
        <f>IF(AR1147=1,D1147*W1147/5,"")</f>
        <v/>
      </c>
      <c r="AD1147" s="57">
        <f>D1147*X1147/5</f>
        <v/>
      </c>
      <c r="AE1147" s="58">
        <f>IF(AR1147=1,D1147*Y1147/5,"")</f>
        <v/>
      </c>
      <c r="AF1147" s="57">
        <f>D1147*Z1147</f>
        <v/>
      </c>
      <c r="AG1147" s="58">
        <f>IF(AR1147=1,D1147*AA1147,"")</f>
        <v/>
      </c>
      <c r="AH1147" s="14" t="inlineStr">
        <is>
          <t>Y: none | N: none | X: none | U: L1, L2, L3, L4, L5. See dataset-specific evidence note in MCDM_Grades and the complete rules in MCDM_Rubric.</t>
        </is>
      </c>
      <c r="AI1147" s="27" t="n"/>
      <c r="AJ1147" s="14" t="inlineStr">
        <is>
          <t>https://www.kaggle.com/datasets/ziya07/highway-surface-crack-detection</t>
        </is>
      </c>
      <c r="AK1147" s="27" t="n"/>
      <c r="AL1147" s="14" t="inlineStr">
        <is>
          <t>P: primary documentation (not evaluator-verified data quality)</t>
        </is>
      </c>
      <c r="AM1147" s="27" t="n"/>
      <c r="AN1147" s="14" t="inlineStr">
        <is>
          <t>Kaggle dataset 6560676 v1</t>
        </is>
      </c>
      <c r="AO1147" s="27" t="n"/>
      <c r="AP1147" s="14" t="inlineStr">
        <is>
          <t>2026-09-07</t>
        </is>
      </c>
      <c r="AQ1147" s="27" t="n"/>
      <c r="AR1147" s="14">
        <f>IF(AND(AS1147=5,LEN(AW1147)=5,LEN(SUBSTITUTE(SUBSTITUTE(SUBSTITUTE(SUBSTITUTE(AW1147,"Y",""),"N",""),"U",""),"X",""))=0),1,0)</f>
        <v/>
      </c>
      <c r="AS1147" s="14">
        <f>COUNTA(G1147,J1147,M1147,P1147,S1147)</f>
        <v/>
      </c>
      <c r="AT1147" s="14">
        <f>SUM(IF(OR(G1147="Y",G1147="N",G1147="U",G1147="X"),IF(G1147=F1147,1,0),0),IF(OR(J1147="Y",J1147="N",J1147="U",J1147="X"),IF(J1147=I1147,1,0),0),IF(OR(M1147="Y",M1147="N",M1147="U",M1147="X"),IF(M1147=L1147,1,0),0),IF(OR(P1147="Y",P1147="N",P1147="U",P1147="X"),IF(P1147=O1147,1,0),0),IF(OR(S1147="Y",S1147="N",S1147="U",S1147="X"),IF(S1147=R1147,1,0),0))</f>
        <v/>
      </c>
      <c r="AU1147" s="14">
        <f>A1147&amp;"|"&amp;LEFT(C1147,1)</f>
        <v/>
      </c>
      <c r="AV1147" s="14">
        <f>F1147&amp;I1147&amp;L1147&amp;O1147&amp;R1147</f>
        <v/>
      </c>
      <c r="AW1147" s="14">
        <f>G1147&amp;J1147&amp;M1147&amp;P1147&amp;S1147</f>
        <v/>
      </c>
    </row>
    <row r="1148" ht="70" customHeight="1">
      <c r="A1148" s="14" t="inlineStr">
        <is>
          <t>DS-144</t>
        </is>
      </c>
      <c r="B1148" s="14" t="inlineStr">
        <is>
          <t>Highway Surface Crack Detection</t>
        </is>
      </c>
      <c r="C1148" s="14" t="inlineStr">
        <is>
          <t>D Documentation</t>
        </is>
      </c>
      <c r="D1148" s="14">
        <f>MCDM_Settings!$D$9</f>
        <v/>
      </c>
      <c r="E1148" s="14" t="inlineStr">
        <is>
          <t>D1 Describe the files</t>
        </is>
      </c>
      <c r="F1148" s="21" t="inlineStr">
        <is>
          <t>U</t>
        </is>
      </c>
      <c r="G1148" s="23" t="n"/>
      <c r="H1148" s="14" t="inlineStr">
        <is>
          <t>D2 Explain the source</t>
        </is>
      </c>
      <c r="I1148" s="21" t="inlineStr">
        <is>
          <t>U</t>
        </is>
      </c>
      <c r="J1148" s="23" t="n"/>
      <c r="K1148" s="14" t="inlineStr">
        <is>
          <t>D3 Track the version</t>
        </is>
      </c>
      <c r="L1148" s="21" t="inlineStr">
        <is>
          <t>Y</t>
        </is>
      </c>
      <c r="M1148" s="23" t="n"/>
      <c r="N1148" s="14" t="inlineStr">
        <is>
          <t>D4 State the limits</t>
        </is>
      </c>
      <c r="O1148" s="21" t="inlineStr">
        <is>
          <t>U</t>
        </is>
      </c>
      <c r="P1148" s="23" t="n"/>
      <c r="Q1148" s="14" t="inlineStr">
        <is>
          <t>D5 Locate the details</t>
        </is>
      </c>
      <c r="R1148" s="21" t="inlineStr">
        <is>
          <t>Y</t>
        </is>
      </c>
      <c r="S1148" s="23" t="n"/>
      <c r="T1148" s="14">
        <f>IF(Z1148=0,IF(ISNUMBER(SEARCH("X",AV1148)),"Unrated (0-5; X)","Unrated (0-5)"),IF(Z1148=1,V1148&amp;"/5",V1148&amp;"-"&amp;X1148&amp;"/5 (P"&amp;IF(ISNUMBER(SEARCH("X",AV1148)),"; X","")&amp;")"))</f>
        <v/>
      </c>
      <c r="U1148" s="26">
        <f>IF(AS1148=0,"",IF(AR1148=0,"Incomplete/invalid",IF(AA1148=0,IF(ISNUMBER(SEARCH("X",AW1148)),"Unrated (0-5; X)","Unrated (0-5)"),IF(AA1148=1,W1148&amp;"/5",W1148&amp;"-"&amp;Y1148&amp;"/5 (P"&amp;IF(ISNUMBER(SEARCH("X",AW1148)),"; X","")&amp;")"))))</f>
        <v/>
      </c>
      <c r="V1148" s="53">
        <f>LEN(AV1148)-LEN(SUBSTITUTE(AV1148,"Y",""))</f>
        <v/>
      </c>
      <c r="W1148" s="54">
        <f>IF(AR1148=1,LEN(AW1148)-LEN(SUBSTITUTE(AW1148,"Y","")),"")</f>
        <v/>
      </c>
      <c r="X1148" s="53">
        <f>5-(LEN(AV1148)-LEN(SUBSTITUTE(AV1148,"N","")))</f>
        <v/>
      </c>
      <c r="Y1148" s="54">
        <f>IF(AR1148=1,5-(LEN(AW1148)-LEN(SUBSTITUTE(AW1148,"N",""))),"")</f>
        <v/>
      </c>
      <c r="Z1148" s="55">
        <f>(V1148+5-X1148)/5</f>
        <v/>
      </c>
      <c r="AA1148" s="56">
        <f>IF(AR1148=1,(W1148+5-Y1148)/5,"")</f>
        <v/>
      </c>
      <c r="AB1148" s="57">
        <f>D1148*V1148/5</f>
        <v/>
      </c>
      <c r="AC1148" s="58">
        <f>IF(AR1148=1,D1148*W1148/5,"")</f>
        <v/>
      </c>
      <c r="AD1148" s="57">
        <f>D1148*X1148/5</f>
        <v/>
      </c>
      <c r="AE1148" s="58">
        <f>IF(AR1148=1,D1148*Y1148/5,"")</f>
        <v/>
      </c>
      <c r="AF1148" s="57">
        <f>D1148*Z1148</f>
        <v/>
      </c>
      <c r="AG1148" s="58">
        <f>IF(AR1148=1,D1148*AA1148,"")</f>
        <v/>
      </c>
      <c r="AH1148" s="14" t="inlineStr">
        <is>
          <t>Y: D3, D5 | N: none | X: none | U: D1, D2, D4. See dataset-specific evidence note in MCDM_Grades and the complete rules in MCDM_Rubric.</t>
        </is>
      </c>
      <c r="AI1148" s="27" t="n"/>
      <c r="AJ1148" s="14" t="inlineStr">
        <is>
          <t>https://www.kaggle.com/datasets/ziya07/highway-surface-crack-detection</t>
        </is>
      </c>
      <c r="AK1148" s="27" t="n"/>
      <c r="AL1148" s="14" t="inlineStr">
        <is>
          <t>P: primary documentation (not evaluator-verified data quality)</t>
        </is>
      </c>
      <c r="AM1148" s="27" t="n"/>
      <c r="AN1148" s="14" t="inlineStr">
        <is>
          <t>Kaggle dataset 6560676 v1</t>
        </is>
      </c>
      <c r="AO1148" s="27" t="n"/>
      <c r="AP1148" s="14" t="inlineStr">
        <is>
          <t>2026-09-07</t>
        </is>
      </c>
      <c r="AQ1148" s="27" t="n"/>
      <c r="AR1148" s="14">
        <f>IF(AND(AS1148=5,LEN(AW1148)=5,LEN(SUBSTITUTE(SUBSTITUTE(SUBSTITUTE(SUBSTITUTE(AW1148,"Y",""),"N",""),"U",""),"X",""))=0),1,0)</f>
        <v/>
      </c>
      <c r="AS1148" s="14">
        <f>COUNTA(G1148,J1148,M1148,P1148,S1148)</f>
        <v/>
      </c>
      <c r="AT1148" s="14">
        <f>SUM(IF(OR(G1148="Y",G1148="N",G1148="U",G1148="X"),IF(G1148=F1148,1,0),0),IF(OR(J1148="Y",J1148="N",J1148="U",J1148="X"),IF(J1148=I1148,1,0),0),IF(OR(M1148="Y",M1148="N",M1148="U",M1148="X"),IF(M1148=L1148,1,0),0),IF(OR(P1148="Y",P1148="N",P1148="U",P1148="X"),IF(P1148=O1148,1,0),0),IF(OR(S1148="Y",S1148="N",S1148="U",S1148="X"),IF(S1148=R1148,1,0),0))</f>
        <v/>
      </c>
      <c r="AU1148" s="14">
        <f>A1148&amp;"|"&amp;LEFT(C1148,1)</f>
        <v/>
      </c>
      <c r="AV1148" s="14">
        <f>F1148&amp;I1148&amp;L1148&amp;O1148&amp;R1148</f>
        <v/>
      </c>
      <c r="AW1148" s="14">
        <f>G1148&amp;J1148&amp;M1148&amp;P1148&amp;S1148</f>
        <v/>
      </c>
    </row>
    <row r="1149" ht="70" customHeight="1">
      <c r="A1149" s="14" t="inlineStr">
        <is>
          <t>DS-144</t>
        </is>
      </c>
      <c r="B1149" s="14" t="inlineStr">
        <is>
          <t>Highway Surface Crack Detection</t>
        </is>
      </c>
      <c r="C1149" s="14" t="inlineStr">
        <is>
          <t>C Sample Size</t>
        </is>
      </c>
      <c r="D1149" s="14">
        <f>MCDM_Settings!$D$10</f>
        <v/>
      </c>
      <c r="E1149" s="14" t="inlineStr">
        <is>
          <t>C1 Count originals</t>
        </is>
      </c>
      <c r="F1149" s="21" t="inlineStr">
        <is>
          <t>U</t>
        </is>
      </c>
      <c r="G1149" s="23" t="n"/>
      <c r="H1149" s="14" t="inlineStr">
        <is>
          <t>C2 Count each class</t>
        </is>
      </c>
      <c r="I1149" s="21" t="inlineStr">
        <is>
          <t>U</t>
        </is>
      </c>
      <c r="J1149" s="23" t="n"/>
      <c r="K1149" s="14" t="inlineStr">
        <is>
          <t>C3 Count each group</t>
        </is>
      </c>
      <c r="L1149" s="21" t="inlineStr">
        <is>
          <t>U</t>
        </is>
      </c>
      <c r="M1149" s="23" t="n"/>
      <c r="N1149" s="14" t="inlineStr">
        <is>
          <t>C4 Count each split</t>
        </is>
      </c>
      <c r="O1149" s="21" t="inlineStr">
        <is>
          <t>U</t>
        </is>
      </c>
      <c r="P1149" s="23" t="n"/>
      <c r="Q1149" s="14" t="inlineStr">
        <is>
          <t>C5 Justify the size</t>
        </is>
      </c>
      <c r="R1149" s="21" t="inlineStr">
        <is>
          <t>U</t>
        </is>
      </c>
      <c r="S1149" s="23" t="n"/>
      <c r="T1149" s="14">
        <f>IF(Z1149=0,IF(ISNUMBER(SEARCH("X",AV1149)),"Unrated (0-5; X)","Unrated (0-5)"),IF(Z1149=1,V1149&amp;"/5",V1149&amp;"-"&amp;X1149&amp;"/5 (P"&amp;IF(ISNUMBER(SEARCH("X",AV1149)),"; X","")&amp;")"))</f>
        <v/>
      </c>
      <c r="U1149" s="26">
        <f>IF(AS1149=0,"",IF(AR1149=0,"Incomplete/invalid",IF(AA1149=0,IF(ISNUMBER(SEARCH("X",AW1149)),"Unrated (0-5; X)","Unrated (0-5)"),IF(AA1149=1,W1149&amp;"/5",W1149&amp;"-"&amp;Y1149&amp;"/5 (P"&amp;IF(ISNUMBER(SEARCH("X",AW1149)),"; X","")&amp;")"))))</f>
        <v/>
      </c>
      <c r="V1149" s="53">
        <f>LEN(AV1149)-LEN(SUBSTITUTE(AV1149,"Y",""))</f>
        <v/>
      </c>
      <c r="W1149" s="54">
        <f>IF(AR1149=1,LEN(AW1149)-LEN(SUBSTITUTE(AW1149,"Y","")),"")</f>
        <v/>
      </c>
      <c r="X1149" s="53">
        <f>5-(LEN(AV1149)-LEN(SUBSTITUTE(AV1149,"N","")))</f>
        <v/>
      </c>
      <c r="Y1149" s="54">
        <f>IF(AR1149=1,5-(LEN(AW1149)-LEN(SUBSTITUTE(AW1149,"N",""))),"")</f>
        <v/>
      </c>
      <c r="Z1149" s="55">
        <f>(V1149+5-X1149)/5</f>
        <v/>
      </c>
      <c r="AA1149" s="56">
        <f>IF(AR1149=1,(W1149+5-Y1149)/5,"")</f>
        <v/>
      </c>
      <c r="AB1149" s="57">
        <f>D1149*V1149/5</f>
        <v/>
      </c>
      <c r="AC1149" s="58">
        <f>IF(AR1149=1,D1149*W1149/5,"")</f>
        <v/>
      </c>
      <c r="AD1149" s="57">
        <f>D1149*X1149/5</f>
        <v/>
      </c>
      <c r="AE1149" s="58">
        <f>IF(AR1149=1,D1149*Y1149/5,"")</f>
        <v/>
      </c>
      <c r="AF1149" s="57">
        <f>D1149*Z1149</f>
        <v/>
      </c>
      <c r="AG1149" s="58">
        <f>IF(AR1149=1,D1149*AA1149,"")</f>
        <v/>
      </c>
      <c r="AH1149" s="14" t="inlineStr">
        <is>
          <t>Y: none | N: none | X: none | U: C1, C2, C3, C4, C5. See dataset-specific evidence note in MCDM_Grades and the complete rules in MCDM_Rubric.</t>
        </is>
      </c>
      <c r="AI1149" s="27" t="n"/>
      <c r="AJ1149" s="14" t="inlineStr">
        <is>
          <t>https://www.kaggle.com/datasets/ziya07/highway-surface-crack-detection</t>
        </is>
      </c>
      <c r="AK1149" s="27" t="n"/>
      <c r="AL1149" s="14" t="inlineStr">
        <is>
          <t>P: primary documentation (not evaluator-verified data quality)</t>
        </is>
      </c>
      <c r="AM1149" s="27" t="n"/>
      <c r="AN1149" s="14" t="inlineStr">
        <is>
          <t>Kaggle dataset 6560676 v1</t>
        </is>
      </c>
      <c r="AO1149" s="27" t="n"/>
      <c r="AP1149" s="14" t="inlineStr">
        <is>
          <t>2026-09-07</t>
        </is>
      </c>
      <c r="AQ1149" s="27" t="n"/>
      <c r="AR1149" s="14">
        <f>IF(AND(AS1149=5,LEN(AW1149)=5,LEN(SUBSTITUTE(SUBSTITUTE(SUBSTITUTE(SUBSTITUTE(AW1149,"Y",""),"N",""),"U",""),"X",""))=0),1,0)</f>
        <v/>
      </c>
      <c r="AS1149" s="14">
        <f>COUNTA(G1149,J1149,M1149,P1149,S1149)</f>
        <v/>
      </c>
      <c r="AT1149" s="14">
        <f>SUM(IF(OR(G1149="Y",G1149="N",G1149="U",G1149="X"),IF(G1149=F1149,1,0),0),IF(OR(J1149="Y",J1149="N",J1149="U",J1149="X"),IF(J1149=I1149,1,0),0),IF(OR(M1149="Y",M1149="N",M1149="U",M1149="X"),IF(M1149=L1149,1,0),0),IF(OR(P1149="Y",P1149="N",P1149="U",P1149="X"),IF(P1149=O1149,1,0),0),IF(OR(S1149="Y",S1149="N",S1149="U",S1149="X"),IF(S1149=R1149,1,0),0))</f>
        <v/>
      </c>
      <c r="AU1149" s="14">
        <f>A1149&amp;"|"&amp;LEFT(C1149,1)</f>
        <v/>
      </c>
      <c r="AV1149" s="14">
        <f>F1149&amp;I1149&amp;L1149&amp;O1149&amp;R1149</f>
        <v/>
      </c>
      <c r="AW1149" s="14">
        <f>G1149&amp;J1149&amp;M1149&amp;P1149&amp;S1149</f>
        <v/>
      </c>
    </row>
    <row r="1150" ht="70" customHeight="1">
      <c r="A1150" s="14" t="inlineStr">
        <is>
          <t>DS-144</t>
        </is>
      </c>
      <c r="B1150" s="14" t="inlineStr">
        <is>
          <t>Highway Surface Crack Detection</t>
        </is>
      </c>
      <c r="C1150" s="14" t="inlineStr">
        <is>
          <t>R Domain Fit</t>
        </is>
      </c>
      <c r="D1150" s="14">
        <f>MCDM_Settings!$D$11</f>
        <v/>
      </c>
      <c r="E1150" s="14" t="inlineStr">
        <is>
          <t>R1 Define the domain</t>
        </is>
      </c>
      <c r="F1150" s="21" t="inlineStr">
        <is>
          <t>U</t>
        </is>
      </c>
      <c r="G1150" s="23" t="n"/>
      <c r="H1150" s="14" t="inlineStr">
        <is>
          <t>R2 Describe coverage</t>
        </is>
      </c>
      <c r="I1150" s="21" t="inlineStr">
        <is>
          <t>U</t>
        </is>
      </c>
      <c r="J1150" s="23" t="n"/>
      <c r="K1150" s="14" t="inlineStr">
        <is>
          <t>R3 Compare the target</t>
        </is>
      </c>
      <c r="L1150" s="21" t="inlineStr">
        <is>
          <t>U</t>
        </is>
      </c>
      <c r="M1150" s="23" t="n"/>
      <c r="N1150" s="14" t="inlineStr">
        <is>
          <t>R4 Check for bias</t>
        </is>
      </c>
      <c r="O1150" s="21" t="inlineStr">
        <is>
          <t>U</t>
        </is>
      </c>
      <c r="P1150" s="23" t="n"/>
      <c r="Q1150" s="14" t="inlineStr">
        <is>
          <t>R5 Test a new domain</t>
        </is>
      </c>
      <c r="R1150" s="21" t="inlineStr">
        <is>
          <t>U</t>
        </is>
      </c>
      <c r="S1150" s="23" t="n"/>
      <c r="T1150" s="14">
        <f>IF(Z1150=0,IF(ISNUMBER(SEARCH("X",AV1150)),"Unrated (0-5; X)","Unrated (0-5)"),IF(Z1150=1,V1150&amp;"/5",V1150&amp;"-"&amp;X1150&amp;"/5 (P"&amp;IF(ISNUMBER(SEARCH("X",AV1150)),"; X","")&amp;")"))</f>
        <v/>
      </c>
      <c r="U1150" s="26">
        <f>IF(AS1150=0,"",IF(AR1150=0,"Incomplete/invalid",IF(AA1150=0,IF(ISNUMBER(SEARCH("X",AW1150)),"Unrated (0-5; X)","Unrated (0-5)"),IF(AA1150=1,W1150&amp;"/5",W1150&amp;"-"&amp;Y1150&amp;"/5 (P"&amp;IF(ISNUMBER(SEARCH("X",AW1150)),"; X","")&amp;")"))))</f>
        <v/>
      </c>
      <c r="V1150" s="53">
        <f>LEN(AV1150)-LEN(SUBSTITUTE(AV1150,"Y",""))</f>
        <v/>
      </c>
      <c r="W1150" s="54">
        <f>IF(AR1150=1,LEN(AW1150)-LEN(SUBSTITUTE(AW1150,"Y","")),"")</f>
        <v/>
      </c>
      <c r="X1150" s="53">
        <f>5-(LEN(AV1150)-LEN(SUBSTITUTE(AV1150,"N","")))</f>
        <v/>
      </c>
      <c r="Y1150" s="54">
        <f>IF(AR1150=1,5-(LEN(AW1150)-LEN(SUBSTITUTE(AW1150,"N",""))),"")</f>
        <v/>
      </c>
      <c r="Z1150" s="55">
        <f>(V1150+5-X1150)/5</f>
        <v/>
      </c>
      <c r="AA1150" s="56">
        <f>IF(AR1150=1,(W1150+5-Y1150)/5,"")</f>
        <v/>
      </c>
      <c r="AB1150" s="57">
        <f>D1150*V1150/5</f>
        <v/>
      </c>
      <c r="AC1150" s="58">
        <f>IF(AR1150=1,D1150*W1150/5,"")</f>
        <v/>
      </c>
      <c r="AD1150" s="57">
        <f>D1150*X1150/5</f>
        <v/>
      </c>
      <c r="AE1150" s="58">
        <f>IF(AR1150=1,D1150*Y1150/5,"")</f>
        <v/>
      </c>
      <c r="AF1150" s="57">
        <f>D1150*Z1150</f>
        <v/>
      </c>
      <c r="AG1150" s="58">
        <f>IF(AR1150=1,D1150*AA1150,"")</f>
        <v/>
      </c>
      <c r="AH1150" s="14" t="inlineStr">
        <is>
          <t>Y: none | N: none | X: none | U: R1, R2, R3, R4, R5. See dataset-specific evidence note in MCDM_Grades and the complete rules in MCDM_Rubric.</t>
        </is>
      </c>
      <c r="AI1150" s="27" t="n"/>
      <c r="AJ1150" s="14" t="inlineStr">
        <is>
          <t>https://www.kaggle.com/datasets/ziya07/highway-surface-crack-detection</t>
        </is>
      </c>
      <c r="AK1150" s="27" t="n"/>
      <c r="AL1150" s="14" t="inlineStr">
        <is>
          <t>P: primary documentation (not evaluator-verified data quality)</t>
        </is>
      </c>
      <c r="AM1150" s="27" t="n"/>
      <c r="AN1150" s="14" t="inlineStr">
        <is>
          <t>Kaggle dataset 6560676 v1</t>
        </is>
      </c>
      <c r="AO1150" s="27" t="n"/>
      <c r="AP1150" s="14" t="inlineStr">
        <is>
          <t>2026-09-07</t>
        </is>
      </c>
      <c r="AQ1150" s="27" t="n"/>
      <c r="AR1150" s="14">
        <f>IF(AND(AS1150=5,LEN(AW1150)=5,LEN(SUBSTITUTE(SUBSTITUTE(SUBSTITUTE(SUBSTITUTE(AW1150,"Y",""),"N",""),"U",""),"X",""))=0),1,0)</f>
        <v/>
      </c>
      <c r="AS1150" s="14">
        <f>COUNTA(G1150,J1150,M1150,P1150,S1150)</f>
        <v/>
      </c>
      <c r="AT1150" s="14">
        <f>SUM(IF(OR(G1150="Y",G1150="N",G1150="U",G1150="X"),IF(G1150=F1150,1,0),0),IF(OR(J1150="Y",J1150="N",J1150="U",J1150="X"),IF(J1150=I1150,1,0),0),IF(OR(M1150="Y",M1150="N",M1150="U",M1150="X"),IF(M1150=L1150,1,0),0),IF(OR(P1150="Y",P1150="N",P1150="U",P1150="X"),IF(P1150=O1150,1,0),0),IF(OR(S1150="Y",S1150="N",S1150="U",S1150="X"),IF(S1150=R1150,1,0),0))</f>
        <v/>
      </c>
      <c r="AU1150" s="14">
        <f>A1150&amp;"|"&amp;LEFT(C1150,1)</f>
        <v/>
      </c>
      <c r="AV1150" s="14">
        <f>F1150&amp;I1150&amp;L1150&amp;O1150&amp;R1150</f>
        <v/>
      </c>
      <c r="AW1150" s="14">
        <f>G1150&amp;J1150&amp;M1150&amp;P1150&amp;S1150</f>
        <v/>
      </c>
    </row>
    <row r="1151" ht="70" customHeight="1">
      <c r="A1151" s="14" t="inlineStr">
        <is>
          <t>DS-144</t>
        </is>
      </c>
      <c r="B1151" s="14" t="inlineStr">
        <is>
          <t>Highway Surface Crack Detection</t>
        </is>
      </c>
      <c r="C1151" s="14" t="inlineStr">
        <is>
          <t>M Sensor Details</t>
        </is>
      </c>
      <c r="D1151" s="14">
        <f>MCDM_Settings!$D$12</f>
        <v/>
      </c>
      <c r="E1151" s="14" t="inlineStr">
        <is>
          <t>M1 Identify equipment</t>
        </is>
      </c>
      <c r="F1151" s="21" t="inlineStr">
        <is>
          <t>U</t>
        </is>
      </c>
      <c r="G1151" s="23" t="n"/>
      <c r="H1151" s="14" t="inlineStr">
        <is>
          <t>M2 Specify the scale</t>
        </is>
      </c>
      <c r="I1151" s="21" t="inlineStr">
        <is>
          <t>U</t>
        </is>
      </c>
      <c r="J1151" s="23" t="n"/>
      <c r="K1151" s="14" t="inlineStr">
        <is>
          <t>M3 Locate the records</t>
        </is>
      </c>
      <c r="L1151" s="21" t="inlineStr">
        <is>
          <t>U</t>
        </is>
      </c>
      <c r="M1151" s="23" t="n"/>
      <c r="N1151" s="14" t="inlineStr">
        <is>
          <t>M4 Report precision</t>
        </is>
      </c>
      <c r="O1151" s="21" t="inlineStr">
        <is>
          <t>U</t>
        </is>
      </c>
      <c r="P1151" s="23" t="n"/>
      <c r="Q1151" s="14" t="inlineStr">
        <is>
          <t>M5 Explain processing</t>
        </is>
      </c>
      <c r="R1151" s="21" t="inlineStr">
        <is>
          <t>U</t>
        </is>
      </c>
      <c r="S1151" s="23" t="n"/>
      <c r="T1151" s="14">
        <f>IF(Z1151=0,IF(ISNUMBER(SEARCH("X",AV1151)),"Unrated (0-5; X)","Unrated (0-5)"),IF(Z1151=1,V1151&amp;"/5",V1151&amp;"-"&amp;X1151&amp;"/5 (P"&amp;IF(ISNUMBER(SEARCH("X",AV1151)),"; X","")&amp;")"))</f>
        <v/>
      </c>
      <c r="U1151" s="26">
        <f>IF(AS1151=0,"",IF(AR1151=0,"Incomplete/invalid",IF(AA1151=0,IF(ISNUMBER(SEARCH("X",AW1151)),"Unrated (0-5; X)","Unrated (0-5)"),IF(AA1151=1,W1151&amp;"/5",W1151&amp;"-"&amp;Y1151&amp;"/5 (P"&amp;IF(ISNUMBER(SEARCH("X",AW1151)),"; X","")&amp;")"))))</f>
        <v/>
      </c>
      <c r="V1151" s="53">
        <f>LEN(AV1151)-LEN(SUBSTITUTE(AV1151,"Y",""))</f>
        <v/>
      </c>
      <c r="W1151" s="54">
        <f>IF(AR1151=1,LEN(AW1151)-LEN(SUBSTITUTE(AW1151,"Y","")),"")</f>
        <v/>
      </c>
      <c r="X1151" s="53">
        <f>5-(LEN(AV1151)-LEN(SUBSTITUTE(AV1151,"N","")))</f>
        <v/>
      </c>
      <c r="Y1151" s="54">
        <f>IF(AR1151=1,5-(LEN(AW1151)-LEN(SUBSTITUTE(AW1151,"N",""))),"")</f>
        <v/>
      </c>
      <c r="Z1151" s="55">
        <f>(V1151+5-X1151)/5</f>
        <v/>
      </c>
      <c r="AA1151" s="56">
        <f>IF(AR1151=1,(W1151+5-Y1151)/5,"")</f>
        <v/>
      </c>
      <c r="AB1151" s="57">
        <f>D1151*V1151/5</f>
        <v/>
      </c>
      <c r="AC1151" s="58">
        <f>IF(AR1151=1,D1151*W1151/5,"")</f>
        <v/>
      </c>
      <c r="AD1151" s="57">
        <f>D1151*X1151/5</f>
        <v/>
      </c>
      <c r="AE1151" s="58">
        <f>IF(AR1151=1,D1151*Y1151/5,"")</f>
        <v/>
      </c>
      <c r="AF1151" s="57">
        <f>D1151*Z1151</f>
        <v/>
      </c>
      <c r="AG1151" s="58">
        <f>IF(AR1151=1,D1151*AA1151,"")</f>
        <v/>
      </c>
      <c r="AH1151" s="14" t="inlineStr">
        <is>
          <t>Y: none | N: none | X: none | U: M1, M2, M3, M4, M5. See dataset-specific evidence note in MCDM_Grades and the complete rules in MCDM_Rubric.</t>
        </is>
      </c>
      <c r="AI1151" s="27" t="n"/>
      <c r="AJ1151" s="14" t="inlineStr">
        <is>
          <t>https://www.kaggle.com/datasets/ziya07/highway-surface-crack-detection</t>
        </is>
      </c>
      <c r="AK1151" s="27" t="n"/>
      <c r="AL1151" s="14" t="inlineStr">
        <is>
          <t>P: primary documentation (not evaluator-verified data quality)</t>
        </is>
      </c>
      <c r="AM1151" s="27" t="n"/>
      <c r="AN1151" s="14" t="inlineStr">
        <is>
          <t>Kaggle dataset 6560676 v1</t>
        </is>
      </c>
      <c r="AO1151" s="27" t="n"/>
      <c r="AP1151" s="14" t="inlineStr">
        <is>
          <t>2026-09-07</t>
        </is>
      </c>
      <c r="AQ1151" s="27" t="n"/>
      <c r="AR1151" s="14">
        <f>IF(AND(AS1151=5,LEN(AW1151)=5,LEN(SUBSTITUTE(SUBSTITUTE(SUBSTITUTE(SUBSTITUTE(AW1151,"Y",""),"N",""),"U",""),"X",""))=0),1,0)</f>
        <v/>
      </c>
      <c r="AS1151" s="14">
        <f>COUNTA(G1151,J1151,M1151,P1151,S1151)</f>
        <v/>
      </c>
      <c r="AT1151" s="14">
        <f>SUM(IF(OR(G1151="Y",G1151="N",G1151="U",G1151="X"),IF(G1151=F1151,1,0),0),IF(OR(J1151="Y",J1151="N",J1151="U",J1151="X"),IF(J1151=I1151,1,0),0),IF(OR(M1151="Y",M1151="N",M1151="U",M1151="X"),IF(M1151=L1151,1,0),0),IF(OR(P1151="Y",P1151="N",P1151="U",P1151="X"),IF(P1151=O1151,1,0),0),IF(OR(S1151="Y",S1151="N",S1151="U",S1151="X"),IF(S1151=R1151,1,0),0))</f>
        <v/>
      </c>
      <c r="AU1151" s="14">
        <f>A1151&amp;"|"&amp;LEFT(C1151,1)</f>
        <v/>
      </c>
      <c r="AV1151" s="14">
        <f>F1151&amp;I1151&amp;L1151&amp;O1151&amp;R1151</f>
        <v/>
      </c>
      <c r="AW1151" s="14">
        <f>G1151&amp;J1151&amp;M1151&amp;P1151&amp;S1151</f>
        <v/>
      </c>
    </row>
    <row r="1152" ht="70" customHeight="1">
      <c r="A1152" s="14" t="inlineStr">
        <is>
          <t>DS-144</t>
        </is>
      </c>
      <c r="B1152" s="14" t="inlineStr">
        <is>
          <t>Highway Surface Crack Detection</t>
        </is>
      </c>
      <c r="C1152" s="14" t="inlineStr">
        <is>
          <t>V Test Readiness</t>
        </is>
      </c>
      <c r="D1152" s="14">
        <f>MCDM_Settings!$D$13</f>
        <v/>
      </c>
      <c r="E1152" s="14" t="inlineStr">
        <is>
          <t>V1 Identify test data</t>
        </is>
      </c>
      <c r="F1152" s="21" t="inlineStr">
        <is>
          <t>U</t>
        </is>
      </c>
      <c r="G1152" s="23" t="n"/>
      <c r="H1152" s="14" t="inlineStr">
        <is>
          <t>V2 Define the splits</t>
        </is>
      </c>
      <c r="I1152" s="21" t="inlineStr">
        <is>
          <t>U</t>
        </is>
      </c>
      <c r="J1152" s="23" t="n"/>
      <c r="K1152" s="14" t="inlineStr">
        <is>
          <t>V3 Prevent leakage</t>
        </is>
      </c>
      <c r="L1152" s="21" t="inlineStr">
        <is>
          <t>U</t>
        </is>
      </c>
      <c r="M1152" s="23" t="n"/>
      <c r="N1152" s="14" t="inlineStr">
        <is>
          <t>V4 Provide a baseline</t>
        </is>
      </c>
      <c r="O1152" s="21" t="inlineStr">
        <is>
          <t>U</t>
        </is>
      </c>
      <c r="P1152" s="23" t="n"/>
      <c r="Q1152" s="14" t="inlineStr">
        <is>
          <t>V5 Report uncertainty</t>
        </is>
      </c>
      <c r="R1152" s="21" t="inlineStr">
        <is>
          <t>U</t>
        </is>
      </c>
      <c r="S1152" s="23" t="n"/>
      <c r="T1152" s="14">
        <f>IF(Z1152=0,IF(ISNUMBER(SEARCH("X",AV1152)),"Unrated (0-5; X)","Unrated (0-5)"),IF(Z1152=1,V1152&amp;"/5",V1152&amp;"-"&amp;X1152&amp;"/5 (P"&amp;IF(ISNUMBER(SEARCH("X",AV1152)),"; X","")&amp;")"))</f>
        <v/>
      </c>
      <c r="U1152" s="26">
        <f>IF(AS1152=0,"",IF(AR1152=0,"Incomplete/invalid",IF(AA1152=0,IF(ISNUMBER(SEARCH("X",AW1152)),"Unrated (0-5; X)","Unrated (0-5)"),IF(AA1152=1,W1152&amp;"/5",W1152&amp;"-"&amp;Y1152&amp;"/5 (P"&amp;IF(ISNUMBER(SEARCH("X",AW1152)),"; X","")&amp;")"))))</f>
        <v/>
      </c>
      <c r="V1152" s="53">
        <f>LEN(AV1152)-LEN(SUBSTITUTE(AV1152,"Y",""))</f>
        <v/>
      </c>
      <c r="W1152" s="54">
        <f>IF(AR1152=1,LEN(AW1152)-LEN(SUBSTITUTE(AW1152,"Y","")),"")</f>
        <v/>
      </c>
      <c r="X1152" s="53">
        <f>5-(LEN(AV1152)-LEN(SUBSTITUTE(AV1152,"N","")))</f>
        <v/>
      </c>
      <c r="Y1152" s="54">
        <f>IF(AR1152=1,5-(LEN(AW1152)-LEN(SUBSTITUTE(AW1152,"N",""))),"")</f>
        <v/>
      </c>
      <c r="Z1152" s="55">
        <f>(V1152+5-X1152)/5</f>
        <v/>
      </c>
      <c r="AA1152" s="56">
        <f>IF(AR1152=1,(W1152+5-Y1152)/5,"")</f>
        <v/>
      </c>
      <c r="AB1152" s="57">
        <f>D1152*V1152/5</f>
        <v/>
      </c>
      <c r="AC1152" s="58">
        <f>IF(AR1152=1,D1152*W1152/5,"")</f>
        <v/>
      </c>
      <c r="AD1152" s="57">
        <f>D1152*X1152/5</f>
        <v/>
      </c>
      <c r="AE1152" s="58">
        <f>IF(AR1152=1,D1152*Y1152/5,"")</f>
        <v/>
      </c>
      <c r="AF1152" s="57">
        <f>D1152*Z1152</f>
        <v/>
      </c>
      <c r="AG1152" s="58">
        <f>IF(AR1152=1,D1152*AA1152,"")</f>
        <v/>
      </c>
      <c r="AH1152" s="14" t="inlineStr">
        <is>
          <t>Y: none | N: none | X: none | U: V1, V2, V3, V4, V5. See dataset-specific evidence note in MCDM_Grades and the complete rules in MCDM_Rubric.</t>
        </is>
      </c>
      <c r="AI1152" s="27" t="n"/>
      <c r="AJ1152" s="14" t="inlineStr">
        <is>
          <t>https://www.kaggle.com/datasets/ziya07/highway-surface-crack-detection</t>
        </is>
      </c>
      <c r="AK1152" s="27" t="n"/>
      <c r="AL1152" s="14" t="inlineStr">
        <is>
          <t>P: primary documentation (not evaluator-verified data quality)</t>
        </is>
      </c>
      <c r="AM1152" s="27" t="n"/>
      <c r="AN1152" s="14" t="inlineStr">
        <is>
          <t>Kaggle dataset 6560676 v1</t>
        </is>
      </c>
      <c r="AO1152" s="27" t="n"/>
      <c r="AP1152" s="14" t="inlineStr">
        <is>
          <t>2026-09-07</t>
        </is>
      </c>
      <c r="AQ1152" s="27" t="n"/>
      <c r="AR1152" s="14">
        <f>IF(AND(AS1152=5,LEN(AW1152)=5,LEN(SUBSTITUTE(SUBSTITUTE(SUBSTITUTE(SUBSTITUTE(AW1152,"Y",""),"N",""),"U",""),"X",""))=0),1,0)</f>
        <v/>
      </c>
      <c r="AS1152" s="14">
        <f>COUNTA(G1152,J1152,M1152,P1152,S1152)</f>
        <v/>
      </c>
      <c r="AT1152" s="14">
        <f>SUM(IF(OR(G1152="Y",G1152="N",G1152="U",G1152="X"),IF(G1152=F1152,1,0),0),IF(OR(J1152="Y",J1152="N",J1152="U",J1152="X"),IF(J1152=I1152,1,0),0),IF(OR(M1152="Y",M1152="N",M1152="U",M1152="X"),IF(M1152=L1152,1,0),0),IF(OR(P1152="Y",P1152="N",P1152="U",P1152="X"),IF(P1152=O1152,1,0),0),IF(OR(S1152="Y",S1152="N",S1152="U",S1152="X"),IF(S1152=R1152,1,0),0))</f>
        <v/>
      </c>
      <c r="AU1152" s="14">
        <f>A1152&amp;"|"&amp;LEFT(C1152,1)</f>
        <v/>
      </c>
      <c r="AV1152" s="14">
        <f>F1152&amp;I1152&amp;L1152&amp;O1152&amp;R1152</f>
        <v/>
      </c>
      <c r="AW1152" s="14">
        <f>G1152&amp;J1152&amp;M1152&amp;P1152&amp;S1152</f>
        <v/>
      </c>
    </row>
    <row r="1153" ht="70" customHeight="1">
      <c r="A1153" s="14" t="inlineStr">
        <is>
          <t>DS-144</t>
        </is>
      </c>
      <c r="B1153" s="14" t="inlineStr">
        <is>
          <t>Highway Surface Crack Detection</t>
        </is>
      </c>
      <c r="C1153" s="14" t="inlineStr">
        <is>
          <t>E Engineering Value</t>
        </is>
      </c>
      <c r="D1153" s="14">
        <f>MCDM_Settings!$D$14</f>
        <v/>
      </c>
      <c r="E1153" s="14" t="inlineStr">
        <is>
          <t>E1 Define the outcome</t>
        </is>
      </c>
      <c r="F1153" s="21" t="inlineStr">
        <is>
          <t>U</t>
        </is>
      </c>
      <c r="G1153" s="23" t="n"/>
      <c r="H1153" s="14" t="inlineStr">
        <is>
          <t>E2 Provide measurements</t>
        </is>
      </c>
      <c r="I1153" s="21" t="inlineStr">
        <is>
          <t>U</t>
        </is>
      </c>
      <c r="J1153" s="23" t="n"/>
      <c r="K1153" s="14" t="inlineStr">
        <is>
          <t>E3 Link the records</t>
        </is>
      </c>
      <c r="L1153" s="21" t="inlineStr">
        <is>
          <t>U</t>
        </is>
      </c>
      <c r="M1153" s="23" t="n"/>
      <c r="N1153" s="14" t="inlineStr">
        <is>
          <t>E4 Map agency needs</t>
        </is>
      </c>
      <c r="O1153" s="21" t="inlineStr">
        <is>
          <t>U</t>
        </is>
      </c>
      <c r="P1153" s="23" t="n"/>
      <c r="Q1153" s="14" t="inlineStr">
        <is>
          <t>E5 Validate the decision</t>
        </is>
      </c>
      <c r="R1153" s="21" t="inlineStr">
        <is>
          <t>U</t>
        </is>
      </c>
      <c r="S1153" s="23" t="n"/>
      <c r="T1153" s="14">
        <f>IF(Z1153=0,IF(ISNUMBER(SEARCH("X",AV1153)),"Unrated (0-5; X)","Unrated (0-5)"),IF(Z1153=1,V1153&amp;"/5",V1153&amp;"-"&amp;X1153&amp;"/5 (P"&amp;IF(ISNUMBER(SEARCH("X",AV1153)),"; X","")&amp;")"))</f>
        <v/>
      </c>
      <c r="U1153" s="26">
        <f>IF(AS1153=0,"",IF(AR1153=0,"Incomplete/invalid",IF(AA1153=0,IF(ISNUMBER(SEARCH("X",AW1153)),"Unrated (0-5; X)","Unrated (0-5)"),IF(AA1153=1,W1153&amp;"/5",W1153&amp;"-"&amp;Y1153&amp;"/5 (P"&amp;IF(ISNUMBER(SEARCH("X",AW1153)),"; X","")&amp;")"))))</f>
        <v/>
      </c>
      <c r="V1153" s="53">
        <f>LEN(AV1153)-LEN(SUBSTITUTE(AV1153,"Y",""))</f>
        <v/>
      </c>
      <c r="W1153" s="54">
        <f>IF(AR1153=1,LEN(AW1153)-LEN(SUBSTITUTE(AW1153,"Y","")),"")</f>
        <v/>
      </c>
      <c r="X1153" s="53">
        <f>5-(LEN(AV1153)-LEN(SUBSTITUTE(AV1153,"N","")))</f>
        <v/>
      </c>
      <c r="Y1153" s="54">
        <f>IF(AR1153=1,5-(LEN(AW1153)-LEN(SUBSTITUTE(AW1153,"N",""))),"")</f>
        <v/>
      </c>
      <c r="Z1153" s="55">
        <f>(V1153+5-X1153)/5</f>
        <v/>
      </c>
      <c r="AA1153" s="56">
        <f>IF(AR1153=1,(W1153+5-Y1153)/5,"")</f>
        <v/>
      </c>
      <c r="AB1153" s="57">
        <f>D1153*V1153/5</f>
        <v/>
      </c>
      <c r="AC1153" s="58">
        <f>IF(AR1153=1,D1153*W1153/5,"")</f>
        <v/>
      </c>
      <c r="AD1153" s="57">
        <f>D1153*X1153/5</f>
        <v/>
      </c>
      <c r="AE1153" s="58">
        <f>IF(AR1153=1,D1153*Y1153/5,"")</f>
        <v/>
      </c>
      <c r="AF1153" s="57">
        <f>D1153*Z1153</f>
        <v/>
      </c>
      <c r="AG1153" s="58">
        <f>IF(AR1153=1,D1153*AA1153,"")</f>
        <v/>
      </c>
      <c r="AH1153" s="14" t="inlineStr">
        <is>
          <t>Y: none | N: none | X: none | U: E1, E2, E3, E4, E5. See dataset-specific evidence note in MCDM_Grades and the complete rules in MCDM_Rubric.</t>
        </is>
      </c>
      <c r="AI1153" s="27" t="n"/>
      <c r="AJ1153" s="14" t="inlineStr">
        <is>
          <t>https://www.kaggle.com/datasets/ziya07/highway-surface-crack-detection</t>
        </is>
      </c>
      <c r="AK1153" s="27" t="n"/>
      <c r="AL1153" s="14" t="inlineStr">
        <is>
          <t>P: primary documentation (not evaluator-verified data quality)</t>
        </is>
      </c>
      <c r="AM1153" s="27" t="n"/>
      <c r="AN1153" s="14" t="inlineStr">
        <is>
          <t>Kaggle dataset 6560676 v1</t>
        </is>
      </c>
      <c r="AO1153" s="27" t="n"/>
      <c r="AP1153" s="14" t="inlineStr">
        <is>
          <t>2026-09-07</t>
        </is>
      </c>
      <c r="AQ1153" s="27" t="n"/>
      <c r="AR1153" s="14">
        <f>IF(AND(AS1153=5,LEN(AW1153)=5,LEN(SUBSTITUTE(SUBSTITUTE(SUBSTITUTE(SUBSTITUTE(AW1153,"Y",""),"N",""),"U",""),"X",""))=0),1,0)</f>
        <v/>
      </c>
      <c r="AS1153" s="14">
        <f>COUNTA(G1153,J1153,M1153,P1153,S1153)</f>
        <v/>
      </c>
      <c r="AT1153" s="14">
        <f>SUM(IF(OR(G1153="Y",G1153="N",G1153="U",G1153="X"),IF(G1153=F1153,1,0),0),IF(OR(J1153="Y",J1153="N",J1153="U",J1153="X"),IF(J1153=I1153,1,0),0),IF(OR(M1153="Y",M1153="N",M1153="U",M1153="X"),IF(M1153=L1153,1,0),0),IF(OR(P1153="Y",P1153="N",P1153="U",P1153="X"),IF(P1153=O1153,1,0),0),IF(OR(S1153="Y",S1153="N",S1153="U",S1153="X"),IF(S1153=R1153,1,0),0))</f>
        <v/>
      </c>
      <c r="AU1153" s="14">
        <f>A1153&amp;"|"&amp;LEFT(C1153,1)</f>
        <v/>
      </c>
      <c r="AV1153" s="14">
        <f>F1153&amp;I1153&amp;L1153&amp;O1153&amp;R1153</f>
        <v/>
      </c>
      <c r="AW1153" s="14">
        <f>G1153&amp;J1153&amp;M1153&amp;P1153&amp;S1153</f>
        <v/>
      </c>
    </row>
    <row r="1154" ht="70" customHeight="1">
      <c r="A1154" s="14" t="inlineStr">
        <is>
          <t>DS-145</t>
        </is>
      </c>
      <c r="B1154" s="14" t="inlineStr">
        <is>
          <t>IIT Goa Pothole Detection &amp; Classification Dataset (RoadSense)</t>
        </is>
      </c>
      <c r="C1154" s="14" t="inlineStr">
        <is>
          <t>A Access</t>
        </is>
      </c>
      <c r="D1154" s="14">
        <f>MCDM_Settings!$D$7</f>
        <v/>
      </c>
      <c r="E1154" s="14" t="inlineStr">
        <is>
          <t>A1 Find the release</t>
        </is>
      </c>
      <c r="F1154" s="21" t="inlineStr">
        <is>
          <t>Y</t>
        </is>
      </c>
      <c r="G1154" s="23" t="n"/>
      <c r="H1154" s="14" t="inlineStr">
        <is>
          <t>A2 Get the data</t>
        </is>
      </c>
      <c r="I1154" s="21" t="inlineStr">
        <is>
          <t>Y</t>
        </is>
      </c>
      <c r="J1154" s="23" t="n"/>
      <c r="K1154" s="14" t="inlineStr">
        <is>
          <t>A3 Check the license</t>
        </is>
      </c>
      <c r="L1154" s="21" t="inlineStr">
        <is>
          <t>U</t>
        </is>
      </c>
      <c r="M1154" s="23" t="n"/>
      <c r="N1154" s="14" t="inlineStr">
        <is>
          <t>A4 Check other rights</t>
        </is>
      </c>
      <c r="O1154" s="21" t="inlineStr">
        <is>
          <t>U</t>
        </is>
      </c>
      <c r="P1154" s="23" t="n"/>
      <c r="Q1154" s="14" t="inlineStr">
        <is>
          <t>A5 Open a sample</t>
        </is>
      </c>
      <c r="R1154" s="21" t="inlineStr">
        <is>
          <t>U</t>
        </is>
      </c>
      <c r="S1154" s="23" t="n"/>
      <c r="T1154" s="14">
        <f>IF(Z1154=0,IF(ISNUMBER(SEARCH("X",AV1154)),"Unrated (0-5; X)","Unrated (0-5)"),IF(Z1154=1,V1154&amp;"/5",V1154&amp;"-"&amp;X1154&amp;"/5 (P"&amp;IF(ISNUMBER(SEARCH("X",AV1154)),"; X","")&amp;")"))</f>
        <v/>
      </c>
      <c r="U1154" s="26">
        <f>IF(AS1154=0,"",IF(AR1154=0,"Incomplete/invalid",IF(AA1154=0,IF(ISNUMBER(SEARCH("X",AW1154)),"Unrated (0-5; X)","Unrated (0-5)"),IF(AA1154=1,W1154&amp;"/5",W1154&amp;"-"&amp;Y1154&amp;"/5 (P"&amp;IF(ISNUMBER(SEARCH("X",AW1154)),"; X","")&amp;")"))))</f>
        <v/>
      </c>
      <c r="V1154" s="53">
        <f>LEN(AV1154)-LEN(SUBSTITUTE(AV1154,"Y",""))</f>
        <v/>
      </c>
      <c r="W1154" s="54">
        <f>IF(AR1154=1,LEN(AW1154)-LEN(SUBSTITUTE(AW1154,"Y","")),"")</f>
        <v/>
      </c>
      <c r="X1154" s="53">
        <f>5-(LEN(AV1154)-LEN(SUBSTITUTE(AV1154,"N","")))</f>
        <v/>
      </c>
      <c r="Y1154" s="54">
        <f>IF(AR1154=1,5-(LEN(AW1154)-LEN(SUBSTITUTE(AW1154,"N",""))),"")</f>
        <v/>
      </c>
      <c r="Z1154" s="55">
        <f>(V1154+5-X1154)/5</f>
        <v/>
      </c>
      <c r="AA1154" s="56">
        <f>IF(AR1154=1,(W1154+5-Y1154)/5,"")</f>
        <v/>
      </c>
      <c r="AB1154" s="57">
        <f>D1154*V1154/5</f>
        <v/>
      </c>
      <c r="AC1154" s="58">
        <f>IF(AR1154=1,D1154*W1154/5,"")</f>
        <v/>
      </c>
      <c r="AD1154" s="57">
        <f>D1154*X1154/5</f>
        <v/>
      </c>
      <c r="AE1154" s="58">
        <f>IF(AR1154=1,D1154*Y1154/5,"")</f>
        <v/>
      </c>
      <c r="AF1154" s="57">
        <f>D1154*Z1154</f>
        <v/>
      </c>
      <c r="AG1154" s="58">
        <f>IF(AR1154=1,D1154*AA1154,"")</f>
        <v/>
      </c>
      <c r="AH1154" s="14" t="inlineStr">
        <is>
          <t>Y: A1, A2 | N: none | X: none | U: A3, A4, A5. See dataset-specific evidence note in MCDM_Grades and the complete rules in MCDM_Rubric.</t>
        </is>
      </c>
      <c r="AI1154" s="27" t="n"/>
      <c r="AJ1154" s="14" t="inlineStr">
        <is>
          <t>https://www.kaggle.com/datasets/srajanchourasia/pothole-dataset</t>
        </is>
      </c>
      <c r="AK1154" s="27" t="n"/>
      <c r="AL1154" s="14" t="inlineStr">
        <is>
          <t>P: primary documentation (not evaluator-verified data quality)</t>
        </is>
      </c>
      <c r="AM1154" s="27" t="n"/>
      <c r="AN1154" s="14" t="inlineStr">
        <is>
          <t>Kaggle dataset 2306262 v2</t>
        </is>
      </c>
      <c r="AO1154" s="27" t="n"/>
      <c r="AP1154" s="14" t="inlineStr">
        <is>
          <t>2026-09-07</t>
        </is>
      </c>
      <c r="AQ1154" s="27" t="n"/>
      <c r="AR1154" s="14">
        <f>IF(AND(AS1154=5,LEN(AW1154)=5,LEN(SUBSTITUTE(SUBSTITUTE(SUBSTITUTE(SUBSTITUTE(AW1154,"Y",""),"N",""),"U",""),"X",""))=0),1,0)</f>
        <v/>
      </c>
      <c r="AS1154" s="14">
        <f>COUNTA(G1154,J1154,M1154,P1154,S1154)</f>
        <v/>
      </c>
      <c r="AT1154" s="14">
        <f>SUM(IF(OR(G1154="Y",G1154="N",G1154="U",G1154="X"),IF(G1154=F1154,1,0),0),IF(OR(J1154="Y",J1154="N",J1154="U",J1154="X"),IF(J1154=I1154,1,0),0),IF(OR(M1154="Y",M1154="N",M1154="U",M1154="X"),IF(M1154=L1154,1,0),0),IF(OR(P1154="Y",P1154="N",P1154="U",P1154="X"),IF(P1154=O1154,1,0),0),IF(OR(S1154="Y",S1154="N",S1154="U",S1154="X"),IF(S1154=R1154,1,0),0))</f>
        <v/>
      </c>
      <c r="AU1154" s="14">
        <f>A1154&amp;"|"&amp;LEFT(C1154,1)</f>
        <v/>
      </c>
      <c r="AV1154" s="14">
        <f>F1154&amp;I1154&amp;L1154&amp;O1154&amp;R1154</f>
        <v/>
      </c>
      <c r="AW1154" s="14">
        <f>G1154&amp;J1154&amp;M1154&amp;P1154&amp;S1154</f>
        <v/>
      </c>
    </row>
    <row r="1155" ht="70" customHeight="1">
      <c r="A1155" s="14" t="inlineStr">
        <is>
          <t>DS-145</t>
        </is>
      </c>
      <c r="B1155" s="14" t="inlineStr">
        <is>
          <t>IIT Goa Pothole Detection &amp; Classification Dataset (RoadSense)</t>
        </is>
      </c>
      <c r="C1155" s="14" t="inlineStr">
        <is>
          <t>L Label Quality</t>
        </is>
      </c>
      <c r="D1155" s="14">
        <f>MCDM_Settings!$D$8</f>
        <v/>
      </c>
      <c r="E1155" s="14" t="inlineStr">
        <is>
          <t>L1 Define the targets</t>
        </is>
      </c>
      <c r="F1155" s="21" t="inlineStr">
        <is>
          <t>Y</t>
        </is>
      </c>
      <c r="G1155" s="23" t="n"/>
      <c r="H1155" s="14" t="inlineStr">
        <is>
          <t>L2 Explain the rules</t>
        </is>
      </c>
      <c r="I1155" s="21" t="inlineStr">
        <is>
          <t>U</t>
        </is>
      </c>
      <c r="J1155" s="23" t="n"/>
      <c r="K1155" s="14" t="inlineStr">
        <is>
          <t>L3 Identify the team</t>
        </is>
      </c>
      <c r="L1155" s="21" t="inlineStr">
        <is>
          <t>U</t>
        </is>
      </c>
      <c r="M1155" s="23" t="n"/>
      <c r="N1155" s="14" t="inlineStr">
        <is>
          <t>L4 Review and correct</t>
        </is>
      </c>
      <c r="O1155" s="21" t="inlineStr">
        <is>
          <t>U</t>
        </is>
      </c>
      <c r="P1155" s="23" t="n"/>
      <c r="Q1155" s="14" t="inlineStr">
        <is>
          <t>L5 Measure reliability</t>
        </is>
      </c>
      <c r="R1155" s="21" t="inlineStr">
        <is>
          <t>U</t>
        </is>
      </c>
      <c r="S1155" s="23" t="n"/>
      <c r="T1155" s="14">
        <f>IF(Z1155=0,IF(ISNUMBER(SEARCH("X",AV1155)),"Unrated (0-5; X)","Unrated (0-5)"),IF(Z1155=1,V1155&amp;"/5",V1155&amp;"-"&amp;X1155&amp;"/5 (P"&amp;IF(ISNUMBER(SEARCH("X",AV1155)),"; X","")&amp;")"))</f>
        <v/>
      </c>
      <c r="U1155" s="26">
        <f>IF(AS1155=0,"",IF(AR1155=0,"Incomplete/invalid",IF(AA1155=0,IF(ISNUMBER(SEARCH("X",AW1155)),"Unrated (0-5; X)","Unrated (0-5)"),IF(AA1155=1,W1155&amp;"/5",W1155&amp;"-"&amp;Y1155&amp;"/5 (P"&amp;IF(ISNUMBER(SEARCH("X",AW1155)),"; X","")&amp;")"))))</f>
        <v/>
      </c>
      <c r="V1155" s="53">
        <f>LEN(AV1155)-LEN(SUBSTITUTE(AV1155,"Y",""))</f>
        <v/>
      </c>
      <c r="W1155" s="54">
        <f>IF(AR1155=1,LEN(AW1155)-LEN(SUBSTITUTE(AW1155,"Y","")),"")</f>
        <v/>
      </c>
      <c r="X1155" s="53">
        <f>5-(LEN(AV1155)-LEN(SUBSTITUTE(AV1155,"N","")))</f>
        <v/>
      </c>
      <c r="Y1155" s="54">
        <f>IF(AR1155=1,5-(LEN(AW1155)-LEN(SUBSTITUTE(AW1155,"N",""))),"")</f>
        <v/>
      </c>
      <c r="Z1155" s="55">
        <f>(V1155+5-X1155)/5</f>
        <v/>
      </c>
      <c r="AA1155" s="56">
        <f>IF(AR1155=1,(W1155+5-Y1155)/5,"")</f>
        <v/>
      </c>
      <c r="AB1155" s="57">
        <f>D1155*V1155/5</f>
        <v/>
      </c>
      <c r="AC1155" s="58">
        <f>IF(AR1155=1,D1155*W1155/5,"")</f>
        <v/>
      </c>
      <c r="AD1155" s="57">
        <f>D1155*X1155/5</f>
        <v/>
      </c>
      <c r="AE1155" s="58">
        <f>IF(AR1155=1,D1155*Y1155/5,"")</f>
        <v/>
      </c>
      <c r="AF1155" s="57">
        <f>D1155*Z1155</f>
        <v/>
      </c>
      <c r="AG1155" s="58">
        <f>IF(AR1155=1,D1155*AA1155,"")</f>
        <v/>
      </c>
      <c r="AH1155" s="14" t="inlineStr">
        <is>
          <t>Y: L1 | N: none | X: none | U: L2, L3, L4, L5. See dataset-specific evidence note in MCDM_Grades and the complete rules in MCDM_Rubric.</t>
        </is>
      </c>
      <c r="AI1155" s="27" t="n"/>
      <c r="AJ1155" s="14" t="inlineStr">
        <is>
          <t>https://www.kaggle.com/datasets/srajanchourasia/pothole-dataset</t>
        </is>
      </c>
      <c r="AK1155" s="27" t="n"/>
      <c r="AL1155" s="14" t="inlineStr">
        <is>
          <t>P: primary documentation (not evaluator-verified data quality)</t>
        </is>
      </c>
      <c r="AM1155" s="27" t="n"/>
      <c r="AN1155" s="14" t="inlineStr">
        <is>
          <t>Kaggle dataset 2306262 v2</t>
        </is>
      </c>
      <c r="AO1155" s="27" t="n"/>
      <c r="AP1155" s="14" t="inlineStr">
        <is>
          <t>2026-09-07</t>
        </is>
      </c>
      <c r="AQ1155" s="27" t="n"/>
      <c r="AR1155" s="14">
        <f>IF(AND(AS1155=5,LEN(AW1155)=5,LEN(SUBSTITUTE(SUBSTITUTE(SUBSTITUTE(SUBSTITUTE(AW1155,"Y",""),"N",""),"U",""),"X",""))=0),1,0)</f>
        <v/>
      </c>
      <c r="AS1155" s="14">
        <f>COUNTA(G1155,J1155,M1155,P1155,S1155)</f>
        <v/>
      </c>
      <c r="AT1155" s="14">
        <f>SUM(IF(OR(G1155="Y",G1155="N",G1155="U",G1155="X"),IF(G1155=F1155,1,0),0),IF(OR(J1155="Y",J1155="N",J1155="U",J1155="X"),IF(J1155=I1155,1,0),0),IF(OR(M1155="Y",M1155="N",M1155="U",M1155="X"),IF(M1155=L1155,1,0),0),IF(OR(P1155="Y",P1155="N",P1155="U",P1155="X"),IF(P1155=O1155,1,0),0),IF(OR(S1155="Y",S1155="N",S1155="U",S1155="X"),IF(S1155=R1155,1,0),0))</f>
        <v/>
      </c>
      <c r="AU1155" s="14">
        <f>A1155&amp;"|"&amp;LEFT(C1155,1)</f>
        <v/>
      </c>
      <c r="AV1155" s="14">
        <f>F1155&amp;I1155&amp;L1155&amp;O1155&amp;R1155</f>
        <v/>
      </c>
      <c r="AW1155" s="14">
        <f>G1155&amp;J1155&amp;M1155&amp;P1155&amp;S1155</f>
        <v/>
      </c>
    </row>
    <row r="1156" ht="70" customHeight="1">
      <c r="A1156" s="14" t="inlineStr">
        <is>
          <t>DS-145</t>
        </is>
      </c>
      <c r="B1156" s="14" t="inlineStr">
        <is>
          <t>IIT Goa Pothole Detection &amp; Classification Dataset (RoadSense)</t>
        </is>
      </c>
      <c r="C1156" s="14" t="inlineStr">
        <is>
          <t>D Documentation</t>
        </is>
      </c>
      <c r="D1156" s="14">
        <f>MCDM_Settings!$D$9</f>
        <v/>
      </c>
      <c r="E1156" s="14" t="inlineStr">
        <is>
          <t>D1 Describe the files</t>
        </is>
      </c>
      <c r="F1156" s="21" t="inlineStr">
        <is>
          <t>U</t>
        </is>
      </c>
      <c r="G1156" s="23" t="n"/>
      <c r="H1156" s="14" t="inlineStr">
        <is>
          <t>D2 Explain the source</t>
        </is>
      </c>
      <c r="I1156" s="21" t="inlineStr">
        <is>
          <t>U</t>
        </is>
      </c>
      <c r="J1156" s="23" t="n"/>
      <c r="K1156" s="14" t="inlineStr">
        <is>
          <t>D3 Track the version</t>
        </is>
      </c>
      <c r="L1156" s="21" t="inlineStr">
        <is>
          <t>Y</t>
        </is>
      </c>
      <c r="M1156" s="23" t="n"/>
      <c r="N1156" s="14" t="inlineStr">
        <is>
          <t>D4 State the limits</t>
        </is>
      </c>
      <c r="O1156" s="21" t="inlineStr">
        <is>
          <t>U</t>
        </is>
      </c>
      <c r="P1156" s="23" t="n"/>
      <c r="Q1156" s="14" t="inlineStr">
        <is>
          <t>D5 Locate the details</t>
        </is>
      </c>
      <c r="R1156" s="21" t="inlineStr">
        <is>
          <t>Y</t>
        </is>
      </c>
      <c r="S1156" s="23" t="n"/>
      <c r="T1156" s="14">
        <f>IF(Z1156=0,IF(ISNUMBER(SEARCH("X",AV1156)),"Unrated (0-5; X)","Unrated (0-5)"),IF(Z1156=1,V1156&amp;"/5",V1156&amp;"-"&amp;X1156&amp;"/5 (P"&amp;IF(ISNUMBER(SEARCH("X",AV1156)),"; X","")&amp;")"))</f>
        <v/>
      </c>
      <c r="U1156" s="26">
        <f>IF(AS1156=0,"",IF(AR1156=0,"Incomplete/invalid",IF(AA1156=0,IF(ISNUMBER(SEARCH("X",AW1156)),"Unrated (0-5; X)","Unrated (0-5)"),IF(AA1156=1,W1156&amp;"/5",W1156&amp;"-"&amp;Y1156&amp;"/5 (P"&amp;IF(ISNUMBER(SEARCH("X",AW1156)),"; X","")&amp;")"))))</f>
        <v/>
      </c>
      <c r="V1156" s="53">
        <f>LEN(AV1156)-LEN(SUBSTITUTE(AV1156,"Y",""))</f>
        <v/>
      </c>
      <c r="W1156" s="54">
        <f>IF(AR1156=1,LEN(AW1156)-LEN(SUBSTITUTE(AW1156,"Y","")),"")</f>
        <v/>
      </c>
      <c r="X1156" s="53">
        <f>5-(LEN(AV1156)-LEN(SUBSTITUTE(AV1156,"N","")))</f>
        <v/>
      </c>
      <c r="Y1156" s="54">
        <f>IF(AR1156=1,5-(LEN(AW1156)-LEN(SUBSTITUTE(AW1156,"N",""))),"")</f>
        <v/>
      </c>
      <c r="Z1156" s="55">
        <f>(V1156+5-X1156)/5</f>
        <v/>
      </c>
      <c r="AA1156" s="56">
        <f>IF(AR1156=1,(W1156+5-Y1156)/5,"")</f>
        <v/>
      </c>
      <c r="AB1156" s="57">
        <f>D1156*V1156/5</f>
        <v/>
      </c>
      <c r="AC1156" s="58">
        <f>IF(AR1156=1,D1156*W1156/5,"")</f>
        <v/>
      </c>
      <c r="AD1156" s="57">
        <f>D1156*X1156/5</f>
        <v/>
      </c>
      <c r="AE1156" s="58">
        <f>IF(AR1156=1,D1156*Y1156/5,"")</f>
        <v/>
      </c>
      <c r="AF1156" s="57">
        <f>D1156*Z1156</f>
        <v/>
      </c>
      <c r="AG1156" s="58">
        <f>IF(AR1156=1,D1156*AA1156,"")</f>
        <v/>
      </c>
      <c r="AH1156" s="14" t="inlineStr">
        <is>
          <t>Y: D3, D5 | N: none | X: none | U: D1, D2, D4. See dataset-specific evidence note in MCDM_Grades and the complete rules in MCDM_Rubric.</t>
        </is>
      </c>
      <c r="AI1156" s="27" t="n"/>
      <c r="AJ1156" s="14" t="inlineStr">
        <is>
          <t>https://www.kaggle.com/datasets/srajanchourasia/pothole-dataset</t>
        </is>
      </c>
      <c r="AK1156" s="27" t="n"/>
      <c r="AL1156" s="14" t="inlineStr">
        <is>
          <t>P: primary documentation (not evaluator-verified data quality)</t>
        </is>
      </c>
      <c r="AM1156" s="27" t="n"/>
      <c r="AN1156" s="14" t="inlineStr">
        <is>
          <t>Kaggle dataset 2306262 v2</t>
        </is>
      </c>
      <c r="AO1156" s="27" t="n"/>
      <c r="AP1156" s="14" t="inlineStr">
        <is>
          <t>2026-09-07</t>
        </is>
      </c>
      <c r="AQ1156" s="27" t="n"/>
      <c r="AR1156" s="14">
        <f>IF(AND(AS1156=5,LEN(AW1156)=5,LEN(SUBSTITUTE(SUBSTITUTE(SUBSTITUTE(SUBSTITUTE(AW1156,"Y",""),"N",""),"U",""),"X",""))=0),1,0)</f>
        <v/>
      </c>
      <c r="AS1156" s="14">
        <f>COUNTA(G1156,J1156,M1156,P1156,S1156)</f>
        <v/>
      </c>
      <c r="AT1156" s="14">
        <f>SUM(IF(OR(G1156="Y",G1156="N",G1156="U",G1156="X"),IF(G1156=F1156,1,0),0),IF(OR(J1156="Y",J1156="N",J1156="U",J1156="X"),IF(J1156=I1156,1,0),0),IF(OR(M1156="Y",M1156="N",M1156="U",M1156="X"),IF(M1156=L1156,1,0),0),IF(OR(P1156="Y",P1156="N",P1156="U",P1156="X"),IF(P1156=O1156,1,0),0),IF(OR(S1156="Y",S1156="N",S1156="U",S1156="X"),IF(S1156=R1156,1,0),0))</f>
        <v/>
      </c>
      <c r="AU1156" s="14">
        <f>A1156&amp;"|"&amp;LEFT(C1156,1)</f>
        <v/>
      </c>
      <c r="AV1156" s="14">
        <f>F1156&amp;I1156&amp;L1156&amp;O1156&amp;R1156</f>
        <v/>
      </c>
      <c r="AW1156" s="14">
        <f>G1156&amp;J1156&amp;M1156&amp;P1156&amp;S1156</f>
        <v/>
      </c>
    </row>
    <row r="1157" ht="70" customHeight="1">
      <c r="A1157" s="14" t="inlineStr">
        <is>
          <t>DS-145</t>
        </is>
      </c>
      <c r="B1157" s="14" t="inlineStr">
        <is>
          <t>IIT Goa Pothole Detection &amp; Classification Dataset (RoadSense)</t>
        </is>
      </c>
      <c r="C1157" s="14" t="inlineStr">
        <is>
          <t>C Sample Size</t>
        </is>
      </c>
      <c r="D1157" s="14">
        <f>MCDM_Settings!$D$10</f>
        <v/>
      </c>
      <c r="E1157" s="14" t="inlineStr">
        <is>
          <t>C1 Count originals</t>
        </is>
      </c>
      <c r="F1157" s="21" t="inlineStr">
        <is>
          <t>U</t>
        </is>
      </c>
      <c r="G1157" s="23" t="n"/>
      <c r="H1157" s="14" t="inlineStr">
        <is>
          <t>C2 Count each class</t>
        </is>
      </c>
      <c r="I1157" s="21" t="inlineStr">
        <is>
          <t>U</t>
        </is>
      </c>
      <c r="J1157" s="23" t="n"/>
      <c r="K1157" s="14" t="inlineStr">
        <is>
          <t>C3 Count each group</t>
        </is>
      </c>
      <c r="L1157" s="21" t="inlineStr">
        <is>
          <t>U</t>
        </is>
      </c>
      <c r="M1157" s="23" t="n"/>
      <c r="N1157" s="14" t="inlineStr">
        <is>
          <t>C4 Count each split</t>
        </is>
      </c>
      <c r="O1157" s="21" t="inlineStr">
        <is>
          <t>U</t>
        </is>
      </c>
      <c r="P1157" s="23" t="n"/>
      <c r="Q1157" s="14" t="inlineStr">
        <is>
          <t>C5 Justify the size</t>
        </is>
      </c>
      <c r="R1157" s="21" t="inlineStr">
        <is>
          <t>U</t>
        </is>
      </c>
      <c r="S1157" s="23" t="n"/>
      <c r="T1157" s="14">
        <f>IF(Z1157=0,IF(ISNUMBER(SEARCH("X",AV1157)),"Unrated (0-5; X)","Unrated (0-5)"),IF(Z1157=1,V1157&amp;"/5",V1157&amp;"-"&amp;X1157&amp;"/5 (P"&amp;IF(ISNUMBER(SEARCH("X",AV1157)),"; X","")&amp;")"))</f>
        <v/>
      </c>
      <c r="U1157" s="26">
        <f>IF(AS1157=0,"",IF(AR1157=0,"Incomplete/invalid",IF(AA1157=0,IF(ISNUMBER(SEARCH("X",AW1157)),"Unrated (0-5; X)","Unrated (0-5)"),IF(AA1157=1,W1157&amp;"/5",W1157&amp;"-"&amp;Y1157&amp;"/5 (P"&amp;IF(ISNUMBER(SEARCH("X",AW1157)),"; X","")&amp;")"))))</f>
        <v/>
      </c>
      <c r="V1157" s="53">
        <f>LEN(AV1157)-LEN(SUBSTITUTE(AV1157,"Y",""))</f>
        <v/>
      </c>
      <c r="W1157" s="54">
        <f>IF(AR1157=1,LEN(AW1157)-LEN(SUBSTITUTE(AW1157,"Y","")),"")</f>
        <v/>
      </c>
      <c r="X1157" s="53">
        <f>5-(LEN(AV1157)-LEN(SUBSTITUTE(AV1157,"N","")))</f>
        <v/>
      </c>
      <c r="Y1157" s="54">
        <f>IF(AR1157=1,5-(LEN(AW1157)-LEN(SUBSTITUTE(AW1157,"N",""))),"")</f>
        <v/>
      </c>
      <c r="Z1157" s="55">
        <f>(V1157+5-X1157)/5</f>
        <v/>
      </c>
      <c r="AA1157" s="56">
        <f>IF(AR1157=1,(W1157+5-Y1157)/5,"")</f>
        <v/>
      </c>
      <c r="AB1157" s="57">
        <f>D1157*V1157/5</f>
        <v/>
      </c>
      <c r="AC1157" s="58">
        <f>IF(AR1157=1,D1157*W1157/5,"")</f>
        <v/>
      </c>
      <c r="AD1157" s="57">
        <f>D1157*X1157/5</f>
        <v/>
      </c>
      <c r="AE1157" s="58">
        <f>IF(AR1157=1,D1157*Y1157/5,"")</f>
        <v/>
      </c>
      <c r="AF1157" s="57">
        <f>D1157*Z1157</f>
        <v/>
      </c>
      <c r="AG1157" s="58">
        <f>IF(AR1157=1,D1157*AA1157,"")</f>
        <v/>
      </c>
      <c r="AH1157" s="14" t="inlineStr">
        <is>
          <t>Y: none | N: none | X: none | U: C1, C2, C3, C4, C5. See dataset-specific evidence note in MCDM_Grades and the complete rules in MCDM_Rubric.</t>
        </is>
      </c>
      <c r="AI1157" s="27" t="n"/>
      <c r="AJ1157" s="14" t="inlineStr">
        <is>
          <t>https://www.kaggle.com/datasets/srajanchourasia/pothole-dataset</t>
        </is>
      </c>
      <c r="AK1157" s="27" t="n"/>
      <c r="AL1157" s="14" t="inlineStr">
        <is>
          <t>P: primary documentation (not evaluator-verified data quality)</t>
        </is>
      </c>
      <c r="AM1157" s="27" t="n"/>
      <c r="AN1157" s="14" t="inlineStr">
        <is>
          <t>Kaggle dataset 2306262 v2</t>
        </is>
      </c>
      <c r="AO1157" s="27" t="n"/>
      <c r="AP1157" s="14" t="inlineStr">
        <is>
          <t>2026-09-07</t>
        </is>
      </c>
      <c r="AQ1157" s="27" t="n"/>
      <c r="AR1157" s="14">
        <f>IF(AND(AS1157=5,LEN(AW1157)=5,LEN(SUBSTITUTE(SUBSTITUTE(SUBSTITUTE(SUBSTITUTE(AW1157,"Y",""),"N",""),"U",""),"X",""))=0),1,0)</f>
        <v/>
      </c>
      <c r="AS1157" s="14">
        <f>COUNTA(G1157,J1157,M1157,P1157,S1157)</f>
        <v/>
      </c>
      <c r="AT1157" s="14">
        <f>SUM(IF(OR(G1157="Y",G1157="N",G1157="U",G1157="X"),IF(G1157=F1157,1,0),0),IF(OR(J1157="Y",J1157="N",J1157="U",J1157="X"),IF(J1157=I1157,1,0),0),IF(OR(M1157="Y",M1157="N",M1157="U",M1157="X"),IF(M1157=L1157,1,0),0),IF(OR(P1157="Y",P1157="N",P1157="U",P1157="X"),IF(P1157=O1157,1,0),0),IF(OR(S1157="Y",S1157="N",S1157="U",S1157="X"),IF(S1157=R1157,1,0),0))</f>
        <v/>
      </c>
      <c r="AU1157" s="14">
        <f>A1157&amp;"|"&amp;LEFT(C1157,1)</f>
        <v/>
      </c>
      <c r="AV1157" s="14">
        <f>F1157&amp;I1157&amp;L1157&amp;O1157&amp;R1157</f>
        <v/>
      </c>
      <c r="AW1157" s="14">
        <f>G1157&amp;J1157&amp;M1157&amp;P1157&amp;S1157</f>
        <v/>
      </c>
    </row>
    <row r="1158" ht="70" customHeight="1">
      <c r="A1158" s="14" t="inlineStr">
        <is>
          <t>DS-145</t>
        </is>
      </c>
      <c r="B1158" s="14" t="inlineStr">
        <is>
          <t>IIT Goa Pothole Detection &amp; Classification Dataset (RoadSense)</t>
        </is>
      </c>
      <c r="C1158" s="14" t="inlineStr">
        <is>
          <t>R Domain Fit</t>
        </is>
      </c>
      <c r="D1158" s="14">
        <f>MCDM_Settings!$D$11</f>
        <v/>
      </c>
      <c r="E1158" s="14" t="inlineStr">
        <is>
          <t>R1 Define the domain</t>
        </is>
      </c>
      <c r="F1158" s="21" t="inlineStr">
        <is>
          <t>U</t>
        </is>
      </c>
      <c r="G1158" s="23" t="n"/>
      <c r="H1158" s="14" t="inlineStr">
        <is>
          <t>R2 Describe coverage</t>
        </is>
      </c>
      <c r="I1158" s="21" t="inlineStr">
        <is>
          <t>U</t>
        </is>
      </c>
      <c r="J1158" s="23" t="n"/>
      <c r="K1158" s="14" t="inlineStr">
        <is>
          <t>R3 Compare the target</t>
        </is>
      </c>
      <c r="L1158" s="21" t="inlineStr">
        <is>
          <t>U</t>
        </is>
      </c>
      <c r="M1158" s="23" t="n"/>
      <c r="N1158" s="14" t="inlineStr">
        <is>
          <t>R4 Check for bias</t>
        </is>
      </c>
      <c r="O1158" s="21" t="inlineStr">
        <is>
          <t>U</t>
        </is>
      </c>
      <c r="P1158" s="23" t="n"/>
      <c r="Q1158" s="14" t="inlineStr">
        <is>
          <t>R5 Test a new domain</t>
        </is>
      </c>
      <c r="R1158" s="21" t="inlineStr">
        <is>
          <t>U</t>
        </is>
      </c>
      <c r="S1158" s="23" t="n"/>
      <c r="T1158" s="14">
        <f>IF(Z1158=0,IF(ISNUMBER(SEARCH("X",AV1158)),"Unrated (0-5; X)","Unrated (0-5)"),IF(Z1158=1,V1158&amp;"/5",V1158&amp;"-"&amp;X1158&amp;"/5 (P"&amp;IF(ISNUMBER(SEARCH("X",AV1158)),"; X","")&amp;")"))</f>
        <v/>
      </c>
      <c r="U1158" s="26">
        <f>IF(AS1158=0,"",IF(AR1158=0,"Incomplete/invalid",IF(AA1158=0,IF(ISNUMBER(SEARCH("X",AW1158)),"Unrated (0-5; X)","Unrated (0-5)"),IF(AA1158=1,W1158&amp;"/5",W1158&amp;"-"&amp;Y1158&amp;"/5 (P"&amp;IF(ISNUMBER(SEARCH("X",AW1158)),"; X","")&amp;")"))))</f>
        <v/>
      </c>
      <c r="V1158" s="53">
        <f>LEN(AV1158)-LEN(SUBSTITUTE(AV1158,"Y",""))</f>
        <v/>
      </c>
      <c r="W1158" s="54">
        <f>IF(AR1158=1,LEN(AW1158)-LEN(SUBSTITUTE(AW1158,"Y","")),"")</f>
        <v/>
      </c>
      <c r="X1158" s="53">
        <f>5-(LEN(AV1158)-LEN(SUBSTITUTE(AV1158,"N","")))</f>
        <v/>
      </c>
      <c r="Y1158" s="54">
        <f>IF(AR1158=1,5-(LEN(AW1158)-LEN(SUBSTITUTE(AW1158,"N",""))),"")</f>
        <v/>
      </c>
      <c r="Z1158" s="55">
        <f>(V1158+5-X1158)/5</f>
        <v/>
      </c>
      <c r="AA1158" s="56">
        <f>IF(AR1158=1,(W1158+5-Y1158)/5,"")</f>
        <v/>
      </c>
      <c r="AB1158" s="57">
        <f>D1158*V1158/5</f>
        <v/>
      </c>
      <c r="AC1158" s="58">
        <f>IF(AR1158=1,D1158*W1158/5,"")</f>
        <v/>
      </c>
      <c r="AD1158" s="57">
        <f>D1158*X1158/5</f>
        <v/>
      </c>
      <c r="AE1158" s="58">
        <f>IF(AR1158=1,D1158*Y1158/5,"")</f>
        <v/>
      </c>
      <c r="AF1158" s="57">
        <f>D1158*Z1158</f>
        <v/>
      </c>
      <c r="AG1158" s="58">
        <f>IF(AR1158=1,D1158*AA1158,"")</f>
        <v/>
      </c>
      <c r="AH1158" s="14" t="inlineStr">
        <is>
          <t>Y: none | N: none | X: none | U: R1, R2, R3, R4, R5. See dataset-specific evidence note in MCDM_Grades and the complete rules in MCDM_Rubric.</t>
        </is>
      </c>
      <c r="AI1158" s="27" t="n"/>
      <c r="AJ1158" s="14" t="inlineStr">
        <is>
          <t>https://www.kaggle.com/datasets/srajanchourasia/pothole-dataset</t>
        </is>
      </c>
      <c r="AK1158" s="27" t="n"/>
      <c r="AL1158" s="14" t="inlineStr">
        <is>
          <t>P: primary documentation (not evaluator-verified data quality)</t>
        </is>
      </c>
      <c r="AM1158" s="27" t="n"/>
      <c r="AN1158" s="14" t="inlineStr">
        <is>
          <t>Kaggle dataset 2306262 v2</t>
        </is>
      </c>
      <c r="AO1158" s="27" t="n"/>
      <c r="AP1158" s="14" t="inlineStr">
        <is>
          <t>2026-09-07</t>
        </is>
      </c>
      <c r="AQ1158" s="27" t="n"/>
      <c r="AR1158" s="14">
        <f>IF(AND(AS1158=5,LEN(AW1158)=5,LEN(SUBSTITUTE(SUBSTITUTE(SUBSTITUTE(SUBSTITUTE(AW1158,"Y",""),"N",""),"U",""),"X",""))=0),1,0)</f>
        <v/>
      </c>
      <c r="AS1158" s="14">
        <f>COUNTA(G1158,J1158,M1158,P1158,S1158)</f>
        <v/>
      </c>
      <c r="AT1158" s="14">
        <f>SUM(IF(OR(G1158="Y",G1158="N",G1158="U",G1158="X"),IF(G1158=F1158,1,0),0),IF(OR(J1158="Y",J1158="N",J1158="U",J1158="X"),IF(J1158=I1158,1,0),0),IF(OR(M1158="Y",M1158="N",M1158="U",M1158="X"),IF(M1158=L1158,1,0),0),IF(OR(P1158="Y",P1158="N",P1158="U",P1158="X"),IF(P1158=O1158,1,0),0),IF(OR(S1158="Y",S1158="N",S1158="U",S1158="X"),IF(S1158=R1158,1,0),0))</f>
        <v/>
      </c>
      <c r="AU1158" s="14">
        <f>A1158&amp;"|"&amp;LEFT(C1158,1)</f>
        <v/>
      </c>
      <c r="AV1158" s="14">
        <f>F1158&amp;I1158&amp;L1158&amp;O1158&amp;R1158</f>
        <v/>
      </c>
      <c r="AW1158" s="14">
        <f>G1158&amp;J1158&amp;M1158&amp;P1158&amp;S1158</f>
        <v/>
      </c>
    </row>
    <row r="1159" ht="70" customHeight="1">
      <c r="A1159" s="14" t="inlineStr">
        <is>
          <t>DS-145</t>
        </is>
      </c>
      <c r="B1159" s="14" t="inlineStr">
        <is>
          <t>IIT Goa Pothole Detection &amp; Classification Dataset (RoadSense)</t>
        </is>
      </c>
      <c r="C1159" s="14" t="inlineStr">
        <is>
          <t>M Sensor Details</t>
        </is>
      </c>
      <c r="D1159" s="14">
        <f>MCDM_Settings!$D$12</f>
        <v/>
      </c>
      <c r="E1159" s="14" t="inlineStr">
        <is>
          <t>M1 Identify equipment</t>
        </is>
      </c>
      <c r="F1159" s="21" t="inlineStr">
        <is>
          <t>U</t>
        </is>
      </c>
      <c r="G1159" s="23" t="n"/>
      <c r="H1159" s="14" t="inlineStr">
        <is>
          <t>M2 Specify the scale</t>
        </is>
      </c>
      <c r="I1159" s="21" t="inlineStr">
        <is>
          <t>U</t>
        </is>
      </c>
      <c r="J1159" s="23" t="n"/>
      <c r="K1159" s="14" t="inlineStr">
        <is>
          <t>M3 Locate the records</t>
        </is>
      </c>
      <c r="L1159" s="21" t="inlineStr">
        <is>
          <t>U</t>
        </is>
      </c>
      <c r="M1159" s="23" t="n"/>
      <c r="N1159" s="14" t="inlineStr">
        <is>
          <t>M4 Report precision</t>
        </is>
      </c>
      <c r="O1159" s="21" t="inlineStr">
        <is>
          <t>U</t>
        </is>
      </c>
      <c r="P1159" s="23" t="n"/>
      <c r="Q1159" s="14" t="inlineStr">
        <is>
          <t>M5 Explain processing</t>
        </is>
      </c>
      <c r="R1159" s="21" t="inlineStr">
        <is>
          <t>U</t>
        </is>
      </c>
      <c r="S1159" s="23" t="n"/>
      <c r="T1159" s="14">
        <f>IF(Z1159=0,IF(ISNUMBER(SEARCH("X",AV1159)),"Unrated (0-5; X)","Unrated (0-5)"),IF(Z1159=1,V1159&amp;"/5",V1159&amp;"-"&amp;X1159&amp;"/5 (P"&amp;IF(ISNUMBER(SEARCH("X",AV1159)),"; X","")&amp;")"))</f>
        <v/>
      </c>
      <c r="U1159" s="26">
        <f>IF(AS1159=0,"",IF(AR1159=0,"Incomplete/invalid",IF(AA1159=0,IF(ISNUMBER(SEARCH("X",AW1159)),"Unrated (0-5; X)","Unrated (0-5)"),IF(AA1159=1,W1159&amp;"/5",W1159&amp;"-"&amp;Y1159&amp;"/5 (P"&amp;IF(ISNUMBER(SEARCH("X",AW1159)),"; X","")&amp;")"))))</f>
        <v/>
      </c>
      <c r="V1159" s="53">
        <f>LEN(AV1159)-LEN(SUBSTITUTE(AV1159,"Y",""))</f>
        <v/>
      </c>
      <c r="W1159" s="54">
        <f>IF(AR1159=1,LEN(AW1159)-LEN(SUBSTITUTE(AW1159,"Y","")),"")</f>
        <v/>
      </c>
      <c r="X1159" s="53">
        <f>5-(LEN(AV1159)-LEN(SUBSTITUTE(AV1159,"N","")))</f>
        <v/>
      </c>
      <c r="Y1159" s="54">
        <f>IF(AR1159=1,5-(LEN(AW1159)-LEN(SUBSTITUTE(AW1159,"N",""))),"")</f>
        <v/>
      </c>
      <c r="Z1159" s="55">
        <f>(V1159+5-X1159)/5</f>
        <v/>
      </c>
      <c r="AA1159" s="56">
        <f>IF(AR1159=1,(W1159+5-Y1159)/5,"")</f>
        <v/>
      </c>
      <c r="AB1159" s="57">
        <f>D1159*V1159/5</f>
        <v/>
      </c>
      <c r="AC1159" s="58">
        <f>IF(AR1159=1,D1159*W1159/5,"")</f>
        <v/>
      </c>
      <c r="AD1159" s="57">
        <f>D1159*X1159/5</f>
        <v/>
      </c>
      <c r="AE1159" s="58">
        <f>IF(AR1159=1,D1159*Y1159/5,"")</f>
        <v/>
      </c>
      <c r="AF1159" s="57">
        <f>D1159*Z1159</f>
        <v/>
      </c>
      <c r="AG1159" s="58">
        <f>IF(AR1159=1,D1159*AA1159,"")</f>
        <v/>
      </c>
      <c r="AH1159" s="14" t="inlineStr">
        <is>
          <t>Y: none | N: none | X: none | U: M1, M2, M3, M4, M5. See dataset-specific evidence note in MCDM_Grades and the complete rules in MCDM_Rubric.</t>
        </is>
      </c>
      <c r="AI1159" s="27" t="n"/>
      <c r="AJ1159" s="14" t="inlineStr">
        <is>
          <t>https://www.kaggle.com/datasets/srajanchourasia/pothole-dataset</t>
        </is>
      </c>
      <c r="AK1159" s="27" t="n"/>
      <c r="AL1159" s="14" t="inlineStr">
        <is>
          <t>P: primary documentation (not evaluator-verified data quality)</t>
        </is>
      </c>
      <c r="AM1159" s="27" t="n"/>
      <c r="AN1159" s="14" t="inlineStr">
        <is>
          <t>Kaggle dataset 2306262 v2</t>
        </is>
      </c>
      <c r="AO1159" s="27" t="n"/>
      <c r="AP1159" s="14" t="inlineStr">
        <is>
          <t>2026-09-07</t>
        </is>
      </c>
      <c r="AQ1159" s="27" t="n"/>
      <c r="AR1159" s="14">
        <f>IF(AND(AS1159=5,LEN(AW1159)=5,LEN(SUBSTITUTE(SUBSTITUTE(SUBSTITUTE(SUBSTITUTE(AW1159,"Y",""),"N",""),"U",""),"X",""))=0),1,0)</f>
        <v/>
      </c>
      <c r="AS1159" s="14">
        <f>COUNTA(G1159,J1159,M1159,P1159,S1159)</f>
        <v/>
      </c>
      <c r="AT1159" s="14">
        <f>SUM(IF(OR(G1159="Y",G1159="N",G1159="U",G1159="X"),IF(G1159=F1159,1,0),0),IF(OR(J1159="Y",J1159="N",J1159="U",J1159="X"),IF(J1159=I1159,1,0),0),IF(OR(M1159="Y",M1159="N",M1159="U",M1159="X"),IF(M1159=L1159,1,0),0),IF(OR(P1159="Y",P1159="N",P1159="U",P1159="X"),IF(P1159=O1159,1,0),0),IF(OR(S1159="Y",S1159="N",S1159="U",S1159="X"),IF(S1159=R1159,1,0),0))</f>
        <v/>
      </c>
      <c r="AU1159" s="14">
        <f>A1159&amp;"|"&amp;LEFT(C1159,1)</f>
        <v/>
      </c>
      <c r="AV1159" s="14">
        <f>F1159&amp;I1159&amp;L1159&amp;O1159&amp;R1159</f>
        <v/>
      </c>
      <c r="AW1159" s="14">
        <f>G1159&amp;J1159&amp;M1159&amp;P1159&amp;S1159</f>
        <v/>
      </c>
    </row>
    <row r="1160" ht="70" customHeight="1">
      <c r="A1160" s="14" t="inlineStr">
        <is>
          <t>DS-145</t>
        </is>
      </c>
      <c r="B1160" s="14" t="inlineStr">
        <is>
          <t>IIT Goa Pothole Detection &amp; Classification Dataset (RoadSense)</t>
        </is>
      </c>
      <c r="C1160" s="14" t="inlineStr">
        <is>
          <t>V Test Readiness</t>
        </is>
      </c>
      <c r="D1160" s="14">
        <f>MCDM_Settings!$D$13</f>
        <v/>
      </c>
      <c r="E1160" s="14" t="inlineStr">
        <is>
          <t>V1 Identify test data</t>
        </is>
      </c>
      <c r="F1160" s="21" t="inlineStr">
        <is>
          <t>U</t>
        </is>
      </c>
      <c r="G1160" s="23" t="n"/>
      <c r="H1160" s="14" t="inlineStr">
        <is>
          <t>V2 Define the splits</t>
        </is>
      </c>
      <c r="I1160" s="21" t="inlineStr">
        <is>
          <t>U</t>
        </is>
      </c>
      <c r="J1160" s="23" t="n"/>
      <c r="K1160" s="14" t="inlineStr">
        <is>
          <t>V3 Prevent leakage</t>
        </is>
      </c>
      <c r="L1160" s="21" t="inlineStr">
        <is>
          <t>U</t>
        </is>
      </c>
      <c r="M1160" s="23" t="n"/>
      <c r="N1160" s="14" t="inlineStr">
        <is>
          <t>V4 Provide a baseline</t>
        </is>
      </c>
      <c r="O1160" s="21" t="inlineStr">
        <is>
          <t>U</t>
        </is>
      </c>
      <c r="P1160" s="23" t="n"/>
      <c r="Q1160" s="14" t="inlineStr">
        <is>
          <t>V5 Report uncertainty</t>
        </is>
      </c>
      <c r="R1160" s="21" t="inlineStr">
        <is>
          <t>U</t>
        </is>
      </c>
      <c r="S1160" s="23" t="n"/>
      <c r="T1160" s="14">
        <f>IF(Z1160=0,IF(ISNUMBER(SEARCH("X",AV1160)),"Unrated (0-5; X)","Unrated (0-5)"),IF(Z1160=1,V1160&amp;"/5",V1160&amp;"-"&amp;X1160&amp;"/5 (P"&amp;IF(ISNUMBER(SEARCH("X",AV1160)),"; X","")&amp;")"))</f>
        <v/>
      </c>
      <c r="U1160" s="26">
        <f>IF(AS1160=0,"",IF(AR1160=0,"Incomplete/invalid",IF(AA1160=0,IF(ISNUMBER(SEARCH("X",AW1160)),"Unrated (0-5; X)","Unrated (0-5)"),IF(AA1160=1,W1160&amp;"/5",W1160&amp;"-"&amp;Y1160&amp;"/5 (P"&amp;IF(ISNUMBER(SEARCH("X",AW1160)),"; X","")&amp;")"))))</f>
        <v/>
      </c>
      <c r="V1160" s="53">
        <f>LEN(AV1160)-LEN(SUBSTITUTE(AV1160,"Y",""))</f>
        <v/>
      </c>
      <c r="W1160" s="54">
        <f>IF(AR1160=1,LEN(AW1160)-LEN(SUBSTITUTE(AW1160,"Y","")),"")</f>
        <v/>
      </c>
      <c r="X1160" s="53">
        <f>5-(LEN(AV1160)-LEN(SUBSTITUTE(AV1160,"N","")))</f>
        <v/>
      </c>
      <c r="Y1160" s="54">
        <f>IF(AR1160=1,5-(LEN(AW1160)-LEN(SUBSTITUTE(AW1160,"N",""))),"")</f>
        <v/>
      </c>
      <c r="Z1160" s="55">
        <f>(V1160+5-X1160)/5</f>
        <v/>
      </c>
      <c r="AA1160" s="56">
        <f>IF(AR1160=1,(W1160+5-Y1160)/5,"")</f>
        <v/>
      </c>
      <c r="AB1160" s="57">
        <f>D1160*V1160/5</f>
        <v/>
      </c>
      <c r="AC1160" s="58">
        <f>IF(AR1160=1,D1160*W1160/5,"")</f>
        <v/>
      </c>
      <c r="AD1160" s="57">
        <f>D1160*X1160/5</f>
        <v/>
      </c>
      <c r="AE1160" s="58">
        <f>IF(AR1160=1,D1160*Y1160/5,"")</f>
        <v/>
      </c>
      <c r="AF1160" s="57">
        <f>D1160*Z1160</f>
        <v/>
      </c>
      <c r="AG1160" s="58">
        <f>IF(AR1160=1,D1160*AA1160,"")</f>
        <v/>
      </c>
      <c r="AH1160" s="14" t="inlineStr">
        <is>
          <t>Y: none | N: none | X: none | U: V1, V2, V3, V4, V5. See dataset-specific evidence note in MCDM_Grades and the complete rules in MCDM_Rubric.</t>
        </is>
      </c>
      <c r="AI1160" s="27" t="n"/>
      <c r="AJ1160" s="14" t="inlineStr">
        <is>
          <t>https://www.kaggle.com/datasets/srajanchourasia/pothole-dataset</t>
        </is>
      </c>
      <c r="AK1160" s="27" t="n"/>
      <c r="AL1160" s="14" t="inlineStr">
        <is>
          <t>P: primary documentation (not evaluator-verified data quality)</t>
        </is>
      </c>
      <c r="AM1160" s="27" t="n"/>
      <c r="AN1160" s="14" t="inlineStr">
        <is>
          <t>Kaggle dataset 2306262 v2</t>
        </is>
      </c>
      <c r="AO1160" s="27" t="n"/>
      <c r="AP1160" s="14" t="inlineStr">
        <is>
          <t>2026-09-07</t>
        </is>
      </c>
      <c r="AQ1160" s="27" t="n"/>
      <c r="AR1160" s="14">
        <f>IF(AND(AS1160=5,LEN(AW1160)=5,LEN(SUBSTITUTE(SUBSTITUTE(SUBSTITUTE(SUBSTITUTE(AW1160,"Y",""),"N",""),"U",""),"X",""))=0),1,0)</f>
        <v/>
      </c>
      <c r="AS1160" s="14">
        <f>COUNTA(G1160,J1160,M1160,P1160,S1160)</f>
        <v/>
      </c>
      <c r="AT1160" s="14">
        <f>SUM(IF(OR(G1160="Y",G1160="N",G1160="U",G1160="X"),IF(G1160=F1160,1,0),0),IF(OR(J1160="Y",J1160="N",J1160="U",J1160="X"),IF(J1160=I1160,1,0),0),IF(OR(M1160="Y",M1160="N",M1160="U",M1160="X"),IF(M1160=L1160,1,0),0),IF(OR(P1160="Y",P1160="N",P1160="U",P1160="X"),IF(P1160=O1160,1,0),0),IF(OR(S1160="Y",S1160="N",S1160="U",S1160="X"),IF(S1160=R1160,1,0),0))</f>
        <v/>
      </c>
      <c r="AU1160" s="14">
        <f>A1160&amp;"|"&amp;LEFT(C1160,1)</f>
        <v/>
      </c>
      <c r="AV1160" s="14">
        <f>F1160&amp;I1160&amp;L1160&amp;O1160&amp;R1160</f>
        <v/>
      </c>
      <c r="AW1160" s="14">
        <f>G1160&amp;J1160&amp;M1160&amp;P1160&amp;S1160</f>
        <v/>
      </c>
    </row>
    <row r="1161" ht="70" customHeight="1">
      <c r="A1161" s="14" t="inlineStr">
        <is>
          <t>DS-145</t>
        </is>
      </c>
      <c r="B1161" s="14" t="inlineStr">
        <is>
          <t>IIT Goa Pothole Detection &amp; Classification Dataset (RoadSense)</t>
        </is>
      </c>
      <c r="C1161" s="14" t="inlineStr">
        <is>
          <t>E Engineering Value</t>
        </is>
      </c>
      <c r="D1161" s="14">
        <f>MCDM_Settings!$D$14</f>
        <v/>
      </c>
      <c r="E1161" s="14" t="inlineStr">
        <is>
          <t>E1 Define the outcome</t>
        </is>
      </c>
      <c r="F1161" s="21" t="inlineStr">
        <is>
          <t>U</t>
        </is>
      </c>
      <c r="G1161" s="23" t="n"/>
      <c r="H1161" s="14" t="inlineStr">
        <is>
          <t>E2 Provide measurements</t>
        </is>
      </c>
      <c r="I1161" s="21" t="inlineStr">
        <is>
          <t>U</t>
        </is>
      </c>
      <c r="J1161" s="23" t="n"/>
      <c r="K1161" s="14" t="inlineStr">
        <is>
          <t>E3 Link the records</t>
        </is>
      </c>
      <c r="L1161" s="21" t="inlineStr">
        <is>
          <t>U</t>
        </is>
      </c>
      <c r="M1161" s="23" t="n"/>
      <c r="N1161" s="14" t="inlineStr">
        <is>
          <t>E4 Map agency needs</t>
        </is>
      </c>
      <c r="O1161" s="21" t="inlineStr">
        <is>
          <t>U</t>
        </is>
      </c>
      <c r="P1161" s="23" t="n"/>
      <c r="Q1161" s="14" t="inlineStr">
        <is>
          <t>E5 Validate the decision</t>
        </is>
      </c>
      <c r="R1161" s="21" t="inlineStr">
        <is>
          <t>U</t>
        </is>
      </c>
      <c r="S1161" s="23" t="n"/>
      <c r="T1161" s="14">
        <f>IF(Z1161=0,IF(ISNUMBER(SEARCH("X",AV1161)),"Unrated (0-5; X)","Unrated (0-5)"),IF(Z1161=1,V1161&amp;"/5",V1161&amp;"-"&amp;X1161&amp;"/5 (P"&amp;IF(ISNUMBER(SEARCH("X",AV1161)),"; X","")&amp;")"))</f>
        <v/>
      </c>
      <c r="U1161" s="26">
        <f>IF(AS1161=0,"",IF(AR1161=0,"Incomplete/invalid",IF(AA1161=0,IF(ISNUMBER(SEARCH("X",AW1161)),"Unrated (0-5; X)","Unrated (0-5)"),IF(AA1161=1,W1161&amp;"/5",W1161&amp;"-"&amp;Y1161&amp;"/5 (P"&amp;IF(ISNUMBER(SEARCH("X",AW1161)),"; X","")&amp;")"))))</f>
        <v/>
      </c>
      <c r="V1161" s="53">
        <f>LEN(AV1161)-LEN(SUBSTITUTE(AV1161,"Y",""))</f>
        <v/>
      </c>
      <c r="W1161" s="54">
        <f>IF(AR1161=1,LEN(AW1161)-LEN(SUBSTITUTE(AW1161,"Y","")),"")</f>
        <v/>
      </c>
      <c r="X1161" s="53">
        <f>5-(LEN(AV1161)-LEN(SUBSTITUTE(AV1161,"N","")))</f>
        <v/>
      </c>
      <c r="Y1161" s="54">
        <f>IF(AR1161=1,5-(LEN(AW1161)-LEN(SUBSTITUTE(AW1161,"N",""))),"")</f>
        <v/>
      </c>
      <c r="Z1161" s="55">
        <f>(V1161+5-X1161)/5</f>
        <v/>
      </c>
      <c r="AA1161" s="56">
        <f>IF(AR1161=1,(W1161+5-Y1161)/5,"")</f>
        <v/>
      </c>
      <c r="AB1161" s="57">
        <f>D1161*V1161/5</f>
        <v/>
      </c>
      <c r="AC1161" s="58">
        <f>IF(AR1161=1,D1161*W1161/5,"")</f>
        <v/>
      </c>
      <c r="AD1161" s="57">
        <f>D1161*X1161/5</f>
        <v/>
      </c>
      <c r="AE1161" s="58">
        <f>IF(AR1161=1,D1161*Y1161/5,"")</f>
        <v/>
      </c>
      <c r="AF1161" s="57">
        <f>D1161*Z1161</f>
        <v/>
      </c>
      <c r="AG1161" s="58">
        <f>IF(AR1161=1,D1161*AA1161,"")</f>
        <v/>
      </c>
      <c r="AH1161" s="14" t="inlineStr">
        <is>
          <t>Y: none | N: none | X: none | U: E1, E2, E3, E4, E5. See dataset-specific evidence note in MCDM_Grades and the complete rules in MCDM_Rubric.</t>
        </is>
      </c>
      <c r="AI1161" s="27" t="n"/>
      <c r="AJ1161" s="14" t="inlineStr">
        <is>
          <t>https://www.kaggle.com/datasets/srajanchourasia/pothole-dataset</t>
        </is>
      </c>
      <c r="AK1161" s="27" t="n"/>
      <c r="AL1161" s="14" t="inlineStr">
        <is>
          <t>P: primary documentation (not evaluator-verified data quality)</t>
        </is>
      </c>
      <c r="AM1161" s="27" t="n"/>
      <c r="AN1161" s="14" t="inlineStr">
        <is>
          <t>Kaggle dataset 2306262 v2</t>
        </is>
      </c>
      <c r="AO1161" s="27" t="n"/>
      <c r="AP1161" s="14" t="inlineStr">
        <is>
          <t>2026-09-07</t>
        </is>
      </c>
      <c r="AQ1161" s="27" t="n"/>
      <c r="AR1161" s="14">
        <f>IF(AND(AS1161=5,LEN(AW1161)=5,LEN(SUBSTITUTE(SUBSTITUTE(SUBSTITUTE(SUBSTITUTE(AW1161,"Y",""),"N",""),"U",""),"X",""))=0),1,0)</f>
        <v/>
      </c>
      <c r="AS1161" s="14">
        <f>COUNTA(G1161,J1161,M1161,P1161,S1161)</f>
        <v/>
      </c>
      <c r="AT1161" s="14">
        <f>SUM(IF(OR(G1161="Y",G1161="N",G1161="U",G1161="X"),IF(G1161=F1161,1,0),0),IF(OR(J1161="Y",J1161="N",J1161="U",J1161="X"),IF(J1161=I1161,1,0),0),IF(OR(M1161="Y",M1161="N",M1161="U",M1161="X"),IF(M1161=L1161,1,0),0),IF(OR(P1161="Y",P1161="N",P1161="U",P1161="X"),IF(P1161=O1161,1,0),0),IF(OR(S1161="Y",S1161="N",S1161="U",S1161="X"),IF(S1161=R1161,1,0),0))</f>
        <v/>
      </c>
      <c r="AU1161" s="14">
        <f>A1161&amp;"|"&amp;LEFT(C1161,1)</f>
        <v/>
      </c>
      <c r="AV1161" s="14">
        <f>F1161&amp;I1161&amp;L1161&amp;O1161&amp;R1161</f>
        <v/>
      </c>
      <c r="AW1161" s="14">
        <f>G1161&amp;J1161&amp;M1161&amp;P1161&amp;S1161</f>
        <v/>
      </c>
    </row>
    <row r="1162" ht="70" customHeight="1">
      <c r="A1162" s="14" t="inlineStr">
        <is>
          <t>DS-146</t>
        </is>
      </c>
      <c r="B1162" s="14" t="inlineStr">
        <is>
          <t>Intersecting-Crack-Analysis</t>
        </is>
      </c>
      <c r="C1162" s="14" t="inlineStr">
        <is>
          <t>A Access</t>
        </is>
      </c>
      <c r="D1162" s="14">
        <f>MCDM_Settings!$D$7</f>
        <v/>
      </c>
      <c r="E1162" s="14" t="inlineStr">
        <is>
          <t>A1 Find the release</t>
        </is>
      </c>
      <c r="F1162" s="21" t="inlineStr">
        <is>
          <t>Y</t>
        </is>
      </c>
      <c r="G1162" s="23" t="n"/>
      <c r="H1162" s="14" t="inlineStr">
        <is>
          <t>A2 Get the data</t>
        </is>
      </c>
      <c r="I1162" s="21" t="inlineStr">
        <is>
          <t>Y</t>
        </is>
      </c>
      <c r="J1162" s="23" t="n"/>
      <c r="K1162" s="14" t="inlineStr">
        <is>
          <t>A3 Check the license</t>
        </is>
      </c>
      <c r="L1162" s="21" t="inlineStr">
        <is>
          <t>Y</t>
        </is>
      </c>
      <c r="M1162" s="23" t="n"/>
      <c r="N1162" s="14" t="inlineStr">
        <is>
          <t>A4 Check other rights</t>
        </is>
      </c>
      <c r="O1162" s="21" t="inlineStr">
        <is>
          <t>U</t>
        </is>
      </c>
      <c r="P1162" s="23" t="n"/>
      <c r="Q1162" s="14" t="inlineStr">
        <is>
          <t>A5 Open a sample</t>
        </is>
      </c>
      <c r="R1162" s="21" t="inlineStr">
        <is>
          <t>U</t>
        </is>
      </c>
      <c r="S1162" s="23" t="n"/>
      <c r="T1162" s="14">
        <f>IF(Z1162=0,IF(ISNUMBER(SEARCH("X",AV1162)),"Unrated (0-5; X)","Unrated (0-5)"),IF(Z1162=1,V1162&amp;"/5",V1162&amp;"-"&amp;X1162&amp;"/5 (P"&amp;IF(ISNUMBER(SEARCH("X",AV1162)),"; X","")&amp;")"))</f>
        <v/>
      </c>
      <c r="U1162" s="26">
        <f>IF(AS1162=0,"",IF(AR1162=0,"Incomplete/invalid",IF(AA1162=0,IF(ISNUMBER(SEARCH("X",AW1162)),"Unrated (0-5; X)","Unrated (0-5)"),IF(AA1162=1,W1162&amp;"/5",W1162&amp;"-"&amp;Y1162&amp;"/5 (P"&amp;IF(ISNUMBER(SEARCH("X",AW1162)),"; X","")&amp;")"))))</f>
        <v/>
      </c>
      <c r="V1162" s="53">
        <f>LEN(AV1162)-LEN(SUBSTITUTE(AV1162,"Y",""))</f>
        <v/>
      </c>
      <c r="W1162" s="54">
        <f>IF(AR1162=1,LEN(AW1162)-LEN(SUBSTITUTE(AW1162,"Y","")),"")</f>
        <v/>
      </c>
      <c r="X1162" s="53">
        <f>5-(LEN(AV1162)-LEN(SUBSTITUTE(AV1162,"N","")))</f>
        <v/>
      </c>
      <c r="Y1162" s="54">
        <f>IF(AR1162=1,5-(LEN(AW1162)-LEN(SUBSTITUTE(AW1162,"N",""))),"")</f>
        <v/>
      </c>
      <c r="Z1162" s="55">
        <f>(V1162+5-X1162)/5</f>
        <v/>
      </c>
      <c r="AA1162" s="56">
        <f>IF(AR1162=1,(W1162+5-Y1162)/5,"")</f>
        <v/>
      </c>
      <c r="AB1162" s="57">
        <f>D1162*V1162/5</f>
        <v/>
      </c>
      <c r="AC1162" s="58">
        <f>IF(AR1162=1,D1162*W1162/5,"")</f>
        <v/>
      </c>
      <c r="AD1162" s="57">
        <f>D1162*X1162/5</f>
        <v/>
      </c>
      <c r="AE1162" s="58">
        <f>IF(AR1162=1,D1162*Y1162/5,"")</f>
        <v/>
      </c>
      <c r="AF1162" s="57">
        <f>D1162*Z1162</f>
        <v/>
      </c>
      <c r="AG1162" s="58">
        <f>IF(AR1162=1,D1162*AA1162,"")</f>
        <v/>
      </c>
      <c r="AH1162" s="14" t="inlineStr">
        <is>
          <t>Y: A1, A2, A3 | N: none | X: none | U: A4, A5. See dataset-specific evidence note in MCDM_Grades and the complete rules in MCDM_Rubric.</t>
        </is>
      </c>
      <c r="AI1162" s="27" t="n"/>
      <c r="AJ1162" s="14" t="inlineStr">
        <is>
          <t>https://www.kaggle.com/datasets/abdukeram/intersecting-crack-analysis</t>
        </is>
      </c>
      <c r="AK1162" s="27" t="n"/>
      <c r="AL1162" s="14" t="inlineStr">
        <is>
          <t>P: primary documentation (not evaluator-verified data quality)</t>
        </is>
      </c>
      <c r="AM1162" s="27" t="n"/>
      <c r="AN1162" s="14" t="inlineStr">
        <is>
          <t>Kaggle dataset 10207647 v1</t>
        </is>
      </c>
      <c r="AO1162" s="27" t="n"/>
      <c r="AP1162" s="14" t="inlineStr">
        <is>
          <t>2026-09-07</t>
        </is>
      </c>
      <c r="AQ1162" s="27" t="n"/>
      <c r="AR1162" s="14">
        <f>IF(AND(AS1162=5,LEN(AW1162)=5,LEN(SUBSTITUTE(SUBSTITUTE(SUBSTITUTE(SUBSTITUTE(AW1162,"Y",""),"N",""),"U",""),"X",""))=0),1,0)</f>
        <v/>
      </c>
      <c r="AS1162" s="14">
        <f>COUNTA(G1162,J1162,M1162,P1162,S1162)</f>
        <v/>
      </c>
      <c r="AT1162" s="14">
        <f>SUM(IF(OR(G1162="Y",G1162="N",G1162="U",G1162="X"),IF(G1162=F1162,1,0),0),IF(OR(J1162="Y",J1162="N",J1162="U",J1162="X"),IF(J1162=I1162,1,0),0),IF(OR(M1162="Y",M1162="N",M1162="U",M1162="X"),IF(M1162=L1162,1,0),0),IF(OR(P1162="Y",P1162="N",P1162="U",P1162="X"),IF(P1162=O1162,1,0),0),IF(OR(S1162="Y",S1162="N",S1162="U",S1162="X"),IF(S1162=R1162,1,0),0))</f>
        <v/>
      </c>
      <c r="AU1162" s="14">
        <f>A1162&amp;"|"&amp;LEFT(C1162,1)</f>
        <v/>
      </c>
      <c r="AV1162" s="14">
        <f>F1162&amp;I1162&amp;L1162&amp;O1162&amp;R1162</f>
        <v/>
      </c>
      <c r="AW1162" s="14">
        <f>G1162&amp;J1162&amp;M1162&amp;P1162&amp;S1162</f>
        <v/>
      </c>
    </row>
    <row r="1163" ht="70" customHeight="1">
      <c r="A1163" s="14" t="inlineStr">
        <is>
          <t>DS-146</t>
        </is>
      </c>
      <c r="B1163" s="14" t="inlineStr">
        <is>
          <t>Intersecting-Crack-Analysis</t>
        </is>
      </c>
      <c r="C1163" s="14" t="inlineStr">
        <is>
          <t>L Label Quality</t>
        </is>
      </c>
      <c r="D1163" s="14">
        <f>MCDM_Settings!$D$8</f>
        <v/>
      </c>
      <c r="E1163" s="14" t="inlineStr">
        <is>
          <t>L1 Define the targets</t>
        </is>
      </c>
      <c r="F1163" s="21" t="inlineStr">
        <is>
          <t>Y</t>
        </is>
      </c>
      <c r="G1163" s="23" t="n"/>
      <c r="H1163" s="14" t="inlineStr">
        <is>
          <t>L2 Explain the rules</t>
        </is>
      </c>
      <c r="I1163" s="21" t="inlineStr">
        <is>
          <t>U</t>
        </is>
      </c>
      <c r="J1163" s="23" t="n"/>
      <c r="K1163" s="14" t="inlineStr">
        <is>
          <t>L3 Identify the team</t>
        </is>
      </c>
      <c r="L1163" s="21" t="inlineStr">
        <is>
          <t>U</t>
        </is>
      </c>
      <c r="M1163" s="23" t="n"/>
      <c r="N1163" s="14" t="inlineStr">
        <is>
          <t>L4 Review and correct</t>
        </is>
      </c>
      <c r="O1163" s="21" t="inlineStr">
        <is>
          <t>U</t>
        </is>
      </c>
      <c r="P1163" s="23" t="n"/>
      <c r="Q1163" s="14" t="inlineStr">
        <is>
          <t>L5 Measure reliability</t>
        </is>
      </c>
      <c r="R1163" s="21" t="inlineStr">
        <is>
          <t>U</t>
        </is>
      </c>
      <c r="S1163" s="23" t="n"/>
      <c r="T1163" s="14">
        <f>IF(Z1163=0,IF(ISNUMBER(SEARCH("X",AV1163)),"Unrated (0-5; X)","Unrated (0-5)"),IF(Z1163=1,V1163&amp;"/5",V1163&amp;"-"&amp;X1163&amp;"/5 (P"&amp;IF(ISNUMBER(SEARCH("X",AV1163)),"; X","")&amp;")"))</f>
        <v/>
      </c>
      <c r="U1163" s="26">
        <f>IF(AS1163=0,"",IF(AR1163=0,"Incomplete/invalid",IF(AA1163=0,IF(ISNUMBER(SEARCH("X",AW1163)),"Unrated (0-5; X)","Unrated (0-5)"),IF(AA1163=1,W1163&amp;"/5",W1163&amp;"-"&amp;Y1163&amp;"/5 (P"&amp;IF(ISNUMBER(SEARCH("X",AW1163)),"; X","")&amp;")"))))</f>
        <v/>
      </c>
      <c r="V1163" s="53">
        <f>LEN(AV1163)-LEN(SUBSTITUTE(AV1163,"Y",""))</f>
        <v/>
      </c>
      <c r="W1163" s="54">
        <f>IF(AR1163=1,LEN(AW1163)-LEN(SUBSTITUTE(AW1163,"Y","")),"")</f>
        <v/>
      </c>
      <c r="X1163" s="53">
        <f>5-(LEN(AV1163)-LEN(SUBSTITUTE(AV1163,"N","")))</f>
        <v/>
      </c>
      <c r="Y1163" s="54">
        <f>IF(AR1163=1,5-(LEN(AW1163)-LEN(SUBSTITUTE(AW1163,"N",""))),"")</f>
        <v/>
      </c>
      <c r="Z1163" s="55">
        <f>(V1163+5-X1163)/5</f>
        <v/>
      </c>
      <c r="AA1163" s="56">
        <f>IF(AR1163=1,(W1163+5-Y1163)/5,"")</f>
        <v/>
      </c>
      <c r="AB1163" s="57">
        <f>D1163*V1163/5</f>
        <v/>
      </c>
      <c r="AC1163" s="58">
        <f>IF(AR1163=1,D1163*W1163/5,"")</f>
        <v/>
      </c>
      <c r="AD1163" s="57">
        <f>D1163*X1163/5</f>
        <v/>
      </c>
      <c r="AE1163" s="58">
        <f>IF(AR1163=1,D1163*Y1163/5,"")</f>
        <v/>
      </c>
      <c r="AF1163" s="57">
        <f>D1163*Z1163</f>
        <v/>
      </c>
      <c r="AG1163" s="58">
        <f>IF(AR1163=1,D1163*AA1163,"")</f>
        <v/>
      </c>
      <c r="AH1163" s="14" t="inlineStr">
        <is>
          <t>Y: L1 | N: none | X: none | U: L2, L3, L4, L5. See dataset-specific evidence note in MCDM_Grades and the complete rules in MCDM_Rubric.</t>
        </is>
      </c>
      <c r="AI1163" s="27" t="n"/>
      <c r="AJ1163" s="14" t="inlineStr">
        <is>
          <t>https://www.kaggle.com/datasets/abdukeram/intersecting-crack-analysis</t>
        </is>
      </c>
      <c r="AK1163" s="27" t="n"/>
      <c r="AL1163" s="14" t="inlineStr">
        <is>
          <t>P: primary documentation (not evaluator-verified data quality)</t>
        </is>
      </c>
      <c r="AM1163" s="27" t="n"/>
      <c r="AN1163" s="14" t="inlineStr">
        <is>
          <t>Kaggle dataset 10207647 v1</t>
        </is>
      </c>
      <c r="AO1163" s="27" t="n"/>
      <c r="AP1163" s="14" t="inlineStr">
        <is>
          <t>2026-09-07</t>
        </is>
      </c>
      <c r="AQ1163" s="27" t="n"/>
      <c r="AR1163" s="14">
        <f>IF(AND(AS1163=5,LEN(AW1163)=5,LEN(SUBSTITUTE(SUBSTITUTE(SUBSTITUTE(SUBSTITUTE(AW1163,"Y",""),"N",""),"U",""),"X",""))=0),1,0)</f>
        <v/>
      </c>
      <c r="AS1163" s="14">
        <f>COUNTA(G1163,J1163,M1163,P1163,S1163)</f>
        <v/>
      </c>
      <c r="AT1163" s="14">
        <f>SUM(IF(OR(G1163="Y",G1163="N",G1163="U",G1163="X"),IF(G1163=F1163,1,0),0),IF(OR(J1163="Y",J1163="N",J1163="U",J1163="X"),IF(J1163=I1163,1,0),0),IF(OR(M1163="Y",M1163="N",M1163="U",M1163="X"),IF(M1163=L1163,1,0),0),IF(OR(P1163="Y",P1163="N",P1163="U",P1163="X"),IF(P1163=O1163,1,0),0),IF(OR(S1163="Y",S1163="N",S1163="U",S1163="X"),IF(S1163=R1163,1,0),0))</f>
        <v/>
      </c>
      <c r="AU1163" s="14">
        <f>A1163&amp;"|"&amp;LEFT(C1163,1)</f>
        <v/>
      </c>
      <c r="AV1163" s="14">
        <f>F1163&amp;I1163&amp;L1163&amp;O1163&amp;R1163</f>
        <v/>
      </c>
      <c r="AW1163" s="14">
        <f>G1163&amp;J1163&amp;M1163&amp;P1163&amp;S1163</f>
        <v/>
      </c>
    </row>
    <row r="1164" ht="70" customHeight="1">
      <c r="A1164" s="14" t="inlineStr">
        <is>
          <t>DS-146</t>
        </is>
      </c>
      <c r="B1164" s="14" t="inlineStr">
        <is>
          <t>Intersecting-Crack-Analysis</t>
        </is>
      </c>
      <c r="C1164" s="14" t="inlineStr">
        <is>
          <t>D Documentation</t>
        </is>
      </c>
      <c r="D1164" s="14">
        <f>MCDM_Settings!$D$9</f>
        <v/>
      </c>
      <c r="E1164" s="14" t="inlineStr">
        <is>
          <t>D1 Describe the files</t>
        </is>
      </c>
      <c r="F1164" s="21" t="inlineStr">
        <is>
          <t>U</t>
        </is>
      </c>
      <c r="G1164" s="23" t="n"/>
      <c r="H1164" s="14" t="inlineStr">
        <is>
          <t>D2 Explain the source</t>
        </is>
      </c>
      <c r="I1164" s="21" t="inlineStr">
        <is>
          <t>Y</t>
        </is>
      </c>
      <c r="J1164" s="23" t="n"/>
      <c r="K1164" s="14" t="inlineStr">
        <is>
          <t>D3 Track the version</t>
        </is>
      </c>
      <c r="L1164" s="21" t="inlineStr">
        <is>
          <t>Y</t>
        </is>
      </c>
      <c r="M1164" s="23" t="n"/>
      <c r="N1164" s="14" t="inlineStr">
        <is>
          <t>D4 State the limits</t>
        </is>
      </c>
      <c r="O1164" s="21" t="inlineStr">
        <is>
          <t>U</t>
        </is>
      </c>
      <c r="P1164" s="23" t="n"/>
      <c r="Q1164" s="14" t="inlineStr">
        <is>
          <t>D5 Locate the details</t>
        </is>
      </c>
      <c r="R1164" s="21" t="inlineStr">
        <is>
          <t>Y</t>
        </is>
      </c>
      <c r="S1164" s="23" t="n"/>
      <c r="T1164" s="14">
        <f>IF(Z1164=0,IF(ISNUMBER(SEARCH("X",AV1164)),"Unrated (0-5; X)","Unrated (0-5)"),IF(Z1164=1,V1164&amp;"/5",V1164&amp;"-"&amp;X1164&amp;"/5 (P"&amp;IF(ISNUMBER(SEARCH("X",AV1164)),"; X","")&amp;")"))</f>
        <v/>
      </c>
      <c r="U1164" s="26">
        <f>IF(AS1164=0,"",IF(AR1164=0,"Incomplete/invalid",IF(AA1164=0,IF(ISNUMBER(SEARCH("X",AW1164)),"Unrated (0-5; X)","Unrated (0-5)"),IF(AA1164=1,W1164&amp;"/5",W1164&amp;"-"&amp;Y1164&amp;"/5 (P"&amp;IF(ISNUMBER(SEARCH("X",AW1164)),"; X","")&amp;")"))))</f>
        <v/>
      </c>
      <c r="V1164" s="53">
        <f>LEN(AV1164)-LEN(SUBSTITUTE(AV1164,"Y",""))</f>
        <v/>
      </c>
      <c r="W1164" s="54">
        <f>IF(AR1164=1,LEN(AW1164)-LEN(SUBSTITUTE(AW1164,"Y","")),"")</f>
        <v/>
      </c>
      <c r="X1164" s="53">
        <f>5-(LEN(AV1164)-LEN(SUBSTITUTE(AV1164,"N","")))</f>
        <v/>
      </c>
      <c r="Y1164" s="54">
        <f>IF(AR1164=1,5-(LEN(AW1164)-LEN(SUBSTITUTE(AW1164,"N",""))),"")</f>
        <v/>
      </c>
      <c r="Z1164" s="55">
        <f>(V1164+5-X1164)/5</f>
        <v/>
      </c>
      <c r="AA1164" s="56">
        <f>IF(AR1164=1,(W1164+5-Y1164)/5,"")</f>
        <v/>
      </c>
      <c r="AB1164" s="57">
        <f>D1164*V1164/5</f>
        <v/>
      </c>
      <c r="AC1164" s="58">
        <f>IF(AR1164=1,D1164*W1164/5,"")</f>
        <v/>
      </c>
      <c r="AD1164" s="57">
        <f>D1164*X1164/5</f>
        <v/>
      </c>
      <c r="AE1164" s="58">
        <f>IF(AR1164=1,D1164*Y1164/5,"")</f>
        <v/>
      </c>
      <c r="AF1164" s="57">
        <f>D1164*Z1164</f>
        <v/>
      </c>
      <c r="AG1164" s="58">
        <f>IF(AR1164=1,D1164*AA1164,"")</f>
        <v/>
      </c>
      <c r="AH1164" s="14" t="inlineStr">
        <is>
          <t>Y: D2, D3, D5 | N: none | X: none | U: D1, D4. See dataset-specific evidence note in MCDM_Grades and the complete rules in MCDM_Rubric.</t>
        </is>
      </c>
      <c r="AI1164" s="27" t="n"/>
      <c r="AJ1164" s="14" t="inlineStr">
        <is>
          <t>https://www.kaggle.com/datasets/abdukeram/intersecting-crack-analysis</t>
        </is>
      </c>
      <c r="AK1164" s="27" t="n"/>
      <c r="AL1164" s="14" t="inlineStr">
        <is>
          <t>P: primary documentation (not evaluator-verified data quality)</t>
        </is>
      </c>
      <c r="AM1164" s="27" t="n"/>
      <c r="AN1164" s="14" t="inlineStr">
        <is>
          <t>Kaggle dataset 10207647 v1</t>
        </is>
      </c>
      <c r="AO1164" s="27" t="n"/>
      <c r="AP1164" s="14" t="inlineStr">
        <is>
          <t>2026-09-07</t>
        </is>
      </c>
      <c r="AQ1164" s="27" t="n"/>
      <c r="AR1164" s="14">
        <f>IF(AND(AS1164=5,LEN(AW1164)=5,LEN(SUBSTITUTE(SUBSTITUTE(SUBSTITUTE(SUBSTITUTE(AW1164,"Y",""),"N",""),"U",""),"X",""))=0),1,0)</f>
        <v/>
      </c>
      <c r="AS1164" s="14">
        <f>COUNTA(G1164,J1164,M1164,P1164,S1164)</f>
        <v/>
      </c>
      <c r="AT1164" s="14">
        <f>SUM(IF(OR(G1164="Y",G1164="N",G1164="U",G1164="X"),IF(G1164=F1164,1,0),0),IF(OR(J1164="Y",J1164="N",J1164="U",J1164="X"),IF(J1164=I1164,1,0),0),IF(OR(M1164="Y",M1164="N",M1164="U",M1164="X"),IF(M1164=L1164,1,0),0),IF(OR(P1164="Y",P1164="N",P1164="U",P1164="X"),IF(P1164=O1164,1,0),0),IF(OR(S1164="Y",S1164="N",S1164="U",S1164="X"),IF(S1164=R1164,1,0),0))</f>
        <v/>
      </c>
      <c r="AU1164" s="14">
        <f>A1164&amp;"|"&amp;LEFT(C1164,1)</f>
        <v/>
      </c>
      <c r="AV1164" s="14">
        <f>F1164&amp;I1164&amp;L1164&amp;O1164&amp;R1164</f>
        <v/>
      </c>
      <c r="AW1164" s="14">
        <f>G1164&amp;J1164&amp;M1164&amp;P1164&amp;S1164</f>
        <v/>
      </c>
    </row>
    <row r="1165" ht="70" customHeight="1">
      <c r="A1165" s="14" t="inlineStr">
        <is>
          <t>DS-146</t>
        </is>
      </c>
      <c r="B1165" s="14" t="inlineStr">
        <is>
          <t>Intersecting-Crack-Analysis</t>
        </is>
      </c>
      <c r="C1165" s="14" t="inlineStr">
        <is>
          <t>C Sample Size</t>
        </is>
      </c>
      <c r="D1165" s="14">
        <f>MCDM_Settings!$D$10</f>
        <v/>
      </c>
      <c r="E1165" s="14" t="inlineStr">
        <is>
          <t>C1 Count originals</t>
        </is>
      </c>
      <c r="F1165" s="21" t="inlineStr">
        <is>
          <t>U</t>
        </is>
      </c>
      <c r="G1165" s="23" t="n"/>
      <c r="H1165" s="14" t="inlineStr">
        <is>
          <t>C2 Count each class</t>
        </is>
      </c>
      <c r="I1165" s="21" t="inlineStr">
        <is>
          <t>U</t>
        </is>
      </c>
      <c r="J1165" s="23" t="n"/>
      <c r="K1165" s="14" t="inlineStr">
        <is>
          <t>C3 Count each group</t>
        </is>
      </c>
      <c r="L1165" s="21" t="inlineStr">
        <is>
          <t>U</t>
        </is>
      </c>
      <c r="M1165" s="23" t="n"/>
      <c r="N1165" s="14" t="inlineStr">
        <is>
          <t>C4 Count each split</t>
        </is>
      </c>
      <c r="O1165" s="21" t="inlineStr">
        <is>
          <t>U</t>
        </is>
      </c>
      <c r="P1165" s="23" t="n"/>
      <c r="Q1165" s="14" t="inlineStr">
        <is>
          <t>C5 Justify the size</t>
        </is>
      </c>
      <c r="R1165" s="21" t="inlineStr">
        <is>
          <t>U</t>
        </is>
      </c>
      <c r="S1165" s="23" t="n"/>
      <c r="T1165" s="14">
        <f>IF(Z1165=0,IF(ISNUMBER(SEARCH("X",AV1165)),"Unrated (0-5; X)","Unrated (0-5)"),IF(Z1165=1,V1165&amp;"/5",V1165&amp;"-"&amp;X1165&amp;"/5 (P"&amp;IF(ISNUMBER(SEARCH("X",AV1165)),"; X","")&amp;")"))</f>
        <v/>
      </c>
      <c r="U1165" s="26">
        <f>IF(AS1165=0,"",IF(AR1165=0,"Incomplete/invalid",IF(AA1165=0,IF(ISNUMBER(SEARCH("X",AW1165)),"Unrated (0-5; X)","Unrated (0-5)"),IF(AA1165=1,W1165&amp;"/5",W1165&amp;"-"&amp;Y1165&amp;"/5 (P"&amp;IF(ISNUMBER(SEARCH("X",AW1165)),"; X","")&amp;")"))))</f>
        <v/>
      </c>
      <c r="V1165" s="53">
        <f>LEN(AV1165)-LEN(SUBSTITUTE(AV1165,"Y",""))</f>
        <v/>
      </c>
      <c r="W1165" s="54">
        <f>IF(AR1165=1,LEN(AW1165)-LEN(SUBSTITUTE(AW1165,"Y","")),"")</f>
        <v/>
      </c>
      <c r="X1165" s="53">
        <f>5-(LEN(AV1165)-LEN(SUBSTITUTE(AV1165,"N","")))</f>
        <v/>
      </c>
      <c r="Y1165" s="54">
        <f>IF(AR1165=1,5-(LEN(AW1165)-LEN(SUBSTITUTE(AW1165,"N",""))),"")</f>
        <v/>
      </c>
      <c r="Z1165" s="55">
        <f>(V1165+5-X1165)/5</f>
        <v/>
      </c>
      <c r="AA1165" s="56">
        <f>IF(AR1165=1,(W1165+5-Y1165)/5,"")</f>
        <v/>
      </c>
      <c r="AB1165" s="57">
        <f>D1165*V1165/5</f>
        <v/>
      </c>
      <c r="AC1165" s="58">
        <f>IF(AR1165=1,D1165*W1165/5,"")</f>
        <v/>
      </c>
      <c r="AD1165" s="57">
        <f>D1165*X1165/5</f>
        <v/>
      </c>
      <c r="AE1165" s="58">
        <f>IF(AR1165=1,D1165*Y1165/5,"")</f>
        <v/>
      </c>
      <c r="AF1165" s="57">
        <f>D1165*Z1165</f>
        <v/>
      </c>
      <c r="AG1165" s="58">
        <f>IF(AR1165=1,D1165*AA1165,"")</f>
        <v/>
      </c>
      <c r="AH1165" s="14" t="inlineStr">
        <is>
          <t>Y: none | N: none | X: none | U: C1, C2, C3, C4, C5. See dataset-specific evidence note in MCDM_Grades and the complete rules in MCDM_Rubric.</t>
        </is>
      </c>
      <c r="AI1165" s="27" t="n"/>
      <c r="AJ1165" s="14" t="inlineStr">
        <is>
          <t>https://www.kaggle.com/datasets/abdukeram/intersecting-crack-analysis</t>
        </is>
      </c>
      <c r="AK1165" s="27" t="n"/>
      <c r="AL1165" s="14" t="inlineStr">
        <is>
          <t>P: primary documentation (not evaluator-verified data quality)</t>
        </is>
      </c>
      <c r="AM1165" s="27" t="n"/>
      <c r="AN1165" s="14" t="inlineStr">
        <is>
          <t>Kaggle dataset 10207647 v1</t>
        </is>
      </c>
      <c r="AO1165" s="27" t="n"/>
      <c r="AP1165" s="14" t="inlineStr">
        <is>
          <t>2026-09-07</t>
        </is>
      </c>
      <c r="AQ1165" s="27" t="n"/>
      <c r="AR1165" s="14">
        <f>IF(AND(AS1165=5,LEN(AW1165)=5,LEN(SUBSTITUTE(SUBSTITUTE(SUBSTITUTE(SUBSTITUTE(AW1165,"Y",""),"N",""),"U",""),"X",""))=0),1,0)</f>
        <v/>
      </c>
      <c r="AS1165" s="14">
        <f>COUNTA(G1165,J1165,M1165,P1165,S1165)</f>
        <v/>
      </c>
      <c r="AT1165" s="14">
        <f>SUM(IF(OR(G1165="Y",G1165="N",G1165="U",G1165="X"),IF(G1165=F1165,1,0),0),IF(OR(J1165="Y",J1165="N",J1165="U",J1165="X"),IF(J1165=I1165,1,0),0),IF(OR(M1165="Y",M1165="N",M1165="U",M1165="X"),IF(M1165=L1165,1,0),0),IF(OR(P1165="Y",P1165="N",P1165="U",P1165="X"),IF(P1165=O1165,1,0),0),IF(OR(S1165="Y",S1165="N",S1165="U",S1165="X"),IF(S1165=R1165,1,0),0))</f>
        <v/>
      </c>
      <c r="AU1165" s="14">
        <f>A1165&amp;"|"&amp;LEFT(C1165,1)</f>
        <v/>
      </c>
      <c r="AV1165" s="14">
        <f>F1165&amp;I1165&amp;L1165&amp;O1165&amp;R1165</f>
        <v/>
      </c>
      <c r="AW1165" s="14">
        <f>G1165&amp;J1165&amp;M1165&amp;P1165&amp;S1165</f>
        <v/>
      </c>
    </row>
    <row r="1166" ht="70" customHeight="1">
      <c r="A1166" s="14" t="inlineStr">
        <is>
          <t>DS-146</t>
        </is>
      </c>
      <c r="B1166" s="14" t="inlineStr">
        <is>
          <t>Intersecting-Crack-Analysis</t>
        </is>
      </c>
      <c r="C1166" s="14" t="inlineStr">
        <is>
          <t>R Domain Fit</t>
        </is>
      </c>
      <c r="D1166" s="14">
        <f>MCDM_Settings!$D$11</f>
        <v/>
      </c>
      <c r="E1166" s="14" t="inlineStr">
        <is>
          <t>R1 Define the domain</t>
        </is>
      </c>
      <c r="F1166" s="21" t="inlineStr">
        <is>
          <t>U</t>
        </is>
      </c>
      <c r="G1166" s="23" t="n"/>
      <c r="H1166" s="14" t="inlineStr">
        <is>
          <t>R2 Describe coverage</t>
        </is>
      </c>
      <c r="I1166" s="21" t="inlineStr">
        <is>
          <t>U</t>
        </is>
      </c>
      <c r="J1166" s="23" t="n"/>
      <c r="K1166" s="14" t="inlineStr">
        <is>
          <t>R3 Compare the target</t>
        </is>
      </c>
      <c r="L1166" s="21" t="inlineStr">
        <is>
          <t>U</t>
        </is>
      </c>
      <c r="M1166" s="23" t="n"/>
      <c r="N1166" s="14" t="inlineStr">
        <is>
          <t>R4 Check for bias</t>
        </is>
      </c>
      <c r="O1166" s="21" t="inlineStr">
        <is>
          <t>U</t>
        </is>
      </c>
      <c r="P1166" s="23" t="n"/>
      <c r="Q1166" s="14" t="inlineStr">
        <is>
          <t>R5 Test a new domain</t>
        </is>
      </c>
      <c r="R1166" s="21" t="inlineStr">
        <is>
          <t>U</t>
        </is>
      </c>
      <c r="S1166" s="23" t="n"/>
      <c r="T1166" s="14">
        <f>IF(Z1166=0,IF(ISNUMBER(SEARCH("X",AV1166)),"Unrated (0-5; X)","Unrated (0-5)"),IF(Z1166=1,V1166&amp;"/5",V1166&amp;"-"&amp;X1166&amp;"/5 (P"&amp;IF(ISNUMBER(SEARCH("X",AV1166)),"; X","")&amp;")"))</f>
        <v/>
      </c>
      <c r="U1166" s="26">
        <f>IF(AS1166=0,"",IF(AR1166=0,"Incomplete/invalid",IF(AA1166=0,IF(ISNUMBER(SEARCH("X",AW1166)),"Unrated (0-5; X)","Unrated (0-5)"),IF(AA1166=1,W1166&amp;"/5",W1166&amp;"-"&amp;Y1166&amp;"/5 (P"&amp;IF(ISNUMBER(SEARCH("X",AW1166)),"; X","")&amp;")"))))</f>
        <v/>
      </c>
      <c r="V1166" s="53">
        <f>LEN(AV1166)-LEN(SUBSTITUTE(AV1166,"Y",""))</f>
        <v/>
      </c>
      <c r="W1166" s="54">
        <f>IF(AR1166=1,LEN(AW1166)-LEN(SUBSTITUTE(AW1166,"Y","")),"")</f>
        <v/>
      </c>
      <c r="X1166" s="53">
        <f>5-(LEN(AV1166)-LEN(SUBSTITUTE(AV1166,"N","")))</f>
        <v/>
      </c>
      <c r="Y1166" s="54">
        <f>IF(AR1166=1,5-(LEN(AW1166)-LEN(SUBSTITUTE(AW1166,"N",""))),"")</f>
        <v/>
      </c>
      <c r="Z1166" s="55">
        <f>(V1166+5-X1166)/5</f>
        <v/>
      </c>
      <c r="AA1166" s="56">
        <f>IF(AR1166=1,(W1166+5-Y1166)/5,"")</f>
        <v/>
      </c>
      <c r="AB1166" s="57">
        <f>D1166*V1166/5</f>
        <v/>
      </c>
      <c r="AC1166" s="58">
        <f>IF(AR1166=1,D1166*W1166/5,"")</f>
        <v/>
      </c>
      <c r="AD1166" s="57">
        <f>D1166*X1166/5</f>
        <v/>
      </c>
      <c r="AE1166" s="58">
        <f>IF(AR1166=1,D1166*Y1166/5,"")</f>
        <v/>
      </c>
      <c r="AF1166" s="57">
        <f>D1166*Z1166</f>
        <v/>
      </c>
      <c r="AG1166" s="58">
        <f>IF(AR1166=1,D1166*AA1166,"")</f>
        <v/>
      </c>
      <c r="AH1166" s="14" t="inlineStr">
        <is>
          <t>Y: none | N: none | X: none | U: R1, R2, R3, R4, R5. See dataset-specific evidence note in MCDM_Grades and the complete rules in MCDM_Rubric.</t>
        </is>
      </c>
      <c r="AI1166" s="27" t="n"/>
      <c r="AJ1166" s="14" t="inlineStr">
        <is>
          <t>https://www.kaggle.com/datasets/abdukeram/intersecting-crack-analysis</t>
        </is>
      </c>
      <c r="AK1166" s="27" t="n"/>
      <c r="AL1166" s="14" t="inlineStr">
        <is>
          <t>P: primary documentation (not evaluator-verified data quality)</t>
        </is>
      </c>
      <c r="AM1166" s="27" t="n"/>
      <c r="AN1166" s="14" t="inlineStr">
        <is>
          <t>Kaggle dataset 10207647 v1</t>
        </is>
      </c>
      <c r="AO1166" s="27" t="n"/>
      <c r="AP1166" s="14" t="inlineStr">
        <is>
          <t>2026-09-07</t>
        </is>
      </c>
      <c r="AQ1166" s="27" t="n"/>
      <c r="AR1166" s="14">
        <f>IF(AND(AS1166=5,LEN(AW1166)=5,LEN(SUBSTITUTE(SUBSTITUTE(SUBSTITUTE(SUBSTITUTE(AW1166,"Y",""),"N",""),"U",""),"X",""))=0),1,0)</f>
        <v/>
      </c>
      <c r="AS1166" s="14">
        <f>COUNTA(G1166,J1166,M1166,P1166,S1166)</f>
        <v/>
      </c>
      <c r="AT1166" s="14">
        <f>SUM(IF(OR(G1166="Y",G1166="N",G1166="U",G1166="X"),IF(G1166=F1166,1,0),0),IF(OR(J1166="Y",J1166="N",J1166="U",J1166="X"),IF(J1166=I1166,1,0),0),IF(OR(M1166="Y",M1166="N",M1166="U",M1166="X"),IF(M1166=L1166,1,0),0),IF(OR(P1166="Y",P1166="N",P1166="U",P1166="X"),IF(P1166=O1166,1,0),0),IF(OR(S1166="Y",S1166="N",S1166="U",S1166="X"),IF(S1166=R1166,1,0),0))</f>
        <v/>
      </c>
      <c r="AU1166" s="14">
        <f>A1166&amp;"|"&amp;LEFT(C1166,1)</f>
        <v/>
      </c>
      <c r="AV1166" s="14">
        <f>F1166&amp;I1166&amp;L1166&amp;O1166&amp;R1166</f>
        <v/>
      </c>
      <c r="AW1166" s="14">
        <f>G1166&amp;J1166&amp;M1166&amp;P1166&amp;S1166</f>
        <v/>
      </c>
    </row>
    <row r="1167" ht="70" customHeight="1">
      <c r="A1167" s="14" t="inlineStr">
        <is>
          <t>DS-146</t>
        </is>
      </c>
      <c r="B1167" s="14" t="inlineStr">
        <is>
          <t>Intersecting-Crack-Analysis</t>
        </is>
      </c>
      <c r="C1167" s="14" t="inlineStr">
        <is>
          <t>M Sensor Details</t>
        </is>
      </c>
      <c r="D1167" s="14">
        <f>MCDM_Settings!$D$12</f>
        <v/>
      </c>
      <c r="E1167" s="14" t="inlineStr">
        <is>
          <t>M1 Identify equipment</t>
        </is>
      </c>
      <c r="F1167" s="21" t="inlineStr">
        <is>
          <t>U</t>
        </is>
      </c>
      <c r="G1167" s="23" t="n"/>
      <c r="H1167" s="14" t="inlineStr">
        <is>
          <t>M2 Specify the scale</t>
        </is>
      </c>
      <c r="I1167" s="21" t="inlineStr">
        <is>
          <t>U</t>
        </is>
      </c>
      <c r="J1167" s="23" t="n"/>
      <c r="K1167" s="14" t="inlineStr">
        <is>
          <t>M3 Locate the records</t>
        </is>
      </c>
      <c r="L1167" s="21" t="inlineStr">
        <is>
          <t>U</t>
        </is>
      </c>
      <c r="M1167" s="23" t="n"/>
      <c r="N1167" s="14" t="inlineStr">
        <is>
          <t>M4 Report precision</t>
        </is>
      </c>
      <c r="O1167" s="21" t="inlineStr">
        <is>
          <t>U</t>
        </is>
      </c>
      <c r="P1167" s="23" t="n"/>
      <c r="Q1167" s="14" t="inlineStr">
        <is>
          <t>M5 Explain processing</t>
        </is>
      </c>
      <c r="R1167" s="21" t="inlineStr">
        <is>
          <t>U</t>
        </is>
      </c>
      <c r="S1167" s="23" t="n"/>
      <c r="T1167" s="14">
        <f>IF(Z1167=0,IF(ISNUMBER(SEARCH("X",AV1167)),"Unrated (0-5; X)","Unrated (0-5)"),IF(Z1167=1,V1167&amp;"/5",V1167&amp;"-"&amp;X1167&amp;"/5 (P"&amp;IF(ISNUMBER(SEARCH("X",AV1167)),"; X","")&amp;")"))</f>
        <v/>
      </c>
      <c r="U1167" s="26">
        <f>IF(AS1167=0,"",IF(AR1167=0,"Incomplete/invalid",IF(AA1167=0,IF(ISNUMBER(SEARCH("X",AW1167)),"Unrated (0-5; X)","Unrated (0-5)"),IF(AA1167=1,W1167&amp;"/5",W1167&amp;"-"&amp;Y1167&amp;"/5 (P"&amp;IF(ISNUMBER(SEARCH("X",AW1167)),"; X","")&amp;")"))))</f>
        <v/>
      </c>
      <c r="V1167" s="53">
        <f>LEN(AV1167)-LEN(SUBSTITUTE(AV1167,"Y",""))</f>
        <v/>
      </c>
      <c r="W1167" s="54">
        <f>IF(AR1167=1,LEN(AW1167)-LEN(SUBSTITUTE(AW1167,"Y","")),"")</f>
        <v/>
      </c>
      <c r="X1167" s="53">
        <f>5-(LEN(AV1167)-LEN(SUBSTITUTE(AV1167,"N","")))</f>
        <v/>
      </c>
      <c r="Y1167" s="54">
        <f>IF(AR1167=1,5-(LEN(AW1167)-LEN(SUBSTITUTE(AW1167,"N",""))),"")</f>
        <v/>
      </c>
      <c r="Z1167" s="55">
        <f>(V1167+5-X1167)/5</f>
        <v/>
      </c>
      <c r="AA1167" s="56">
        <f>IF(AR1167=1,(W1167+5-Y1167)/5,"")</f>
        <v/>
      </c>
      <c r="AB1167" s="57">
        <f>D1167*V1167/5</f>
        <v/>
      </c>
      <c r="AC1167" s="58">
        <f>IF(AR1167=1,D1167*W1167/5,"")</f>
        <v/>
      </c>
      <c r="AD1167" s="57">
        <f>D1167*X1167/5</f>
        <v/>
      </c>
      <c r="AE1167" s="58">
        <f>IF(AR1167=1,D1167*Y1167/5,"")</f>
        <v/>
      </c>
      <c r="AF1167" s="57">
        <f>D1167*Z1167</f>
        <v/>
      </c>
      <c r="AG1167" s="58">
        <f>IF(AR1167=1,D1167*AA1167,"")</f>
        <v/>
      </c>
      <c r="AH1167" s="14" t="inlineStr">
        <is>
          <t>Y: none | N: none | X: none | U: M1, M2, M3, M4, M5. See dataset-specific evidence note in MCDM_Grades and the complete rules in MCDM_Rubric.</t>
        </is>
      </c>
      <c r="AI1167" s="27" t="n"/>
      <c r="AJ1167" s="14" t="inlineStr">
        <is>
          <t>https://www.kaggle.com/datasets/abdukeram/intersecting-crack-analysis</t>
        </is>
      </c>
      <c r="AK1167" s="27" t="n"/>
      <c r="AL1167" s="14" t="inlineStr">
        <is>
          <t>P: primary documentation (not evaluator-verified data quality)</t>
        </is>
      </c>
      <c r="AM1167" s="27" t="n"/>
      <c r="AN1167" s="14" t="inlineStr">
        <is>
          <t>Kaggle dataset 10207647 v1</t>
        </is>
      </c>
      <c r="AO1167" s="27" t="n"/>
      <c r="AP1167" s="14" t="inlineStr">
        <is>
          <t>2026-09-07</t>
        </is>
      </c>
      <c r="AQ1167" s="27" t="n"/>
      <c r="AR1167" s="14">
        <f>IF(AND(AS1167=5,LEN(AW1167)=5,LEN(SUBSTITUTE(SUBSTITUTE(SUBSTITUTE(SUBSTITUTE(AW1167,"Y",""),"N",""),"U",""),"X",""))=0),1,0)</f>
        <v/>
      </c>
      <c r="AS1167" s="14">
        <f>COUNTA(G1167,J1167,M1167,P1167,S1167)</f>
        <v/>
      </c>
      <c r="AT1167" s="14">
        <f>SUM(IF(OR(G1167="Y",G1167="N",G1167="U",G1167="X"),IF(G1167=F1167,1,0),0),IF(OR(J1167="Y",J1167="N",J1167="U",J1167="X"),IF(J1167=I1167,1,0),0),IF(OR(M1167="Y",M1167="N",M1167="U",M1167="X"),IF(M1167=L1167,1,0),0),IF(OR(P1167="Y",P1167="N",P1167="U",P1167="X"),IF(P1167=O1167,1,0),0),IF(OR(S1167="Y",S1167="N",S1167="U",S1167="X"),IF(S1167=R1167,1,0),0))</f>
        <v/>
      </c>
      <c r="AU1167" s="14">
        <f>A1167&amp;"|"&amp;LEFT(C1167,1)</f>
        <v/>
      </c>
      <c r="AV1167" s="14">
        <f>F1167&amp;I1167&amp;L1167&amp;O1167&amp;R1167</f>
        <v/>
      </c>
      <c r="AW1167" s="14">
        <f>G1167&amp;J1167&amp;M1167&amp;P1167&amp;S1167</f>
        <v/>
      </c>
    </row>
    <row r="1168" ht="70" customHeight="1">
      <c r="A1168" s="14" t="inlineStr">
        <is>
          <t>DS-146</t>
        </is>
      </c>
      <c r="B1168" s="14" t="inlineStr">
        <is>
          <t>Intersecting-Crack-Analysis</t>
        </is>
      </c>
      <c r="C1168" s="14" t="inlineStr">
        <is>
          <t>V Test Readiness</t>
        </is>
      </c>
      <c r="D1168" s="14">
        <f>MCDM_Settings!$D$13</f>
        <v/>
      </c>
      <c r="E1168" s="14" t="inlineStr">
        <is>
          <t>V1 Identify test data</t>
        </is>
      </c>
      <c r="F1168" s="21" t="inlineStr">
        <is>
          <t>U</t>
        </is>
      </c>
      <c r="G1168" s="23" t="n"/>
      <c r="H1168" s="14" t="inlineStr">
        <is>
          <t>V2 Define the splits</t>
        </is>
      </c>
      <c r="I1168" s="21" t="inlineStr">
        <is>
          <t>U</t>
        </is>
      </c>
      <c r="J1168" s="23" t="n"/>
      <c r="K1168" s="14" t="inlineStr">
        <is>
          <t>V3 Prevent leakage</t>
        </is>
      </c>
      <c r="L1168" s="21" t="inlineStr">
        <is>
          <t>U</t>
        </is>
      </c>
      <c r="M1168" s="23" t="n"/>
      <c r="N1168" s="14" t="inlineStr">
        <is>
          <t>V4 Provide a baseline</t>
        </is>
      </c>
      <c r="O1168" s="21" t="inlineStr">
        <is>
          <t>U</t>
        </is>
      </c>
      <c r="P1168" s="23" t="n"/>
      <c r="Q1168" s="14" t="inlineStr">
        <is>
          <t>V5 Report uncertainty</t>
        </is>
      </c>
      <c r="R1168" s="21" t="inlineStr">
        <is>
          <t>U</t>
        </is>
      </c>
      <c r="S1168" s="23" t="n"/>
      <c r="T1168" s="14">
        <f>IF(Z1168=0,IF(ISNUMBER(SEARCH("X",AV1168)),"Unrated (0-5; X)","Unrated (0-5)"),IF(Z1168=1,V1168&amp;"/5",V1168&amp;"-"&amp;X1168&amp;"/5 (P"&amp;IF(ISNUMBER(SEARCH("X",AV1168)),"; X","")&amp;")"))</f>
        <v/>
      </c>
      <c r="U1168" s="26">
        <f>IF(AS1168=0,"",IF(AR1168=0,"Incomplete/invalid",IF(AA1168=0,IF(ISNUMBER(SEARCH("X",AW1168)),"Unrated (0-5; X)","Unrated (0-5)"),IF(AA1168=1,W1168&amp;"/5",W1168&amp;"-"&amp;Y1168&amp;"/5 (P"&amp;IF(ISNUMBER(SEARCH("X",AW1168)),"; X","")&amp;")"))))</f>
        <v/>
      </c>
      <c r="V1168" s="53">
        <f>LEN(AV1168)-LEN(SUBSTITUTE(AV1168,"Y",""))</f>
        <v/>
      </c>
      <c r="W1168" s="54">
        <f>IF(AR1168=1,LEN(AW1168)-LEN(SUBSTITUTE(AW1168,"Y","")),"")</f>
        <v/>
      </c>
      <c r="X1168" s="53">
        <f>5-(LEN(AV1168)-LEN(SUBSTITUTE(AV1168,"N","")))</f>
        <v/>
      </c>
      <c r="Y1168" s="54">
        <f>IF(AR1168=1,5-(LEN(AW1168)-LEN(SUBSTITUTE(AW1168,"N",""))),"")</f>
        <v/>
      </c>
      <c r="Z1168" s="55">
        <f>(V1168+5-X1168)/5</f>
        <v/>
      </c>
      <c r="AA1168" s="56">
        <f>IF(AR1168=1,(W1168+5-Y1168)/5,"")</f>
        <v/>
      </c>
      <c r="AB1168" s="57">
        <f>D1168*V1168/5</f>
        <v/>
      </c>
      <c r="AC1168" s="58">
        <f>IF(AR1168=1,D1168*W1168/5,"")</f>
        <v/>
      </c>
      <c r="AD1168" s="57">
        <f>D1168*X1168/5</f>
        <v/>
      </c>
      <c r="AE1168" s="58">
        <f>IF(AR1168=1,D1168*Y1168/5,"")</f>
        <v/>
      </c>
      <c r="AF1168" s="57">
        <f>D1168*Z1168</f>
        <v/>
      </c>
      <c r="AG1168" s="58">
        <f>IF(AR1168=1,D1168*AA1168,"")</f>
        <v/>
      </c>
      <c r="AH1168" s="14" t="inlineStr">
        <is>
          <t>Y: none | N: none | X: none | U: V1, V2, V3, V4, V5. See dataset-specific evidence note in MCDM_Grades and the complete rules in MCDM_Rubric.</t>
        </is>
      </c>
      <c r="AI1168" s="27" t="n"/>
      <c r="AJ1168" s="14" t="inlineStr">
        <is>
          <t>https://www.kaggle.com/datasets/abdukeram/intersecting-crack-analysis</t>
        </is>
      </c>
      <c r="AK1168" s="27" t="n"/>
      <c r="AL1168" s="14" t="inlineStr">
        <is>
          <t>P: primary documentation (not evaluator-verified data quality)</t>
        </is>
      </c>
      <c r="AM1168" s="27" t="n"/>
      <c r="AN1168" s="14" t="inlineStr">
        <is>
          <t>Kaggle dataset 10207647 v1</t>
        </is>
      </c>
      <c r="AO1168" s="27" t="n"/>
      <c r="AP1168" s="14" t="inlineStr">
        <is>
          <t>2026-09-07</t>
        </is>
      </c>
      <c r="AQ1168" s="27" t="n"/>
      <c r="AR1168" s="14">
        <f>IF(AND(AS1168=5,LEN(AW1168)=5,LEN(SUBSTITUTE(SUBSTITUTE(SUBSTITUTE(SUBSTITUTE(AW1168,"Y",""),"N",""),"U",""),"X",""))=0),1,0)</f>
        <v/>
      </c>
      <c r="AS1168" s="14">
        <f>COUNTA(G1168,J1168,M1168,P1168,S1168)</f>
        <v/>
      </c>
      <c r="AT1168" s="14">
        <f>SUM(IF(OR(G1168="Y",G1168="N",G1168="U",G1168="X"),IF(G1168=F1168,1,0),0),IF(OR(J1168="Y",J1168="N",J1168="U",J1168="X"),IF(J1168=I1168,1,0),0),IF(OR(M1168="Y",M1168="N",M1168="U",M1168="X"),IF(M1168=L1168,1,0),0),IF(OR(P1168="Y",P1168="N",P1168="U",P1168="X"),IF(P1168=O1168,1,0),0),IF(OR(S1168="Y",S1168="N",S1168="U",S1168="X"),IF(S1168=R1168,1,0),0))</f>
        <v/>
      </c>
      <c r="AU1168" s="14">
        <f>A1168&amp;"|"&amp;LEFT(C1168,1)</f>
        <v/>
      </c>
      <c r="AV1168" s="14">
        <f>F1168&amp;I1168&amp;L1168&amp;O1168&amp;R1168</f>
        <v/>
      </c>
      <c r="AW1168" s="14">
        <f>G1168&amp;J1168&amp;M1168&amp;P1168&amp;S1168</f>
        <v/>
      </c>
    </row>
    <row r="1169" ht="70" customHeight="1">
      <c r="A1169" s="14" t="inlineStr">
        <is>
          <t>DS-146</t>
        </is>
      </c>
      <c r="B1169" s="14" t="inlineStr">
        <is>
          <t>Intersecting-Crack-Analysis</t>
        </is>
      </c>
      <c r="C1169" s="14" t="inlineStr">
        <is>
          <t>E Engineering Value</t>
        </is>
      </c>
      <c r="D1169" s="14">
        <f>MCDM_Settings!$D$14</f>
        <v/>
      </c>
      <c r="E1169" s="14" t="inlineStr">
        <is>
          <t>E1 Define the outcome</t>
        </is>
      </c>
      <c r="F1169" s="21" t="inlineStr">
        <is>
          <t>U</t>
        </is>
      </c>
      <c r="G1169" s="23" t="n"/>
      <c r="H1169" s="14" t="inlineStr">
        <is>
          <t>E2 Provide measurements</t>
        </is>
      </c>
      <c r="I1169" s="21" t="inlineStr">
        <is>
          <t>U</t>
        </is>
      </c>
      <c r="J1169" s="23" t="n"/>
      <c r="K1169" s="14" t="inlineStr">
        <is>
          <t>E3 Link the records</t>
        </is>
      </c>
      <c r="L1169" s="21" t="inlineStr">
        <is>
          <t>U</t>
        </is>
      </c>
      <c r="M1169" s="23" t="n"/>
      <c r="N1169" s="14" t="inlineStr">
        <is>
          <t>E4 Map agency needs</t>
        </is>
      </c>
      <c r="O1169" s="21" t="inlineStr">
        <is>
          <t>U</t>
        </is>
      </c>
      <c r="P1169" s="23" t="n"/>
      <c r="Q1169" s="14" t="inlineStr">
        <is>
          <t>E5 Validate the decision</t>
        </is>
      </c>
      <c r="R1169" s="21" t="inlineStr">
        <is>
          <t>U</t>
        </is>
      </c>
      <c r="S1169" s="23" t="n"/>
      <c r="T1169" s="14">
        <f>IF(Z1169=0,IF(ISNUMBER(SEARCH("X",AV1169)),"Unrated (0-5; X)","Unrated (0-5)"),IF(Z1169=1,V1169&amp;"/5",V1169&amp;"-"&amp;X1169&amp;"/5 (P"&amp;IF(ISNUMBER(SEARCH("X",AV1169)),"; X","")&amp;")"))</f>
        <v/>
      </c>
      <c r="U1169" s="26">
        <f>IF(AS1169=0,"",IF(AR1169=0,"Incomplete/invalid",IF(AA1169=0,IF(ISNUMBER(SEARCH("X",AW1169)),"Unrated (0-5; X)","Unrated (0-5)"),IF(AA1169=1,W1169&amp;"/5",W1169&amp;"-"&amp;Y1169&amp;"/5 (P"&amp;IF(ISNUMBER(SEARCH("X",AW1169)),"; X","")&amp;")"))))</f>
        <v/>
      </c>
      <c r="V1169" s="53">
        <f>LEN(AV1169)-LEN(SUBSTITUTE(AV1169,"Y",""))</f>
        <v/>
      </c>
      <c r="W1169" s="54">
        <f>IF(AR1169=1,LEN(AW1169)-LEN(SUBSTITUTE(AW1169,"Y","")),"")</f>
        <v/>
      </c>
      <c r="X1169" s="53">
        <f>5-(LEN(AV1169)-LEN(SUBSTITUTE(AV1169,"N","")))</f>
        <v/>
      </c>
      <c r="Y1169" s="54">
        <f>IF(AR1169=1,5-(LEN(AW1169)-LEN(SUBSTITUTE(AW1169,"N",""))),"")</f>
        <v/>
      </c>
      <c r="Z1169" s="55">
        <f>(V1169+5-X1169)/5</f>
        <v/>
      </c>
      <c r="AA1169" s="56">
        <f>IF(AR1169=1,(W1169+5-Y1169)/5,"")</f>
        <v/>
      </c>
      <c r="AB1169" s="57">
        <f>D1169*V1169/5</f>
        <v/>
      </c>
      <c r="AC1169" s="58">
        <f>IF(AR1169=1,D1169*W1169/5,"")</f>
        <v/>
      </c>
      <c r="AD1169" s="57">
        <f>D1169*X1169/5</f>
        <v/>
      </c>
      <c r="AE1169" s="58">
        <f>IF(AR1169=1,D1169*Y1169/5,"")</f>
        <v/>
      </c>
      <c r="AF1169" s="57">
        <f>D1169*Z1169</f>
        <v/>
      </c>
      <c r="AG1169" s="58">
        <f>IF(AR1169=1,D1169*AA1169,"")</f>
        <v/>
      </c>
      <c r="AH1169" s="14" t="inlineStr">
        <is>
          <t>Y: none | N: none | X: none | U: E1, E2, E3, E4, E5. See dataset-specific evidence note in MCDM_Grades and the complete rules in MCDM_Rubric.</t>
        </is>
      </c>
      <c r="AI1169" s="27" t="n"/>
      <c r="AJ1169" s="14" t="inlineStr">
        <is>
          <t>https://www.kaggle.com/datasets/abdukeram/intersecting-crack-analysis</t>
        </is>
      </c>
      <c r="AK1169" s="27" t="n"/>
      <c r="AL1169" s="14" t="inlineStr">
        <is>
          <t>P: primary documentation (not evaluator-verified data quality)</t>
        </is>
      </c>
      <c r="AM1169" s="27" t="n"/>
      <c r="AN1169" s="14" t="inlineStr">
        <is>
          <t>Kaggle dataset 10207647 v1</t>
        </is>
      </c>
      <c r="AO1169" s="27" t="n"/>
      <c r="AP1169" s="14" t="inlineStr">
        <is>
          <t>2026-09-07</t>
        </is>
      </c>
      <c r="AQ1169" s="27" t="n"/>
      <c r="AR1169" s="14">
        <f>IF(AND(AS1169=5,LEN(AW1169)=5,LEN(SUBSTITUTE(SUBSTITUTE(SUBSTITUTE(SUBSTITUTE(AW1169,"Y",""),"N",""),"U",""),"X",""))=0),1,0)</f>
        <v/>
      </c>
      <c r="AS1169" s="14">
        <f>COUNTA(G1169,J1169,M1169,P1169,S1169)</f>
        <v/>
      </c>
      <c r="AT1169" s="14">
        <f>SUM(IF(OR(G1169="Y",G1169="N",G1169="U",G1169="X"),IF(G1169=F1169,1,0),0),IF(OR(J1169="Y",J1169="N",J1169="U",J1169="X"),IF(J1169=I1169,1,0),0),IF(OR(M1169="Y",M1169="N",M1169="U",M1169="X"),IF(M1169=L1169,1,0),0),IF(OR(P1169="Y",P1169="N",P1169="U",P1169="X"),IF(P1169=O1169,1,0),0),IF(OR(S1169="Y",S1169="N",S1169="U",S1169="X"),IF(S1169=R1169,1,0),0))</f>
        <v/>
      </c>
      <c r="AU1169" s="14">
        <f>A1169&amp;"|"&amp;LEFT(C1169,1)</f>
        <v/>
      </c>
      <c r="AV1169" s="14">
        <f>F1169&amp;I1169&amp;L1169&amp;O1169&amp;R1169</f>
        <v/>
      </c>
      <c r="AW1169" s="14">
        <f>G1169&amp;J1169&amp;M1169&amp;P1169&amp;S1169</f>
        <v/>
      </c>
    </row>
    <row r="1170" ht="70" customHeight="1">
      <c r="A1170" s="14" t="inlineStr">
        <is>
          <t>DS-147</t>
        </is>
      </c>
      <c r="B1170" s="14" t="inlineStr">
        <is>
          <t>MIIA Pothole Image Classification Challenge</t>
        </is>
      </c>
      <c r="C1170" s="14" t="inlineStr">
        <is>
          <t>A Access</t>
        </is>
      </c>
      <c r="D1170" s="14">
        <f>MCDM_Settings!$D$7</f>
        <v/>
      </c>
      <c r="E1170" s="14" t="inlineStr">
        <is>
          <t>A1 Find the release</t>
        </is>
      </c>
      <c r="F1170" s="21" t="inlineStr">
        <is>
          <t>Y</t>
        </is>
      </c>
      <c r="G1170" s="23" t="n"/>
      <c r="H1170" s="14" t="inlineStr">
        <is>
          <t>A2 Get the data</t>
        </is>
      </c>
      <c r="I1170" s="21" t="inlineStr">
        <is>
          <t>Y</t>
        </is>
      </c>
      <c r="J1170" s="23" t="n"/>
      <c r="K1170" s="14" t="inlineStr">
        <is>
          <t>A3 Check the license</t>
        </is>
      </c>
      <c r="L1170" s="21" t="inlineStr">
        <is>
          <t>U</t>
        </is>
      </c>
      <c r="M1170" s="23" t="n"/>
      <c r="N1170" s="14" t="inlineStr">
        <is>
          <t>A4 Check other rights</t>
        </is>
      </c>
      <c r="O1170" s="21" t="inlineStr">
        <is>
          <t>U</t>
        </is>
      </c>
      <c r="P1170" s="23" t="n"/>
      <c r="Q1170" s="14" t="inlineStr">
        <is>
          <t>A5 Open a sample</t>
        </is>
      </c>
      <c r="R1170" s="21" t="inlineStr">
        <is>
          <t>U</t>
        </is>
      </c>
      <c r="S1170" s="23" t="n"/>
      <c r="T1170" s="14">
        <f>IF(Z1170=0,IF(ISNUMBER(SEARCH("X",AV1170)),"Unrated (0-5; X)","Unrated (0-5)"),IF(Z1170=1,V1170&amp;"/5",V1170&amp;"-"&amp;X1170&amp;"/5 (P"&amp;IF(ISNUMBER(SEARCH("X",AV1170)),"; X","")&amp;")"))</f>
        <v/>
      </c>
      <c r="U1170" s="26">
        <f>IF(AS1170=0,"",IF(AR1170=0,"Incomplete/invalid",IF(AA1170=0,IF(ISNUMBER(SEARCH("X",AW1170)),"Unrated (0-5; X)","Unrated (0-5)"),IF(AA1170=1,W1170&amp;"/5",W1170&amp;"-"&amp;Y1170&amp;"/5 (P"&amp;IF(ISNUMBER(SEARCH("X",AW1170)),"; X","")&amp;")"))))</f>
        <v/>
      </c>
      <c r="V1170" s="53">
        <f>LEN(AV1170)-LEN(SUBSTITUTE(AV1170,"Y",""))</f>
        <v/>
      </c>
      <c r="W1170" s="54">
        <f>IF(AR1170=1,LEN(AW1170)-LEN(SUBSTITUTE(AW1170,"Y","")),"")</f>
        <v/>
      </c>
      <c r="X1170" s="53">
        <f>5-(LEN(AV1170)-LEN(SUBSTITUTE(AV1170,"N","")))</f>
        <v/>
      </c>
      <c r="Y1170" s="54">
        <f>IF(AR1170=1,5-(LEN(AW1170)-LEN(SUBSTITUTE(AW1170,"N",""))),"")</f>
        <v/>
      </c>
      <c r="Z1170" s="55">
        <f>(V1170+5-X1170)/5</f>
        <v/>
      </c>
      <c r="AA1170" s="56">
        <f>IF(AR1170=1,(W1170+5-Y1170)/5,"")</f>
        <v/>
      </c>
      <c r="AB1170" s="57">
        <f>D1170*V1170/5</f>
        <v/>
      </c>
      <c r="AC1170" s="58">
        <f>IF(AR1170=1,D1170*W1170/5,"")</f>
        <v/>
      </c>
      <c r="AD1170" s="57">
        <f>D1170*X1170/5</f>
        <v/>
      </c>
      <c r="AE1170" s="58">
        <f>IF(AR1170=1,D1170*Y1170/5,"")</f>
        <v/>
      </c>
      <c r="AF1170" s="57">
        <f>D1170*Z1170</f>
        <v/>
      </c>
      <c r="AG1170" s="58">
        <f>IF(AR1170=1,D1170*AA1170,"")</f>
        <v/>
      </c>
      <c r="AH1170" s="14" t="inlineStr">
        <is>
          <t>Y: A1, A2 | N: none | X: none | U: A3, A4, A5. See dataset-specific evidence note in MCDM_Grades and the complete rules in MCDM_Rubric.</t>
        </is>
      </c>
      <c r="AI1170" s="27" t="n"/>
      <c r="AJ1170" s="14" t="inlineStr">
        <is>
          <t>https://www.kaggle.com/datasets/salimhammadi07/miia-pothole-image-classification-challenge</t>
        </is>
      </c>
      <c r="AK1170" s="27" t="n"/>
      <c r="AL1170" s="14" t="inlineStr">
        <is>
          <t>P: primary documentation (not evaluator-verified data quality)</t>
        </is>
      </c>
      <c r="AM1170" s="27" t="n"/>
      <c r="AN1170" s="14" t="inlineStr">
        <is>
          <t>Kaggle dataset 1958942 v2</t>
        </is>
      </c>
      <c r="AO1170" s="27" t="n"/>
      <c r="AP1170" s="14" t="inlineStr">
        <is>
          <t>2026-09-07</t>
        </is>
      </c>
      <c r="AQ1170" s="27" t="n"/>
      <c r="AR1170" s="14">
        <f>IF(AND(AS1170=5,LEN(AW1170)=5,LEN(SUBSTITUTE(SUBSTITUTE(SUBSTITUTE(SUBSTITUTE(AW1170,"Y",""),"N",""),"U",""),"X",""))=0),1,0)</f>
        <v/>
      </c>
      <c r="AS1170" s="14">
        <f>COUNTA(G1170,J1170,M1170,P1170,S1170)</f>
        <v/>
      </c>
      <c r="AT1170" s="14">
        <f>SUM(IF(OR(G1170="Y",G1170="N",G1170="U",G1170="X"),IF(G1170=F1170,1,0),0),IF(OR(J1170="Y",J1170="N",J1170="U",J1170="X"),IF(J1170=I1170,1,0),0),IF(OR(M1170="Y",M1170="N",M1170="U",M1170="X"),IF(M1170=L1170,1,0),0),IF(OR(P1170="Y",P1170="N",P1170="U",P1170="X"),IF(P1170=O1170,1,0),0),IF(OR(S1170="Y",S1170="N",S1170="U",S1170="X"),IF(S1170=R1170,1,0),0))</f>
        <v/>
      </c>
      <c r="AU1170" s="14">
        <f>A1170&amp;"|"&amp;LEFT(C1170,1)</f>
        <v/>
      </c>
      <c r="AV1170" s="14">
        <f>F1170&amp;I1170&amp;L1170&amp;O1170&amp;R1170</f>
        <v/>
      </c>
      <c r="AW1170" s="14">
        <f>G1170&amp;J1170&amp;M1170&amp;P1170&amp;S1170</f>
        <v/>
      </c>
    </row>
    <row r="1171" ht="70" customHeight="1">
      <c r="A1171" s="14" t="inlineStr">
        <is>
          <t>DS-147</t>
        </is>
      </c>
      <c r="B1171" s="14" t="inlineStr">
        <is>
          <t>MIIA Pothole Image Classification Challenge</t>
        </is>
      </c>
      <c r="C1171" s="14" t="inlineStr">
        <is>
          <t>L Label Quality</t>
        </is>
      </c>
      <c r="D1171" s="14">
        <f>MCDM_Settings!$D$8</f>
        <v/>
      </c>
      <c r="E1171" s="14" t="inlineStr">
        <is>
          <t>L1 Define the targets</t>
        </is>
      </c>
      <c r="F1171" s="21" t="inlineStr">
        <is>
          <t>Y</t>
        </is>
      </c>
      <c r="G1171" s="23" t="n"/>
      <c r="H1171" s="14" t="inlineStr">
        <is>
          <t>L2 Explain the rules</t>
        </is>
      </c>
      <c r="I1171" s="21" t="inlineStr">
        <is>
          <t>U</t>
        </is>
      </c>
      <c r="J1171" s="23" t="n"/>
      <c r="K1171" s="14" t="inlineStr">
        <is>
          <t>L3 Identify the team</t>
        </is>
      </c>
      <c r="L1171" s="21" t="inlineStr">
        <is>
          <t>U</t>
        </is>
      </c>
      <c r="M1171" s="23" t="n"/>
      <c r="N1171" s="14" t="inlineStr">
        <is>
          <t>L4 Review and correct</t>
        </is>
      </c>
      <c r="O1171" s="21" t="inlineStr">
        <is>
          <t>U</t>
        </is>
      </c>
      <c r="P1171" s="23" t="n"/>
      <c r="Q1171" s="14" t="inlineStr">
        <is>
          <t>L5 Measure reliability</t>
        </is>
      </c>
      <c r="R1171" s="21" t="inlineStr">
        <is>
          <t>U</t>
        </is>
      </c>
      <c r="S1171" s="23" t="n"/>
      <c r="T1171" s="14">
        <f>IF(Z1171=0,IF(ISNUMBER(SEARCH("X",AV1171)),"Unrated (0-5; X)","Unrated (0-5)"),IF(Z1171=1,V1171&amp;"/5",V1171&amp;"-"&amp;X1171&amp;"/5 (P"&amp;IF(ISNUMBER(SEARCH("X",AV1171)),"; X","")&amp;")"))</f>
        <v/>
      </c>
      <c r="U1171" s="26">
        <f>IF(AS1171=0,"",IF(AR1171=0,"Incomplete/invalid",IF(AA1171=0,IF(ISNUMBER(SEARCH("X",AW1171)),"Unrated (0-5; X)","Unrated (0-5)"),IF(AA1171=1,W1171&amp;"/5",W1171&amp;"-"&amp;Y1171&amp;"/5 (P"&amp;IF(ISNUMBER(SEARCH("X",AW1171)),"; X","")&amp;")"))))</f>
        <v/>
      </c>
      <c r="V1171" s="53">
        <f>LEN(AV1171)-LEN(SUBSTITUTE(AV1171,"Y",""))</f>
        <v/>
      </c>
      <c r="W1171" s="54">
        <f>IF(AR1171=1,LEN(AW1171)-LEN(SUBSTITUTE(AW1171,"Y","")),"")</f>
        <v/>
      </c>
      <c r="X1171" s="53">
        <f>5-(LEN(AV1171)-LEN(SUBSTITUTE(AV1171,"N","")))</f>
        <v/>
      </c>
      <c r="Y1171" s="54">
        <f>IF(AR1171=1,5-(LEN(AW1171)-LEN(SUBSTITUTE(AW1171,"N",""))),"")</f>
        <v/>
      </c>
      <c r="Z1171" s="55">
        <f>(V1171+5-X1171)/5</f>
        <v/>
      </c>
      <c r="AA1171" s="56">
        <f>IF(AR1171=1,(W1171+5-Y1171)/5,"")</f>
        <v/>
      </c>
      <c r="AB1171" s="57">
        <f>D1171*V1171/5</f>
        <v/>
      </c>
      <c r="AC1171" s="58">
        <f>IF(AR1171=1,D1171*W1171/5,"")</f>
        <v/>
      </c>
      <c r="AD1171" s="57">
        <f>D1171*X1171/5</f>
        <v/>
      </c>
      <c r="AE1171" s="58">
        <f>IF(AR1171=1,D1171*Y1171/5,"")</f>
        <v/>
      </c>
      <c r="AF1171" s="57">
        <f>D1171*Z1171</f>
        <v/>
      </c>
      <c r="AG1171" s="58">
        <f>IF(AR1171=1,D1171*AA1171,"")</f>
        <v/>
      </c>
      <c r="AH1171" s="14" t="inlineStr">
        <is>
          <t>Y: L1 | N: none | X: none | U: L2, L3, L4, L5. See dataset-specific evidence note in MCDM_Grades and the complete rules in MCDM_Rubric.</t>
        </is>
      </c>
      <c r="AI1171" s="27" t="n"/>
      <c r="AJ1171" s="14" t="inlineStr">
        <is>
          <t>https://www.kaggle.com/datasets/salimhammadi07/miia-pothole-image-classification-challenge</t>
        </is>
      </c>
      <c r="AK1171" s="27" t="n"/>
      <c r="AL1171" s="14" t="inlineStr">
        <is>
          <t>P: primary documentation (not evaluator-verified data quality)</t>
        </is>
      </c>
      <c r="AM1171" s="27" t="n"/>
      <c r="AN1171" s="14" t="inlineStr">
        <is>
          <t>Kaggle dataset 1958942 v2</t>
        </is>
      </c>
      <c r="AO1171" s="27" t="n"/>
      <c r="AP1171" s="14" t="inlineStr">
        <is>
          <t>2026-09-07</t>
        </is>
      </c>
      <c r="AQ1171" s="27" t="n"/>
      <c r="AR1171" s="14">
        <f>IF(AND(AS1171=5,LEN(AW1171)=5,LEN(SUBSTITUTE(SUBSTITUTE(SUBSTITUTE(SUBSTITUTE(AW1171,"Y",""),"N",""),"U",""),"X",""))=0),1,0)</f>
        <v/>
      </c>
      <c r="AS1171" s="14">
        <f>COUNTA(G1171,J1171,M1171,P1171,S1171)</f>
        <v/>
      </c>
      <c r="AT1171" s="14">
        <f>SUM(IF(OR(G1171="Y",G1171="N",G1171="U",G1171="X"),IF(G1171=F1171,1,0),0),IF(OR(J1171="Y",J1171="N",J1171="U",J1171="X"),IF(J1171=I1171,1,0),0),IF(OR(M1171="Y",M1171="N",M1171="U",M1171="X"),IF(M1171=L1171,1,0),0),IF(OR(P1171="Y",P1171="N",P1171="U",P1171="X"),IF(P1171=O1171,1,0),0),IF(OR(S1171="Y",S1171="N",S1171="U",S1171="X"),IF(S1171=R1171,1,0),0))</f>
        <v/>
      </c>
      <c r="AU1171" s="14">
        <f>A1171&amp;"|"&amp;LEFT(C1171,1)</f>
        <v/>
      </c>
      <c r="AV1171" s="14">
        <f>F1171&amp;I1171&amp;L1171&amp;O1171&amp;R1171</f>
        <v/>
      </c>
      <c r="AW1171" s="14">
        <f>G1171&amp;J1171&amp;M1171&amp;P1171&amp;S1171</f>
        <v/>
      </c>
    </row>
    <row r="1172" ht="70" customHeight="1">
      <c r="A1172" s="14" t="inlineStr">
        <is>
          <t>DS-147</t>
        </is>
      </c>
      <c r="B1172" s="14" t="inlineStr">
        <is>
          <t>MIIA Pothole Image Classification Challenge</t>
        </is>
      </c>
      <c r="C1172" s="14" t="inlineStr">
        <is>
          <t>D Documentation</t>
        </is>
      </c>
      <c r="D1172" s="14">
        <f>MCDM_Settings!$D$9</f>
        <v/>
      </c>
      <c r="E1172" s="14" t="inlineStr">
        <is>
          <t>D1 Describe the files</t>
        </is>
      </c>
      <c r="F1172" s="21" t="inlineStr">
        <is>
          <t>Y</t>
        </is>
      </c>
      <c r="G1172" s="23" t="n"/>
      <c r="H1172" s="14" t="inlineStr">
        <is>
          <t>D2 Explain the source</t>
        </is>
      </c>
      <c r="I1172" s="21" t="inlineStr">
        <is>
          <t>Y</t>
        </is>
      </c>
      <c r="J1172" s="23" t="n"/>
      <c r="K1172" s="14" t="inlineStr">
        <is>
          <t>D3 Track the version</t>
        </is>
      </c>
      <c r="L1172" s="21" t="inlineStr">
        <is>
          <t>Y</t>
        </is>
      </c>
      <c r="M1172" s="23" t="n"/>
      <c r="N1172" s="14" t="inlineStr">
        <is>
          <t>D4 State the limits</t>
        </is>
      </c>
      <c r="O1172" s="21" t="inlineStr">
        <is>
          <t>U</t>
        </is>
      </c>
      <c r="P1172" s="23" t="n"/>
      <c r="Q1172" s="14" t="inlineStr">
        <is>
          <t>D5 Locate the details</t>
        </is>
      </c>
      <c r="R1172" s="21" t="inlineStr">
        <is>
          <t>Y</t>
        </is>
      </c>
      <c r="S1172" s="23" t="n"/>
      <c r="T1172" s="14">
        <f>IF(Z1172=0,IF(ISNUMBER(SEARCH("X",AV1172)),"Unrated (0-5; X)","Unrated (0-5)"),IF(Z1172=1,V1172&amp;"/5",V1172&amp;"-"&amp;X1172&amp;"/5 (P"&amp;IF(ISNUMBER(SEARCH("X",AV1172)),"; X","")&amp;")"))</f>
        <v/>
      </c>
      <c r="U1172" s="26">
        <f>IF(AS1172=0,"",IF(AR1172=0,"Incomplete/invalid",IF(AA1172=0,IF(ISNUMBER(SEARCH("X",AW1172)),"Unrated (0-5; X)","Unrated (0-5)"),IF(AA1172=1,W1172&amp;"/5",W1172&amp;"-"&amp;Y1172&amp;"/5 (P"&amp;IF(ISNUMBER(SEARCH("X",AW1172)),"; X","")&amp;")"))))</f>
        <v/>
      </c>
      <c r="V1172" s="53">
        <f>LEN(AV1172)-LEN(SUBSTITUTE(AV1172,"Y",""))</f>
        <v/>
      </c>
      <c r="W1172" s="54">
        <f>IF(AR1172=1,LEN(AW1172)-LEN(SUBSTITUTE(AW1172,"Y","")),"")</f>
        <v/>
      </c>
      <c r="X1172" s="53">
        <f>5-(LEN(AV1172)-LEN(SUBSTITUTE(AV1172,"N","")))</f>
        <v/>
      </c>
      <c r="Y1172" s="54">
        <f>IF(AR1172=1,5-(LEN(AW1172)-LEN(SUBSTITUTE(AW1172,"N",""))),"")</f>
        <v/>
      </c>
      <c r="Z1172" s="55">
        <f>(V1172+5-X1172)/5</f>
        <v/>
      </c>
      <c r="AA1172" s="56">
        <f>IF(AR1172=1,(W1172+5-Y1172)/5,"")</f>
        <v/>
      </c>
      <c r="AB1172" s="57">
        <f>D1172*V1172/5</f>
        <v/>
      </c>
      <c r="AC1172" s="58">
        <f>IF(AR1172=1,D1172*W1172/5,"")</f>
        <v/>
      </c>
      <c r="AD1172" s="57">
        <f>D1172*X1172/5</f>
        <v/>
      </c>
      <c r="AE1172" s="58">
        <f>IF(AR1172=1,D1172*Y1172/5,"")</f>
        <v/>
      </c>
      <c r="AF1172" s="57">
        <f>D1172*Z1172</f>
        <v/>
      </c>
      <c r="AG1172" s="58">
        <f>IF(AR1172=1,D1172*AA1172,"")</f>
        <v/>
      </c>
      <c r="AH1172" s="14" t="inlineStr">
        <is>
          <t>Y: D1, D2, D3, D5 | N: none | X: none | U: D4. See dataset-specific evidence note in MCDM_Grades and the complete rules in MCDM_Rubric.</t>
        </is>
      </c>
      <c r="AI1172" s="27" t="n"/>
      <c r="AJ1172" s="14" t="inlineStr">
        <is>
          <t>https://www.kaggle.com/datasets/salimhammadi07/miia-pothole-image-classification-challenge</t>
        </is>
      </c>
      <c r="AK1172" s="27" t="n"/>
      <c r="AL1172" s="14" t="inlineStr">
        <is>
          <t>P: primary documentation (not evaluator-verified data quality)</t>
        </is>
      </c>
      <c r="AM1172" s="27" t="n"/>
      <c r="AN1172" s="14" t="inlineStr">
        <is>
          <t>Kaggle dataset 1958942 v2</t>
        </is>
      </c>
      <c r="AO1172" s="27" t="n"/>
      <c r="AP1172" s="14" t="inlineStr">
        <is>
          <t>2026-09-07</t>
        </is>
      </c>
      <c r="AQ1172" s="27" t="n"/>
      <c r="AR1172" s="14">
        <f>IF(AND(AS1172=5,LEN(AW1172)=5,LEN(SUBSTITUTE(SUBSTITUTE(SUBSTITUTE(SUBSTITUTE(AW1172,"Y",""),"N",""),"U",""),"X",""))=0),1,0)</f>
        <v/>
      </c>
      <c r="AS1172" s="14">
        <f>COUNTA(G1172,J1172,M1172,P1172,S1172)</f>
        <v/>
      </c>
      <c r="AT1172" s="14">
        <f>SUM(IF(OR(G1172="Y",G1172="N",G1172="U",G1172="X"),IF(G1172=F1172,1,0),0),IF(OR(J1172="Y",J1172="N",J1172="U",J1172="X"),IF(J1172=I1172,1,0),0),IF(OR(M1172="Y",M1172="N",M1172="U",M1172="X"),IF(M1172=L1172,1,0),0),IF(OR(P1172="Y",P1172="N",P1172="U",P1172="X"),IF(P1172=O1172,1,0),0),IF(OR(S1172="Y",S1172="N",S1172="U",S1172="X"),IF(S1172=R1172,1,0),0))</f>
        <v/>
      </c>
      <c r="AU1172" s="14">
        <f>A1172&amp;"|"&amp;LEFT(C1172,1)</f>
        <v/>
      </c>
      <c r="AV1172" s="14">
        <f>F1172&amp;I1172&amp;L1172&amp;O1172&amp;R1172</f>
        <v/>
      </c>
      <c r="AW1172" s="14">
        <f>G1172&amp;J1172&amp;M1172&amp;P1172&amp;S1172</f>
        <v/>
      </c>
    </row>
    <row r="1173" ht="70" customHeight="1">
      <c r="A1173" s="14" t="inlineStr">
        <is>
          <t>DS-147</t>
        </is>
      </c>
      <c r="B1173" s="14" t="inlineStr">
        <is>
          <t>MIIA Pothole Image Classification Challenge</t>
        </is>
      </c>
      <c r="C1173" s="14" t="inlineStr">
        <is>
          <t>C Sample Size</t>
        </is>
      </c>
      <c r="D1173" s="14">
        <f>MCDM_Settings!$D$10</f>
        <v/>
      </c>
      <c r="E1173" s="14" t="inlineStr">
        <is>
          <t>C1 Count originals</t>
        </is>
      </c>
      <c r="F1173" s="21" t="inlineStr">
        <is>
          <t>U</t>
        </is>
      </c>
      <c r="G1173" s="23" t="n"/>
      <c r="H1173" s="14" t="inlineStr">
        <is>
          <t>C2 Count each class</t>
        </is>
      </c>
      <c r="I1173" s="21" t="inlineStr">
        <is>
          <t>U</t>
        </is>
      </c>
      <c r="J1173" s="23" t="n"/>
      <c r="K1173" s="14" t="inlineStr">
        <is>
          <t>C3 Count each group</t>
        </is>
      </c>
      <c r="L1173" s="21" t="inlineStr">
        <is>
          <t>U</t>
        </is>
      </c>
      <c r="M1173" s="23" t="n"/>
      <c r="N1173" s="14" t="inlineStr">
        <is>
          <t>C4 Count each split</t>
        </is>
      </c>
      <c r="O1173" s="21" t="inlineStr">
        <is>
          <t>U</t>
        </is>
      </c>
      <c r="P1173" s="23" t="n"/>
      <c r="Q1173" s="14" t="inlineStr">
        <is>
          <t>C5 Justify the size</t>
        </is>
      </c>
      <c r="R1173" s="21" t="inlineStr">
        <is>
          <t>U</t>
        </is>
      </c>
      <c r="S1173" s="23" t="n"/>
      <c r="T1173" s="14">
        <f>IF(Z1173=0,IF(ISNUMBER(SEARCH("X",AV1173)),"Unrated (0-5; X)","Unrated (0-5)"),IF(Z1173=1,V1173&amp;"/5",V1173&amp;"-"&amp;X1173&amp;"/5 (P"&amp;IF(ISNUMBER(SEARCH("X",AV1173)),"; X","")&amp;")"))</f>
        <v/>
      </c>
      <c r="U1173" s="26">
        <f>IF(AS1173=0,"",IF(AR1173=0,"Incomplete/invalid",IF(AA1173=0,IF(ISNUMBER(SEARCH("X",AW1173)),"Unrated (0-5; X)","Unrated (0-5)"),IF(AA1173=1,W1173&amp;"/5",W1173&amp;"-"&amp;Y1173&amp;"/5 (P"&amp;IF(ISNUMBER(SEARCH("X",AW1173)),"; X","")&amp;")"))))</f>
        <v/>
      </c>
      <c r="V1173" s="53">
        <f>LEN(AV1173)-LEN(SUBSTITUTE(AV1173,"Y",""))</f>
        <v/>
      </c>
      <c r="W1173" s="54">
        <f>IF(AR1173=1,LEN(AW1173)-LEN(SUBSTITUTE(AW1173,"Y","")),"")</f>
        <v/>
      </c>
      <c r="X1173" s="53">
        <f>5-(LEN(AV1173)-LEN(SUBSTITUTE(AV1173,"N","")))</f>
        <v/>
      </c>
      <c r="Y1173" s="54">
        <f>IF(AR1173=1,5-(LEN(AW1173)-LEN(SUBSTITUTE(AW1173,"N",""))),"")</f>
        <v/>
      </c>
      <c r="Z1173" s="55">
        <f>(V1173+5-X1173)/5</f>
        <v/>
      </c>
      <c r="AA1173" s="56">
        <f>IF(AR1173=1,(W1173+5-Y1173)/5,"")</f>
        <v/>
      </c>
      <c r="AB1173" s="57">
        <f>D1173*V1173/5</f>
        <v/>
      </c>
      <c r="AC1173" s="58">
        <f>IF(AR1173=1,D1173*W1173/5,"")</f>
        <v/>
      </c>
      <c r="AD1173" s="57">
        <f>D1173*X1173/5</f>
        <v/>
      </c>
      <c r="AE1173" s="58">
        <f>IF(AR1173=1,D1173*Y1173/5,"")</f>
        <v/>
      </c>
      <c r="AF1173" s="57">
        <f>D1173*Z1173</f>
        <v/>
      </c>
      <c r="AG1173" s="58">
        <f>IF(AR1173=1,D1173*AA1173,"")</f>
        <v/>
      </c>
      <c r="AH1173" s="14" t="inlineStr">
        <is>
          <t>Y: none | N: none | X: none | U: C1, C2, C3, C4, C5. See dataset-specific evidence note in MCDM_Grades and the complete rules in MCDM_Rubric.</t>
        </is>
      </c>
      <c r="AI1173" s="27" t="n"/>
      <c r="AJ1173" s="14" t="inlineStr">
        <is>
          <t>https://www.kaggle.com/datasets/salimhammadi07/miia-pothole-image-classification-challenge</t>
        </is>
      </c>
      <c r="AK1173" s="27" t="n"/>
      <c r="AL1173" s="14" t="inlineStr">
        <is>
          <t>P: primary documentation (not evaluator-verified data quality)</t>
        </is>
      </c>
      <c r="AM1173" s="27" t="n"/>
      <c r="AN1173" s="14" t="inlineStr">
        <is>
          <t>Kaggle dataset 1958942 v2</t>
        </is>
      </c>
      <c r="AO1173" s="27" t="n"/>
      <c r="AP1173" s="14" t="inlineStr">
        <is>
          <t>2026-09-07</t>
        </is>
      </c>
      <c r="AQ1173" s="27" t="n"/>
      <c r="AR1173" s="14">
        <f>IF(AND(AS1173=5,LEN(AW1173)=5,LEN(SUBSTITUTE(SUBSTITUTE(SUBSTITUTE(SUBSTITUTE(AW1173,"Y",""),"N",""),"U",""),"X",""))=0),1,0)</f>
        <v/>
      </c>
      <c r="AS1173" s="14">
        <f>COUNTA(G1173,J1173,M1173,P1173,S1173)</f>
        <v/>
      </c>
      <c r="AT1173" s="14">
        <f>SUM(IF(OR(G1173="Y",G1173="N",G1173="U",G1173="X"),IF(G1173=F1173,1,0),0),IF(OR(J1173="Y",J1173="N",J1173="U",J1173="X"),IF(J1173=I1173,1,0),0),IF(OR(M1173="Y",M1173="N",M1173="U",M1173="X"),IF(M1173=L1173,1,0),0),IF(OR(P1173="Y",P1173="N",P1173="U",P1173="X"),IF(P1173=O1173,1,0),0),IF(OR(S1173="Y",S1173="N",S1173="U",S1173="X"),IF(S1173=R1173,1,0),0))</f>
        <v/>
      </c>
      <c r="AU1173" s="14">
        <f>A1173&amp;"|"&amp;LEFT(C1173,1)</f>
        <v/>
      </c>
      <c r="AV1173" s="14">
        <f>F1173&amp;I1173&amp;L1173&amp;O1173&amp;R1173</f>
        <v/>
      </c>
      <c r="AW1173" s="14">
        <f>G1173&amp;J1173&amp;M1173&amp;P1173&amp;S1173</f>
        <v/>
      </c>
    </row>
    <row r="1174" ht="70" customHeight="1">
      <c r="A1174" s="14" t="inlineStr">
        <is>
          <t>DS-147</t>
        </is>
      </c>
      <c r="B1174" s="14" t="inlineStr">
        <is>
          <t>MIIA Pothole Image Classification Challenge</t>
        </is>
      </c>
      <c r="C1174" s="14" t="inlineStr">
        <is>
          <t>R Domain Fit</t>
        </is>
      </c>
      <c r="D1174" s="14">
        <f>MCDM_Settings!$D$11</f>
        <v/>
      </c>
      <c r="E1174" s="14" t="inlineStr">
        <is>
          <t>R1 Define the domain</t>
        </is>
      </c>
      <c r="F1174" s="21" t="inlineStr">
        <is>
          <t>Y</t>
        </is>
      </c>
      <c r="G1174" s="23" t="n"/>
      <c r="H1174" s="14" t="inlineStr">
        <is>
          <t>R2 Describe coverage</t>
        </is>
      </c>
      <c r="I1174" s="21" t="inlineStr">
        <is>
          <t>U</t>
        </is>
      </c>
      <c r="J1174" s="23" t="n"/>
      <c r="K1174" s="14" t="inlineStr">
        <is>
          <t>R3 Compare the target</t>
        </is>
      </c>
      <c r="L1174" s="21" t="inlineStr">
        <is>
          <t>U</t>
        </is>
      </c>
      <c r="M1174" s="23" t="n"/>
      <c r="N1174" s="14" t="inlineStr">
        <is>
          <t>R4 Check for bias</t>
        </is>
      </c>
      <c r="O1174" s="21" t="inlineStr">
        <is>
          <t>U</t>
        </is>
      </c>
      <c r="P1174" s="23" t="n"/>
      <c r="Q1174" s="14" t="inlineStr">
        <is>
          <t>R5 Test a new domain</t>
        </is>
      </c>
      <c r="R1174" s="21" t="inlineStr">
        <is>
          <t>U</t>
        </is>
      </c>
      <c r="S1174" s="23" t="n"/>
      <c r="T1174" s="14">
        <f>IF(Z1174=0,IF(ISNUMBER(SEARCH("X",AV1174)),"Unrated (0-5; X)","Unrated (0-5)"),IF(Z1174=1,V1174&amp;"/5",V1174&amp;"-"&amp;X1174&amp;"/5 (P"&amp;IF(ISNUMBER(SEARCH("X",AV1174)),"; X","")&amp;")"))</f>
        <v/>
      </c>
      <c r="U1174" s="26">
        <f>IF(AS1174=0,"",IF(AR1174=0,"Incomplete/invalid",IF(AA1174=0,IF(ISNUMBER(SEARCH("X",AW1174)),"Unrated (0-5; X)","Unrated (0-5)"),IF(AA1174=1,W1174&amp;"/5",W1174&amp;"-"&amp;Y1174&amp;"/5 (P"&amp;IF(ISNUMBER(SEARCH("X",AW1174)),"; X","")&amp;")"))))</f>
        <v/>
      </c>
      <c r="V1174" s="53">
        <f>LEN(AV1174)-LEN(SUBSTITUTE(AV1174,"Y",""))</f>
        <v/>
      </c>
      <c r="W1174" s="54">
        <f>IF(AR1174=1,LEN(AW1174)-LEN(SUBSTITUTE(AW1174,"Y","")),"")</f>
        <v/>
      </c>
      <c r="X1174" s="53">
        <f>5-(LEN(AV1174)-LEN(SUBSTITUTE(AV1174,"N","")))</f>
        <v/>
      </c>
      <c r="Y1174" s="54">
        <f>IF(AR1174=1,5-(LEN(AW1174)-LEN(SUBSTITUTE(AW1174,"N",""))),"")</f>
        <v/>
      </c>
      <c r="Z1174" s="55">
        <f>(V1174+5-X1174)/5</f>
        <v/>
      </c>
      <c r="AA1174" s="56">
        <f>IF(AR1174=1,(W1174+5-Y1174)/5,"")</f>
        <v/>
      </c>
      <c r="AB1174" s="57">
        <f>D1174*V1174/5</f>
        <v/>
      </c>
      <c r="AC1174" s="58">
        <f>IF(AR1174=1,D1174*W1174/5,"")</f>
        <v/>
      </c>
      <c r="AD1174" s="57">
        <f>D1174*X1174/5</f>
        <v/>
      </c>
      <c r="AE1174" s="58">
        <f>IF(AR1174=1,D1174*Y1174/5,"")</f>
        <v/>
      </c>
      <c r="AF1174" s="57">
        <f>D1174*Z1174</f>
        <v/>
      </c>
      <c r="AG1174" s="58">
        <f>IF(AR1174=1,D1174*AA1174,"")</f>
        <v/>
      </c>
      <c r="AH1174" s="14" t="inlineStr">
        <is>
          <t>Y: R1 | N: none | X: none | U: R2, R3, R4, R5. See dataset-specific evidence note in MCDM_Grades and the complete rules in MCDM_Rubric.</t>
        </is>
      </c>
      <c r="AI1174" s="27" t="n"/>
      <c r="AJ1174" s="14" t="inlineStr">
        <is>
          <t>https://www.kaggle.com/datasets/salimhammadi07/miia-pothole-image-classification-challenge</t>
        </is>
      </c>
      <c r="AK1174" s="27" t="n"/>
      <c r="AL1174" s="14" t="inlineStr">
        <is>
          <t>P: primary documentation (not evaluator-verified data quality)</t>
        </is>
      </c>
      <c r="AM1174" s="27" t="n"/>
      <c r="AN1174" s="14" t="inlineStr">
        <is>
          <t>Kaggle dataset 1958942 v2</t>
        </is>
      </c>
      <c r="AO1174" s="27" t="n"/>
      <c r="AP1174" s="14" t="inlineStr">
        <is>
          <t>2026-09-07</t>
        </is>
      </c>
      <c r="AQ1174" s="27" t="n"/>
      <c r="AR1174" s="14">
        <f>IF(AND(AS1174=5,LEN(AW1174)=5,LEN(SUBSTITUTE(SUBSTITUTE(SUBSTITUTE(SUBSTITUTE(AW1174,"Y",""),"N",""),"U",""),"X",""))=0),1,0)</f>
        <v/>
      </c>
      <c r="AS1174" s="14">
        <f>COUNTA(G1174,J1174,M1174,P1174,S1174)</f>
        <v/>
      </c>
      <c r="AT1174" s="14">
        <f>SUM(IF(OR(G1174="Y",G1174="N",G1174="U",G1174="X"),IF(G1174=F1174,1,0),0),IF(OR(J1174="Y",J1174="N",J1174="U",J1174="X"),IF(J1174=I1174,1,0),0),IF(OR(M1174="Y",M1174="N",M1174="U",M1174="X"),IF(M1174=L1174,1,0),0),IF(OR(P1174="Y",P1174="N",P1174="U",P1174="X"),IF(P1174=O1174,1,0),0),IF(OR(S1174="Y",S1174="N",S1174="U",S1174="X"),IF(S1174=R1174,1,0),0))</f>
        <v/>
      </c>
      <c r="AU1174" s="14">
        <f>A1174&amp;"|"&amp;LEFT(C1174,1)</f>
        <v/>
      </c>
      <c r="AV1174" s="14">
        <f>F1174&amp;I1174&amp;L1174&amp;O1174&amp;R1174</f>
        <v/>
      </c>
      <c r="AW1174" s="14">
        <f>G1174&amp;J1174&amp;M1174&amp;P1174&amp;S1174</f>
        <v/>
      </c>
    </row>
    <row r="1175" ht="70" customHeight="1">
      <c r="A1175" s="14" t="inlineStr">
        <is>
          <t>DS-147</t>
        </is>
      </c>
      <c r="B1175" s="14" t="inlineStr">
        <is>
          <t>MIIA Pothole Image Classification Challenge</t>
        </is>
      </c>
      <c r="C1175" s="14" t="inlineStr">
        <is>
          <t>M Sensor Details</t>
        </is>
      </c>
      <c r="D1175" s="14">
        <f>MCDM_Settings!$D$12</f>
        <v/>
      </c>
      <c r="E1175" s="14" t="inlineStr">
        <is>
          <t>M1 Identify equipment</t>
        </is>
      </c>
      <c r="F1175" s="21" t="inlineStr">
        <is>
          <t>U</t>
        </is>
      </c>
      <c r="G1175" s="23" t="n"/>
      <c r="H1175" s="14" t="inlineStr">
        <is>
          <t>M2 Specify the scale</t>
        </is>
      </c>
      <c r="I1175" s="21" t="inlineStr">
        <is>
          <t>U</t>
        </is>
      </c>
      <c r="J1175" s="23" t="n"/>
      <c r="K1175" s="14" t="inlineStr">
        <is>
          <t>M3 Locate the records</t>
        </is>
      </c>
      <c r="L1175" s="21" t="inlineStr">
        <is>
          <t>U</t>
        </is>
      </c>
      <c r="M1175" s="23" t="n"/>
      <c r="N1175" s="14" t="inlineStr">
        <is>
          <t>M4 Report precision</t>
        </is>
      </c>
      <c r="O1175" s="21" t="inlineStr">
        <is>
          <t>U</t>
        </is>
      </c>
      <c r="P1175" s="23" t="n"/>
      <c r="Q1175" s="14" t="inlineStr">
        <is>
          <t>M5 Explain processing</t>
        </is>
      </c>
      <c r="R1175" s="21" t="inlineStr">
        <is>
          <t>U</t>
        </is>
      </c>
      <c r="S1175" s="23" t="n"/>
      <c r="T1175" s="14">
        <f>IF(Z1175=0,IF(ISNUMBER(SEARCH("X",AV1175)),"Unrated (0-5; X)","Unrated (0-5)"),IF(Z1175=1,V1175&amp;"/5",V1175&amp;"-"&amp;X1175&amp;"/5 (P"&amp;IF(ISNUMBER(SEARCH("X",AV1175)),"; X","")&amp;")"))</f>
        <v/>
      </c>
      <c r="U1175" s="26">
        <f>IF(AS1175=0,"",IF(AR1175=0,"Incomplete/invalid",IF(AA1175=0,IF(ISNUMBER(SEARCH("X",AW1175)),"Unrated (0-5; X)","Unrated (0-5)"),IF(AA1175=1,W1175&amp;"/5",W1175&amp;"-"&amp;Y1175&amp;"/5 (P"&amp;IF(ISNUMBER(SEARCH("X",AW1175)),"; X","")&amp;")"))))</f>
        <v/>
      </c>
      <c r="V1175" s="53">
        <f>LEN(AV1175)-LEN(SUBSTITUTE(AV1175,"Y",""))</f>
        <v/>
      </c>
      <c r="W1175" s="54">
        <f>IF(AR1175=1,LEN(AW1175)-LEN(SUBSTITUTE(AW1175,"Y","")),"")</f>
        <v/>
      </c>
      <c r="X1175" s="53">
        <f>5-(LEN(AV1175)-LEN(SUBSTITUTE(AV1175,"N","")))</f>
        <v/>
      </c>
      <c r="Y1175" s="54">
        <f>IF(AR1175=1,5-(LEN(AW1175)-LEN(SUBSTITUTE(AW1175,"N",""))),"")</f>
        <v/>
      </c>
      <c r="Z1175" s="55">
        <f>(V1175+5-X1175)/5</f>
        <v/>
      </c>
      <c r="AA1175" s="56">
        <f>IF(AR1175=1,(W1175+5-Y1175)/5,"")</f>
        <v/>
      </c>
      <c r="AB1175" s="57">
        <f>D1175*V1175/5</f>
        <v/>
      </c>
      <c r="AC1175" s="58">
        <f>IF(AR1175=1,D1175*W1175/5,"")</f>
        <v/>
      </c>
      <c r="AD1175" s="57">
        <f>D1175*X1175/5</f>
        <v/>
      </c>
      <c r="AE1175" s="58">
        <f>IF(AR1175=1,D1175*Y1175/5,"")</f>
        <v/>
      </c>
      <c r="AF1175" s="57">
        <f>D1175*Z1175</f>
        <v/>
      </c>
      <c r="AG1175" s="58">
        <f>IF(AR1175=1,D1175*AA1175,"")</f>
        <v/>
      </c>
      <c r="AH1175" s="14" t="inlineStr">
        <is>
          <t>Y: none | N: none | X: none | U: M1, M2, M3, M4, M5. See dataset-specific evidence note in MCDM_Grades and the complete rules in MCDM_Rubric.</t>
        </is>
      </c>
      <c r="AI1175" s="27" t="n"/>
      <c r="AJ1175" s="14" t="inlineStr">
        <is>
          <t>https://www.kaggle.com/datasets/salimhammadi07/miia-pothole-image-classification-challenge</t>
        </is>
      </c>
      <c r="AK1175" s="27" t="n"/>
      <c r="AL1175" s="14" t="inlineStr">
        <is>
          <t>P: primary documentation (not evaluator-verified data quality)</t>
        </is>
      </c>
      <c r="AM1175" s="27" t="n"/>
      <c r="AN1175" s="14" t="inlineStr">
        <is>
          <t>Kaggle dataset 1958942 v2</t>
        </is>
      </c>
      <c r="AO1175" s="27" t="n"/>
      <c r="AP1175" s="14" t="inlineStr">
        <is>
          <t>2026-09-07</t>
        </is>
      </c>
      <c r="AQ1175" s="27" t="n"/>
      <c r="AR1175" s="14">
        <f>IF(AND(AS1175=5,LEN(AW1175)=5,LEN(SUBSTITUTE(SUBSTITUTE(SUBSTITUTE(SUBSTITUTE(AW1175,"Y",""),"N",""),"U",""),"X",""))=0),1,0)</f>
        <v/>
      </c>
      <c r="AS1175" s="14">
        <f>COUNTA(G1175,J1175,M1175,P1175,S1175)</f>
        <v/>
      </c>
      <c r="AT1175" s="14">
        <f>SUM(IF(OR(G1175="Y",G1175="N",G1175="U",G1175="X"),IF(G1175=F1175,1,0),0),IF(OR(J1175="Y",J1175="N",J1175="U",J1175="X"),IF(J1175=I1175,1,0),0),IF(OR(M1175="Y",M1175="N",M1175="U",M1175="X"),IF(M1175=L1175,1,0),0),IF(OR(P1175="Y",P1175="N",P1175="U",P1175="X"),IF(P1175=O1175,1,0),0),IF(OR(S1175="Y",S1175="N",S1175="U",S1175="X"),IF(S1175=R1175,1,0),0))</f>
        <v/>
      </c>
      <c r="AU1175" s="14">
        <f>A1175&amp;"|"&amp;LEFT(C1175,1)</f>
        <v/>
      </c>
      <c r="AV1175" s="14">
        <f>F1175&amp;I1175&amp;L1175&amp;O1175&amp;R1175</f>
        <v/>
      </c>
      <c r="AW1175" s="14">
        <f>G1175&amp;J1175&amp;M1175&amp;P1175&amp;S1175</f>
        <v/>
      </c>
    </row>
    <row r="1176" ht="70" customHeight="1">
      <c r="A1176" s="14" t="inlineStr">
        <is>
          <t>DS-147</t>
        </is>
      </c>
      <c r="B1176" s="14" t="inlineStr">
        <is>
          <t>MIIA Pothole Image Classification Challenge</t>
        </is>
      </c>
      <c r="C1176" s="14" t="inlineStr">
        <is>
          <t>V Test Readiness</t>
        </is>
      </c>
      <c r="D1176" s="14">
        <f>MCDM_Settings!$D$13</f>
        <v/>
      </c>
      <c r="E1176" s="14" t="inlineStr">
        <is>
          <t>V1 Identify test data</t>
        </is>
      </c>
      <c r="F1176" s="21" t="inlineStr">
        <is>
          <t>U</t>
        </is>
      </c>
      <c r="G1176" s="23" t="n"/>
      <c r="H1176" s="14" t="inlineStr">
        <is>
          <t>V2 Define the splits</t>
        </is>
      </c>
      <c r="I1176" s="21" t="inlineStr">
        <is>
          <t>U</t>
        </is>
      </c>
      <c r="J1176" s="23" t="n"/>
      <c r="K1176" s="14" t="inlineStr">
        <is>
          <t>V3 Prevent leakage</t>
        </is>
      </c>
      <c r="L1176" s="21" t="inlineStr">
        <is>
          <t>U</t>
        </is>
      </c>
      <c r="M1176" s="23" t="n"/>
      <c r="N1176" s="14" t="inlineStr">
        <is>
          <t>V4 Provide a baseline</t>
        </is>
      </c>
      <c r="O1176" s="21" t="inlineStr">
        <is>
          <t>U</t>
        </is>
      </c>
      <c r="P1176" s="23" t="n"/>
      <c r="Q1176" s="14" t="inlineStr">
        <is>
          <t>V5 Report uncertainty</t>
        </is>
      </c>
      <c r="R1176" s="21" t="inlineStr">
        <is>
          <t>U</t>
        </is>
      </c>
      <c r="S1176" s="23" t="n"/>
      <c r="T1176" s="14">
        <f>IF(Z1176=0,IF(ISNUMBER(SEARCH("X",AV1176)),"Unrated (0-5; X)","Unrated (0-5)"),IF(Z1176=1,V1176&amp;"/5",V1176&amp;"-"&amp;X1176&amp;"/5 (P"&amp;IF(ISNUMBER(SEARCH("X",AV1176)),"; X","")&amp;")"))</f>
        <v/>
      </c>
      <c r="U1176" s="26">
        <f>IF(AS1176=0,"",IF(AR1176=0,"Incomplete/invalid",IF(AA1176=0,IF(ISNUMBER(SEARCH("X",AW1176)),"Unrated (0-5; X)","Unrated (0-5)"),IF(AA1176=1,W1176&amp;"/5",W1176&amp;"-"&amp;Y1176&amp;"/5 (P"&amp;IF(ISNUMBER(SEARCH("X",AW1176)),"; X","")&amp;")"))))</f>
        <v/>
      </c>
      <c r="V1176" s="53">
        <f>LEN(AV1176)-LEN(SUBSTITUTE(AV1176,"Y",""))</f>
        <v/>
      </c>
      <c r="W1176" s="54">
        <f>IF(AR1176=1,LEN(AW1176)-LEN(SUBSTITUTE(AW1176,"Y","")),"")</f>
        <v/>
      </c>
      <c r="X1176" s="53">
        <f>5-(LEN(AV1176)-LEN(SUBSTITUTE(AV1176,"N","")))</f>
        <v/>
      </c>
      <c r="Y1176" s="54">
        <f>IF(AR1176=1,5-(LEN(AW1176)-LEN(SUBSTITUTE(AW1176,"N",""))),"")</f>
        <v/>
      </c>
      <c r="Z1176" s="55">
        <f>(V1176+5-X1176)/5</f>
        <v/>
      </c>
      <c r="AA1176" s="56">
        <f>IF(AR1176=1,(W1176+5-Y1176)/5,"")</f>
        <v/>
      </c>
      <c r="AB1176" s="57">
        <f>D1176*V1176/5</f>
        <v/>
      </c>
      <c r="AC1176" s="58">
        <f>IF(AR1176=1,D1176*W1176/5,"")</f>
        <v/>
      </c>
      <c r="AD1176" s="57">
        <f>D1176*X1176/5</f>
        <v/>
      </c>
      <c r="AE1176" s="58">
        <f>IF(AR1176=1,D1176*Y1176/5,"")</f>
        <v/>
      </c>
      <c r="AF1176" s="57">
        <f>D1176*Z1176</f>
        <v/>
      </c>
      <c r="AG1176" s="58">
        <f>IF(AR1176=1,D1176*AA1176,"")</f>
        <v/>
      </c>
      <c r="AH1176" s="14" t="inlineStr">
        <is>
          <t>Y: none | N: none | X: none | U: V1, V2, V3, V4, V5. See dataset-specific evidence note in MCDM_Grades and the complete rules in MCDM_Rubric.</t>
        </is>
      </c>
      <c r="AI1176" s="27" t="n"/>
      <c r="AJ1176" s="14" t="inlineStr">
        <is>
          <t>https://www.kaggle.com/datasets/salimhammadi07/miia-pothole-image-classification-challenge</t>
        </is>
      </c>
      <c r="AK1176" s="27" t="n"/>
      <c r="AL1176" s="14" t="inlineStr">
        <is>
          <t>P: primary documentation (not evaluator-verified data quality)</t>
        </is>
      </c>
      <c r="AM1176" s="27" t="n"/>
      <c r="AN1176" s="14" t="inlineStr">
        <is>
          <t>Kaggle dataset 1958942 v2</t>
        </is>
      </c>
      <c r="AO1176" s="27" t="n"/>
      <c r="AP1176" s="14" t="inlineStr">
        <is>
          <t>2026-09-07</t>
        </is>
      </c>
      <c r="AQ1176" s="27" t="n"/>
      <c r="AR1176" s="14">
        <f>IF(AND(AS1176=5,LEN(AW1176)=5,LEN(SUBSTITUTE(SUBSTITUTE(SUBSTITUTE(SUBSTITUTE(AW1176,"Y",""),"N",""),"U",""),"X",""))=0),1,0)</f>
        <v/>
      </c>
      <c r="AS1176" s="14">
        <f>COUNTA(G1176,J1176,M1176,P1176,S1176)</f>
        <v/>
      </c>
      <c r="AT1176" s="14">
        <f>SUM(IF(OR(G1176="Y",G1176="N",G1176="U",G1176="X"),IF(G1176=F1176,1,0),0),IF(OR(J1176="Y",J1176="N",J1176="U",J1176="X"),IF(J1176=I1176,1,0),0),IF(OR(M1176="Y",M1176="N",M1176="U",M1176="X"),IF(M1176=L1176,1,0),0),IF(OR(P1176="Y",P1176="N",P1176="U",P1176="X"),IF(P1176=O1176,1,0),0),IF(OR(S1176="Y",S1176="N",S1176="U",S1176="X"),IF(S1176=R1176,1,0),0))</f>
        <v/>
      </c>
      <c r="AU1176" s="14">
        <f>A1176&amp;"|"&amp;LEFT(C1176,1)</f>
        <v/>
      </c>
      <c r="AV1176" s="14">
        <f>F1176&amp;I1176&amp;L1176&amp;O1176&amp;R1176</f>
        <v/>
      </c>
      <c r="AW1176" s="14">
        <f>G1176&amp;J1176&amp;M1176&amp;P1176&amp;S1176</f>
        <v/>
      </c>
    </row>
    <row r="1177" ht="70" customHeight="1">
      <c r="A1177" s="14" t="inlineStr">
        <is>
          <t>DS-147</t>
        </is>
      </c>
      <c r="B1177" s="14" t="inlineStr">
        <is>
          <t>MIIA Pothole Image Classification Challenge</t>
        </is>
      </c>
      <c r="C1177" s="14" t="inlineStr">
        <is>
          <t>E Engineering Value</t>
        </is>
      </c>
      <c r="D1177" s="14">
        <f>MCDM_Settings!$D$14</f>
        <v/>
      </c>
      <c r="E1177" s="14" t="inlineStr">
        <is>
          <t>E1 Define the outcome</t>
        </is>
      </c>
      <c r="F1177" s="21" t="inlineStr">
        <is>
          <t>U</t>
        </is>
      </c>
      <c r="G1177" s="23" t="n"/>
      <c r="H1177" s="14" t="inlineStr">
        <is>
          <t>E2 Provide measurements</t>
        </is>
      </c>
      <c r="I1177" s="21" t="inlineStr">
        <is>
          <t>U</t>
        </is>
      </c>
      <c r="J1177" s="23" t="n"/>
      <c r="K1177" s="14" t="inlineStr">
        <is>
          <t>E3 Link the records</t>
        </is>
      </c>
      <c r="L1177" s="21" t="inlineStr">
        <is>
          <t>U</t>
        </is>
      </c>
      <c r="M1177" s="23" t="n"/>
      <c r="N1177" s="14" t="inlineStr">
        <is>
          <t>E4 Map agency needs</t>
        </is>
      </c>
      <c r="O1177" s="21" t="inlineStr">
        <is>
          <t>U</t>
        </is>
      </c>
      <c r="P1177" s="23" t="n"/>
      <c r="Q1177" s="14" t="inlineStr">
        <is>
          <t>E5 Validate the decision</t>
        </is>
      </c>
      <c r="R1177" s="21" t="inlineStr">
        <is>
          <t>U</t>
        </is>
      </c>
      <c r="S1177" s="23" t="n"/>
      <c r="T1177" s="14">
        <f>IF(Z1177=0,IF(ISNUMBER(SEARCH("X",AV1177)),"Unrated (0-5; X)","Unrated (0-5)"),IF(Z1177=1,V1177&amp;"/5",V1177&amp;"-"&amp;X1177&amp;"/5 (P"&amp;IF(ISNUMBER(SEARCH("X",AV1177)),"; X","")&amp;")"))</f>
        <v/>
      </c>
      <c r="U1177" s="26">
        <f>IF(AS1177=0,"",IF(AR1177=0,"Incomplete/invalid",IF(AA1177=0,IF(ISNUMBER(SEARCH("X",AW1177)),"Unrated (0-5; X)","Unrated (0-5)"),IF(AA1177=1,W1177&amp;"/5",W1177&amp;"-"&amp;Y1177&amp;"/5 (P"&amp;IF(ISNUMBER(SEARCH("X",AW1177)),"; X","")&amp;")"))))</f>
        <v/>
      </c>
      <c r="V1177" s="53">
        <f>LEN(AV1177)-LEN(SUBSTITUTE(AV1177,"Y",""))</f>
        <v/>
      </c>
      <c r="W1177" s="54">
        <f>IF(AR1177=1,LEN(AW1177)-LEN(SUBSTITUTE(AW1177,"Y","")),"")</f>
        <v/>
      </c>
      <c r="X1177" s="53">
        <f>5-(LEN(AV1177)-LEN(SUBSTITUTE(AV1177,"N","")))</f>
        <v/>
      </c>
      <c r="Y1177" s="54">
        <f>IF(AR1177=1,5-(LEN(AW1177)-LEN(SUBSTITUTE(AW1177,"N",""))),"")</f>
        <v/>
      </c>
      <c r="Z1177" s="55">
        <f>(V1177+5-X1177)/5</f>
        <v/>
      </c>
      <c r="AA1177" s="56">
        <f>IF(AR1177=1,(W1177+5-Y1177)/5,"")</f>
        <v/>
      </c>
      <c r="AB1177" s="57">
        <f>D1177*V1177/5</f>
        <v/>
      </c>
      <c r="AC1177" s="58">
        <f>IF(AR1177=1,D1177*W1177/5,"")</f>
        <v/>
      </c>
      <c r="AD1177" s="57">
        <f>D1177*X1177/5</f>
        <v/>
      </c>
      <c r="AE1177" s="58">
        <f>IF(AR1177=1,D1177*Y1177/5,"")</f>
        <v/>
      </c>
      <c r="AF1177" s="57">
        <f>D1177*Z1177</f>
        <v/>
      </c>
      <c r="AG1177" s="58">
        <f>IF(AR1177=1,D1177*AA1177,"")</f>
        <v/>
      </c>
      <c r="AH1177" s="14" t="inlineStr">
        <is>
          <t>Y: none | N: none | X: none | U: E1, E2, E3, E4, E5. See dataset-specific evidence note in MCDM_Grades and the complete rules in MCDM_Rubric.</t>
        </is>
      </c>
      <c r="AI1177" s="27" t="n"/>
      <c r="AJ1177" s="14" t="inlineStr">
        <is>
          <t>https://www.kaggle.com/datasets/salimhammadi07/miia-pothole-image-classification-challenge</t>
        </is>
      </c>
      <c r="AK1177" s="27" t="n"/>
      <c r="AL1177" s="14" t="inlineStr">
        <is>
          <t>P: primary documentation (not evaluator-verified data quality)</t>
        </is>
      </c>
      <c r="AM1177" s="27" t="n"/>
      <c r="AN1177" s="14" t="inlineStr">
        <is>
          <t>Kaggle dataset 1958942 v2</t>
        </is>
      </c>
      <c r="AO1177" s="27" t="n"/>
      <c r="AP1177" s="14" t="inlineStr">
        <is>
          <t>2026-09-07</t>
        </is>
      </c>
      <c r="AQ1177" s="27" t="n"/>
      <c r="AR1177" s="14">
        <f>IF(AND(AS1177=5,LEN(AW1177)=5,LEN(SUBSTITUTE(SUBSTITUTE(SUBSTITUTE(SUBSTITUTE(AW1177,"Y",""),"N",""),"U",""),"X",""))=0),1,0)</f>
        <v/>
      </c>
      <c r="AS1177" s="14">
        <f>COUNTA(G1177,J1177,M1177,P1177,S1177)</f>
        <v/>
      </c>
      <c r="AT1177" s="14">
        <f>SUM(IF(OR(G1177="Y",G1177="N",G1177="U",G1177="X"),IF(G1177=F1177,1,0),0),IF(OR(J1177="Y",J1177="N",J1177="U",J1177="X"),IF(J1177=I1177,1,0),0),IF(OR(M1177="Y",M1177="N",M1177="U",M1177="X"),IF(M1177=L1177,1,0),0),IF(OR(P1177="Y",P1177="N",P1177="U",P1177="X"),IF(P1177=O1177,1,0),0),IF(OR(S1177="Y",S1177="N",S1177="U",S1177="X"),IF(S1177=R1177,1,0),0))</f>
        <v/>
      </c>
      <c r="AU1177" s="14">
        <f>A1177&amp;"|"&amp;LEFT(C1177,1)</f>
        <v/>
      </c>
      <c r="AV1177" s="14">
        <f>F1177&amp;I1177&amp;L1177&amp;O1177&amp;R1177</f>
        <v/>
      </c>
      <c r="AW1177" s="14">
        <f>G1177&amp;J1177&amp;M1177&amp;P1177&amp;S1177</f>
        <v/>
      </c>
    </row>
    <row r="1178" ht="70" customHeight="1">
      <c r="A1178" s="14" t="inlineStr">
        <is>
          <t>DS-148</t>
        </is>
      </c>
      <c r="B1178" s="14" t="inlineStr">
        <is>
          <t>Post-Earthquake Asphalt Crack Classification</t>
        </is>
      </c>
      <c r="C1178" s="14" t="inlineStr">
        <is>
          <t>A Access</t>
        </is>
      </c>
      <c r="D1178" s="14">
        <f>MCDM_Settings!$D$7</f>
        <v/>
      </c>
      <c r="E1178" s="14" t="inlineStr">
        <is>
          <t>A1 Find the release</t>
        </is>
      </c>
      <c r="F1178" s="21" t="inlineStr">
        <is>
          <t>Y</t>
        </is>
      </c>
      <c r="G1178" s="23" t="n"/>
      <c r="H1178" s="14" t="inlineStr">
        <is>
          <t>A2 Get the data</t>
        </is>
      </c>
      <c r="I1178" s="21" t="inlineStr">
        <is>
          <t>Y</t>
        </is>
      </c>
      <c r="J1178" s="23" t="n"/>
      <c r="K1178" s="14" t="inlineStr">
        <is>
          <t>A3 Check the license</t>
        </is>
      </c>
      <c r="L1178" s="21" t="inlineStr">
        <is>
          <t>Y</t>
        </is>
      </c>
      <c r="M1178" s="23" t="n"/>
      <c r="N1178" s="14" t="inlineStr">
        <is>
          <t>A4 Check other rights</t>
        </is>
      </c>
      <c r="O1178" s="21" t="inlineStr">
        <is>
          <t>U</t>
        </is>
      </c>
      <c r="P1178" s="23" t="n"/>
      <c r="Q1178" s="14" t="inlineStr">
        <is>
          <t>A5 Open a sample</t>
        </is>
      </c>
      <c r="R1178" s="21" t="inlineStr">
        <is>
          <t>U</t>
        </is>
      </c>
      <c r="S1178" s="23" t="n"/>
      <c r="T1178" s="14">
        <f>IF(Z1178=0,IF(ISNUMBER(SEARCH("X",AV1178)),"Unrated (0-5; X)","Unrated (0-5)"),IF(Z1178=1,V1178&amp;"/5",V1178&amp;"-"&amp;X1178&amp;"/5 (P"&amp;IF(ISNUMBER(SEARCH("X",AV1178)),"; X","")&amp;")"))</f>
        <v/>
      </c>
      <c r="U1178" s="26">
        <f>IF(AS1178=0,"",IF(AR1178=0,"Incomplete/invalid",IF(AA1178=0,IF(ISNUMBER(SEARCH("X",AW1178)),"Unrated (0-5; X)","Unrated (0-5)"),IF(AA1178=1,W1178&amp;"/5",W1178&amp;"-"&amp;Y1178&amp;"/5 (P"&amp;IF(ISNUMBER(SEARCH("X",AW1178)),"; X","")&amp;")"))))</f>
        <v/>
      </c>
      <c r="V1178" s="53">
        <f>LEN(AV1178)-LEN(SUBSTITUTE(AV1178,"Y",""))</f>
        <v/>
      </c>
      <c r="W1178" s="54">
        <f>IF(AR1178=1,LEN(AW1178)-LEN(SUBSTITUTE(AW1178,"Y","")),"")</f>
        <v/>
      </c>
      <c r="X1178" s="53">
        <f>5-(LEN(AV1178)-LEN(SUBSTITUTE(AV1178,"N","")))</f>
        <v/>
      </c>
      <c r="Y1178" s="54">
        <f>IF(AR1178=1,5-(LEN(AW1178)-LEN(SUBSTITUTE(AW1178,"N",""))),"")</f>
        <v/>
      </c>
      <c r="Z1178" s="55">
        <f>(V1178+5-X1178)/5</f>
        <v/>
      </c>
      <c r="AA1178" s="56">
        <f>IF(AR1178=1,(W1178+5-Y1178)/5,"")</f>
        <v/>
      </c>
      <c r="AB1178" s="57">
        <f>D1178*V1178/5</f>
        <v/>
      </c>
      <c r="AC1178" s="58">
        <f>IF(AR1178=1,D1178*W1178/5,"")</f>
        <v/>
      </c>
      <c r="AD1178" s="57">
        <f>D1178*X1178/5</f>
        <v/>
      </c>
      <c r="AE1178" s="58">
        <f>IF(AR1178=1,D1178*Y1178/5,"")</f>
        <v/>
      </c>
      <c r="AF1178" s="57">
        <f>D1178*Z1178</f>
        <v/>
      </c>
      <c r="AG1178" s="58">
        <f>IF(AR1178=1,D1178*AA1178,"")</f>
        <v/>
      </c>
      <c r="AH1178" s="14" t="inlineStr">
        <is>
          <t>Y: A1, A2, A3 | N: none | X: none | U: A4, A5. See dataset-specific evidence note in MCDM_Grades and the complete rules in MCDM_Rubric.</t>
        </is>
      </c>
      <c r="AI1178" s="27" t="n"/>
      <c r="AJ1178" s="14" t="inlineStr">
        <is>
          <t>https://www.kaggle.com/datasets/bandisr/post-earthquake-asphalt-crack-classification</t>
        </is>
      </c>
      <c r="AK1178" s="27" t="n"/>
      <c r="AL1178" s="14" t="inlineStr">
        <is>
          <t>P: primary documentation (not evaluator-verified data quality)</t>
        </is>
      </c>
      <c r="AM1178" s="27" t="n"/>
      <c r="AN1178" s="14" t="inlineStr">
        <is>
          <t>Kaggle dataset 6905421 v1</t>
        </is>
      </c>
      <c r="AO1178" s="27" t="n"/>
      <c r="AP1178" s="14" t="inlineStr">
        <is>
          <t>2026-09-07</t>
        </is>
      </c>
      <c r="AQ1178" s="27" t="n"/>
      <c r="AR1178" s="14">
        <f>IF(AND(AS1178=5,LEN(AW1178)=5,LEN(SUBSTITUTE(SUBSTITUTE(SUBSTITUTE(SUBSTITUTE(AW1178,"Y",""),"N",""),"U",""),"X",""))=0),1,0)</f>
        <v/>
      </c>
      <c r="AS1178" s="14">
        <f>COUNTA(G1178,J1178,M1178,P1178,S1178)</f>
        <v/>
      </c>
      <c r="AT1178" s="14">
        <f>SUM(IF(OR(G1178="Y",G1178="N",G1178="U",G1178="X"),IF(G1178=F1178,1,0),0),IF(OR(J1178="Y",J1178="N",J1178="U",J1178="X"),IF(J1178=I1178,1,0),0),IF(OR(M1178="Y",M1178="N",M1178="U",M1178="X"),IF(M1178=L1178,1,0),0),IF(OR(P1178="Y",P1178="N",P1178="U",P1178="X"),IF(P1178=O1178,1,0),0),IF(OR(S1178="Y",S1178="N",S1178="U",S1178="X"),IF(S1178=R1178,1,0),0))</f>
        <v/>
      </c>
      <c r="AU1178" s="14">
        <f>A1178&amp;"|"&amp;LEFT(C1178,1)</f>
        <v/>
      </c>
      <c r="AV1178" s="14">
        <f>F1178&amp;I1178&amp;L1178&amp;O1178&amp;R1178</f>
        <v/>
      </c>
      <c r="AW1178" s="14">
        <f>G1178&amp;J1178&amp;M1178&amp;P1178&amp;S1178</f>
        <v/>
      </c>
    </row>
    <row r="1179" ht="70" customHeight="1">
      <c r="A1179" s="14" t="inlineStr">
        <is>
          <t>DS-148</t>
        </is>
      </c>
      <c r="B1179" s="14" t="inlineStr">
        <is>
          <t>Post-Earthquake Asphalt Crack Classification</t>
        </is>
      </c>
      <c r="C1179" s="14" t="inlineStr">
        <is>
          <t>L Label Quality</t>
        </is>
      </c>
      <c r="D1179" s="14">
        <f>MCDM_Settings!$D$8</f>
        <v/>
      </c>
      <c r="E1179" s="14" t="inlineStr">
        <is>
          <t>L1 Define the targets</t>
        </is>
      </c>
      <c r="F1179" s="21" t="inlineStr">
        <is>
          <t>Y</t>
        </is>
      </c>
      <c r="G1179" s="23" t="n"/>
      <c r="H1179" s="14" t="inlineStr">
        <is>
          <t>L2 Explain the rules</t>
        </is>
      </c>
      <c r="I1179" s="21" t="inlineStr">
        <is>
          <t>U</t>
        </is>
      </c>
      <c r="J1179" s="23" t="n"/>
      <c r="K1179" s="14" t="inlineStr">
        <is>
          <t>L3 Identify the team</t>
        </is>
      </c>
      <c r="L1179" s="21" t="inlineStr">
        <is>
          <t>U</t>
        </is>
      </c>
      <c r="M1179" s="23" t="n"/>
      <c r="N1179" s="14" t="inlineStr">
        <is>
          <t>L4 Review and correct</t>
        </is>
      </c>
      <c r="O1179" s="21" t="inlineStr">
        <is>
          <t>U</t>
        </is>
      </c>
      <c r="P1179" s="23" t="n"/>
      <c r="Q1179" s="14" t="inlineStr">
        <is>
          <t>L5 Measure reliability</t>
        </is>
      </c>
      <c r="R1179" s="21" t="inlineStr">
        <is>
          <t>U</t>
        </is>
      </c>
      <c r="S1179" s="23" t="n"/>
      <c r="T1179" s="14">
        <f>IF(Z1179=0,IF(ISNUMBER(SEARCH("X",AV1179)),"Unrated (0-5; X)","Unrated (0-5)"),IF(Z1179=1,V1179&amp;"/5",V1179&amp;"-"&amp;X1179&amp;"/5 (P"&amp;IF(ISNUMBER(SEARCH("X",AV1179)),"; X","")&amp;")"))</f>
        <v/>
      </c>
      <c r="U1179" s="26">
        <f>IF(AS1179=0,"",IF(AR1179=0,"Incomplete/invalid",IF(AA1179=0,IF(ISNUMBER(SEARCH("X",AW1179)),"Unrated (0-5; X)","Unrated (0-5)"),IF(AA1179=1,W1179&amp;"/5",W1179&amp;"-"&amp;Y1179&amp;"/5 (P"&amp;IF(ISNUMBER(SEARCH("X",AW1179)),"; X","")&amp;")"))))</f>
        <v/>
      </c>
      <c r="V1179" s="53">
        <f>LEN(AV1179)-LEN(SUBSTITUTE(AV1179,"Y",""))</f>
        <v/>
      </c>
      <c r="W1179" s="54">
        <f>IF(AR1179=1,LEN(AW1179)-LEN(SUBSTITUTE(AW1179,"Y","")),"")</f>
        <v/>
      </c>
      <c r="X1179" s="53">
        <f>5-(LEN(AV1179)-LEN(SUBSTITUTE(AV1179,"N","")))</f>
        <v/>
      </c>
      <c r="Y1179" s="54">
        <f>IF(AR1179=1,5-(LEN(AW1179)-LEN(SUBSTITUTE(AW1179,"N",""))),"")</f>
        <v/>
      </c>
      <c r="Z1179" s="55">
        <f>(V1179+5-X1179)/5</f>
        <v/>
      </c>
      <c r="AA1179" s="56">
        <f>IF(AR1179=1,(W1179+5-Y1179)/5,"")</f>
        <v/>
      </c>
      <c r="AB1179" s="57">
        <f>D1179*V1179/5</f>
        <v/>
      </c>
      <c r="AC1179" s="58">
        <f>IF(AR1179=1,D1179*W1179/5,"")</f>
        <v/>
      </c>
      <c r="AD1179" s="57">
        <f>D1179*X1179/5</f>
        <v/>
      </c>
      <c r="AE1179" s="58">
        <f>IF(AR1179=1,D1179*Y1179/5,"")</f>
        <v/>
      </c>
      <c r="AF1179" s="57">
        <f>D1179*Z1179</f>
        <v/>
      </c>
      <c r="AG1179" s="58">
        <f>IF(AR1179=1,D1179*AA1179,"")</f>
        <v/>
      </c>
      <c r="AH1179" s="14" t="inlineStr">
        <is>
          <t>Y: L1 | N: none | X: none | U: L2, L3, L4, L5. See dataset-specific evidence note in MCDM_Grades and the complete rules in MCDM_Rubric.</t>
        </is>
      </c>
      <c r="AI1179" s="27" t="n"/>
      <c r="AJ1179" s="14" t="inlineStr">
        <is>
          <t>https://www.kaggle.com/datasets/bandisr/post-earthquake-asphalt-crack-classification</t>
        </is>
      </c>
      <c r="AK1179" s="27" t="n"/>
      <c r="AL1179" s="14" t="inlineStr">
        <is>
          <t>P: primary documentation (not evaluator-verified data quality)</t>
        </is>
      </c>
      <c r="AM1179" s="27" t="n"/>
      <c r="AN1179" s="14" t="inlineStr">
        <is>
          <t>Kaggle dataset 6905421 v1</t>
        </is>
      </c>
      <c r="AO1179" s="27" t="n"/>
      <c r="AP1179" s="14" t="inlineStr">
        <is>
          <t>2026-09-07</t>
        </is>
      </c>
      <c r="AQ1179" s="27" t="n"/>
      <c r="AR1179" s="14">
        <f>IF(AND(AS1179=5,LEN(AW1179)=5,LEN(SUBSTITUTE(SUBSTITUTE(SUBSTITUTE(SUBSTITUTE(AW1179,"Y",""),"N",""),"U",""),"X",""))=0),1,0)</f>
        <v/>
      </c>
      <c r="AS1179" s="14">
        <f>COUNTA(G1179,J1179,M1179,P1179,S1179)</f>
        <v/>
      </c>
      <c r="AT1179" s="14">
        <f>SUM(IF(OR(G1179="Y",G1179="N",G1179="U",G1179="X"),IF(G1179=F1179,1,0),0),IF(OR(J1179="Y",J1179="N",J1179="U",J1179="X"),IF(J1179=I1179,1,0),0),IF(OR(M1179="Y",M1179="N",M1179="U",M1179="X"),IF(M1179=L1179,1,0),0),IF(OR(P1179="Y",P1179="N",P1179="U",P1179="X"),IF(P1179=O1179,1,0),0),IF(OR(S1179="Y",S1179="N",S1179="U",S1179="X"),IF(S1179=R1179,1,0),0))</f>
        <v/>
      </c>
      <c r="AU1179" s="14">
        <f>A1179&amp;"|"&amp;LEFT(C1179,1)</f>
        <v/>
      </c>
      <c r="AV1179" s="14">
        <f>F1179&amp;I1179&amp;L1179&amp;O1179&amp;R1179</f>
        <v/>
      </c>
      <c r="AW1179" s="14">
        <f>G1179&amp;J1179&amp;M1179&amp;P1179&amp;S1179</f>
        <v/>
      </c>
    </row>
    <row r="1180" ht="70" customHeight="1">
      <c r="A1180" s="14" t="inlineStr">
        <is>
          <t>DS-148</t>
        </is>
      </c>
      <c r="B1180" s="14" t="inlineStr">
        <is>
          <t>Post-Earthquake Asphalt Crack Classification</t>
        </is>
      </c>
      <c r="C1180" s="14" t="inlineStr">
        <is>
          <t>D Documentation</t>
        </is>
      </c>
      <c r="D1180" s="14">
        <f>MCDM_Settings!$D$9</f>
        <v/>
      </c>
      <c r="E1180" s="14" t="inlineStr">
        <is>
          <t>D1 Describe the files</t>
        </is>
      </c>
      <c r="F1180" s="21" t="inlineStr">
        <is>
          <t>U</t>
        </is>
      </c>
      <c r="G1180" s="23" t="n"/>
      <c r="H1180" s="14" t="inlineStr">
        <is>
          <t>D2 Explain the source</t>
        </is>
      </c>
      <c r="I1180" s="21" t="inlineStr">
        <is>
          <t>Y</t>
        </is>
      </c>
      <c r="J1180" s="23" t="n"/>
      <c r="K1180" s="14" t="inlineStr">
        <is>
          <t>D3 Track the version</t>
        </is>
      </c>
      <c r="L1180" s="21" t="inlineStr">
        <is>
          <t>Y</t>
        </is>
      </c>
      <c r="M1180" s="23" t="n"/>
      <c r="N1180" s="14" t="inlineStr">
        <is>
          <t>D4 State the limits</t>
        </is>
      </c>
      <c r="O1180" s="21" t="inlineStr">
        <is>
          <t>U</t>
        </is>
      </c>
      <c r="P1180" s="23" t="n"/>
      <c r="Q1180" s="14" t="inlineStr">
        <is>
          <t>D5 Locate the details</t>
        </is>
      </c>
      <c r="R1180" s="21" t="inlineStr">
        <is>
          <t>Y</t>
        </is>
      </c>
      <c r="S1180" s="23" t="n"/>
      <c r="T1180" s="14">
        <f>IF(Z1180=0,IF(ISNUMBER(SEARCH("X",AV1180)),"Unrated (0-5; X)","Unrated (0-5)"),IF(Z1180=1,V1180&amp;"/5",V1180&amp;"-"&amp;X1180&amp;"/5 (P"&amp;IF(ISNUMBER(SEARCH("X",AV1180)),"; X","")&amp;")"))</f>
        <v/>
      </c>
      <c r="U1180" s="26">
        <f>IF(AS1180=0,"",IF(AR1180=0,"Incomplete/invalid",IF(AA1180=0,IF(ISNUMBER(SEARCH("X",AW1180)),"Unrated (0-5; X)","Unrated (0-5)"),IF(AA1180=1,W1180&amp;"/5",W1180&amp;"-"&amp;Y1180&amp;"/5 (P"&amp;IF(ISNUMBER(SEARCH("X",AW1180)),"; X","")&amp;")"))))</f>
        <v/>
      </c>
      <c r="V1180" s="53">
        <f>LEN(AV1180)-LEN(SUBSTITUTE(AV1180,"Y",""))</f>
        <v/>
      </c>
      <c r="W1180" s="54">
        <f>IF(AR1180=1,LEN(AW1180)-LEN(SUBSTITUTE(AW1180,"Y","")),"")</f>
        <v/>
      </c>
      <c r="X1180" s="53">
        <f>5-(LEN(AV1180)-LEN(SUBSTITUTE(AV1180,"N","")))</f>
        <v/>
      </c>
      <c r="Y1180" s="54">
        <f>IF(AR1180=1,5-(LEN(AW1180)-LEN(SUBSTITUTE(AW1180,"N",""))),"")</f>
        <v/>
      </c>
      <c r="Z1180" s="55">
        <f>(V1180+5-X1180)/5</f>
        <v/>
      </c>
      <c r="AA1180" s="56">
        <f>IF(AR1180=1,(W1180+5-Y1180)/5,"")</f>
        <v/>
      </c>
      <c r="AB1180" s="57">
        <f>D1180*V1180/5</f>
        <v/>
      </c>
      <c r="AC1180" s="58">
        <f>IF(AR1180=1,D1180*W1180/5,"")</f>
        <v/>
      </c>
      <c r="AD1180" s="57">
        <f>D1180*X1180/5</f>
        <v/>
      </c>
      <c r="AE1180" s="58">
        <f>IF(AR1180=1,D1180*Y1180/5,"")</f>
        <v/>
      </c>
      <c r="AF1180" s="57">
        <f>D1180*Z1180</f>
        <v/>
      </c>
      <c r="AG1180" s="58">
        <f>IF(AR1180=1,D1180*AA1180,"")</f>
        <v/>
      </c>
      <c r="AH1180" s="14" t="inlineStr">
        <is>
          <t>Y: D2, D3, D5 | N: none | X: none | U: D1, D4. See dataset-specific evidence note in MCDM_Grades and the complete rules in MCDM_Rubric.</t>
        </is>
      </c>
      <c r="AI1180" s="27" t="n"/>
      <c r="AJ1180" s="14" t="inlineStr">
        <is>
          <t>https://www.kaggle.com/datasets/bandisr/post-earthquake-asphalt-crack-classification</t>
        </is>
      </c>
      <c r="AK1180" s="27" t="n"/>
      <c r="AL1180" s="14" t="inlineStr">
        <is>
          <t>P: primary documentation (not evaluator-verified data quality)</t>
        </is>
      </c>
      <c r="AM1180" s="27" t="n"/>
      <c r="AN1180" s="14" t="inlineStr">
        <is>
          <t>Kaggle dataset 6905421 v1</t>
        </is>
      </c>
      <c r="AO1180" s="27" t="n"/>
      <c r="AP1180" s="14" t="inlineStr">
        <is>
          <t>2026-09-07</t>
        </is>
      </c>
      <c r="AQ1180" s="27" t="n"/>
      <c r="AR1180" s="14">
        <f>IF(AND(AS1180=5,LEN(AW1180)=5,LEN(SUBSTITUTE(SUBSTITUTE(SUBSTITUTE(SUBSTITUTE(AW1180,"Y",""),"N",""),"U",""),"X",""))=0),1,0)</f>
        <v/>
      </c>
      <c r="AS1180" s="14">
        <f>COUNTA(G1180,J1180,M1180,P1180,S1180)</f>
        <v/>
      </c>
      <c r="AT1180" s="14">
        <f>SUM(IF(OR(G1180="Y",G1180="N",G1180="U",G1180="X"),IF(G1180=F1180,1,0),0),IF(OR(J1180="Y",J1180="N",J1180="U",J1180="X"),IF(J1180=I1180,1,0),0),IF(OR(M1180="Y",M1180="N",M1180="U",M1180="X"),IF(M1180=L1180,1,0),0),IF(OR(P1180="Y",P1180="N",P1180="U",P1180="X"),IF(P1180=O1180,1,0),0),IF(OR(S1180="Y",S1180="N",S1180="U",S1180="X"),IF(S1180=R1180,1,0),0))</f>
        <v/>
      </c>
      <c r="AU1180" s="14">
        <f>A1180&amp;"|"&amp;LEFT(C1180,1)</f>
        <v/>
      </c>
      <c r="AV1180" s="14">
        <f>F1180&amp;I1180&amp;L1180&amp;O1180&amp;R1180</f>
        <v/>
      </c>
      <c r="AW1180" s="14">
        <f>G1180&amp;J1180&amp;M1180&amp;P1180&amp;S1180</f>
        <v/>
      </c>
    </row>
    <row r="1181" ht="70" customHeight="1">
      <c r="A1181" s="14" t="inlineStr">
        <is>
          <t>DS-148</t>
        </is>
      </c>
      <c r="B1181" s="14" t="inlineStr">
        <is>
          <t>Post-Earthquake Asphalt Crack Classification</t>
        </is>
      </c>
      <c r="C1181" s="14" t="inlineStr">
        <is>
          <t>C Sample Size</t>
        </is>
      </c>
      <c r="D1181" s="14">
        <f>MCDM_Settings!$D$10</f>
        <v/>
      </c>
      <c r="E1181" s="14" t="inlineStr">
        <is>
          <t>C1 Count originals</t>
        </is>
      </c>
      <c r="F1181" s="21" t="inlineStr">
        <is>
          <t>Y</t>
        </is>
      </c>
      <c r="G1181" s="23" t="n"/>
      <c r="H1181" s="14" t="inlineStr">
        <is>
          <t>C2 Count each class</t>
        </is>
      </c>
      <c r="I1181" s="21" t="inlineStr">
        <is>
          <t>Y</t>
        </is>
      </c>
      <c r="J1181" s="23" t="n"/>
      <c r="K1181" s="14" t="inlineStr">
        <is>
          <t>C3 Count each group</t>
        </is>
      </c>
      <c r="L1181" s="21" t="inlineStr">
        <is>
          <t>U</t>
        </is>
      </c>
      <c r="M1181" s="23" t="n"/>
      <c r="N1181" s="14" t="inlineStr">
        <is>
          <t>C4 Count each split</t>
        </is>
      </c>
      <c r="O1181" s="21" t="inlineStr">
        <is>
          <t>U</t>
        </is>
      </c>
      <c r="P1181" s="23" t="n"/>
      <c r="Q1181" s="14" t="inlineStr">
        <is>
          <t>C5 Justify the size</t>
        </is>
      </c>
      <c r="R1181" s="21" t="inlineStr">
        <is>
          <t>U</t>
        </is>
      </c>
      <c r="S1181" s="23" t="n"/>
      <c r="T1181" s="14">
        <f>IF(Z1181=0,IF(ISNUMBER(SEARCH("X",AV1181)),"Unrated (0-5; X)","Unrated (0-5)"),IF(Z1181=1,V1181&amp;"/5",V1181&amp;"-"&amp;X1181&amp;"/5 (P"&amp;IF(ISNUMBER(SEARCH("X",AV1181)),"; X","")&amp;")"))</f>
        <v/>
      </c>
      <c r="U1181" s="26">
        <f>IF(AS1181=0,"",IF(AR1181=0,"Incomplete/invalid",IF(AA1181=0,IF(ISNUMBER(SEARCH("X",AW1181)),"Unrated (0-5; X)","Unrated (0-5)"),IF(AA1181=1,W1181&amp;"/5",W1181&amp;"-"&amp;Y1181&amp;"/5 (P"&amp;IF(ISNUMBER(SEARCH("X",AW1181)),"; X","")&amp;")"))))</f>
        <v/>
      </c>
      <c r="V1181" s="53">
        <f>LEN(AV1181)-LEN(SUBSTITUTE(AV1181,"Y",""))</f>
        <v/>
      </c>
      <c r="W1181" s="54">
        <f>IF(AR1181=1,LEN(AW1181)-LEN(SUBSTITUTE(AW1181,"Y","")),"")</f>
        <v/>
      </c>
      <c r="X1181" s="53">
        <f>5-(LEN(AV1181)-LEN(SUBSTITUTE(AV1181,"N","")))</f>
        <v/>
      </c>
      <c r="Y1181" s="54">
        <f>IF(AR1181=1,5-(LEN(AW1181)-LEN(SUBSTITUTE(AW1181,"N",""))),"")</f>
        <v/>
      </c>
      <c r="Z1181" s="55">
        <f>(V1181+5-X1181)/5</f>
        <v/>
      </c>
      <c r="AA1181" s="56">
        <f>IF(AR1181=1,(W1181+5-Y1181)/5,"")</f>
        <v/>
      </c>
      <c r="AB1181" s="57">
        <f>D1181*V1181/5</f>
        <v/>
      </c>
      <c r="AC1181" s="58">
        <f>IF(AR1181=1,D1181*W1181/5,"")</f>
        <v/>
      </c>
      <c r="AD1181" s="57">
        <f>D1181*X1181/5</f>
        <v/>
      </c>
      <c r="AE1181" s="58">
        <f>IF(AR1181=1,D1181*Y1181/5,"")</f>
        <v/>
      </c>
      <c r="AF1181" s="57">
        <f>D1181*Z1181</f>
        <v/>
      </c>
      <c r="AG1181" s="58">
        <f>IF(AR1181=1,D1181*AA1181,"")</f>
        <v/>
      </c>
      <c r="AH1181" s="14" t="inlineStr">
        <is>
          <t>Y: C1, C2 | N: none | X: none | U: C3, C4, C5. See dataset-specific evidence note in MCDM_Grades and the complete rules in MCDM_Rubric.</t>
        </is>
      </c>
      <c r="AI1181" s="27" t="n"/>
      <c r="AJ1181" s="14" t="inlineStr">
        <is>
          <t>https://www.kaggle.com/datasets/bandisr/post-earthquake-asphalt-crack-classification</t>
        </is>
      </c>
      <c r="AK1181" s="27" t="n"/>
      <c r="AL1181" s="14" t="inlineStr">
        <is>
          <t>P: primary documentation (not evaluator-verified data quality)</t>
        </is>
      </c>
      <c r="AM1181" s="27" t="n"/>
      <c r="AN1181" s="14" t="inlineStr">
        <is>
          <t>Kaggle dataset 6905421 v1</t>
        </is>
      </c>
      <c r="AO1181" s="27" t="n"/>
      <c r="AP1181" s="14" t="inlineStr">
        <is>
          <t>2026-09-07</t>
        </is>
      </c>
      <c r="AQ1181" s="27" t="n"/>
      <c r="AR1181" s="14">
        <f>IF(AND(AS1181=5,LEN(AW1181)=5,LEN(SUBSTITUTE(SUBSTITUTE(SUBSTITUTE(SUBSTITUTE(AW1181,"Y",""),"N",""),"U",""),"X",""))=0),1,0)</f>
        <v/>
      </c>
      <c r="AS1181" s="14">
        <f>COUNTA(G1181,J1181,M1181,P1181,S1181)</f>
        <v/>
      </c>
      <c r="AT1181" s="14">
        <f>SUM(IF(OR(G1181="Y",G1181="N",G1181="U",G1181="X"),IF(G1181=F1181,1,0),0),IF(OR(J1181="Y",J1181="N",J1181="U",J1181="X"),IF(J1181=I1181,1,0),0),IF(OR(M1181="Y",M1181="N",M1181="U",M1181="X"),IF(M1181=L1181,1,0),0),IF(OR(P1181="Y",P1181="N",P1181="U",P1181="X"),IF(P1181=O1181,1,0),0),IF(OR(S1181="Y",S1181="N",S1181="U",S1181="X"),IF(S1181=R1181,1,0),0))</f>
        <v/>
      </c>
      <c r="AU1181" s="14">
        <f>A1181&amp;"|"&amp;LEFT(C1181,1)</f>
        <v/>
      </c>
      <c r="AV1181" s="14">
        <f>F1181&amp;I1181&amp;L1181&amp;O1181&amp;R1181</f>
        <v/>
      </c>
      <c r="AW1181" s="14">
        <f>G1181&amp;J1181&amp;M1181&amp;P1181&amp;S1181</f>
        <v/>
      </c>
    </row>
    <row r="1182" ht="70" customHeight="1">
      <c r="A1182" s="14" t="inlineStr">
        <is>
          <t>DS-148</t>
        </is>
      </c>
      <c r="B1182" s="14" t="inlineStr">
        <is>
          <t>Post-Earthquake Asphalt Crack Classification</t>
        </is>
      </c>
      <c r="C1182" s="14" t="inlineStr">
        <is>
          <t>R Domain Fit</t>
        </is>
      </c>
      <c r="D1182" s="14">
        <f>MCDM_Settings!$D$11</f>
        <v/>
      </c>
      <c r="E1182" s="14" t="inlineStr">
        <is>
          <t>R1 Define the domain</t>
        </is>
      </c>
      <c r="F1182" s="21" t="inlineStr">
        <is>
          <t>Y</t>
        </is>
      </c>
      <c r="G1182" s="23" t="n"/>
      <c r="H1182" s="14" t="inlineStr">
        <is>
          <t>R2 Describe coverage</t>
        </is>
      </c>
      <c r="I1182" s="21" t="inlineStr">
        <is>
          <t>Y</t>
        </is>
      </c>
      <c r="J1182" s="23" t="n"/>
      <c r="K1182" s="14" t="inlineStr">
        <is>
          <t>R3 Compare the target</t>
        </is>
      </c>
      <c r="L1182" s="21" t="inlineStr">
        <is>
          <t>U</t>
        </is>
      </c>
      <c r="M1182" s="23" t="n"/>
      <c r="N1182" s="14" t="inlineStr">
        <is>
          <t>R4 Check for bias</t>
        </is>
      </c>
      <c r="O1182" s="21" t="inlineStr">
        <is>
          <t>U</t>
        </is>
      </c>
      <c r="P1182" s="23" t="n"/>
      <c r="Q1182" s="14" t="inlineStr">
        <is>
          <t>R5 Test a new domain</t>
        </is>
      </c>
      <c r="R1182" s="21" t="inlineStr">
        <is>
          <t>U</t>
        </is>
      </c>
      <c r="S1182" s="23" t="n"/>
      <c r="T1182" s="14">
        <f>IF(Z1182=0,IF(ISNUMBER(SEARCH("X",AV1182)),"Unrated (0-5; X)","Unrated (0-5)"),IF(Z1182=1,V1182&amp;"/5",V1182&amp;"-"&amp;X1182&amp;"/5 (P"&amp;IF(ISNUMBER(SEARCH("X",AV1182)),"; X","")&amp;")"))</f>
        <v/>
      </c>
      <c r="U1182" s="26">
        <f>IF(AS1182=0,"",IF(AR1182=0,"Incomplete/invalid",IF(AA1182=0,IF(ISNUMBER(SEARCH("X",AW1182)),"Unrated (0-5; X)","Unrated (0-5)"),IF(AA1182=1,W1182&amp;"/5",W1182&amp;"-"&amp;Y1182&amp;"/5 (P"&amp;IF(ISNUMBER(SEARCH("X",AW1182)),"; X","")&amp;")"))))</f>
        <v/>
      </c>
      <c r="V1182" s="53">
        <f>LEN(AV1182)-LEN(SUBSTITUTE(AV1182,"Y",""))</f>
        <v/>
      </c>
      <c r="W1182" s="54">
        <f>IF(AR1182=1,LEN(AW1182)-LEN(SUBSTITUTE(AW1182,"Y","")),"")</f>
        <v/>
      </c>
      <c r="X1182" s="53">
        <f>5-(LEN(AV1182)-LEN(SUBSTITUTE(AV1182,"N","")))</f>
        <v/>
      </c>
      <c r="Y1182" s="54">
        <f>IF(AR1182=1,5-(LEN(AW1182)-LEN(SUBSTITUTE(AW1182,"N",""))),"")</f>
        <v/>
      </c>
      <c r="Z1182" s="55">
        <f>(V1182+5-X1182)/5</f>
        <v/>
      </c>
      <c r="AA1182" s="56">
        <f>IF(AR1182=1,(W1182+5-Y1182)/5,"")</f>
        <v/>
      </c>
      <c r="AB1182" s="57">
        <f>D1182*V1182/5</f>
        <v/>
      </c>
      <c r="AC1182" s="58">
        <f>IF(AR1182=1,D1182*W1182/5,"")</f>
        <v/>
      </c>
      <c r="AD1182" s="57">
        <f>D1182*X1182/5</f>
        <v/>
      </c>
      <c r="AE1182" s="58">
        <f>IF(AR1182=1,D1182*Y1182/5,"")</f>
        <v/>
      </c>
      <c r="AF1182" s="57">
        <f>D1182*Z1182</f>
        <v/>
      </c>
      <c r="AG1182" s="58">
        <f>IF(AR1182=1,D1182*AA1182,"")</f>
        <v/>
      </c>
      <c r="AH1182" s="14" t="inlineStr">
        <is>
          <t>Y: R1, R2 | N: none | X: none | U: R3, R4, R5. See dataset-specific evidence note in MCDM_Grades and the complete rules in MCDM_Rubric.</t>
        </is>
      </c>
      <c r="AI1182" s="27" t="n"/>
      <c r="AJ1182" s="14" t="inlineStr">
        <is>
          <t>https://www.kaggle.com/datasets/bandisr/post-earthquake-asphalt-crack-classification</t>
        </is>
      </c>
      <c r="AK1182" s="27" t="n"/>
      <c r="AL1182" s="14" t="inlineStr">
        <is>
          <t>P: primary documentation (not evaluator-verified data quality)</t>
        </is>
      </c>
      <c r="AM1182" s="27" t="n"/>
      <c r="AN1182" s="14" t="inlineStr">
        <is>
          <t>Kaggle dataset 6905421 v1</t>
        </is>
      </c>
      <c r="AO1182" s="27" t="n"/>
      <c r="AP1182" s="14" t="inlineStr">
        <is>
          <t>2026-09-07</t>
        </is>
      </c>
      <c r="AQ1182" s="27" t="n"/>
      <c r="AR1182" s="14">
        <f>IF(AND(AS1182=5,LEN(AW1182)=5,LEN(SUBSTITUTE(SUBSTITUTE(SUBSTITUTE(SUBSTITUTE(AW1182,"Y",""),"N",""),"U",""),"X",""))=0),1,0)</f>
        <v/>
      </c>
      <c r="AS1182" s="14">
        <f>COUNTA(G1182,J1182,M1182,P1182,S1182)</f>
        <v/>
      </c>
      <c r="AT1182" s="14">
        <f>SUM(IF(OR(G1182="Y",G1182="N",G1182="U",G1182="X"),IF(G1182=F1182,1,0),0),IF(OR(J1182="Y",J1182="N",J1182="U",J1182="X"),IF(J1182=I1182,1,0),0),IF(OR(M1182="Y",M1182="N",M1182="U",M1182="X"),IF(M1182=L1182,1,0),0),IF(OR(P1182="Y",P1182="N",P1182="U",P1182="X"),IF(P1182=O1182,1,0),0),IF(OR(S1182="Y",S1182="N",S1182="U",S1182="X"),IF(S1182=R1182,1,0),0))</f>
        <v/>
      </c>
      <c r="AU1182" s="14">
        <f>A1182&amp;"|"&amp;LEFT(C1182,1)</f>
        <v/>
      </c>
      <c r="AV1182" s="14">
        <f>F1182&amp;I1182&amp;L1182&amp;O1182&amp;R1182</f>
        <v/>
      </c>
      <c r="AW1182" s="14">
        <f>G1182&amp;J1182&amp;M1182&amp;P1182&amp;S1182</f>
        <v/>
      </c>
    </row>
    <row r="1183" ht="70" customHeight="1">
      <c r="A1183" s="14" t="inlineStr">
        <is>
          <t>DS-148</t>
        </is>
      </c>
      <c r="B1183" s="14" t="inlineStr">
        <is>
          <t>Post-Earthquake Asphalt Crack Classification</t>
        </is>
      </c>
      <c r="C1183" s="14" t="inlineStr">
        <is>
          <t>M Sensor Details</t>
        </is>
      </c>
      <c r="D1183" s="14">
        <f>MCDM_Settings!$D$12</f>
        <v/>
      </c>
      <c r="E1183" s="14" t="inlineStr">
        <is>
          <t>M1 Identify equipment</t>
        </is>
      </c>
      <c r="F1183" s="21" t="inlineStr">
        <is>
          <t>Y</t>
        </is>
      </c>
      <c r="G1183" s="23" t="n"/>
      <c r="H1183" s="14" t="inlineStr">
        <is>
          <t>M2 Specify the scale</t>
        </is>
      </c>
      <c r="I1183" s="21" t="inlineStr">
        <is>
          <t>U</t>
        </is>
      </c>
      <c r="J1183" s="23" t="n"/>
      <c r="K1183" s="14" t="inlineStr">
        <is>
          <t>M3 Locate the records</t>
        </is>
      </c>
      <c r="L1183" s="21" t="inlineStr">
        <is>
          <t>U</t>
        </is>
      </c>
      <c r="M1183" s="23" t="n"/>
      <c r="N1183" s="14" t="inlineStr">
        <is>
          <t>M4 Report precision</t>
        </is>
      </c>
      <c r="O1183" s="21" t="inlineStr">
        <is>
          <t>U</t>
        </is>
      </c>
      <c r="P1183" s="23" t="n"/>
      <c r="Q1183" s="14" t="inlineStr">
        <is>
          <t>M5 Explain processing</t>
        </is>
      </c>
      <c r="R1183" s="21" t="inlineStr">
        <is>
          <t>U</t>
        </is>
      </c>
      <c r="S1183" s="23" t="n"/>
      <c r="T1183" s="14">
        <f>IF(Z1183=0,IF(ISNUMBER(SEARCH("X",AV1183)),"Unrated (0-5; X)","Unrated (0-5)"),IF(Z1183=1,V1183&amp;"/5",V1183&amp;"-"&amp;X1183&amp;"/5 (P"&amp;IF(ISNUMBER(SEARCH("X",AV1183)),"; X","")&amp;")"))</f>
        <v/>
      </c>
      <c r="U1183" s="26">
        <f>IF(AS1183=0,"",IF(AR1183=0,"Incomplete/invalid",IF(AA1183=0,IF(ISNUMBER(SEARCH("X",AW1183)),"Unrated (0-5; X)","Unrated (0-5)"),IF(AA1183=1,W1183&amp;"/5",W1183&amp;"-"&amp;Y1183&amp;"/5 (P"&amp;IF(ISNUMBER(SEARCH("X",AW1183)),"; X","")&amp;")"))))</f>
        <v/>
      </c>
      <c r="V1183" s="53">
        <f>LEN(AV1183)-LEN(SUBSTITUTE(AV1183,"Y",""))</f>
        <v/>
      </c>
      <c r="W1183" s="54">
        <f>IF(AR1183=1,LEN(AW1183)-LEN(SUBSTITUTE(AW1183,"Y","")),"")</f>
        <v/>
      </c>
      <c r="X1183" s="53">
        <f>5-(LEN(AV1183)-LEN(SUBSTITUTE(AV1183,"N","")))</f>
        <v/>
      </c>
      <c r="Y1183" s="54">
        <f>IF(AR1183=1,5-(LEN(AW1183)-LEN(SUBSTITUTE(AW1183,"N",""))),"")</f>
        <v/>
      </c>
      <c r="Z1183" s="55">
        <f>(V1183+5-X1183)/5</f>
        <v/>
      </c>
      <c r="AA1183" s="56">
        <f>IF(AR1183=1,(W1183+5-Y1183)/5,"")</f>
        <v/>
      </c>
      <c r="AB1183" s="57">
        <f>D1183*V1183/5</f>
        <v/>
      </c>
      <c r="AC1183" s="58">
        <f>IF(AR1183=1,D1183*W1183/5,"")</f>
        <v/>
      </c>
      <c r="AD1183" s="57">
        <f>D1183*X1183/5</f>
        <v/>
      </c>
      <c r="AE1183" s="58">
        <f>IF(AR1183=1,D1183*Y1183/5,"")</f>
        <v/>
      </c>
      <c r="AF1183" s="57">
        <f>D1183*Z1183</f>
        <v/>
      </c>
      <c r="AG1183" s="58">
        <f>IF(AR1183=1,D1183*AA1183,"")</f>
        <v/>
      </c>
      <c r="AH1183" s="14" t="inlineStr">
        <is>
          <t>Y: M1 | N: none | X: none | U: M2, M3, M4, M5. See dataset-specific evidence note in MCDM_Grades and the complete rules in MCDM_Rubric.</t>
        </is>
      </c>
      <c r="AI1183" s="27" t="n"/>
      <c r="AJ1183" s="14" t="inlineStr">
        <is>
          <t>https://www.kaggle.com/datasets/bandisr/post-earthquake-asphalt-crack-classification</t>
        </is>
      </c>
      <c r="AK1183" s="27" t="n"/>
      <c r="AL1183" s="14" t="inlineStr">
        <is>
          <t>P: primary documentation (not evaluator-verified data quality)</t>
        </is>
      </c>
      <c r="AM1183" s="27" t="n"/>
      <c r="AN1183" s="14" t="inlineStr">
        <is>
          <t>Kaggle dataset 6905421 v1</t>
        </is>
      </c>
      <c r="AO1183" s="27" t="n"/>
      <c r="AP1183" s="14" t="inlineStr">
        <is>
          <t>2026-09-07</t>
        </is>
      </c>
      <c r="AQ1183" s="27" t="n"/>
      <c r="AR1183" s="14">
        <f>IF(AND(AS1183=5,LEN(AW1183)=5,LEN(SUBSTITUTE(SUBSTITUTE(SUBSTITUTE(SUBSTITUTE(AW1183,"Y",""),"N",""),"U",""),"X",""))=0),1,0)</f>
        <v/>
      </c>
      <c r="AS1183" s="14">
        <f>COUNTA(G1183,J1183,M1183,P1183,S1183)</f>
        <v/>
      </c>
      <c r="AT1183" s="14">
        <f>SUM(IF(OR(G1183="Y",G1183="N",G1183="U",G1183="X"),IF(G1183=F1183,1,0),0),IF(OR(J1183="Y",J1183="N",J1183="U",J1183="X"),IF(J1183=I1183,1,0),0),IF(OR(M1183="Y",M1183="N",M1183="U",M1183="X"),IF(M1183=L1183,1,0),0),IF(OR(P1183="Y",P1183="N",P1183="U",P1183="X"),IF(P1183=O1183,1,0),0),IF(OR(S1183="Y",S1183="N",S1183="U",S1183="X"),IF(S1183=R1183,1,0),0))</f>
        <v/>
      </c>
      <c r="AU1183" s="14">
        <f>A1183&amp;"|"&amp;LEFT(C1183,1)</f>
        <v/>
      </c>
      <c r="AV1183" s="14">
        <f>F1183&amp;I1183&amp;L1183&amp;O1183&amp;R1183</f>
        <v/>
      </c>
      <c r="AW1183" s="14">
        <f>G1183&amp;J1183&amp;M1183&amp;P1183&amp;S1183</f>
        <v/>
      </c>
    </row>
    <row r="1184" ht="70" customHeight="1">
      <c r="A1184" s="14" t="inlineStr">
        <is>
          <t>DS-148</t>
        </is>
      </c>
      <c r="B1184" s="14" t="inlineStr">
        <is>
          <t>Post-Earthquake Asphalt Crack Classification</t>
        </is>
      </c>
      <c r="C1184" s="14" t="inlineStr">
        <is>
          <t>V Test Readiness</t>
        </is>
      </c>
      <c r="D1184" s="14">
        <f>MCDM_Settings!$D$13</f>
        <v/>
      </c>
      <c r="E1184" s="14" t="inlineStr">
        <is>
          <t>V1 Identify test data</t>
        </is>
      </c>
      <c r="F1184" s="21" t="inlineStr">
        <is>
          <t>U</t>
        </is>
      </c>
      <c r="G1184" s="23" t="n"/>
      <c r="H1184" s="14" t="inlineStr">
        <is>
          <t>V2 Define the splits</t>
        </is>
      </c>
      <c r="I1184" s="21" t="inlineStr">
        <is>
          <t>U</t>
        </is>
      </c>
      <c r="J1184" s="23" t="n"/>
      <c r="K1184" s="14" t="inlineStr">
        <is>
          <t>V3 Prevent leakage</t>
        </is>
      </c>
      <c r="L1184" s="21" t="inlineStr">
        <is>
          <t>U</t>
        </is>
      </c>
      <c r="M1184" s="23" t="n"/>
      <c r="N1184" s="14" t="inlineStr">
        <is>
          <t>V4 Provide a baseline</t>
        </is>
      </c>
      <c r="O1184" s="21" t="inlineStr">
        <is>
          <t>U</t>
        </is>
      </c>
      <c r="P1184" s="23" t="n"/>
      <c r="Q1184" s="14" t="inlineStr">
        <is>
          <t>V5 Report uncertainty</t>
        </is>
      </c>
      <c r="R1184" s="21" t="inlineStr">
        <is>
          <t>U</t>
        </is>
      </c>
      <c r="S1184" s="23" t="n"/>
      <c r="T1184" s="14">
        <f>IF(Z1184=0,IF(ISNUMBER(SEARCH("X",AV1184)),"Unrated (0-5; X)","Unrated (0-5)"),IF(Z1184=1,V1184&amp;"/5",V1184&amp;"-"&amp;X1184&amp;"/5 (P"&amp;IF(ISNUMBER(SEARCH("X",AV1184)),"; X","")&amp;")"))</f>
        <v/>
      </c>
      <c r="U1184" s="26">
        <f>IF(AS1184=0,"",IF(AR1184=0,"Incomplete/invalid",IF(AA1184=0,IF(ISNUMBER(SEARCH("X",AW1184)),"Unrated (0-5; X)","Unrated (0-5)"),IF(AA1184=1,W1184&amp;"/5",W1184&amp;"-"&amp;Y1184&amp;"/5 (P"&amp;IF(ISNUMBER(SEARCH("X",AW1184)),"; X","")&amp;")"))))</f>
        <v/>
      </c>
      <c r="V1184" s="53">
        <f>LEN(AV1184)-LEN(SUBSTITUTE(AV1184,"Y",""))</f>
        <v/>
      </c>
      <c r="W1184" s="54">
        <f>IF(AR1184=1,LEN(AW1184)-LEN(SUBSTITUTE(AW1184,"Y","")),"")</f>
        <v/>
      </c>
      <c r="X1184" s="53">
        <f>5-(LEN(AV1184)-LEN(SUBSTITUTE(AV1184,"N","")))</f>
        <v/>
      </c>
      <c r="Y1184" s="54">
        <f>IF(AR1184=1,5-(LEN(AW1184)-LEN(SUBSTITUTE(AW1184,"N",""))),"")</f>
        <v/>
      </c>
      <c r="Z1184" s="55">
        <f>(V1184+5-X1184)/5</f>
        <v/>
      </c>
      <c r="AA1184" s="56">
        <f>IF(AR1184=1,(W1184+5-Y1184)/5,"")</f>
        <v/>
      </c>
      <c r="AB1184" s="57">
        <f>D1184*V1184/5</f>
        <v/>
      </c>
      <c r="AC1184" s="58">
        <f>IF(AR1184=1,D1184*W1184/5,"")</f>
        <v/>
      </c>
      <c r="AD1184" s="57">
        <f>D1184*X1184/5</f>
        <v/>
      </c>
      <c r="AE1184" s="58">
        <f>IF(AR1184=1,D1184*Y1184/5,"")</f>
        <v/>
      </c>
      <c r="AF1184" s="57">
        <f>D1184*Z1184</f>
        <v/>
      </c>
      <c r="AG1184" s="58">
        <f>IF(AR1184=1,D1184*AA1184,"")</f>
        <v/>
      </c>
      <c r="AH1184" s="14" t="inlineStr">
        <is>
          <t>Y: none | N: none | X: none | U: V1, V2, V3, V4, V5. See dataset-specific evidence note in MCDM_Grades and the complete rules in MCDM_Rubric.</t>
        </is>
      </c>
      <c r="AI1184" s="27" t="n"/>
      <c r="AJ1184" s="14" t="inlineStr">
        <is>
          <t>https://www.kaggle.com/datasets/bandisr/post-earthquake-asphalt-crack-classification</t>
        </is>
      </c>
      <c r="AK1184" s="27" t="n"/>
      <c r="AL1184" s="14" t="inlineStr">
        <is>
          <t>P: primary documentation (not evaluator-verified data quality)</t>
        </is>
      </c>
      <c r="AM1184" s="27" t="n"/>
      <c r="AN1184" s="14" t="inlineStr">
        <is>
          <t>Kaggle dataset 6905421 v1</t>
        </is>
      </c>
      <c r="AO1184" s="27" t="n"/>
      <c r="AP1184" s="14" t="inlineStr">
        <is>
          <t>2026-09-07</t>
        </is>
      </c>
      <c r="AQ1184" s="27" t="n"/>
      <c r="AR1184" s="14">
        <f>IF(AND(AS1184=5,LEN(AW1184)=5,LEN(SUBSTITUTE(SUBSTITUTE(SUBSTITUTE(SUBSTITUTE(AW1184,"Y",""),"N",""),"U",""),"X",""))=0),1,0)</f>
        <v/>
      </c>
      <c r="AS1184" s="14">
        <f>COUNTA(G1184,J1184,M1184,P1184,S1184)</f>
        <v/>
      </c>
      <c r="AT1184" s="14">
        <f>SUM(IF(OR(G1184="Y",G1184="N",G1184="U",G1184="X"),IF(G1184=F1184,1,0),0),IF(OR(J1184="Y",J1184="N",J1184="U",J1184="X"),IF(J1184=I1184,1,0),0),IF(OR(M1184="Y",M1184="N",M1184="U",M1184="X"),IF(M1184=L1184,1,0),0),IF(OR(P1184="Y",P1184="N",P1184="U",P1184="X"),IF(P1184=O1184,1,0),0),IF(OR(S1184="Y",S1184="N",S1184="U",S1184="X"),IF(S1184=R1184,1,0),0))</f>
        <v/>
      </c>
      <c r="AU1184" s="14">
        <f>A1184&amp;"|"&amp;LEFT(C1184,1)</f>
        <v/>
      </c>
      <c r="AV1184" s="14">
        <f>F1184&amp;I1184&amp;L1184&amp;O1184&amp;R1184</f>
        <v/>
      </c>
      <c r="AW1184" s="14">
        <f>G1184&amp;J1184&amp;M1184&amp;P1184&amp;S1184</f>
        <v/>
      </c>
    </row>
    <row r="1185" ht="70" customHeight="1">
      <c r="A1185" s="14" t="inlineStr">
        <is>
          <t>DS-148</t>
        </is>
      </c>
      <c r="B1185" s="14" t="inlineStr">
        <is>
          <t>Post-Earthquake Asphalt Crack Classification</t>
        </is>
      </c>
      <c r="C1185" s="14" t="inlineStr">
        <is>
          <t>E Engineering Value</t>
        </is>
      </c>
      <c r="D1185" s="14">
        <f>MCDM_Settings!$D$14</f>
        <v/>
      </c>
      <c r="E1185" s="14" t="inlineStr">
        <is>
          <t>E1 Define the outcome</t>
        </is>
      </c>
      <c r="F1185" s="21" t="inlineStr">
        <is>
          <t>U</t>
        </is>
      </c>
      <c r="G1185" s="23" t="n"/>
      <c r="H1185" s="14" t="inlineStr">
        <is>
          <t>E2 Provide measurements</t>
        </is>
      </c>
      <c r="I1185" s="21" t="inlineStr">
        <is>
          <t>U</t>
        </is>
      </c>
      <c r="J1185" s="23" t="n"/>
      <c r="K1185" s="14" t="inlineStr">
        <is>
          <t>E3 Link the records</t>
        </is>
      </c>
      <c r="L1185" s="21" t="inlineStr">
        <is>
          <t>U</t>
        </is>
      </c>
      <c r="M1185" s="23" t="n"/>
      <c r="N1185" s="14" t="inlineStr">
        <is>
          <t>E4 Map agency needs</t>
        </is>
      </c>
      <c r="O1185" s="21" t="inlineStr">
        <is>
          <t>U</t>
        </is>
      </c>
      <c r="P1185" s="23" t="n"/>
      <c r="Q1185" s="14" t="inlineStr">
        <is>
          <t>E5 Validate the decision</t>
        </is>
      </c>
      <c r="R1185" s="21" t="inlineStr">
        <is>
          <t>U</t>
        </is>
      </c>
      <c r="S1185" s="23" t="n"/>
      <c r="T1185" s="14">
        <f>IF(Z1185=0,IF(ISNUMBER(SEARCH("X",AV1185)),"Unrated (0-5; X)","Unrated (0-5)"),IF(Z1185=1,V1185&amp;"/5",V1185&amp;"-"&amp;X1185&amp;"/5 (P"&amp;IF(ISNUMBER(SEARCH("X",AV1185)),"; X","")&amp;")"))</f>
        <v/>
      </c>
      <c r="U1185" s="26">
        <f>IF(AS1185=0,"",IF(AR1185=0,"Incomplete/invalid",IF(AA1185=0,IF(ISNUMBER(SEARCH("X",AW1185)),"Unrated (0-5; X)","Unrated (0-5)"),IF(AA1185=1,W1185&amp;"/5",W1185&amp;"-"&amp;Y1185&amp;"/5 (P"&amp;IF(ISNUMBER(SEARCH("X",AW1185)),"; X","")&amp;")"))))</f>
        <v/>
      </c>
      <c r="V1185" s="53">
        <f>LEN(AV1185)-LEN(SUBSTITUTE(AV1185,"Y",""))</f>
        <v/>
      </c>
      <c r="W1185" s="54">
        <f>IF(AR1185=1,LEN(AW1185)-LEN(SUBSTITUTE(AW1185,"Y","")),"")</f>
        <v/>
      </c>
      <c r="X1185" s="53">
        <f>5-(LEN(AV1185)-LEN(SUBSTITUTE(AV1185,"N","")))</f>
        <v/>
      </c>
      <c r="Y1185" s="54">
        <f>IF(AR1185=1,5-(LEN(AW1185)-LEN(SUBSTITUTE(AW1185,"N",""))),"")</f>
        <v/>
      </c>
      <c r="Z1185" s="55">
        <f>(V1185+5-X1185)/5</f>
        <v/>
      </c>
      <c r="AA1185" s="56">
        <f>IF(AR1185=1,(W1185+5-Y1185)/5,"")</f>
        <v/>
      </c>
      <c r="AB1185" s="57">
        <f>D1185*V1185/5</f>
        <v/>
      </c>
      <c r="AC1185" s="58">
        <f>IF(AR1185=1,D1185*W1185/5,"")</f>
        <v/>
      </c>
      <c r="AD1185" s="57">
        <f>D1185*X1185/5</f>
        <v/>
      </c>
      <c r="AE1185" s="58">
        <f>IF(AR1185=1,D1185*Y1185/5,"")</f>
        <v/>
      </c>
      <c r="AF1185" s="57">
        <f>D1185*Z1185</f>
        <v/>
      </c>
      <c r="AG1185" s="58">
        <f>IF(AR1185=1,D1185*AA1185,"")</f>
        <v/>
      </c>
      <c r="AH1185" s="14" t="inlineStr">
        <is>
          <t>Y: none | N: none | X: none | U: E1, E2, E3, E4, E5. See dataset-specific evidence note in MCDM_Grades and the complete rules in MCDM_Rubric.</t>
        </is>
      </c>
      <c r="AI1185" s="27" t="n"/>
      <c r="AJ1185" s="14" t="inlineStr">
        <is>
          <t>https://www.kaggle.com/datasets/bandisr/post-earthquake-asphalt-crack-classification</t>
        </is>
      </c>
      <c r="AK1185" s="27" t="n"/>
      <c r="AL1185" s="14" t="inlineStr">
        <is>
          <t>P: primary documentation (not evaluator-verified data quality)</t>
        </is>
      </c>
      <c r="AM1185" s="27" t="n"/>
      <c r="AN1185" s="14" t="inlineStr">
        <is>
          <t>Kaggle dataset 6905421 v1</t>
        </is>
      </c>
      <c r="AO1185" s="27" t="n"/>
      <c r="AP1185" s="14" t="inlineStr">
        <is>
          <t>2026-09-07</t>
        </is>
      </c>
      <c r="AQ1185" s="27" t="n"/>
      <c r="AR1185" s="14">
        <f>IF(AND(AS1185=5,LEN(AW1185)=5,LEN(SUBSTITUTE(SUBSTITUTE(SUBSTITUTE(SUBSTITUTE(AW1185,"Y",""),"N",""),"U",""),"X",""))=0),1,0)</f>
        <v/>
      </c>
      <c r="AS1185" s="14">
        <f>COUNTA(G1185,J1185,M1185,P1185,S1185)</f>
        <v/>
      </c>
      <c r="AT1185" s="14">
        <f>SUM(IF(OR(G1185="Y",G1185="N",G1185="U",G1185="X"),IF(G1185=F1185,1,0),0),IF(OR(J1185="Y",J1185="N",J1185="U",J1185="X"),IF(J1185=I1185,1,0),0),IF(OR(M1185="Y",M1185="N",M1185="U",M1185="X"),IF(M1185=L1185,1,0),0),IF(OR(P1185="Y",P1185="N",P1185="U",P1185="X"),IF(P1185=O1185,1,0),0),IF(OR(S1185="Y",S1185="N",S1185="U",S1185="X"),IF(S1185=R1185,1,0),0))</f>
        <v/>
      </c>
      <c r="AU1185" s="14">
        <f>A1185&amp;"|"&amp;LEFT(C1185,1)</f>
        <v/>
      </c>
      <c r="AV1185" s="14">
        <f>F1185&amp;I1185&amp;L1185&amp;O1185&amp;R1185</f>
        <v/>
      </c>
      <c r="AW1185" s="14">
        <f>G1185&amp;J1185&amp;M1185&amp;P1185&amp;S1185</f>
        <v/>
      </c>
    </row>
    <row r="1186" ht="70" customHeight="1">
      <c r="A1186" s="14" t="inlineStr">
        <is>
          <t>DS-149</t>
        </is>
      </c>
      <c r="B1186" s="14" t="inlineStr">
        <is>
          <t>Pothole Detection (MakeML potholes mirror)</t>
        </is>
      </c>
      <c r="C1186" s="14" t="inlineStr">
        <is>
          <t>A Access</t>
        </is>
      </c>
      <c r="D1186" s="14">
        <f>MCDM_Settings!$D$7</f>
        <v/>
      </c>
      <c r="E1186" s="14" t="inlineStr">
        <is>
          <t>A1 Find the release</t>
        </is>
      </c>
      <c r="F1186" s="21" t="inlineStr">
        <is>
          <t>Y</t>
        </is>
      </c>
      <c r="G1186" s="23" t="n"/>
      <c r="H1186" s="14" t="inlineStr">
        <is>
          <t>A2 Get the data</t>
        </is>
      </c>
      <c r="I1186" s="21" t="inlineStr">
        <is>
          <t>Y</t>
        </is>
      </c>
      <c r="J1186" s="23" t="n"/>
      <c r="K1186" s="14" t="inlineStr">
        <is>
          <t>A3 Check the license</t>
        </is>
      </c>
      <c r="L1186" s="21" t="inlineStr">
        <is>
          <t>U</t>
        </is>
      </c>
      <c r="M1186" s="23" t="n"/>
      <c r="N1186" s="14" t="inlineStr">
        <is>
          <t>A4 Check other rights</t>
        </is>
      </c>
      <c r="O1186" s="21" t="inlineStr">
        <is>
          <t>U</t>
        </is>
      </c>
      <c r="P1186" s="23" t="n"/>
      <c r="Q1186" s="14" t="inlineStr">
        <is>
          <t>A5 Open a sample</t>
        </is>
      </c>
      <c r="R1186" s="21" t="inlineStr">
        <is>
          <t>U</t>
        </is>
      </c>
      <c r="S1186" s="23" t="n"/>
      <c r="T1186" s="14">
        <f>IF(Z1186=0,IF(ISNUMBER(SEARCH("X",AV1186)),"Unrated (0-5; X)","Unrated (0-5)"),IF(Z1186=1,V1186&amp;"/5",V1186&amp;"-"&amp;X1186&amp;"/5 (P"&amp;IF(ISNUMBER(SEARCH("X",AV1186)),"; X","")&amp;")"))</f>
        <v/>
      </c>
      <c r="U1186" s="26">
        <f>IF(AS1186=0,"",IF(AR1186=0,"Incomplete/invalid",IF(AA1186=0,IF(ISNUMBER(SEARCH("X",AW1186)),"Unrated (0-5; X)","Unrated (0-5)"),IF(AA1186=1,W1186&amp;"/5",W1186&amp;"-"&amp;Y1186&amp;"/5 (P"&amp;IF(ISNUMBER(SEARCH("X",AW1186)),"; X","")&amp;")"))))</f>
        <v/>
      </c>
      <c r="V1186" s="53">
        <f>LEN(AV1186)-LEN(SUBSTITUTE(AV1186,"Y",""))</f>
        <v/>
      </c>
      <c r="W1186" s="54">
        <f>IF(AR1186=1,LEN(AW1186)-LEN(SUBSTITUTE(AW1186,"Y","")),"")</f>
        <v/>
      </c>
      <c r="X1186" s="53">
        <f>5-(LEN(AV1186)-LEN(SUBSTITUTE(AV1186,"N","")))</f>
        <v/>
      </c>
      <c r="Y1186" s="54">
        <f>IF(AR1186=1,5-(LEN(AW1186)-LEN(SUBSTITUTE(AW1186,"N",""))),"")</f>
        <v/>
      </c>
      <c r="Z1186" s="55">
        <f>(V1186+5-X1186)/5</f>
        <v/>
      </c>
      <c r="AA1186" s="56">
        <f>IF(AR1186=1,(W1186+5-Y1186)/5,"")</f>
        <v/>
      </c>
      <c r="AB1186" s="57">
        <f>D1186*V1186/5</f>
        <v/>
      </c>
      <c r="AC1186" s="58">
        <f>IF(AR1186=1,D1186*W1186/5,"")</f>
        <v/>
      </c>
      <c r="AD1186" s="57">
        <f>D1186*X1186/5</f>
        <v/>
      </c>
      <c r="AE1186" s="58">
        <f>IF(AR1186=1,D1186*Y1186/5,"")</f>
        <v/>
      </c>
      <c r="AF1186" s="57">
        <f>D1186*Z1186</f>
        <v/>
      </c>
      <c r="AG1186" s="58">
        <f>IF(AR1186=1,D1186*AA1186,"")</f>
        <v/>
      </c>
      <c r="AH1186" s="14" t="inlineStr">
        <is>
          <t>Y: A1, A2 | N: none | X: none | U: A3, A4, A5. See dataset-specific evidence note in MCDM_Grades and the complete rules in MCDM_Rubric.</t>
        </is>
      </c>
      <c r="AI1186" s="27" t="n"/>
      <c r="AJ1186" s="14" t="inlineStr">
        <is>
          <t>https://www.kaggle.com/datasets/andrewmvd/pothole-detection</t>
        </is>
      </c>
      <c r="AK1186" s="27" t="n"/>
      <c r="AL1186" s="14" t="inlineStr">
        <is>
          <t>P: primary documentation (not evaluator-verified data quality)</t>
        </is>
      </c>
      <c r="AM1186" s="27" t="n"/>
      <c r="AN1186" s="14" t="inlineStr">
        <is>
          <t>Kaggle dataset 702771 v1</t>
        </is>
      </c>
      <c r="AO1186" s="27" t="n"/>
      <c r="AP1186" s="14" t="inlineStr">
        <is>
          <t>2026-09-07</t>
        </is>
      </c>
      <c r="AQ1186" s="27" t="n"/>
      <c r="AR1186" s="14">
        <f>IF(AND(AS1186=5,LEN(AW1186)=5,LEN(SUBSTITUTE(SUBSTITUTE(SUBSTITUTE(SUBSTITUTE(AW1186,"Y",""),"N",""),"U",""),"X",""))=0),1,0)</f>
        <v/>
      </c>
      <c r="AS1186" s="14">
        <f>COUNTA(G1186,J1186,M1186,P1186,S1186)</f>
        <v/>
      </c>
      <c r="AT1186" s="14">
        <f>SUM(IF(OR(G1186="Y",G1186="N",G1186="U",G1186="X"),IF(G1186=F1186,1,0),0),IF(OR(J1186="Y",J1186="N",J1186="U",J1186="X"),IF(J1186=I1186,1,0),0),IF(OR(M1186="Y",M1186="N",M1186="U",M1186="X"),IF(M1186=L1186,1,0),0),IF(OR(P1186="Y",P1186="N",P1186="U",P1186="X"),IF(P1186=O1186,1,0),0),IF(OR(S1186="Y",S1186="N",S1186="U",S1186="X"),IF(S1186=R1186,1,0),0))</f>
        <v/>
      </c>
      <c r="AU1186" s="14">
        <f>A1186&amp;"|"&amp;LEFT(C1186,1)</f>
        <v/>
      </c>
      <c r="AV1186" s="14">
        <f>F1186&amp;I1186&amp;L1186&amp;O1186&amp;R1186</f>
        <v/>
      </c>
      <c r="AW1186" s="14">
        <f>G1186&amp;J1186&amp;M1186&amp;P1186&amp;S1186</f>
        <v/>
      </c>
    </row>
    <row r="1187" ht="70" customHeight="1">
      <c r="A1187" s="14" t="inlineStr">
        <is>
          <t>DS-149</t>
        </is>
      </c>
      <c r="B1187" s="14" t="inlineStr">
        <is>
          <t>Pothole Detection (MakeML potholes mirror)</t>
        </is>
      </c>
      <c r="C1187" s="14" t="inlineStr">
        <is>
          <t>L Label Quality</t>
        </is>
      </c>
      <c r="D1187" s="14">
        <f>MCDM_Settings!$D$8</f>
        <v/>
      </c>
      <c r="E1187" s="14" t="inlineStr">
        <is>
          <t>L1 Define the targets</t>
        </is>
      </c>
      <c r="F1187" s="21" t="inlineStr">
        <is>
          <t>Y</t>
        </is>
      </c>
      <c r="G1187" s="23" t="n"/>
      <c r="H1187" s="14" t="inlineStr">
        <is>
          <t>L2 Explain the rules</t>
        </is>
      </c>
      <c r="I1187" s="21" t="inlineStr">
        <is>
          <t>U</t>
        </is>
      </c>
      <c r="J1187" s="23" t="n"/>
      <c r="K1187" s="14" t="inlineStr">
        <is>
          <t>L3 Identify the team</t>
        </is>
      </c>
      <c r="L1187" s="21" t="inlineStr">
        <is>
          <t>U</t>
        </is>
      </c>
      <c r="M1187" s="23" t="n"/>
      <c r="N1187" s="14" t="inlineStr">
        <is>
          <t>L4 Review and correct</t>
        </is>
      </c>
      <c r="O1187" s="21" t="inlineStr">
        <is>
          <t>U</t>
        </is>
      </c>
      <c r="P1187" s="23" t="n"/>
      <c r="Q1187" s="14" t="inlineStr">
        <is>
          <t>L5 Measure reliability</t>
        </is>
      </c>
      <c r="R1187" s="21" t="inlineStr">
        <is>
          <t>U</t>
        </is>
      </c>
      <c r="S1187" s="23" t="n"/>
      <c r="T1187" s="14">
        <f>IF(Z1187=0,IF(ISNUMBER(SEARCH("X",AV1187)),"Unrated (0-5; X)","Unrated (0-5)"),IF(Z1187=1,V1187&amp;"/5",V1187&amp;"-"&amp;X1187&amp;"/5 (P"&amp;IF(ISNUMBER(SEARCH("X",AV1187)),"; X","")&amp;")"))</f>
        <v/>
      </c>
      <c r="U1187" s="26">
        <f>IF(AS1187=0,"",IF(AR1187=0,"Incomplete/invalid",IF(AA1187=0,IF(ISNUMBER(SEARCH("X",AW1187)),"Unrated (0-5; X)","Unrated (0-5)"),IF(AA1187=1,W1187&amp;"/5",W1187&amp;"-"&amp;Y1187&amp;"/5 (P"&amp;IF(ISNUMBER(SEARCH("X",AW1187)),"; X","")&amp;")"))))</f>
        <v/>
      </c>
      <c r="V1187" s="53">
        <f>LEN(AV1187)-LEN(SUBSTITUTE(AV1187,"Y",""))</f>
        <v/>
      </c>
      <c r="W1187" s="54">
        <f>IF(AR1187=1,LEN(AW1187)-LEN(SUBSTITUTE(AW1187,"Y","")),"")</f>
        <v/>
      </c>
      <c r="X1187" s="53">
        <f>5-(LEN(AV1187)-LEN(SUBSTITUTE(AV1187,"N","")))</f>
        <v/>
      </c>
      <c r="Y1187" s="54">
        <f>IF(AR1187=1,5-(LEN(AW1187)-LEN(SUBSTITUTE(AW1187,"N",""))),"")</f>
        <v/>
      </c>
      <c r="Z1187" s="55">
        <f>(V1187+5-X1187)/5</f>
        <v/>
      </c>
      <c r="AA1187" s="56">
        <f>IF(AR1187=1,(W1187+5-Y1187)/5,"")</f>
        <v/>
      </c>
      <c r="AB1187" s="57">
        <f>D1187*V1187/5</f>
        <v/>
      </c>
      <c r="AC1187" s="58">
        <f>IF(AR1187=1,D1187*W1187/5,"")</f>
        <v/>
      </c>
      <c r="AD1187" s="57">
        <f>D1187*X1187/5</f>
        <v/>
      </c>
      <c r="AE1187" s="58">
        <f>IF(AR1187=1,D1187*Y1187/5,"")</f>
        <v/>
      </c>
      <c r="AF1187" s="57">
        <f>D1187*Z1187</f>
        <v/>
      </c>
      <c r="AG1187" s="58">
        <f>IF(AR1187=1,D1187*AA1187,"")</f>
        <v/>
      </c>
      <c r="AH1187" s="14" t="inlineStr">
        <is>
          <t>Y: L1 | N: none | X: none | U: L2, L3, L4, L5. See dataset-specific evidence note in MCDM_Grades and the complete rules in MCDM_Rubric.</t>
        </is>
      </c>
      <c r="AI1187" s="27" t="n"/>
      <c r="AJ1187" s="14" t="inlineStr">
        <is>
          <t>https://www.kaggle.com/datasets/andrewmvd/pothole-detection</t>
        </is>
      </c>
      <c r="AK1187" s="27" t="n"/>
      <c r="AL1187" s="14" t="inlineStr">
        <is>
          <t>P: primary documentation (not evaluator-verified data quality)</t>
        </is>
      </c>
      <c r="AM1187" s="27" t="n"/>
      <c r="AN1187" s="14" t="inlineStr">
        <is>
          <t>Kaggle dataset 702771 v1</t>
        </is>
      </c>
      <c r="AO1187" s="27" t="n"/>
      <c r="AP1187" s="14" t="inlineStr">
        <is>
          <t>2026-09-07</t>
        </is>
      </c>
      <c r="AQ1187" s="27" t="n"/>
      <c r="AR1187" s="14">
        <f>IF(AND(AS1187=5,LEN(AW1187)=5,LEN(SUBSTITUTE(SUBSTITUTE(SUBSTITUTE(SUBSTITUTE(AW1187,"Y",""),"N",""),"U",""),"X",""))=0),1,0)</f>
        <v/>
      </c>
      <c r="AS1187" s="14">
        <f>COUNTA(G1187,J1187,M1187,P1187,S1187)</f>
        <v/>
      </c>
      <c r="AT1187" s="14">
        <f>SUM(IF(OR(G1187="Y",G1187="N",G1187="U",G1187="X"),IF(G1187=F1187,1,0),0),IF(OR(J1187="Y",J1187="N",J1187="U",J1187="X"),IF(J1187=I1187,1,0),0),IF(OR(M1187="Y",M1187="N",M1187="U",M1187="X"),IF(M1187=L1187,1,0),0),IF(OR(P1187="Y",P1187="N",P1187="U",P1187="X"),IF(P1187=O1187,1,0),0),IF(OR(S1187="Y",S1187="N",S1187="U",S1187="X"),IF(S1187=R1187,1,0),0))</f>
        <v/>
      </c>
      <c r="AU1187" s="14">
        <f>A1187&amp;"|"&amp;LEFT(C1187,1)</f>
        <v/>
      </c>
      <c r="AV1187" s="14">
        <f>F1187&amp;I1187&amp;L1187&amp;O1187&amp;R1187</f>
        <v/>
      </c>
      <c r="AW1187" s="14">
        <f>G1187&amp;J1187&amp;M1187&amp;P1187&amp;S1187</f>
        <v/>
      </c>
    </row>
    <row r="1188" ht="70" customHeight="1">
      <c r="A1188" s="14" t="inlineStr">
        <is>
          <t>DS-149</t>
        </is>
      </c>
      <c r="B1188" s="14" t="inlineStr">
        <is>
          <t>Pothole Detection (MakeML potholes mirror)</t>
        </is>
      </c>
      <c r="C1188" s="14" t="inlineStr">
        <is>
          <t>D Documentation</t>
        </is>
      </c>
      <c r="D1188" s="14">
        <f>MCDM_Settings!$D$9</f>
        <v/>
      </c>
      <c r="E1188" s="14" t="inlineStr">
        <is>
          <t>D1 Describe the files</t>
        </is>
      </c>
      <c r="F1188" s="21" t="inlineStr">
        <is>
          <t>U</t>
        </is>
      </c>
      <c r="G1188" s="23" t="n"/>
      <c r="H1188" s="14" t="inlineStr">
        <is>
          <t>D2 Explain the source</t>
        </is>
      </c>
      <c r="I1188" s="21" t="inlineStr">
        <is>
          <t>Y</t>
        </is>
      </c>
      <c r="J1188" s="23" t="n"/>
      <c r="K1188" s="14" t="inlineStr">
        <is>
          <t>D3 Track the version</t>
        </is>
      </c>
      <c r="L1188" s="21" t="inlineStr">
        <is>
          <t>Y</t>
        </is>
      </c>
      <c r="M1188" s="23" t="n"/>
      <c r="N1188" s="14" t="inlineStr">
        <is>
          <t>D4 State the limits</t>
        </is>
      </c>
      <c r="O1188" s="21" t="inlineStr">
        <is>
          <t>Y</t>
        </is>
      </c>
      <c r="P1188" s="23" t="n"/>
      <c r="Q1188" s="14" t="inlineStr">
        <is>
          <t>D5 Locate the details</t>
        </is>
      </c>
      <c r="R1188" s="21" t="inlineStr">
        <is>
          <t>Y</t>
        </is>
      </c>
      <c r="S1188" s="23" t="n"/>
      <c r="T1188" s="14">
        <f>IF(Z1188=0,IF(ISNUMBER(SEARCH("X",AV1188)),"Unrated (0-5; X)","Unrated (0-5)"),IF(Z1188=1,V1188&amp;"/5",V1188&amp;"-"&amp;X1188&amp;"/5 (P"&amp;IF(ISNUMBER(SEARCH("X",AV1188)),"; X","")&amp;")"))</f>
        <v/>
      </c>
      <c r="U1188" s="26">
        <f>IF(AS1188=0,"",IF(AR1188=0,"Incomplete/invalid",IF(AA1188=0,IF(ISNUMBER(SEARCH("X",AW1188)),"Unrated (0-5; X)","Unrated (0-5)"),IF(AA1188=1,W1188&amp;"/5",W1188&amp;"-"&amp;Y1188&amp;"/5 (P"&amp;IF(ISNUMBER(SEARCH("X",AW1188)),"; X","")&amp;")"))))</f>
        <v/>
      </c>
      <c r="V1188" s="53">
        <f>LEN(AV1188)-LEN(SUBSTITUTE(AV1188,"Y",""))</f>
        <v/>
      </c>
      <c r="W1188" s="54">
        <f>IF(AR1188=1,LEN(AW1188)-LEN(SUBSTITUTE(AW1188,"Y","")),"")</f>
        <v/>
      </c>
      <c r="X1188" s="53">
        <f>5-(LEN(AV1188)-LEN(SUBSTITUTE(AV1188,"N","")))</f>
        <v/>
      </c>
      <c r="Y1188" s="54">
        <f>IF(AR1188=1,5-(LEN(AW1188)-LEN(SUBSTITUTE(AW1188,"N",""))),"")</f>
        <v/>
      </c>
      <c r="Z1188" s="55">
        <f>(V1188+5-X1188)/5</f>
        <v/>
      </c>
      <c r="AA1188" s="56">
        <f>IF(AR1188=1,(W1188+5-Y1188)/5,"")</f>
        <v/>
      </c>
      <c r="AB1188" s="57">
        <f>D1188*V1188/5</f>
        <v/>
      </c>
      <c r="AC1188" s="58">
        <f>IF(AR1188=1,D1188*W1188/5,"")</f>
        <v/>
      </c>
      <c r="AD1188" s="57">
        <f>D1188*X1188/5</f>
        <v/>
      </c>
      <c r="AE1188" s="58">
        <f>IF(AR1188=1,D1188*Y1188/5,"")</f>
        <v/>
      </c>
      <c r="AF1188" s="57">
        <f>D1188*Z1188</f>
        <v/>
      </c>
      <c r="AG1188" s="58">
        <f>IF(AR1188=1,D1188*AA1188,"")</f>
        <v/>
      </c>
      <c r="AH1188" s="14" t="inlineStr">
        <is>
          <t>Y: D2, D3, D4, D5 | N: none | X: none | U: D1. See dataset-specific evidence note in MCDM_Grades and the complete rules in MCDM_Rubric.</t>
        </is>
      </c>
      <c r="AI1188" s="27" t="n"/>
      <c r="AJ1188" s="14" t="inlineStr">
        <is>
          <t>https://www.kaggle.com/datasets/andrewmvd/pothole-detection</t>
        </is>
      </c>
      <c r="AK1188" s="27" t="n"/>
      <c r="AL1188" s="14" t="inlineStr">
        <is>
          <t>P: primary documentation (not evaluator-verified data quality)</t>
        </is>
      </c>
      <c r="AM1188" s="27" t="n"/>
      <c r="AN1188" s="14" t="inlineStr">
        <is>
          <t>Kaggle dataset 702771 v1</t>
        </is>
      </c>
      <c r="AO1188" s="27" t="n"/>
      <c r="AP1188" s="14" t="inlineStr">
        <is>
          <t>2026-09-07</t>
        </is>
      </c>
      <c r="AQ1188" s="27" t="n"/>
      <c r="AR1188" s="14">
        <f>IF(AND(AS1188=5,LEN(AW1188)=5,LEN(SUBSTITUTE(SUBSTITUTE(SUBSTITUTE(SUBSTITUTE(AW1188,"Y",""),"N",""),"U",""),"X",""))=0),1,0)</f>
        <v/>
      </c>
      <c r="AS1188" s="14">
        <f>COUNTA(G1188,J1188,M1188,P1188,S1188)</f>
        <v/>
      </c>
      <c r="AT1188" s="14">
        <f>SUM(IF(OR(G1188="Y",G1188="N",G1188="U",G1188="X"),IF(G1188=F1188,1,0),0),IF(OR(J1188="Y",J1188="N",J1188="U",J1188="X"),IF(J1188=I1188,1,0),0),IF(OR(M1188="Y",M1188="N",M1188="U",M1188="X"),IF(M1188=L1188,1,0),0),IF(OR(P1188="Y",P1188="N",P1188="U",P1188="X"),IF(P1188=O1188,1,0),0),IF(OR(S1188="Y",S1188="N",S1188="U",S1188="X"),IF(S1188=R1188,1,0),0))</f>
        <v/>
      </c>
      <c r="AU1188" s="14">
        <f>A1188&amp;"|"&amp;LEFT(C1188,1)</f>
        <v/>
      </c>
      <c r="AV1188" s="14">
        <f>F1188&amp;I1188&amp;L1188&amp;O1188&amp;R1188</f>
        <v/>
      </c>
      <c r="AW1188" s="14">
        <f>G1188&amp;J1188&amp;M1188&amp;P1188&amp;S1188</f>
        <v/>
      </c>
    </row>
    <row r="1189" ht="70" customHeight="1">
      <c r="A1189" s="14" t="inlineStr">
        <is>
          <t>DS-149</t>
        </is>
      </c>
      <c r="B1189" s="14" t="inlineStr">
        <is>
          <t>Pothole Detection (MakeML potholes mirror)</t>
        </is>
      </c>
      <c r="C1189" s="14" t="inlineStr">
        <is>
          <t>C Sample Size</t>
        </is>
      </c>
      <c r="D1189" s="14">
        <f>MCDM_Settings!$D$10</f>
        <v/>
      </c>
      <c r="E1189" s="14" t="inlineStr">
        <is>
          <t>C1 Count originals</t>
        </is>
      </c>
      <c r="F1189" s="21" t="inlineStr">
        <is>
          <t>U</t>
        </is>
      </c>
      <c r="G1189" s="23" t="n"/>
      <c r="H1189" s="14" t="inlineStr">
        <is>
          <t>C2 Count each class</t>
        </is>
      </c>
      <c r="I1189" s="21" t="inlineStr">
        <is>
          <t>U</t>
        </is>
      </c>
      <c r="J1189" s="23" t="n"/>
      <c r="K1189" s="14" t="inlineStr">
        <is>
          <t>C3 Count each group</t>
        </is>
      </c>
      <c r="L1189" s="21" t="inlineStr">
        <is>
          <t>U</t>
        </is>
      </c>
      <c r="M1189" s="23" t="n"/>
      <c r="N1189" s="14" t="inlineStr">
        <is>
          <t>C4 Count each split</t>
        </is>
      </c>
      <c r="O1189" s="21" t="inlineStr">
        <is>
          <t>U</t>
        </is>
      </c>
      <c r="P1189" s="23" t="n"/>
      <c r="Q1189" s="14" t="inlineStr">
        <is>
          <t>C5 Justify the size</t>
        </is>
      </c>
      <c r="R1189" s="21" t="inlineStr">
        <is>
          <t>U</t>
        </is>
      </c>
      <c r="S1189" s="23" t="n"/>
      <c r="T1189" s="14">
        <f>IF(Z1189=0,IF(ISNUMBER(SEARCH("X",AV1189)),"Unrated (0-5; X)","Unrated (0-5)"),IF(Z1189=1,V1189&amp;"/5",V1189&amp;"-"&amp;X1189&amp;"/5 (P"&amp;IF(ISNUMBER(SEARCH("X",AV1189)),"; X","")&amp;")"))</f>
        <v/>
      </c>
      <c r="U1189" s="26">
        <f>IF(AS1189=0,"",IF(AR1189=0,"Incomplete/invalid",IF(AA1189=0,IF(ISNUMBER(SEARCH("X",AW1189)),"Unrated (0-5; X)","Unrated (0-5)"),IF(AA1189=1,W1189&amp;"/5",W1189&amp;"-"&amp;Y1189&amp;"/5 (P"&amp;IF(ISNUMBER(SEARCH("X",AW1189)),"; X","")&amp;")"))))</f>
        <v/>
      </c>
      <c r="V1189" s="53">
        <f>LEN(AV1189)-LEN(SUBSTITUTE(AV1189,"Y",""))</f>
        <v/>
      </c>
      <c r="W1189" s="54">
        <f>IF(AR1189=1,LEN(AW1189)-LEN(SUBSTITUTE(AW1189,"Y","")),"")</f>
        <v/>
      </c>
      <c r="X1189" s="53">
        <f>5-(LEN(AV1189)-LEN(SUBSTITUTE(AV1189,"N","")))</f>
        <v/>
      </c>
      <c r="Y1189" s="54">
        <f>IF(AR1189=1,5-(LEN(AW1189)-LEN(SUBSTITUTE(AW1189,"N",""))),"")</f>
        <v/>
      </c>
      <c r="Z1189" s="55">
        <f>(V1189+5-X1189)/5</f>
        <v/>
      </c>
      <c r="AA1189" s="56">
        <f>IF(AR1189=1,(W1189+5-Y1189)/5,"")</f>
        <v/>
      </c>
      <c r="AB1189" s="57">
        <f>D1189*V1189/5</f>
        <v/>
      </c>
      <c r="AC1189" s="58">
        <f>IF(AR1189=1,D1189*W1189/5,"")</f>
        <v/>
      </c>
      <c r="AD1189" s="57">
        <f>D1189*X1189/5</f>
        <v/>
      </c>
      <c r="AE1189" s="58">
        <f>IF(AR1189=1,D1189*Y1189/5,"")</f>
        <v/>
      </c>
      <c r="AF1189" s="57">
        <f>D1189*Z1189</f>
        <v/>
      </c>
      <c r="AG1189" s="58">
        <f>IF(AR1189=1,D1189*AA1189,"")</f>
        <v/>
      </c>
      <c r="AH1189" s="14" t="inlineStr">
        <is>
          <t>Y: none | N: none | X: none | U: C1, C2, C3, C4, C5. See dataset-specific evidence note in MCDM_Grades and the complete rules in MCDM_Rubric.</t>
        </is>
      </c>
      <c r="AI1189" s="27" t="n"/>
      <c r="AJ1189" s="14" t="inlineStr">
        <is>
          <t>https://www.kaggle.com/datasets/andrewmvd/pothole-detection</t>
        </is>
      </c>
      <c r="AK1189" s="27" t="n"/>
      <c r="AL1189" s="14" t="inlineStr">
        <is>
          <t>P: primary documentation (not evaluator-verified data quality)</t>
        </is>
      </c>
      <c r="AM1189" s="27" t="n"/>
      <c r="AN1189" s="14" t="inlineStr">
        <is>
          <t>Kaggle dataset 702771 v1</t>
        </is>
      </c>
      <c r="AO1189" s="27" t="n"/>
      <c r="AP1189" s="14" t="inlineStr">
        <is>
          <t>2026-09-07</t>
        </is>
      </c>
      <c r="AQ1189" s="27" t="n"/>
      <c r="AR1189" s="14">
        <f>IF(AND(AS1189=5,LEN(AW1189)=5,LEN(SUBSTITUTE(SUBSTITUTE(SUBSTITUTE(SUBSTITUTE(AW1189,"Y",""),"N",""),"U",""),"X",""))=0),1,0)</f>
        <v/>
      </c>
      <c r="AS1189" s="14">
        <f>COUNTA(G1189,J1189,M1189,P1189,S1189)</f>
        <v/>
      </c>
      <c r="AT1189" s="14">
        <f>SUM(IF(OR(G1189="Y",G1189="N",G1189="U",G1189="X"),IF(G1189=F1189,1,0),0),IF(OR(J1189="Y",J1189="N",J1189="U",J1189="X"),IF(J1189=I1189,1,0),0),IF(OR(M1189="Y",M1189="N",M1189="U",M1189="X"),IF(M1189=L1189,1,0),0),IF(OR(P1189="Y",P1189="N",P1189="U",P1189="X"),IF(P1189=O1189,1,0),0),IF(OR(S1189="Y",S1189="N",S1189="U",S1189="X"),IF(S1189=R1189,1,0),0))</f>
        <v/>
      </c>
      <c r="AU1189" s="14">
        <f>A1189&amp;"|"&amp;LEFT(C1189,1)</f>
        <v/>
      </c>
      <c r="AV1189" s="14">
        <f>F1189&amp;I1189&amp;L1189&amp;O1189&amp;R1189</f>
        <v/>
      </c>
      <c r="AW1189" s="14">
        <f>G1189&amp;J1189&amp;M1189&amp;P1189&amp;S1189</f>
        <v/>
      </c>
    </row>
    <row r="1190" ht="70" customHeight="1">
      <c r="A1190" s="14" t="inlineStr">
        <is>
          <t>DS-149</t>
        </is>
      </c>
      <c r="B1190" s="14" t="inlineStr">
        <is>
          <t>Pothole Detection (MakeML potholes mirror)</t>
        </is>
      </c>
      <c r="C1190" s="14" t="inlineStr">
        <is>
          <t>R Domain Fit</t>
        </is>
      </c>
      <c r="D1190" s="14">
        <f>MCDM_Settings!$D$11</f>
        <v/>
      </c>
      <c r="E1190" s="14" t="inlineStr">
        <is>
          <t>R1 Define the domain</t>
        </is>
      </c>
      <c r="F1190" s="21" t="inlineStr">
        <is>
          <t>U</t>
        </is>
      </c>
      <c r="G1190" s="23" t="n"/>
      <c r="H1190" s="14" t="inlineStr">
        <is>
          <t>R2 Describe coverage</t>
        </is>
      </c>
      <c r="I1190" s="21" t="inlineStr">
        <is>
          <t>U</t>
        </is>
      </c>
      <c r="J1190" s="23" t="n"/>
      <c r="K1190" s="14" t="inlineStr">
        <is>
          <t>R3 Compare the target</t>
        </is>
      </c>
      <c r="L1190" s="21" t="inlineStr">
        <is>
          <t>U</t>
        </is>
      </c>
      <c r="M1190" s="23" t="n"/>
      <c r="N1190" s="14" t="inlineStr">
        <is>
          <t>R4 Check for bias</t>
        </is>
      </c>
      <c r="O1190" s="21" t="inlineStr">
        <is>
          <t>U</t>
        </is>
      </c>
      <c r="P1190" s="23" t="n"/>
      <c r="Q1190" s="14" t="inlineStr">
        <is>
          <t>R5 Test a new domain</t>
        </is>
      </c>
      <c r="R1190" s="21" t="inlineStr">
        <is>
          <t>U</t>
        </is>
      </c>
      <c r="S1190" s="23" t="n"/>
      <c r="T1190" s="14">
        <f>IF(Z1190=0,IF(ISNUMBER(SEARCH("X",AV1190)),"Unrated (0-5; X)","Unrated (0-5)"),IF(Z1190=1,V1190&amp;"/5",V1190&amp;"-"&amp;X1190&amp;"/5 (P"&amp;IF(ISNUMBER(SEARCH("X",AV1190)),"; X","")&amp;")"))</f>
        <v/>
      </c>
      <c r="U1190" s="26">
        <f>IF(AS1190=0,"",IF(AR1190=0,"Incomplete/invalid",IF(AA1190=0,IF(ISNUMBER(SEARCH("X",AW1190)),"Unrated (0-5; X)","Unrated (0-5)"),IF(AA1190=1,W1190&amp;"/5",W1190&amp;"-"&amp;Y1190&amp;"/5 (P"&amp;IF(ISNUMBER(SEARCH("X",AW1190)),"; X","")&amp;")"))))</f>
        <v/>
      </c>
      <c r="V1190" s="53">
        <f>LEN(AV1190)-LEN(SUBSTITUTE(AV1190,"Y",""))</f>
        <v/>
      </c>
      <c r="W1190" s="54">
        <f>IF(AR1190=1,LEN(AW1190)-LEN(SUBSTITUTE(AW1190,"Y","")),"")</f>
        <v/>
      </c>
      <c r="X1190" s="53">
        <f>5-(LEN(AV1190)-LEN(SUBSTITUTE(AV1190,"N","")))</f>
        <v/>
      </c>
      <c r="Y1190" s="54">
        <f>IF(AR1190=1,5-(LEN(AW1190)-LEN(SUBSTITUTE(AW1190,"N",""))),"")</f>
        <v/>
      </c>
      <c r="Z1190" s="55">
        <f>(V1190+5-X1190)/5</f>
        <v/>
      </c>
      <c r="AA1190" s="56">
        <f>IF(AR1190=1,(W1190+5-Y1190)/5,"")</f>
        <v/>
      </c>
      <c r="AB1190" s="57">
        <f>D1190*V1190/5</f>
        <v/>
      </c>
      <c r="AC1190" s="58">
        <f>IF(AR1190=1,D1190*W1190/5,"")</f>
        <v/>
      </c>
      <c r="AD1190" s="57">
        <f>D1190*X1190/5</f>
        <v/>
      </c>
      <c r="AE1190" s="58">
        <f>IF(AR1190=1,D1190*Y1190/5,"")</f>
        <v/>
      </c>
      <c r="AF1190" s="57">
        <f>D1190*Z1190</f>
        <v/>
      </c>
      <c r="AG1190" s="58">
        <f>IF(AR1190=1,D1190*AA1190,"")</f>
        <v/>
      </c>
      <c r="AH1190" s="14" t="inlineStr">
        <is>
          <t>Y: none | N: none | X: none | U: R1, R2, R3, R4, R5. See dataset-specific evidence note in MCDM_Grades and the complete rules in MCDM_Rubric.</t>
        </is>
      </c>
      <c r="AI1190" s="27" t="n"/>
      <c r="AJ1190" s="14" t="inlineStr">
        <is>
          <t>https://www.kaggle.com/datasets/andrewmvd/pothole-detection</t>
        </is>
      </c>
      <c r="AK1190" s="27" t="n"/>
      <c r="AL1190" s="14" t="inlineStr">
        <is>
          <t>P: primary documentation (not evaluator-verified data quality)</t>
        </is>
      </c>
      <c r="AM1190" s="27" t="n"/>
      <c r="AN1190" s="14" t="inlineStr">
        <is>
          <t>Kaggle dataset 702771 v1</t>
        </is>
      </c>
      <c r="AO1190" s="27" t="n"/>
      <c r="AP1190" s="14" t="inlineStr">
        <is>
          <t>2026-09-07</t>
        </is>
      </c>
      <c r="AQ1190" s="27" t="n"/>
      <c r="AR1190" s="14">
        <f>IF(AND(AS1190=5,LEN(AW1190)=5,LEN(SUBSTITUTE(SUBSTITUTE(SUBSTITUTE(SUBSTITUTE(AW1190,"Y",""),"N",""),"U",""),"X",""))=0),1,0)</f>
        <v/>
      </c>
      <c r="AS1190" s="14">
        <f>COUNTA(G1190,J1190,M1190,P1190,S1190)</f>
        <v/>
      </c>
      <c r="AT1190" s="14">
        <f>SUM(IF(OR(G1190="Y",G1190="N",G1190="U",G1190="X"),IF(G1190=F1190,1,0),0),IF(OR(J1190="Y",J1190="N",J1190="U",J1190="X"),IF(J1190=I1190,1,0),0),IF(OR(M1190="Y",M1190="N",M1190="U",M1190="X"),IF(M1190=L1190,1,0),0),IF(OR(P1190="Y",P1190="N",P1190="U",P1190="X"),IF(P1190=O1190,1,0),0),IF(OR(S1190="Y",S1190="N",S1190="U",S1190="X"),IF(S1190=R1190,1,0),0))</f>
        <v/>
      </c>
      <c r="AU1190" s="14">
        <f>A1190&amp;"|"&amp;LEFT(C1190,1)</f>
        <v/>
      </c>
      <c r="AV1190" s="14">
        <f>F1190&amp;I1190&amp;L1190&amp;O1190&amp;R1190</f>
        <v/>
      </c>
      <c r="AW1190" s="14">
        <f>G1190&amp;J1190&amp;M1190&amp;P1190&amp;S1190</f>
        <v/>
      </c>
    </row>
    <row r="1191" ht="70" customHeight="1">
      <c r="A1191" s="14" t="inlineStr">
        <is>
          <t>DS-149</t>
        </is>
      </c>
      <c r="B1191" s="14" t="inlineStr">
        <is>
          <t>Pothole Detection (MakeML potholes mirror)</t>
        </is>
      </c>
      <c r="C1191" s="14" t="inlineStr">
        <is>
          <t>M Sensor Details</t>
        </is>
      </c>
      <c r="D1191" s="14">
        <f>MCDM_Settings!$D$12</f>
        <v/>
      </c>
      <c r="E1191" s="14" t="inlineStr">
        <is>
          <t>M1 Identify equipment</t>
        </is>
      </c>
      <c r="F1191" s="21" t="inlineStr">
        <is>
          <t>U</t>
        </is>
      </c>
      <c r="G1191" s="23" t="n"/>
      <c r="H1191" s="14" t="inlineStr">
        <is>
          <t>M2 Specify the scale</t>
        </is>
      </c>
      <c r="I1191" s="21" t="inlineStr">
        <is>
          <t>U</t>
        </is>
      </c>
      <c r="J1191" s="23" t="n"/>
      <c r="K1191" s="14" t="inlineStr">
        <is>
          <t>M3 Locate the records</t>
        </is>
      </c>
      <c r="L1191" s="21" t="inlineStr">
        <is>
          <t>U</t>
        </is>
      </c>
      <c r="M1191" s="23" t="n"/>
      <c r="N1191" s="14" t="inlineStr">
        <is>
          <t>M4 Report precision</t>
        </is>
      </c>
      <c r="O1191" s="21" t="inlineStr">
        <is>
          <t>U</t>
        </is>
      </c>
      <c r="P1191" s="23" t="n"/>
      <c r="Q1191" s="14" t="inlineStr">
        <is>
          <t>M5 Explain processing</t>
        </is>
      </c>
      <c r="R1191" s="21" t="inlineStr">
        <is>
          <t>U</t>
        </is>
      </c>
      <c r="S1191" s="23" t="n"/>
      <c r="T1191" s="14">
        <f>IF(Z1191=0,IF(ISNUMBER(SEARCH("X",AV1191)),"Unrated (0-5; X)","Unrated (0-5)"),IF(Z1191=1,V1191&amp;"/5",V1191&amp;"-"&amp;X1191&amp;"/5 (P"&amp;IF(ISNUMBER(SEARCH("X",AV1191)),"; X","")&amp;")"))</f>
        <v/>
      </c>
      <c r="U1191" s="26">
        <f>IF(AS1191=0,"",IF(AR1191=0,"Incomplete/invalid",IF(AA1191=0,IF(ISNUMBER(SEARCH("X",AW1191)),"Unrated (0-5; X)","Unrated (0-5)"),IF(AA1191=1,W1191&amp;"/5",W1191&amp;"-"&amp;Y1191&amp;"/5 (P"&amp;IF(ISNUMBER(SEARCH("X",AW1191)),"; X","")&amp;")"))))</f>
        <v/>
      </c>
      <c r="V1191" s="53">
        <f>LEN(AV1191)-LEN(SUBSTITUTE(AV1191,"Y",""))</f>
        <v/>
      </c>
      <c r="W1191" s="54">
        <f>IF(AR1191=1,LEN(AW1191)-LEN(SUBSTITUTE(AW1191,"Y","")),"")</f>
        <v/>
      </c>
      <c r="X1191" s="53">
        <f>5-(LEN(AV1191)-LEN(SUBSTITUTE(AV1191,"N","")))</f>
        <v/>
      </c>
      <c r="Y1191" s="54">
        <f>IF(AR1191=1,5-(LEN(AW1191)-LEN(SUBSTITUTE(AW1191,"N",""))),"")</f>
        <v/>
      </c>
      <c r="Z1191" s="55">
        <f>(V1191+5-X1191)/5</f>
        <v/>
      </c>
      <c r="AA1191" s="56">
        <f>IF(AR1191=1,(W1191+5-Y1191)/5,"")</f>
        <v/>
      </c>
      <c r="AB1191" s="57">
        <f>D1191*V1191/5</f>
        <v/>
      </c>
      <c r="AC1191" s="58">
        <f>IF(AR1191=1,D1191*W1191/5,"")</f>
        <v/>
      </c>
      <c r="AD1191" s="57">
        <f>D1191*X1191/5</f>
        <v/>
      </c>
      <c r="AE1191" s="58">
        <f>IF(AR1191=1,D1191*Y1191/5,"")</f>
        <v/>
      </c>
      <c r="AF1191" s="57">
        <f>D1191*Z1191</f>
        <v/>
      </c>
      <c r="AG1191" s="58">
        <f>IF(AR1191=1,D1191*AA1191,"")</f>
        <v/>
      </c>
      <c r="AH1191" s="14" t="inlineStr">
        <is>
          <t>Y: none | N: none | X: none | U: M1, M2, M3, M4, M5. See dataset-specific evidence note in MCDM_Grades and the complete rules in MCDM_Rubric.</t>
        </is>
      </c>
      <c r="AI1191" s="27" t="n"/>
      <c r="AJ1191" s="14" t="inlineStr">
        <is>
          <t>https://www.kaggle.com/datasets/andrewmvd/pothole-detection</t>
        </is>
      </c>
      <c r="AK1191" s="27" t="n"/>
      <c r="AL1191" s="14" t="inlineStr">
        <is>
          <t>P: primary documentation (not evaluator-verified data quality)</t>
        </is>
      </c>
      <c r="AM1191" s="27" t="n"/>
      <c r="AN1191" s="14" t="inlineStr">
        <is>
          <t>Kaggle dataset 702771 v1</t>
        </is>
      </c>
      <c r="AO1191" s="27" t="n"/>
      <c r="AP1191" s="14" t="inlineStr">
        <is>
          <t>2026-09-07</t>
        </is>
      </c>
      <c r="AQ1191" s="27" t="n"/>
      <c r="AR1191" s="14">
        <f>IF(AND(AS1191=5,LEN(AW1191)=5,LEN(SUBSTITUTE(SUBSTITUTE(SUBSTITUTE(SUBSTITUTE(AW1191,"Y",""),"N",""),"U",""),"X",""))=0),1,0)</f>
        <v/>
      </c>
      <c r="AS1191" s="14">
        <f>COUNTA(G1191,J1191,M1191,P1191,S1191)</f>
        <v/>
      </c>
      <c r="AT1191" s="14">
        <f>SUM(IF(OR(G1191="Y",G1191="N",G1191="U",G1191="X"),IF(G1191=F1191,1,0),0),IF(OR(J1191="Y",J1191="N",J1191="U",J1191="X"),IF(J1191=I1191,1,0),0),IF(OR(M1191="Y",M1191="N",M1191="U",M1191="X"),IF(M1191=L1191,1,0),0),IF(OR(P1191="Y",P1191="N",P1191="U",P1191="X"),IF(P1191=O1191,1,0),0),IF(OR(S1191="Y",S1191="N",S1191="U",S1191="X"),IF(S1191=R1191,1,0),0))</f>
        <v/>
      </c>
      <c r="AU1191" s="14">
        <f>A1191&amp;"|"&amp;LEFT(C1191,1)</f>
        <v/>
      </c>
      <c r="AV1191" s="14">
        <f>F1191&amp;I1191&amp;L1191&amp;O1191&amp;R1191</f>
        <v/>
      </c>
      <c r="AW1191" s="14">
        <f>G1191&amp;J1191&amp;M1191&amp;P1191&amp;S1191</f>
        <v/>
      </c>
    </row>
    <row r="1192" ht="70" customHeight="1">
      <c r="A1192" s="14" t="inlineStr">
        <is>
          <t>DS-149</t>
        </is>
      </c>
      <c r="B1192" s="14" t="inlineStr">
        <is>
          <t>Pothole Detection (MakeML potholes mirror)</t>
        </is>
      </c>
      <c r="C1192" s="14" t="inlineStr">
        <is>
          <t>V Test Readiness</t>
        </is>
      </c>
      <c r="D1192" s="14">
        <f>MCDM_Settings!$D$13</f>
        <v/>
      </c>
      <c r="E1192" s="14" t="inlineStr">
        <is>
          <t>V1 Identify test data</t>
        </is>
      </c>
      <c r="F1192" s="21" t="inlineStr">
        <is>
          <t>U</t>
        </is>
      </c>
      <c r="G1192" s="23" t="n"/>
      <c r="H1192" s="14" t="inlineStr">
        <is>
          <t>V2 Define the splits</t>
        </is>
      </c>
      <c r="I1192" s="21" t="inlineStr">
        <is>
          <t>U</t>
        </is>
      </c>
      <c r="J1192" s="23" t="n"/>
      <c r="K1192" s="14" t="inlineStr">
        <is>
          <t>V3 Prevent leakage</t>
        </is>
      </c>
      <c r="L1192" s="21" t="inlineStr">
        <is>
          <t>U</t>
        </is>
      </c>
      <c r="M1192" s="23" t="n"/>
      <c r="N1192" s="14" t="inlineStr">
        <is>
          <t>V4 Provide a baseline</t>
        </is>
      </c>
      <c r="O1192" s="21" t="inlineStr">
        <is>
          <t>U</t>
        </is>
      </c>
      <c r="P1192" s="23" t="n"/>
      <c r="Q1192" s="14" t="inlineStr">
        <is>
          <t>V5 Report uncertainty</t>
        </is>
      </c>
      <c r="R1192" s="21" t="inlineStr">
        <is>
          <t>U</t>
        </is>
      </c>
      <c r="S1192" s="23" t="n"/>
      <c r="T1192" s="14">
        <f>IF(Z1192=0,IF(ISNUMBER(SEARCH("X",AV1192)),"Unrated (0-5; X)","Unrated (0-5)"),IF(Z1192=1,V1192&amp;"/5",V1192&amp;"-"&amp;X1192&amp;"/5 (P"&amp;IF(ISNUMBER(SEARCH("X",AV1192)),"; X","")&amp;")"))</f>
        <v/>
      </c>
      <c r="U1192" s="26">
        <f>IF(AS1192=0,"",IF(AR1192=0,"Incomplete/invalid",IF(AA1192=0,IF(ISNUMBER(SEARCH("X",AW1192)),"Unrated (0-5; X)","Unrated (0-5)"),IF(AA1192=1,W1192&amp;"/5",W1192&amp;"-"&amp;Y1192&amp;"/5 (P"&amp;IF(ISNUMBER(SEARCH("X",AW1192)),"; X","")&amp;")"))))</f>
        <v/>
      </c>
      <c r="V1192" s="53">
        <f>LEN(AV1192)-LEN(SUBSTITUTE(AV1192,"Y",""))</f>
        <v/>
      </c>
      <c r="W1192" s="54">
        <f>IF(AR1192=1,LEN(AW1192)-LEN(SUBSTITUTE(AW1192,"Y","")),"")</f>
        <v/>
      </c>
      <c r="X1192" s="53">
        <f>5-(LEN(AV1192)-LEN(SUBSTITUTE(AV1192,"N","")))</f>
        <v/>
      </c>
      <c r="Y1192" s="54">
        <f>IF(AR1192=1,5-(LEN(AW1192)-LEN(SUBSTITUTE(AW1192,"N",""))),"")</f>
        <v/>
      </c>
      <c r="Z1192" s="55">
        <f>(V1192+5-X1192)/5</f>
        <v/>
      </c>
      <c r="AA1192" s="56">
        <f>IF(AR1192=1,(W1192+5-Y1192)/5,"")</f>
        <v/>
      </c>
      <c r="AB1192" s="57">
        <f>D1192*V1192/5</f>
        <v/>
      </c>
      <c r="AC1192" s="58">
        <f>IF(AR1192=1,D1192*W1192/5,"")</f>
        <v/>
      </c>
      <c r="AD1192" s="57">
        <f>D1192*X1192/5</f>
        <v/>
      </c>
      <c r="AE1192" s="58">
        <f>IF(AR1192=1,D1192*Y1192/5,"")</f>
        <v/>
      </c>
      <c r="AF1192" s="57">
        <f>D1192*Z1192</f>
        <v/>
      </c>
      <c r="AG1192" s="58">
        <f>IF(AR1192=1,D1192*AA1192,"")</f>
        <v/>
      </c>
      <c r="AH1192" s="14" t="inlineStr">
        <is>
          <t>Y: none | N: none | X: none | U: V1, V2, V3, V4, V5. See dataset-specific evidence note in MCDM_Grades and the complete rules in MCDM_Rubric.</t>
        </is>
      </c>
      <c r="AI1192" s="27" t="n"/>
      <c r="AJ1192" s="14" t="inlineStr">
        <is>
          <t>https://www.kaggle.com/datasets/andrewmvd/pothole-detection</t>
        </is>
      </c>
      <c r="AK1192" s="27" t="n"/>
      <c r="AL1192" s="14" t="inlineStr">
        <is>
          <t>P: primary documentation (not evaluator-verified data quality)</t>
        </is>
      </c>
      <c r="AM1192" s="27" t="n"/>
      <c r="AN1192" s="14" t="inlineStr">
        <is>
          <t>Kaggle dataset 702771 v1</t>
        </is>
      </c>
      <c r="AO1192" s="27" t="n"/>
      <c r="AP1192" s="14" t="inlineStr">
        <is>
          <t>2026-09-07</t>
        </is>
      </c>
      <c r="AQ1192" s="27" t="n"/>
      <c r="AR1192" s="14">
        <f>IF(AND(AS1192=5,LEN(AW1192)=5,LEN(SUBSTITUTE(SUBSTITUTE(SUBSTITUTE(SUBSTITUTE(AW1192,"Y",""),"N",""),"U",""),"X",""))=0),1,0)</f>
        <v/>
      </c>
      <c r="AS1192" s="14">
        <f>COUNTA(G1192,J1192,M1192,P1192,S1192)</f>
        <v/>
      </c>
      <c r="AT1192" s="14">
        <f>SUM(IF(OR(G1192="Y",G1192="N",G1192="U",G1192="X"),IF(G1192=F1192,1,0),0),IF(OR(J1192="Y",J1192="N",J1192="U",J1192="X"),IF(J1192=I1192,1,0),0),IF(OR(M1192="Y",M1192="N",M1192="U",M1192="X"),IF(M1192=L1192,1,0),0),IF(OR(P1192="Y",P1192="N",P1192="U",P1192="X"),IF(P1192=O1192,1,0),0),IF(OR(S1192="Y",S1192="N",S1192="U",S1192="X"),IF(S1192=R1192,1,0),0))</f>
        <v/>
      </c>
      <c r="AU1192" s="14">
        <f>A1192&amp;"|"&amp;LEFT(C1192,1)</f>
        <v/>
      </c>
      <c r="AV1192" s="14">
        <f>F1192&amp;I1192&amp;L1192&amp;O1192&amp;R1192</f>
        <v/>
      </c>
      <c r="AW1192" s="14">
        <f>G1192&amp;J1192&amp;M1192&amp;P1192&amp;S1192</f>
        <v/>
      </c>
    </row>
    <row r="1193" ht="70" customHeight="1">
      <c r="A1193" s="14" t="inlineStr">
        <is>
          <t>DS-149</t>
        </is>
      </c>
      <c r="B1193" s="14" t="inlineStr">
        <is>
          <t>Pothole Detection (MakeML potholes mirror)</t>
        </is>
      </c>
      <c r="C1193" s="14" t="inlineStr">
        <is>
          <t>E Engineering Value</t>
        </is>
      </c>
      <c r="D1193" s="14">
        <f>MCDM_Settings!$D$14</f>
        <v/>
      </c>
      <c r="E1193" s="14" t="inlineStr">
        <is>
          <t>E1 Define the outcome</t>
        </is>
      </c>
      <c r="F1193" s="21" t="inlineStr">
        <is>
          <t>U</t>
        </is>
      </c>
      <c r="G1193" s="23" t="n"/>
      <c r="H1193" s="14" t="inlineStr">
        <is>
          <t>E2 Provide measurements</t>
        </is>
      </c>
      <c r="I1193" s="21" t="inlineStr">
        <is>
          <t>U</t>
        </is>
      </c>
      <c r="J1193" s="23" t="n"/>
      <c r="K1193" s="14" t="inlineStr">
        <is>
          <t>E3 Link the records</t>
        </is>
      </c>
      <c r="L1193" s="21" t="inlineStr">
        <is>
          <t>U</t>
        </is>
      </c>
      <c r="M1193" s="23" t="n"/>
      <c r="N1193" s="14" t="inlineStr">
        <is>
          <t>E4 Map agency needs</t>
        </is>
      </c>
      <c r="O1193" s="21" t="inlineStr">
        <is>
          <t>U</t>
        </is>
      </c>
      <c r="P1193" s="23" t="n"/>
      <c r="Q1193" s="14" t="inlineStr">
        <is>
          <t>E5 Validate the decision</t>
        </is>
      </c>
      <c r="R1193" s="21" t="inlineStr">
        <is>
          <t>U</t>
        </is>
      </c>
      <c r="S1193" s="23" t="n"/>
      <c r="T1193" s="14">
        <f>IF(Z1193=0,IF(ISNUMBER(SEARCH("X",AV1193)),"Unrated (0-5; X)","Unrated (0-5)"),IF(Z1193=1,V1193&amp;"/5",V1193&amp;"-"&amp;X1193&amp;"/5 (P"&amp;IF(ISNUMBER(SEARCH("X",AV1193)),"; X","")&amp;")"))</f>
        <v/>
      </c>
      <c r="U1193" s="26">
        <f>IF(AS1193=0,"",IF(AR1193=0,"Incomplete/invalid",IF(AA1193=0,IF(ISNUMBER(SEARCH("X",AW1193)),"Unrated (0-5; X)","Unrated (0-5)"),IF(AA1193=1,W1193&amp;"/5",W1193&amp;"-"&amp;Y1193&amp;"/5 (P"&amp;IF(ISNUMBER(SEARCH("X",AW1193)),"; X","")&amp;")"))))</f>
        <v/>
      </c>
      <c r="V1193" s="53">
        <f>LEN(AV1193)-LEN(SUBSTITUTE(AV1193,"Y",""))</f>
        <v/>
      </c>
      <c r="W1193" s="54">
        <f>IF(AR1193=1,LEN(AW1193)-LEN(SUBSTITUTE(AW1193,"Y","")),"")</f>
        <v/>
      </c>
      <c r="X1193" s="53">
        <f>5-(LEN(AV1193)-LEN(SUBSTITUTE(AV1193,"N","")))</f>
        <v/>
      </c>
      <c r="Y1193" s="54">
        <f>IF(AR1193=1,5-(LEN(AW1193)-LEN(SUBSTITUTE(AW1193,"N",""))),"")</f>
        <v/>
      </c>
      <c r="Z1193" s="55">
        <f>(V1193+5-X1193)/5</f>
        <v/>
      </c>
      <c r="AA1193" s="56">
        <f>IF(AR1193=1,(W1193+5-Y1193)/5,"")</f>
        <v/>
      </c>
      <c r="AB1193" s="57">
        <f>D1193*V1193/5</f>
        <v/>
      </c>
      <c r="AC1193" s="58">
        <f>IF(AR1193=1,D1193*W1193/5,"")</f>
        <v/>
      </c>
      <c r="AD1193" s="57">
        <f>D1193*X1193/5</f>
        <v/>
      </c>
      <c r="AE1193" s="58">
        <f>IF(AR1193=1,D1193*Y1193/5,"")</f>
        <v/>
      </c>
      <c r="AF1193" s="57">
        <f>D1193*Z1193</f>
        <v/>
      </c>
      <c r="AG1193" s="58">
        <f>IF(AR1193=1,D1193*AA1193,"")</f>
        <v/>
      </c>
      <c r="AH1193" s="14" t="inlineStr">
        <is>
          <t>Y: none | N: none | X: none | U: E1, E2, E3, E4, E5. See dataset-specific evidence note in MCDM_Grades and the complete rules in MCDM_Rubric.</t>
        </is>
      </c>
      <c r="AI1193" s="27" t="n"/>
      <c r="AJ1193" s="14" t="inlineStr">
        <is>
          <t>https://www.kaggle.com/datasets/andrewmvd/pothole-detection</t>
        </is>
      </c>
      <c r="AK1193" s="27" t="n"/>
      <c r="AL1193" s="14" t="inlineStr">
        <is>
          <t>P: primary documentation (not evaluator-verified data quality)</t>
        </is>
      </c>
      <c r="AM1193" s="27" t="n"/>
      <c r="AN1193" s="14" t="inlineStr">
        <is>
          <t>Kaggle dataset 702771 v1</t>
        </is>
      </c>
      <c r="AO1193" s="27" t="n"/>
      <c r="AP1193" s="14" t="inlineStr">
        <is>
          <t>2026-09-07</t>
        </is>
      </c>
      <c r="AQ1193" s="27" t="n"/>
      <c r="AR1193" s="14">
        <f>IF(AND(AS1193=5,LEN(AW1193)=5,LEN(SUBSTITUTE(SUBSTITUTE(SUBSTITUTE(SUBSTITUTE(AW1193,"Y",""),"N",""),"U",""),"X",""))=0),1,0)</f>
        <v/>
      </c>
      <c r="AS1193" s="14">
        <f>COUNTA(G1193,J1193,M1193,P1193,S1193)</f>
        <v/>
      </c>
      <c r="AT1193" s="14">
        <f>SUM(IF(OR(G1193="Y",G1193="N",G1193="U",G1193="X"),IF(G1193=F1193,1,0),0),IF(OR(J1193="Y",J1193="N",J1193="U",J1193="X"),IF(J1193=I1193,1,0),0),IF(OR(M1193="Y",M1193="N",M1193="U",M1193="X"),IF(M1193=L1193,1,0),0),IF(OR(P1193="Y",P1193="N",P1193="U",P1193="X"),IF(P1193=O1193,1,0),0),IF(OR(S1193="Y",S1193="N",S1193="U",S1193="X"),IF(S1193=R1193,1,0),0))</f>
        <v/>
      </c>
      <c r="AU1193" s="14">
        <f>A1193&amp;"|"&amp;LEFT(C1193,1)</f>
        <v/>
      </c>
      <c r="AV1193" s="14">
        <f>F1193&amp;I1193&amp;L1193&amp;O1193&amp;R1193</f>
        <v/>
      </c>
      <c r="AW1193" s="14">
        <f>G1193&amp;J1193&amp;M1193&amp;P1193&amp;S1193</f>
        <v/>
      </c>
    </row>
    <row r="1194" ht="70" customHeight="1">
      <c r="A1194" s="14" t="inlineStr">
        <is>
          <t>DS-150</t>
        </is>
      </c>
      <c r="B1194" s="14" t="inlineStr">
        <is>
          <t>Pothole Detection Dataset (Kumar)</t>
        </is>
      </c>
      <c r="C1194" s="14" t="inlineStr">
        <is>
          <t>A Access</t>
        </is>
      </c>
      <c r="D1194" s="14">
        <f>MCDM_Settings!$D$7</f>
        <v/>
      </c>
      <c r="E1194" s="14" t="inlineStr">
        <is>
          <t>A1 Find the release</t>
        </is>
      </c>
      <c r="F1194" s="21" t="inlineStr">
        <is>
          <t>Y</t>
        </is>
      </c>
      <c r="G1194" s="23" t="n"/>
      <c r="H1194" s="14" t="inlineStr">
        <is>
          <t>A2 Get the data</t>
        </is>
      </c>
      <c r="I1194" s="21" t="inlineStr">
        <is>
          <t>Y</t>
        </is>
      </c>
      <c r="J1194" s="23" t="n"/>
      <c r="K1194" s="14" t="inlineStr">
        <is>
          <t>A3 Check the license</t>
        </is>
      </c>
      <c r="L1194" s="21" t="inlineStr">
        <is>
          <t>U</t>
        </is>
      </c>
      <c r="M1194" s="23" t="n"/>
      <c r="N1194" s="14" t="inlineStr">
        <is>
          <t>A4 Check other rights</t>
        </is>
      </c>
      <c r="O1194" s="21" t="inlineStr">
        <is>
          <t>U</t>
        </is>
      </c>
      <c r="P1194" s="23" t="n"/>
      <c r="Q1194" s="14" t="inlineStr">
        <is>
          <t>A5 Open a sample</t>
        </is>
      </c>
      <c r="R1194" s="21" t="inlineStr">
        <is>
          <t>U</t>
        </is>
      </c>
      <c r="S1194" s="23" t="n"/>
      <c r="T1194" s="14">
        <f>IF(Z1194=0,IF(ISNUMBER(SEARCH("X",AV1194)),"Unrated (0-5; X)","Unrated (0-5)"),IF(Z1194=1,V1194&amp;"/5",V1194&amp;"-"&amp;X1194&amp;"/5 (P"&amp;IF(ISNUMBER(SEARCH("X",AV1194)),"; X","")&amp;")"))</f>
        <v/>
      </c>
      <c r="U1194" s="26">
        <f>IF(AS1194=0,"",IF(AR1194=0,"Incomplete/invalid",IF(AA1194=0,IF(ISNUMBER(SEARCH("X",AW1194)),"Unrated (0-5; X)","Unrated (0-5)"),IF(AA1194=1,W1194&amp;"/5",W1194&amp;"-"&amp;Y1194&amp;"/5 (P"&amp;IF(ISNUMBER(SEARCH("X",AW1194)),"; X","")&amp;")"))))</f>
        <v/>
      </c>
      <c r="V1194" s="53">
        <f>LEN(AV1194)-LEN(SUBSTITUTE(AV1194,"Y",""))</f>
        <v/>
      </c>
      <c r="W1194" s="54">
        <f>IF(AR1194=1,LEN(AW1194)-LEN(SUBSTITUTE(AW1194,"Y","")),"")</f>
        <v/>
      </c>
      <c r="X1194" s="53">
        <f>5-(LEN(AV1194)-LEN(SUBSTITUTE(AV1194,"N","")))</f>
        <v/>
      </c>
      <c r="Y1194" s="54">
        <f>IF(AR1194=1,5-(LEN(AW1194)-LEN(SUBSTITUTE(AW1194,"N",""))),"")</f>
        <v/>
      </c>
      <c r="Z1194" s="55">
        <f>(V1194+5-X1194)/5</f>
        <v/>
      </c>
      <c r="AA1194" s="56">
        <f>IF(AR1194=1,(W1194+5-Y1194)/5,"")</f>
        <v/>
      </c>
      <c r="AB1194" s="57">
        <f>D1194*V1194/5</f>
        <v/>
      </c>
      <c r="AC1194" s="58">
        <f>IF(AR1194=1,D1194*W1194/5,"")</f>
        <v/>
      </c>
      <c r="AD1194" s="57">
        <f>D1194*X1194/5</f>
        <v/>
      </c>
      <c r="AE1194" s="58">
        <f>IF(AR1194=1,D1194*Y1194/5,"")</f>
        <v/>
      </c>
      <c r="AF1194" s="57">
        <f>D1194*Z1194</f>
        <v/>
      </c>
      <c r="AG1194" s="58">
        <f>IF(AR1194=1,D1194*AA1194,"")</f>
        <v/>
      </c>
      <c r="AH1194" s="14" t="inlineStr">
        <is>
          <t>Y: A1, A2 | N: none | X: none | U: A3, A4, A5. See dataset-specific evidence note in MCDM_Grades and the complete rules in MCDM_Rubric.</t>
        </is>
      </c>
      <c r="AI1194" s="27" t="n"/>
      <c r="AJ1194" s="14" t="inlineStr">
        <is>
          <t>https://www.kaggle.com/datasets/atulyakumar98/pothole-detection-dataset</t>
        </is>
      </c>
      <c r="AK1194" s="27" t="n"/>
      <c r="AL1194" s="14" t="inlineStr">
        <is>
          <t>P: primary documentation (not evaluator-verified data quality)</t>
        </is>
      </c>
      <c r="AM1194" s="27" t="n"/>
      <c r="AN1194" s="14" t="inlineStr">
        <is>
          <t>Kaggle dataset 430832 v4</t>
        </is>
      </c>
      <c r="AO1194" s="27" t="n"/>
      <c r="AP1194" s="14" t="inlineStr">
        <is>
          <t>2026-09-07</t>
        </is>
      </c>
      <c r="AQ1194" s="27" t="n"/>
      <c r="AR1194" s="14">
        <f>IF(AND(AS1194=5,LEN(AW1194)=5,LEN(SUBSTITUTE(SUBSTITUTE(SUBSTITUTE(SUBSTITUTE(AW1194,"Y",""),"N",""),"U",""),"X",""))=0),1,0)</f>
        <v/>
      </c>
      <c r="AS1194" s="14">
        <f>COUNTA(G1194,J1194,M1194,P1194,S1194)</f>
        <v/>
      </c>
      <c r="AT1194" s="14">
        <f>SUM(IF(OR(G1194="Y",G1194="N",G1194="U",G1194="X"),IF(G1194=F1194,1,0),0),IF(OR(J1194="Y",J1194="N",J1194="U",J1194="X"),IF(J1194=I1194,1,0),0),IF(OR(M1194="Y",M1194="N",M1194="U",M1194="X"),IF(M1194=L1194,1,0),0),IF(OR(P1194="Y",P1194="N",P1194="U",P1194="X"),IF(P1194=O1194,1,0),0),IF(OR(S1194="Y",S1194="N",S1194="U",S1194="X"),IF(S1194=R1194,1,0),0))</f>
        <v/>
      </c>
      <c r="AU1194" s="14">
        <f>A1194&amp;"|"&amp;LEFT(C1194,1)</f>
        <v/>
      </c>
      <c r="AV1194" s="14">
        <f>F1194&amp;I1194&amp;L1194&amp;O1194&amp;R1194</f>
        <v/>
      </c>
      <c r="AW1194" s="14">
        <f>G1194&amp;J1194&amp;M1194&amp;P1194&amp;S1194</f>
        <v/>
      </c>
    </row>
    <row r="1195" ht="70" customHeight="1">
      <c r="A1195" s="14" t="inlineStr">
        <is>
          <t>DS-150</t>
        </is>
      </c>
      <c r="B1195" s="14" t="inlineStr">
        <is>
          <t>Pothole Detection Dataset (Kumar)</t>
        </is>
      </c>
      <c r="C1195" s="14" t="inlineStr">
        <is>
          <t>L Label Quality</t>
        </is>
      </c>
      <c r="D1195" s="14">
        <f>MCDM_Settings!$D$8</f>
        <v/>
      </c>
      <c r="E1195" s="14" t="inlineStr">
        <is>
          <t>L1 Define the targets</t>
        </is>
      </c>
      <c r="F1195" s="21" t="inlineStr">
        <is>
          <t>Y</t>
        </is>
      </c>
      <c r="G1195" s="23" t="n"/>
      <c r="H1195" s="14" t="inlineStr">
        <is>
          <t>L2 Explain the rules</t>
        </is>
      </c>
      <c r="I1195" s="21" t="inlineStr">
        <is>
          <t>U</t>
        </is>
      </c>
      <c r="J1195" s="23" t="n"/>
      <c r="K1195" s="14" t="inlineStr">
        <is>
          <t>L3 Identify the team</t>
        </is>
      </c>
      <c r="L1195" s="21" t="inlineStr">
        <is>
          <t>U</t>
        </is>
      </c>
      <c r="M1195" s="23" t="n"/>
      <c r="N1195" s="14" t="inlineStr">
        <is>
          <t>L4 Review and correct</t>
        </is>
      </c>
      <c r="O1195" s="21" t="inlineStr">
        <is>
          <t>U</t>
        </is>
      </c>
      <c r="P1195" s="23" t="n"/>
      <c r="Q1195" s="14" t="inlineStr">
        <is>
          <t>L5 Measure reliability</t>
        </is>
      </c>
      <c r="R1195" s="21" t="inlineStr">
        <is>
          <t>U</t>
        </is>
      </c>
      <c r="S1195" s="23" t="n"/>
      <c r="T1195" s="14">
        <f>IF(Z1195=0,IF(ISNUMBER(SEARCH("X",AV1195)),"Unrated (0-5; X)","Unrated (0-5)"),IF(Z1195=1,V1195&amp;"/5",V1195&amp;"-"&amp;X1195&amp;"/5 (P"&amp;IF(ISNUMBER(SEARCH("X",AV1195)),"; X","")&amp;")"))</f>
        <v/>
      </c>
      <c r="U1195" s="26">
        <f>IF(AS1195=0,"",IF(AR1195=0,"Incomplete/invalid",IF(AA1195=0,IF(ISNUMBER(SEARCH("X",AW1195)),"Unrated (0-5; X)","Unrated (0-5)"),IF(AA1195=1,W1195&amp;"/5",W1195&amp;"-"&amp;Y1195&amp;"/5 (P"&amp;IF(ISNUMBER(SEARCH("X",AW1195)),"; X","")&amp;")"))))</f>
        <v/>
      </c>
      <c r="V1195" s="53">
        <f>LEN(AV1195)-LEN(SUBSTITUTE(AV1195,"Y",""))</f>
        <v/>
      </c>
      <c r="W1195" s="54">
        <f>IF(AR1195=1,LEN(AW1195)-LEN(SUBSTITUTE(AW1195,"Y","")),"")</f>
        <v/>
      </c>
      <c r="X1195" s="53">
        <f>5-(LEN(AV1195)-LEN(SUBSTITUTE(AV1195,"N","")))</f>
        <v/>
      </c>
      <c r="Y1195" s="54">
        <f>IF(AR1195=1,5-(LEN(AW1195)-LEN(SUBSTITUTE(AW1195,"N",""))),"")</f>
        <v/>
      </c>
      <c r="Z1195" s="55">
        <f>(V1195+5-X1195)/5</f>
        <v/>
      </c>
      <c r="AA1195" s="56">
        <f>IF(AR1195=1,(W1195+5-Y1195)/5,"")</f>
        <v/>
      </c>
      <c r="AB1195" s="57">
        <f>D1195*V1195/5</f>
        <v/>
      </c>
      <c r="AC1195" s="58">
        <f>IF(AR1195=1,D1195*W1195/5,"")</f>
        <v/>
      </c>
      <c r="AD1195" s="57">
        <f>D1195*X1195/5</f>
        <v/>
      </c>
      <c r="AE1195" s="58">
        <f>IF(AR1195=1,D1195*Y1195/5,"")</f>
        <v/>
      </c>
      <c r="AF1195" s="57">
        <f>D1195*Z1195</f>
        <v/>
      </c>
      <c r="AG1195" s="58">
        <f>IF(AR1195=1,D1195*AA1195,"")</f>
        <v/>
      </c>
      <c r="AH1195" s="14" t="inlineStr">
        <is>
          <t>Y: L1 | N: none | X: none | U: L2, L3, L4, L5. See dataset-specific evidence note in MCDM_Grades and the complete rules in MCDM_Rubric.</t>
        </is>
      </c>
      <c r="AI1195" s="27" t="n"/>
      <c r="AJ1195" s="14" t="inlineStr">
        <is>
          <t>https://www.kaggle.com/datasets/atulyakumar98/pothole-detection-dataset</t>
        </is>
      </c>
      <c r="AK1195" s="27" t="n"/>
      <c r="AL1195" s="14" t="inlineStr">
        <is>
          <t>P: primary documentation (not evaluator-verified data quality)</t>
        </is>
      </c>
      <c r="AM1195" s="27" t="n"/>
      <c r="AN1195" s="14" t="inlineStr">
        <is>
          <t>Kaggle dataset 430832 v4</t>
        </is>
      </c>
      <c r="AO1195" s="27" t="n"/>
      <c r="AP1195" s="14" t="inlineStr">
        <is>
          <t>2026-09-07</t>
        </is>
      </c>
      <c r="AQ1195" s="27" t="n"/>
      <c r="AR1195" s="14">
        <f>IF(AND(AS1195=5,LEN(AW1195)=5,LEN(SUBSTITUTE(SUBSTITUTE(SUBSTITUTE(SUBSTITUTE(AW1195,"Y",""),"N",""),"U",""),"X",""))=0),1,0)</f>
        <v/>
      </c>
      <c r="AS1195" s="14">
        <f>COUNTA(G1195,J1195,M1195,P1195,S1195)</f>
        <v/>
      </c>
      <c r="AT1195" s="14">
        <f>SUM(IF(OR(G1195="Y",G1195="N",G1195="U",G1195="X"),IF(G1195=F1195,1,0),0),IF(OR(J1195="Y",J1195="N",J1195="U",J1195="X"),IF(J1195=I1195,1,0),0),IF(OR(M1195="Y",M1195="N",M1195="U",M1195="X"),IF(M1195=L1195,1,0),0),IF(OR(P1195="Y",P1195="N",P1195="U",P1195="X"),IF(P1195=O1195,1,0),0),IF(OR(S1195="Y",S1195="N",S1195="U",S1195="X"),IF(S1195=R1195,1,0),0))</f>
        <v/>
      </c>
      <c r="AU1195" s="14">
        <f>A1195&amp;"|"&amp;LEFT(C1195,1)</f>
        <v/>
      </c>
      <c r="AV1195" s="14">
        <f>F1195&amp;I1195&amp;L1195&amp;O1195&amp;R1195</f>
        <v/>
      </c>
      <c r="AW1195" s="14">
        <f>G1195&amp;J1195&amp;M1195&amp;P1195&amp;S1195</f>
        <v/>
      </c>
    </row>
    <row r="1196" ht="70" customHeight="1">
      <c r="A1196" s="14" t="inlineStr">
        <is>
          <t>DS-150</t>
        </is>
      </c>
      <c r="B1196" s="14" t="inlineStr">
        <is>
          <t>Pothole Detection Dataset (Kumar)</t>
        </is>
      </c>
      <c r="C1196" s="14" t="inlineStr">
        <is>
          <t>D Documentation</t>
        </is>
      </c>
      <c r="D1196" s="14">
        <f>MCDM_Settings!$D$9</f>
        <v/>
      </c>
      <c r="E1196" s="14" t="inlineStr">
        <is>
          <t>D1 Describe the files</t>
        </is>
      </c>
      <c r="F1196" s="21" t="inlineStr">
        <is>
          <t>U</t>
        </is>
      </c>
      <c r="G1196" s="23" t="n"/>
      <c r="H1196" s="14" t="inlineStr">
        <is>
          <t>D2 Explain the source</t>
        </is>
      </c>
      <c r="I1196" s="21" t="inlineStr">
        <is>
          <t>Y</t>
        </is>
      </c>
      <c r="J1196" s="23" t="n"/>
      <c r="K1196" s="14" t="inlineStr">
        <is>
          <t>D3 Track the version</t>
        </is>
      </c>
      <c r="L1196" s="21" t="inlineStr">
        <is>
          <t>Y</t>
        </is>
      </c>
      <c r="M1196" s="23" t="n"/>
      <c r="N1196" s="14" t="inlineStr">
        <is>
          <t>D4 State the limits</t>
        </is>
      </c>
      <c r="O1196" s="21" t="inlineStr">
        <is>
          <t>U</t>
        </is>
      </c>
      <c r="P1196" s="23" t="n"/>
      <c r="Q1196" s="14" t="inlineStr">
        <is>
          <t>D5 Locate the details</t>
        </is>
      </c>
      <c r="R1196" s="21" t="inlineStr">
        <is>
          <t>Y</t>
        </is>
      </c>
      <c r="S1196" s="23" t="n"/>
      <c r="T1196" s="14">
        <f>IF(Z1196=0,IF(ISNUMBER(SEARCH("X",AV1196)),"Unrated (0-5; X)","Unrated (0-5)"),IF(Z1196=1,V1196&amp;"/5",V1196&amp;"-"&amp;X1196&amp;"/5 (P"&amp;IF(ISNUMBER(SEARCH("X",AV1196)),"; X","")&amp;")"))</f>
        <v/>
      </c>
      <c r="U1196" s="26">
        <f>IF(AS1196=0,"",IF(AR1196=0,"Incomplete/invalid",IF(AA1196=0,IF(ISNUMBER(SEARCH("X",AW1196)),"Unrated (0-5; X)","Unrated (0-5)"),IF(AA1196=1,W1196&amp;"/5",W1196&amp;"-"&amp;Y1196&amp;"/5 (P"&amp;IF(ISNUMBER(SEARCH("X",AW1196)),"; X","")&amp;")"))))</f>
        <v/>
      </c>
      <c r="V1196" s="53">
        <f>LEN(AV1196)-LEN(SUBSTITUTE(AV1196,"Y",""))</f>
        <v/>
      </c>
      <c r="W1196" s="54">
        <f>IF(AR1196=1,LEN(AW1196)-LEN(SUBSTITUTE(AW1196,"Y","")),"")</f>
        <v/>
      </c>
      <c r="X1196" s="53">
        <f>5-(LEN(AV1196)-LEN(SUBSTITUTE(AV1196,"N","")))</f>
        <v/>
      </c>
      <c r="Y1196" s="54">
        <f>IF(AR1196=1,5-(LEN(AW1196)-LEN(SUBSTITUTE(AW1196,"N",""))),"")</f>
        <v/>
      </c>
      <c r="Z1196" s="55">
        <f>(V1196+5-X1196)/5</f>
        <v/>
      </c>
      <c r="AA1196" s="56">
        <f>IF(AR1196=1,(W1196+5-Y1196)/5,"")</f>
        <v/>
      </c>
      <c r="AB1196" s="57">
        <f>D1196*V1196/5</f>
        <v/>
      </c>
      <c r="AC1196" s="58">
        <f>IF(AR1196=1,D1196*W1196/5,"")</f>
        <v/>
      </c>
      <c r="AD1196" s="57">
        <f>D1196*X1196/5</f>
        <v/>
      </c>
      <c r="AE1196" s="58">
        <f>IF(AR1196=1,D1196*Y1196/5,"")</f>
        <v/>
      </c>
      <c r="AF1196" s="57">
        <f>D1196*Z1196</f>
        <v/>
      </c>
      <c r="AG1196" s="58">
        <f>IF(AR1196=1,D1196*AA1196,"")</f>
        <v/>
      </c>
      <c r="AH1196" s="14" t="inlineStr">
        <is>
          <t>Y: D2, D3, D5 | N: none | X: none | U: D1, D4. See dataset-specific evidence note in MCDM_Grades and the complete rules in MCDM_Rubric.</t>
        </is>
      </c>
      <c r="AI1196" s="27" t="n"/>
      <c r="AJ1196" s="14" t="inlineStr">
        <is>
          <t>https://www.kaggle.com/datasets/atulyakumar98/pothole-detection-dataset</t>
        </is>
      </c>
      <c r="AK1196" s="27" t="n"/>
      <c r="AL1196" s="14" t="inlineStr">
        <is>
          <t>P: primary documentation (not evaluator-verified data quality)</t>
        </is>
      </c>
      <c r="AM1196" s="27" t="n"/>
      <c r="AN1196" s="14" t="inlineStr">
        <is>
          <t>Kaggle dataset 430832 v4</t>
        </is>
      </c>
      <c r="AO1196" s="27" t="n"/>
      <c r="AP1196" s="14" t="inlineStr">
        <is>
          <t>2026-09-07</t>
        </is>
      </c>
      <c r="AQ1196" s="27" t="n"/>
      <c r="AR1196" s="14">
        <f>IF(AND(AS1196=5,LEN(AW1196)=5,LEN(SUBSTITUTE(SUBSTITUTE(SUBSTITUTE(SUBSTITUTE(AW1196,"Y",""),"N",""),"U",""),"X",""))=0),1,0)</f>
        <v/>
      </c>
      <c r="AS1196" s="14">
        <f>COUNTA(G1196,J1196,M1196,P1196,S1196)</f>
        <v/>
      </c>
      <c r="AT1196" s="14">
        <f>SUM(IF(OR(G1196="Y",G1196="N",G1196="U",G1196="X"),IF(G1196=F1196,1,0),0),IF(OR(J1196="Y",J1196="N",J1196="U",J1196="X"),IF(J1196=I1196,1,0),0),IF(OR(M1196="Y",M1196="N",M1196="U",M1196="X"),IF(M1196=L1196,1,0),0),IF(OR(P1196="Y",P1196="N",P1196="U",P1196="X"),IF(P1196=O1196,1,0),0),IF(OR(S1196="Y",S1196="N",S1196="U",S1196="X"),IF(S1196=R1196,1,0),0))</f>
        <v/>
      </c>
      <c r="AU1196" s="14">
        <f>A1196&amp;"|"&amp;LEFT(C1196,1)</f>
        <v/>
      </c>
      <c r="AV1196" s="14">
        <f>F1196&amp;I1196&amp;L1196&amp;O1196&amp;R1196</f>
        <v/>
      </c>
      <c r="AW1196" s="14">
        <f>G1196&amp;J1196&amp;M1196&amp;P1196&amp;S1196</f>
        <v/>
      </c>
    </row>
    <row r="1197" ht="70" customHeight="1">
      <c r="A1197" s="14" t="inlineStr">
        <is>
          <t>DS-150</t>
        </is>
      </c>
      <c r="B1197" s="14" t="inlineStr">
        <is>
          <t>Pothole Detection Dataset (Kumar)</t>
        </is>
      </c>
      <c r="C1197" s="14" t="inlineStr">
        <is>
          <t>C Sample Size</t>
        </is>
      </c>
      <c r="D1197" s="14">
        <f>MCDM_Settings!$D$10</f>
        <v/>
      </c>
      <c r="E1197" s="14" t="inlineStr">
        <is>
          <t>C1 Count originals</t>
        </is>
      </c>
      <c r="F1197" s="21" t="inlineStr">
        <is>
          <t>U</t>
        </is>
      </c>
      <c r="G1197" s="23" t="n"/>
      <c r="H1197" s="14" t="inlineStr">
        <is>
          <t>C2 Count each class</t>
        </is>
      </c>
      <c r="I1197" s="21" t="inlineStr">
        <is>
          <t>U</t>
        </is>
      </c>
      <c r="J1197" s="23" t="n"/>
      <c r="K1197" s="14" t="inlineStr">
        <is>
          <t>C3 Count each group</t>
        </is>
      </c>
      <c r="L1197" s="21" t="inlineStr">
        <is>
          <t>U</t>
        </is>
      </c>
      <c r="M1197" s="23" t="n"/>
      <c r="N1197" s="14" t="inlineStr">
        <is>
          <t>C4 Count each split</t>
        </is>
      </c>
      <c r="O1197" s="21" t="inlineStr">
        <is>
          <t>U</t>
        </is>
      </c>
      <c r="P1197" s="23" t="n"/>
      <c r="Q1197" s="14" t="inlineStr">
        <is>
          <t>C5 Justify the size</t>
        </is>
      </c>
      <c r="R1197" s="21" t="inlineStr">
        <is>
          <t>U</t>
        </is>
      </c>
      <c r="S1197" s="23" t="n"/>
      <c r="T1197" s="14">
        <f>IF(Z1197=0,IF(ISNUMBER(SEARCH("X",AV1197)),"Unrated (0-5; X)","Unrated (0-5)"),IF(Z1197=1,V1197&amp;"/5",V1197&amp;"-"&amp;X1197&amp;"/5 (P"&amp;IF(ISNUMBER(SEARCH("X",AV1197)),"; X","")&amp;")"))</f>
        <v/>
      </c>
      <c r="U1197" s="26">
        <f>IF(AS1197=0,"",IF(AR1197=0,"Incomplete/invalid",IF(AA1197=0,IF(ISNUMBER(SEARCH("X",AW1197)),"Unrated (0-5; X)","Unrated (0-5)"),IF(AA1197=1,W1197&amp;"/5",W1197&amp;"-"&amp;Y1197&amp;"/5 (P"&amp;IF(ISNUMBER(SEARCH("X",AW1197)),"; X","")&amp;")"))))</f>
        <v/>
      </c>
      <c r="V1197" s="53">
        <f>LEN(AV1197)-LEN(SUBSTITUTE(AV1197,"Y",""))</f>
        <v/>
      </c>
      <c r="W1197" s="54">
        <f>IF(AR1197=1,LEN(AW1197)-LEN(SUBSTITUTE(AW1197,"Y","")),"")</f>
        <v/>
      </c>
      <c r="X1197" s="53">
        <f>5-(LEN(AV1197)-LEN(SUBSTITUTE(AV1197,"N","")))</f>
        <v/>
      </c>
      <c r="Y1197" s="54">
        <f>IF(AR1197=1,5-(LEN(AW1197)-LEN(SUBSTITUTE(AW1197,"N",""))),"")</f>
        <v/>
      </c>
      <c r="Z1197" s="55">
        <f>(V1197+5-X1197)/5</f>
        <v/>
      </c>
      <c r="AA1197" s="56">
        <f>IF(AR1197=1,(W1197+5-Y1197)/5,"")</f>
        <v/>
      </c>
      <c r="AB1197" s="57">
        <f>D1197*V1197/5</f>
        <v/>
      </c>
      <c r="AC1197" s="58">
        <f>IF(AR1197=1,D1197*W1197/5,"")</f>
        <v/>
      </c>
      <c r="AD1197" s="57">
        <f>D1197*X1197/5</f>
        <v/>
      </c>
      <c r="AE1197" s="58">
        <f>IF(AR1197=1,D1197*Y1197/5,"")</f>
        <v/>
      </c>
      <c r="AF1197" s="57">
        <f>D1197*Z1197</f>
        <v/>
      </c>
      <c r="AG1197" s="58">
        <f>IF(AR1197=1,D1197*AA1197,"")</f>
        <v/>
      </c>
      <c r="AH1197" s="14" t="inlineStr">
        <is>
          <t>Y: none | N: none | X: none | U: C1, C2, C3, C4, C5. See dataset-specific evidence note in MCDM_Grades and the complete rules in MCDM_Rubric.</t>
        </is>
      </c>
      <c r="AI1197" s="27" t="n"/>
      <c r="AJ1197" s="14" t="inlineStr">
        <is>
          <t>https://www.kaggle.com/datasets/atulyakumar98/pothole-detection-dataset</t>
        </is>
      </c>
      <c r="AK1197" s="27" t="n"/>
      <c r="AL1197" s="14" t="inlineStr">
        <is>
          <t>P: primary documentation (not evaluator-verified data quality)</t>
        </is>
      </c>
      <c r="AM1197" s="27" t="n"/>
      <c r="AN1197" s="14" t="inlineStr">
        <is>
          <t>Kaggle dataset 430832 v4</t>
        </is>
      </c>
      <c r="AO1197" s="27" t="n"/>
      <c r="AP1197" s="14" t="inlineStr">
        <is>
          <t>2026-09-07</t>
        </is>
      </c>
      <c r="AQ1197" s="27" t="n"/>
      <c r="AR1197" s="14">
        <f>IF(AND(AS1197=5,LEN(AW1197)=5,LEN(SUBSTITUTE(SUBSTITUTE(SUBSTITUTE(SUBSTITUTE(AW1197,"Y",""),"N",""),"U",""),"X",""))=0),1,0)</f>
        <v/>
      </c>
      <c r="AS1197" s="14">
        <f>COUNTA(G1197,J1197,M1197,P1197,S1197)</f>
        <v/>
      </c>
      <c r="AT1197" s="14">
        <f>SUM(IF(OR(G1197="Y",G1197="N",G1197="U",G1197="X"),IF(G1197=F1197,1,0),0),IF(OR(J1197="Y",J1197="N",J1197="U",J1197="X"),IF(J1197=I1197,1,0),0),IF(OR(M1197="Y",M1197="N",M1197="U",M1197="X"),IF(M1197=L1197,1,0),0),IF(OR(P1197="Y",P1197="N",P1197="U",P1197="X"),IF(P1197=O1197,1,0),0),IF(OR(S1197="Y",S1197="N",S1197="U",S1197="X"),IF(S1197=R1197,1,0),0))</f>
        <v/>
      </c>
      <c r="AU1197" s="14">
        <f>A1197&amp;"|"&amp;LEFT(C1197,1)</f>
        <v/>
      </c>
      <c r="AV1197" s="14">
        <f>F1197&amp;I1197&amp;L1197&amp;O1197&amp;R1197</f>
        <v/>
      </c>
      <c r="AW1197" s="14">
        <f>G1197&amp;J1197&amp;M1197&amp;P1197&amp;S1197</f>
        <v/>
      </c>
    </row>
    <row r="1198" ht="70" customHeight="1">
      <c r="A1198" s="14" t="inlineStr">
        <is>
          <t>DS-150</t>
        </is>
      </c>
      <c r="B1198" s="14" t="inlineStr">
        <is>
          <t>Pothole Detection Dataset (Kumar)</t>
        </is>
      </c>
      <c r="C1198" s="14" t="inlineStr">
        <is>
          <t>R Domain Fit</t>
        </is>
      </c>
      <c r="D1198" s="14">
        <f>MCDM_Settings!$D$11</f>
        <v/>
      </c>
      <c r="E1198" s="14" t="inlineStr">
        <is>
          <t>R1 Define the domain</t>
        </is>
      </c>
      <c r="F1198" s="21" t="inlineStr">
        <is>
          <t>U</t>
        </is>
      </c>
      <c r="G1198" s="23" t="n"/>
      <c r="H1198" s="14" t="inlineStr">
        <is>
          <t>R2 Describe coverage</t>
        </is>
      </c>
      <c r="I1198" s="21" t="inlineStr">
        <is>
          <t>U</t>
        </is>
      </c>
      <c r="J1198" s="23" t="n"/>
      <c r="K1198" s="14" t="inlineStr">
        <is>
          <t>R3 Compare the target</t>
        </is>
      </c>
      <c r="L1198" s="21" t="inlineStr">
        <is>
          <t>U</t>
        </is>
      </c>
      <c r="M1198" s="23" t="n"/>
      <c r="N1198" s="14" t="inlineStr">
        <is>
          <t>R4 Check for bias</t>
        </is>
      </c>
      <c r="O1198" s="21" t="inlineStr">
        <is>
          <t>U</t>
        </is>
      </c>
      <c r="P1198" s="23" t="n"/>
      <c r="Q1198" s="14" t="inlineStr">
        <is>
          <t>R5 Test a new domain</t>
        </is>
      </c>
      <c r="R1198" s="21" t="inlineStr">
        <is>
          <t>U</t>
        </is>
      </c>
      <c r="S1198" s="23" t="n"/>
      <c r="T1198" s="14">
        <f>IF(Z1198=0,IF(ISNUMBER(SEARCH("X",AV1198)),"Unrated (0-5; X)","Unrated (0-5)"),IF(Z1198=1,V1198&amp;"/5",V1198&amp;"-"&amp;X1198&amp;"/5 (P"&amp;IF(ISNUMBER(SEARCH("X",AV1198)),"; X","")&amp;")"))</f>
        <v/>
      </c>
      <c r="U1198" s="26">
        <f>IF(AS1198=0,"",IF(AR1198=0,"Incomplete/invalid",IF(AA1198=0,IF(ISNUMBER(SEARCH("X",AW1198)),"Unrated (0-5; X)","Unrated (0-5)"),IF(AA1198=1,W1198&amp;"/5",W1198&amp;"-"&amp;Y1198&amp;"/5 (P"&amp;IF(ISNUMBER(SEARCH("X",AW1198)),"; X","")&amp;")"))))</f>
        <v/>
      </c>
      <c r="V1198" s="53">
        <f>LEN(AV1198)-LEN(SUBSTITUTE(AV1198,"Y",""))</f>
        <v/>
      </c>
      <c r="W1198" s="54">
        <f>IF(AR1198=1,LEN(AW1198)-LEN(SUBSTITUTE(AW1198,"Y","")),"")</f>
        <v/>
      </c>
      <c r="X1198" s="53">
        <f>5-(LEN(AV1198)-LEN(SUBSTITUTE(AV1198,"N","")))</f>
        <v/>
      </c>
      <c r="Y1198" s="54">
        <f>IF(AR1198=1,5-(LEN(AW1198)-LEN(SUBSTITUTE(AW1198,"N",""))),"")</f>
        <v/>
      </c>
      <c r="Z1198" s="55">
        <f>(V1198+5-X1198)/5</f>
        <v/>
      </c>
      <c r="AA1198" s="56">
        <f>IF(AR1198=1,(W1198+5-Y1198)/5,"")</f>
        <v/>
      </c>
      <c r="AB1198" s="57">
        <f>D1198*V1198/5</f>
        <v/>
      </c>
      <c r="AC1198" s="58">
        <f>IF(AR1198=1,D1198*W1198/5,"")</f>
        <v/>
      </c>
      <c r="AD1198" s="57">
        <f>D1198*X1198/5</f>
        <v/>
      </c>
      <c r="AE1198" s="58">
        <f>IF(AR1198=1,D1198*Y1198/5,"")</f>
        <v/>
      </c>
      <c r="AF1198" s="57">
        <f>D1198*Z1198</f>
        <v/>
      </c>
      <c r="AG1198" s="58">
        <f>IF(AR1198=1,D1198*AA1198,"")</f>
        <v/>
      </c>
      <c r="AH1198" s="14" t="inlineStr">
        <is>
          <t>Y: none | N: none | X: none | U: R1, R2, R3, R4, R5. See dataset-specific evidence note in MCDM_Grades and the complete rules in MCDM_Rubric.</t>
        </is>
      </c>
      <c r="AI1198" s="27" t="n"/>
      <c r="AJ1198" s="14" t="inlineStr">
        <is>
          <t>https://www.kaggle.com/datasets/atulyakumar98/pothole-detection-dataset</t>
        </is>
      </c>
      <c r="AK1198" s="27" t="n"/>
      <c r="AL1198" s="14" t="inlineStr">
        <is>
          <t>P: primary documentation (not evaluator-verified data quality)</t>
        </is>
      </c>
      <c r="AM1198" s="27" t="n"/>
      <c r="AN1198" s="14" t="inlineStr">
        <is>
          <t>Kaggle dataset 430832 v4</t>
        </is>
      </c>
      <c r="AO1198" s="27" t="n"/>
      <c r="AP1198" s="14" t="inlineStr">
        <is>
          <t>2026-09-07</t>
        </is>
      </c>
      <c r="AQ1198" s="27" t="n"/>
      <c r="AR1198" s="14">
        <f>IF(AND(AS1198=5,LEN(AW1198)=5,LEN(SUBSTITUTE(SUBSTITUTE(SUBSTITUTE(SUBSTITUTE(AW1198,"Y",""),"N",""),"U",""),"X",""))=0),1,0)</f>
        <v/>
      </c>
      <c r="AS1198" s="14">
        <f>COUNTA(G1198,J1198,M1198,P1198,S1198)</f>
        <v/>
      </c>
      <c r="AT1198" s="14">
        <f>SUM(IF(OR(G1198="Y",G1198="N",G1198="U",G1198="X"),IF(G1198=F1198,1,0),0),IF(OR(J1198="Y",J1198="N",J1198="U",J1198="X"),IF(J1198=I1198,1,0),0),IF(OR(M1198="Y",M1198="N",M1198="U",M1198="X"),IF(M1198=L1198,1,0),0),IF(OR(P1198="Y",P1198="N",P1198="U",P1198="X"),IF(P1198=O1198,1,0),0),IF(OR(S1198="Y",S1198="N",S1198="U",S1198="X"),IF(S1198=R1198,1,0),0))</f>
        <v/>
      </c>
      <c r="AU1198" s="14">
        <f>A1198&amp;"|"&amp;LEFT(C1198,1)</f>
        <v/>
      </c>
      <c r="AV1198" s="14">
        <f>F1198&amp;I1198&amp;L1198&amp;O1198&amp;R1198</f>
        <v/>
      </c>
      <c r="AW1198" s="14">
        <f>G1198&amp;J1198&amp;M1198&amp;P1198&amp;S1198</f>
        <v/>
      </c>
    </row>
    <row r="1199" ht="70" customHeight="1">
      <c r="A1199" s="14" t="inlineStr">
        <is>
          <t>DS-150</t>
        </is>
      </c>
      <c r="B1199" s="14" t="inlineStr">
        <is>
          <t>Pothole Detection Dataset (Kumar)</t>
        </is>
      </c>
      <c r="C1199" s="14" t="inlineStr">
        <is>
          <t>M Sensor Details</t>
        </is>
      </c>
      <c r="D1199" s="14">
        <f>MCDM_Settings!$D$12</f>
        <v/>
      </c>
      <c r="E1199" s="14" t="inlineStr">
        <is>
          <t>M1 Identify equipment</t>
        </is>
      </c>
      <c r="F1199" s="21" t="inlineStr">
        <is>
          <t>U</t>
        </is>
      </c>
      <c r="G1199" s="23" t="n"/>
      <c r="H1199" s="14" t="inlineStr">
        <is>
          <t>M2 Specify the scale</t>
        </is>
      </c>
      <c r="I1199" s="21" t="inlineStr">
        <is>
          <t>U</t>
        </is>
      </c>
      <c r="J1199" s="23" t="n"/>
      <c r="K1199" s="14" t="inlineStr">
        <is>
          <t>M3 Locate the records</t>
        </is>
      </c>
      <c r="L1199" s="21" t="inlineStr">
        <is>
          <t>U</t>
        </is>
      </c>
      <c r="M1199" s="23" t="n"/>
      <c r="N1199" s="14" t="inlineStr">
        <is>
          <t>M4 Report precision</t>
        </is>
      </c>
      <c r="O1199" s="21" t="inlineStr">
        <is>
          <t>U</t>
        </is>
      </c>
      <c r="P1199" s="23" t="n"/>
      <c r="Q1199" s="14" t="inlineStr">
        <is>
          <t>M5 Explain processing</t>
        </is>
      </c>
      <c r="R1199" s="21" t="inlineStr">
        <is>
          <t>U</t>
        </is>
      </c>
      <c r="S1199" s="23" t="n"/>
      <c r="T1199" s="14">
        <f>IF(Z1199=0,IF(ISNUMBER(SEARCH("X",AV1199)),"Unrated (0-5; X)","Unrated (0-5)"),IF(Z1199=1,V1199&amp;"/5",V1199&amp;"-"&amp;X1199&amp;"/5 (P"&amp;IF(ISNUMBER(SEARCH("X",AV1199)),"; X","")&amp;")"))</f>
        <v/>
      </c>
      <c r="U1199" s="26">
        <f>IF(AS1199=0,"",IF(AR1199=0,"Incomplete/invalid",IF(AA1199=0,IF(ISNUMBER(SEARCH("X",AW1199)),"Unrated (0-5; X)","Unrated (0-5)"),IF(AA1199=1,W1199&amp;"/5",W1199&amp;"-"&amp;Y1199&amp;"/5 (P"&amp;IF(ISNUMBER(SEARCH("X",AW1199)),"; X","")&amp;")"))))</f>
        <v/>
      </c>
      <c r="V1199" s="53">
        <f>LEN(AV1199)-LEN(SUBSTITUTE(AV1199,"Y",""))</f>
        <v/>
      </c>
      <c r="W1199" s="54">
        <f>IF(AR1199=1,LEN(AW1199)-LEN(SUBSTITUTE(AW1199,"Y","")),"")</f>
        <v/>
      </c>
      <c r="X1199" s="53">
        <f>5-(LEN(AV1199)-LEN(SUBSTITUTE(AV1199,"N","")))</f>
        <v/>
      </c>
      <c r="Y1199" s="54">
        <f>IF(AR1199=1,5-(LEN(AW1199)-LEN(SUBSTITUTE(AW1199,"N",""))),"")</f>
        <v/>
      </c>
      <c r="Z1199" s="55">
        <f>(V1199+5-X1199)/5</f>
        <v/>
      </c>
      <c r="AA1199" s="56">
        <f>IF(AR1199=1,(W1199+5-Y1199)/5,"")</f>
        <v/>
      </c>
      <c r="AB1199" s="57">
        <f>D1199*V1199/5</f>
        <v/>
      </c>
      <c r="AC1199" s="58">
        <f>IF(AR1199=1,D1199*W1199/5,"")</f>
        <v/>
      </c>
      <c r="AD1199" s="57">
        <f>D1199*X1199/5</f>
        <v/>
      </c>
      <c r="AE1199" s="58">
        <f>IF(AR1199=1,D1199*Y1199/5,"")</f>
        <v/>
      </c>
      <c r="AF1199" s="57">
        <f>D1199*Z1199</f>
        <v/>
      </c>
      <c r="AG1199" s="58">
        <f>IF(AR1199=1,D1199*AA1199,"")</f>
        <v/>
      </c>
      <c r="AH1199" s="14" t="inlineStr">
        <is>
          <t>Y: none | N: none | X: none | U: M1, M2, M3, M4, M5. See dataset-specific evidence note in MCDM_Grades and the complete rules in MCDM_Rubric.</t>
        </is>
      </c>
      <c r="AI1199" s="27" t="n"/>
      <c r="AJ1199" s="14" t="inlineStr">
        <is>
          <t>https://www.kaggle.com/datasets/atulyakumar98/pothole-detection-dataset</t>
        </is>
      </c>
      <c r="AK1199" s="27" t="n"/>
      <c r="AL1199" s="14" t="inlineStr">
        <is>
          <t>P: primary documentation (not evaluator-verified data quality)</t>
        </is>
      </c>
      <c r="AM1199" s="27" t="n"/>
      <c r="AN1199" s="14" t="inlineStr">
        <is>
          <t>Kaggle dataset 430832 v4</t>
        </is>
      </c>
      <c r="AO1199" s="27" t="n"/>
      <c r="AP1199" s="14" t="inlineStr">
        <is>
          <t>2026-09-07</t>
        </is>
      </c>
      <c r="AQ1199" s="27" t="n"/>
      <c r="AR1199" s="14">
        <f>IF(AND(AS1199=5,LEN(AW1199)=5,LEN(SUBSTITUTE(SUBSTITUTE(SUBSTITUTE(SUBSTITUTE(AW1199,"Y",""),"N",""),"U",""),"X",""))=0),1,0)</f>
        <v/>
      </c>
      <c r="AS1199" s="14">
        <f>COUNTA(G1199,J1199,M1199,P1199,S1199)</f>
        <v/>
      </c>
      <c r="AT1199" s="14">
        <f>SUM(IF(OR(G1199="Y",G1199="N",G1199="U",G1199="X"),IF(G1199=F1199,1,0),0),IF(OR(J1199="Y",J1199="N",J1199="U",J1199="X"),IF(J1199=I1199,1,0),0),IF(OR(M1199="Y",M1199="N",M1199="U",M1199="X"),IF(M1199=L1199,1,0),0),IF(OR(P1199="Y",P1199="N",P1199="U",P1199="X"),IF(P1199=O1199,1,0),0),IF(OR(S1199="Y",S1199="N",S1199="U",S1199="X"),IF(S1199=R1199,1,0),0))</f>
        <v/>
      </c>
      <c r="AU1199" s="14">
        <f>A1199&amp;"|"&amp;LEFT(C1199,1)</f>
        <v/>
      </c>
      <c r="AV1199" s="14">
        <f>F1199&amp;I1199&amp;L1199&amp;O1199&amp;R1199</f>
        <v/>
      </c>
      <c r="AW1199" s="14">
        <f>G1199&amp;J1199&amp;M1199&amp;P1199&amp;S1199</f>
        <v/>
      </c>
    </row>
    <row r="1200" ht="70" customHeight="1">
      <c r="A1200" s="14" t="inlineStr">
        <is>
          <t>DS-150</t>
        </is>
      </c>
      <c r="B1200" s="14" t="inlineStr">
        <is>
          <t>Pothole Detection Dataset (Kumar)</t>
        </is>
      </c>
      <c r="C1200" s="14" t="inlineStr">
        <is>
          <t>V Test Readiness</t>
        </is>
      </c>
      <c r="D1200" s="14">
        <f>MCDM_Settings!$D$13</f>
        <v/>
      </c>
      <c r="E1200" s="14" t="inlineStr">
        <is>
          <t>V1 Identify test data</t>
        </is>
      </c>
      <c r="F1200" s="21" t="inlineStr">
        <is>
          <t>U</t>
        </is>
      </c>
      <c r="G1200" s="23" t="n"/>
      <c r="H1200" s="14" t="inlineStr">
        <is>
          <t>V2 Define the splits</t>
        </is>
      </c>
      <c r="I1200" s="21" t="inlineStr">
        <is>
          <t>U</t>
        </is>
      </c>
      <c r="J1200" s="23" t="n"/>
      <c r="K1200" s="14" t="inlineStr">
        <is>
          <t>V3 Prevent leakage</t>
        </is>
      </c>
      <c r="L1200" s="21" t="inlineStr">
        <is>
          <t>U</t>
        </is>
      </c>
      <c r="M1200" s="23" t="n"/>
      <c r="N1200" s="14" t="inlineStr">
        <is>
          <t>V4 Provide a baseline</t>
        </is>
      </c>
      <c r="O1200" s="21" t="inlineStr">
        <is>
          <t>U</t>
        </is>
      </c>
      <c r="P1200" s="23" t="n"/>
      <c r="Q1200" s="14" t="inlineStr">
        <is>
          <t>V5 Report uncertainty</t>
        </is>
      </c>
      <c r="R1200" s="21" t="inlineStr">
        <is>
          <t>U</t>
        </is>
      </c>
      <c r="S1200" s="23" t="n"/>
      <c r="T1200" s="14">
        <f>IF(Z1200=0,IF(ISNUMBER(SEARCH("X",AV1200)),"Unrated (0-5; X)","Unrated (0-5)"),IF(Z1200=1,V1200&amp;"/5",V1200&amp;"-"&amp;X1200&amp;"/5 (P"&amp;IF(ISNUMBER(SEARCH("X",AV1200)),"; X","")&amp;")"))</f>
        <v/>
      </c>
      <c r="U1200" s="26">
        <f>IF(AS1200=0,"",IF(AR1200=0,"Incomplete/invalid",IF(AA1200=0,IF(ISNUMBER(SEARCH("X",AW1200)),"Unrated (0-5; X)","Unrated (0-5)"),IF(AA1200=1,W1200&amp;"/5",W1200&amp;"-"&amp;Y1200&amp;"/5 (P"&amp;IF(ISNUMBER(SEARCH("X",AW1200)),"; X","")&amp;")"))))</f>
        <v/>
      </c>
      <c r="V1200" s="53">
        <f>LEN(AV1200)-LEN(SUBSTITUTE(AV1200,"Y",""))</f>
        <v/>
      </c>
      <c r="W1200" s="54">
        <f>IF(AR1200=1,LEN(AW1200)-LEN(SUBSTITUTE(AW1200,"Y","")),"")</f>
        <v/>
      </c>
      <c r="X1200" s="53">
        <f>5-(LEN(AV1200)-LEN(SUBSTITUTE(AV1200,"N","")))</f>
        <v/>
      </c>
      <c r="Y1200" s="54">
        <f>IF(AR1200=1,5-(LEN(AW1200)-LEN(SUBSTITUTE(AW1200,"N",""))),"")</f>
        <v/>
      </c>
      <c r="Z1200" s="55">
        <f>(V1200+5-X1200)/5</f>
        <v/>
      </c>
      <c r="AA1200" s="56">
        <f>IF(AR1200=1,(W1200+5-Y1200)/5,"")</f>
        <v/>
      </c>
      <c r="AB1200" s="57">
        <f>D1200*V1200/5</f>
        <v/>
      </c>
      <c r="AC1200" s="58">
        <f>IF(AR1200=1,D1200*W1200/5,"")</f>
        <v/>
      </c>
      <c r="AD1200" s="57">
        <f>D1200*X1200/5</f>
        <v/>
      </c>
      <c r="AE1200" s="58">
        <f>IF(AR1200=1,D1200*Y1200/5,"")</f>
        <v/>
      </c>
      <c r="AF1200" s="57">
        <f>D1200*Z1200</f>
        <v/>
      </c>
      <c r="AG1200" s="58">
        <f>IF(AR1200=1,D1200*AA1200,"")</f>
        <v/>
      </c>
      <c r="AH1200" s="14" t="inlineStr">
        <is>
          <t>Y: none | N: none | X: none | U: V1, V2, V3, V4, V5. See dataset-specific evidence note in MCDM_Grades and the complete rules in MCDM_Rubric.</t>
        </is>
      </c>
      <c r="AI1200" s="27" t="n"/>
      <c r="AJ1200" s="14" t="inlineStr">
        <is>
          <t>https://www.kaggle.com/datasets/atulyakumar98/pothole-detection-dataset</t>
        </is>
      </c>
      <c r="AK1200" s="27" t="n"/>
      <c r="AL1200" s="14" t="inlineStr">
        <is>
          <t>P: primary documentation (not evaluator-verified data quality)</t>
        </is>
      </c>
      <c r="AM1200" s="27" t="n"/>
      <c r="AN1200" s="14" t="inlineStr">
        <is>
          <t>Kaggle dataset 430832 v4</t>
        </is>
      </c>
      <c r="AO1200" s="27" t="n"/>
      <c r="AP1200" s="14" t="inlineStr">
        <is>
          <t>2026-09-07</t>
        </is>
      </c>
      <c r="AQ1200" s="27" t="n"/>
      <c r="AR1200" s="14">
        <f>IF(AND(AS1200=5,LEN(AW1200)=5,LEN(SUBSTITUTE(SUBSTITUTE(SUBSTITUTE(SUBSTITUTE(AW1200,"Y",""),"N",""),"U",""),"X",""))=0),1,0)</f>
        <v/>
      </c>
      <c r="AS1200" s="14">
        <f>COUNTA(G1200,J1200,M1200,P1200,S1200)</f>
        <v/>
      </c>
      <c r="AT1200" s="14">
        <f>SUM(IF(OR(G1200="Y",G1200="N",G1200="U",G1200="X"),IF(G1200=F1200,1,0),0),IF(OR(J1200="Y",J1200="N",J1200="U",J1200="X"),IF(J1200=I1200,1,0),0),IF(OR(M1200="Y",M1200="N",M1200="U",M1200="X"),IF(M1200=L1200,1,0),0),IF(OR(P1200="Y",P1200="N",P1200="U",P1200="X"),IF(P1200=O1200,1,0),0),IF(OR(S1200="Y",S1200="N",S1200="U",S1200="X"),IF(S1200=R1200,1,0),0))</f>
        <v/>
      </c>
      <c r="AU1200" s="14">
        <f>A1200&amp;"|"&amp;LEFT(C1200,1)</f>
        <v/>
      </c>
      <c r="AV1200" s="14">
        <f>F1200&amp;I1200&amp;L1200&amp;O1200&amp;R1200</f>
        <v/>
      </c>
      <c r="AW1200" s="14">
        <f>G1200&amp;J1200&amp;M1200&amp;P1200&amp;S1200</f>
        <v/>
      </c>
    </row>
    <row r="1201" ht="70" customHeight="1">
      <c r="A1201" s="14" t="inlineStr">
        <is>
          <t>DS-150</t>
        </is>
      </c>
      <c r="B1201" s="14" t="inlineStr">
        <is>
          <t>Pothole Detection Dataset (Kumar)</t>
        </is>
      </c>
      <c r="C1201" s="14" t="inlineStr">
        <is>
          <t>E Engineering Value</t>
        </is>
      </c>
      <c r="D1201" s="14">
        <f>MCDM_Settings!$D$14</f>
        <v/>
      </c>
      <c r="E1201" s="14" t="inlineStr">
        <is>
          <t>E1 Define the outcome</t>
        </is>
      </c>
      <c r="F1201" s="21" t="inlineStr">
        <is>
          <t>U</t>
        </is>
      </c>
      <c r="G1201" s="23" t="n"/>
      <c r="H1201" s="14" t="inlineStr">
        <is>
          <t>E2 Provide measurements</t>
        </is>
      </c>
      <c r="I1201" s="21" t="inlineStr">
        <is>
          <t>U</t>
        </is>
      </c>
      <c r="J1201" s="23" t="n"/>
      <c r="K1201" s="14" t="inlineStr">
        <is>
          <t>E3 Link the records</t>
        </is>
      </c>
      <c r="L1201" s="21" t="inlineStr">
        <is>
          <t>U</t>
        </is>
      </c>
      <c r="M1201" s="23" t="n"/>
      <c r="N1201" s="14" t="inlineStr">
        <is>
          <t>E4 Map agency needs</t>
        </is>
      </c>
      <c r="O1201" s="21" t="inlineStr">
        <is>
          <t>U</t>
        </is>
      </c>
      <c r="P1201" s="23" t="n"/>
      <c r="Q1201" s="14" t="inlineStr">
        <is>
          <t>E5 Validate the decision</t>
        </is>
      </c>
      <c r="R1201" s="21" t="inlineStr">
        <is>
          <t>U</t>
        </is>
      </c>
      <c r="S1201" s="23" t="n"/>
      <c r="T1201" s="14">
        <f>IF(Z1201=0,IF(ISNUMBER(SEARCH("X",AV1201)),"Unrated (0-5; X)","Unrated (0-5)"),IF(Z1201=1,V1201&amp;"/5",V1201&amp;"-"&amp;X1201&amp;"/5 (P"&amp;IF(ISNUMBER(SEARCH("X",AV1201)),"; X","")&amp;")"))</f>
        <v/>
      </c>
      <c r="U1201" s="26">
        <f>IF(AS1201=0,"",IF(AR1201=0,"Incomplete/invalid",IF(AA1201=0,IF(ISNUMBER(SEARCH("X",AW1201)),"Unrated (0-5; X)","Unrated (0-5)"),IF(AA1201=1,W1201&amp;"/5",W1201&amp;"-"&amp;Y1201&amp;"/5 (P"&amp;IF(ISNUMBER(SEARCH("X",AW1201)),"; X","")&amp;")"))))</f>
        <v/>
      </c>
      <c r="V1201" s="53">
        <f>LEN(AV1201)-LEN(SUBSTITUTE(AV1201,"Y",""))</f>
        <v/>
      </c>
      <c r="W1201" s="54">
        <f>IF(AR1201=1,LEN(AW1201)-LEN(SUBSTITUTE(AW1201,"Y","")),"")</f>
        <v/>
      </c>
      <c r="X1201" s="53">
        <f>5-(LEN(AV1201)-LEN(SUBSTITUTE(AV1201,"N","")))</f>
        <v/>
      </c>
      <c r="Y1201" s="54">
        <f>IF(AR1201=1,5-(LEN(AW1201)-LEN(SUBSTITUTE(AW1201,"N",""))),"")</f>
        <v/>
      </c>
      <c r="Z1201" s="55">
        <f>(V1201+5-X1201)/5</f>
        <v/>
      </c>
      <c r="AA1201" s="56">
        <f>IF(AR1201=1,(W1201+5-Y1201)/5,"")</f>
        <v/>
      </c>
      <c r="AB1201" s="57">
        <f>D1201*V1201/5</f>
        <v/>
      </c>
      <c r="AC1201" s="58">
        <f>IF(AR1201=1,D1201*W1201/5,"")</f>
        <v/>
      </c>
      <c r="AD1201" s="57">
        <f>D1201*X1201/5</f>
        <v/>
      </c>
      <c r="AE1201" s="58">
        <f>IF(AR1201=1,D1201*Y1201/5,"")</f>
        <v/>
      </c>
      <c r="AF1201" s="57">
        <f>D1201*Z1201</f>
        <v/>
      </c>
      <c r="AG1201" s="58">
        <f>IF(AR1201=1,D1201*AA1201,"")</f>
        <v/>
      </c>
      <c r="AH1201" s="14" t="inlineStr">
        <is>
          <t>Y: none | N: none | X: none | U: E1, E2, E3, E4, E5. See dataset-specific evidence note in MCDM_Grades and the complete rules in MCDM_Rubric.</t>
        </is>
      </c>
      <c r="AI1201" s="27" t="n"/>
      <c r="AJ1201" s="14" t="inlineStr">
        <is>
          <t>https://www.kaggle.com/datasets/atulyakumar98/pothole-detection-dataset</t>
        </is>
      </c>
      <c r="AK1201" s="27" t="n"/>
      <c r="AL1201" s="14" t="inlineStr">
        <is>
          <t>P: primary documentation (not evaluator-verified data quality)</t>
        </is>
      </c>
      <c r="AM1201" s="27" t="n"/>
      <c r="AN1201" s="14" t="inlineStr">
        <is>
          <t>Kaggle dataset 430832 v4</t>
        </is>
      </c>
      <c r="AO1201" s="27" t="n"/>
      <c r="AP1201" s="14" t="inlineStr">
        <is>
          <t>2026-09-07</t>
        </is>
      </c>
      <c r="AQ1201" s="27" t="n"/>
      <c r="AR1201" s="14">
        <f>IF(AND(AS1201=5,LEN(AW1201)=5,LEN(SUBSTITUTE(SUBSTITUTE(SUBSTITUTE(SUBSTITUTE(AW1201,"Y",""),"N",""),"U",""),"X",""))=0),1,0)</f>
        <v/>
      </c>
      <c r="AS1201" s="14">
        <f>COUNTA(G1201,J1201,M1201,P1201,S1201)</f>
        <v/>
      </c>
      <c r="AT1201" s="14">
        <f>SUM(IF(OR(G1201="Y",G1201="N",G1201="U",G1201="X"),IF(G1201=F1201,1,0),0),IF(OR(J1201="Y",J1201="N",J1201="U",J1201="X"),IF(J1201=I1201,1,0),0),IF(OR(M1201="Y",M1201="N",M1201="U",M1201="X"),IF(M1201=L1201,1,0),0),IF(OR(P1201="Y",P1201="N",P1201="U",P1201="X"),IF(P1201=O1201,1,0),0),IF(OR(S1201="Y",S1201="N",S1201="U",S1201="X"),IF(S1201=R1201,1,0),0))</f>
        <v/>
      </c>
      <c r="AU1201" s="14">
        <f>A1201&amp;"|"&amp;LEFT(C1201,1)</f>
        <v/>
      </c>
      <c r="AV1201" s="14">
        <f>F1201&amp;I1201&amp;L1201&amp;O1201&amp;R1201</f>
        <v/>
      </c>
      <c r="AW1201" s="14">
        <f>G1201&amp;J1201&amp;M1201&amp;P1201&amp;S1201</f>
        <v/>
      </c>
    </row>
    <row r="1202" ht="70" customHeight="1">
      <c r="A1202" s="14" t="inlineStr">
        <is>
          <t>DS-151</t>
        </is>
      </c>
      <c r="B1202" s="14" t="inlineStr">
        <is>
          <t>Pothole Detection Dataset: YOLOv11 Optimized</t>
        </is>
      </c>
      <c r="C1202" s="14" t="inlineStr">
        <is>
          <t>A Access</t>
        </is>
      </c>
      <c r="D1202" s="14">
        <f>MCDM_Settings!$D$7</f>
        <v/>
      </c>
      <c r="E1202" s="14" t="inlineStr">
        <is>
          <t>A1 Find the release</t>
        </is>
      </c>
      <c r="F1202" s="21" t="inlineStr">
        <is>
          <t>Y</t>
        </is>
      </c>
      <c r="G1202" s="23" t="n"/>
      <c r="H1202" s="14" t="inlineStr">
        <is>
          <t>A2 Get the data</t>
        </is>
      </c>
      <c r="I1202" s="21" t="inlineStr">
        <is>
          <t>Y</t>
        </is>
      </c>
      <c r="J1202" s="23" t="n"/>
      <c r="K1202" s="14" t="inlineStr">
        <is>
          <t>A3 Check the license</t>
        </is>
      </c>
      <c r="L1202" s="21" t="inlineStr">
        <is>
          <t>U</t>
        </is>
      </c>
      <c r="M1202" s="23" t="n"/>
      <c r="N1202" s="14" t="inlineStr">
        <is>
          <t>A4 Check other rights</t>
        </is>
      </c>
      <c r="O1202" s="21" t="inlineStr">
        <is>
          <t>U</t>
        </is>
      </c>
      <c r="P1202" s="23" t="n"/>
      <c r="Q1202" s="14" t="inlineStr">
        <is>
          <t>A5 Open a sample</t>
        </is>
      </c>
      <c r="R1202" s="21" t="inlineStr">
        <is>
          <t>U</t>
        </is>
      </c>
      <c r="S1202" s="23" t="n"/>
      <c r="T1202" s="14">
        <f>IF(Z1202=0,IF(ISNUMBER(SEARCH("X",AV1202)),"Unrated (0-5; X)","Unrated (0-5)"),IF(Z1202=1,V1202&amp;"/5",V1202&amp;"-"&amp;X1202&amp;"/5 (P"&amp;IF(ISNUMBER(SEARCH("X",AV1202)),"; X","")&amp;")"))</f>
        <v/>
      </c>
      <c r="U1202" s="26">
        <f>IF(AS1202=0,"",IF(AR1202=0,"Incomplete/invalid",IF(AA1202=0,IF(ISNUMBER(SEARCH("X",AW1202)),"Unrated (0-5; X)","Unrated (0-5)"),IF(AA1202=1,W1202&amp;"/5",W1202&amp;"-"&amp;Y1202&amp;"/5 (P"&amp;IF(ISNUMBER(SEARCH("X",AW1202)),"; X","")&amp;")"))))</f>
        <v/>
      </c>
      <c r="V1202" s="53">
        <f>LEN(AV1202)-LEN(SUBSTITUTE(AV1202,"Y",""))</f>
        <v/>
      </c>
      <c r="W1202" s="54">
        <f>IF(AR1202=1,LEN(AW1202)-LEN(SUBSTITUTE(AW1202,"Y","")),"")</f>
        <v/>
      </c>
      <c r="X1202" s="53">
        <f>5-(LEN(AV1202)-LEN(SUBSTITUTE(AV1202,"N","")))</f>
        <v/>
      </c>
      <c r="Y1202" s="54">
        <f>IF(AR1202=1,5-(LEN(AW1202)-LEN(SUBSTITUTE(AW1202,"N",""))),"")</f>
        <v/>
      </c>
      <c r="Z1202" s="55">
        <f>(V1202+5-X1202)/5</f>
        <v/>
      </c>
      <c r="AA1202" s="56">
        <f>IF(AR1202=1,(W1202+5-Y1202)/5,"")</f>
        <v/>
      </c>
      <c r="AB1202" s="57">
        <f>D1202*V1202/5</f>
        <v/>
      </c>
      <c r="AC1202" s="58">
        <f>IF(AR1202=1,D1202*W1202/5,"")</f>
        <v/>
      </c>
      <c r="AD1202" s="57">
        <f>D1202*X1202/5</f>
        <v/>
      </c>
      <c r="AE1202" s="58">
        <f>IF(AR1202=1,D1202*Y1202/5,"")</f>
        <v/>
      </c>
      <c r="AF1202" s="57">
        <f>D1202*Z1202</f>
        <v/>
      </c>
      <c r="AG1202" s="58">
        <f>IF(AR1202=1,D1202*AA1202,"")</f>
        <v/>
      </c>
      <c r="AH1202" s="14" t="inlineStr">
        <is>
          <t>Y: A1, A2 | N: none | X: none | U: A3, A4, A5. See dataset-specific evidence note in MCDM_Grades and the complete rules in MCDM_Rubric.</t>
        </is>
      </c>
      <c r="AI1202" s="27" t="n"/>
      <c r="AJ1202" s="14" t="inlineStr">
        <is>
          <t>https://www.kaggle.com/datasets/muskanverma24/pothole-detection-dataset-yolov11-optimized</t>
        </is>
      </c>
      <c r="AK1202" s="27" t="n"/>
      <c r="AL1202" s="14" t="inlineStr">
        <is>
          <t>P: primary documentation (not evaluator-verified data quality)</t>
        </is>
      </c>
      <c r="AM1202" s="27" t="n"/>
      <c r="AN1202" s="14" t="inlineStr">
        <is>
          <t>Kaggle dataset 9190826 v1</t>
        </is>
      </c>
      <c r="AO1202" s="27" t="n"/>
      <c r="AP1202" s="14" t="inlineStr">
        <is>
          <t>2026-09-07</t>
        </is>
      </c>
      <c r="AQ1202" s="27" t="n"/>
      <c r="AR1202" s="14">
        <f>IF(AND(AS1202=5,LEN(AW1202)=5,LEN(SUBSTITUTE(SUBSTITUTE(SUBSTITUTE(SUBSTITUTE(AW1202,"Y",""),"N",""),"U",""),"X",""))=0),1,0)</f>
        <v/>
      </c>
      <c r="AS1202" s="14">
        <f>COUNTA(G1202,J1202,M1202,P1202,S1202)</f>
        <v/>
      </c>
      <c r="AT1202" s="14">
        <f>SUM(IF(OR(G1202="Y",G1202="N",G1202="U",G1202="X"),IF(G1202=F1202,1,0),0),IF(OR(J1202="Y",J1202="N",J1202="U",J1202="X"),IF(J1202=I1202,1,0),0),IF(OR(M1202="Y",M1202="N",M1202="U",M1202="X"),IF(M1202=L1202,1,0),0),IF(OR(P1202="Y",P1202="N",P1202="U",P1202="X"),IF(P1202=O1202,1,0),0),IF(OR(S1202="Y",S1202="N",S1202="U",S1202="X"),IF(S1202=R1202,1,0),0))</f>
        <v/>
      </c>
      <c r="AU1202" s="14">
        <f>A1202&amp;"|"&amp;LEFT(C1202,1)</f>
        <v/>
      </c>
      <c r="AV1202" s="14">
        <f>F1202&amp;I1202&amp;L1202&amp;O1202&amp;R1202</f>
        <v/>
      </c>
      <c r="AW1202" s="14">
        <f>G1202&amp;J1202&amp;M1202&amp;P1202&amp;S1202</f>
        <v/>
      </c>
    </row>
    <row r="1203" ht="70" customHeight="1">
      <c r="A1203" s="14" t="inlineStr">
        <is>
          <t>DS-151</t>
        </is>
      </c>
      <c r="B1203" s="14" t="inlineStr">
        <is>
          <t>Pothole Detection Dataset: YOLOv11 Optimized</t>
        </is>
      </c>
      <c r="C1203" s="14" t="inlineStr">
        <is>
          <t>L Label Quality</t>
        </is>
      </c>
      <c r="D1203" s="14">
        <f>MCDM_Settings!$D$8</f>
        <v/>
      </c>
      <c r="E1203" s="14" t="inlineStr">
        <is>
          <t>L1 Define the targets</t>
        </is>
      </c>
      <c r="F1203" s="21" t="inlineStr">
        <is>
          <t>Y</t>
        </is>
      </c>
      <c r="G1203" s="23" t="n"/>
      <c r="H1203" s="14" t="inlineStr">
        <is>
          <t>L2 Explain the rules</t>
        </is>
      </c>
      <c r="I1203" s="21" t="inlineStr">
        <is>
          <t>U</t>
        </is>
      </c>
      <c r="J1203" s="23" t="n"/>
      <c r="K1203" s="14" t="inlineStr">
        <is>
          <t>L3 Identify the team</t>
        </is>
      </c>
      <c r="L1203" s="21" t="inlineStr">
        <is>
          <t>U</t>
        </is>
      </c>
      <c r="M1203" s="23" t="n"/>
      <c r="N1203" s="14" t="inlineStr">
        <is>
          <t>L4 Review and correct</t>
        </is>
      </c>
      <c r="O1203" s="21" t="inlineStr">
        <is>
          <t>U</t>
        </is>
      </c>
      <c r="P1203" s="23" t="n"/>
      <c r="Q1203" s="14" t="inlineStr">
        <is>
          <t>L5 Measure reliability</t>
        </is>
      </c>
      <c r="R1203" s="21" t="inlineStr">
        <is>
          <t>U</t>
        </is>
      </c>
      <c r="S1203" s="23" t="n"/>
      <c r="T1203" s="14">
        <f>IF(Z1203=0,IF(ISNUMBER(SEARCH("X",AV1203)),"Unrated (0-5; X)","Unrated (0-5)"),IF(Z1203=1,V1203&amp;"/5",V1203&amp;"-"&amp;X1203&amp;"/5 (P"&amp;IF(ISNUMBER(SEARCH("X",AV1203)),"; X","")&amp;")"))</f>
        <v/>
      </c>
      <c r="U1203" s="26">
        <f>IF(AS1203=0,"",IF(AR1203=0,"Incomplete/invalid",IF(AA1203=0,IF(ISNUMBER(SEARCH("X",AW1203)),"Unrated (0-5; X)","Unrated (0-5)"),IF(AA1203=1,W1203&amp;"/5",W1203&amp;"-"&amp;Y1203&amp;"/5 (P"&amp;IF(ISNUMBER(SEARCH("X",AW1203)),"; X","")&amp;")"))))</f>
        <v/>
      </c>
      <c r="V1203" s="53">
        <f>LEN(AV1203)-LEN(SUBSTITUTE(AV1203,"Y",""))</f>
        <v/>
      </c>
      <c r="W1203" s="54">
        <f>IF(AR1203=1,LEN(AW1203)-LEN(SUBSTITUTE(AW1203,"Y","")),"")</f>
        <v/>
      </c>
      <c r="X1203" s="53">
        <f>5-(LEN(AV1203)-LEN(SUBSTITUTE(AV1203,"N","")))</f>
        <v/>
      </c>
      <c r="Y1203" s="54">
        <f>IF(AR1203=1,5-(LEN(AW1203)-LEN(SUBSTITUTE(AW1203,"N",""))),"")</f>
        <v/>
      </c>
      <c r="Z1203" s="55">
        <f>(V1203+5-X1203)/5</f>
        <v/>
      </c>
      <c r="AA1203" s="56">
        <f>IF(AR1203=1,(W1203+5-Y1203)/5,"")</f>
        <v/>
      </c>
      <c r="AB1203" s="57">
        <f>D1203*V1203/5</f>
        <v/>
      </c>
      <c r="AC1203" s="58">
        <f>IF(AR1203=1,D1203*W1203/5,"")</f>
        <v/>
      </c>
      <c r="AD1203" s="57">
        <f>D1203*X1203/5</f>
        <v/>
      </c>
      <c r="AE1203" s="58">
        <f>IF(AR1203=1,D1203*Y1203/5,"")</f>
        <v/>
      </c>
      <c r="AF1203" s="57">
        <f>D1203*Z1203</f>
        <v/>
      </c>
      <c r="AG1203" s="58">
        <f>IF(AR1203=1,D1203*AA1203,"")</f>
        <v/>
      </c>
      <c r="AH1203" s="14" t="inlineStr">
        <is>
          <t>Y: L1 | N: none | X: none | U: L2, L3, L4, L5. See dataset-specific evidence note in MCDM_Grades and the complete rules in MCDM_Rubric.</t>
        </is>
      </c>
      <c r="AI1203" s="27" t="n"/>
      <c r="AJ1203" s="14" t="inlineStr">
        <is>
          <t>https://www.kaggle.com/datasets/muskanverma24/pothole-detection-dataset-yolov11-optimized</t>
        </is>
      </c>
      <c r="AK1203" s="27" t="n"/>
      <c r="AL1203" s="14" t="inlineStr">
        <is>
          <t>P: primary documentation (not evaluator-verified data quality)</t>
        </is>
      </c>
      <c r="AM1203" s="27" t="n"/>
      <c r="AN1203" s="14" t="inlineStr">
        <is>
          <t>Kaggle dataset 9190826 v1</t>
        </is>
      </c>
      <c r="AO1203" s="27" t="n"/>
      <c r="AP1203" s="14" t="inlineStr">
        <is>
          <t>2026-09-07</t>
        </is>
      </c>
      <c r="AQ1203" s="27" t="n"/>
      <c r="AR1203" s="14">
        <f>IF(AND(AS1203=5,LEN(AW1203)=5,LEN(SUBSTITUTE(SUBSTITUTE(SUBSTITUTE(SUBSTITUTE(AW1203,"Y",""),"N",""),"U",""),"X",""))=0),1,0)</f>
        <v/>
      </c>
      <c r="AS1203" s="14">
        <f>COUNTA(G1203,J1203,M1203,P1203,S1203)</f>
        <v/>
      </c>
      <c r="AT1203" s="14">
        <f>SUM(IF(OR(G1203="Y",G1203="N",G1203="U",G1203="X"),IF(G1203=F1203,1,0),0),IF(OR(J1203="Y",J1203="N",J1203="U",J1203="X"),IF(J1203=I1203,1,0),0),IF(OR(M1203="Y",M1203="N",M1203="U",M1203="X"),IF(M1203=L1203,1,0),0),IF(OR(P1203="Y",P1203="N",P1203="U",P1203="X"),IF(P1203=O1203,1,0),0),IF(OR(S1203="Y",S1203="N",S1203="U",S1203="X"),IF(S1203=R1203,1,0),0))</f>
        <v/>
      </c>
      <c r="AU1203" s="14">
        <f>A1203&amp;"|"&amp;LEFT(C1203,1)</f>
        <v/>
      </c>
      <c r="AV1203" s="14">
        <f>F1203&amp;I1203&amp;L1203&amp;O1203&amp;R1203</f>
        <v/>
      </c>
      <c r="AW1203" s="14">
        <f>G1203&amp;J1203&amp;M1203&amp;P1203&amp;S1203</f>
        <v/>
      </c>
    </row>
    <row r="1204" ht="70" customHeight="1">
      <c r="A1204" s="14" t="inlineStr">
        <is>
          <t>DS-151</t>
        </is>
      </c>
      <c r="B1204" s="14" t="inlineStr">
        <is>
          <t>Pothole Detection Dataset: YOLOv11 Optimized</t>
        </is>
      </c>
      <c r="C1204" s="14" t="inlineStr">
        <is>
          <t>D Documentation</t>
        </is>
      </c>
      <c r="D1204" s="14">
        <f>MCDM_Settings!$D$9</f>
        <v/>
      </c>
      <c r="E1204" s="14" t="inlineStr">
        <is>
          <t>D1 Describe the files</t>
        </is>
      </c>
      <c r="F1204" s="21" t="inlineStr">
        <is>
          <t>U</t>
        </is>
      </c>
      <c r="G1204" s="23" t="n"/>
      <c r="H1204" s="14" t="inlineStr">
        <is>
          <t>D2 Explain the source</t>
        </is>
      </c>
      <c r="I1204" s="21" t="inlineStr">
        <is>
          <t>U</t>
        </is>
      </c>
      <c r="J1204" s="23" t="n"/>
      <c r="K1204" s="14" t="inlineStr">
        <is>
          <t>D3 Track the version</t>
        </is>
      </c>
      <c r="L1204" s="21" t="inlineStr">
        <is>
          <t>Y</t>
        </is>
      </c>
      <c r="M1204" s="23" t="n"/>
      <c r="N1204" s="14" t="inlineStr">
        <is>
          <t>D4 State the limits</t>
        </is>
      </c>
      <c r="O1204" s="21" t="inlineStr">
        <is>
          <t>U</t>
        </is>
      </c>
      <c r="P1204" s="23" t="n"/>
      <c r="Q1204" s="14" t="inlineStr">
        <is>
          <t>D5 Locate the details</t>
        </is>
      </c>
      <c r="R1204" s="21" t="inlineStr">
        <is>
          <t>Y</t>
        </is>
      </c>
      <c r="S1204" s="23" t="n"/>
      <c r="T1204" s="14">
        <f>IF(Z1204=0,IF(ISNUMBER(SEARCH("X",AV1204)),"Unrated (0-5; X)","Unrated (0-5)"),IF(Z1204=1,V1204&amp;"/5",V1204&amp;"-"&amp;X1204&amp;"/5 (P"&amp;IF(ISNUMBER(SEARCH("X",AV1204)),"; X","")&amp;")"))</f>
        <v/>
      </c>
      <c r="U1204" s="26">
        <f>IF(AS1204=0,"",IF(AR1204=0,"Incomplete/invalid",IF(AA1204=0,IF(ISNUMBER(SEARCH("X",AW1204)),"Unrated (0-5; X)","Unrated (0-5)"),IF(AA1204=1,W1204&amp;"/5",W1204&amp;"-"&amp;Y1204&amp;"/5 (P"&amp;IF(ISNUMBER(SEARCH("X",AW1204)),"; X","")&amp;")"))))</f>
        <v/>
      </c>
      <c r="V1204" s="53">
        <f>LEN(AV1204)-LEN(SUBSTITUTE(AV1204,"Y",""))</f>
        <v/>
      </c>
      <c r="W1204" s="54">
        <f>IF(AR1204=1,LEN(AW1204)-LEN(SUBSTITUTE(AW1204,"Y","")),"")</f>
        <v/>
      </c>
      <c r="X1204" s="53">
        <f>5-(LEN(AV1204)-LEN(SUBSTITUTE(AV1204,"N","")))</f>
        <v/>
      </c>
      <c r="Y1204" s="54">
        <f>IF(AR1204=1,5-(LEN(AW1204)-LEN(SUBSTITUTE(AW1204,"N",""))),"")</f>
        <v/>
      </c>
      <c r="Z1204" s="55">
        <f>(V1204+5-X1204)/5</f>
        <v/>
      </c>
      <c r="AA1204" s="56">
        <f>IF(AR1204=1,(W1204+5-Y1204)/5,"")</f>
        <v/>
      </c>
      <c r="AB1204" s="57">
        <f>D1204*V1204/5</f>
        <v/>
      </c>
      <c r="AC1204" s="58">
        <f>IF(AR1204=1,D1204*W1204/5,"")</f>
        <v/>
      </c>
      <c r="AD1204" s="57">
        <f>D1204*X1204/5</f>
        <v/>
      </c>
      <c r="AE1204" s="58">
        <f>IF(AR1204=1,D1204*Y1204/5,"")</f>
        <v/>
      </c>
      <c r="AF1204" s="57">
        <f>D1204*Z1204</f>
        <v/>
      </c>
      <c r="AG1204" s="58">
        <f>IF(AR1204=1,D1204*AA1204,"")</f>
        <v/>
      </c>
      <c r="AH1204" s="14" t="inlineStr">
        <is>
          <t>Y: D3, D5 | N: none | X: none | U: D1, D2, D4. See dataset-specific evidence note in MCDM_Grades and the complete rules in MCDM_Rubric.</t>
        </is>
      </c>
      <c r="AI1204" s="27" t="n"/>
      <c r="AJ1204" s="14" t="inlineStr">
        <is>
          <t>https://www.kaggle.com/datasets/muskanverma24/pothole-detection-dataset-yolov11-optimized</t>
        </is>
      </c>
      <c r="AK1204" s="27" t="n"/>
      <c r="AL1204" s="14" t="inlineStr">
        <is>
          <t>P: primary documentation (not evaluator-verified data quality)</t>
        </is>
      </c>
      <c r="AM1204" s="27" t="n"/>
      <c r="AN1204" s="14" t="inlineStr">
        <is>
          <t>Kaggle dataset 9190826 v1</t>
        </is>
      </c>
      <c r="AO1204" s="27" t="n"/>
      <c r="AP1204" s="14" t="inlineStr">
        <is>
          <t>2026-09-07</t>
        </is>
      </c>
      <c r="AQ1204" s="27" t="n"/>
      <c r="AR1204" s="14">
        <f>IF(AND(AS1204=5,LEN(AW1204)=5,LEN(SUBSTITUTE(SUBSTITUTE(SUBSTITUTE(SUBSTITUTE(AW1204,"Y",""),"N",""),"U",""),"X",""))=0),1,0)</f>
        <v/>
      </c>
      <c r="AS1204" s="14">
        <f>COUNTA(G1204,J1204,M1204,P1204,S1204)</f>
        <v/>
      </c>
      <c r="AT1204" s="14">
        <f>SUM(IF(OR(G1204="Y",G1204="N",G1204="U",G1204="X"),IF(G1204=F1204,1,0),0),IF(OR(J1204="Y",J1204="N",J1204="U",J1204="X"),IF(J1204=I1204,1,0),0),IF(OR(M1204="Y",M1204="N",M1204="U",M1204="X"),IF(M1204=L1204,1,0),0),IF(OR(P1204="Y",P1204="N",P1204="U",P1204="X"),IF(P1204=O1204,1,0),0),IF(OR(S1204="Y",S1204="N",S1204="U",S1204="X"),IF(S1204=R1204,1,0),0))</f>
        <v/>
      </c>
      <c r="AU1204" s="14">
        <f>A1204&amp;"|"&amp;LEFT(C1204,1)</f>
        <v/>
      </c>
      <c r="AV1204" s="14">
        <f>F1204&amp;I1204&amp;L1204&amp;O1204&amp;R1204</f>
        <v/>
      </c>
      <c r="AW1204" s="14">
        <f>G1204&amp;J1204&amp;M1204&amp;P1204&amp;S1204</f>
        <v/>
      </c>
    </row>
    <row r="1205" ht="70" customHeight="1">
      <c r="A1205" s="14" t="inlineStr">
        <is>
          <t>DS-151</t>
        </is>
      </c>
      <c r="B1205" s="14" t="inlineStr">
        <is>
          <t>Pothole Detection Dataset: YOLOv11 Optimized</t>
        </is>
      </c>
      <c r="C1205" s="14" t="inlineStr">
        <is>
          <t>C Sample Size</t>
        </is>
      </c>
      <c r="D1205" s="14">
        <f>MCDM_Settings!$D$10</f>
        <v/>
      </c>
      <c r="E1205" s="14" t="inlineStr">
        <is>
          <t>C1 Count originals</t>
        </is>
      </c>
      <c r="F1205" s="21" t="inlineStr">
        <is>
          <t>U</t>
        </is>
      </c>
      <c r="G1205" s="23" t="n"/>
      <c r="H1205" s="14" t="inlineStr">
        <is>
          <t>C2 Count each class</t>
        </is>
      </c>
      <c r="I1205" s="21" t="inlineStr">
        <is>
          <t>U</t>
        </is>
      </c>
      <c r="J1205" s="23" t="n"/>
      <c r="K1205" s="14" t="inlineStr">
        <is>
          <t>C3 Count each group</t>
        </is>
      </c>
      <c r="L1205" s="21" t="inlineStr">
        <is>
          <t>U</t>
        </is>
      </c>
      <c r="M1205" s="23" t="n"/>
      <c r="N1205" s="14" t="inlineStr">
        <is>
          <t>C4 Count each split</t>
        </is>
      </c>
      <c r="O1205" s="21" t="inlineStr">
        <is>
          <t>U</t>
        </is>
      </c>
      <c r="P1205" s="23" t="n"/>
      <c r="Q1205" s="14" t="inlineStr">
        <is>
          <t>C5 Justify the size</t>
        </is>
      </c>
      <c r="R1205" s="21" t="inlineStr">
        <is>
          <t>U</t>
        </is>
      </c>
      <c r="S1205" s="23" t="n"/>
      <c r="T1205" s="14">
        <f>IF(Z1205=0,IF(ISNUMBER(SEARCH("X",AV1205)),"Unrated (0-5; X)","Unrated (0-5)"),IF(Z1205=1,V1205&amp;"/5",V1205&amp;"-"&amp;X1205&amp;"/5 (P"&amp;IF(ISNUMBER(SEARCH("X",AV1205)),"; X","")&amp;")"))</f>
        <v/>
      </c>
      <c r="U1205" s="26">
        <f>IF(AS1205=0,"",IF(AR1205=0,"Incomplete/invalid",IF(AA1205=0,IF(ISNUMBER(SEARCH("X",AW1205)),"Unrated (0-5; X)","Unrated (0-5)"),IF(AA1205=1,W1205&amp;"/5",W1205&amp;"-"&amp;Y1205&amp;"/5 (P"&amp;IF(ISNUMBER(SEARCH("X",AW1205)),"; X","")&amp;")"))))</f>
        <v/>
      </c>
      <c r="V1205" s="53">
        <f>LEN(AV1205)-LEN(SUBSTITUTE(AV1205,"Y",""))</f>
        <v/>
      </c>
      <c r="W1205" s="54">
        <f>IF(AR1205=1,LEN(AW1205)-LEN(SUBSTITUTE(AW1205,"Y","")),"")</f>
        <v/>
      </c>
      <c r="X1205" s="53">
        <f>5-(LEN(AV1205)-LEN(SUBSTITUTE(AV1205,"N","")))</f>
        <v/>
      </c>
      <c r="Y1205" s="54">
        <f>IF(AR1205=1,5-(LEN(AW1205)-LEN(SUBSTITUTE(AW1205,"N",""))),"")</f>
        <v/>
      </c>
      <c r="Z1205" s="55">
        <f>(V1205+5-X1205)/5</f>
        <v/>
      </c>
      <c r="AA1205" s="56">
        <f>IF(AR1205=1,(W1205+5-Y1205)/5,"")</f>
        <v/>
      </c>
      <c r="AB1205" s="57">
        <f>D1205*V1205/5</f>
        <v/>
      </c>
      <c r="AC1205" s="58">
        <f>IF(AR1205=1,D1205*W1205/5,"")</f>
        <v/>
      </c>
      <c r="AD1205" s="57">
        <f>D1205*X1205/5</f>
        <v/>
      </c>
      <c r="AE1205" s="58">
        <f>IF(AR1205=1,D1205*Y1205/5,"")</f>
        <v/>
      </c>
      <c r="AF1205" s="57">
        <f>D1205*Z1205</f>
        <v/>
      </c>
      <c r="AG1205" s="58">
        <f>IF(AR1205=1,D1205*AA1205,"")</f>
        <v/>
      </c>
      <c r="AH1205" s="14" t="inlineStr">
        <is>
          <t>Y: none | N: none | X: none | U: C1, C2, C3, C4, C5. See dataset-specific evidence note in MCDM_Grades and the complete rules in MCDM_Rubric.</t>
        </is>
      </c>
      <c r="AI1205" s="27" t="n"/>
      <c r="AJ1205" s="14" t="inlineStr">
        <is>
          <t>https://www.kaggle.com/datasets/muskanverma24/pothole-detection-dataset-yolov11-optimized</t>
        </is>
      </c>
      <c r="AK1205" s="27" t="n"/>
      <c r="AL1205" s="14" t="inlineStr">
        <is>
          <t>P: primary documentation (not evaluator-verified data quality)</t>
        </is>
      </c>
      <c r="AM1205" s="27" t="n"/>
      <c r="AN1205" s="14" t="inlineStr">
        <is>
          <t>Kaggle dataset 9190826 v1</t>
        </is>
      </c>
      <c r="AO1205" s="27" t="n"/>
      <c r="AP1205" s="14" t="inlineStr">
        <is>
          <t>2026-09-07</t>
        </is>
      </c>
      <c r="AQ1205" s="27" t="n"/>
      <c r="AR1205" s="14">
        <f>IF(AND(AS1205=5,LEN(AW1205)=5,LEN(SUBSTITUTE(SUBSTITUTE(SUBSTITUTE(SUBSTITUTE(AW1205,"Y",""),"N",""),"U",""),"X",""))=0),1,0)</f>
        <v/>
      </c>
      <c r="AS1205" s="14">
        <f>COUNTA(G1205,J1205,M1205,P1205,S1205)</f>
        <v/>
      </c>
      <c r="AT1205" s="14">
        <f>SUM(IF(OR(G1205="Y",G1205="N",G1205="U",G1205="X"),IF(G1205=F1205,1,0),0),IF(OR(J1205="Y",J1205="N",J1205="U",J1205="X"),IF(J1205=I1205,1,0),0),IF(OR(M1205="Y",M1205="N",M1205="U",M1205="X"),IF(M1205=L1205,1,0),0),IF(OR(P1205="Y",P1205="N",P1205="U",P1205="X"),IF(P1205=O1205,1,0),0),IF(OR(S1205="Y",S1205="N",S1205="U",S1205="X"),IF(S1205=R1205,1,0),0))</f>
        <v/>
      </c>
      <c r="AU1205" s="14">
        <f>A1205&amp;"|"&amp;LEFT(C1205,1)</f>
        <v/>
      </c>
      <c r="AV1205" s="14">
        <f>F1205&amp;I1205&amp;L1205&amp;O1205&amp;R1205</f>
        <v/>
      </c>
      <c r="AW1205" s="14">
        <f>G1205&amp;J1205&amp;M1205&amp;P1205&amp;S1205</f>
        <v/>
      </c>
    </row>
    <row r="1206" ht="70" customHeight="1">
      <c r="A1206" s="14" t="inlineStr">
        <is>
          <t>DS-151</t>
        </is>
      </c>
      <c r="B1206" s="14" t="inlineStr">
        <is>
          <t>Pothole Detection Dataset: YOLOv11 Optimized</t>
        </is>
      </c>
      <c r="C1206" s="14" t="inlineStr">
        <is>
          <t>R Domain Fit</t>
        </is>
      </c>
      <c r="D1206" s="14">
        <f>MCDM_Settings!$D$11</f>
        <v/>
      </c>
      <c r="E1206" s="14" t="inlineStr">
        <is>
          <t>R1 Define the domain</t>
        </is>
      </c>
      <c r="F1206" s="21" t="inlineStr">
        <is>
          <t>U</t>
        </is>
      </c>
      <c r="G1206" s="23" t="n"/>
      <c r="H1206" s="14" t="inlineStr">
        <is>
          <t>R2 Describe coverage</t>
        </is>
      </c>
      <c r="I1206" s="21" t="inlineStr">
        <is>
          <t>U</t>
        </is>
      </c>
      <c r="J1206" s="23" t="n"/>
      <c r="K1206" s="14" t="inlineStr">
        <is>
          <t>R3 Compare the target</t>
        </is>
      </c>
      <c r="L1206" s="21" t="inlineStr">
        <is>
          <t>U</t>
        </is>
      </c>
      <c r="M1206" s="23" t="n"/>
      <c r="N1206" s="14" t="inlineStr">
        <is>
          <t>R4 Check for bias</t>
        </is>
      </c>
      <c r="O1206" s="21" t="inlineStr">
        <is>
          <t>U</t>
        </is>
      </c>
      <c r="P1206" s="23" t="n"/>
      <c r="Q1206" s="14" t="inlineStr">
        <is>
          <t>R5 Test a new domain</t>
        </is>
      </c>
      <c r="R1206" s="21" t="inlineStr">
        <is>
          <t>U</t>
        </is>
      </c>
      <c r="S1206" s="23" t="n"/>
      <c r="T1206" s="14">
        <f>IF(Z1206=0,IF(ISNUMBER(SEARCH("X",AV1206)),"Unrated (0-5; X)","Unrated (0-5)"),IF(Z1206=1,V1206&amp;"/5",V1206&amp;"-"&amp;X1206&amp;"/5 (P"&amp;IF(ISNUMBER(SEARCH("X",AV1206)),"; X","")&amp;")"))</f>
        <v/>
      </c>
      <c r="U1206" s="26">
        <f>IF(AS1206=0,"",IF(AR1206=0,"Incomplete/invalid",IF(AA1206=0,IF(ISNUMBER(SEARCH("X",AW1206)),"Unrated (0-5; X)","Unrated (0-5)"),IF(AA1206=1,W1206&amp;"/5",W1206&amp;"-"&amp;Y1206&amp;"/5 (P"&amp;IF(ISNUMBER(SEARCH("X",AW1206)),"; X","")&amp;")"))))</f>
        <v/>
      </c>
      <c r="V1206" s="53">
        <f>LEN(AV1206)-LEN(SUBSTITUTE(AV1206,"Y",""))</f>
        <v/>
      </c>
      <c r="W1206" s="54">
        <f>IF(AR1206=1,LEN(AW1206)-LEN(SUBSTITUTE(AW1206,"Y","")),"")</f>
        <v/>
      </c>
      <c r="X1206" s="53">
        <f>5-(LEN(AV1206)-LEN(SUBSTITUTE(AV1206,"N","")))</f>
        <v/>
      </c>
      <c r="Y1206" s="54">
        <f>IF(AR1206=1,5-(LEN(AW1206)-LEN(SUBSTITUTE(AW1206,"N",""))),"")</f>
        <v/>
      </c>
      <c r="Z1206" s="55">
        <f>(V1206+5-X1206)/5</f>
        <v/>
      </c>
      <c r="AA1206" s="56">
        <f>IF(AR1206=1,(W1206+5-Y1206)/5,"")</f>
        <v/>
      </c>
      <c r="AB1206" s="57">
        <f>D1206*V1206/5</f>
        <v/>
      </c>
      <c r="AC1206" s="58">
        <f>IF(AR1206=1,D1206*W1206/5,"")</f>
        <v/>
      </c>
      <c r="AD1206" s="57">
        <f>D1206*X1206/5</f>
        <v/>
      </c>
      <c r="AE1206" s="58">
        <f>IF(AR1206=1,D1206*Y1206/5,"")</f>
        <v/>
      </c>
      <c r="AF1206" s="57">
        <f>D1206*Z1206</f>
        <v/>
      </c>
      <c r="AG1206" s="58">
        <f>IF(AR1206=1,D1206*AA1206,"")</f>
        <v/>
      </c>
      <c r="AH1206" s="14" t="inlineStr">
        <is>
          <t>Y: none | N: none | X: none | U: R1, R2, R3, R4, R5. See dataset-specific evidence note in MCDM_Grades and the complete rules in MCDM_Rubric.</t>
        </is>
      </c>
      <c r="AI1206" s="27" t="n"/>
      <c r="AJ1206" s="14" t="inlineStr">
        <is>
          <t>https://www.kaggle.com/datasets/muskanverma24/pothole-detection-dataset-yolov11-optimized</t>
        </is>
      </c>
      <c r="AK1206" s="27" t="n"/>
      <c r="AL1206" s="14" t="inlineStr">
        <is>
          <t>P: primary documentation (not evaluator-verified data quality)</t>
        </is>
      </c>
      <c r="AM1206" s="27" t="n"/>
      <c r="AN1206" s="14" t="inlineStr">
        <is>
          <t>Kaggle dataset 9190826 v1</t>
        </is>
      </c>
      <c r="AO1206" s="27" t="n"/>
      <c r="AP1206" s="14" t="inlineStr">
        <is>
          <t>2026-09-07</t>
        </is>
      </c>
      <c r="AQ1206" s="27" t="n"/>
      <c r="AR1206" s="14">
        <f>IF(AND(AS1206=5,LEN(AW1206)=5,LEN(SUBSTITUTE(SUBSTITUTE(SUBSTITUTE(SUBSTITUTE(AW1206,"Y",""),"N",""),"U",""),"X",""))=0),1,0)</f>
        <v/>
      </c>
      <c r="AS1206" s="14">
        <f>COUNTA(G1206,J1206,M1206,P1206,S1206)</f>
        <v/>
      </c>
      <c r="AT1206" s="14">
        <f>SUM(IF(OR(G1206="Y",G1206="N",G1206="U",G1206="X"),IF(G1206=F1206,1,0),0),IF(OR(J1206="Y",J1206="N",J1206="U",J1206="X"),IF(J1206=I1206,1,0),0),IF(OR(M1206="Y",M1206="N",M1206="U",M1206="X"),IF(M1206=L1206,1,0),0),IF(OR(P1206="Y",P1206="N",P1206="U",P1206="X"),IF(P1206=O1206,1,0),0),IF(OR(S1206="Y",S1206="N",S1206="U",S1206="X"),IF(S1206=R1206,1,0),0))</f>
        <v/>
      </c>
      <c r="AU1206" s="14">
        <f>A1206&amp;"|"&amp;LEFT(C1206,1)</f>
        <v/>
      </c>
      <c r="AV1206" s="14">
        <f>F1206&amp;I1206&amp;L1206&amp;O1206&amp;R1206</f>
        <v/>
      </c>
      <c r="AW1206" s="14">
        <f>G1206&amp;J1206&amp;M1206&amp;P1206&amp;S1206</f>
        <v/>
      </c>
    </row>
    <row r="1207" ht="70" customHeight="1">
      <c r="A1207" s="14" t="inlineStr">
        <is>
          <t>DS-151</t>
        </is>
      </c>
      <c r="B1207" s="14" t="inlineStr">
        <is>
          <t>Pothole Detection Dataset: YOLOv11 Optimized</t>
        </is>
      </c>
      <c r="C1207" s="14" t="inlineStr">
        <is>
          <t>M Sensor Details</t>
        </is>
      </c>
      <c r="D1207" s="14">
        <f>MCDM_Settings!$D$12</f>
        <v/>
      </c>
      <c r="E1207" s="14" t="inlineStr">
        <is>
          <t>M1 Identify equipment</t>
        </is>
      </c>
      <c r="F1207" s="21" t="inlineStr">
        <is>
          <t>U</t>
        </is>
      </c>
      <c r="G1207" s="23" t="n"/>
      <c r="H1207" s="14" t="inlineStr">
        <is>
          <t>M2 Specify the scale</t>
        </is>
      </c>
      <c r="I1207" s="21" t="inlineStr">
        <is>
          <t>U</t>
        </is>
      </c>
      <c r="J1207" s="23" t="n"/>
      <c r="K1207" s="14" t="inlineStr">
        <is>
          <t>M3 Locate the records</t>
        </is>
      </c>
      <c r="L1207" s="21" t="inlineStr">
        <is>
          <t>U</t>
        </is>
      </c>
      <c r="M1207" s="23" t="n"/>
      <c r="N1207" s="14" t="inlineStr">
        <is>
          <t>M4 Report precision</t>
        </is>
      </c>
      <c r="O1207" s="21" t="inlineStr">
        <is>
          <t>U</t>
        </is>
      </c>
      <c r="P1207" s="23" t="n"/>
      <c r="Q1207" s="14" t="inlineStr">
        <is>
          <t>M5 Explain processing</t>
        </is>
      </c>
      <c r="R1207" s="21" t="inlineStr">
        <is>
          <t>U</t>
        </is>
      </c>
      <c r="S1207" s="23" t="n"/>
      <c r="T1207" s="14">
        <f>IF(Z1207=0,IF(ISNUMBER(SEARCH("X",AV1207)),"Unrated (0-5; X)","Unrated (0-5)"),IF(Z1207=1,V1207&amp;"/5",V1207&amp;"-"&amp;X1207&amp;"/5 (P"&amp;IF(ISNUMBER(SEARCH("X",AV1207)),"; X","")&amp;")"))</f>
        <v/>
      </c>
      <c r="U1207" s="26">
        <f>IF(AS1207=0,"",IF(AR1207=0,"Incomplete/invalid",IF(AA1207=0,IF(ISNUMBER(SEARCH("X",AW1207)),"Unrated (0-5; X)","Unrated (0-5)"),IF(AA1207=1,W1207&amp;"/5",W1207&amp;"-"&amp;Y1207&amp;"/5 (P"&amp;IF(ISNUMBER(SEARCH("X",AW1207)),"; X","")&amp;")"))))</f>
        <v/>
      </c>
      <c r="V1207" s="53">
        <f>LEN(AV1207)-LEN(SUBSTITUTE(AV1207,"Y",""))</f>
        <v/>
      </c>
      <c r="W1207" s="54">
        <f>IF(AR1207=1,LEN(AW1207)-LEN(SUBSTITUTE(AW1207,"Y","")),"")</f>
        <v/>
      </c>
      <c r="X1207" s="53">
        <f>5-(LEN(AV1207)-LEN(SUBSTITUTE(AV1207,"N","")))</f>
        <v/>
      </c>
      <c r="Y1207" s="54">
        <f>IF(AR1207=1,5-(LEN(AW1207)-LEN(SUBSTITUTE(AW1207,"N",""))),"")</f>
        <v/>
      </c>
      <c r="Z1207" s="55">
        <f>(V1207+5-X1207)/5</f>
        <v/>
      </c>
      <c r="AA1207" s="56">
        <f>IF(AR1207=1,(W1207+5-Y1207)/5,"")</f>
        <v/>
      </c>
      <c r="AB1207" s="57">
        <f>D1207*V1207/5</f>
        <v/>
      </c>
      <c r="AC1207" s="58">
        <f>IF(AR1207=1,D1207*W1207/5,"")</f>
        <v/>
      </c>
      <c r="AD1207" s="57">
        <f>D1207*X1207/5</f>
        <v/>
      </c>
      <c r="AE1207" s="58">
        <f>IF(AR1207=1,D1207*Y1207/5,"")</f>
        <v/>
      </c>
      <c r="AF1207" s="57">
        <f>D1207*Z1207</f>
        <v/>
      </c>
      <c r="AG1207" s="58">
        <f>IF(AR1207=1,D1207*AA1207,"")</f>
        <v/>
      </c>
      <c r="AH1207" s="14" t="inlineStr">
        <is>
          <t>Y: none | N: none | X: none | U: M1, M2, M3, M4, M5. See dataset-specific evidence note in MCDM_Grades and the complete rules in MCDM_Rubric.</t>
        </is>
      </c>
      <c r="AI1207" s="27" t="n"/>
      <c r="AJ1207" s="14" t="inlineStr">
        <is>
          <t>https://www.kaggle.com/datasets/muskanverma24/pothole-detection-dataset-yolov11-optimized</t>
        </is>
      </c>
      <c r="AK1207" s="27" t="n"/>
      <c r="AL1207" s="14" t="inlineStr">
        <is>
          <t>P: primary documentation (not evaluator-verified data quality)</t>
        </is>
      </c>
      <c r="AM1207" s="27" t="n"/>
      <c r="AN1207" s="14" t="inlineStr">
        <is>
          <t>Kaggle dataset 9190826 v1</t>
        </is>
      </c>
      <c r="AO1207" s="27" t="n"/>
      <c r="AP1207" s="14" t="inlineStr">
        <is>
          <t>2026-09-07</t>
        </is>
      </c>
      <c r="AQ1207" s="27" t="n"/>
      <c r="AR1207" s="14">
        <f>IF(AND(AS1207=5,LEN(AW1207)=5,LEN(SUBSTITUTE(SUBSTITUTE(SUBSTITUTE(SUBSTITUTE(AW1207,"Y",""),"N",""),"U",""),"X",""))=0),1,0)</f>
        <v/>
      </c>
      <c r="AS1207" s="14">
        <f>COUNTA(G1207,J1207,M1207,P1207,S1207)</f>
        <v/>
      </c>
      <c r="AT1207" s="14">
        <f>SUM(IF(OR(G1207="Y",G1207="N",G1207="U",G1207="X"),IF(G1207=F1207,1,0),0),IF(OR(J1207="Y",J1207="N",J1207="U",J1207="X"),IF(J1207=I1207,1,0),0),IF(OR(M1207="Y",M1207="N",M1207="U",M1207="X"),IF(M1207=L1207,1,0),0),IF(OR(P1207="Y",P1207="N",P1207="U",P1207="X"),IF(P1207=O1207,1,0),0),IF(OR(S1207="Y",S1207="N",S1207="U",S1207="X"),IF(S1207=R1207,1,0),0))</f>
        <v/>
      </c>
      <c r="AU1207" s="14">
        <f>A1207&amp;"|"&amp;LEFT(C1207,1)</f>
        <v/>
      </c>
      <c r="AV1207" s="14">
        <f>F1207&amp;I1207&amp;L1207&amp;O1207&amp;R1207</f>
        <v/>
      </c>
      <c r="AW1207" s="14">
        <f>G1207&amp;J1207&amp;M1207&amp;P1207&amp;S1207</f>
        <v/>
      </c>
    </row>
    <row r="1208" ht="70" customHeight="1">
      <c r="A1208" s="14" t="inlineStr">
        <is>
          <t>DS-151</t>
        </is>
      </c>
      <c r="B1208" s="14" t="inlineStr">
        <is>
          <t>Pothole Detection Dataset: YOLOv11 Optimized</t>
        </is>
      </c>
      <c r="C1208" s="14" t="inlineStr">
        <is>
          <t>V Test Readiness</t>
        </is>
      </c>
      <c r="D1208" s="14">
        <f>MCDM_Settings!$D$13</f>
        <v/>
      </c>
      <c r="E1208" s="14" t="inlineStr">
        <is>
          <t>V1 Identify test data</t>
        </is>
      </c>
      <c r="F1208" s="21" t="inlineStr">
        <is>
          <t>U</t>
        </is>
      </c>
      <c r="G1208" s="23" t="n"/>
      <c r="H1208" s="14" t="inlineStr">
        <is>
          <t>V2 Define the splits</t>
        </is>
      </c>
      <c r="I1208" s="21" t="inlineStr">
        <is>
          <t>U</t>
        </is>
      </c>
      <c r="J1208" s="23" t="n"/>
      <c r="K1208" s="14" t="inlineStr">
        <is>
          <t>V3 Prevent leakage</t>
        </is>
      </c>
      <c r="L1208" s="21" t="inlineStr">
        <is>
          <t>U</t>
        </is>
      </c>
      <c r="M1208" s="23" t="n"/>
      <c r="N1208" s="14" t="inlineStr">
        <is>
          <t>V4 Provide a baseline</t>
        </is>
      </c>
      <c r="O1208" s="21" t="inlineStr">
        <is>
          <t>U</t>
        </is>
      </c>
      <c r="P1208" s="23" t="n"/>
      <c r="Q1208" s="14" t="inlineStr">
        <is>
          <t>V5 Report uncertainty</t>
        </is>
      </c>
      <c r="R1208" s="21" t="inlineStr">
        <is>
          <t>U</t>
        </is>
      </c>
      <c r="S1208" s="23" t="n"/>
      <c r="T1208" s="14">
        <f>IF(Z1208=0,IF(ISNUMBER(SEARCH("X",AV1208)),"Unrated (0-5; X)","Unrated (0-5)"),IF(Z1208=1,V1208&amp;"/5",V1208&amp;"-"&amp;X1208&amp;"/5 (P"&amp;IF(ISNUMBER(SEARCH("X",AV1208)),"; X","")&amp;")"))</f>
        <v/>
      </c>
      <c r="U1208" s="26">
        <f>IF(AS1208=0,"",IF(AR1208=0,"Incomplete/invalid",IF(AA1208=0,IF(ISNUMBER(SEARCH("X",AW1208)),"Unrated (0-5; X)","Unrated (0-5)"),IF(AA1208=1,W1208&amp;"/5",W1208&amp;"-"&amp;Y1208&amp;"/5 (P"&amp;IF(ISNUMBER(SEARCH("X",AW1208)),"; X","")&amp;")"))))</f>
        <v/>
      </c>
      <c r="V1208" s="53">
        <f>LEN(AV1208)-LEN(SUBSTITUTE(AV1208,"Y",""))</f>
        <v/>
      </c>
      <c r="W1208" s="54">
        <f>IF(AR1208=1,LEN(AW1208)-LEN(SUBSTITUTE(AW1208,"Y","")),"")</f>
        <v/>
      </c>
      <c r="X1208" s="53">
        <f>5-(LEN(AV1208)-LEN(SUBSTITUTE(AV1208,"N","")))</f>
        <v/>
      </c>
      <c r="Y1208" s="54">
        <f>IF(AR1208=1,5-(LEN(AW1208)-LEN(SUBSTITUTE(AW1208,"N",""))),"")</f>
        <v/>
      </c>
      <c r="Z1208" s="55">
        <f>(V1208+5-X1208)/5</f>
        <v/>
      </c>
      <c r="AA1208" s="56">
        <f>IF(AR1208=1,(W1208+5-Y1208)/5,"")</f>
        <v/>
      </c>
      <c r="AB1208" s="57">
        <f>D1208*V1208/5</f>
        <v/>
      </c>
      <c r="AC1208" s="58">
        <f>IF(AR1208=1,D1208*W1208/5,"")</f>
        <v/>
      </c>
      <c r="AD1208" s="57">
        <f>D1208*X1208/5</f>
        <v/>
      </c>
      <c r="AE1208" s="58">
        <f>IF(AR1208=1,D1208*Y1208/5,"")</f>
        <v/>
      </c>
      <c r="AF1208" s="57">
        <f>D1208*Z1208</f>
        <v/>
      </c>
      <c r="AG1208" s="58">
        <f>IF(AR1208=1,D1208*AA1208,"")</f>
        <v/>
      </c>
      <c r="AH1208" s="14" t="inlineStr">
        <is>
          <t>Y: none | N: none | X: none | U: V1, V2, V3, V4, V5. See dataset-specific evidence note in MCDM_Grades and the complete rules in MCDM_Rubric.</t>
        </is>
      </c>
      <c r="AI1208" s="27" t="n"/>
      <c r="AJ1208" s="14" t="inlineStr">
        <is>
          <t>https://www.kaggle.com/datasets/muskanverma24/pothole-detection-dataset-yolov11-optimized</t>
        </is>
      </c>
      <c r="AK1208" s="27" t="n"/>
      <c r="AL1208" s="14" t="inlineStr">
        <is>
          <t>P: primary documentation (not evaluator-verified data quality)</t>
        </is>
      </c>
      <c r="AM1208" s="27" t="n"/>
      <c r="AN1208" s="14" t="inlineStr">
        <is>
          <t>Kaggle dataset 9190826 v1</t>
        </is>
      </c>
      <c r="AO1208" s="27" t="n"/>
      <c r="AP1208" s="14" t="inlineStr">
        <is>
          <t>2026-09-07</t>
        </is>
      </c>
      <c r="AQ1208" s="27" t="n"/>
      <c r="AR1208" s="14">
        <f>IF(AND(AS1208=5,LEN(AW1208)=5,LEN(SUBSTITUTE(SUBSTITUTE(SUBSTITUTE(SUBSTITUTE(AW1208,"Y",""),"N",""),"U",""),"X",""))=0),1,0)</f>
        <v/>
      </c>
      <c r="AS1208" s="14">
        <f>COUNTA(G1208,J1208,M1208,P1208,S1208)</f>
        <v/>
      </c>
      <c r="AT1208" s="14">
        <f>SUM(IF(OR(G1208="Y",G1208="N",G1208="U",G1208="X"),IF(G1208=F1208,1,0),0),IF(OR(J1208="Y",J1208="N",J1208="U",J1208="X"),IF(J1208=I1208,1,0),0),IF(OR(M1208="Y",M1208="N",M1208="U",M1208="X"),IF(M1208=L1208,1,0),0),IF(OR(P1208="Y",P1208="N",P1208="U",P1208="X"),IF(P1208=O1208,1,0),0),IF(OR(S1208="Y",S1208="N",S1208="U",S1208="X"),IF(S1208=R1208,1,0),0))</f>
        <v/>
      </c>
      <c r="AU1208" s="14">
        <f>A1208&amp;"|"&amp;LEFT(C1208,1)</f>
        <v/>
      </c>
      <c r="AV1208" s="14">
        <f>F1208&amp;I1208&amp;L1208&amp;O1208&amp;R1208</f>
        <v/>
      </c>
      <c r="AW1208" s="14">
        <f>G1208&amp;J1208&amp;M1208&amp;P1208&amp;S1208</f>
        <v/>
      </c>
    </row>
    <row r="1209" ht="70" customHeight="1">
      <c r="A1209" s="14" t="inlineStr">
        <is>
          <t>DS-151</t>
        </is>
      </c>
      <c r="B1209" s="14" t="inlineStr">
        <is>
          <t>Pothole Detection Dataset: YOLOv11 Optimized</t>
        </is>
      </c>
      <c r="C1209" s="14" t="inlineStr">
        <is>
          <t>E Engineering Value</t>
        </is>
      </c>
      <c r="D1209" s="14">
        <f>MCDM_Settings!$D$14</f>
        <v/>
      </c>
      <c r="E1209" s="14" t="inlineStr">
        <is>
          <t>E1 Define the outcome</t>
        </is>
      </c>
      <c r="F1209" s="21" t="inlineStr">
        <is>
          <t>U</t>
        </is>
      </c>
      <c r="G1209" s="23" t="n"/>
      <c r="H1209" s="14" t="inlineStr">
        <is>
          <t>E2 Provide measurements</t>
        </is>
      </c>
      <c r="I1209" s="21" t="inlineStr">
        <is>
          <t>U</t>
        </is>
      </c>
      <c r="J1209" s="23" t="n"/>
      <c r="K1209" s="14" t="inlineStr">
        <is>
          <t>E3 Link the records</t>
        </is>
      </c>
      <c r="L1209" s="21" t="inlineStr">
        <is>
          <t>U</t>
        </is>
      </c>
      <c r="M1209" s="23" t="n"/>
      <c r="N1209" s="14" t="inlineStr">
        <is>
          <t>E4 Map agency needs</t>
        </is>
      </c>
      <c r="O1209" s="21" t="inlineStr">
        <is>
          <t>U</t>
        </is>
      </c>
      <c r="P1209" s="23" t="n"/>
      <c r="Q1209" s="14" t="inlineStr">
        <is>
          <t>E5 Validate the decision</t>
        </is>
      </c>
      <c r="R1209" s="21" t="inlineStr">
        <is>
          <t>U</t>
        </is>
      </c>
      <c r="S1209" s="23" t="n"/>
      <c r="T1209" s="14">
        <f>IF(Z1209=0,IF(ISNUMBER(SEARCH("X",AV1209)),"Unrated (0-5; X)","Unrated (0-5)"),IF(Z1209=1,V1209&amp;"/5",V1209&amp;"-"&amp;X1209&amp;"/5 (P"&amp;IF(ISNUMBER(SEARCH("X",AV1209)),"; X","")&amp;")"))</f>
        <v/>
      </c>
      <c r="U1209" s="26">
        <f>IF(AS1209=0,"",IF(AR1209=0,"Incomplete/invalid",IF(AA1209=0,IF(ISNUMBER(SEARCH("X",AW1209)),"Unrated (0-5; X)","Unrated (0-5)"),IF(AA1209=1,W1209&amp;"/5",W1209&amp;"-"&amp;Y1209&amp;"/5 (P"&amp;IF(ISNUMBER(SEARCH("X",AW1209)),"; X","")&amp;")"))))</f>
        <v/>
      </c>
      <c r="V1209" s="53">
        <f>LEN(AV1209)-LEN(SUBSTITUTE(AV1209,"Y",""))</f>
        <v/>
      </c>
      <c r="W1209" s="54">
        <f>IF(AR1209=1,LEN(AW1209)-LEN(SUBSTITUTE(AW1209,"Y","")),"")</f>
        <v/>
      </c>
      <c r="X1209" s="53">
        <f>5-(LEN(AV1209)-LEN(SUBSTITUTE(AV1209,"N","")))</f>
        <v/>
      </c>
      <c r="Y1209" s="54">
        <f>IF(AR1209=1,5-(LEN(AW1209)-LEN(SUBSTITUTE(AW1209,"N",""))),"")</f>
        <v/>
      </c>
      <c r="Z1209" s="55">
        <f>(V1209+5-X1209)/5</f>
        <v/>
      </c>
      <c r="AA1209" s="56">
        <f>IF(AR1209=1,(W1209+5-Y1209)/5,"")</f>
        <v/>
      </c>
      <c r="AB1209" s="57">
        <f>D1209*V1209/5</f>
        <v/>
      </c>
      <c r="AC1209" s="58">
        <f>IF(AR1209=1,D1209*W1209/5,"")</f>
        <v/>
      </c>
      <c r="AD1209" s="57">
        <f>D1209*X1209/5</f>
        <v/>
      </c>
      <c r="AE1209" s="58">
        <f>IF(AR1209=1,D1209*Y1209/5,"")</f>
        <v/>
      </c>
      <c r="AF1209" s="57">
        <f>D1209*Z1209</f>
        <v/>
      </c>
      <c r="AG1209" s="58">
        <f>IF(AR1209=1,D1209*AA1209,"")</f>
        <v/>
      </c>
      <c r="AH1209" s="14" t="inlineStr">
        <is>
          <t>Y: none | N: none | X: none | U: E1, E2, E3, E4, E5. See dataset-specific evidence note in MCDM_Grades and the complete rules in MCDM_Rubric.</t>
        </is>
      </c>
      <c r="AI1209" s="27" t="n"/>
      <c r="AJ1209" s="14" t="inlineStr">
        <is>
          <t>https://www.kaggle.com/datasets/muskanverma24/pothole-detection-dataset-yolov11-optimized</t>
        </is>
      </c>
      <c r="AK1209" s="27" t="n"/>
      <c r="AL1209" s="14" t="inlineStr">
        <is>
          <t>P: primary documentation (not evaluator-verified data quality)</t>
        </is>
      </c>
      <c r="AM1209" s="27" t="n"/>
      <c r="AN1209" s="14" t="inlineStr">
        <is>
          <t>Kaggle dataset 9190826 v1</t>
        </is>
      </c>
      <c r="AO1209" s="27" t="n"/>
      <c r="AP1209" s="14" t="inlineStr">
        <is>
          <t>2026-09-07</t>
        </is>
      </c>
      <c r="AQ1209" s="27" t="n"/>
      <c r="AR1209" s="14">
        <f>IF(AND(AS1209=5,LEN(AW1209)=5,LEN(SUBSTITUTE(SUBSTITUTE(SUBSTITUTE(SUBSTITUTE(AW1209,"Y",""),"N",""),"U",""),"X",""))=0),1,0)</f>
        <v/>
      </c>
      <c r="AS1209" s="14">
        <f>COUNTA(G1209,J1209,M1209,P1209,S1209)</f>
        <v/>
      </c>
      <c r="AT1209" s="14">
        <f>SUM(IF(OR(G1209="Y",G1209="N",G1209="U",G1209="X"),IF(G1209=F1209,1,0),0),IF(OR(J1209="Y",J1209="N",J1209="U",J1209="X"),IF(J1209=I1209,1,0),0),IF(OR(M1209="Y",M1209="N",M1209="U",M1209="X"),IF(M1209=L1209,1,0),0),IF(OR(P1209="Y",P1209="N",P1209="U",P1209="X"),IF(P1209=O1209,1,0),0),IF(OR(S1209="Y",S1209="N",S1209="U",S1209="X"),IF(S1209=R1209,1,0),0))</f>
        <v/>
      </c>
      <c r="AU1209" s="14">
        <f>A1209&amp;"|"&amp;LEFT(C1209,1)</f>
        <v/>
      </c>
      <c r="AV1209" s="14">
        <f>F1209&amp;I1209&amp;L1209&amp;O1209&amp;R1209</f>
        <v/>
      </c>
      <c r="AW1209" s="14">
        <f>G1209&amp;J1209&amp;M1209&amp;P1209&amp;S1209</f>
        <v/>
      </c>
    </row>
    <row r="1210" ht="70" customHeight="1">
      <c r="A1210" s="14" t="inlineStr">
        <is>
          <t>DS-152</t>
        </is>
      </c>
      <c r="B1210" s="14" t="inlineStr">
        <is>
          <t>Pothole Image Segmentation Dataset (Kesharwani)</t>
        </is>
      </c>
      <c r="C1210" s="14" t="inlineStr">
        <is>
          <t>A Access</t>
        </is>
      </c>
      <c r="D1210" s="14">
        <f>MCDM_Settings!$D$7</f>
        <v/>
      </c>
      <c r="E1210" s="14" t="inlineStr">
        <is>
          <t>A1 Find the release</t>
        </is>
      </c>
      <c r="F1210" s="21" t="inlineStr">
        <is>
          <t>Y</t>
        </is>
      </c>
      <c r="G1210" s="23" t="n"/>
      <c r="H1210" s="14" t="inlineStr">
        <is>
          <t>A2 Get the data</t>
        </is>
      </c>
      <c r="I1210" s="21" t="inlineStr">
        <is>
          <t>Y</t>
        </is>
      </c>
      <c r="J1210" s="23" t="n"/>
      <c r="K1210" s="14" t="inlineStr">
        <is>
          <t>A3 Check the license</t>
        </is>
      </c>
      <c r="L1210" s="21" t="inlineStr">
        <is>
          <t>Y</t>
        </is>
      </c>
      <c r="M1210" s="23" t="n"/>
      <c r="N1210" s="14" t="inlineStr">
        <is>
          <t>A4 Check other rights</t>
        </is>
      </c>
      <c r="O1210" s="21" t="inlineStr">
        <is>
          <t>U</t>
        </is>
      </c>
      <c r="P1210" s="23" t="n"/>
      <c r="Q1210" s="14" t="inlineStr">
        <is>
          <t>A5 Open a sample</t>
        </is>
      </c>
      <c r="R1210" s="21" t="inlineStr">
        <is>
          <t>U</t>
        </is>
      </c>
      <c r="S1210" s="23" t="n"/>
      <c r="T1210" s="14">
        <f>IF(Z1210=0,IF(ISNUMBER(SEARCH("X",AV1210)),"Unrated (0-5; X)","Unrated (0-5)"),IF(Z1210=1,V1210&amp;"/5",V1210&amp;"-"&amp;X1210&amp;"/5 (P"&amp;IF(ISNUMBER(SEARCH("X",AV1210)),"; X","")&amp;")"))</f>
        <v/>
      </c>
      <c r="U1210" s="26">
        <f>IF(AS1210=0,"",IF(AR1210=0,"Incomplete/invalid",IF(AA1210=0,IF(ISNUMBER(SEARCH("X",AW1210)),"Unrated (0-5; X)","Unrated (0-5)"),IF(AA1210=1,W1210&amp;"/5",W1210&amp;"-"&amp;Y1210&amp;"/5 (P"&amp;IF(ISNUMBER(SEARCH("X",AW1210)),"; X","")&amp;")"))))</f>
        <v/>
      </c>
      <c r="V1210" s="53">
        <f>LEN(AV1210)-LEN(SUBSTITUTE(AV1210,"Y",""))</f>
        <v/>
      </c>
      <c r="W1210" s="54">
        <f>IF(AR1210=1,LEN(AW1210)-LEN(SUBSTITUTE(AW1210,"Y","")),"")</f>
        <v/>
      </c>
      <c r="X1210" s="53">
        <f>5-(LEN(AV1210)-LEN(SUBSTITUTE(AV1210,"N","")))</f>
        <v/>
      </c>
      <c r="Y1210" s="54">
        <f>IF(AR1210=1,5-(LEN(AW1210)-LEN(SUBSTITUTE(AW1210,"N",""))),"")</f>
        <v/>
      </c>
      <c r="Z1210" s="55">
        <f>(V1210+5-X1210)/5</f>
        <v/>
      </c>
      <c r="AA1210" s="56">
        <f>IF(AR1210=1,(W1210+5-Y1210)/5,"")</f>
        <v/>
      </c>
      <c r="AB1210" s="57">
        <f>D1210*V1210/5</f>
        <v/>
      </c>
      <c r="AC1210" s="58">
        <f>IF(AR1210=1,D1210*W1210/5,"")</f>
        <v/>
      </c>
      <c r="AD1210" s="57">
        <f>D1210*X1210/5</f>
        <v/>
      </c>
      <c r="AE1210" s="58">
        <f>IF(AR1210=1,D1210*Y1210/5,"")</f>
        <v/>
      </c>
      <c r="AF1210" s="57">
        <f>D1210*Z1210</f>
        <v/>
      </c>
      <c r="AG1210" s="58">
        <f>IF(AR1210=1,D1210*AA1210,"")</f>
        <v/>
      </c>
      <c r="AH1210" s="14" t="inlineStr">
        <is>
          <t>Y: A1, A2, A3 | N: none | X: none | U: A4, A5. See dataset-specific evidence note in MCDM_Grades and the complete rules in MCDM_Rubric.</t>
        </is>
      </c>
      <c r="AI1210" s="27" t="n"/>
      <c r="AJ1210" s="14" t="inlineStr">
        <is>
          <t>https://www.kaggle.com/datasets/raunakkesharwani/pothole-image-segmentation-dataset</t>
        </is>
      </c>
      <c r="AK1210" s="27" t="n"/>
      <c r="AL1210" s="14" t="inlineStr">
        <is>
          <t>P: primary documentation (not evaluator-verified data quality)</t>
        </is>
      </c>
      <c r="AM1210" s="27" t="n"/>
      <c r="AN1210" s="14" t="inlineStr">
        <is>
          <t>Kaggle dataset 9379092 v1</t>
        </is>
      </c>
      <c r="AO1210" s="27" t="n"/>
      <c r="AP1210" s="14" t="inlineStr">
        <is>
          <t>2026-09-07</t>
        </is>
      </c>
      <c r="AQ1210" s="27" t="n"/>
      <c r="AR1210" s="14">
        <f>IF(AND(AS1210=5,LEN(AW1210)=5,LEN(SUBSTITUTE(SUBSTITUTE(SUBSTITUTE(SUBSTITUTE(AW1210,"Y",""),"N",""),"U",""),"X",""))=0),1,0)</f>
        <v/>
      </c>
      <c r="AS1210" s="14">
        <f>COUNTA(G1210,J1210,M1210,P1210,S1210)</f>
        <v/>
      </c>
      <c r="AT1210" s="14">
        <f>SUM(IF(OR(G1210="Y",G1210="N",G1210="U",G1210="X"),IF(G1210=F1210,1,0),0),IF(OR(J1210="Y",J1210="N",J1210="U",J1210="X"),IF(J1210=I1210,1,0),0),IF(OR(M1210="Y",M1210="N",M1210="U",M1210="X"),IF(M1210=L1210,1,0),0),IF(OR(P1210="Y",P1210="N",P1210="U",P1210="X"),IF(P1210=O1210,1,0),0),IF(OR(S1210="Y",S1210="N",S1210="U",S1210="X"),IF(S1210=R1210,1,0),0))</f>
        <v/>
      </c>
      <c r="AU1210" s="14">
        <f>A1210&amp;"|"&amp;LEFT(C1210,1)</f>
        <v/>
      </c>
      <c r="AV1210" s="14">
        <f>F1210&amp;I1210&amp;L1210&amp;O1210&amp;R1210</f>
        <v/>
      </c>
      <c r="AW1210" s="14">
        <f>G1210&amp;J1210&amp;M1210&amp;P1210&amp;S1210</f>
        <v/>
      </c>
    </row>
    <row r="1211" ht="70" customHeight="1">
      <c r="A1211" s="14" t="inlineStr">
        <is>
          <t>DS-152</t>
        </is>
      </c>
      <c r="B1211" s="14" t="inlineStr">
        <is>
          <t>Pothole Image Segmentation Dataset (Kesharwani)</t>
        </is>
      </c>
      <c r="C1211" s="14" t="inlineStr">
        <is>
          <t>L Label Quality</t>
        </is>
      </c>
      <c r="D1211" s="14">
        <f>MCDM_Settings!$D$8</f>
        <v/>
      </c>
      <c r="E1211" s="14" t="inlineStr">
        <is>
          <t>L1 Define the targets</t>
        </is>
      </c>
      <c r="F1211" s="21" t="inlineStr">
        <is>
          <t>Y</t>
        </is>
      </c>
      <c r="G1211" s="23" t="n"/>
      <c r="H1211" s="14" t="inlineStr">
        <is>
          <t>L2 Explain the rules</t>
        </is>
      </c>
      <c r="I1211" s="21" t="inlineStr">
        <is>
          <t>U</t>
        </is>
      </c>
      <c r="J1211" s="23" t="n"/>
      <c r="K1211" s="14" t="inlineStr">
        <is>
          <t>L3 Identify the team</t>
        </is>
      </c>
      <c r="L1211" s="21" t="inlineStr">
        <is>
          <t>U</t>
        </is>
      </c>
      <c r="M1211" s="23" t="n"/>
      <c r="N1211" s="14" t="inlineStr">
        <is>
          <t>L4 Review and correct</t>
        </is>
      </c>
      <c r="O1211" s="21" t="inlineStr">
        <is>
          <t>U</t>
        </is>
      </c>
      <c r="P1211" s="23" t="n"/>
      <c r="Q1211" s="14" t="inlineStr">
        <is>
          <t>L5 Measure reliability</t>
        </is>
      </c>
      <c r="R1211" s="21" t="inlineStr">
        <is>
          <t>U</t>
        </is>
      </c>
      <c r="S1211" s="23" t="n"/>
      <c r="T1211" s="14">
        <f>IF(Z1211=0,IF(ISNUMBER(SEARCH("X",AV1211)),"Unrated (0-5; X)","Unrated (0-5)"),IF(Z1211=1,V1211&amp;"/5",V1211&amp;"-"&amp;X1211&amp;"/5 (P"&amp;IF(ISNUMBER(SEARCH("X",AV1211)),"; X","")&amp;")"))</f>
        <v/>
      </c>
      <c r="U1211" s="26">
        <f>IF(AS1211=0,"",IF(AR1211=0,"Incomplete/invalid",IF(AA1211=0,IF(ISNUMBER(SEARCH("X",AW1211)),"Unrated (0-5; X)","Unrated (0-5)"),IF(AA1211=1,W1211&amp;"/5",W1211&amp;"-"&amp;Y1211&amp;"/5 (P"&amp;IF(ISNUMBER(SEARCH("X",AW1211)),"; X","")&amp;")"))))</f>
        <v/>
      </c>
      <c r="V1211" s="53">
        <f>LEN(AV1211)-LEN(SUBSTITUTE(AV1211,"Y",""))</f>
        <v/>
      </c>
      <c r="W1211" s="54">
        <f>IF(AR1211=1,LEN(AW1211)-LEN(SUBSTITUTE(AW1211,"Y","")),"")</f>
        <v/>
      </c>
      <c r="X1211" s="53">
        <f>5-(LEN(AV1211)-LEN(SUBSTITUTE(AV1211,"N","")))</f>
        <v/>
      </c>
      <c r="Y1211" s="54">
        <f>IF(AR1211=1,5-(LEN(AW1211)-LEN(SUBSTITUTE(AW1211,"N",""))),"")</f>
        <v/>
      </c>
      <c r="Z1211" s="55">
        <f>(V1211+5-X1211)/5</f>
        <v/>
      </c>
      <c r="AA1211" s="56">
        <f>IF(AR1211=1,(W1211+5-Y1211)/5,"")</f>
        <v/>
      </c>
      <c r="AB1211" s="57">
        <f>D1211*V1211/5</f>
        <v/>
      </c>
      <c r="AC1211" s="58">
        <f>IF(AR1211=1,D1211*W1211/5,"")</f>
        <v/>
      </c>
      <c r="AD1211" s="57">
        <f>D1211*X1211/5</f>
        <v/>
      </c>
      <c r="AE1211" s="58">
        <f>IF(AR1211=1,D1211*Y1211/5,"")</f>
        <v/>
      </c>
      <c r="AF1211" s="57">
        <f>D1211*Z1211</f>
        <v/>
      </c>
      <c r="AG1211" s="58">
        <f>IF(AR1211=1,D1211*AA1211,"")</f>
        <v/>
      </c>
      <c r="AH1211" s="14" t="inlineStr">
        <is>
          <t>Y: L1 | N: none | X: none | U: L2, L3, L4, L5. See dataset-specific evidence note in MCDM_Grades and the complete rules in MCDM_Rubric.</t>
        </is>
      </c>
      <c r="AI1211" s="27" t="n"/>
      <c r="AJ1211" s="14" t="inlineStr">
        <is>
          <t>https://www.kaggle.com/datasets/raunakkesharwani/pothole-image-segmentation-dataset</t>
        </is>
      </c>
      <c r="AK1211" s="27" t="n"/>
      <c r="AL1211" s="14" t="inlineStr">
        <is>
          <t>P: primary documentation (not evaluator-verified data quality)</t>
        </is>
      </c>
      <c r="AM1211" s="27" t="n"/>
      <c r="AN1211" s="14" t="inlineStr">
        <is>
          <t>Kaggle dataset 9379092 v1</t>
        </is>
      </c>
      <c r="AO1211" s="27" t="n"/>
      <c r="AP1211" s="14" t="inlineStr">
        <is>
          <t>2026-09-07</t>
        </is>
      </c>
      <c r="AQ1211" s="27" t="n"/>
      <c r="AR1211" s="14">
        <f>IF(AND(AS1211=5,LEN(AW1211)=5,LEN(SUBSTITUTE(SUBSTITUTE(SUBSTITUTE(SUBSTITUTE(AW1211,"Y",""),"N",""),"U",""),"X",""))=0),1,0)</f>
        <v/>
      </c>
      <c r="AS1211" s="14">
        <f>COUNTA(G1211,J1211,M1211,P1211,S1211)</f>
        <v/>
      </c>
      <c r="AT1211" s="14">
        <f>SUM(IF(OR(G1211="Y",G1211="N",G1211="U",G1211="X"),IF(G1211=F1211,1,0),0),IF(OR(J1211="Y",J1211="N",J1211="U",J1211="X"),IF(J1211=I1211,1,0),0),IF(OR(M1211="Y",M1211="N",M1211="U",M1211="X"),IF(M1211=L1211,1,0),0),IF(OR(P1211="Y",P1211="N",P1211="U",P1211="X"),IF(P1211=O1211,1,0),0),IF(OR(S1211="Y",S1211="N",S1211="U",S1211="X"),IF(S1211=R1211,1,0),0))</f>
        <v/>
      </c>
      <c r="AU1211" s="14">
        <f>A1211&amp;"|"&amp;LEFT(C1211,1)</f>
        <v/>
      </c>
      <c r="AV1211" s="14">
        <f>F1211&amp;I1211&amp;L1211&amp;O1211&amp;R1211</f>
        <v/>
      </c>
      <c r="AW1211" s="14">
        <f>G1211&amp;J1211&amp;M1211&amp;P1211&amp;S1211</f>
        <v/>
      </c>
    </row>
    <row r="1212" ht="70" customHeight="1">
      <c r="A1212" s="14" t="inlineStr">
        <is>
          <t>DS-152</t>
        </is>
      </c>
      <c r="B1212" s="14" t="inlineStr">
        <is>
          <t>Pothole Image Segmentation Dataset (Kesharwani)</t>
        </is>
      </c>
      <c r="C1212" s="14" t="inlineStr">
        <is>
          <t>D Documentation</t>
        </is>
      </c>
      <c r="D1212" s="14">
        <f>MCDM_Settings!$D$9</f>
        <v/>
      </c>
      <c r="E1212" s="14" t="inlineStr">
        <is>
          <t>D1 Describe the files</t>
        </is>
      </c>
      <c r="F1212" s="21" t="inlineStr">
        <is>
          <t>U</t>
        </is>
      </c>
      <c r="G1212" s="23" t="n"/>
      <c r="H1212" s="14" t="inlineStr">
        <is>
          <t>D2 Explain the source</t>
        </is>
      </c>
      <c r="I1212" s="21" t="inlineStr">
        <is>
          <t>U</t>
        </is>
      </c>
      <c r="J1212" s="23" t="n"/>
      <c r="K1212" s="14" t="inlineStr">
        <is>
          <t>D3 Track the version</t>
        </is>
      </c>
      <c r="L1212" s="21" t="inlineStr">
        <is>
          <t>Y</t>
        </is>
      </c>
      <c r="M1212" s="23" t="n"/>
      <c r="N1212" s="14" t="inlineStr">
        <is>
          <t>D4 State the limits</t>
        </is>
      </c>
      <c r="O1212" s="21" t="inlineStr">
        <is>
          <t>U</t>
        </is>
      </c>
      <c r="P1212" s="23" t="n"/>
      <c r="Q1212" s="14" t="inlineStr">
        <is>
          <t>D5 Locate the details</t>
        </is>
      </c>
      <c r="R1212" s="21" t="inlineStr">
        <is>
          <t>Y</t>
        </is>
      </c>
      <c r="S1212" s="23" t="n"/>
      <c r="T1212" s="14">
        <f>IF(Z1212=0,IF(ISNUMBER(SEARCH("X",AV1212)),"Unrated (0-5; X)","Unrated (0-5)"),IF(Z1212=1,V1212&amp;"/5",V1212&amp;"-"&amp;X1212&amp;"/5 (P"&amp;IF(ISNUMBER(SEARCH("X",AV1212)),"; X","")&amp;")"))</f>
        <v/>
      </c>
      <c r="U1212" s="26">
        <f>IF(AS1212=0,"",IF(AR1212=0,"Incomplete/invalid",IF(AA1212=0,IF(ISNUMBER(SEARCH("X",AW1212)),"Unrated (0-5; X)","Unrated (0-5)"),IF(AA1212=1,W1212&amp;"/5",W1212&amp;"-"&amp;Y1212&amp;"/5 (P"&amp;IF(ISNUMBER(SEARCH("X",AW1212)),"; X","")&amp;")"))))</f>
        <v/>
      </c>
      <c r="V1212" s="53">
        <f>LEN(AV1212)-LEN(SUBSTITUTE(AV1212,"Y",""))</f>
        <v/>
      </c>
      <c r="W1212" s="54">
        <f>IF(AR1212=1,LEN(AW1212)-LEN(SUBSTITUTE(AW1212,"Y","")),"")</f>
        <v/>
      </c>
      <c r="X1212" s="53">
        <f>5-(LEN(AV1212)-LEN(SUBSTITUTE(AV1212,"N","")))</f>
        <v/>
      </c>
      <c r="Y1212" s="54">
        <f>IF(AR1212=1,5-(LEN(AW1212)-LEN(SUBSTITUTE(AW1212,"N",""))),"")</f>
        <v/>
      </c>
      <c r="Z1212" s="55">
        <f>(V1212+5-X1212)/5</f>
        <v/>
      </c>
      <c r="AA1212" s="56">
        <f>IF(AR1212=1,(W1212+5-Y1212)/5,"")</f>
        <v/>
      </c>
      <c r="AB1212" s="57">
        <f>D1212*V1212/5</f>
        <v/>
      </c>
      <c r="AC1212" s="58">
        <f>IF(AR1212=1,D1212*W1212/5,"")</f>
        <v/>
      </c>
      <c r="AD1212" s="57">
        <f>D1212*X1212/5</f>
        <v/>
      </c>
      <c r="AE1212" s="58">
        <f>IF(AR1212=1,D1212*Y1212/5,"")</f>
        <v/>
      </c>
      <c r="AF1212" s="57">
        <f>D1212*Z1212</f>
        <v/>
      </c>
      <c r="AG1212" s="58">
        <f>IF(AR1212=1,D1212*AA1212,"")</f>
        <v/>
      </c>
      <c r="AH1212" s="14" t="inlineStr">
        <is>
          <t>Y: D3, D5 | N: none | X: none | U: D1, D2, D4. See dataset-specific evidence note in MCDM_Grades and the complete rules in MCDM_Rubric.</t>
        </is>
      </c>
      <c r="AI1212" s="27" t="n"/>
      <c r="AJ1212" s="14" t="inlineStr">
        <is>
          <t>https://www.kaggle.com/datasets/raunakkesharwani/pothole-image-segmentation-dataset</t>
        </is>
      </c>
      <c r="AK1212" s="27" t="n"/>
      <c r="AL1212" s="14" t="inlineStr">
        <is>
          <t>P: primary documentation (not evaluator-verified data quality)</t>
        </is>
      </c>
      <c r="AM1212" s="27" t="n"/>
      <c r="AN1212" s="14" t="inlineStr">
        <is>
          <t>Kaggle dataset 9379092 v1</t>
        </is>
      </c>
      <c r="AO1212" s="27" t="n"/>
      <c r="AP1212" s="14" t="inlineStr">
        <is>
          <t>2026-09-07</t>
        </is>
      </c>
      <c r="AQ1212" s="27" t="n"/>
      <c r="AR1212" s="14">
        <f>IF(AND(AS1212=5,LEN(AW1212)=5,LEN(SUBSTITUTE(SUBSTITUTE(SUBSTITUTE(SUBSTITUTE(AW1212,"Y",""),"N",""),"U",""),"X",""))=0),1,0)</f>
        <v/>
      </c>
      <c r="AS1212" s="14">
        <f>COUNTA(G1212,J1212,M1212,P1212,S1212)</f>
        <v/>
      </c>
      <c r="AT1212" s="14">
        <f>SUM(IF(OR(G1212="Y",G1212="N",G1212="U",G1212="X"),IF(G1212=F1212,1,0),0),IF(OR(J1212="Y",J1212="N",J1212="U",J1212="X"),IF(J1212=I1212,1,0),0),IF(OR(M1212="Y",M1212="N",M1212="U",M1212="X"),IF(M1212=L1212,1,0),0),IF(OR(P1212="Y",P1212="N",P1212="U",P1212="X"),IF(P1212=O1212,1,0),0),IF(OR(S1212="Y",S1212="N",S1212="U",S1212="X"),IF(S1212=R1212,1,0),0))</f>
        <v/>
      </c>
      <c r="AU1212" s="14">
        <f>A1212&amp;"|"&amp;LEFT(C1212,1)</f>
        <v/>
      </c>
      <c r="AV1212" s="14">
        <f>F1212&amp;I1212&amp;L1212&amp;O1212&amp;R1212</f>
        <v/>
      </c>
      <c r="AW1212" s="14">
        <f>G1212&amp;J1212&amp;M1212&amp;P1212&amp;S1212</f>
        <v/>
      </c>
    </row>
    <row r="1213" ht="70" customHeight="1">
      <c r="A1213" s="14" t="inlineStr">
        <is>
          <t>DS-152</t>
        </is>
      </c>
      <c r="B1213" s="14" t="inlineStr">
        <is>
          <t>Pothole Image Segmentation Dataset (Kesharwani)</t>
        </is>
      </c>
      <c r="C1213" s="14" t="inlineStr">
        <is>
          <t>C Sample Size</t>
        </is>
      </c>
      <c r="D1213" s="14">
        <f>MCDM_Settings!$D$10</f>
        <v/>
      </c>
      <c r="E1213" s="14" t="inlineStr">
        <is>
          <t>C1 Count originals</t>
        </is>
      </c>
      <c r="F1213" s="21" t="inlineStr">
        <is>
          <t>U</t>
        </is>
      </c>
      <c r="G1213" s="23" t="n"/>
      <c r="H1213" s="14" t="inlineStr">
        <is>
          <t>C2 Count each class</t>
        </is>
      </c>
      <c r="I1213" s="21" t="inlineStr">
        <is>
          <t>U</t>
        </is>
      </c>
      <c r="J1213" s="23" t="n"/>
      <c r="K1213" s="14" t="inlineStr">
        <is>
          <t>C3 Count each group</t>
        </is>
      </c>
      <c r="L1213" s="21" t="inlineStr">
        <is>
          <t>U</t>
        </is>
      </c>
      <c r="M1213" s="23" t="n"/>
      <c r="N1213" s="14" t="inlineStr">
        <is>
          <t>C4 Count each split</t>
        </is>
      </c>
      <c r="O1213" s="21" t="inlineStr">
        <is>
          <t>U</t>
        </is>
      </c>
      <c r="P1213" s="23" t="n"/>
      <c r="Q1213" s="14" t="inlineStr">
        <is>
          <t>C5 Justify the size</t>
        </is>
      </c>
      <c r="R1213" s="21" t="inlineStr">
        <is>
          <t>U</t>
        </is>
      </c>
      <c r="S1213" s="23" t="n"/>
      <c r="T1213" s="14">
        <f>IF(Z1213=0,IF(ISNUMBER(SEARCH("X",AV1213)),"Unrated (0-5; X)","Unrated (0-5)"),IF(Z1213=1,V1213&amp;"/5",V1213&amp;"-"&amp;X1213&amp;"/5 (P"&amp;IF(ISNUMBER(SEARCH("X",AV1213)),"; X","")&amp;")"))</f>
        <v/>
      </c>
      <c r="U1213" s="26">
        <f>IF(AS1213=0,"",IF(AR1213=0,"Incomplete/invalid",IF(AA1213=0,IF(ISNUMBER(SEARCH("X",AW1213)),"Unrated (0-5; X)","Unrated (0-5)"),IF(AA1213=1,W1213&amp;"/5",W1213&amp;"-"&amp;Y1213&amp;"/5 (P"&amp;IF(ISNUMBER(SEARCH("X",AW1213)),"; X","")&amp;")"))))</f>
        <v/>
      </c>
      <c r="V1213" s="53">
        <f>LEN(AV1213)-LEN(SUBSTITUTE(AV1213,"Y",""))</f>
        <v/>
      </c>
      <c r="W1213" s="54">
        <f>IF(AR1213=1,LEN(AW1213)-LEN(SUBSTITUTE(AW1213,"Y","")),"")</f>
        <v/>
      </c>
      <c r="X1213" s="53">
        <f>5-(LEN(AV1213)-LEN(SUBSTITUTE(AV1213,"N","")))</f>
        <v/>
      </c>
      <c r="Y1213" s="54">
        <f>IF(AR1213=1,5-(LEN(AW1213)-LEN(SUBSTITUTE(AW1213,"N",""))),"")</f>
        <v/>
      </c>
      <c r="Z1213" s="55">
        <f>(V1213+5-X1213)/5</f>
        <v/>
      </c>
      <c r="AA1213" s="56">
        <f>IF(AR1213=1,(W1213+5-Y1213)/5,"")</f>
        <v/>
      </c>
      <c r="AB1213" s="57">
        <f>D1213*V1213/5</f>
        <v/>
      </c>
      <c r="AC1213" s="58">
        <f>IF(AR1213=1,D1213*W1213/5,"")</f>
        <v/>
      </c>
      <c r="AD1213" s="57">
        <f>D1213*X1213/5</f>
        <v/>
      </c>
      <c r="AE1213" s="58">
        <f>IF(AR1213=1,D1213*Y1213/5,"")</f>
        <v/>
      </c>
      <c r="AF1213" s="57">
        <f>D1213*Z1213</f>
        <v/>
      </c>
      <c r="AG1213" s="58">
        <f>IF(AR1213=1,D1213*AA1213,"")</f>
        <v/>
      </c>
      <c r="AH1213" s="14" t="inlineStr">
        <is>
          <t>Y: none | N: none | X: none | U: C1, C2, C3, C4, C5. See dataset-specific evidence note in MCDM_Grades and the complete rules in MCDM_Rubric.</t>
        </is>
      </c>
      <c r="AI1213" s="27" t="n"/>
      <c r="AJ1213" s="14" t="inlineStr">
        <is>
          <t>https://www.kaggle.com/datasets/raunakkesharwani/pothole-image-segmentation-dataset</t>
        </is>
      </c>
      <c r="AK1213" s="27" t="n"/>
      <c r="AL1213" s="14" t="inlineStr">
        <is>
          <t>P: primary documentation (not evaluator-verified data quality)</t>
        </is>
      </c>
      <c r="AM1213" s="27" t="n"/>
      <c r="AN1213" s="14" t="inlineStr">
        <is>
          <t>Kaggle dataset 9379092 v1</t>
        </is>
      </c>
      <c r="AO1213" s="27" t="n"/>
      <c r="AP1213" s="14" t="inlineStr">
        <is>
          <t>2026-09-07</t>
        </is>
      </c>
      <c r="AQ1213" s="27" t="n"/>
      <c r="AR1213" s="14">
        <f>IF(AND(AS1213=5,LEN(AW1213)=5,LEN(SUBSTITUTE(SUBSTITUTE(SUBSTITUTE(SUBSTITUTE(AW1213,"Y",""),"N",""),"U",""),"X",""))=0),1,0)</f>
        <v/>
      </c>
      <c r="AS1213" s="14">
        <f>COUNTA(G1213,J1213,M1213,P1213,S1213)</f>
        <v/>
      </c>
      <c r="AT1213" s="14">
        <f>SUM(IF(OR(G1213="Y",G1213="N",G1213="U",G1213="X"),IF(G1213=F1213,1,0),0),IF(OR(J1213="Y",J1213="N",J1213="U",J1213="X"),IF(J1213=I1213,1,0),0),IF(OR(M1213="Y",M1213="N",M1213="U",M1213="X"),IF(M1213=L1213,1,0),0),IF(OR(P1213="Y",P1213="N",P1213="U",P1213="X"),IF(P1213=O1213,1,0),0),IF(OR(S1213="Y",S1213="N",S1213="U",S1213="X"),IF(S1213=R1213,1,0),0))</f>
        <v/>
      </c>
      <c r="AU1213" s="14">
        <f>A1213&amp;"|"&amp;LEFT(C1213,1)</f>
        <v/>
      </c>
      <c r="AV1213" s="14">
        <f>F1213&amp;I1213&amp;L1213&amp;O1213&amp;R1213</f>
        <v/>
      </c>
      <c r="AW1213" s="14">
        <f>G1213&amp;J1213&amp;M1213&amp;P1213&amp;S1213</f>
        <v/>
      </c>
    </row>
    <row r="1214" ht="70" customHeight="1">
      <c r="A1214" s="14" t="inlineStr">
        <is>
          <t>DS-152</t>
        </is>
      </c>
      <c r="B1214" s="14" t="inlineStr">
        <is>
          <t>Pothole Image Segmentation Dataset (Kesharwani)</t>
        </is>
      </c>
      <c r="C1214" s="14" t="inlineStr">
        <is>
          <t>R Domain Fit</t>
        </is>
      </c>
      <c r="D1214" s="14">
        <f>MCDM_Settings!$D$11</f>
        <v/>
      </c>
      <c r="E1214" s="14" t="inlineStr">
        <is>
          <t>R1 Define the domain</t>
        </is>
      </c>
      <c r="F1214" s="21" t="inlineStr">
        <is>
          <t>U</t>
        </is>
      </c>
      <c r="G1214" s="23" t="n"/>
      <c r="H1214" s="14" t="inlineStr">
        <is>
          <t>R2 Describe coverage</t>
        </is>
      </c>
      <c r="I1214" s="21" t="inlineStr">
        <is>
          <t>U</t>
        </is>
      </c>
      <c r="J1214" s="23" t="n"/>
      <c r="K1214" s="14" t="inlineStr">
        <is>
          <t>R3 Compare the target</t>
        </is>
      </c>
      <c r="L1214" s="21" t="inlineStr">
        <is>
          <t>U</t>
        </is>
      </c>
      <c r="M1214" s="23" t="n"/>
      <c r="N1214" s="14" t="inlineStr">
        <is>
          <t>R4 Check for bias</t>
        </is>
      </c>
      <c r="O1214" s="21" t="inlineStr">
        <is>
          <t>U</t>
        </is>
      </c>
      <c r="P1214" s="23" t="n"/>
      <c r="Q1214" s="14" t="inlineStr">
        <is>
          <t>R5 Test a new domain</t>
        </is>
      </c>
      <c r="R1214" s="21" t="inlineStr">
        <is>
          <t>U</t>
        </is>
      </c>
      <c r="S1214" s="23" t="n"/>
      <c r="T1214" s="14">
        <f>IF(Z1214=0,IF(ISNUMBER(SEARCH("X",AV1214)),"Unrated (0-5; X)","Unrated (0-5)"),IF(Z1214=1,V1214&amp;"/5",V1214&amp;"-"&amp;X1214&amp;"/5 (P"&amp;IF(ISNUMBER(SEARCH("X",AV1214)),"; X","")&amp;")"))</f>
        <v/>
      </c>
      <c r="U1214" s="26">
        <f>IF(AS1214=0,"",IF(AR1214=0,"Incomplete/invalid",IF(AA1214=0,IF(ISNUMBER(SEARCH("X",AW1214)),"Unrated (0-5; X)","Unrated (0-5)"),IF(AA1214=1,W1214&amp;"/5",W1214&amp;"-"&amp;Y1214&amp;"/5 (P"&amp;IF(ISNUMBER(SEARCH("X",AW1214)),"; X","")&amp;")"))))</f>
        <v/>
      </c>
      <c r="V1214" s="53">
        <f>LEN(AV1214)-LEN(SUBSTITUTE(AV1214,"Y",""))</f>
        <v/>
      </c>
      <c r="W1214" s="54">
        <f>IF(AR1214=1,LEN(AW1214)-LEN(SUBSTITUTE(AW1214,"Y","")),"")</f>
        <v/>
      </c>
      <c r="X1214" s="53">
        <f>5-(LEN(AV1214)-LEN(SUBSTITUTE(AV1214,"N","")))</f>
        <v/>
      </c>
      <c r="Y1214" s="54">
        <f>IF(AR1214=1,5-(LEN(AW1214)-LEN(SUBSTITUTE(AW1214,"N",""))),"")</f>
        <v/>
      </c>
      <c r="Z1214" s="55">
        <f>(V1214+5-X1214)/5</f>
        <v/>
      </c>
      <c r="AA1214" s="56">
        <f>IF(AR1214=1,(W1214+5-Y1214)/5,"")</f>
        <v/>
      </c>
      <c r="AB1214" s="57">
        <f>D1214*V1214/5</f>
        <v/>
      </c>
      <c r="AC1214" s="58">
        <f>IF(AR1214=1,D1214*W1214/5,"")</f>
        <v/>
      </c>
      <c r="AD1214" s="57">
        <f>D1214*X1214/5</f>
        <v/>
      </c>
      <c r="AE1214" s="58">
        <f>IF(AR1214=1,D1214*Y1214/5,"")</f>
        <v/>
      </c>
      <c r="AF1214" s="57">
        <f>D1214*Z1214</f>
        <v/>
      </c>
      <c r="AG1214" s="58">
        <f>IF(AR1214=1,D1214*AA1214,"")</f>
        <v/>
      </c>
      <c r="AH1214" s="14" t="inlineStr">
        <is>
          <t>Y: none | N: none | X: none | U: R1, R2, R3, R4, R5. See dataset-specific evidence note in MCDM_Grades and the complete rules in MCDM_Rubric.</t>
        </is>
      </c>
      <c r="AI1214" s="27" t="n"/>
      <c r="AJ1214" s="14" t="inlineStr">
        <is>
          <t>https://www.kaggle.com/datasets/raunakkesharwani/pothole-image-segmentation-dataset</t>
        </is>
      </c>
      <c r="AK1214" s="27" t="n"/>
      <c r="AL1214" s="14" t="inlineStr">
        <is>
          <t>P: primary documentation (not evaluator-verified data quality)</t>
        </is>
      </c>
      <c r="AM1214" s="27" t="n"/>
      <c r="AN1214" s="14" t="inlineStr">
        <is>
          <t>Kaggle dataset 9379092 v1</t>
        </is>
      </c>
      <c r="AO1214" s="27" t="n"/>
      <c r="AP1214" s="14" t="inlineStr">
        <is>
          <t>2026-09-07</t>
        </is>
      </c>
      <c r="AQ1214" s="27" t="n"/>
      <c r="AR1214" s="14">
        <f>IF(AND(AS1214=5,LEN(AW1214)=5,LEN(SUBSTITUTE(SUBSTITUTE(SUBSTITUTE(SUBSTITUTE(AW1214,"Y",""),"N",""),"U",""),"X",""))=0),1,0)</f>
        <v/>
      </c>
      <c r="AS1214" s="14">
        <f>COUNTA(G1214,J1214,M1214,P1214,S1214)</f>
        <v/>
      </c>
      <c r="AT1214" s="14">
        <f>SUM(IF(OR(G1214="Y",G1214="N",G1214="U",G1214="X"),IF(G1214=F1214,1,0),0),IF(OR(J1214="Y",J1214="N",J1214="U",J1214="X"),IF(J1214=I1214,1,0),0),IF(OR(M1214="Y",M1214="N",M1214="U",M1214="X"),IF(M1214=L1214,1,0),0),IF(OR(P1214="Y",P1214="N",P1214="U",P1214="X"),IF(P1214=O1214,1,0),0),IF(OR(S1214="Y",S1214="N",S1214="U",S1214="X"),IF(S1214=R1214,1,0),0))</f>
        <v/>
      </c>
      <c r="AU1214" s="14">
        <f>A1214&amp;"|"&amp;LEFT(C1214,1)</f>
        <v/>
      </c>
      <c r="AV1214" s="14">
        <f>F1214&amp;I1214&amp;L1214&amp;O1214&amp;R1214</f>
        <v/>
      </c>
      <c r="AW1214" s="14">
        <f>G1214&amp;J1214&amp;M1214&amp;P1214&amp;S1214</f>
        <v/>
      </c>
    </row>
    <row r="1215" ht="70" customHeight="1">
      <c r="A1215" s="14" t="inlineStr">
        <is>
          <t>DS-152</t>
        </is>
      </c>
      <c r="B1215" s="14" t="inlineStr">
        <is>
          <t>Pothole Image Segmentation Dataset (Kesharwani)</t>
        </is>
      </c>
      <c r="C1215" s="14" t="inlineStr">
        <is>
          <t>M Sensor Details</t>
        </is>
      </c>
      <c r="D1215" s="14">
        <f>MCDM_Settings!$D$12</f>
        <v/>
      </c>
      <c r="E1215" s="14" t="inlineStr">
        <is>
          <t>M1 Identify equipment</t>
        </is>
      </c>
      <c r="F1215" s="21" t="inlineStr">
        <is>
          <t>U</t>
        </is>
      </c>
      <c r="G1215" s="23" t="n"/>
      <c r="H1215" s="14" t="inlineStr">
        <is>
          <t>M2 Specify the scale</t>
        </is>
      </c>
      <c r="I1215" s="21" t="inlineStr">
        <is>
          <t>U</t>
        </is>
      </c>
      <c r="J1215" s="23" t="n"/>
      <c r="K1215" s="14" t="inlineStr">
        <is>
          <t>M3 Locate the records</t>
        </is>
      </c>
      <c r="L1215" s="21" t="inlineStr">
        <is>
          <t>U</t>
        </is>
      </c>
      <c r="M1215" s="23" t="n"/>
      <c r="N1215" s="14" t="inlineStr">
        <is>
          <t>M4 Report precision</t>
        </is>
      </c>
      <c r="O1215" s="21" t="inlineStr">
        <is>
          <t>U</t>
        </is>
      </c>
      <c r="P1215" s="23" t="n"/>
      <c r="Q1215" s="14" t="inlineStr">
        <is>
          <t>M5 Explain processing</t>
        </is>
      </c>
      <c r="R1215" s="21" t="inlineStr">
        <is>
          <t>Y</t>
        </is>
      </c>
      <c r="S1215" s="23" t="n"/>
      <c r="T1215" s="14">
        <f>IF(Z1215=0,IF(ISNUMBER(SEARCH("X",AV1215)),"Unrated (0-5; X)","Unrated (0-5)"),IF(Z1215=1,V1215&amp;"/5",V1215&amp;"-"&amp;X1215&amp;"/5 (P"&amp;IF(ISNUMBER(SEARCH("X",AV1215)),"; X","")&amp;")"))</f>
        <v/>
      </c>
      <c r="U1215" s="26">
        <f>IF(AS1215=0,"",IF(AR1215=0,"Incomplete/invalid",IF(AA1215=0,IF(ISNUMBER(SEARCH("X",AW1215)),"Unrated (0-5; X)","Unrated (0-5)"),IF(AA1215=1,W1215&amp;"/5",W1215&amp;"-"&amp;Y1215&amp;"/5 (P"&amp;IF(ISNUMBER(SEARCH("X",AW1215)),"; X","")&amp;")"))))</f>
        <v/>
      </c>
      <c r="V1215" s="53">
        <f>LEN(AV1215)-LEN(SUBSTITUTE(AV1215,"Y",""))</f>
        <v/>
      </c>
      <c r="W1215" s="54">
        <f>IF(AR1215=1,LEN(AW1215)-LEN(SUBSTITUTE(AW1215,"Y","")),"")</f>
        <v/>
      </c>
      <c r="X1215" s="53">
        <f>5-(LEN(AV1215)-LEN(SUBSTITUTE(AV1215,"N","")))</f>
        <v/>
      </c>
      <c r="Y1215" s="54">
        <f>IF(AR1215=1,5-(LEN(AW1215)-LEN(SUBSTITUTE(AW1215,"N",""))),"")</f>
        <v/>
      </c>
      <c r="Z1215" s="55">
        <f>(V1215+5-X1215)/5</f>
        <v/>
      </c>
      <c r="AA1215" s="56">
        <f>IF(AR1215=1,(W1215+5-Y1215)/5,"")</f>
        <v/>
      </c>
      <c r="AB1215" s="57">
        <f>D1215*V1215/5</f>
        <v/>
      </c>
      <c r="AC1215" s="58">
        <f>IF(AR1215=1,D1215*W1215/5,"")</f>
        <v/>
      </c>
      <c r="AD1215" s="57">
        <f>D1215*X1215/5</f>
        <v/>
      </c>
      <c r="AE1215" s="58">
        <f>IF(AR1215=1,D1215*Y1215/5,"")</f>
        <v/>
      </c>
      <c r="AF1215" s="57">
        <f>D1215*Z1215</f>
        <v/>
      </c>
      <c r="AG1215" s="58">
        <f>IF(AR1215=1,D1215*AA1215,"")</f>
        <v/>
      </c>
      <c r="AH1215" s="14" t="inlineStr">
        <is>
          <t>Y: M5 | N: none | X: none | U: M1, M2, M3, M4. See dataset-specific evidence note in MCDM_Grades and the complete rules in MCDM_Rubric.</t>
        </is>
      </c>
      <c r="AI1215" s="27" t="n"/>
      <c r="AJ1215" s="14" t="inlineStr">
        <is>
          <t>https://www.kaggle.com/datasets/raunakkesharwani/pothole-image-segmentation-dataset</t>
        </is>
      </c>
      <c r="AK1215" s="27" t="n"/>
      <c r="AL1215" s="14" t="inlineStr">
        <is>
          <t>P: primary documentation (not evaluator-verified data quality)</t>
        </is>
      </c>
      <c r="AM1215" s="27" t="n"/>
      <c r="AN1215" s="14" t="inlineStr">
        <is>
          <t>Kaggle dataset 9379092 v1</t>
        </is>
      </c>
      <c r="AO1215" s="27" t="n"/>
      <c r="AP1215" s="14" t="inlineStr">
        <is>
          <t>2026-09-07</t>
        </is>
      </c>
      <c r="AQ1215" s="27" t="n"/>
      <c r="AR1215" s="14">
        <f>IF(AND(AS1215=5,LEN(AW1215)=5,LEN(SUBSTITUTE(SUBSTITUTE(SUBSTITUTE(SUBSTITUTE(AW1215,"Y",""),"N",""),"U",""),"X",""))=0),1,0)</f>
        <v/>
      </c>
      <c r="AS1215" s="14">
        <f>COUNTA(G1215,J1215,M1215,P1215,S1215)</f>
        <v/>
      </c>
      <c r="AT1215" s="14">
        <f>SUM(IF(OR(G1215="Y",G1215="N",G1215="U",G1215="X"),IF(G1215=F1215,1,0),0),IF(OR(J1215="Y",J1215="N",J1215="U",J1215="X"),IF(J1215=I1215,1,0),0),IF(OR(M1215="Y",M1215="N",M1215="U",M1215="X"),IF(M1215=L1215,1,0),0),IF(OR(P1215="Y",P1215="N",P1215="U",P1215="X"),IF(P1215=O1215,1,0),0),IF(OR(S1215="Y",S1215="N",S1215="U",S1215="X"),IF(S1215=R1215,1,0),0))</f>
        <v/>
      </c>
      <c r="AU1215" s="14">
        <f>A1215&amp;"|"&amp;LEFT(C1215,1)</f>
        <v/>
      </c>
      <c r="AV1215" s="14">
        <f>F1215&amp;I1215&amp;L1215&amp;O1215&amp;R1215</f>
        <v/>
      </c>
      <c r="AW1215" s="14">
        <f>G1215&amp;J1215&amp;M1215&amp;P1215&amp;S1215</f>
        <v/>
      </c>
    </row>
    <row r="1216" ht="70" customHeight="1">
      <c r="A1216" s="14" t="inlineStr">
        <is>
          <t>DS-152</t>
        </is>
      </c>
      <c r="B1216" s="14" t="inlineStr">
        <is>
          <t>Pothole Image Segmentation Dataset (Kesharwani)</t>
        </is>
      </c>
      <c r="C1216" s="14" t="inlineStr">
        <is>
          <t>V Test Readiness</t>
        </is>
      </c>
      <c r="D1216" s="14">
        <f>MCDM_Settings!$D$13</f>
        <v/>
      </c>
      <c r="E1216" s="14" t="inlineStr">
        <is>
          <t>V1 Identify test data</t>
        </is>
      </c>
      <c r="F1216" s="21" t="inlineStr">
        <is>
          <t>U</t>
        </is>
      </c>
      <c r="G1216" s="23" t="n"/>
      <c r="H1216" s="14" t="inlineStr">
        <is>
          <t>V2 Define the splits</t>
        </is>
      </c>
      <c r="I1216" s="21" t="inlineStr">
        <is>
          <t>U</t>
        </is>
      </c>
      <c r="J1216" s="23" t="n"/>
      <c r="K1216" s="14" t="inlineStr">
        <is>
          <t>V3 Prevent leakage</t>
        </is>
      </c>
      <c r="L1216" s="21" t="inlineStr">
        <is>
          <t>U</t>
        </is>
      </c>
      <c r="M1216" s="23" t="n"/>
      <c r="N1216" s="14" t="inlineStr">
        <is>
          <t>V4 Provide a baseline</t>
        </is>
      </c>
      <c r="O1216" s="21" t="inlineStr">
        <is>
          <t>U</t>
        </is>
      </c>
      <c r="P1216" s="23" t="n"/>
      <c r="Q1216" s="14" t="inlineStr">
        <is>
          <t>V5 Report uncertainty</t>
        </is>
      </c>
      <c r="R1216" s="21" t="inlineStr">
        <is>
          <t>U</t>
        </is>
      </c>
      <c r="S1216" s="23" t="n"/>
      <c r="T1216" s="14">
        <f>IF(Z1216=0,IF(ISNUMBER(SEARCH("X",AV1216)),"Unrated (0-5; X)","Unrated (0-5)"),IF(Z1216=1,V1216&amp;"/5",V1216&amp;"-"&amp;X1216&amp;"/5 (P"&amp;IF(ISNUMBER(SEARCH("X",AV1216)),"; X","")&amp;")"))</f>
        <v/>
      </c>
      <c r="U1216" s="26">
        <f>IF(AS1216=0,"",IF(AR1216=0,"Incomplete/invalid",IF(AA1216=0,IF(ISNUMBER(SEARCH("X",AW1216)),"Unrated (0-5; X)","Unrated (0-5)"),IF(AA1216=1,W1216&amp;"/5",W1216&amp;"-"&amp;Y1216&amp;"/5 (P"&amp;IF(ISNUMBER(SEARCH("X",AW1216)),"; X","")&amp;")"))))</f>
        <v/>
      </c>
      <c r="V1216" s="53">
        <f>LEN(AV1216)-LEN(SUBSTITUTE(AV1216,"Y",""))</f>
        <v/>
      </c>
      <c r="W1216" s="54">
        <f>IF(AR1216=1,LEN(AW1216)-LEN(SUBSTITUTE(AW1216,"Y","")),"")</f>
        <v/>
      </c>
      <c r="X1216" s="53">
        <f>5-(LEN(AV1216)-LEN(SUBSTITUTE(AV1216,"N","")))</f>
        <v/>
      </c>
      <c r="Y1216" s="54">
        <f>IF(AR1216=1,5-(LEN(AW1216)-LEN(SUBSTITUTE(AW1216,"N",""))),"")</f>
        <v/>
      </c>
      <c r="Z1216" s="55">
        <f>(V1216+5-X1216)/5</f>
        <v/>
      </c>
      <c r="AA1216" s="56">
        <f>IF(AR1216=1,(W1216+5-Y1216)/5,"")</f>
        <v/>
      </c>
      <c r="AB1216" s="57">
        <f>D1216*V1216/5</f>
        <v/>
      </c>
      <c r="AC1216" s="58">
        <f>IF(AR1216=1,D1216*W1216/5,"")</f>
        <v/>
      </c>
      <c r="AD1216" s="57">
        <f>D1216*X1216/5</f>
        <v/>
      </c>
      <c r="AE1216" s="58">
        <f>IF(AR1216=1,D1216*Y1216/5,"")</f>
        <v/>
      </c>
      <c r="AF1216" s="57">
        <f>D1216*Z1216</f>
        <v/>
      </c>
      <c r="AG1216" s="58">
        <f>IF(AR1216=1,D1216*AA1216,"")</f>
        <v/>
      </c>
      <c r="AH1216" s="14" t="inlineStr">
        <is>
          <t>Y: none | N: none | X: none | U: V1, V2, V3, V4, V5. See dataset-specific evidence note in MCDM_Grades and the complete rules in MCDM_Rubric.</t>
        </is>
      </c>
      <c r="AI1216" s="27" t="n"/>
      <c r="AJ1216" s="14" t="inlineStr">
        <is>
          <t>https://www.kaggle.com/datasets/raunakkesharwani/pothole-image-segmentation-dataset</t>
        </is>
      </c>
      <c r="AK1216" s="27" t="n"/>
      <c r="AL1216" s="14" t="inlineStr">
        <is>
          <t>P: primary documentation (not evaluator-verified data quality)</t>
        </is>
      </c>
      <c r="AM1216" s="27" t="n"/>
      <c r="AN1216" s="14" t="inlineStr">
        <is>
          <t>Kaggle dataset 9379092 v1</t>
        </is>
      </c>
      <c r="AO1216" s="27" t="n"/>
      <c r="AP1216" s="14" t="inlineStr">
        <is>
          <t>2026-09-07</t>
        </is>
      </c>
      <c r="AQ1216" s="27" t="n"/>
      <c r="AR1216" s="14">
        <f>IF(AND(AS1216=5,LEN(AW1216)=5,LEN(SUBSTITUTE(SUBSTITUTE(SUBSTITUTE(SUBSTITUTE(AW1216,"Y",""),"N",""),"U",""),"X",""))=0),1,0)</f>
        <v/>
      </c>
      <c r="AS1216" s="14">
        <f>COUNTA(G1216,J1216,M1216,P1216,S1216)</f>
        <v/>
      </c>
      <c r="AT1216" s="14">
        <f>SUM(IF(OR(G1216="Y",G1216="N",G1216="U",G1216="X"),IF(G1216=F1216,1,0),0),IF(OR(J1216="Y",J1216="N",J1216="U",J1216="X"),IF(J1216=I1216,1,0),0),IF(OR(M1216="Y",M1216="N",M1216="U",M1216="X"),IF(M1216=L1216,1,0),0),IF(OR(P1216="Y",P1216="N",P1216="U",P1216="X"),IF(P1216=O1216,1,0),0),IF(OR(S1216="Y",S1216="N",S1216="U",S1216="X"),IF(S1216=R1216,1,0),0))</f>
        <v/>
      </c>
      <c r="AU1216" s="14">
        <f>A1216&amp;"|"&amp;LEFT(C1216,1)</f>
        <v/>
      </c>
      <c r="AV1216" s="14">
        <f>F1216&amp;I1216&amp;L1216&amp;O1216&amp;R1216</f>
        <v/>
      </c>
      <c r="AW1216" s="14">
        <f>G1216&amp;J1216&amp;M1216&amp;P1216&amp;S1216</f>
        <v/>
      </c>
    </row>
    <row r="1217" ht="70" customHeight="1">
      <c r="A1217" s="14" t="inlineStr">
        <is>
          <t>DS-152</t>
        </is>
      </c>
      <c r="B1217" s="14" t="inlineStr">
        <is>
          <t>Pothole Image Segmentation Dataset (Kesharwani)</t>
        </is>
      </c>
      <c r="C1217" s="14" t="inlineStr">
        <is>
          <t>E Engineering Value</t>
        </is>
      </c>
      <c r="D1217" s="14">
        <f>MCDM_Settings!$D$14</f>
        <v/>
      </c>
      <c r="E1217" s="14" t="inlineStr">
        <is>
          <t>E1 Define the outcome</t>
        </is>
      </c>
      <c r="F1217" s="21" t="inlineStr">
        <is>
          <t>U</t>
        </is>
      </c>
      <c r="G1217" s="23" t="n"/>
      <c r="H1217" s="14" t="inlineStr">
        <is>
          <t>E2 Provide measurements</t>
        </is>
      </c>
      <c r="I1217" s="21" t="inlineStr">
        <is>
          <t>U</t>
        </is>
      </c>
      <c r="J1217" s="23" t="n"/>
      <c r="K1217" s="14" t="inlineStr">
        <is>
          <t>E3 Link the records</t>
        </is>
      </c>
      <c r="L1217" s="21" t="inlineStr">
        <is>
          <t>U</t>
        </is>
      </c>
      <c r="M1217" s="23" t="n"/>
      <c r="N1217" s="14" t="inlineStr">
        <is>
          <t>E4 Map agency needs</t>
        </is>
      </c>
      <c r="O1217" s="21" t="inlineStr">
        <is>
          <t>U</t>
        </is>
      </c>
      <c r="P1217" s="23" t="n"/>
      <c r="Q1217" s="14" t="inlineStr">
        <is>
          <t>E5 Validate the decision</t>
        </is>
      </c>
      <c r="R1217" s="21" t="inlineStr">
        <is>
          <t>U</t>
        </is>
      </c>
      <c r="S1217" s="23" t="n"/>
      <c r="T1217" s="14">
        <f>IF(Z1217=0,IF(ISNUMBER(SEARCH("X",AV1217)),"Unrated (0-5; X)","Unrated (0-5)"),IF(Z1217=1,V1217&amp;"/5",V1217&amp;"-"&amp;X1217&amp;"/5 (P"&amp;IF(ISNUMBER(SEARCH("X",AV1217)),"; X","")&amp;")"))</f>
        <v/>
      </c>
      <c r="U1217" s="26">
        <f>IF(AS1217=0,"",IF(AR1217=0,"Incomplete/invalid",IF(AA1217=0,IF(ISNUMBER(SEARCH("X",AW1217)),"Unrated (0-5; X)","Unrated (0-5)"),IF(AA1217=1,W1217&amp;"/5",W1217&amp;"-"&amp;Y1217&amp;"/5 (P"&amp;IF(ISNUMBER(SEARCH("X",AW1217)),"; X","")&amp;")"))))</f>
        <v/>
      </c>
      <c r="V1217" s="53">
        <f>LEN(AV1217)-LEN(SUBSTITUTE(AV1217,"Y",""))</f>
        <v/>
      </c>
      <c r="W1217" s="54">
        <f>IF(AR1217=1,LEN(AW1217)-LEN(SUBSTITUTE(AW1217,"Y","")),"")</f>
        <v/>
      </c>
      <c r="X1217" s="53">
        <f>5-(LEN(AV1217)-LEN(SUBSTITUTE(AV1217,"N","")))</f>
        <v/>
      </c>
      <c r="Y1217" s="54">
        <f>IF(AR1217=1,5-(LEN(AW1217)-LEN(SUBSTITUTE(AW1217,"N",""))),"")</f>
        <v/>
      </c>
      <c r="Z1217" s="55">
        <f>(V1217+5-X1217)/5</f>
        <v/>
      </c>
      <c r="AA1217" s="56">
        <f>IF(AR1217=1,(W1217+5-Y1217)/5,"")</f>
        <v/>
      </c>
      <c r="AB1217" s="57">
        <f>D1217*V1217/5</f>
        <v/>
      </c>
      <c r="AC1217" s="58">
        <f>IF(AR1217=1,D1217*W1217/5,"")</f>
        <v/>
      </c>
      <c r="AD1217" s="57">
        <f>D1217*X1217/5</f>
        <v/>
      </c>
      <c r="AE1217" s="58">
        <f>IF(AR1217=1,D1217*Y1217/5,"")</f>
        <v/>
      </c>
      <c r="AF1217" s="57">
        <f>D1217*Z1217</f>
        <v/>
      </c>
      <c r="AG1217" s="58">
        <f>IF(AR1217=1,D1217*AA1217,"")</f>
        <v/>
      </c>
      <c r="AH1217" s="14" t="inlineStr">
        <is>
          <t>Y: none | N: none | X: none | U: E1, E2, E3, E4, E5. See dataset-specific evidence note in MCDM_Grades and the complete rules in MCDM_Rubric.</t>
        </is>
      </c>
      <c r="AI1217" s="27" t="n"/>
      <c r="AJ1217" s="14" t="inlineStr">
        <is>
          <t>https://www.kaggle.com/datasets/raunakkesharwani/pothole-image-segmentation-dataset</t>
        </is>
      </c>
      <c r="AK1217" s="27" t="n"/>
      <c r="AL1217" s="14" t="inlineStr">
        <is>
          <t>P: primary documentation (not evaluator-verified data quality)</t>
        </is>
      </c>
      <c r="AM1217" s="27" t="n"/>
      <c r="AN1217" s="14" t="inlineStr">
        <is>
          <t>Kaggle dataset 9379092 v1</t>
        </is>
      </c>
      <c r="AO1217" s="27" t="n"/>
      <c r="AP1217" s="14" t="inlineStr">
        <is>
          <t>2026-09-07</t>
        </is>
      </c>
      <c r="AQ1217" s="27" t="n"/>
      <c r="AR1217" s="14">
        <f>IF(AND(AS1217=5,LEN(AW1217)=5,LEN(SUBSTITUTE(SUBSTITUTE(SUBSTITUTE(SUBSTITUTE(AW1217,"Y",""),"N",""),"U",""),"X",""))=0),1,0)</f>
        <v/>
      </c>
      <c r="AS1217" s="14">
        <f>COUNTA(G1217,J1217,M1217,P1217,S1217)</f>
        <v/>
      </c>
      <c r="AT1217" s="14">
        <f>SUM(IF(OR(G1217="Y",G1217="N",G1217="U",G1217="X"),IF(G1217=F1217,1,0),0),IF(OR(J1217="Y",J1217="N",J1217="U",J1217="X"),IF(J1217=I1217,1,0),0),IF(OR(M1217="Y",M1217="N",M1217="U",M1217="X"),IF(M1217=L1217,1,0),0),IF(OR(P1217="Y",P1217="N",P1217="U",P1217="X"),IF(P1217=O1217,1,0),0),IF(OR(S1217="Y",S1217="N",S1217="U",S1217="X"),IF(S1217=R1217,1,0),0))</f>
        <v/>
      </c>
      <c r="AU1217" s="14">
        <f>A1217&amp;"|"&amp;LEFT(C1217,1)</f>
        <v/>
      </c>
      <c r="AV1217" s="14">
        <f>F1217&amp;I1217&amp;L1217&amp;O1217&amp;R1217</f>
        <v/>
      </c>
      <c r="AW1217" s="14">
        <f>G1217&amp;J1217&amp;M1217&amp;P1217&amp;S1217</f>
        <v/>
      </c>
    </row>
    <row r="1218" ht="70" customHeight="1">
      <c r="A1218" s="14" t="inlineStr">
        <is>
          <t>DS-153</t>
        </is>
      </c>
      <c r="B1218" s="14" t="inlineStr">
        <is>
          <t>Pothole Image Segmentation Dataset (Nekouei)</t>
        </is>
      </c>
      <c r="C1218" s="14" t="inlineStr">
        <is>
          <t>A Access</t>
        </is>
      </c>
      <c r="D1218" s="14">
        <f>MCDM_Settings!$D$7</f>
        <v/>
      </c>
      <c r="E1218" s="14" t="inlineStr">
        <is>
          <t>A1 Find the release</t>
        </is>
      </c>
      <c r="F1218" s="21" t="inlineStr">
        <is>
          <t>Y</t>
        </is>
      </c>
      <c r="G1218" s="23" t="n"/>
      <c r="H1218" s="14" t="inlineStr">
        <is>
          <t>A2 Get the data</t>
        </is>
      </c>
      <c r="I1218" s="21" t="inlineStr">
        <is>
          <t>Y</t>
        </is>
      </c>
      <c r="J1218" s="23" t="n"/>
      <c r="K1218" s="14" t="inlineStr">
        <is>
          <t>A3 Check the license</t>
        </is>
      </c>
      <c r="L1218" s="21" t="inlineStr">
        <is>
          <t>U</t>
        </is>
      </c>
      <c r="M1218" s="23" t="n"/>
      <c r="N1218" s="14" t="inlineStr">
        <is>
          <t>A4 Check other rights</t>
        </is>
      </c>
      <c r="O1218" s="21" t="inlineStr">
        <is>
          <t>U</t>
        </is>
      </c>
      <c r="P1218" s="23" t="n"/>
      <c r="Q1218" s="14" t="inlineStr">
        <is>
          <t>A5 Open a sample</t>
        </is>
      </c>
      <c r="R1218" s="21" t="inlineStr">
        <is>
          <t>U</t>
        </is>
      </c>
      <c r="S1218" s="23" t="n"/>
      <c r="T1218" s="14">
        <f>IF(Z1218=0,IF(ISNUMBER(SEARCH("X",AV1218)),"Unrated (0-5; X)","Unrated (0-5)"),IF(Z1218=1,V1218&amp;"/5",V1218&amp;"-"&amp;X1218&amp;"/5 (P"&amp;IF(ISNUMBER(SEARCH("X",AV1218)),"; X","")&amp;")"))</f>
        <v/>
      </c>
      <c r="U1218" s="26">
        <f>IF(AS1218=0,"",IF(AR1218=0,"Incomplete/invalid",IF(AA1218=0,IF(ISNUMBER(SEARCH("X",AW1218)),"Unrated (0-5; X)","Unrated (0-5)"),IF(AA1218=1,W1218&amp;"/5",W1218&amp;"-"&amp;Y1218&amp;"/5 (P"&amp;IF(ISNUMBER(SEARCH("X",AW1218)),"; X","")&amp;")"))))</f>
        <v/>
      </c>
      <c r="V1218" s="53">
        <f>LEN(AV1218)-LEN(SUBSTITUTE(AV1218,"Y",""))</f>
        <v/>
      </c>
      <c r="W1218" s="54">
        <f>IF(AR1218=1,LEN(AW1218)-LEN(SUBSTITUTE(AW1218,"Y","")),"")</f>
        <v/>
      </c>
      <c r="X1218" s="53">
        <f>5-(LEN(AV1218)-LEN(SUBSTITUTE(AV1218,"N","")))</f>
        <v/>
      </c>
      <c r="Y1218" s="54">
        <f>IF(AR1218=1,5-(LEN(AW1218)-LEN(SUBSTITUTE(AW1218,"N",""))),"")</f>
        <v/>
      </c>
      <c r="Z1218" s="55">
        <f>(V1218+5-X1218)/5</f>
        <v/>
      </c>
      <c r="AA1218" s="56">
        <f>IF(AR1218=1,(W1218+5-Y1218)/5,"")</f>
        <v/>
      </c>
      <c r="AB1218" s="57">
        <f>D1218*V1218/5</f>
        <v/>
      </c>
      <c r="AC1218" s="58">
        <f>IF(AR1218=1,D1218*W1218/5,"")</f>
        <v/>
      </c>
      <c r="AD1218" s="57">
        <f>D1218*X1218/5</f>
        <v/>
      </c>
      <c r="AE1218" s="58">
        <f>IF(AR1218=1,D1218*Y1218/5,"")</f>
        <v/>
      </c>
      <c r="AF1218" s="57">
        <f>D1218*Z1218</f>
        <v/>
      </c>
      <c r="AG1218" s="58">
        <f>IF(AR1218=1,D1218*AA1218,"")</f>
        <v/>
      </c>
      <c r="AH1218" s="14" t="inlineStr">
        <is>
          <t>Y: A1, A2 | N: none | X: none | U: A3, A4, A5. See dataset-specific evidence note in MCDM_Grades and the complete rules in MCDM_Rubric.</t>
        </is>
      </c>
      <c r="AI1218" s="27" t="n"/>
      <c r="AJ1218" s="14" t="inlineStr">
        <is>
          <t>https://www.kaggle.com/datasets/farzadnekouei/pothole-image-segmentation-dataset</t>
        </is>
      </c>
      <c r="AK1218" s="27" t="n"/>
      <c r="AL1218" s="14" t="inlineStr">
        <is>
          <t>P: primary documentation (not evaluator-verified data quality)</t>
        </is>
      </c>
      <c r="AM1218" s="27" t="n"/>
      <c r="AN1218" s="14" t="inlineStr">
        <is>
          <t>Kaggle dataset 3887050 v2</t>
        </is>
      </c>
      <c r="AO1218" s="27" t="n"/>
      <c r="AP1218" s="14" t="inlineStr">
        <is>
          <t>2026-09-07</t>
        </is>
      </c>
      <c r="AQ1218" s="27" t="n"/>
      <c r="AR1218" s="14">
        <f>IF(AND(AS1218=5,LEN(AW1218)=5,LEN(SUBSTITUTE(SUBSTITUTE(SUBSTITUTE(SUBSTITUTE(AW1218,"Y",""),"N",""),"U",""),"X",""))=0),1,0)</f>
        <v/>
      </c>
      <c r="AS1218" s="14">
        <f>COUNTA(G1218,J1218,M1218,P1218,S1218)</f>
        <v/>
      </c>
      <c r="AT1218" s="14">
        <f>SUM(IF(OR(G1218="Y",G1218="N",G1218="U",G1218="X"),IF(G1218=F1218,1,0),0),IF(OR(J1218="Y",J1218="N",J1218="U",J1218="X"),IF(J1218=I1218,1,0),0),IF(OR(M1218="Y",M1218="N",M1218="U",M1218="X"),IF(M1218=L1218,1,0),0),IF(OR(P1218="Y",P1218="N",P1218="U",P1218="X"),IF(P1218=O1218,1,0),0),IF(OR(S1218="Y",S1218="N",S1218="U",S1218="X"),IF(S1218=R1218,1,0),0))</f>
        <v/>
      </c>
      <c r="AU1218" s="14">
        <f>A1218&amp;"|"&amp;LEFT(C1218,1)</f>
        <v/>
      </c>
      <c r="AV1218" s="14">
        <f>F1218&amp;I1218&amp;L1218&amp;O1218&amp;R1218</f>
        <v/>
      </c>
      <c r="AW1218" s="14">
        <f>G1218&amp;J1218&amp;M1218&amp;P1218&amp;S1218</f>
        <v/>
      </c>
    </row>
    <row r="1219" ht="70" customHeight="1">
      <c r="A1219" s="14" t="inlineStr">
        <is>
          <t>DS-153</t>
        </is>
      </c>
      <c r="B1219" s="14" t="inlineStr">
        <is>
          <t>Pothole Image Segmentation Dataset (Nekouei)</t>
        </is>
      </c>
      <c r="C1219" s="14" t="inlineStr">
        <is>
          <t>L Label Quality</t>
        </is>
      </c>
      <c r="D1219" s="14">
        <f>MCDM_Settings!$D$8</f>
        <v/>
      </c>
      <c r="E1219" s="14" t="inlineStr">
        <is>
          <t>L1 Define the targets</t>
        </is>
      </c>
      <c r="F1219" s="21" t="inlineStr">
        <is>
          <t>Y</t>
        </is>
      </c>
      <c r="G1219" s="23" t="n"/>
      <c r="H1219" s="14" t="inlineStr">
        <is>
          <t>L2 Explain the rules</t>
        </is>
      </c>
      <c r="I1219" s="21" t="inlineStr">
        <is>
          <t>U</t>
        </is>
      </c>
      <c r="J1219" s="23" t="n"/>
      <c r="K1219" s="14" t="inlineStr">
        <is>
          <t>L3 Identify the team</t>
        </is>
      </c>
      <c r="L1219" s="21" t="inlineStr">
        <is>
          <t>U</t>
        </is>
      </c>
      <c r="M1219" s="23" t="n"/>
      <c r="N1219" s="14" t="inlineStr">
        <is>
          <t>L4 Review and correct</t>
        </is>
      </c>
      <c r="O1219" s="21" t="inlineStr">
        <is>
          <t>U</t>
        </is>
      </c>
      <c r="P1219" s="23" t="n"/>
      <c r="Q1219" s="14" t="inlineStr">
        <is>
          <t>L5 Measure reliability</t>
        </is>
      </c>
      <c r="R1219" s="21" t="inlineStr">
        <is>
          <t>U</t>
        </is>
      </c>
      <c r="S1219" s="23" t="n"/>
      <c r="T1219" s="14">
        <f>IF(Z1219=0,IF(ISNUMBER(SEARCH("X",AV1219)),"Unrated (0-5; X)","Unrated (0-5)"),IF(Z1219=1,V1219&amp;"/5",V1219&amp;"-"&amp;X1219&amp;"/5 (P"&amp;IF(ISNUMBER(SEARCH("X",AV1219)),"; X","")&amp;")"))</f>
        <v/>
      </c>
      <c r="U1219" s="26">
        <f>IF(AS1219=0,"",IF(AR1219=0,"Incomplete/invalid",IF(AA1219=0,IF(ISNUMBER(SEARCH("X",AW1219)),"Unrated (0-5; X)","Unrated (0-5)"),IF(AA1219=1,W1219&amp;"/5",W1219&amp;"-"&amp;Y1219&amp;"/5 (P"&amp;IF(ISNUMBER(SEARCH("X",AW1219)),"; X","")&amp;")"))))</f>
        <v/>
      </c>
      <c r="V1219" s="53">
        <f>LEN(AV1219)-LEN(SUBSTITUTE(AV1219,"Y",""))</f>
        <v/>
      </c>
      <c r="W1219" s="54">
        <f>IF(AR1219=1,LEN(AW1219)-LEN(SUBSTITUTE(AW1219,"Y","")),"")</f>
        <v/>
      </c>
      <c r="X1219" s="53">
        <f>5-(LEN(AV1219)-LEN(SUBSTITUTE(AV1219,"N","")))</f>
        <v/>
      </c>
      <c r="Y1219" s="54">
        <f>IF(AR1219=1,5-(LEN(AW1219)-LEN(SUBSTITUTE(AW1219,"N",""))),"")</f>
        <v/>
      </c>
      <c r="Z1219" s="55">
        <f>(V1219+5-X1219)/5</f>
        <v/>
      </c>
      <c r="AA1219" s="56">
        <f>IF(AR1219=1,(W1219+5-Y1219)/5,"")</f>
        <v/>
      </c>
      <c r="AB1219" s="57">
        <f>D1219*V1219/5</f>
        <v/>
      </c>
      <c r="AC1219" s="58">
        <f>IF(AR1219=1,D1219*W1219/5,"")</f>
        <v/>
      </c>
      <c r="AD1219" s="57">
        <f>D1219*X1219/5</f>
        <v/>
      </c>
      <c r="AE1219" s="58">
        <f>IF(AR1219=1,D1219*Y1219/5,"")</f>
        <v/>
      </c>
      <c r="AF1219" s="57">
        <f>D1219*Z1219</f>
        <v/>
      </c>
      <c r="AG1219" s="58">
        <f>IF(AR1219=1,D1219*AA1219,"")</f>
        <v/>
      </c>
      <c r="AH1219" s="14" t="inlineStr">
        <is>
          <t>Y: L1 | N: none | X: none | U: L2, L3, L4, L5. See dataset-specific evidence note in MCDM_Grades and the complete rules in MCDM_Rubric.</t>
        </is>
      </c>
      <c r="AI1219" s="27" t="n"/>
      <c r="AJ1219" s="14" t="inlineStr">
        <is>
          <t>https://www.kaggle.com/datasets/farzadnekouei/pothole-image-segmentation-dataset</t>
        </is>
      </c>
      <c r="AK1219" s="27" t="n"/>
      <c r="AL1219" s="14" t="inlineStr">
        <is>
          <t>P: primary documentation (not evaluator-verified data quality)</t>
        </is>
      </c>
      <c r="AM1219" s="27" t="n"/>
      <c r="AN1219" s="14" t="inlineStr">
        <is>
          <t>Kaggle dataset 3887050 v2</t>
        </is>
      </c>
      <c r="AO1219" s="27" t="n"/>
      <c r="AP1219" s="14" t="inlineStr">
        <is>
          <t>2026-09-07</t>
        </is>
      </c>
      <c r="AQ1219" s="27" t="n"/>
      <c r="AR1219" s="14">
        <f>IF(AND(AS1219=5,LEN(AW1219)=5,LEN(SUBSTITUTE(SUBSTITUTE(SUBSTITUTE(SUBSTITUTE(AW1219,"Y",""),"N",""),"U",""),"X",""))=0),1,0)</f>
        <v/>
      </c>
      <c r="AS1219" s="14">
        <f>COUNTA(G1219,J1219,M1219,P1219,S1219)</f>
        <v/>
      </c>
      <c r="AT1219" s="14">
        <f>SUM(IF(OR(G1219="Y",G1219="N",G1219="U",G1219="X"),IF(G1219=F1219,1,0),0),IF(OR(J1219="Y",J1219="N",J1219="U",J1219="X"),IF(J1219=I1219,1,0),0),IF(OR(M1219="Y",M1219="N",M1219="U",M1219="X"),IF(M1219=L1219,1,0),0),IF(OR(P1219="Y",P1219="N",P1219="U",P1219="X"),IF(P1219=O1219,1,0),0),IF(OR(S1219="Y",S1219="N",S1219="U",S1219="X"),IF(S1219=R1219,1,0),0))</f>
        <v/>
      </c>
      <c r="AU1219" s="14">
        <f>A1219&amp;"|"&amp;LEFT(C1219,1)</f>
        <v/>
      </c>
      <c r="AV1219" s="14">
        <f>F1219&amp;I1219&amp;L1219&amp;O1219&amp;R1219</f>
        <v/>
      </c>
      <c r="AW1219" s="14">
        <f>G1219&amp;J1219&amp;M1219&amp;P1219&amp;S1219</f>
        <v/>
      </c>
    </row>
    <row r="1220" ht="70" customHeight="1">
      <c r="A1220" s="14" t="inlineStr">
        <is>
          <t>DS-153</t>
        </is>
      </c>
      <c r="B1220" s="14" t="inlineStr">
        <is>
          <t>Pothole Image Segmentation Dataset (Nekouei)</t>
        </is>
      </c>
      <c r="C1220" s="14" t="inlineStr">
        <is>
          <t>D Documentation</t>
        </is>
      </c>
      <c r="D1220" s="14">
        <f>MCDM_Settings!$D$9</f>
        <v/>
      </c>
      <c r="E1220" s="14" t="inlineStr">
        <is>
          <t>D1 Describe the files</t>
        </is>
      </c>
      <c r="F1220" s="21" t="inlineStr">
        <is>
          <t>U</t>
        </is>
      </c>
      <c r="G1220" s="23" t="n"/>
      <c r="H1220" s="14" t="inlineStr">
        <is>
          <t>D2 Explain the source</t>
        </is>
      </c>
      <c r="I1220" s="21" t="inlineStr">
        <is>
          <t>Y</t>
        </is>
      </c>
      <c r="J1220" s="23" t="n"/>
      <c r="K1220" s="14" t="inlineStr">
        <is>
          <t>D3 Track the version</t>
        </is>
      </c>
      <c r="L1220" s="21" t="inlineStr">
        <is>
          <t>Y</t>
        </is>
      </c>
      <c r="M1220" s="23" t="n"/>
      <c r="N1220" s="14" t="inlineStr">
        <is>
          <t>D4 State the limits</t>
        </is>
      </c>
      <c r="O1220" s="21" t="inlineStr">
        <is>
          <t>U</t>
        </is>
      </c>
      <c r="P1220" s="23" t="n"/>
      <c r="Q1220" s="14" t="inlineStr">
        <is>
          <t>D5 Locate the details</t>
        </is>
      </c>
      <c r="R1220" s="21" t="inlineStr">
        <is>
          <t>Y</t>
        </is>
      </c>
      <c r="S1220" s="23" t="n"/>
      <c r="T1220" s="14">
        <f>IF(Z1220=0,IF(ISNUMBER(SEARCH("X",AV1220)),"Unrated (0-5; X)","Unrated (0-5)"),IF(Z1220=1,V1220&amp;"/5",V1220&amp;"-"&amp;X1220&amp;"/5 (P"&amp;IF(ISNUMBER(SEARCH("X",AV1220)),"; X","")&amp;")"))</f>
        <v/>
      </c>
      <c r="U1220" s="26">
        <f>IF(AS1220=0,"",IF(AR1220=0,"Incomplete/invalid",IF(AA1220=0,IF(ISNUMBER(SEARCH("X",AW1220)),"Unrated (0-5; X)","Unrated (0-5)"),IF(AA1220=1,W1220&amp;"/5",W1220&amp;"-"&amp;Y1220&amp;"/5 (P"&amp;IF(ISNUMBER(SEARCH("X",AW1220)),"; X","")&amp;")"))))</f>
        <v/>
      </c>
      <c r="V1220" s="53">
        <f>LEN(AV1220)-LEN(SUBSTITUTE(AV1220,"Y",""))</f>
        <v/>
      </c>
      <c r="W1220" s="54">
        <f>IF(AR1220=1,LEN(AW1220)-LEN(SUBSTITUTE(AW1220,"Y","")),"")</f>
        <v/>
      </c>
      <c r="X1220" s="53">
        <f>5-(LEN(AV1220)-LEN(SUBSTITUTE(AV1220,"N","")))</f>
        <v/>
      </c>
      <c r="Y1220" s="54">
        <f>IF(AR1220=1,5-(LEN(AW1220)-LEN(SUBSTITUTE(AW1220,"N",""))),"")</f>
        <v/>
      </c>
      <c r="Z1220" s="55">
        <f>(V1220+5-X1220)/5</f>
        <v/>
      </c>
      <c r="AA1220" s="56">
        <f>IF(AR1220=1,(W1220+5-Y1220)/5,"")</f>
        <v/>
      </c>
      <c r="AB1220" s="57">
        <f>D1220*V1220/5</f>
        <v/>
      </c>
      <c r="AC1220" s="58">
        <f>IF(AR1220=1,D1220*W1220/5,"")</f>
        <v/>
      </c>
      <c r="AD1220" s="57">
        <f>D1220*X1220/5</f>
        <v/>
      </c>
      <c r="AE1220" s="58">
        <f>IF(AR1220=1,D1220*Y1220/5,"")</f>
        <v/>
      </c>
      <c r="AF1220" s="57">
        <f>D1220*Z1220</f>
        <v/>
      </c>
      <c r="AG1220" s="58">
        <f>IF(AR1220=1,D1220*AA1220,"")</f>
        <v/>
      </c>
      <c r="AH1220" s="14" t="inlineStr">
        <is>
          <t>Y: D2, D3, D5 | N: none | X: none | U: D1, D4. See dataset-specific evidence note in MCDM_Grades and the complete rules in MCDM_Rubric.</t>
        </is>
      </c>
      <c r="AI1220" s="27" t="n"/>
      <c r="AJ1220" s="14" t="inlineStr">
        <is>
          <t>https://www.kaggle.com/datasets/farzadnekouei/pothole-image-segmentation-dataset</t>
        </is>
      </c>
      <c r="AK1220" s="27" t="n"/>
      <c r="AL1220" s="14" t="inlineStr">
        <is>
          <t>P: primary documentation (not evaluator-verified data quality)</t>
        </is>
      </c>
      <c r="AM1220" s="27" t="n"/>
      <c r="AN1220" s="14" t="inlineStr">
        <is>
          <t>Kaggle dataset 3887050 v2</t>
        </is>
      </c>
      <c r="AO1220" s="27" t="n"/>
      <c r="AP1220" s="14" t="inlineStr">
        <is>
          <t>2026-09-07</t>
        </is>
      </c>
      <c r="AQ1220" s="27" t="n"/>
      <c r="AR1220" s="14">
        <f>IF(AND(AS1220=5,LEN(AW1220)=5,LEN(SUBSTITUTE(SUBSTITUTE(SUBSTITUTE(SUBSTITUTE(AW1220,"Y",""),"N",""),"U",""),"X",""))=0),1,0)</f>
        <v/>
      </c>
      <c r="AS1220" s="14">
        <f>COUNTA(G1220,J1220,M1220,P1220,S1220)</f>
        <v/>
      </c>
      <c r="AT1220" s="14">
        <f>SUM(IF(OR(G1220="Y",G1220="N",G1220="U",G1220="X"),IF(G1220=F1220,1,0),0),IF(OR(J1220="Y",J1220="N",J1220="U",J1220="X"),IF(J1220=I1220,1,0),0),IF(OR(M1220="Y",M1220="N",M1220="U",M1220="X"),IF(M1220=L1220,1,0),0),IF(OR(P1220="Y",P1220="N",P1220="U",P1220="X"),IF(P1220=O1220,1,0),0),IF(OR(S1220="Y",S1220="N",S1220="U",S1220="X"),IF(S1220=R1220,1,0),0))</f>
        <v/>
      </c>
      <c r="AU1220" s="14">
        <f>A1220&amp;"|"&amp;LEFT(C1220,1)</f>
        <v/>
      </c>
      <c r="AV1220" s="14">
        <f>F1220&amp;I1220&amp;L1220&amp;O1220&amp;R1220</f>
        <v/>
      </c>
      <c r="AW1220" s="14">
        <f>G1220&amp;J1220&amp;M1220&amp;P1220&amp;S1220</f>
        <v/>
      </c>
    </row>
    <row r="1221" ht="70" customHeight="1">
      <c r="A1221" s="14" t="inlineStr">
        <is>
          <t>DS-153</t>
        </is>
      </c>
      <c r="B1221" s="14" t="inlineStr">
        <is>
          <t>Pothole Image Segmentation Dataset (Nekouei)</t>
        </is>
      </c>
      <c r="C1221" s="14" t="inlineStr">
        <is>
          <t>C Sample Size</t>
        </is>
      </c>
      <c r="D1221" s="14">
        <f>MCDM_Settings!$D$10</f>
        <v/>
      </c>
      <c r="E1221" s="14" t="inlineStr">
        <is>
          <t>C1 Count originals</t>
        </is>
      </c>
      <c r="F1221" s="21" t="inlineStr">
        <is>
          <t>U</t>
        </is>
      </c>
      <c r="G1221" s="23" t="n"/>
      <c r="H1221" s="14" t="inlineStr">
        <is>
          <t>C2 Count each class</t>
        </is>
      </c>
      <c r="I1221" s="21" t="inlineStr">
        <is>
          <t>U</t>
        </is>
      </c>
      <c r="J1221" s="23" t="n"/>
      <c r="K1221" s="14" t="inlineStr">
        <is>
          <t>C3 Count each group</t>
        </is>
      </c>
      <c r="L1221" s="21" t="inlineStr">
        <is>
          <t>U</t>
        </is>
      </c>
      <c r="M1221" s="23" t="n"/>
      <c r="N1221" s="14" t="inlineStr">
        <is>
          <t>C4 Count each split</t>
        </is>
      </c>
      <c r="O1221" s="21" t="inlineStr">
        <is>
          <t>U</t>
        </is>
      </c>
      <c r="P1221" s="23" t="n"/>
      <c r="Q1221" s="14" t="inlineStr">
        <is>
          <t>C5 Justify the size</t>
        </is>
      </c>
      <c r="R1221" s="21" t="inlineStr">
        <is>
          <t>U</t>
        </is>
      </c>
      <c r="S1221" s="23" t="n"/>
      <c r="T1221" s="14">
        <f>IF(Z1221=0,IF(ISNUMBER(SEARCH("X",AV1221)),"Unrated (0-5; X)","Unrated (0-5)"),IF(Z1221=1,V1221&amp;"/5",V1221&amp;"-"&amp;X1221&amp;"/5 (P"&amp;IF(ISNUMBER(SEARCH("X",AV1221)),"; X","")&amp;")"))</f>
        <v/>
      </c>
      <c r="U1221" s="26">
        <f>IF(AS1221=0,"",IF(AR1221=0,"Incomplete/invalid",IF(AA1221=0,IF(ISNUMBER(SEARCH("X",AW1221)),"Unrated (0-5; X)","Unrated (0-5)"),IF(AA1221=1,W1221&amp;"/5",W1221&amp;"-"&amp;Y1221&amp;"/5 (P"&amp;IF(ISNUMBER(SEARCH("X",AW1221)),"; X","")&amp;")"))))</f>
        <v/>
      </c>
      <c r="V1221" s="53">
        <f>LEN(AV1221)-LEN(SUBSTITUTE(AV1221,"Y",""))</f>
        <v/>
      </c>
      <c r="W1221" s="54">
        <f>IF(AR1221=1,LEN(AW1221)-LEN(SUBSTITUTE(AW1221,"Y","")),"")</f>
        <v/>
      </c>
      <c r="X1221" s="53">
        <f>5-(LEN(AV1221)-LEN(SUBSTITUTE(AV1221,"N","")))</f>
        <v/>
      </c>
      <c r="Y1221" s="54">
        <f>IF(AR1221=1,5-(LEN(AW1221)-LEN(SUBSTITUTE(AW1221,"N",""))),"")</f>
        <v/>
      </c>
      <c r="Z1221" s="55">
        <f>(V1221+5-X1221)/5</f>
        <v/>
      </c>
      <c r="AA1221" s="56">
        <f>IF(AR1221=1,(W1221+5-Y1221)/5,"")</f>
        <v/>
      </c>
      <c r="AB1221" s="57">
        <f>D1221*V1221/5</f>
        <v/>
      </c>
      <c r="AC1221" s="58">
        <f>IF(AR1221=1,D1221*W1221/5,"")</f>
        <v/>
      </c>
      <c r="AD1221" s="57">
        <f>D1221*X1221/5</f>
        <v/>
      </c>
      <c r="AE1221" s="58">
        <f>IF(AR1221=1,D1221*Y1221/5,"")</f>
        <v/>
      </c>
      <c r="AF1221" s="57">
        <f>D1221*Z1221</f>
        <v/>
      </c>
      <c r="AG1221" s="58">
        <f>IF(AR1221=1,D1221*AA1221,"")</f>
        <v/>
      </c>
      <c r="AH1221" s="14" t="inlineStr">
        <is>
          <t>Y: none | N: none | X: none | U: C1, C2, C3, C4, C5. See dataset-specific evidence note in MCDM_Grades and the complete rules in MCDM_Rubric.</t>
        </is>
      </c>
      <c r="AI1221" s="27" t="n"/>
      <c r="AJ1221" s="14" t="inlineStr">
        <is>
          <t>https://www.kaggle.com/datasets/farzadnekouei/pothole-image-segmentation-dataset</t>
        </is>
      </c>
      <c r="AK1221" s="27" t="n"/>
      <c r="AL1221" s="14" t="inlineStr">
        <is>
          <t>P: primary documentation (not evaluator-verified data quality)</t>
        </is>
      </c>
      <c r="AM1221" s="27" t="n"/>
      <c r="AN1221" s="14" t="inlineStr">
        <is>
          <t>Kaggle dataset 3887050 v2</t>
        </is>
      </c>
      <c r="AO1221" s="27" t="n"/>
      <c r="AP1221" s="14" t="inlineStr">
        <is>
          <t>2026-09-07</t>
        </is>
      </c>
      <c r="AQ1221" s="27" t="n"/>
      <c r="AR1221" s="14">
        <f>IF(AND(AS1221=5,LEN(AW1221)=5,LEN(SUBSTITUTE(SUBSTITUTE(SUBSTITUTE(SUBSTITUTE(AW1221,"Y",""),"N",""),"U",""),"X",""))=0),1,0)</f>
        <v/>
      </c>
      <c r="AS1221" s="14">
        <f>COUNTA(G1221,J1221,M1221,P1221,S1221)</f>
        <v/>
      </c>
      <c r="AT1221" s="14">
        <f>SUM(IF(OR(G1221="Y",G1221="N",G1221="U",G1221="X"),IF(G1221=F1221,1,0),0),IF(OR(J1221="Y",J1221="N",J1221="U",J1221="X"),IF(J1221=I1221,1,0),0),IF(OR(M1221="Y",M1221="N",M1221="U",M1221="X"),IF(M1221=L1221,1,0),0),IF(OR(P1221="Y",P1221="N",P1221="U",P1221="X"),IF(P1221=O1221,1,0),0),IF(OR(S1221="Y",S1221="N",S1221="U",S1221="X"),IF(S1221=R1221,1,0),0))</f>
        <v/>
      </c>
      <c r="AU1221" s="14">
        <f>A1221&amp;"|"&amp;LEFT(C1221,1)</f>
        <v/>
      </c>
      <c r="AV1221" s="14">
        <f>F1221&amp;I1221&amp;L1221&amp;O1221&amp;R1221</f>
        <v/>
      </c>
      <c r="AW1221" s="14">
        <f>G1221&amp;J1221&amp;M1221&amp;P1221&amp;S1221</f>
        <v/>
      </c>
    </row>
    <row r="1222" ht="70" customHeight="1">
      <c r="A1222" s="14" t="inlineStr">
        <is>
          <t>DS-153</t>
        </is>
      </c>
      <c r="B1222" s="14" t="inlineStr">
        <is>
          <t>Pothole Image Segmentation Dataset (Nekouei)</t>
        </is>
      </c>
      <c r="C1222" s="14" t="inlineStr">
        <is>
          <t>R Domain Fit</t>
        </is>
      </c>
      <c r="D1222" s="14">
        <f>MCDM_Settings!$D$11</f>
        <v/>
      </c>
      <c r="E1222" s="14" t="inlineStr">
        <is>
          <t>R1 Define the domain</t>
        </is>
      </c>
      <c r="F1222" s="21" t="inlineStr">
        <is>
          <t>U</t>
        </is>
      </c>
      <c r="G1222" s="23" t="n"/>
      <c r="H1222" s="14" t="inlineStr">
        <is>
          <t>R2 Describe coverage</t>
        </is>
      </c>
      <c r="I1222" s="21" t="inlineStr">
        <is>
          <t>U</t>
        </is>
      </c>
      <c r="J1222" s="23" t="n"/>
      <c r="K1222" s="14" t="inlineStr">
        <is>
          <t>R3 Compare the target</t>
        </is>
      </c>
      <c r="L1222" s="21" t="inlineStr">
        <is>
          <t>U</t>
        </is>
      </c>
      <c r="M1222" s="23" t="n"/>
      <c r="N1222" s="14" t="inlineStr">
        <is>
          <t>R4 Check for bias</t>
        </is>
      </c>
      <c r="O1222" s="21" t="inlineStr">
        <is>
          <t>U</t>
        </is>
      </c>
      <c r="P1222" s="23" t="n"/>
      <c r="Q1222" s="14" t="inlineStr">
        <is>
          <t>R5 Test a new domain</t>
        </is>
      </c>
      <c r="R1222" s="21" t="inlineStr">
        <is>
          <t>U</t>
        </is>
      </c>
      <c r="S1222" s="23" t="n"/>
      <c r="T1222" s="14">
        <f>IF(Z1222=0,IF(ISNUMBER(SEARCH("X",AV1222)),"Unrated (0-5; X)","Unrated (0-5)"),IF(Z1222=1,V1222&amp;"/5",V1222&amp;"-"&amp;X1222&amp;"/5 (P"&amp;IF(ISNUMBER(SEARCH("X",AV1222)),"; X","")&amp;")"))</f>
        <v/>
      </c>
      <c r="U1222" s="26">
        <f>IF(AS1222=0,"",IF(AR1222=0,"Incomplete/invalid",IF(AA1222=0,IF(ISNUMBER(SEARCH("X",AW1222)),"Unrated (0-5; X)","Unrated (0-5)"),IF(AA1222=1,W1222&amp;"/5",W1222&amp;"-"&amp;Y1222&amp;"/5 (P"&amp;IF(ISNUMBER(SEARCH("X",AW1222)),"; X","")&amp;")"))))</f>
        <v/>
      </c>
      <c r="V1222" s="53">
        <f>LEN(AV1222)-LEN(SUBSTITUTE(AV1222,"Y",""))</f>
        <v/>
      </c>
      <c r="W1222" s="54">
        <f>IF(AR1222=1,LEN(AW1222)-LEN(SUBSTITUTE(AW1222,"Y","")),"")</f>
        <v/>
      </c>
      <c r="X1222" s="53">
        <f>5-(LEN(AV1222)-LEN(SUBSTITUTE(AV1222,"N","")))</f>
        <v/>
      </c>
      <c r="Y1222" s="54">
        <f>IF(AR1222=1,5-(LEN(AW1222)-LEN(SUBSTITUTE(AW1222,"N",""))),"")</f>
        <v/>
      </c>
      <c r="Z1222" s="55">
        <f>(V1222+5-X1222)/5</f>
        <v/>
      </c>
      <c r="AA1222" s="56">
        <f>IF(AR1222=1,(W1222+5-Y1222)/5,"")</f>
        <v/>
      </c>
      <c r="AB1222" s="57">
        <f>D1222*V1222/5</f>
        <v/>
      </c>
      <c r="AC1222" s="58">
        <f>IF(AR1222=1,D1222*W1222/5,"")</f>
        <v/>
      </c>
      <c r="AD1222" s="57">
        <f>D1222*X1222/5</f>
        <v/>
      </c>
      <c r="AE1222" s="58">
        <f>IF(AR1222=1,D1222*Y1222/5,"")</f>
        <v/>
      </c>
      <c r="AF1222" s="57">
        <f>D1222*Z1222</f>
        <v/>
      </c>
      <c r="AG1222" s="58">
        <f>IF(AR1222=1,D1222*AA1222,"")</f>
        <v/>
      </c>
      <c r="AH1222" s="14" t="inlineStr">
        <is>
          <t>Y: none | N: none | X: none | U: R1, R2, R3, R4, R5. See dataset-specific evidence note in MCDM_Grades and the complete rules in MCDM_Rubric.</t>
        </is>
      </c>
      <c r="AI1222" s="27" t="n"/>
      <c r="AJ1222" s="14" t="inlineStr">
        <is>
          <t>https://www.kaggle.com/datasets/farzadnekouei/pothole-image-segmentation-dataset</t>
        </is>
      </c>
      <c r="AK1222" s="27" t="n"/>
      <c r="AL1222" s="14" t="inlineStr">
        <is>
          <t>P: primary documentation (not evaluator-verified data quality)</t>
        </is>
      </c>
      <c r="AM1222" s="27" t="n"/>
      <c r="AN1222" s="14" t="inlineStr">
        <is>
          <t>Kaggle dataset 3887050 v2</t>
        </is>
      </c>
      <c r="AO1222" s="27" t="n"/>
      <c r="AP1222" s="14" t="inlineStr">
        <is>
          <t>2026-09-07</t>
        </is>
      </c>
      <c r="AQ1222" s="27" t="n"/>
      <c r="AR1222" s="14">
        <f>IF(AND(AS1222=5,LEN(AW1222)=5,LEN(SUBSTITUTE(SUBSTITUTE(SUBSTITUTE(SUBSTITUTE(AW1222,"Y",""),"N",""),"U",""),"X",""))=0),1,0)</f>
        <v/>
      </c>
      <c r="AS1222" s="14">
        <f>COUNTA(G1222,J1222,M1222,P1222,S1222)</f>
        <v/>
      </c>
      <c r="AT1222" s="14">
        <f>SUM(IF(OR(G1222="Y",G1222="N",G1222="U",G1222="X"),IF(G1222=F1222,1,0),0),IF(OR(J1222="Y",J1222="N",J1222="U",J1222="X"),IF(J1222=I1222,1,0),0),IF(OR(M1222="Y",M1222="N",M1222="U",M1222="X"),IF(M1222=L1222,1,0),0),IF(OR(P1222="Y",P1222="N",P1222="U",P1222="X"),IF(P1222=O1222,1,0),0),IF(OR(S1222="Y",S1222="N",S1222="U",S1222="X"),IF(S1222=R1222,1,0),0))</f>
        <v/>
      </c>
      <c r="AU1222" s="14">
        <f>A1222&amp;"|"&amp;LEFT(C1222,1)</f>
        <v/>
      </c>
      <c r="AV1222" s="14">
        <f>F1222&amp;I1222&amp;L1222&amp;O1222&amp;R1222</f>
        <v/>
      </c>
      <c r="AW1222" s="14">
        <f>G1222&amp;J1222&amp;M1222&amp;P1222&amp;S1222</f>
        <v/>
      </c>
    </row>
    <row r="1223" ht="70" customHeight="1">
      <c r="A1223" s="14" t="inlineStr">
        <is>
          <t>DS-153</t>
        </is>
      </c>
      <c r="B1223" s="14" t="inlineStr">
        <is>
          <t>Pothole Image Segmentation Dataset (Nekouei)</t>
        </is>
      </c>
      <c r="C1223" s="14" t="inlineStr">
        <is>
          <t>M Sensor Details</t>
        </is>
      </c>
      <c r="D1223" s="14">
        <f>MCDM_Settings!$D$12</f>
        <v/>
      </c>
      <c r="E1223" s="14" t="inlineStr">
        <is>
          <t>M1 Identify equipment</t>
        </is>
      </c>
      <c r="F1223" s="21" t="inlineStr">
        <is>
          <t>U</t>
        </is>
      </c>
      <c r="G1223" s="23" t="n"/>
      <c r="H1223" s="14" t="inlineStr">
        <is>
          <t>M2 Specify the scale</t>
        </is>
      </c>
      <c r="I1223" s="21" t="inlineStr">
        <is>
          <t>U</t>
        </is>
      </c>
      <c r="J1223" s="23" t="n"/>
      <c r="K1223" s="14" t="inlineStr">
        <is>
          <t>M3 Locate the records</t>
        </is>
      </c>
      <c r="L1223" s="21" t="inlineStr">
        <is>
          <t>U</t>
        </is>
      </c>
      <c r="M1223" s="23" t="n"/>
      <c r="N1223" s="14" t="inlineStr">
        <is>
          <t>M4 Report precision</t>
        </is>
      </c>
      <c r="O1223" s="21" t="inlineStr">
        <is>
          <t>U</t>
        </is>
      </c>
      <c r="P1223" s="23" t="n"/>
      <c r="Q1223" s="14" t="inlineStr">
        <is>
          <t>M5 Explain processing</t>
        </is>
      </c>
      <c r="R1223" s="21" t="inlineStr">
        <is>
          <t>Y</t>
        </is>
      </c>
      <c r="S1223" s="23" t="n"/>
      <c r="T1223" s="14">
        <f>IF(Z1223=0,IF(ISNUMBER(SEARCH("X",AV1223)),"Unrated (0-5; X)","Unrated (0-5)"),IF(Z1223=1,V1223&amp;"/5",V1223&amp;"-"&amp;X1223&amp;"/5 (P"&amp;IF(ISNUMBER(SEARCH("X",AV1223)),"; X","")&amp;")"))</f>
        <v/>
      </c>
      <c r="U1223" s="26">
        <f>IF(AS1223=0,"",IF(AR1223=0,"Incomplete/invalid",IF(AA1223=0,IF(ISNUMBER(SEARCH("X",AW1223)),"Unrated (0-5; X)","Unrated (0-5)"),IF(AA1223=1,W1223&amp;"/5",W1223&amp;"-"&amp;Y1223&amp;"/5 (P"&amp;IF(ISNUMBER(SEARCH("X",AW1223)),"; X","")&amp;")"))))</f>
        <v/>
      </c>
      <c r="V1223" s="53">
        <f>LEN(AV1223)-LEN(SUBSTITUTE(AV1223,"Y",""))</f>
        <v/>
      </c>
      <c r="W1223" s="54">
        <f>IF(AR1223=1,LEN(AW1223)-LEN(SUBSTITUTE(AW1223,"Y","")),"")</f>
        <v/>
      </c>
      <c r="X1223" s="53">
        <f>5-(LEN(AV1223)-LEN(SUBSTITUTE(AV1223,"N","")))</f>
        <v/>
      </c>
      <c r="Y1223" s="54">
        <f>IF(AR1223=1,5-(LEN(AW1223)-LEN(SUBSTITUTE(AW1223,"N",""))),"")</f>
        <v/>
      </c>
      <c r="Z1223" s="55">
        <f>(V1223+5-X1223)/5</f>
        <v/>
      </c>
      <c r="AA1223" s="56">
        <f>IF(AR1223=1,(W1223+5-Y1223)/5,"")</f>
        <v/>
      </c>
      <c r="AB1223" s="57">
        <f>D1223*V1223/5</f>
        <v/>
      </c>
      <c r="AC1223" s="58">
        <f>IF(AR1223=1,D1223*W1223/5,"")</f>
        <v/>
      </c>
      <c r="AD1223" s="57">
        <f>D1223*X1223/5</f>
        <v/>
      </c>
      <c r="AE1223" s="58">
        <f>IF(AR1223=1,D1223*Y1223/5,"")</f>
        <v/>
      </c>
      <c r="AF1223" s="57">
        <f>D1223*Z1223</f>
        <v/>
      </c>
      <c r="AG1223" s="58">
        <f>IF(AR1223=1,D1223*AA1223,"")</f>
        <v/>
      </c>
      <c r="AH1223" s="14" t="inlineStr">
        <is>
          <t>Y: M5 | N: none | X: none | U: M1, M2, M3, M4. See dataset-specific evidence note in MCDM_Grades and the complete rules in MCDM_Rubric.</t>
        </is>
      </c>
      <c r="AI1223" s="27" t="n"/>
      <c r="AJ1223" s="14" t="inlineStr">
        <is>
          <t>https://www.kaggle.com/datasets/farzadnekouei/pothole-image-segmentation-dataset</t>
        </is>
      </c>
      <c r="AK1223" s="27" t="n"/>
      <c r="AL1223" s="14" t="inlineStr">
        <is>
          <t>P: primary documentation (not evaluator-verified data quality)</t>
        </is>
      </c>
      <c r="AM1223" s="27" t="n"/>
      <c r="AN1223" s="14" t="inlineStr">
        <is>
          <t>Kaggle dataset 3887050 v2</t>
        </is>
      </c>
      <c r="AO1223" s="27" t="n"/>
      <c r="AP1223" s="14" t="inlineStr">
        <is>
          <t>2026-09-07</t>
        </is>
      </c>
      <c r="AQ1223" s="27" t="n"/>
      <c r="AR1223" s="14">
        <f>IF(AND(AS1223=5,LEN(AW1223)=5,LEN(SUBSTITUTE(SUBSTITUTE(SUBSTITUTE(SUBSTITUTE(AW1223,"Y",""),"N",""),"U",""),"X",""))=0),1,0)</f>
        <v/>
      </c>
      <c r="AS1223" s="14">
        <f>COUNTA(G1223,J1223,M1223,P1223,S1223)</f>
        <v/>
      </c>
      <c r="AT1223" s="14">
        <f>SUM(IF(OR(G1223="Y",G1223="N",G1223="U",G1223="X"),IF(G1223=F1223,1,0),0),IF(OR(J1223="Y",J1223="N",J1223="U",J1223="X"),IF(J1223=I1223,1,0),0),IF(OR(M1223="Y",M1223="N",M1223="U",M1223="X"),IF(M1223=L1223,1,0),0),IF(OR(P1223="Y",P1223="N",P1223="U",P1223="X"),IF(P1223=O1223,1,0),0),IF(OR(S1223="Y",S1223="N",S1223="U",S1223="X"),IF(S1223=R1223,1,0),0))</f>
        <v/>
      </c>
      <c r="AU1223" s="14">
        <f>A1223&amp;"|"&amp;LEFT(C1223,1)</f>
        <v/>
      </c>
      <c r="AV1223" s="14">
        <f>F1223&amp;I1223&amp;L1223&amp;O1223&amp;R1223</f>
        <v/>
      </c>
      <c r="AW1223" s="14">
        <f>G1223&amp;J1223&amp;M1223&amp;P1223&amp;S1223</f>
        <v/>
      </c>
    </row>
    <row r="1224" ht="70" customHeight="1">
      <c r="A1224" s="14" t="inlineStr">
        <is>
          <t>DS-153</t>
        </is>
      </c>
      <c r="B1224" s="14" t="inlineStr">
        <is>
          <t>Pothole Image Segmentation Dataset (Nekouei)</t>
        </is>
      </c>
      <c r="C1224" s="14" t="inlineStr">
        <is>
          <t>V Test Readiness</t>
        </is>
      </c>
      <c r="D1224" s="14">
        <f>MCDM_Settings!$D$13</f>
        <v/>
      </c>
      <c r="E1224" s="14" t="inlineStr">
        <is>
          <t>V1 Identify test data</t>
        </is>
      </c>
      <c r="F1224" s="21" t="inlineStr">
        <is>
          <t>U</t>
        </is>
      </c>
      <c r="G1224" s="23" t="n"/>
      <c r="H1224" s="14" t="inlineStr">
        <is>
          <t>V2 Define the splits</t>
        </is>
      </c>
      <c r="I1224" s="21" t="inlineStr">
        <is>
          <t>U</t>
        </is>
      </c>
      <c r="J1224" s="23" t="n"/>
      <c r="K1224" s="14" t="inlineStr">
        <is>
          <t>V3 Prevent leakage</t>
        </is>
      </c>
      <c r="L1224" s="21" t="inlineStr">
        <is>
          <t>U</t>
        </is>
      </c>
      <c r="M1224" s="23" t="n"/>
      <c r="N1224" s="14" t="inlineStr">
        <is>
          <t>V4 Provide a baseline</t>
        </is>
      </c>
      <c r="O1224" s="21" t="inlineStr">
        <is>
          <t>U</t>
        </is>
      </c>
      <c r="P1224" s="23" t="n"/>
      <c r="Q1224" s="14" t="inlineStr">
        <is>
          <t>V5 Report uncertainty</t>
        </is>
      </c>
      <c r="R1224" s="21" t="inlineStr">
        <is>
          <t>U</t>
        </is>
      </c>
      <c r="S1224" s="23" t="n"/>
      <c r="T1224" s="14">
        <f>IF(Z1224=0,IF(ISNUMBER(SEARCH("X",AV1224)),"Unrated (0-5; X)","Unrated (0-5)"),IF(Z1224=1,V1224&amp;"/5",V1224&amp;"-"&amp;X1224&amp;"/5 (P"&amp;IF(ISNUMBER(SEARCH("X",AV1224)),"; X","")&amp;")"))</f>
        <v/>
      </c>
      <c r="U1224" s="26">
        <f>IF(AS1224=0,"",IF(AR1224=0,"Incomplete/invalid",IF(AA1224=0,IF(ISNUMBER(SEARCH("X",AW1224)),"Unrated (0-5; X)","Unrated (0-5)"),IF(AA1224=1,W1224&amp;"/5",W1224&amp;"-"&amp;Y1224&amp;"/5 (P"&amp;IF(ISNUMBER(SEARCH("X",AW1224)),"; X","")&amp;")"))))</f>
        <v/>
      </c>
      <c r="V1224" s="53">
        <f>LEN(AV1224)-LEN(SUBSTITUTE(AV1224,"Y",""))</f>
        <v/>
      </c>
      <c r="W1224" s="54">
        <f>IF(AR1224=1,LEN(AW1224)-LEN(SUBSTITUTE(AW1224,"Y","")),"")</f>
        <v/>
      </c>
      <c r="X1224" s="53">
        <f>5-(LEN(AV1224)-LEN(SUBSTITUTE(AV1224,"N","")))</f>
        <v/>
      </c>
      <c r="Y1224" s="54">
        <f>IF(AR1224=1,5-(LEN(AW1224)-LEN(SUBSTITUTE(AW1224,"N",""))),"")</f>
        <v/>
      </c>
      <c r="Z1224" s="55">
        <f>(V1224+5-X1224)/5</f>
        <v/>
      </c>
      <c r="AA1224" s="56">
        <f>IF(AR1224=1,(W1224+5-Y1224)/5,"")</f>
        <v/>
      </c>
      <c r="AB1224" s="57">
        <f>D1224*V1224/5</f>
        <v/>
      </c>
      <c r="AC1224" s="58">
        <f>IF(AR1224=1,D1224*W1224/5,"")</f>
        <v/>
      </c>
      <c r="AD1224" s="57">
        <f>D1224*X1224/5</f>
        <v/>
      </c>
      <c r="AE1224" s="58">
        <f>IF(AR1224=1,D1224*Y1224/5,"")</f>
        <v/>
      </c>
      <c r="AF1224" s="57">
        <f>D1224*Z1224</f>
        <v/>
      </c>
      <c r="AG1224" s="58">
        <f>IF(AR1224=1,D1224*AA1224,"")</f>
        <v/>
      </c>
      <c r="AH1224" s="14" t="inlineStr">
        <is>
          <t>Y: none | N: none | X: none | U: V1, V2, V3, V4, V5. See dataset-specific evidence note in MCDM_Grades and the complete rules in MCDM_Rubric.</t>
        </is>
      </c>
      <c r="AI1224" s="27" t="n"/>
      <c r="AJ1224" s="14" t="inlineStr">
        <is>
          <t>https://www.kaggle.com/datasets/farzadnekouei/pothole-image-segmentation-dataset</t>
        </is>
      </c>
      <c r="AK1224" s="27" t="n"/>
      <c r="AL1224" s="14" t="inlineStr">
        <is>
          <t>P: primary documentation (not evaluator-verified data quality)</t>
        </is>
      </c>
      <c r="AM1224" s="27" t="n"/>
      <c r="AN1224" s="14" t="inlineStr">
        <is>
          <t>Kaggle dataset 3887050 v2</t>
        </is>
      </c>
      <c r="AO1224" s="27" t="n"/>
      <c r="AP1224" s="14" t="inlineStr">
        <is>
          <t>2026-09-07</t>
        </is>
      </c>
      <c r="AQ1224" s="27" t="n"/>
      <c r="AR1224" s="14">
        <f>IF(AND(AS1224=5,LEN(AW1224)=5,LEN(SUBSTITUTE(SUBSTITUTE(SUBSTITUTE(SUBSTITUTE(AW1224,"Y",""),"N",""),"U",""),"X",""))=0),1,0)</f>
        <v/>
      </c>
      <c r="AS1224" s="14">
        <f>COUNTA(G1224,J1224,M1224,P1224,S1224)</f>
        <v/>
      </c>
      <c r="AT1224" s="14">
        <f>SUM(IF(OR(G1224="Y",G1224="N",G1224="U",G1224="X"),IF(G1224=F1224,1,0),0),IF(OR(J1224="Y",J1224="N",J1224="U",J1224="X"),IF(J1224=I1224,1,0),0),IF(OR(M1224="Y",M1224="N",M1224="U",M1224="X"),IF(M1224=L1224,1,0),0),IF(OR(P1224="Y",P1224="N",P1224="U",P1224="X"),IF(P1224=O1224,1,0),0),IF(OR(S1224="Y",S1224="N",S1224="U",S1224="X"),IF(S1224=R1224,1,0),0))</f>
        <v/>
      </c>
      <c r="AU1224" s="14">
        <f>A1224&amp;"|"&amp;LEFT(C1224,1)</f>
        <v/>
      </c>
      <c r="AV1224" s="14">
        <f>F1224&amp;I1224&amp;L1224&amp;O1224&amp;R1224</f>
        <v/>
      </c>
      <c r="AW1224" s="14">
        <f>G1224&amp;J1224&amp;M1224&amp;P1224&amp;S1224</f>
        <v/>
      </c>
    </row>
    <row r="1225" ht="70" customHeight="1">
      <c r="A1225" s="14" t="inlineStr">
        <is>
          <t>DS-153</t>
        </is>
      </c>
      <c r="B1225" s="14" t="inlineStr">
        <is>
          <t>Pothole Image Segmentation Dataset (Nekouei)</t>
        </is>
      </c>
      <c r="C1225" s="14" t="inlineStr">
        <is>
          <t>E Engineering Value</t>
        </is>
      </c>
      <c r="D1225" s="14">
        <f>MCDM_Settings!$D$14</f>
        <v/>
      </c>
      <c r="E1225" s="14" t="inlineStr">
        <is>
          <t>E1 Define the outcome</t>
        </is>
      </c>
      <c r="F1225" s="21" t="inlineStr">
        <is>
          <t>U</t>
        </is>
      </c>
      <c r="G1225" s="23" t="n"/>
      <c r="H1225" s="14" t="inlineStr">
        <is>
          <t>E2 Provide measurements</t>
        </is>
      </c>
      <c r="I1225" s="21" t="inlineStr">
        <is>
          <t>U</t>
        </is>
      </c>
      <c r="J1225" s="23" t="n"/>
      <c r="K1225" s="14" t="inlineStr">
        <is>
          <t>E3 Link the records</t>
        </is>
      </c>
      <c r="L1225" s="21" t="inlineStr">
        <is>
          <t>U</t>
        </is>
      </c>
      <c r="M1225" s="23" t="n"/>
      <c r="N1225" s="14" t="inlineStr">
        <is>
          <t>E4 Map agency needs</t>
        </is>
      </c>
      <c r="O1225" s="21" t="inlineStr">
        <is>
          <t>U</t>
        </is>
      </c>
      <c r="P1225" s="23" t="n"/>
      <c r="Q1225" s="14" t="inlineStr">
        <is>
          <t>E5 Validate the decision</t>
        </is>
      </c>
      <c r="R1225" s="21" t="inlineStr">
        <is>
          <t>U</t>
        </is>
      </c>
      <c r="S1225" s="23" t="n"/>
      <c r="T1225" s="14">
        <f>IF(Z1225=0,IF(ISNUMBER(SEARCH("X",AV1225)),"Unrated (0-5; X)","Unrated (0-5)"),IF(Z1225=1,V1225&amp;"/5",V1225&amp;"-"&amp;X1225&amp;"/5 (P"&amp;IF(ISNUMBER(SEARCH("X",AV1225)),"; X","")&amp;")"))</f>
        <v/>
      </c>
      <c r="U1225" s="26">
        <f>IF(AS1225=0,"",IF(AR1225=0,"Incomplete/invalid",IF(AA1225=0,IF(ISNUMBER(SEARCH("X",AW1225)),"Unrated (0-5; X)","Unrated (0-5)"),IF(AA1225=1,W1225&amp;"/5",W1225&amp;"-"&amp;Y1225&amp;"/5 (P"&amp;IF(ISNUMBER(SEARCH("X",AW1225)),"; X","")&amp;")"))))</f>
        <v/>
      </c>
      <c r="V1225" s="53">
        <f>LEN(AV1225)-LEN(SUBSTITUTE(AV1225,"Y",""))</f>
        <v/>
      </c>
      <c r="W1225" s="54">
        <f>IF(AR1225=1,LEN(AW1225)-LEN(SUBSTITUTE(AW1225,"Y","")),"")</f>
        <v/>
      </c>
      <c r="X1225" s="53">
        <f>5-(LEN(AV1225)-LEN(SUBSTITUTE(AV1225,"N","")))</f>
        <v/>
      </c>
      <c r="Y1225" s="54">
        <f>IF(AR1225=1,5-(LEN(AW1225)-LEN(SUBSTITUTE(AW1225,"N",""))),"")</f>
        <v/>
      </c>
      <c r="Z1225" s="55">
        <f>(V1225+5-X1225)/5</f>
        <v/>
      </c>
      <c r="AA1225" s="56">
        <f>IF(AR1225=1,(W1225+5-Y1225)/5,"")</f>
        <v/>
      </c>
      <c r="AB1225" s="57">
        <f>D1225*V1225/5</f>
        <v/>
      </c>
      <c r="AC1225" s="58">
        <f>IF(AR1225=1,D1225*W1225/5,"")</f>
        <v/>
      </c>
      <c r="AD1225" s="57">
        <f>D1225*X1225/5</f>
        <v/>
      </c>
      <c r="AE1225" s="58">
        <f>IF(AR1225=1,D1225*Y1225/5,"")</f>
        <v/>
      </c>
      <c r="AF1225" s="57">
        <f>D1225*Z1225</f>
        <v/>
      </c>
      <c r="AG1225" s="58">
        <f>IF(AR1225=1,D1225*AA1225,"")</f>
        <v/>
      </c>
      <c r="AH1225" s="14" t="inlineStr">
        <is>
          <t>Y: none | N: none | X: none | U: E1, E2, E3, E4, E5. See dataset-specific evidence note in MCDM_Grades and the complete rules in MCDM_Rubric.</t>
        </is>
      </c>
      <c r="AI1225" s="27" t="n"/>
      <c r="AJ1225" s="14" t="inlineStr">
        <is>
          <t>https://www.kaggle.com/datasets/farzadnekouei/pothole-image-segmentation-dataset</t>
        </is>
      </c>
      <c r="AK1225" s="27" t="n"/>
      <c r="AL1225" s="14" t="inlineStr">
        <is>
          <t>P: primary documentation (not evaluator-verified data quality)</t>
        </is>
      </c>
      <c r="AM1225" s="27" t="n"/>
      <c r="AN1225" s="14" t="inlineStr">
        <is>
          <t>Kaggle dataset 3887050 v2</t>
        </is>
      </c>
      <c r="AO1225" s="27" t="n"/>
      <c r="AP1225" s="14" t="inlineStr">
        <is>
          <t>2026-09-07</t>
        </is>
      </c>
      <c r="AQ1225" s="27" t="n"/>
      <c r="AR1225" s="14">
        <f>IF(AND(AS1225=5,LEN(AW1225)=5,LEN(SUBSTITUTE(SUBSTITUTE(SUBSTITUTE(SUBSTITUTE(AW1225,"Y",""),"N",""),"U",""),"X",""))=0),1,0)</f>
        <v/>
      </c>
      <c r="AS1225" s="14">
        <f>COUNTA(G1225,J1225,M1225,P1225,S1225)</f>
        <v/>
      </c>
      <c r="AT1225" s="14">
        <f>SUM(IF(OR(G1225="Y",G1225="N",G1225="U",G1225="X"),IF(G1225=F1225,1,0),0),IF(OR(J1225="Y",J1225="N",J1225="U",J1225="X"),IF(J1225=I1225,1,0),0),IF(OR(M1225="Y",M1225="N",M1225="U",M1225="X"),IF(M1225=L1225,1,0),0),IF(OR(P1225="Y",P1225="N",P1225="U",P1225="X"),IF(P1225=O1225,1,0),0),IF(OR(S1225="Y",S1225="N",S1225="U",S1225="X"),IF(S1225=R1225,1,0),0))</f>
        <v/>
      </c>
      <c r="AU1225" s="14">
        <f>A1225&amp;"|"&amp;LEFT(C1225,1)</f>
        <v/>
      </c>
      <c r="AV1225" s="14">
        <f>F1225&amp;I1225&amp;L1225&amp;O1225&amp;R1225</f>
        <v/>
      </c>
      <c r="AW1225" s="14">
        <f>G1225&amp;J1225&amp;M1225&amp;P1225&amp;S1225</f>
        <v/>
      </c>
    </row>
    <row r="1226" ht="70" customHeight="1">
      <c r="A1226" s="14" t="inlineStr">
        <is>
          <t>DS-154</t>
        </is>
      </c>
      <c r="B1226" s="14" t="inlineStr">
        <is>
          <t>Pothole Patrol Normalized Dataset (KHADDA MASTER)</t>
        </is>
      </c>
      <c r="C1226" s="14" t="inlineStr">
        <is>
          <t>A Access</t>
        </is>
      </c>
      <c r="D1226" s="14">
        <f>MCDM_Settings!$D$7</f>
        <v/>
      </c>
      <c r="E1226" s="14" t="inlineStr">
        <is>
          <t>A1 Find the release</t>
        </is>
      </c>
      <c r="F1226" s="21" t="inlineStr">
        <is>
          <t>Y</t>
        </is>
      </c>
      <c r="G1226" s="23" t="n"/>
      <c r="H1226" s="14" t="inlineStr">
        <is>
          <t>A2 Get the data</t>
        </is>
      </c>
      <c r="I1226" s="21" t="inlineStr">
        <is>
          <t>Y</t>
        </is>
      </c>
      <c r="J1226" s="23" t="n"/>
      <c r="K1226" s="14" t="inlineStr">
        <is>
          <t>A3 Check the license</t>
        </is>
      </c>
      <c r="L1226" s="21" t="inlineStr">
        <is>
          <t>Y</t>
        </is>
      </c>
      <c r="M1226" s="23" t="n"/>
      <c r="N1226" s="14" t="inlineStr">
        <is>
          <t>A4 Check other rights</t>
        </is>
      </c>
      <c r="O1226" s="21" t="inlineStr">
        <is>
          <t>U</t>
        </is>
      </c>
      <c r="P1226" s="23" t="n"/>
      <c r="Q1226" s="14" t="inlineStr">
        <is>
          <t>A5 Open a sample</t>
        </is>
      </c>
      <c r="R1226" s="21" t="inlineStr">
        <is>
          <t>U</t>
        </is>
      </c>
      <c r="S1226" s="23" t="n"/>
      <c r="T1226" s="14">
        <f>IF(Z1226=0,IF(ISNUMBER(SEARCH("X",AV1226)),"Unrated (0-5; X)","Unrated (0-5)"),IF(Z1226=1,V1226&amp;"/5",V1226&amp;"-"&amp;X1226&amp;"/5 (P"&amp;IF(ISNUMBER(SEARCH("X",AV1226)),"; X","")&amp;")"))</f>
        <v/>
      </c>
      <c r="U1226" s="26">
        <f>IF(AS1226=0,"",IF(AR1226=0,"Incomplete/invalid",IF(AA1226=0,IF(ISNUMBER(SEARCH("X",AW1226)),"Unrated (0-5; X)","Unrated (0-5)"),IF(AA1226=1,W1226&amp;"/5",W1226&amp;"-"&amp;Y1226&amp;"/5 (P"&amp;IF(ISNUMBER(SEARCH("X",AW1226)),"; X","")&amp;")"))))</f>
        <v/>
      </c>
      <c r="V1226" s="53">
        <f>LEN(AV1226)-LEN(SUBSTITUTE(AV1226,"Y",""))</f>
        <v/>
      </c>
      <c r="W1226" s="54">
        <f>IF(AR1226=1,LEN(AW1226)-LEN(SUBSTITUTE(AW1226,"Y","")),"")</f>
        <v/>
      </c>
      <c r="X1226" s="53">
        <f>5-(LEN(AV1226)-LEN(SUBSTITUTE(AV1226,"N","")))</f>
        <v/>
      </c>
      <c r="Y1226" s="54">
        <f>IF(AR1226=1,5-(LEN(AW1226)-LEN(SUBSTITUTE(AW1226,"N",""))),"")</f>
        <v/>
      </c>
      <c r="Z1226" s="55">
        <f>(V1226+5-X1226)/5</f>
        <v/>
      </c>
      <c r="AA1226" s="56">
        <f>IF(AR1226=1,(W1226+5-Y1226)/5,"")</f>
        <v/>
      </c>
      <c r="AB1226" s="57">
        <f>D1226*V1226/5</f>
        <v/>
      </c>
      <c r="AC1226" s="58">
        <f>IF(AR1226=1,D1226*W1226/5,"")</f>
        <v/>
      </c>
      <c r="AD1226" s="57">
        <f>D1226*X1226/5</f>
        <v/>
      </c>
      <c r="AE1226" s="58">
        <f>IF(AR1226=1,D1226*Y1226/5,"")</f>
        <v/>
      </c>
      <c r="AF1226" s="57">
        <f>D1226*Z1226</f>
        <v/>
      </c>
      <c r="AG1226" s="58">
        <f>IF(AR1226=1,D1226*AA1226,"")</f>
        <v/>
      </c>
      <c r="AH1226" s="14" t="inlineStr">
        <is>
          <t>Y: A1, A2, A3 | N: none | X: none | U: A4, A5. See dataset-specific evidence note in MCDM_Grades and the complete rules in MCDM_Rubric.</t>
        </is>
      </c>
      <c r="AI1226" s="27" t="n"/>
      <c r="AJ1226" s="14" t="inlineStr">
        <is>
          <t>https://www.kaggle.com/datasets/abdulrahmanksaeed/pothole-patrol-normalized-dataset</t>
        </is>
      </c>
      <c r="AK1226" s="27" t="n"/>
      <c r="AL1226" s="14" t="inlineStr">
        <is>
          <t>P: primary documentation (not evaluator-verified data quality)</t>
        </is>
      </c>
      <c r="AM1226" s="27" t="n"/>
      <c r="AN1226" s="14" t="inlineStr">
        <is>
          <t>Kaggle dataset 10400098 v1</t>
        </is>
      </c>
      <c r="AO1226" s="27" t="n"/>
      <c r="AP1226" s="14" t="inlineStr">
        <is>
          <t>2026-09-07</t>
        </is>
      </c>
      <c r="AQ1226" s="27" t="n"/>
      <c r="AR1226" s="14">
        <f>IF(AND(AS1226=5,LEN(AW1226)=5,LEN(SUBSTITUTE(SUBSTITUTE(SUBSTITUTE(SUBSTITUTE(AW1226,"Y",""),"N",""),"U",""),"X",""))=0),1,0)</f>
        <v/>
      </c>
      <c r="AS1226" s="14">
        <f>COUNTA(G1226,J1226,M1226,P1226,S1226)</f>
        <v/>
      </c>
      <c r="AT1226" s="14">
        <f>SUM(IF(OR(G1226="Y",G1226="N",G1226="U",G1226="X"),IF(G1226=F1226,1,0),0),IF(OR(J1226="Y",J1226="N",J1226="U",J1226="X"),IF(J1226=I1226,1,0),0),IF(OR(M1226="Y",M1226="N",M1226="U",M1226="X"),IF(M1226=L1226,1,0),0),IF(OR(P1226="Y",P1226="N",P1226="U",P1226="X"),IF(P1226=O1226,1,0),0),IF(OR(S1226="Y",S1226="N",S1226="U",S1226="X"),IF(S1226=R1226,1,0),0))</f>
        <v/>
      </c>
      <c r="AU1226" s="14">
        <f>A1226&amp;"|"&amp;LEFT(C1226,1)</f>
        <v/>
      </c>
      <c r="AV1226" s="14">
        <f>F1226&amp;I1226&amp;L1226&amp;O1226&amp;R1226</f>
        <v/>
      </c>
      <c r="AW1226" s="14">
        <f>G1226&amp;J1226&amp;M1226&amp;P1226&amp;S1226</f>
        <v/>
      </c>
    </row>
    <row r="1227" ht="70" customHeight="1">
      <c r="A1227" s="14" t="inlineStr">
        <is>
          <t>DS-154</t>
        </is>
      </c>
      <c r="B1227" s="14" t="inlineStr">
        <is>
          <t>Pothole Patrol Normalized Dataset (KHADDA MASTER)</t>
        </is>
      </c>
      <c r="C1227" s="14" t="inlineStr">
        <is>
          <t>L Label Quality</t>
        </is>
      </c>
      <c r="D1227" s="14">
        <f>MCDM_Settings!$D$8</f>
        <v/>
      </c>
      <c r="E1227" s="14" t="inlineStr">
        <is>
          <t>L1 Define the targets</t>
        </is>
      </c>
      <c r="F1227" s="21" t="inlineStr">
        <is>
          <t>Y</t>
        </is>
      </c>
      <c r="G1227" s="23" t="n"/>
      <c r="H1227" s="14" t="inlineStr">
        <is>
          <t>L2 Explain the rules</t>
        </is>
      </c>
      <c r="I1227" s="21" t="inlineStr">
        <is>
          <t>U</t>
        </is>
      </c>
      <c r="J1227" s="23" t="n"/>
      <c r="K1227" s="14" t="inlineStr">
        <is>
          <t>L3 Identify the team</t>
        </is>
      </c>
      <c r="L1227" s="21" t="inlineStr">
        <is>
          <t>U</t>
        </is>
      </c>
      <c r="M1227" s="23" t="n"/>
      <c r="N1227" s="14" t="inlineStr">
        <is>
          <t>L4 Review and correct</t>
        </is>
      </c>
      <c r="O1227" s="21" t="inlineStr">
        <is>
          <t>U</t>
        </is>
      </c>
      <c r="P1227" s="23" t="n"/>
      <c r="Q1227" s="14" t="inlineStr">
        <is>
          <t>L5 Measure reliability</t>
        </is>
      </c>
      <c r="R1227" s="21" t="inlineStr">
        <is>
          <t>U</t>
        </is>
      </c>
      <c r="S1227" s="23" t="n"/>
      <c r="T1227" s="14">
        <f>IF(Z1227=0,IF(ISNUMBER(SEARCH("X",AV1227)),"Unrated (0-5; X)","Unrated (0-5)"),IF(Z1227=1,V1227&amp;"/5",V1227&amp;"-"&amp;X1227&amp;"/5 (P"&amp;IF(ISNUMBER(SEARCH("X",AV1227)),"; X","")&amp;")"))</f>
        <v/>
      </c>
      <c r="U1227" s="26">
        <f>IF(AS1227=0,"",IF(AR1227=0,"Incomplete/invalid",IF(AA1227=0,IF(ISNUMBER(SEARCH("X",AW1227)),"Unrated (0-5; X)","Unrated (0-5)"),IF(AA1227=1,W1227&amp;"/5",W1227&amp;"-"&amp;Y1227&amp;"/5 (P"&amp;IF(ISNUMBER(SEARCH("X",AW1227)),"; X","")&amp;")"))))</f>
        <v/>
      </c>
      <c r="V1227" s="53">
        <f>LEN(AV1227)-LEN(SUBSTITUTE(AV1227,"Y",""))</f>
        <v/>
      </c>
      <c r="W1227" s="54">
        <f>IF(AR1227=1,LEN(AW1227)-LEN(SUBSTITUTE(AW1227,"Y","")),"")</f>
        <v/>
      </c>
      <c r="X1227" s="53">
        <f>5-(LEN(AV1227)-LEN(SUBSTITUTE(AV1227,"N","")))</f>
        <v/>
      </c>
      <c r="Y1227" s="54">
        <f>IF(AR1227=1,5-(LEN(AW1227)-LEN(SUBSTITUTE(AW1227,"N",""))),"")</f>
        <v/>
      </c>
      <c r="Z1227" s="55">
        <f>(V1227+5-X1227)/5</f>
        <v/>
      </c>
      <c r="AA1227" s="56">
        <f>IF(AR1227=1,(W1227+5-Y1227)/5,"")</f>
        <v/>
      </c>
      <c r="AB1227" s="57">
        <f>D1227*V1227/5</f>
        <v/>
      </c>
      <c r="AC1227" s="58">
        <f>IF(AR1227=1,D1227*W1227/5,"")</f>
        <v/>
      </c>
      <c r="AD1227" s="57">
        <f>D1227*X1227/5</f>
        <v/>
      </c>
      <c r="AE1227" s="58">
        <f>IF(AR1227=1,D1227*Y1227/5,"")</f>
        <v/>
      </c>
      <c r="AF1227" s="57">
        <f>D1227*Z1227</f>
        <v/>
      </c>
      <c r="AG1227" s="58">
        <f>IF(AR1227=1,D1227*AA1227,"")</f>
        <v/>
      </c>
      <c r="AH1227" s="14" t="inlineStr">
        <is>
          <t>Y: L1 | N: none | X: none | U: L2, L3, L4, L5. See dataset-specific evidence note in MCDM_Grades and the complete rules in MCDM_Rubric.</t>
        </is>
      </c>
      <c r="AI1227" s="27" t="n"/>
      <c r="AJ1227" s="14" t="inlineStr">
        <is>
          <t>https://www.kaggle.com/datasets/abdulrahmanksaeed/pothole-patrol-normalized-dataset</t>
        </is>
      </c>
      <c r="AK1227" s="27" t="n"/>
      <c r="AL1227" s="14" t="inlineStr">
        <is>
          <t>P: primary documentation (not evaluator-verified data quality)</t>
        </is>
      </c>
      <c r="AM1227" s="27" t="n"/>
      <c r="AN1227" s="14" t="inlineStr">
        <is>
          <t>Kaggle dataset 10400098 v1</t>
        </is>
      </c>
      <c r="AO1227" s="27" t="n"/>
      <c r="AP1227" s="14" t="inlineStr">
        <is>
          <t>2026-09-07</t>
        </is>
      </c>
      <c r="AQ1227" s="27" t="n"/>
      <c r="AR1227" s="14">
        <f>IF(AND(AS1227=5,LEN(AW1227)=5,LEN(SUBSTITUTE(SUBSTITUTE(SUBSTITUTE(SUBSTITUTE(AW1227,"Y",""),"N",""),"U",""),"X",""))=0),1,0)</f>
        <v/>
      </c>
      <c r="AS1227" s="14">
        <f>COUNTA(G1227,J1227,M1227,P1227,S1227)</f>
        <v/>
      </c>
      <c r="AT1227" s="14">
        <f>SUM(IF(OR(G1227="Y",G1227="N",G1227="U",G1227="X"),IF(G1227=F1227,1,0),0),IF(OR(J1227="Y",J1227="N",J1227="U",J1227="X"),IF(J1227=I1227,1,0),0),IF(OR(M1227="Y",M1227="N",M1227="U",M1227="X"),IF(M1227=L1227,1,0),0),IF(OR(P1227="Y",P1227="N",P1227="U",P1227="X"),IF(P1227=O1227,1,0),0),IF(OR(S1227="Y",S1227="N",S1227="U",S1227="X"),IF(S1227=R1227,1,0),0))</f>
        <v/>
      </c>
      <c r="AU1227" s="14">
        <f>A1227&amp;"|"&amp;LEFT(C1227,1)</f>
        <v/>
      </c>
      <c r="AV1227" s="14">
        <f>F1227&amp;I1227&amp;L1227&amp;O1227&amp;R1227</f>
        <v/>
      </c>
      <c r="AW1227" s="14">
        <f>G1227&amp;J1227&amp;M1227&amp;P1227&amp;S1227</f>
        <v/>
      </c>
    </row>
    <row r="1228" ht="70" customHeight="1">
      <c r="A1228" s="14" t="inlineStr">
        <is>
          <t>DS-154</t>
        </is>
      </c>
      <c r="B1228" s="14" t="inlineStr">
        <is>
          <t>Pothole Patrol Normalized Dataset (KHADDA MASTER)</t>
        </is>
      </c>
      <c r="C1228" s="14" t="inlineStr">
        <is>
          <t>D Documentation</t>
        </is>
      </c>
      <c r="D1228" s="14">
        <f>MCDM_Settings!$D$9</f>
        <v/>
      </c>
      <c r="E1228" s="14" t="inlineStr">
        <is>
          <t>D1 Describe the files</t>
        </is>
      </c>
      <c r="F1228" s="21" t="inlineStr">
        <is>
          <t>U</t>
        </is>
      </c>
      <c r="G1228" s="23" t="n"/>
      <c r="H1228" s="14" t="inlineStr">
        <is>
          <t>D2 Explain the source</t>
        </is>
      </c>
      <c r="I1228" s="21" t="inlineStr">
        <is>
          <t>Y</t>
        </is>
      </c>
      <c r="J1228" s="23" t="n"/>
      <c r="K1228" s="14" t="inlineStr">
        <is>
          <t>D3 Track the version</t>
        </is>
      </c>
      <c r="L1228" s="21" t="inlineStr">
        <is>
          <t>Y</t>
        </is>
      </c>
      <c r="M1228" s="23" t="n"/>
      <c r="N1228" s="14" t="inlineStr">
        <is>
          <t>D4 State the limits</t>
        </is>
      </c>
      <c r="O1228" s="21" t="inlineStr">
        <is>
          <t>U</t>
        </is>
      </c>
      <c r="P1228" s="23" t="n"/>
      <c r="Q1228" s="14" t="inlineStr">
        <is>
          <t>D5 Locate the details</t>
        </is>
      </c>
      <c r="R1228" s="21" t="inlineStr">
        <is>
          <t>Y</t>
        </is>
      </c>
      <c r="S1228" s="23" t="n"/>
      <c r="T1228" s="14">
        <f>IF(Z1228=0,IF(ISNUMBER(SEARCH("X",AV1228)),"Unrated (0-5; X)","Unrated (0-5)"),IF(Z1228=1,V1228&amp;"/5",V1228&amp;"-"&amp;X1228&amp;"/5 (P"&amp;IF(ISNUMBER(SEARCH("X",AV1228)),"; X","")&amp;")"))</f>
        <v/>
      </c>
      <c r="U1228" s="26">
        <f>IF(AS1228=0,"",IF(AR1228=0,"Incomplete/invalid",IF(AA1228=0,IF(ISNUMBER(SEARCH("X",AW1228)),"Unrated (0-5; X)","Unrated (0-5)"),IF(AA1228=1,W1228&amp;"/5",W1228&amp;"-"&amp;Y1228&amp;"/5 (P"&amp;IF(ISNUMBER(SEARCH("X",AW1228)),"; X","")&amp;")"))))</f>
        <v/>
      </c>
      <c r="V1228" s="53">
        <f>LEN(AV1228)-LEN(SUBSTITUTE(AV1228,"Y",""))</f>
        <v/>
      </c>
      <c r="W1228" s="54">
        <f>IF(AR1228=1,LEN(AW1228)-LEN(SUBSTITUTE(AW1228,"Y","")),"")</f>
        <v/>
      </c>
      <c r="X1228" s="53">
        <f>5-(LEN(AV1228)-LEN(SUBSTITUTE(AV1228,"N","")))</f>
        <v/>
      </c>
      <c r="Y1228" s="54">
        <f>IF(AR1228=1,5-(LEN(AW1228)-LEN(SUBSTITUTE(AW1228,"N",""))),"")</f>
        <v/>
      </c>
      <c r="Z1228" s="55">
        <f>(V1228+5-X1228)/5</f>
        <v/>
      </c>
      <c r="AA1228" s="56">
        <f>IF(AR1228=1,(W1228+5-Y1228)/5,"")</f>
        <v/>
      </c>
      <c r="AB1228" s="57">
        <f>D1228*V1228/5</f>
        <v/>
      </c>
      <c r="AC1228" s="58">
        <f>IF(AR1228=1,D1228*W1228/5,"")</f>
        <v/>
      </c>
      <c r="AD1228" s="57">
        <f>D1228*X1228/5</f>
        <v/>
      </c>
      <c r="AE1228" s="58">
        <f>IF(AR1228=1,D1228*Y1228/5,"")</f>
        <v/>
      </c>
      <c r="AF1228" s="57">
        <f>D1228*Z1228</f>
        <v/>
      </c>
      <c r="AG1228" s="58">
        <f>IF(AR1228=1,D1228*AA1228,"")</f>
        <v/>
      </c>
      <c r="AH1228" s="14" t="inlineStr">
        <is>
          <t>Y: D2, D3, D5 | N: none | X: none | U: D1, D4. See dataset-specific evidence note in MCDM_Grades and the complete rules in MCDM_Rubric.</t>
        </is>
      </c>
      <c r="AI1228" s="27" t="n"/>
      <c r="AJ1228" s="14" t="inlineStr">
        <is>
          <t>https://www.kaggle.com/datasets/abdulrahmanksaeed/pothole-patrol-normalized-dataset</t>
        </is>
      </c>
      <c r="AK1228" s="27" t="n"/>
      <c r="AL1228" s="14" t="inlineStr">
        <is>
          <t>P: primary documentation (not evaluator-verified data quality)</t>
        </is>
      </c>
      <c r="AM1228" s="27" t="n"/>
      <c r="AN1228" s="14" t="inlineStr">
        <is>
          <t>Kaggle dataset 10400098 v1</t>
        </is>
      </c>
      <c r="AO1228" s="27" t="n"/>
      <c r="AP1228" s="14" t="inlineStr">
        <is>
          <t>2026-09-07</t>
        </is>
      </c>
      <c r="AQ1228" s="27" t="n"/>
      <c r="AR1228" s="14">
        <f>IF(AND(AS1228=5,LEN(AW1228)=5,LEN(SUBSTITUTE(SUBSTITUTE(SUBSTITUTE(SUBSTITUTE(AW1228,"Y",""),"N",""),"U",""),"X",""))=0),1,0)</f>
        <v/>
      </c>
      <c r="AS1228" s="14">
        <f>COUNTA(G1228,J1228,M1228,P1228,S1228)</f>
        <v/>
      </c>
      <c r="AT1228" s="14">
        <f>SUM(IF(OR(G1228="Y",G1228="N",G1228="U",G1228="X"),IF(G1228=F1228,1,0),0),IF(OR(J1228="Y",J1228="N",J1228="U",J1228="X"),IF(J1228=I1228,1,0),0),IF(OR(M1228="Y",M1228="N",M1228="U",M1228="X"),IF(M1228=L1228,1,0),0),IF(OR(P1228="Y",P1228="N",P1228="U",P1228="X"),IF(P1228=O1228,1,0),0),IF(OR(S1228="Y",S1228="N",S1228="U",S1228="X"),IF(S1228=R1228,1,0),0))</f>
        <v/>
      </c>
      <c r="AU1228" s="14">
        <f>A1228&amp;"|"&amp;LEFT(C1228,1)</f>
        <v/>
      </c>
      <c r="AV1228" s="14">
        <f>F1228&amp;I1228&amp;L1228&amp;O1228&amp;R1228</f>
        <v/>
      </c>
      <c r="AW1228" s="14">
        <f>G1228&amp;J1228&amp;M1228&amp;P1228&amp;S1228</f>
        <v/>
      </c>
    </row>
    <row r="1229" ht="70" customHeight="1">
      <c r="A1229" s="14" t="inlineStr">
        <is>
          <t>DS-154</t>
        </is>
      </c>
      <c r="B1229" s="14" t="inlineStr">
        <is>
          <t>Pothole Patrol Normalized Dataset (KHADDA MASTER)</t>
        </is>
      </c>
      <c r="C1229" s="14" t="inlineStr">
        <is>
          <t>C Sample Size</t>
        </is>
      </c>
      <c r="D1229" s="14">
        <f>MCDM_Settings!$D$10</f>
        <v/>
      </c>
      <c r="E1229" s="14" t="inlineStr">
        <is>
          <t>C1 Count originals</t>
        </is>
      </c>
      <c r="F1229" s="21" t="inlineStr">
        <is>
          <t>U</t>
        </is>
      </c>
      <c r="G1229" s="23" t="n"/>
      <c r="H1229" s="14" t="inlineStr">
        <is>
          <t>C2 Count each class</t>
        </is>
      </c>
      <c r="I1229" s="21" t="inlineStr">
        <is>
          <t>U</t>
        </is>
      </c>
      <c r="J1229" s="23" t="n"/>
      <c r="K1229" s="14" t="inlineStr">
        <is>
          <t>C3 Count each group</t>
        </is>
      </c>
      <c r="L1229" s="21" t="inlineStr">
        <is>
          <t>U</t>
        </is>
      </c>
      <c r="M1229" s="23" t="n"/>
      <c r="N1229" s="14" t="inlineStr">
        <is>
          <t>C4 Count each split</t>
        </is>
      </c>
      <c r="O1229" s="21" t="inlineStr">
        <is>
          <t>U</t>
        </is>
      </c>
      <c r="P1229" s="23" t="n"/>
      <c r="Q1229" s="14" t="inlineStr">
        <is>
          <t>C5 Justify the size</t>
        </is>
      </c>
      <c r="R1229" s="21" t="inlineStr">
        <is>
          <t>U</t>
        </is>
      </c>
      <c r="S1229" s="23" t="n"/>
      <c r="T1229" s="14">
        <f>IF(Z1229=0,IF(ISNUMBER(SEARCH("X",AV1229)),"Unrated (0-5; X)","Unrated (0-5)"),IF(Z1229=1,V1229&amp;"/5",V1229&amp;"-"&amp;X1229&amp;"/5 (P"&amp;IF(ISNUMBER(SEARCH("X",AV1229)),"; X","")&amp;")"))</f>
        <v/>
      </c>
      <c r="U1229" s="26">
        <f>IF(AS1229=0,"",IF(AR1229=0,"Incomplete/invalid",IF(AA1229=0,IF(ISNUMBER(SEARCH("X",AW1229)),"Unrated (0-5; X)","Unrated (0-5)"),IF(AA1229=1,W1229&amp;"/5",W1229&amp;"-"&amp;Y1229&amp;"/5 (P"&amp;IF(ISNUMBER(SEARCH("X",AW1229)),"; X","")&amp;")"))))</f>
        <v/>
      </c>
      <c r="V1229" s="53">
        <f>LEN(AV1229)-LEN(SUBSTITUTE(AV1229,"Y",""))</f>
        <v/>
      </c>
      <c r="W1229" s="54">
        <f>IF(AR1229=1,LEN(AW1229)-LEN(SUBSTITUTE(AW1229,"Y","")),"")</f>
        <v/>
      </c>
      <c r="X1229" s="53">
        <f>5-(LEN(AV1229)-LEN(SUBSTITUTE(AV1229,"N","")))</f>
        <v/>
      </c>
      <c r="Y1229" s="54">
        <f>IF(AR1229=1,5-(LEN(AW1229)-LEN(SUBSTITUTE(AW1229,"N",""))),"")</f>
        <v/>
      </c>
      <c r="Z1229" s="55">
        <f>(V1229+5-X1229)/5</f>
        <v/>
      </c>
      <c r="AA1229" s="56">
        <f>IF(AR1229=1,(W1229+5-Y1229)/5,"")</f>
        <v/>
      </c>
      <c r="AB1229" s="57">
        <f>D1229*V1229/5</f>
        <v/>
      </c>
      <c r="AC1229" s="58">
        <f>IF(AR1229=1,D1229*W1229/5,"")</f>
        <v/>
      </c>
      <c r="AD1229" s="57">
        <f>D1229*X1229/5</f>
        <v/>
      </c>
      <c r="AE1229" s="58">
        <f>IF(AR1229=1,D1229*Y1229/5,"")</f>
        <v/>
      </c>
      <c r="AF1229" s="57">
        <f>D1229*Z1229</f>
        <v/>
      </c>
      <c r="AG1229" s="58">
        <f>IF(AR1229=1,D1229*AA1229,"")</f>
        <v/>
      </c>
      <c r="AH1229" s="14" t="inlineStr">
        <is>
          <t>Y: none | N: none | X: none | U: C1, C2, C3, C4, C5. See dataset-specific evidence note in MCDM_Grades and the complete rules in MCDM_Rubric.</t>
        </is>
      </c>
      <c r="AI1229" s="27" t="n"/>
      <c r="AJ1229" s="14" t="inlineStr">
        <is>
          <t>https://www.kaggle.com/datasets/abdulrahmanksaeed/pothole-patrol-normalized-dataset</t>
        </is>
      </c>
      <c r="AK1229" s="27" t="n"/>
      <c r="AL1229" s="14" t="inlineStr">
        <is>
          <t>P: primary documentation (not evaluator-verified data quality)</t>
        </is>
      </c>
      <c r="AM1229" s="27" t="n"/>
      <c r="AN1229" s="14" t="inlineStr">
        <is>
          <t>Kaggle dataset 10400098 v1</t>
        </is>
      </c>
      <c r="AO1229" s="27" t="n"/>
      <c r="AP1229" s="14" t="inlineStr">
        <is>
          <t>2026-09-07</t>
        </is>
      </c>
      <c r="AQ1229" s="27" t="n"/>
      <c r="AR1229" s="14">
        <f>IF(AND(AS1229=5,LEN(AW1229)=5,LEN(SUBSTITUTE(SUBSTITUTE(SUBSTITUTE(SUBSTITUTE(AW1229,"Y",""),"N",""),"U",""),"X",""))=0),1,0)</f>
        <v/>
      </c>
      <c r="AS1229" s="14">
        <f>COUNTA(G1229,J1229,M1229,P1229,S1229)</f>
        <v/>
      </c>
      <c r="AT1229" s="14">
        <f>SUM(IF(OR(G1229="Y",G1229="N",G1229="U",G1229="X"),IF(G1229=F1229,1,0),0),IF(OR(J1229="Y",J1229="N",J1229="U",J1229="X"),IF(J1229=I1229,1,0),0),IF(OR(M1229="Y",M1229="N",M1229="U",M1229="X"),IF(M1229=L1229,1,0),0),IF(OR(P1229="Y",P1229="N",P1229="U",P1229="X"),IF(P1229=O1229,1,0),0),IF(OR(S1229="Y",S1229="N",S1229="U",S1229="X"),IF(S1229=R1229,1,0),0))</f>
        <v/>
      </c>
      <c r="AU1229" s="14">
        <f>A1229&amp;"|"&amp;LEFT(C1229,1)</f>
        <v/>
      </c>
      <c r="AV1229" s="14">
        <f>F1229&amp;I1229&amp;L1229&amp;O1229&amp;R1229</f>
        <v/>
      </c>
      <c r="AW1229" s="14">
        <f>G1229&amp;J1229&amp;M1229&amp;P1229&amp;S1229</f>
        <v/>
      </c>
    </row>
    <row r="1230" ht="70" customHeight="1">
      <c r="A1230" s="14" t="inlineStr">
        <is>
          <t>DS-154</t>
        </is>
      </c>
      <c r="B1230" s="14" t="inlineStr">
        <is>
          <t>Pothole Patrol Normalized Dataset (KHADDA MASTER)</t>
        </is>
      </c>
      <c r="C1230" s="14" t="inlineStr">
        <is>
          <t>R Domain Fit</t>
        </is>
      </c>
      <c r="D1230" s="14">
        <f>MCDM_Settings!$D$11</f>
        <v/>
      </c>
      <c r="E1230" s="14" t="inlineStr">
        <is>
          <t>R1 Define the domain</t>
        </is>
      </c>
      <c r="F1230" s="21" t="inlineStr">
        <is>
          <t>Y</t>
        </is>
      </c>
      <c r="G1230" s="23" t="n"/>
      <c r="H1230" s="14" t="inlineStr">
        <is>
          <t>R2 Describe coverage</t>
        </is>
      </c>
      <c r="I1230" s="21" t="inlineStr">
        <is>
          <t>Y</t>
        </is>
      </c>
      <c r="J1230" s="23" t="n"/>
      <c r="K1230" s="14" t="inlineStr">
        <is>
          <t>R3 Compare the target</t>
        </is>
      </c>
      <c r="L1230" s="21" t="inlineStr">
        <is>
          <t>U</t>
        </is>
      </c>
      <c r="M1230" s="23" t="n"/>
      <c r="N1230" s="14" t="inlineStr">
        <is>
          <t>R4 Check for bias</t>
        </is>
      </c>
      <c r="O1230" s="21" t="inlineStr">
        <is>
          <t>U</t>
        </is>
      </c>
      <c r="P1230" s="23" t="n"/>
      <c r="Q1230" s="14" t="inlineStr">
        <is>
          <t>R5 Test a new domain</t>
        </is>
      </c>
      <c r="R1230" s="21" t="inlineStr">
        <is>
          <t>U</t>
        </is>
      </c>
      <c r="S1230" s="23" t="n"/>
      <c r="T1230" s="14">
        <f>IF(Z1230=0,IF(ISNUMBER(SEARCH("X",AV1230)),"Unrated (0-5; X)","Unrated (0-5)"),IF(Z1230=1,V1230&amp;"/5",V1230&amp;"-"&amp;X1230&amp;"/5 (P"&amp;IF(ISNUMBER(SEARCH("X",AV1230)),"; X","")&amp;")"))</f>
        <v/>
      </c>
      <c r="U1230" s="26">
        <f>IF(AS1230=0,"",IF(AR1230=0,"Incomplete/invalid",IF(AA1230=0,IF(ISNUMBER(SEARCH("X",AW1230)),"Unrated (0-5; X)","Unrated (0-5)"),IF(AA1230=1,W1230&amp;"/5",W1230&amp;"-"&amp;Y1230&amp;"/5 (P"&amp;IF(ISNUMBER(SEARCH("X",AW1230)),"; X","")&amp;")"))))</f>
        <v/>
      </c>
      <c r="V1230" s="53">
        <f>LEN(AV1230)-LEN(SUBSTITUTE(AV1230,"Y",""))</f>
        <v/>
      </c>
      <c r="W1230" s="54">
        <f>IF(AR1230=1,LEN(AW1230)-LEN(SUBSTITUTE(AW1230,"Y","")),"")</f>
        <v/>
      </c>
      <c r="X1230" s="53">
        <f>5-(LEN(AV1230)-LEN(SUBSTITUTE(AV1230,"N","")))</f>
        <v/>
      </c>
      <c r="Y1230" s="54">
        <f>IF(AR1230=1,5-(LEN(AW1230)-LEN(SUBSTITUTE(AW1230,"N",""))),"")</f>
        <v/>
      </c>
      <c r="Z1230" s="55">
        <f>(V1230+5-X1230)/5</f>
        <v/>
      </c>
      <c r="AA1230" s="56">
        <f>IF(AR1230=1,(W1230+5-Y1230)/5,"")</f>
        <v/>
      </c>
      <c r="AB1230" s="57">
        <f>D1230*V1230/5</f>
        <v/>
      </c>
      <c r="AC1230" s="58">
        <f>IF(AR1230=1,D1230*W1230/5,"")</f>
        <v/>
      </c>
      <c r="AD1230" s="57">
        <f>D1230*X1230/5</f>
        <v/>
      </c>
      <c r="AE1230" s="58">
        <f>IF(AR1230=1,D1230*Y1230/5,"")</f>
        <v/>
      </c>
      <c r="AF1230" s="57">
        <f>D1230*Z1230</f>
        <v/>
      </c>
      <c r="AG1230" s="58">
        <f>IF(AR1230=1,D1230*AA1230,"")</f>
        <v/>
      </c>
      <c r="AH1230" s="14" t="inlineStr">
        <is>
          <t>Y: R1, R2 | N: none | X: none | U: R3, R4, R5. See dataset-specific evidence note in MCDM_Grades and the complete rules in MCDM_Rubric.</t>
        </is>
      </c>
      <c r="AI1230" s="27" t="n"/>
      <c r="AJ1230" s="14" t="inlineStr">
        <is>
          <t>https://www.kaggle.com/datasets/abdulrahmanksaeed/pothole-patrol-normalized-dataset</t>
        </is>
      </c>
      <c r="AK1230" s="27" t="n"/>
      <c r="AL1230" s="14" t="inlineStr">
        <is>
          <t>P: primary documentation (not evaluator-verified data quality)</t>
        </is>
      </c>
      <c r="AM1230" s="27" t="n"/>
      <c r="AN1230" s="14" t="inlineStr">
        <is>
          <t>Kaggle dataset 10400098 v1</t>
        </is>
      </c>
      <c r="AO1230" s="27" t="n"/>
      <c r="AP1230" s="14" t="inlineStr">
        <is>
          <t>2026-09-07</t>
        </is>
      </c>
      <c r="AQ1230" s="27" t="n"/>
      <c r="AR1230" s="14">
        <f>IF(AND(AS1230=5,LEN(AW1230)=5,LEN(SUBSTITUTE(SUBSTITUTE(SUBSTITUTE(SUBSTITUTE(AW1230,"Y",""),"N",""),"U",""),"X",""))=0),1,0)</f>
        <v/>
      </c>
      <c r="AS1230" s="14">
        <f>COUNTA(G1230,J1230,M1230,P1230,S1230)</f>
        <v/>
      </c>
      <c r="AT1230" s="14">
        <f>SUM(IF(OR(G1230="Y",G1230="N",G1230="U",G1230="X"),IF(G1230=F1230,1,0),0),IF(OR(J1230="Y",J1230="N",J1230="U",J1230="X"),IF(J1230=I1230,1,0),0),IF(OR(M1230="Y",M1230="N",M1230="U",M1230="X"),IF(M1230=L1230,1,0),0),IF(OR(P1230="Y",P1230="N",P1230="U",P1230="X"),IF(P1230=O1230,1,0),0),IF(OR(S1230="Y",S1230="N",S1230="U",S1230="X"),IF(S1230=R1230,1,0),0))</f>
        <v/>
      </c>
      <c r="AU1230" s="14">
        <f>A1230&amp;"|"&amp;LEFT(C1230,1)</f>
        <v/>
      </c>
      <c r="AV1230" s="14">
        <f>F1230&amp;I1230&amp;L1230&amp;O1230&amp;R1230</f>
        <v/>
      </c>
      <c r="AW1230" s="14">
        <f>G1230&amp;J1230&amp;M1230&amp;P1230&amp;S1230</f>
        <v/>
      </c>
    </row>
    <row r="1231" ht="70" customHeight="1">
      <c r="A1231" s="14" t="inlineStr">
        <is>
          <t>DS-154</t>
        </is>
      </c>
      <c r="B1231" s="14" t="inlineStr">
        <is>
          <t>Pothole Patrol Normalized Dataset (KHADDA MASTER)</t>
        </is>
      </c>
      <c r="C1231" s="14" t="inlineStr">
        <is>
          <t>M Sensor Details</t>
        </is>
      </c>
      <c r="D1231" s="14">
        <f>MCDM_Settings!$D$12</f>
        <v/>
      </c>
      <c r="E1231" s="14" t="inlineStr">
        <is>
          <t>M1 Identify equipment</t>
        </is>
      </c>
      <c r="F1231" s="21" t="inlineStr">
        <is>
          <t>U</t>
        </is>
      </c>
      <c r="G1231" s="23" t="n"/>
      <c r="H1231" s="14" t="inlineStr">
        <is>
          <t>M2 Specify the scale</t>
        </is>
      </c>
      <c r="I1231" s="21" t="inlineStr">
        <is>
          <t>U</t>
        </is>
      </c>
      <c r="J1231" s="23" t="n"/>
      <c r="K1231" s="14" t="inlineStr">
        <is>
          <t>M3 Locate the records</t>
        </is>
      </c>
      <c r="L1231" s="21" t="inlineStr">
        <is>
          <t>U</t>
        </is>
      </c>
      <c r="M1231" s="23" t="n"/>
      <c r="N1231" s="14" t="inlineStr">
        <is>
          <t>M4 Report precision</t>
        </is>
      </c>
      <c r="O1231" s="21" t="inlineStr">
        <is>
          <t>U</t>
        </is>
      </c>
      <c r="P1231" s="23" t="n"/>
      <c r="Q1231" s="14" t="inlineStr">
        <is>
          <t>M5 Explain processing</t>
        </is>
      </c>
      <c r="R1231" s="21" t="inlineStr">
        <is>
          <t>Y</t>
        </is>
      </c>
      <c r="S1231" s="23" t="n"/>
      <c r="T1231" s="14">
        <f>IF(Z1231=0,IF(ISNUMBER(SEARCH("X",AV1231)),"Unrated (0-5; X)","Unrated (0-5)"),IF(Z1231=1,V1231&amp;"/5",V1231&amp;"-"&amp;X1231&amp;"/5 (P"&amp;IF(ISNUMBER(SEARCH("X",AV1231)),"; X","")&amp;")"))</f>
        <v/>
      </c>
      <c r="U1231" s="26">
        <f>IF(AS1231=0,"",IF(AR1231=0,"Incomplete/invalid",IF(AA1231=0,IF(ISNUMBER(SEARCH("X",AW1231)),"Unrated (0-5; X)","Unrated (0-5)"),IF(AA1231=1,W1231&amp;"/5",W1231&amp;"-"&amp;Y1231&amp;"/5 (P"&amp;IF(ISNUMBER(SEARCH("X",AW1231)),"; X","")&amp;")"))))</f>
        <v/>
      </c>
      <c r="V1231" s="53">
        <f>LEN(AV1231)-LEN(SUBSTITUTE(AV1231,"Y",""))</f>
        <v/>
      </c>
      <c r="W1231" s="54">
        <f>IF(AR1231=1,LEN(AW1231)-LEN(SUBSTITUTE(AW1231,"Y","")),"")</f>
        <v/>
      </c>
      <c r="X1231" s="53">
        <f>5-(LEN(AV1231)-LEN(SUBSTITUTE(AV1231,"N","")))</f>
        <v/>
      </c>
      <c r="Y1231" s="54">
        <f>IF(AR1231=1,5-(LEN(AW1231)-LEN(SUBSTITUTE(AW1231,"N",""))),"")</f>
        <v/>
      </c>
      <c r="Z1231" s="55">
        <f>(V1231+5-X1231)/5</f>
        <v/>
      </c>
      <c r="AA1231" s="56">
        <f>IF(AR1231=1,(W1231+5-Y1231)/5,"")</f>
        <v/>
      </c>
      <c r="AB1231" s="57">
        <f>D1231*V1231/5</f>
        <v/>
      </c>
      <c r="AC1231" s="58">
        <f>IF(AR1231=1,D1231*W1231/5,"")</f>
        <v/>
      </c>
      <c r="AD1231" s="57">
        <f>D1231*X1231/5</f>
        <v/>
      </c>
      <c r="AE1231" s="58">
        <f>IF(AR1231=1,D1231*Y1231/5,"")</f>
        <v/>
      </c>
      <c r="AF1231" s="57">
        <f>D1231*Z1231</f>
        <v/>
      </c>
      <c r="AG1231" s="58">
        <f>IF(AR1231=1,D1231*AA1231,"")</f>
        <v/>
      </c>
      <c r="AH1231" s="14" t="inlineStr">
        <is>
          <t>Y: M5 | N: none | X: none | U: M1, M2, M3, M4. See dataset-specific evidence note in MCDM_Grades and the complete rules in MCDM_Rubric.</t>
        </is>
      </c>
      <c r="AI1231" s="27" t="n"/>
      <c r="AJ1231" s="14" t="inlineStr">
        <is>
          <t>https://www.kaggle.com/datasets/abdulrahmanksaeed/pothole-patrol-normalized-dataset</t>
        </is>
      </c>
      <c r="AK1231" s="27" t="n"/>
      <c r="AL1231" s="14" t="inlineStr">
        <is>
          <t>P: primary documentation (not evaluator-verified data quality)</t>
        </is>
      </c>
      <c r="AM1231" s="27" t="n"/>
      <c r="AN1231" s="14" t="inlineStr">
        <is>
          <t>Kaggle dataset 10400098 v1</t>
        </is>
      </c>
      <c r="AO1231" s="27" t="n"/>
      <c r="AP1231" s="14" t="inlineStr">
        <is>
          <t>2026-09-07</t>
        </is>
      </c>
      <c r="AQ1231" s="27" t="n"/>
      <c r="AR1231" s="14">
        <f>IF(AND(AS1231=5,LEN(AW1231)=5,LEN(SUBSTITUTE(SUBSTITUTE(SUBSTITUTE(SUBSTITUTE(AW1231,"Y",""),"N",""),"U",""),"X",""))=0),1,0)</f>
        <v/>
      </c>
      <c r="AS1231" s="14">
        <f>COUNTA(G1231,J1231,M1231,P1231,S1231)</f>
        <v/>
      </c>
      <c r="AT1231" s="14">
        <f>SUM(IF(OR(G1231="Y",G1231="N",G1231="U",G1231="X"),IF(G1231=F1231,1,0),0),IF(OR(J1231="Y",J1231="N",J1231="U",J1231="X"),IF(J1231=I1231,1,0),0),IF(OR(M1231="Y",M1231="N",M1231="U",M1231="X"),IF(M1231=L1231,1,0),0),IF(OR(P1231="Y",P1231="N",P1231="U",P1231="X"),IF(P1231=O1231,1,0),0),IF(OR(S1231="Y",S1231="N",S1231="U",S1231="X"),IF(S1231=R1231,1,0),0))</f>
        <v/>
      </c>
      <c r="AU1231" s="14">
        <f>A1231&amp;"|"&amp;LEFT(C1231,1)</f>
        <v/>
      </c>
      <c r="AV1231" s="14">
        <f>F1231&amp;I1231&amp;L1231&amp;O1231&amp;R1231</f>
        <v/>
      </c>
      <c r="AW1231" s="14">
        <f>G1231&amp;J1231&amp;M1231&amp;P1231&amp;S1231</f>
        <v/>
      </c>
    </row>
    <row r="1232" ht="70" customHeight="1">
      <c r="A1232" s="14" t="inlineStr">
        <is>
          <t>DS-154</t>
        </is>
      </c>
      <c r="B1232" s="14" t="inlineStr">
        <is>
          <t>Pothole Patrol Normalized Dataset (KHADDA MASTER)</t>
        </is>
      </c>
      <c r="C1232" s="14" t="inlineStr">
        <is>
          <t>V Test Readiness</t>
        </is>
      </c>
      <c r="D1232" s="14">
        <f>MCDM_Settings!$D$13</f>
        <v/>
      </c>
      <c r="E1232" s="14" t="inlineStr">
        <is>
          <t>V1 Identify test data</t>
        </is>
      </c>
      <c r="F1232" s="21" t="inlineStr">
        <is>
          <t>U</t>
        </is>
      </c>
      <c r="G1232" s="23" t="n"/>
      <c r="H1232" s="14" t="inlineStr">
        <is>
          <t>V2 Define the splits</t>
        </is>
      </c>
      <c r="I1232" s="21" t="inlineStr">
        <is>
          <t>U</t>
        </is>
      </c>
      <c r="J1232" s="23" t="n"/>
      <c r="K1232" s="14" t="inlineStr">
        <is>
          <t>V3 Prevent leakage</t>
        </is>
      </c>
      <c r="L1232" s="21" t="inlineStr">
        <is>
          <t>U</t>
        </is>
      </c>
      <c r="M1232" s="23" t="n"/>
      <c r="N1232" s="14" t="inlineStr">
        <is>
          <t>V4 Provide a baseline</t>
        </is>
      </c>
      <c r="O1232" s="21" t="inlineStr">
        <is>
          <t>U</t>
        </is>
      </c>
      <c r="P1232" s="23" t="n"/>
      <c r="Q1232" s="14" t="inlineStr">
        <is>
          <t>V5 Report uncertainty</t>
        </is>
      </c>
      <c r="R1232" s="21" t="inlineStr">
        <is>
          <t>U</t>
        </is>
      </c>
      <c r="S1232" s="23" t="n"/>
      <c r="T1232" s="14">
        <f>IF(Z1232=0,IF(ISNUMBER(SEARCH("X",AV1232)),"Unrated (0-5; X)","Unrated (0-5)"),IF(Z1232=1,V1232&amp;"/5",V1232&amp;"-"&amp;X1232&amp;"/5 (P"&amp;IF(ISNUMBER(SEARCH("X",AV1232)),"; X","")&amp;")"))</f>
        <v/>
      </c>
      <c r="U1232" s="26">
        <f>IF(AS1232=0,"",IF(AR1232=0,"Incomplete/invalid",IF(AA1232=0,IF(ISNUMBER(SEARCH("X",AW1232)),"Unrated (0-5; X)","Unrated (0-5)"),IF(AA1232=1,W1232&amp;"/5",W1232&amp;"-"&amp;Y1232&amp;"/5 (P"&amp;IF(ISNUMBER(SEARCH("X",AW1232)),"; X","")&amp;")"))))</f>
        <v/>
      </c>
      <c r="V1232" s="53">
        <f>LEN(AV1232)-LEN(SUBSTITUTE(AV1232,"Y",""))</f>
        <v/>
      </c>
      <c r="W1232" s="54">
        <f>IF(AR1232=1,LEN(AW1232)-LEN(SUBSTITUTE(AW1232,"Y","")),"")</f>
        <v/>
      </c>
      <c r="X1232" s="53">
        <f>5-(LEN(AV1232)-LEN(SUBSTITUTE(AV1232,"N","")))</f>
        <v/>
      </c>
      <c r="Y1232" s="54">
        <f>IF(AR1232=1,5-(LEN(AW1232)-LEN(SUBSTITUTE(AW1232,"N",""))),"")</f>
        <v/>
      </c>
      <c r="Z1232" s="55">
        <f>(V1232+5-X1232)/5</f>
        <v/>
      </c>
      <c r="AA1232" s="56">
        <f>IF(AR1232=1,(W1232+5-Y1232)/5,"")</f>
        <v/>
      </c>
      <c r="AB1232" s="57">
        <f>D1232*V1232/5</f>
        <v/>
      </c>
      <c r="AC1232" s="58">
        <f>IF(AR1232=1,D1232*W1232/5,"")</f>
        <v/>
      </c>
      <c r="AD1232" s="57">
        <f>D1232*X1232/5</f>
        <v/>
      </c>
      <c r="AE1232" s="58">
        <f>IF(AR1232=1,D1232*Y1232/5,"")</f>
        <v/>
      </c>
      <c r="AF1232" s="57">
        <f>D1232*Z1232</f>
        <v/>
      </c>
      <c r="AG1232" s="58">
        <f>IF(AR1232=1,D1232*AA1232,"")</f>
        <v/>
      </c>
      <c r="AH1232" s="14" t="inlineStr">
        <is>
          <t>Y: none | N: none | X: none | U: V1, V2, V3, V4, V5. See dataset-specific evidence note in MCDM_Grades and the complete rules in MCDM_Rubric.</t>
        </is>
      </c>
      <c r="AI1232" s="27" t="n"/>
      <c r="AJ1232" s="14" t="inlineStr">
        <is>
          <t>https://www.kaggle.com/datasets/abdulrahmanksaeed/pothole-patrol-normalized-dataset</t>
        </is>
      </c>
      <c r="AK1232" s="27" t="n"/>
      <c r="AL1232" s="14" t="inlineStr">
        <is>
          <t>P: primary documentation (not evaluator-verified data quality)</t>
        </is>
      </c>
      <c r="AM1232" s="27" t="n"/>
      <c r="AN1232" s="14" t="inlineStr">
        <is>
          <t>Kaggle dataset 10400098 v1</t>
        </is>
      </c>
      <c r="AO1232" s="27" t="n"/>
      <c r="AP1232" s="14" t="inlineStr">
        <is>
          <t>2026-09-07</t>
        </is>
      </c>
      <c r="AQ1232" s="27" t="n"/>
      <c r="AR1232" s="14">
        <f>IF(AND(AS1232=5,LEN(AW1232)=5,LEN(SUBSTITUTE(SUBSTITUTE(SUBSTITUTE(SUBSTITUTE(AW1232,"Y",""),"N",""),"U",""),"X",""))=0),1,0)</f>
        <v/>
      </c>
      <c r="AS1232" s="14">
        <f>COUNTA(G1232,J1232,M1232,P1232,S1232)</f>
        <v/>
      </c>
      <c r="AT1232" s="14">
        <f>SUM(IF(OR(G1232="Y",G1232="N",G1232="U",G1232="X"),IF(G1232=F1232,1,0),0),IF(OR(J1232="Y",J1232="N",J1232="U",J1232="X"),IF(J1232=I1232,1,0),0),IF(OR(M1232="Y",M1232="N",M1232="U",M1232="X"),IF(M1232=L1232,1,0),0),IF(OR(P1232="Y",P1232="N",P1232="U",P1232="X"),IF(P1232=O1232,1,0),0),IF(OR(S1232="Y",S1232="N",S1232="U",S1232="X"),IF(S1232=R1232,1,0),0))</f>
        <v/>
      </c>
      <c r="AU1232" s="14">
        <f>A1232&amp;"|"&amp;LEFT(C1232,1)</f>
        <v/>
      </c>
      <c r="AV1232" s="14">
        <f>F1232&amp;I1232&amp;L1232&amp;O1232&amp;R1232</f>
        <v/>
      </c>
      <c r="AW1232" s="14">
        <f>G1232&amp;J1232&amp;M1232&amp;P1232&amp;S1232</f>
        <v/>
      </c>
    </row>
    <row r="1233" ht="70" customHeight="1">
      <c r="A1233" s="14" t="inlineStr">
        <is>
          <t>DS-154</t>
        </is>
      </c>
      <c r="B1233" s="14" t="inlineStr">
        <is>
          <t>Pothole Patrol Normalized Dataset (KHADDA MASTER)</t>
        </is>
      </c>
      <c r="C1233" s="14" t="inlineStr">
        <is>
          <t>E Engineering Value</t>
        </is>
      </c>
      <c r="D1233" s="14">
        <f>MCDM_Settings!$D$14</f>
        <v/>
      </c>
      <c r="E1233" s="14" t="inlineStr">
        <is>
          <t>E1 Define the outcome</t>
        </is>
      </c>
      <c r="F1233" s="21" t="inlineStr">
        <is>
          <t>U</t>
        </is>
      </c>
      <c r="G1233" s="23" t="n"/>
      <c r="H1233" s="14" t="inlineStr">
        <is>
          <t>E2 Provide measurements</t>
        </is>
      </c>
      <c r="I1233" s="21" t="inlineStr">
        <is>
          <t>U</t>
        </is>
      </c>
      <c r="J1233" s="23" t="n"/>
      <c r="K1233" s="14" t="inlineStr">
        <is>
          <t>E3 Link the records</t>
        </is>
      </c>
      <c r="L1233" s="21" t="inlineStr">
        <is>
          <t>U</t>
        </is>
      </c>
      <c r="M1233" s="23" t="n"/>
      <c r="N1233" s="14" t="inlineStr">
        <is>
          <t>E4 Map agency needs</t>
        </is>
      </c>
      <c r="O1233" s="21" t="inlineStr">
        <is>
          <t>U</t>
        </is>
      </c>
      <c r="P1233" s="23" t="n"/>
      <c r="Q1233" s="14" t="inlineStr">
        <is>
          <t>E5 Validate the decision</t>
        </is>
      </c>
      <c r="R1233" s="21" t="inlineStr">
        <is>
          <t>U</t>
        </is>
      </c>
      <c r="S1233" s="23" t="n"/>
      <c r="T1233" s="14">
        <f>IF(Z1233=0,IF(ISNUMBER(SEARCH("X",AV1233)),"Unrated (0-5; X)","Unrated (0-5)"),IF(Z1233=1,V1233&amp;"/5",V1233&amp;"-"&amp;X1233&amp;"/5 (P"&amp;IF(ISNUMBER(SEARCH("X",AV1233)),"; X","")&amp;")"))</f>
        <v/>
      </c>
      <c r="U1233" s="26">
        <f>IF(AS1233=0,"",IF(AR1233=0,"Incomplete/invalid",IF(AA1233=0,IF(ISNUMBER(SEARCH("X",AW1233)),"Unrated (0-5; X)","Unrated (0-5)"),IF(AA1233=1,W1233&amp;"/5",W1233&amp;"-"&amp;Y1233&amp;"/5 (P"&amp;IF(ISNUMBER(SEARCH("X",AW1233)),"; X","")&amp;")"))))</f>
        <v/>
      </c>
      <c r="V1233" s="53">
        <f>LEN(AV1233)-LEN(SUBSTITUTE(AV1233,"Y",""))</f>
        <v/>
      </c>
      <c r="W1233" s="54">
        <f>IF(AR1233=1,LEN(AW1233)-LEN(SUBSTITUTE(AW1233,"Y","")),"")</f>
        <v/>
      </c>
      <c r="X1233" s="53">
        <f>5-(LEN(AV1233)-LEN(SUBSTITUTE(AV1233,"N","")))</f>
        <v/>
      </c>
      <c r="Y1233" s="54">
        <f>IF(AR1233=1,5-(LEN(AW1233)-LEN(SUBSTITUTE(AW1233,"N",""))),"")</f>
        <v/>
      </c>
      <c r="Z1233" s="55">
        <f>(V1233+5-X1233)/5</f>
        <v/>
      </c>
      <c r="AA1233" s="56">
        <f>IF(AR1233=1,(W1233+5-Y1233)/5,"")</f>
        <v/>
      </c>
      <c r="AB1233" s="57">
        <f>D1233*V1233/5</f>
        <v/>
      </c>
      <c r="AC1233" s="58">
        <f>IF(AR1233=1,D1233*W1233/5,"")</f>
        <v/>
      </c>
      <c r="AD1233" s="57">
        <f>D1233*X1233/5</f>
        <v/>
      </c>
      <c r="AE1233" s="58">
        <f>IF(AR1233=1,D1233*Y1233/5,"")</f>
        <v/>
      </c>
      <c r="AF1233" s="57">
        <f>D1233*Z1233</f>
        <v/>
      </c>
      <c r="AG1233" s="58">
        <f>IF(AR1233=1,D1233*AA1233,"")</f>
        <v/>
      </c>
      <c r="AH1233" s="14" t="inlineStr">
        <is>
          <t>Y: none | N: none | X: none | U: E1, E2, E3, E4, E5. See dataset-specific evidence note in MCDM_Grades and the complete rules in MCDM_Rubric.</t>
        </is>
      </c>
      <c r="AI1233" s="27" t="n"/>
      <c r="AJ1233" s="14" t="inlineStr">
        <is>
          <t>https://www.kaggle.com/datasets/abdulrahmanksaeed/pothole-patrol-normalized-dataset</t>
        </is>
      </c>
      <c r="AK1233" s="27" t="n"/>
      <c r="AL1233" s="14" t="inlineStr">
        <is>
          <t>P: primary documentation (not evaluator-verified data quality)</t>
        </is>
      </c>
      <c r="AM1233" s="27" t="n"/>
      <c r="AN1233" s="14" t="inlineStr">
        <is>
          <t>Kaggle dataset 10400098 v1</t>
        </is>
      </c>
      <c r="AO1233" s="27" t="n"/>
      <c r="AP1233" s="14" t="inlineStr">
        <is>
          <t>2026-09-07</t>
        </is>
      </c>
      <c r="AQ1233" s="27" t="n"/>
      <c r="AR1233" s="14">
        <f>IF(AND(AS1233=5,LEN(AW1233)=5,LEN(SUBSTITUTE(SUBSTITUTE(SUBSTITUTE(SUBSTITUTE(AW1233,"Y",""),"N",""),"U",""),"X",""))=0),1,0)</f>
        <v/>
      </c>
      <c r="AS1233" s="14">
        <f>COUNTA(G1233,J1233,M1233,P1233,S1233)</f>
        <v/>
      </c>
      <c r="AT1233" s="14">
        <f>SUM(IF(OR(G1233="Y",G1233="N",G1233="U",G1233="X"),IF(G1233=F1233,1,0),0),IF(OR(J1233="Y",J1233="N",J1233="U",J1233="X"),IF(J1233=I1233,1,0),0),IF(OR(M1233="Y",M1233="N",M1233="U",M1233="X"),IF(M1233=L1233,1,0),0),IF(OR(P1233="Y",P1233="N",P1233="U",P1233="X"),IF(P1233=O1233,1,0),0),IF(OR(S1233="Y",S1233="N",S1233="U",S1233="X"),IF(S1233=R1233,1,0),0))</f>
        <v/>
      </c>
      <c r="AU1233" s="14">
        <f>A1233&amp;"|"&amp;LEFT(C1233,1)</f>
        <v/>
      </c>
      <c r="AV1233" s="14">
        <f>F1233&amp;I1233&amp;L1233&amp;O1233&amp;R1233</f>
        <v/>
      </c>
      <c r="AW1233" s="14">
        <f>G1233&amp;J1233&amp;M1233&amp;P1233&amp;S1233</f>
        <v/>
      </c>
    </row>
    <row r="1234" ht="70" customHeight="1">
      <c r="A1234" s="14" t="inlineStr">
        <is>
          <t>DS-155</t>
        </is>
      </c>
      <c r="B1234" s="14" t="inlineStr">
        <is>
          <t>Pothole Severity Classification</t>
        </is>
      </c>
      <c r="C1234" s="14" t="inlineStr">
        <is>
          <t>A Access</t>
        </is>
      </c>
      <c r="D1234" s="14">
        <f>MCDM_Settings!$D$7</f>
        <v/>
      </c>
      <c r="E1234" s="14" t="inlineStr">
        <is>
          <t>A1 Find the release</t>
        </is>
      </c>
      <c r="F1234" s="21" t="inlineStr">
        <is>
          <t>Y</t>
        </is>
      </c>
      <c r="G1234" s="23" t="n"/>
      <c r="H1234" s="14" t="inlineStr">
        <is>
          <t>A2 Get the data</t>
        </is>
      </c>
      <c r="I1234" s="21" t="inlineStr">
        <is>
          <t>Y</t>
        </is>
      </c>
      <c r="J1234" s="23" t="n"/>
      <c r="K1234" s="14" t="inlineStr">
        <is>
          <t>A3 Check the license</t>
        </is>
      </c>
      <c r="L1234" s="21" t="inlineStr">
        <is>
          <t>U</t>
        </is>
      </c>
      <c r="M1234" s="23" t="n"/>
      <c r="N1234" s="14" t="inlineStr">
        <is>
          <t>A4 Check other rights</t>
        </is>
      </c>
      <c r="O1234" s="21" t="inlineStr">
        <is>
          <t>U</t>
        </is>
      </c>
      <c r="P1234" s="23" t="n"/>
      <c r="Q1234" s="14" t="inlineStr">
        <is>
          <t>A5 Open a sample</t>
        </is>
      </c>
      <c r="R1234" s="21" t="inlineStr">
        <is>
          <t>U</t>
        </is>
      </c>
      <c r="S1234" s="23" t="n"/>
      <c r="T1234" s="14">
        <f>IF(Z1234=0,IF(ISNUMBER(SEARCH("X",AV1234)),"Unrated (0-5; X)","Unrated (0-5)"),IF(Z1234=1,V1234&amp;"/5",V1234&amp;"-"&amp;X1234&amp;"/5 (P"&amp;IF(ISNUMBER(SEARCH("X",AV1234)),"; X","")&amp;")"))</f>
        <v/>
      </c>
      <c r="U1234" s="26">
        <f>IF(AS1234=0,"",IF(AR1234=0,"Incomplete/invalid",IF(AA1234=0,IF(ISNUMBER(SEARCH("X",AW1234)),"Unrated (0-5; X)","Unrated (0-5)"),IF(AA1234=1,W1234&amp;"/5",W1234&amp;"-"&amp;Y1234&amp;"/5 (P"&amp;IF(ISNUMBER(SEARCH("X",AW1234)),"; X","")&amp;")"))))</f>
        <v/>
      </c>
      <c r="V1234" s="53">
        <f>LEN(AV1234)-LEN(SUBSTITUTE(AV1234,"Y",""))</f>
        <v/>
      </c>
      <c r="W1234" s="54">
        <f>IF(AR1234=1,LEN(AW1234)-LEN(SUBSTITUTE(AW1234,"Y","")),"")</f>
        <v/>
      </c>
      <c r="X1234" s="53">
        <f>5-(LEN(AV1234)-LEN(SUBSTITUTE(AV1234,"N","")))</f>
        <v/>
      </c>
      <c r="Y1234" s="54">
        <f>IF(AR1234=1,5-(LEN(AW1234)-LEN(SUBSTITUTE(AW1234,"N",""))),"")</f>
        <v/>
      </c>
      <c r="Z1234" s="55">
        <f>(V1234+5-X1234)/5</f>
        <v/>
      </c>
      <c r="AA1234" s="56">
        <f>IF(AR1234=1,(W1234+5-Y1234)/5,"")</f>
        <v/>
      </c>
      <c r="AB1234" s="57">
        <f>D1234*V1234/5</f>
        <v/>
      </c>
      <c r="AC1234" s="58">
        <f>IF(AR1234=1,D1234*W1234/5,"")</f>
        <v/>
      </c>
      <c r="AD1234" s="57">
        <f>D1234*X1234/5</f>
        <v/>
      </c>
      <c r="AE1234" s="58">
        <f>IF(AR1234=1,D1234*Y1234/5,"")</f>
        <v/>
      </c>
      <c r="AF1234" s="57">
        <f>D1234*Z1234</f>
        <v/>
      </c>
      <c r="AG1234" s="58">
        <f>IF(AR1234=1,D1234*AA1234,"")</f>
        <v/>
      </c>
      <c r="AH1234" s="14" t="inlineStr">
        <is>
          <t>Y: A1, A2 | N: none | X: none | U: A3, A4, A5. See dataset-specific evidence note in MCDM_Grades and the complete rules in MCDM_Rubric.</t>
        </is>
      </c>
      <c r="AI1234" s="27" t="n"/>
      <c r="AJ1234" s="14" t="inlineStr">
        <is>
          <t>https://www.kaggle.com/datasets/gracehephzibahm/pothole-severity-classification</t>
        </is>
      </c>
      <c r="AK1234" s="27" t="n"/>
      <c r="AL1234" s="14" t="inlineStr">
        <is>
          <t>P: primary documentation (not evaluator-verified data quality)</t>
        </is>
      </c>
      <c r="AM1234" s="27" t="n"/>
      <c r="AN1234" s="14" t="inlineStr">
        <is>
          <t>Kaggle dataset 2796171 v1</t>
        </is>
      </c>
      <c r="AO1234" s="27" t="n"/>
      <c r="AP1234" s="14" t="inlineStr">
        <is>
          <t>2026-09-07</t>
        </is>
      </c>
      <c r="AQ1234" s="27" t="n"/>
      <c r="AR1234" s="14">
        <f>IF(AND(AS1234=5,LEN(AW1234)=5,LEN(SUBSTITUTE(SUBSTITUTE(SUBSTITUTE(SUBSTITUTE(AW1234,"Y",""),"N",""),"U",""),"X",""))=0),1,0)</f>
        <v/>
      </c>
      <c r="AS1234" s="14">
        <f>COUNTA(G1234,J1234,M1234,P1234,S1234)</f>
        <v/>
      </c>
      <c r="AT1234" s="14">
        <f>SUM(IF(OR(G1234="Y",G1234="N",G1234="U",G1234="X"),IF(G1234=F1234,1,0),0),IF(OR(J1234="Y",J1234="N",J1234="U",J1234="X"),IF(J1234=I1234,1,0),0),IF(OR(M1234="Y",M1234="N",M1234="U",M1234="X"),IF(M1234=L1234,1,0),0),IF(OR(P1234="Y",P1234="N",P1234="U",P1234="X"),IF(P1234=O1234,1,0),0),IF(OR(S1234="Y",S1234="N",S1234="U",S1234="X"),IF(S1234=R1234,1,0),0))</f>
        <v/>
      </c>
      <c r="AU1234" s="14">
        <f>A1234&amp;"|"&amp;LEFT(C1234,1)</f>
        <v/>
      </c>
      <c r="AV1234" s="14">
        <f>F1234&amp;I1234&amp;L1234&amp;O1234&amp;R1234</f>
        <v/>
      </c>
      <c r="AW1234" s="14">
        <f>G1234&amp;J1234&amp;M1234&amp;P1234&amp;S1234</f>
        <v/>
      </c>
    </row>
    <row r="1235" ht="70" customHeight="1">
      <c r="A1235" s="14" t="inlineStr">
        <is>
          <t>DS-155</t>
        </is>
      </c>
      <c r="B1235" s="14" t="inlineStr">
        <is>
          <t>Pothole Severity Classification</t>
        </is>
      </c>
      <c r="C1235" s="14" t="inlineStr">
        <is>
          <t>L Label Quality</t>
        </is>
      </c>
      <c r="D1235" s="14">
        <f>MCDM_Settings!$D$8</f>
        <v/>
      </c>
      <c r="E1235" s="14" t="inlineStr">
        <is>
          <t>L1 Define the targets</t>
        </is>
      </c>
      <c r="F1235" s="21" t="inlineStr">
        <is>
          <t>U</t>
        </is>
      </c>
      <c r="G1235" s="23" t="n"/>
      <c r="H1235" s="14" t="inlineStr">
        <is>
          <t>L2 Explain the rules</t>
        </is>
      </c>
      <c r="I1235" s="21" t="inlineStr">
        <is>
          <t>U</t>
        </is>
      </c>
      <c r="J1235" s="23" t="n"/>
      <c r="K1235" s="14" t="inlineStr">
        <is>
          <t>L3 Identify the team</t>
        </is>
      </c>
      <c r="L1235" s="21" t="inlineStr">
        <is>
          <t>U</t>
        </is>
      </c>
      <c r="M1235" s="23" t="n"/>
      <c r="N1235" s="14" t="inlineStr">
        <is>
          <t>L4 Review and correct</t>
        </is>
      </c>
      <c r="O1235" s="21" t="inlineStr">
        <is>
          <t>U</t>
        </is>
      </c>
      <c r="P1235" s="23" t="n"/>
      <c r="Q1235" s="14" t="inlineStr">
        <is>
          <t>L5 Measure reliability</t>
        </is>
      </c>
      <c r="R1235" s="21" t="inlineStr">
        <is>
          <t>U</t>
        </is>
      </c>
      <c r="S1235" s="23" t="n"/>
      <c r="T1235" s="14">
        <f>IF(Z1235=0,IF(ISNUMBER(SEARCH("X",AV1235)),"Unrated (0-5; X)","Unrated (0-5)"),IF(Z1235=1,V1235&amp;"/5",V1235&amp;"-"&amp;X1235&amp;"/5 (P"&amp;IF(ISNUMBER(SEARCH("X",AV1235)),"; X","")&amp;")"))</f>
        <v/>
      </c>
      <c r="U1235" s="26">
        <f>IF(AS1235=0,"",IF(AR1235=0,"Incomplete/invalid",IF(AA1235=0,IF(ISNUMBER(SEARCH("X",AW1235)),"Unrated (0-5; X)","Unrated (0-5)"),IF(AA1235=1,W1235&amp;"/5",W1235&amp;"-"&amp;Y1235&amp;"/5 (P"&amp;IF(ISNUMBER(SEARCH("X",AW1235)),"; X","")&amp;")"))))</f>
        <v/>
      </c>
      <c r="V1235" s="53">
        <f>LEN(AV1235)-LEN(SUBSTITUTE(AV1235,"Y",""))</f>
        <v/>
      </c>
      <c r="W1235" s="54">
        <f>IF(AR1235=1,LEN(AW1235)-LEN(SUBSTITUTE(AW1235,"Y","")),"")</f>
        <v/>
      </c>
      <c r="X1235" s="53">
        <f>5-(LEN(AV1235)-LEN(SUBSTITUTE(AV1235,"N","")))</f>
        <v/>
      </c>
      <c r="Y1235" s="54">
        <f>IF(AR1235=1,5-(LEN(AW1235)-LEN(SUBSTITUTE(AW1235,"N",""))),"")</f>
        <v/>
      </c>
      <c r="Z1235" s="55">
        <f>(V1235+5-X1235)/5</f>
        <v/>
      </c>
      <c r="AA1235" s="56">
        <f>IF(AR1235=1,(W1235+5-Y1235)/5,"")</f>
        <v/>
      </c>
      <c r="AB1235" s="57">
        <f>D1235*V1235/5</f>
        <v/>
      </c>
      <c r="AC1235" s="58">
        <f>IF(AR1235=1,D1235*W1235/5,"")</f>
        <v/>
      </c>
      <c r="AD1235" s="57">
        <f>D1235*X1235/5</f>
        <v/>
      </c>
      <c r="AE1235" s="58">
        <f>IF(AR1235=1,D1235*Y1235/5,"")</f>
        <v/>
      </c>
      <c r="AF1235" s="57">
        <f>D1235*Z1235</f>
        <v/>
      </c>
      <c r="AG1235" s="58">
        <f>IF(AR1235=1,D1235*AA1235,"")</f>
        <v/>
      </c>
      <c r="AH1235" s="14" t="inlineStr">
        <is>
          <t>Y: none | N: none | X: none | U: L1, L2, L3, L4, L5. See dataset-specific evidence note in MCDM_Grades and the complete rules in MCDM_Rubric.</t>
        </is>
      </c>
      <c r="AI1235" s="27" t="n"/>
      <c r="AJ1235" s="14" t="inlineStr">
        <is>
          <t>https://www.kaggle.com/datasets/gracehephzibahm/pothole-severity-classification</t>
        </is>
      </c>
      <c r="AK1235" s="27" t="n"/>
      <c r="AL1235" s="14" t="inlineStr">
        <is>
          <t>P: primary documentation (not evaluator-verified data quality)</t>
        </is>
      </c>
      <c r="AM1235" s="27" t="n"/>
      <c r="AN1235" s="14" t="inlineStr">
        <is>
          <t>Kaggle dataset 2796171 v1</t>
        </is>
      </c>
      <c r="AO1235" s="27" t="n"/>
      <c r="AP1235" s="14" t="inlineStr">
        <is>
          <t>2026-09-07</t>
        </is>
      </c>
      <c r="AQ1235" s="27" t="n"/>
      <c r="AR1235" s="14">
        <f>IF(AND(AS1235=5,LEN(AW1235)=5,LEN(SUBSTITUTE(SUBSTITUTE(SUBSTITUTE(SUBSTITUTE(AW1235,"Y",""),"N",""),"U",""),"X",""))=0),1,0)</f>
        <v/>
      </c>
      <c r="AS1235" s="14">
        <f>COUNTA(G1235,J1235,M1235,P1235,S1235)</f>
        <v/>
      </c>
      <c r="AT1235" s="14">
        <f>SUM(IF(OR(G1235="Y",G1235="N",G1235="U",G1235="X"),IF(G1235=F1235,1,0),0),IF(OR(J1235="Y",J1235="N",J1235="U",J1235="X"),IF(J1235=I1235,1,0),0),IF(OR(M1235="Y",M1235="N",M1235="U",M1235="X"),IF(M1235=L1235,1,0),0),IF(OR(P1235="Y",P1235="N",P1235="U",P1235="X"),IF(P1235=O1235,1,0),0),IF(OR(S1235="Y",S1235="N",S1235="U",S1235="X"),IF(S1235=R1235,1,0),0))</f>
        <v/>
      </c>
      <c r="AU1235" s="14">
        <f>A1235&amp;"|"&amp;LEFT(C1235,1)</f>
        <v/>
      </c>
      <c r="AV1235" s="14">
        <f>F1235&amp;I1235&amp;L1235&amp;O1235&amp;R1235</f>
        <v/>
      </c>
      <c r="AW1235" s="14">
        <f>G1235&amp;J1235&amp;M1235&amp;P1235&amp;S1235</f>
        <v/>
      </c>
    </row>
    <row r="1236" ht="70" customHeight="1">
      <c r="A1236" s="14" t="inlineStr">
        <is>
          <t>DS-155</t>
        </is>
      </c>
      <c r="B1236" s="14" t="inlineStr">
        <is>
          <t>Pothole Severity Classification</t>
        </is>
      </c>
      <c r="C1236" s="14" t="inlineStr">
        <is>
          <t>D Documentation</t>
        </is>
      </c>
      <c r="D1236" s="14">
        <f>MCDM_Settings!$D$9</f>
        <v/>
      </c>
      <c r="E1236" s="14" t="inlineStr">
        <is>
          <t>D1 Describe the files</t>
        </is>
      </c>
      <c r="F1236" s="21" t="inlineStr">
        <is>
          <t>U</t>
        </is>
      </c>
      <c r="G1236" s="23" t="n"/>
      <c r="H1236" s="14" t="inlineStr">
        <is>
          <t>D2 Explain the source</t>
        </is>
      </c>
      <c r="I1236" s="21" t="inlineStr">
        <is>
          <t>U</t>
        </is>
      </c>
      <c r="J1236" s="23" t="n"/>
      <c r="K1236" s="14" t="inlineStr">
        <is>
          <t>D3 Track the version</t>
        </is>
      </c>
      <c r="L1236" s="21" t="inlineStr">
        <is>
          <t>Y</t>
        </is>
      </c>
      <c r="M1236" s="23" t="n"/>
      <c r="N1236" s="14" t="inlineStr">
        <is>
          <t>D4 State the limits</t>
        </is>
      </c>
      <c r="O1236" s="21" t="inlineStr">
        <is>
          <t>U</t>
        </is>
      </c>
      <c r="P1236" s="23" t="n"/>
      <c r="Q1236" s="14" t="inlineStr">
        <is>
          <t>D5 Locate the details</t>
        </is>
      </c>
      <c r="R1236" s="21" t="inlineStr">
        <is>
          <t>Y</t>
        </is>
      </c>
      <c r="S1236" s="23" t="n"/>
      <c r="T1236" s="14">
        <f>IF(Z1236=0,IF(ISNUMBER(SEARCH("X",AV1236)),"Unrated (0-5; X)","Unrated (0-5)"),IF(Z1236=1,V1236&amp;"/5",V1236&amp;"-"&amp;X1236&amp;"/5 (P"&amp;IF(ISNUMBER(SEARCH("X",AV1236)),"; X","")&amp;")"))</f>
        <v/>
      </c>
      <c r="U1236" s="26">
        <f>IF(AS1236=0,"",IF(AR1236=0,"Incomplete/invalid",IF(AA1236=0,IF(ISNUMBER(SEARCH("X",AW1236)),"Unrated (0-5; X)","Unrated (0-5)"),IF(AA1236=1,W1236&amp;"/5",W1236&amp;"-"&amp;Y1236&amp;"/5 (P"&amp;IF(ISNUMBER(SEARCH("X",AW1236)),"; X","")&amp;")"))))</f>
        <v/>
      </c>
      <c r="V1236" s="53">
        <f>LEN(AV1236)-LEN(SUBSTITUTE(AV1236,"Y",""))</f>
        <v/>
      </c>
      <c r="W1236" s="54">
        <f>IF(AR1236=1,LEN(AW1236)-LEN(SUBSTITUTE(AW1236,"Y","")),"")</f>
        <v/>
      </c>
      <c r="X1236" s="53">
        <f>5-(LEN(AV1236)-LEN(SUBSTITUTE(AV1236,"N","")))</f>
        <v/>
      </c>
      <c r="Y1236" s="54">
        <f>IF(AR1236=1,5-(LEN(AW1236)-LEN(SUBSTITUTE(AW1236,"N",""))),"")</f>
        <v/>
      </c>
      <c r="Z1236" s="55">
        <f>(V1236+5-X1236)/5</f>
        <v/>
      </c>
      <c r="AA1236" s="56">
        <f>IF(AR1236=1,(W1236+5-Y1236)/5,"")</f>
        <v/>
      </c>
      <c r="AB1236" s="57">
        <f>D1236*V1236/5</f>
        <v/>
      </c>
      <c r="AC1236" s="58">
        <f>IF(AR1236=1,D1236*W1236/5,"")</f>
        <v/>
      </c>
      <c r="AD1236" s="57">
        <f>D1236*X1236/5</f>
        <v/>
      </c>
      <c r="AE1236" s="58">
        <f>IF(AR1236=1,D1236*Y1236/5,"")</f>
        <v/>
      </c>
      <c r="AF1236" s="57">
        <f>D1236*Z1236</f>
        <v/>
      </c>
      <c r="AG1236" s="58">
        <f>IF(AR1236=1,D1236*AA1236,"")</f>
        <v/>
      </c>
      <c r="AH1236" s="14" t="inlineStr">
        <is>
          <t>Y: D3, D5 | N: none | X: none | U: D1, D2, D4. See dataset-specific evidence note in MCDM_Grades and the complete rules in MCDM_Rubric.</t>
        </is>
      </c>
      <c r="AI1236" s="27" t="n"/>
      <c r="AJ1236" s="14" t="inlineStr">
        <is>
          <t>https://www.kaggle.com/datasets/gracehephzibahm/pothole-severity-classification</t>
        </is>
      </c>
      <c r="AK1236" s="27" t="n"/>
      <c r="AL1236" s="14" t="inlineStr">
        <is>
          <t>P: primary documentation (not evaluator-verified data quality)</t>
        </is>
      </c>
      <c r="AM1236" s="27" t="n"/>
      <c r="AN1236" s="14" t="inlineStr">
        <is>
          <t>Kaggle dataset 2796171 v1</t>
        </is>
      </c>
      <c r="AO1236" s="27" t="n"/>
      <c r="AP1236" s="14" t="inlineStr">
        <is>
          <t>2026-09-07</t>
        </is>
      </c>
      <c r="AQ1236" s="27" t="n"/>
      <c r="AR1236" s="14">
        <f>IF(AND(AS1236=5,LEN(AW1236)=5,LEN(SUBSTITUTE(SUBSTITUTE(SUBSTITUTE(SUBSTITUTE(AW1236,"Y",""),"N",""),"U",""),"X",""))=0),1,0)</f>
        <v/>
      </c>
      <c r="AS1236" s="14">
        <f>COUNTA(G1236,J1236,M1236,P1236,S1236)</f>
        <v/>
      </c>
      <c r="AT1236" s="14">
        <f>SUM(IF(OR(G1236="Y",G1236="N",G1236="U",G1236="X"),IF(G1236=F1236,1,0),0),IF(OR(J1236="Y",J1236="N",J1236="U",J1236="X"),IF(J1236=I1236,1,0),0),IF(OR(M1236="Y",M1236="N",M1236="U",M1236="X"),IF(M1236=L1236,1,0),0),IF(OR(P1236="Y",P1236="N",P1236="U",P1236="X"),IF(P1236=O1236,1,0),0),IF(OR(S1236="Y",S1236="N",S1236="U",S1236="X"),IF(S1236=R1236,1,0),0))</f>
        <v/>
      </c>
      <c r="AU1236" s="14">
        <f>A1236&amp;"|"&amp;LEFT(C1236,1)</f>
        <v/>
      </c>
      <c r="AV1236" s="14">
        <f>F1236&amp;I1236&amp;L1236&amp;O1236&amp;R1236</f>
        <v/>
      </c>
      <c r="AW1236" s="14">
        <f>G1236&amp;J1236&amp;M1236&amp;P1236&amp;S1236</f>
        <v/>
      </c>
    </row>
    <row r="1237" ht="70" customHeight="1">
      <c r="A1237" s="14" t="inlineStr">
        <is>
          <t>DS-155</t>
        </is>
      </c>
      <c r="B1237" s="14" t="inlineStr">
        <is>
          <t>Pothole Severity Classification</t>
        </is>
      </c>
      <c r="C1237" s="14" t="inlineStr">
        <is>
          <t>C Sample Size</t>
        </is>
      </c>
      <c r="D1237" s="14">
        <f>MCDM_Settings!$D$10</f>
        <v/>
      </c>
      <c r="E1237" s="14" t="inlineStr">
        <is>
          <t>C1 Count originals</t>
        </is>
      </c>
      <c r="F1237" s="21" t="inlineStr">
        <is>
          <t>U</t>
        </is>
      </c>
      <c r="G1237" s="23" t="n"/>
      <c r="H1237" s="14" t="inlineStr">
        <is>
          <t>C2 Count each class</t>
        </is>
      </c>
      <c r="I1237" s="21" t="inlineStr">
        <is>
          <t>U</t>
        </is>
      </c>
      <c r="J1237" s="23" t="n"/>
      <c r="K1237" s="14" t="inlineStr">
        <is>
          <t>C3 Count each group</t>
        </is>
      </c>
      <c r="L1237" s="21" t="inlineStr">
        <is>
          <t>U</t>
        </is>
      </c>
      <c r="M1237" s="23" t="n"/>
      <c r="N1237" s="14" t="inlineStr">
        <is>
          <t>C4 Count each split</t>
        </is>
      </c>
      <c r="O1237" s="21" t="inlineStr">
        <is>
          <t>U</t>
        </is>
      </c>
      <c r="P1237" s="23" t="n"/>
      <c r="Q1237" s="14" t="inlineStr">
        <is>
          <t>C5 Justify the size</t>
        </is>
      </c>
      <c r="R1237" s="21" t="inlineStr">
        <is>
          <t>U</t>
        </is>
      </c>
      <c r="S1237" s="23" t="n"/>
      <c r="T1237" s="14">
        <f>IF(Z1237=0,IF(ISNUMBER(SEARCH("X",AV1237)),"Unrated (0-5; X)","Unrated (0-5)"),IF(Z1237=1,V1237&amp;"/5",V1237&amp;"-"&amp;X1237&amp;"/5 (P"&amp;IF(ISNUMBER(SEARCH("X",AV1237)),"; X","")&amp;")"))</f>
        <v/>
      </c>
      <c r="U1237" s="26">
        <f>IF(AS1237=0,"",IF(AR1237=0,"Incomplete/invalid",IF(AA1237=0,IF(ISNUMBER(SEARCH("X",AW1237)),"Unrated (0-5; X)","Unrated (0-5)"),IF(AA1237=1,W1237&amp;"/5",W1237&amp;"-"&amp;Y1237&amp;"/5 (P"&amp;IF(ISNUMBER(SEARCH("X",AW1237)),"; X","")&amp;")"))))</f>
        <v/>
      </c>
      <c r="V1237" s="53">
        <f>LEN(AV1237)-LEN(SUBSTITUTE(AV1237,"Y",""))</f>
        <v/>
      </c>
      <c r="W1237" s="54">
        <f>IF(AR1237=1,LEN(AW1237)-LEN(SUBSTITUTE(AW1237,"Y","")),"")</f>
        <v/>
      </c>
      <c r="X1237" s="53">
        <f>5-(LEN(AV1237)-LEN(SUBSTITUTE(AV1237,"N","")))</f>
        <v/>
      </c>
      <c r="Y1237" s="54">
        <f>IF(AR1237=1,5-(LEN(AW1237)-LEN(SUBSTITUTE(AW1237,"N",""))),"")</f>
        <v/>
      </c>
      <c r="Z1237" s="55">
        <f>(V1237+5-X1237)/5</f>
        <v/>
      </c>
      <c r="AA1237" s="56">
        <f>IF(AR1237=1,(W1237+5-Y1237)/5,"")</f>
        <v/>
      </c>
      <c r="AB1237" s="57">
        <f>D1237*V1237/5</f>
        <v/>
      </c>
      <c r="AC1237" s="58">
        <f>IF(AR1237=1,D1237*W1237/5,"")</f>
        <v/>
      </c>
      <c r="AD1237" s="57">
        <f>D1237*X1237/5</f>
        <v/>
      </c>
      <c r="AE1237" s="58">
        <f>IF(AR1237=1,D1237*Y1237/5,"")</f>
        <v/>
      </c>
      <c r="AF1237" s="57">
        <f>D1237*Z1237</f>
        <v/>
      </c>
      <c r="AG1237" s="58">
        <f>IF(AR1237=1,D1237*AA1237,"")</f>
        <v/>
      </c>
      <c r="AH1237" s="14" t="inlineStr">
        <is>
          <t>Y: none | N: none | X: none | U: C1, C2, C3, C4, C5. See dataset-specific evidence note in MCDM_Grades and the complete rules in MCDM_Rubric.</t>
        </is>
      </c>
      <c r="AI1237" s="27" t="n"/>
      <c r="AJ1237" s="14" t="inlineStr">
        <is>
          <t>https://www.kaggle.com/datasets/gracehephzibahm/pothole-severity-classification</t>
        </is>
      </c>
      <c r="AK1237" s="27" t="n"/>
      <c r="AL1237" s="14" t="inlineStr">
        <is>
          <t>P: primary documentation (not evaluator-verified data quality)</t>
        </is>
      </c>
      <c r="AM1237" s="27" t="n"/>
      <c r="AN1237" s="14" t="inlineStr">
        <is>
          <t>Kaggle dataset 2796171 v1</t>
        </is>
      </c>
      <c r="AO1237" s="27" t="n"/>
      <c r="AP1237" s="14" t="inlineStr">
        <is>
          <t>2026-09-07</t>
        </is>
      </c>
      <c r="AQ1237" s="27" t="n"/>
      <c r="AR1237" s="14">
        <f>IF(AND(AS1237=5,LEN(AW1237)=5,LEN(SUBSTITUTE(SUBSTITUTE(SUBSTITUTE(SUBSTITUTE(AW1237,"Y",""),"N",""),"U",""),"X",""))=0),1,0)</f>
        <v/>
      </c>
      <c r="AS1237" s="14">
        <f>COUNTA(G1237,J1237,M1237,P1237,S1237)</f>
        <v/>
      </c>
      <c r="AT1237" s="14">
        <f>SUM(IF(OR(G1237="Y",G1237="N",G1237="U",G1237="X"),IF(G1237=F1237,1,0),0),IF(OR(J1237="Y",J1237="N",J1237="U",J1237="X"),IF(J1237=I1237,1,0),0),IF(OR(M1237="Y",M1237="N",M1237="U",M1237="X"),IF(M1237=L1237,1,0),0),IF(OR(P1237="Y",P1237="N",P1237="U",P1237="X"),IF(P1237=O1237,1,0),0),IF(OR(S1237="Y",S1237="N",S1237="U",S1237="X"),IF(S1237=R1237,1,0),0))</f>
        <v/>
      </c>
      <c r="AU1237" s="14">
        <f>A1237&amp;"|"&amp;LEFT(C1237,1)</f>
        <v/>
      </c>
      <c r="AV1237" s="14">
        <f>F1237&amp;I1237&amp;L1237&amp;O1237&amp;R1237</f>
        <v/>
      </c>
      <c r="AW1237" s="14">
        <f>G1237&amp;J1237&amp;M1237&amp;P1237&amp;S1237</f>
        <v/>
      </c>
    </row>
    <row r="1238" ht="70" customHeight="1">
      <c r="A1238" s="14" t="inlineStr">
        <is>
          <t>DS-155</t>
        </is>
      </c>
      <c r="B1238" s="14" t="inlineStr">
        <is>
          <t>Pothole Severity Classification</t>
        </is>
      </c>
      <c r="C1238" s="14" t="inlineStr">
        <is>
          <t>R Domain Fit</t>
        </is>
      </c>
      <c r="D1238" s="14">
        <f>MCDM_Settings!$D$11</f>
        <v/>
      </c>
      <c r="E1238" s="14" t="inlineStr">
        <is>
          <t>R1 Define the domain</t>
        </is>
      </c>
      <c r="F1238" s="21" t="inlineStr">
        <is>
          <t>U</t>
        </is>
      </c>
      <c r="G1238" s="23" t="n"/>
      <c r="H1238" s="14" t="inlineStr">
        <is>
          <t>R2 Describe coverage</t>
        </is>
      </c>
      <c r="I1238" s="21" t="inlineStr">
        <is>
          <t>U</t>
        </is>
      </c>
      <c r="J1238" s="23" t="n"/>
      <c r="K1238" s="14" t="inlineStr">
        <is>
          <t>R3 Compare the target</t>
        </is>
      </c>
      <c r="L1238" s="21" t="inlineStr">
        <is>
          <t>U</t>
        </is>
      </c>
      <c r="M1238" s="23" t="n"/>
      <c r="N1238" s="14" t="inlineStr">
        <is>
          <t>R4 Check for bias</t>
        </is>
      </c>
      <c r="O1238" s="21" t="inlineStr">
        <is>
          <t>U</t>
        </is>
      </c>
      <c r="P1238" s="23" t="n"/>
      <c r="Q1238" s="14" t="inlineStr">
        <is>
          <t>R5 Test a new domain</t>
        </is>
      </c>
      <c r="R1238" s="21" t="inlineStr">
        <is>
          <t>U</t>
        </is>
      </c>
      <c r="S1238" s="23" t="n"/>
      <c r="T1238" s="14">
        <f>IF(Z1238=0,IF(ISNUMBER(SEARCH("X",AV1238)),"Unrated (0-5; X)","Unrated (0-5)"),IF(Z1238=1,V1238&amp;"/5",V1238&amp;"-"&amp;X1238&amp;"/5 (P"&amp;IF(ISNUMBER(SEARCH("X",AV1238)),"; X","")&amp;")"))</f>
        <v/>
      </c>
      <c r="U1238" s="26">
        <f>IF(AS1238=0,"",IF(AR1238=0,"Incomplete/invalid",IF(AA1238=0,IF(ISNUMBER(SEARCH("X",AW1238)),"Unrated (0-5; X)","Unrated (0-5)"),IF(AA1238=1,W1238&amp;"/5",W1238&amp;"-"&amp;Y1238&amp;"/5 (P"&amp;IF(ISNUMBER(SEARCH("X",AW1238)),"; X","")&amp;")"))))</f>
        <v/>
      </c>
      <c r="V1238" s="53">
        <f>LEN(AV1238)-LEN(SUBSTITUTE(AV1238,"Y",""))</f>
        <v/>
      </c>
      <c r="W1238" s="54">
        <f>IF(AR1238=1,LEN(AW1238)-LEN(SUBSTITUTE(AW1238,"Y","")),"")</f>
        <v/>
      </c>
      <c r="X1238" s="53">
        <f>5-(LEN(AV1238)-LEN(SUBSTITUTE(AV1238,"N","")))</f>
        <v/>
      </c>
      <c r="Y1238" s="54">
        <f>IF(AR1238=1,5-(LEN(AW1238)-LEN(SUBSTITUTE(AW1238,"N",""))),"")</f>
        <v/>
      </c>
      <c r="Z1238" s="55">
        <f>(V1238+5-X1238)/5</f>
        <v/>
      </c>
      <c r="AA1238" s="56">
        <f>IF(AR1238=1,(W1238+5-Y1238)/5,"")</f>
        <v/>
      </c>
      <c r="AB1238" s="57">
        <f>D1238*V1238/5</f>
        <v/>
      </c>
      <c r="AC1238" s="58">
        <f>IF(AR1238=1,D1238*W1238/5,"")</f>
        <v/>
      </c>
      <c r="AD1238" s="57">
        <f>D1238*X1238/5</f>
        <v/>
      </c>
      <c r="AE1238" s="58">
        <f>IF(AR1238=1,D1238*Y1238/5,"")</f>
        <v/>
      </c>
      <c r="AF1238" s="57">
        <f>D1238*Z1238</f>
        <v/>
      </c>
      <c r="AG1238" s="58">
        <f>IF(AR1238=1,D1238*AA1238,"")</f>
        <v/>
      </c>
      <c r="AH1238" s="14" t="inlineStr">
        <is>
          <t>Y: none | N: none | X: none | U: R1, R2, R3, R4, R5. See dataset-specific evidence note in MCDM_Grades and the complete rules in MCDM_Rubric.</t>
        </is>
      </c>
      <c r="AI1238" s="27" t="n"/>
      <c r="AJ1238" s="14" t="inlineStr">
        <is>
          <t>https://www.kaggle.com/datasets/gracehephzibahm/pothole-severity-classification</t>
        </is>
      </c>
      <c r="AK1238" s="27" t="n"/>
      <c r="AL1238" s="14" t="inlineStr">
        <is>
          <t>P: primary documentation (not evaluator-verified data quality)</t>
        </is>
      </c>
      <c r="AM1238" s="27" t="n"/>
      <c r="AN1238" s="14" t="inlineStr">
        <is>
          <t>Kaggle dataset 2796171 v1</t>
        </is>
      </c>
      <c r="AO1238" s="27" t="n"/>
      <c r="AP1238" s="14" t="inlineStr">
        <is>
          <t>2026-09-07</t>
        </is>
      </c>
      <c r="AQ1238" s="27" t="n"/>
      <c r="AR1238" s="14">
        <f>IF(AND(AS1238=5,LEN(AW1238)=5,LEN(SUBSTITUTE(SUBSTITUTE(SUBSTITUTE(SUBSTITUTE(AW1238,"Y",""),"N",""),"U",""),"X",""))=0),1,0)</f>
        <v/>
      </c>
      <c r="AS1238" s="14">
        <f>COUNTA(G1238,J1238,M1238,P1238,S1238)</f>
        <v/>
      </c>
      <c r="AT1238" s="14">
        <f>SUM(IF(OR(G1238="Y",G1238="N",G1238="U",G1238="X"),IF(G1238=F1238,1,0),0),IF(OR(J1238="Y",J1238="N",J1238="U",J1238="X"),IF(J1238=I1238,1,0),0),IF(OR(M1238="Y",M1238="N",M1238="U",M1238="X"),IF(M1238=L1238,1,0),0),IF(OR(P1238="Y",P1238="N",P1238="U",P1238="X"),IF(P1238=O1238,1,0),0),IF(OR(S1238="Y",S1238="N",S1238="U",S1238="X"),IF(S1238=R1238,1,0),0))</f>
        <v/>
      </c>
      <c r="AU1238" s="14">
        <f>A1238&amp;"|"&amp;LEFT(C1238,1)</f>
        <v/>
      </c>
      <c r="AV1238" s="14">
        <f>F1238&amp;I1238&amp;L1238&amp;O1238&amp;R1238</f>
        <v/>
      </c>
      <c r="AW1238" s="14">
        <f>G1238&amp;J1238&amp;M1238&amp;P1238&amp;S1238</f>
        <v/>
      </c>
    </row>
    <row r="1239" ht="70" customHeight="1">
      <c r="A1239" s="14" t="inlineStr">
        <is>
          <t>DS-155</t>
        </is>
      </c>
      <c r="B1239" s="14" t="inlineStr">
        <is>
          <t>Pothole Severity Classification</t>
        </is>
      </c>
      <c r="C1239" s="14" t="inlineStr">
        <is>
          <t>M Sensor Details</t>
        </is>
      </c>
      <c r="D1239" s="14">
        <f>MCDM_Settings!$D$12</f>
        <v/>
      </c>
      <c r="E1239" s="14" t="inlineStr">
        <is>
          <t>M1 Identify equipment</t>
        </is>
      </c>
      <c r="F1239" s="21" t="inlineStr">
        <is>
          <t>U</t>
        </is>
      </c>
      <c r="G1239" s="23" t="n"/>
      <c r="H1239" s="14" t="inlineStr">
        <is>
          <t>M2 Specify the scale</t>
        </is>
      </c>
      <c r="I1239" s="21" t="inlineStr">
        <is>
          <t>U</t>
        </is>
      </c>
      <c r="J1239" s="23" t="n"/>
      <c r="K1239" s="14" t="inlineStr">
        <is>
          <t>M3 Locate the records</t>
        </is>
      </c>
      <c r="L1239" s="21" t="inlineStr">
        <is>
          <t>U</t>
        </is>
      </c>
      <c r="M1239" s="23" t="n"/>
      <c r="N1239" s="14" t="inlineStr">
        <is>
          <t>M4 Report precision</t>
        </is>
      </c>
      <c r="O1239" s="21" t="inlineStr">
        <is>
          <t>U</t>
        </is>
      </c>
      <c r="P1239" s="23" t="n"/>
      <c r="Q1239" s="14" t="inlineStr">
        <is>
          <t>M5 Explain processing</t>
        </is>
      </c>
      <c r="R1239" s="21" t="inlineStr">
        <is>
          <t>U</t>
        </is>
      </c>
      <c r="S1239" s="23" t="n"/>
      <c r="T1239" s="14">
        <f>IF(Z1239=0,IF(ISNUMBER(SEARCH("X",AV1239)),"Unrated (0-5; X)","Unrated (0-5)"),IF(Z1239=1,V1239&amp;"/5",V1239&amp;"-"&amp;X1239&amp;"/5 (P"&amp;IF(ISNUMBER(SEARCH("X",AV1239)),"; X","")&amp;")"))</f>
        <v/>
      </c>
      <c r="U1239" s="26">
        <f>IF(AS1239=0,"",IF(AR1239=0,"Incomplete/invalid",IF(AA1239=0,IF(ISNUMBER(SEARCH("X",AW1239)),"Unrated (0-5; X)","Unrated (0-5)"),IF(AA1239=1,W1239&amp;"/5",W1239&amp;"-"&amp;Y1239&amp;"/5 (P"&amp;IF(ISNUMBER(SEARCH("X",AW1239)),"; X","")&amp;")"))))</f>
        <v/>
      </c>
      <c r="V1239" s="53">
        <f>LEN(AV1239)-LEN(SUBSTITUTE(AV1239,"Y",""))</f>
        <v/>
      </c>
      <c r="W1239" s="54">
        <f>IF(AR1239=1,LEN(AW1239)-LEN(SUBSTITUTE(AW1239,"Y","")),"")</f>
        <v/>
      </c>
      <c r="X1239" s="53">
        <f>5-(LEN(AV1239)-LEN(SUBSTITUTE(AV1239,"N","")))</f>
        <v/>
      </c>
      <c r="Y1239" s="54">
        <f>IF(AR1239=1,5-(LEN(AW1239)-LEN(SUBSTITUTE(AW1239,"N",""))),"")</f>
        <v/>
      </c>
      <c r="Z1239" s="55">
        <f>(V1239+5-X1239)/5</f>
        <v/>
      </c>
      <c r="AA1239" s="56">
        <f>IF(AR1239=1,(W1239+5-Y1239)/5,"")</f>
        <v/>
      </c>
      <c r="AB1239" s="57">
        <f>D1239*V1239/5</f>
        <v/>
      </c>
      <c r="AC1239" s="58">
        <f>IF(AR1239=1,D1239*W1239/5,"")</f>
        <v/>
      </c>
      <c r="AD1239" s="57">
        <f>D1239*X1239/5</f>
        <v/>
      </c>
      <c r="AE1239" s="58">
        <f>IF(AR1239=1,D1239*Y1239/5,"")</f>
        <v/>
      </c>
      <c r="AF1239" s="57">
        <f>D1239*Z1239</f>
        <v/>
      </c>
      <c r="AG1239" s="58">
        <f>IF(AR1239=1,D1239*AA1239,"")</f>
        <v/>
      </c>
      <c r="AH1239" s="14" t="inlineStr">
        <is>
          <t>Y: none | N: none | X: none | U: M1, M2, M3, M4, M5. See dataset-specific evidence note in MCDM_Grades and the complete rules in MCDM_Rubric.</t>
        </is>
      </c>
      <c r="AI1239" s="27" t="n"/>
      <c r="AJ1239" s="14" t="inlineStr">
        <is>
          <t>https://www.kaggle.com/datasets/gracehephzibahm/pothole-severity-classification</t>
        </is>
      </c>
      <c r="AK1239" s="27" t="n"/>
      <c r="AL1239" s="14" t="inlineStr">
        <is>
          <t>P: primary documentation (not evaluator-verified data quality)</t>
        </is>
      </c>
      <c r="AM1239" s="27" t="n"/>
      <c r="AN1239" s="14" t="inlineStr">
        <is>
          <t>Kaggle dataset 2796171 v1</t>
        </is>
      </c>
      <c r="AO1239" s="27" t="n"/>
      <c r="AP1239" s="14" t="inlineStr">
        <is>
          <t>2026-09-07</t>
        </is>
      </c>
      <c r="AQ1239" s="27" t="n"/>
      <c r="AR1239" s="14">
        <f>IF(AND(AS1239=5,LEN(AW1239)=5,LEN(SUBSTITUTE(SUBSTITUTE(SUBSTITUTE(SUBSTITUTE(AW1239,"Y",""),"N",""),"U",""),"X",""))=0),1,0)</f>
        <v/>
      </c>
      <c r="AS1239" s="14">
        <f>COUNTA(G1239,J1239,M1239,P1239,S1239)</f>
        <v/>
      </c>
      <c r="AT1239" s="14">
        <f>SUM(IF(OR(G1239="Y",G1239="N",G1239="U",G1239="X"),IF(G1239=F1239,1,0),0),IF(OR(J1239="Y",J1239="N",J1239="U",J1239="X"),IF(J1239=I1239,1,0),0),IF(OR(M1239="Y",M1239="N",M1239="U",M1239="X"),IF(M1239=L1239,1,0),0),IF(OR(P1239="Y",P1239="N",P1239="U",P1239="X"),IF(P1239=O1239,1,0),0),IF(OR(S1239="Y",S1239="N",S1239="U",S1239="X"),IF(S1239=R1239,1,0),0))</f>
        <v/>
      </c>
      <c r="AU1239" s="14">
        <f>A1239&amp;"|"&amp;LEFT(C1239,1)</f>
        <v/>
      </c>
      <c r="AV1239" s="14">
        <f>F1239&amp;I1239&amp;L1239&amp;O1239&amp;R1239</f>
        <v/>
      </c>
      <c r="AW1239" s="14">
        <f>G1239&amp;J1239&amp;M1239&amp;P1239&amp;S1239</f>
        <v/>
      </c>
    </row>
    <row r="1240" ht="70" customHeight="1">
      <c r="A1240" s="14" t="inlineStr">
        <is>
          <t>DS-155</t>
        </is>
      </c>
      <c r="B1240" s="14" t="inlineStr">
        <is>
          <t>Pothole Severity Classification</t>
        </is>
      </c>
      <c r="C1240" s="14" t="inlineStr">
        <is>
          <t>V Test Readiness</t>
        </is>
      </c>
      <c r="D1240" s="14">
        <f>MCDM_Settings!$D$13</f>
        <v/>
      </c>
      <c r="E1240" s="14" t="inlineStr">
        <is>
          <t>V1 Identify test data</t>
        </is>
      </c>
      <c r="F1240" s="21" t="inlineStr">
        <is>
          <t>U</t>
        </is>
      </c>
      <c r="G1240" s="23" t="n"/>
      <c r="H1240" s="14" t="inlineStr">
        <is>
          <t>V2 Define the splits</t>
        </is>
      </c>
      <c r="I1240" s="21" t="inlineStr">
        <is>
          <t>U</t>
        </is>
      </c>
      <c r="J1240" s="23" t="n"/>
      <c r="K1240" s="14" t="inlineStr">
        <is>
          <t>V3 Prevent leakage</t>
        </is>
      </c>
      <c r="L1240" s="21" t="inlineStr">
        <is>
          <t>U</t>
        </is>
      </c>
      <c r="M1240" s="23" t="n"/>
      <c r="N1240" s="14" t="inlineStr">
        <is>
          <t>V4 Provide a baseline</t>
        </is>
      </c>
      <c r="O1240" s="21" t="inlineStr">
        <is>
          <t>U</t>
        </is>
      </c>
      <c r="P1240" s="23" t="n"/>
      <c r="Q1240" s="14" t="inlineStr">
        <is>
          <t>V5 Report uncertainty</t>
        </is>
      </c>
      <c r="R1240" s="21" t="inlineStr">
        <is>
          <t>U</t>
        </is>
      </c>
      <c r="S1240" s="23" t="n"/>
      <c r="T1240" s="14">
        <f>IF(Z1240=0,IF(ISNUMBER(SEARCH("X",AV1240)),"Unrated (0-5; X)","Unrated (0-5)"),IF(Z1240=1,V1240&amp;"/5",V1240&amp;"-"&amp;X1240&amp;"/5 (P"&amp;IF(ISNUMBER(SEARCH("X",AV1240)),"; X","")&amp;")"))</f>
        <v/>
      </c>
      <c r="U1240" s="26">
        <f>IF(AS1240=0,"",IF(AR1240=0,"Incomplete/invalid",IF(AA1240=0,IF(ISNUMBER(SEARCH("X",AW1240)),"Unrated (0-5; X)","Unrated (0-5)"),IF(AA1240=1,W1240&amp;"/5",W1240&amp;"-"&amp;Y1240&amp;"/5 (P"&amp;IF(ISNUMBER(SEARCH("X",AW1240)),"; X","")&amp;")"))))</f>
        <v/>
      </c>
      <c r="V1240" s="53">
        <f>LEN(AV1240)-LEN(SUBSTITUTE(AV1240,"Y",""))</f>
        <v/>
      </c>
      <c r="W1240" s="54">
        <f>IF(AR1240=1,LEN(AW1240)-LEN(SUBSTITUTE(AW1240,"Y","")),"")</f>
        <v/>
      </c>
      <c r="X1240" s="53">
        <f>5-(LEN(AV1240)-LEN(SUBSTITUTE(AV1240,"N","")))</f>
        <v/>
      </c>
      <c r="Y1240" s="54">
        <f>IF(AR1240=1,5-(LEN(AW1240)-LEN(SUBSTITUTE(AW1240,"N",""))),"")</f>
        <v/>
      </c>
      <c r="Z1240" s="55">
        <f>(V1240+5-X1240)/5</f>
        <v/>
      </c>
      <c r="AA1240" s="56">
        <f>IF(AR1240=1,(W1240+5-Y1240)/5,"")</f>
        <v/>
      </c>
      <c r="AB1240" s="57">
        <f>D1240*V1240/5</f>
        <v/>
      </c>
      <c r="AC1240" s="58">
        <f>IF(AR1240=1,D1240*W1240/5,"")</f>
        <v/>
      </c>
      <c r="AD1240" s="57">
        <f>D1240*X1240/5</f>
        <v/>
      </c>
      <c r="AE1240" s="58">
        <f>IF(AR1240=1,D1240*Y1240/5,"")</f>
        <v/>
      </c>
      <c r="AF1240" s="57">
        <f>D1240*Z1240</f>
        <v/>
      </c>
      <c r="AG1240" s="58">
        <f>IF(AR1240=1,D1240*AA1240,"")</f>
        <v/>
      </c>
      <c r="AH1240" s="14" t="inlineStr">
        <is>
          <t>Y: none | N: none | X: none | U: V1, V2, V3, V4, V5. See dataset-specific evidence note in MCDM_Grades and the complete rules in MCDM_Rubric.</t>
        </is>
      </c>
      <c r="AI1240" s="27" t="n"/>
      <c r="AJ1240" s="14" t="inlineStr">
        <is>
          <t>https://www.kaggle.com/datasets/gracehephzibahm/pothole-severity-classification</t>
        </is>
      </c>
      <c r="AK1240" s="27" t="n"/>
      <c r="AL1240" s="14" t="inlineStr">
        <is>
          <t>P: primary documentation (not evaluator-verified data quality)</t>
        </is>
      </c>
      <c r="AM1240" s="27" t="n"/>
      <c r="AN1240" s="14" t="inlineStr">
        <is>
          <t>Kaggle dataset 2796171 v1</t>
        </is>
      </c>
      <c r="AO1240" s="27" t="n"/>
      <c r="AP1240" s="14" t="inlineStr">
        <is>
          <t>2026-09-07</t>
        </is>
      </c>
      <c r="AQ1240" s="27" t="n"/>
      <c r="AR1240" s="14">
        <f>IF(AND(AS1240=5,LEN(AW1240)=5,LEN(SUBSTITUTE(SUBSTITUTE(SUBSTITUTE(SUBSTITUTE(AW1240,"Y",""),"N",""),"U",""),"X",""))=0),1,0)</f>
        <v/>
      </c>
      <c r="AS1240" s="14">
        <f>COUNTA(G1240,J1240,M1240,P1240,S1240)</f>
        <v/>
      </c>
      <c r="AT1240" s="14">
        <f>SUM(IF(OR(G1240="Y",G1240="N",G1240="U",G1240="X"),IF(G1240=F1240,1,0),0),IF(OR(J1240="Y",J1240="N",J1240="U",J1240="X"),IF(J1240=I1240,1,0),0),IF(OR(M1240="Y",M1240="N",M1240="U",M1240="X"),IF(M1240=L1240,1,0),0),IF(OR(P1240="Y",P1240="N",P1240="U",P1240="X"),IF(P1240=O1240,1,0),0),IF(OR(S1240="Y",S1240="N",S1240="U",S1240="X"),IF(S1240=R1240,1,0),0))</f>
        <v/>
      </c>
      <c r="AU1240" s="14">
        <f>A1240&amp;"|"&amp;LEFT(C1240,1)</f>
        <v/>
      </c>
      <c r="AV1240" s="14">
        <f>F1240&amp;I1240&amp;L1240&amp;O1240&amp;R1240</f>
        <v/>
      </c>
      <c r="AW1240" s="14">
        <f>G1240&amp;J1240&amp;M1240&amp;P1240&amp;S1240</f>
        <v/>
      </c>
    </row>
    <row r="1241" ht="70" customHeight="1">
      <c r="A1241" s="14" t="inlineStr">
        <is>
          <t>DS-155</t>
        </is>
      </c>
      <c r="B1241" s="14" t="inlineStr">
        <is>
          <t>Pothole Severity Classification</t>
        </is>
      </c>
      <c r="C1241" s="14" t="inlineStr">
        <is>
          <t>E Engineering Value</t>
        </is>
      </c>
      <c r="D1241" s="14">
        <f>MCDM_Settings!$D$14</f>
        <v/>
      </c>
      <c r="E1241" s="14" t="inlineStr">
        <is>
          <t>E1 Define the outcome</t>
        </is>
      </c>
      <c r="F1241" s="21" t="inlineStr">
        <is>
          <t>U</t>
        </is>
      </c>
      <c r="G1241" s="23" t="n"/>
      <c r="H1241" s="14" t="inlineStr">
        <is>
          <t>E2 Provide measurements</t>
        </is>
      </c>
      <c r="I1241" s="21" t="inlineStr">
        <is>
          <t>U</t>
        </is>
      </c>
      <c r="J1241" s="23" t="n"/>
      <c r="K1241" s="14" t="inlineStr">
        <is>
          <t>E3 Link the records</t>
        </is>
      </c>
      <c r="L1241" s="21" t="inlineStr">
        <is>
          <t>U</t>
        </is>
      </c>
      <c r="M1241" s="23" t="n"/>
      <c r="N1241" s="14" t="inlineStr">
        <is>
          <t>E4 Map agency needs</t>
        </is>
      </c>
      <c r="O1241" s="21" t="inlineStr">
        <is>
          <t>U</t>
        </is>
      </c>
      <c r="P1241" s="23" t="n"/>
      <c r="Q1241" s="14" t="inlineStr">
        <is>
          <t>E5 Validate the decision</t>
        </is>
      </c>
      <c r="R1241" s="21" t="inlineStr">
        <is>
          <t>U</t>
        </is>
      </c>
      <c r="S1241" s="23" t="n"/>
      <c r="T1241" s="14">
        <f>IF(Z1241=0,IF(ISNUMBER(SEARCH("X",AV1241)),"Unrated (0-5; X)","Unrated (0-5)"),IF(Z1241=1,V1241&amp;"/5",V1241&amp;"-"&amp;X1241&amp;"/5 (P"&amp;IF(ISNUMBER(SEARCH("X",AV1241)),"; X","")&amp;")"))</f>
        <v/>
      </c>
      <c r="U1241" s="26">
        <f>IF(AS1241=0,"",IF(AR1241=0,"Incomplete/invalid",IF(AA1241=0,IF(ISNUMBER(SEARCH("X",AW1241)),"Unrated (0-5; X)","Unrated (0-5)"),IF(AA1241=1,W1241&amp;"/5",W1241&amp;"-"&amp;Y1241&amp;"/5 (P"&amp;IF(ISNUMBER(SEARCH("X",AW1241)),"; X","")&amp;")"))))</f>
        <v/>
      </c>
      <c r="V1241" s="53">
        <f>LEN(AV1241)-LEN(SUBSTITUTE(AV1241,"Y",""))</f>
        <v/>
      </c>
      <c r="W1241" s="54">
        <f>IF(AR1241=1,LEN(AW1241)-LEN(SUBSTITUTE(AW1241,"Y","")),"")</f>
        <v/>
      </c>
      <c r="X1241" s="53">
        <f>5-(LEN(AV1241)-LEN(SUBSTITUTE(AV1241,"N","")))</f>
        <v/>
      </c>
      <c r="Y1241" s="54">
        <f>IF(AR1241=1,5-(LEN(AW1241)-LEN(SUBSTITUTE(AW1241,"N",""))),"")</f>
        <v/>
      </c>
      <c r="Z1241" s="55">
        <f>(V1241+5-X1241)/5</f>
        <v/>
      </c>
      <c r="AA1241" s="56">
        <f>IF(AR1241=1,(W1241+5-Y1241)/5,"")</f>
        <v/>
      </c>
      <c r="AB1241" s="57">
        <f>D1241*V1241/5</f>
        <v/>
      </c>
      <c r="AC1241" s="58">
        <f>IF(AR1241=1,D1241*W1241/5,"")</f>
        <v/>
      </c>
      <c r="AD1241" s="57">
        <f>D1241*X1241/5</f>
        <v/>
      </c>
      <c r="AE1241" s="58">
        <f>IF(AR1241=1,D1241*Y1241/5,"")</f>
        <v/>
      </c>
      <c r="AF1241" s="57">
        <f>D1241*Z1241</f>
        <v/>
      </c>
      <c r="AG1241" s="58">
        <f>IF(AR1241=1,D1241*AA1241,"")</f>
        <v/>
      </c>
      <c r="AH1241" s="14" t="inlineStr">
        <is>
          <t>Y: none | N: none | X: none | U: E1, E2, E3, E4, E5. See dataset-specific evidence note in MCDM_Grades and the complete rules in MCDM_Rubric.</t>
        </is>
      </c>
      <c r="AI1241" s="27" t="n"/>
      <c r="AJ1241" s="14" t="inlineStr">
        <is>
          <t>https://www.kaggle.com/datasets/gracehephzibahm/pothole-severity-classification</t>
        </is>
      </c>
      <c r="AK1241" s="27" t="n"/>
      <c r="AL1241" s="14" t="inlineStr">
        <is>
          <t>P: primary documentation (not evaluator-verified data quality)</t>
        </is>
      </c>
      <c r="AM1241" s="27" t="n"/>
      <c r="AN1241" s="14" t="inlineStr">
        <is>
          <t>Kaggle dataset 2796171 v1</t>
        </is>
      </c>
      <c r="AO1241" s="27" t="n"/>
      <c r="AP1241" s="14" t="inlineStr">
        <is>
          <t>2026-09-07</t>
        </is>
      </c>
      <c r="AQ1241" s="27" t="n"/>
      <c r="AR1241" s="14">
        <f>IF(AND(AS1241=5,LEN(AW1241)=5,LEN(SUBSTITUTE(SUBSTITUTE(SUBSTITUTE(SUBSTITUTE(AW1241,"Y",""),"N",""),"U",""),"X",""))=0),1,0)</f>
        <v/>
      </c>
      <c r="AS1241" s="14">
        <f>COUNTA(G1241,J1241,M1241,P1241,S1241)</f>
        <v/>
      </c>
      <c r="AT1241" s="14">
        <f>SUM(IF(OR(G1241="Y",G1241="N",G1241="U",G1241="X"),IF(G1241=F1241,1,0),0),IF(OR(J1241="Y",J1241="N",J1241="U",J1241="X"),IF(J1241=I1241,1,0),0),IF(OR(M1241="Y",M1241="N",M1241="U",M1241="X"),IF(M1241=L1241,1,0),0),IF(OR(P1241="Y",P1241="N",P1241="U",P1241="X"),IF(P1241=O1241,1,0),0),IF(OR(S1241="Y",S1241="N",S1241="U",S1241="X"),IF(S1241=R1241,1,0),0))</f>
        <v/>
      </c>
      <c r="AU1241" s="14">
        <f>A1241&amp;"|"&amp;LEFT(C1241,1)</f>
        <v/>
      </c>
      <c r="AV1241" s="14">
        <f>F1241&amp;I1241&amp;L1241&amp;O1241&amp;R1241</f>
        <v/>
      </c>
      <c r="AW1241" s="14">
        <f>G1241&amp;J1241&amp;M1241&amp;P1241&amp;S1241</f>
        <v/>
      </c>
    </row>
    <row r="1242" ht="70" customHeight="1">
      <c r="A1242" s="14" t="inlineStr">
        <is>
          <t>DS-156</t>
        </is>
      </c>
      <c r="B1242" s="14" t="inlineStr">
        <is>
          <t>Pothole, Cracks and Open Manhole</t>
        </is>
      </c>
      <c r="C1242" s="14" t="inlineStr">
        <is>
          <t>A Access</t>
        </is>
      </c>
      <c r="D1242" s="14">
        <f>MCDM_Settings!$D$7</f>
        <v/>
      </c>
      <c r="E1242" s="14" t="inlineStr">
        <is>
          <t>A1 Find the release</t>
        </is>
      </c>
      <c r="F1242" s="21" t="inlineStr">
        <is>
          <t>Y</t>
        </is>
      </c>
      <c r="G1242" s="23" t="n"/>
      <c r="H1242" s="14" t="inlineStr">
        <is>
          <t>A2 Get the data</t>
        </is>
      </c>
      <c r="I1242" s="21" t="inlineStr">
        <is>
          <t>Y</t>
        </is>
      </c>
      <c r="J1242" s="23" t="n"/>
      <c r="K1242" s="14" t="inlineStr">
        <is>
          <t>A3 Check the license</t>
        </is>
      </c>
      <c r="L1242" s="21" t="inlineStr">
        <is>
          <t>Y</t>
        </is>
      </c>
      <c r="M1242" s="23" t="n"/>
      <c r="N1242" s="14" t="inlineStr">
        <is>
          <t>A4 Check other rights</t>
        </is>
      </c>
      <c r="O1242" s="21" t="inlineStr">
        <is>
          <t>U</t>
        </is>
      </c>
      <c r="P1242" s="23" t="n"/>
      <c r="Q1242" s="14" t="inlineStr">
        <is>
          <t>A5 Open a sample</t>
        </is>
      </c>
      <c r="R1242" s="21" t="inlineStr">
        <is>
          <t>U</t>
        </is>
      </c>
      <c r="S1242" s="23" t="n"/>
      <c r="T1242" s="14">
        <f>IF(Z1242=0,IF(ISNUMBER(SEARCH("X",AV1242)),"Unrated (0-5; X)","Unrated (0-5)"),IF(Z1242=1,V1242&amp;"/5",V1242&amp;"-"&amp;X1242&amp;"/5 (P"&amp;IF(ISNUMBER(SEARCH("X",AV1242)),"; X","")&amp;")"))</f>
        <v/>
      </c>
      <c r="U1242" s="26">
        <f>IF(AS1242=0,"",IF(AR1242=0,"Incomplete/invalid",IF(AA1242=0,IF(ISNUMBER(SEARCH("X",AW1242)),"Unrated (0-5; X)","Unrated (0-5)"),IF(AA1242=1,W1242&amp;"/5",W1242&amp;"-"&amp;Y1242&amp;"/5 (P"&amp;IF(ISNUMBER(SEARCH("X",AW1242)),"; X","")&amp;")"))))</f>
        <v/>
      </c>
      <c r="V1242" s="53">
        <f>LEN(AV1242)-LEN(SUBSTITUTE(AV1242,"Y",""))</f>
        <v/>
      </c>
      <c r="W1242" s="54">
        <f>IF(AR1242=1,LEN(AW1242)-LEN(SUBSTITUTE(AW1242,"Y","")),"")</f>
        <v/>
      </c>
      <c r="X1242" s="53">
        <f>5-(LEN(AV1242)-LEN(SUBSTITUTE(AV1242,"N","")))</f>
        <v/>
      </c>
      <c r="Y1242" s="54">
        <f>IF(AR1242=1,5-(LEN(AW1242)-LEN(SUBSTITUTE(AW1242,"N",""))),"")</f>
        <v/>
      </c>
      <c r="Z1242" s="55">
        <f>(V1242+5-X1242)/5</f>
        <v/>
      </c>
      <c r="AA1242" s="56">
        <f>IF(AR1242=1,(W1242+5-Y1242)/5,"")</f>
        <v/>
      </c>
      <c r="AB1242" s="57">
        <f>D1242*V1242/5</f>
        <v/>
      </c>
      <c r="AC1242" s="58">
        <f>IF(AR1242=1,D1242*W1242/5,"")</f>
        <v/>
      </c>
      <c r="AD1242" s="57">
        <f>D1242*X1242/5</f>
        <v/>
      </c>
      <c r="AE1242" s="58">
        <f>IF(AR1242=1,D1242*Y1242/5,"")</f>
        <v/>
      </c>
      <c r="AF1242" s="57">
        <f>D1242*Z1242</f>
        <v/>
      </c>
      <c r="AG1242" s="58">
        <f>IF(AR1242=1,D1242*AA1242,"")</f>
        <v/>
      </c>
      <c r="AH1242" s="14" t="inlineStr">
        <is>
          <t>Y: A1, A2, A3 | N: none | X: none | U: A4, A5. See dataset-specific evidence note in MCDM_Grades and the complete rules in MCDM_Rubric.</t>
        </is>
      </c>
      <c r="AI1242" s="27" t="n"/>
      <c r="AJ1242" s="14" t="inlineStr">
        <is>
          <t>https://www.kaggle.com/datasets/sabidrahman/pothole-cracks-and-openmanhole</t>
        </is>
      </c>
      <c r="AK1242" s="27" t="n"/>
      <c r="AL1242" s="14" t="inlineStr">
        <is>
          <t>P: primary documentation (not evaluator-verified data quality)</t>
        </is>
      </c>
      <c r="AM1242" s="27" t="n"/>
      <c r="AN1242" s="14" t="inlineStr">
        <is>
          <t>Kaggle dataset 6641319 v2</t>
        </is>
      </c>
      <c r="AO1242" s="27" t="n"/>
      <c r="AP1242" s="14" t="inlineStr">
        <is>
          <t>2026-09-07</t>
        </is>
      </c>
      <c r="AQ1242" s="27" t="n"/>
      <c r="AR1242" s="14">
        <f>IF(AND(AS1242=5,LEN(AW1242)=5,LEN(SUBSTITUTE(SUBSTITUTE(SUBSTITUTE(SUBSTITUTE(AW1242,"Y",""),"N",""),"U",""),"X",""))=0),1,0)</f>
        <v/>
      </c>
      <c r="AS1242" s="14">
        <f>COUNTA(G1242,J1242,M1242,P1242,S1242)</f>
        <v/>
      </c>
      <c r="AT1242" s="14">
        <f>SUM(IF(OR(G1242="Y",G1242="N",G1242="U",G1242="X"),IF(G1242=F1242,1,0),0),IF(OR(J1242="Y",J1242="N",J1242="U",J1242="X"),IF(J1242=I1242,1,0),0),IF(OR(M1242="Y",M1242="N",M1242="U",M1242="X"),IF(M1242=L1242,1,0),0),IF(OR(P1242="Y",P1242="N",P1242="U",P1242="X"),IF(P1242=O1242,1,0),0),IF(OR(S1242="Y",S1242="N",S1242="U",S1242="X"),IF(S1242=R1242,1,0),0))</f>
        <v/>
      </c>
      <c r="AU1242" s="14">
        <f>A1242&amp;"|"&amp;LEFT(C1242,1)</f>
        <v/>
      </c>
      <c r="AV1242" s="14">
        <f>F1242&amp;I1242&amp;L1242&amp;O1242&amp;R1242</f>
        <v/>
      </c>
      <c r="AW1242" s="14">
        <f>G1242&amp;J1242&amp;M1242&amp;P1242&amp;S1242</f>
        <v/>
      </c>
    </row>
    <row r="1243" ht="70" customHeight="1">
      <c r="A1243" s="14" t="inlineStr">
        <is>
          <t>DS-156</t>
        </is>
      </c>
      <c r="B1243" s="14" t="inlineStr">
        <is>
          <t>Pothole, Cracks and Open Manhole</t>
        </is>
      </c>
      <c r="C1243" s="14" t="inlineStr">
        <is>
          <t>L Label Quality</t>
        </is>
      </c>
      <c r="D1243" s="14">
        <f>MCDM_Settings!$D$8</f>
        <v/>
      </c>
      <c r="E1243" s="14" t="inlineStr">
        <is>
          <t>L1 Define the targets</t>
        </is>
      </c>
      <c r="F1243" s="21" t="inlineStr">
        <is>
          <t>Y</t>
        </is>
      </c>
      <c r="G1243" s="23" t="n"/>
      <c r="H1243" s="14" t="inlineStr">
        <is>
          <t>L2 Explain the rules</t>
        </is>
      </c>
      <c r="I1243" s="21" t="inlineStr">
        <is>
          <t>U</t>
        </is>
      </c>
      <c r="J1243" s="23" t="n"/>
      <c r="K1243" s="14" t="inlineStr">
        <is>
          <t>L3 Identify the team</t>
        </is>
      </c>
      <c r="L1243" s="21" t="inlineStr">
        <is>
          <t>U</t>
        </is>
      </c>
      <c r="M1243" s="23" t="n"/>
      <c r="N1243" s="14" t="inlineStr">
        <is>
          <t>L4 Review and correct</t>
        </is>
      </c>
      <c r="O1243" s="21" t="inlineStr">
        <is>
          <t>U</t>
        </is>
      </c>
      <c r="P1243" s="23" t="n"/>
      <c r="Q1243" s="14" t="inlineStr">
        <is>
          <t>L5 Measure reliability</t>
        </is>
      </c>
      <c r="R1243" s="21" t="inlineStr">
        <is>
          <t>U</t>
        </is>
      </c>
      <c r="S1243" s="23" t="n"/>
      <c r="T1243" s="14">
        <f>IF(Z1243=0,IF(ISNUMBER(SEARCH("X",AV1243)),"Unrated (0-5; X)","Unrated (0-5)"),IF(Z1243=1,V1243&amp;"/5",V1243&amp;"-"&amp;X1243&amp;"/5 (P"&amp;IF(ISNUMBER(SEARCH("X",AV1243)),"; X","")&amp;")"))</f>
        <v/>
      </c>
      <c r="U1243" s="26">
        <f>IF(AS1243=0,"",IF(AR1243=0,"Incomplete/invalid",IF(AA1243=0,IF(ISNUMBER(SEARCH("X",AW1243)),"Unrated (0-5; X)","Unrated (0-5)"),IF(AA1243=1,W1243&amp;"/5",W1243&amp;"-"&amp;Y1243&amp;"/5 (P"&amp;IF(ISNUMBER(SEARCH("X",AW1243)),"; X","")&amp;")"))))</f>
        <v/>
      </c>
      <c r="V1243" s="53">
        <f>LEN(AV1243)-LEN(SUBSTITUTE(AV1243,"Y",""))</f>
        <v/>
      </c>
      <c r="W1243" s="54">
        <f>IF(AR1243=1,LEN(AW1243)-LEN(SUBSTITUTE(AW1243,"Y","")),"")</f>
        <v/>
      </c>
      <c r="X1243" s="53">
        <f>5-(LEN(AV1243)-LEN(SUBSTITUTE(AV1243,"N","")))</f>
        <v/>
      </c>
      <c r="Y1243" s="54">
        <f>IF(AR1243=1,5-(LEN(AW1243)-LEN(SUBSTITUTE(AW1243,"N",""))),"")</f>
        <v/>
      </c>
      <c r="Z1243" s="55">
        <f>(V1243+5-X1243)/5</f>
        <v/>
      </c>
      <c r="AA1243" s="56">
        <f>IF(AR1243=1,(W1243+5-Y1243)/5,"")</f>
        <v/>
      </c>
      <c r="AB1243" s="57">
        <f>D1243*V1243/5</f>
        <v/>
      </c>
      <c r="AC1243" s="58">
        <f>IF(AR1243=1,D1243*W1243/5,"")</f>
        <v/>
      </c>
      <c r="AD1243" s="57">
        <f>D1243*X1243/5</f>
        <v/>
      </c>
      <c r="AE1243" s="58">
        <f>IF(AR1243=1,D1243*Y1243/5,"")</f>
        <v/>
      </c>
      <c r="AF1243" s="57">
        <f>D1243*Z1243</f>
        <v/>
      </c>
      <c r="AG1243" s="58">
        <f>IF(AR1243=1,D1243*AA1243,"")</f>
        <v/>
      </c>
      <c r="AH1243" s="14" t="inlineStr">
        <is>
          <t>Y: L1 | N: none | X: none | U: L2, L3, L4, L5. See dataset-specific evidence note in MCDM_Grades and the complete rules in MCDM_Rubric.</t>
        </is>
      </c>
      <c r="AI1243" s="27" t="n"/>
      <c r="AJ1243" s="14" t="inlineStr">
        <is>
          <t>https://www.kaggle.com/datasets/sabidrahman/pothole-cracks-and-openmanhole</t>
        </is>
      </c>
      <c r="AK1243" s="27" t="n"/>
      <c r="AL1243" s="14" t="inlineStr">
        <is>
          <t>P: primary documentation (not evaluator-verified data quality)</t>
        </is>
      </c>
      <c r="AM1243" s="27" t="n"/>
      <c r="AN1243" s="14" t="inlineStr">
        <is>
          <t>Kaggle dataset 6641319 v2</t>
        </is>
      </c>
      <c r="AO1243" s="27" t="n"/>
      <c r="AP1243" s="14" t="inlineStr">
        <is>
          <t>2026-09-07</t>
        </is>
      </c>
      <c r="AQ1243" s="27" t="n"/>
      <c r="AR1243" s="14">
        <f>IF(AND(AS1243=5,LEN(AW1243)=5,LEN(SUBSTITUTE(SUBSTITUTE(SUBSTITUTE(SUBSTITUTE(AW1243,"Y",""),"N",""),"U",""),"X",""))=0),1,0)</f>
        <v/>
      </c>
      <c r="AS1243" s="14">
        <f>COUNTA(G1243,J1243,M1243,P1243,S1243)</f>
        <v/>
      </c>
      <c r="AT1243" s="14">
        <f>SUM(IF(OR(G1243="Y",G1243="N",G1243="U",G1243="X"),IF(G1243=F1243,1,0),0),IF(OR(J1243="Y",J1243="N",J1243="U",J1243="X"),IF(J1243=I1243,1,0),0),IF(OR(M1243="Y",M1243="N",M1243="U",M1243="X"),IF(M1243=L1243,1,0),0),IF(OR(P1243="Y",P1243="N",P1243="U",P1243="X"),IF(P1243=O1243,1,0),0),IF(OR(S1243="Y",S1243="N",S1243="U",S1243="X"),IF(S1243=R1243,1,0),0))</f>
        <v/>
      </c>
      <c r="AU1243" s="14">
        <f>A1243&amp;"|"&amp;LEFT(C1243,1)</f>
        <v/>
      </c>
      <c r="AV1243" s="14">
        <f>F1243&amp;I1243&amp;L1243&amp;O1243&amp;R1243</f>
        <v/>
      </c>
      <c r="AW1243" s="14">
        <f>G1243&amp;J1243&amp;M1243&amp;P1243&amp;S1243</f>
        <v/>
      </c>
    </row>
    <row r="1244" ht="70" customHeight="1">
      <c r="A1244" s="14" t="inlineStr">
        <is>
          <t>DS-156</t>
        </is>
      </c>
      <c r="B1244" s="14" t="inlineStr">
        <is>
          <t>Pothole, Cracks and Open Manhole</t>
        </is>
      </c>
      <c r="C1244" s="14" t="inlineStr">
        <is>
          <t>D Documentation</t>
        </is>
      </c>
      <c r="D1244" s="14">
        <f>MCDM_Settings!$D$9</f>
        <v/>
      </c>
      <c r="E1244" s="14" t="inlineStr">
        <is>
          <t>D1 Describe the files</t>
        </is>
      </c>
      <c r="F1244" s="21" t="inlineStr">
        <is>
          <t>U</t>
        </is>
      </c>
      <c r="G1244" s="23" t="n"/>
      <c r="H1244" s="14" t="inlineStr">
        <is>
          <t>D2 Explain the source</t>
        </is>
      </c>
      <c r="I1244" s="21" t="inlineStr">
        <is>
          <t>U</t>
        </is>
      </c>
      <c r="J1244" s="23" t="n"/>
      <c r="K1244" s="14" t="inlineStr">
        <is>
          <t>D3 Track the version</t>
        </is>
      </c>
      <c r="L1244" s="21" t="inlineStr">
        <is>
          <t>U</t>
        </is>
      </c>
      <c r="M1244" s="23" t="n"/>
      <c r="N1244" s="14" t="inlineStr">
        <is>
          <t>D4 State the limits</t>
        </is>
      </c>
      <c r="O1244" s="21" t="inlineStr">
        <is>
          <t>U</t>
        </is>
      </c>
      <c r="P1244" s="23" t="n"/>
      <c r="Q1244" s="14" t="inlineStr">
        <is>
          <t>D5 Locate the details</t>
        </is>
      </c>
      <c r="R1244" s="21" t="inlineStr">
        <is>
          <t>Y</t>
        </is>
      </c>
      <c r="S1244" s="23" t="n"/>
      <c r="T1244" s="14">
        <f>IF(Z1244=0,IF(ISNUMBER(SEARCH("X",AV1244)),"Unrated (0-5; X)","Unrated (0-5)"),IF(Z1244=1,V1244&amp;"/5",V1244&amp;"-"&amp;X1244&amp;"/5 (P"&amp;IF(ISNUMBER(SEARCH("X",AV1244)),"; X","")&amp;")"))</f>
        <v/>
      </c>
      <c r="U1244" s="26">
        <f>IF(AS1244=0,"",IF(AR1244=0,"Incomplete/invalid",IF(AA1244=0,IF(ISNUMBER(SEARCH("X",AW1244)),"Unrated (0-5; X)","Unrated (0-5)"),IF(AA1244=1,W1244&amp;"/5",W1244&amp;"-"&amp;Y1244&amp;"/5 (P"&amp;IF(ISNUMBER(SEARCH("X",AW1244)),"; X","")&amp;")"))))</f>
        <v/>
      </c>
      <c r="V1244" s="53">
        <f>LEN(AV1244)-LEN(SUBSTITUTE(AV1244,"Y",""))</f>
        <v/>
      </c>
      <c r="W1244" s="54">
        <f>IF(AR1244=1,LEN(AW1244)-LEN(SUBSTITUTE(AW1244,"Y","")),"")</f>
        <v/>
      </c>
      <c r="X1244" s="53">
        <f>5-(LEN(AV1244)-LEN(SUBSTITUTE(AV1244,"N","")))</f>
        <v/>
      </c>
      <c r="Y1244" s="54">
        <f>IF(AR1244=1,5-(LEN(AW1244)-LEN(SUBSTITUTE(AW1244,"N",""))),"")</f>
        <v/>
      </c>
      <c r="Z1244" s="55">
        <f>(V1244+5-X1244)/5</f>
        <v/>
      </c>
      <c r="AA1244" s="56">
        <f>IF(AR1244=1,(W1244+5-Y1244)/5,"")</f>
        <v/>
      </c>
      <c r="AB1244" s="57">
        <f>D1244*V1244/5</f>
        <v/>
      </c>
      <c r="AC1244" s="58">
        <f>IF(AR1244=1,D1244*W1244/5,"")</f>
        <v/>
      </c>
      <c r="AD1244" s="57">
        <f>D1244*X1244/5</f>
        <v/>
      </c>
      <c r="AE1244" s="58">
        <f>IF(AR1244=1,D1244*Y1244/5,"")</f>
        <v/>
      </c>
      <c r="AF1244" s="57">
        <f>D1244*Z1244</f>
        <v/>
      </c>
      <c r="AG1244" s="58">
        <f>IF(AR1244=1,D1244*AA1244,"")</f>
        <v/>
      </c>
      <c r="AH1244" s="14" t="inlineStr">
        <is>
          <t>Y: D5 | N: none | X: none | U: D1, D2, D3, D4. See dataset-specific evidence note in MCDM_Grades and the complete rules in MCDM_Rubric.</t>
        </is>
      </c>
      <c r="AI1244" s="27" t="n"/>
      <c r="AJ1244" s="14" t="inlineStr">
        <is>
          <t>https://www.kaggle.com/datasets/sabidrahman/pothole-cracks-and-openmanhole</t>
        </is>
      </c>
      <c r="AK1244" s="27" t="n"/>
      <c r="AL1244" s="14" t="inlineStr">
        <is>
          <t>P: primary documentation (not evaluator-verified data quality)</t>
        </is>
      </c>
      <c r="AM1244" s="27" t="n"/>
      <c r="AN1244" s="14" t="inlineStr">
        <is>
          <t>Kaggle dataset 6641319 v2</t>
        </is>
      </c>
      <c r="AO1244" s="27" t="n"/>
      <c r="AP1244" s="14" t="inlineStr">
        <is>
          <t>2026-09-07</t>
        </is>
      </c>
      <c r="AQ1244" s="27" t="n"/>
      <c r="AR1244" s="14">
        <f>IF(AND(AS1244=5,LEN(AW1244)=5,LEN(SUBSTITUTE(SUBSTITUTE(SUBSTITUTE(SUBSTITUTE(AW1244,"Y",""),"N",""),"U",""),"X",""))=0),1,0)</f>
        <v/>
      </c>
      <c r="AS1244" s="14">
        <f>COUNTA(G1244,J1244,M1244,P1244,S1244)</f>
        <v/>
      </c>
      <c r="AT1244" s="14">
        <f>SUM(IF(OR(G1244="Y",G1244="N",G1244="U",G1244="X"),IF(G1244=F1244,1,0),0),IF(OR(J1244="Y",J1244="N",J1244="U",J1244="X"),IF(J1244=I1244,1,0),0),IF(OR(M1244="Y",M1244="N",M1244="U",M1244="X"),IF(M1244=L1244,1,0),0),IF(OR(P1244="Y",P1244="N",P1244="U",P1244="X"),IF(P1244=O1244,1,0),0),IF(OR(S1244="Y",S1244="N",S1244="U",S1244="X"),IF(S1244=R1244,1,0),0))</f>
        <v/>
      </c>
      <c r="AU1244" s="14">
        <f>A1244&amp;"|"&amp;LEFT(C1244,1)</f>
        <v/>
      </c>
      <c r="AV1244" s="14">
        <f>F1244&amp;I1244&amp;L1244&amp;O1244&amp;R1244</f>
        <v/>
      </c>
      <c r="AW1244" s="14">
        <f>G1244&amp;J1244&amp;M1244&amp;P1244&amp;S1244</f>
        <v/>
      </c>
    </row>
    <row r="1245" ht="70" customHeight="1">
      <c r="A1245" s="14" t="inlineStr">
        <is>
          <t>DS-156</t>
        </is>
      </c>
      <c r="B1245" s="14" t="inlineStr">
        <is>
          <t>Pothole, Cracks and Open Manhole</t>
        </is>
      </c>
      <c r="C1245" s="14" t="inlineStr">
        <is>
          <t>C Sample Size</t>
        </is>
      </c>
      <c r="D1245" s="14">
        <f>MCDM_Settings!$D$10</f>
        <v/>
      </c>
      <c r="E1245" s="14" t="inlineStr">
        <is>
          <t>C1 Count originals</t>
        </is>
      </c>
      <c r="F1245" s="21" t="inlineStr">
        <is>
          <t>U</t>
        </is>
      </c>
      <c r="G1245" s="23" t="n"/>
      <c r="H1245" s="14" t="inlineStr">
        <is>
          <t>C2 Count each class</t>
        </is>
      </c>
      <c r="I1245" s="21" t="inlineStr">
        <is>
          <t>U</t>
        </is>
      </c>
      <c r="J1245" s="23" t="n"/>
      <c r="K1245" s="14" t="inlineStr">
        <is>
          <t>C3 Count each group</t>
        </is>
      </c>
      <c r="L1245" s="21" t="inlineStr">
        <is>
          <t>U</t>
        </is>
      </c>
      <c r="M1245" s="23" t="n"/>
      <c r="N1245" s="14" t="inlineStr">
        <is>
          <t>C4 Count each split</t>
        </is>
      </c>
      <c r="O1245" s="21" t="inlineStr">
        <is>
          <t>U</t>
        </is>
      </c>
      <c r="P1245" s="23" t="n"/>
      <c r="Q1245" s="14" t="inlineStr">
        <is>
          <t>C5 Justify the size</t>
        </is>
      </c>
      <c r="R1245" s="21" t="inlineStr">
        <is>
          <t>U</t>
        </is>
      </c>
      <c r="S1245" s="23" t="n"/>
      <c r="T1245" s="14">
        <f>IF(Z1245=0,IF(ISNUMBER(SEARCH("X",AV1245)),"Unrated (0-5; X)","Unrated (0-5)"),IF(Z1245=1,V1245&amp;"/5",V1245&amp;"-"&amp;X1245&amp;"/5 (P"&amp;IF(ISNUMBER(SEARCH("X",AV1245)),"; X","")&amp;")"))</f>
        <v/>
      </c>
      <c r="U1245" s="26">
        <f>IF(AS1245=0,"",IF(AR1245=0,"Incomplete/invalid",IF(AA1245=0,IF(ISNUMBER(SEARCH("X",AW1245)),"Unrated (0-5; X)","Unrated (0-5)"),IF(AA1245=1,W1245&amp;"/5",W1245&amp;"-"&amp;Y1245&amp;"/5 (P"&amp;IF(ISNUMBER(SEARCH("X",AW1245)),"; X","")&amp;")"))))</f>
        <v/>
      </c>
      <c r="V1245" s="53">
        <f>LEN(AV1245)-LEN(SUBSTITUTE(AV1245,"Y",""))</f>
        <v/>
      </c>
      <c r="W1245" s="54">
        <f>IF(AR1245=1,LEN(AW1245)-LEN(SUBSTITUTE(AW1245,"Y","")),"")</f>
        <v/>
      </c>
      <c r="X1245" s="53">
        <f>5-(LEN(AV1245)-LEN(SUBSTITUTE(AV1245,"N","")))</f>
        <v/>
      </c>
      <c r="Y1245" s="54">
        <f>IF(AR1245=1,5-(LEN(AW1245)-LEN(SUBSTITUTE(AW1245,"N",""))),"")</f>
        <v/>
      </c>
      <c r="Z1245" s="55">
        <f>(V1245+5-X1245)/5</f>
        <v/>
      </c>
      <c r="AA1245" s="56">
        <f>IF(AR1245=1,(W1245+5-Y1245)/5,"")</f>
        <v/>
      </c>
      <c r="AB1245" s="57">
        <f>D1245*V1245/5</f>
        <v/>
      </c>
      <c r="AC1245" s="58">
        <f>IF(AR1245=1,D1245*W1245/5,"")</f>
        <v/>
      </c>
      <c r="AD1245" s="57">
        <f>D1245*X1245/5</f>
        <v/>
      </c>
      <c r="AE1245" s="58">
        <f>IF(AR1245=1,D1245*Y1245/5,"")</f>
        <v/>
      </c>
      <c r="AF1245" s="57">
        <f>D1245*Z1245</f>
        <v/>
      </c>
      <c r="AG1245" s="58">
        <f>IF(AR1245=1,D1245*AA1245,"")</f>
        <v/>
      </c>
      <c r="AH1245" s="14" t="inlineStr">
        <is>
          <t>Y: none | N: none | X: none | U: C1, C2, C3, C4, C5. See dataset-specific evidence note in MCDM_Grades and the complete rules in MCDM_Rubric.</t>
        </is>
      </c>
      <c r="AI1245" s="27" t="n"/>
      <c r="AJ1245" s="14" t="inlineStr">
        <is>
          <t>https://www.kaggle.com/datasets/sabidrahman/pothole-cracks-and-openmanhole</t>
        </is>
      </c>
      <c r="AK1245" s="27" t="n"/>
      <c r="AL1245" s="14" t="inlineStr">
        <is>
          <t>P: primary documentation (not evaluator-verified data quality)</t>
        </is>
      </c>
      <c r="AM1245" s="27" t="n"/>
      <c r="AN1245" s="14" t="inlineStr">
        <is>
          <t>Kaggle dataset 6641319 v2</t>
        </is>
      </c>
      <c r="AO1245" s="27" t="n"/>
      <c r="AP1245" s="14" t="inlineStr">
        <is>
          <t>2026-09-07</t>
        </is>
      </c>
      <c r="AQ1245" s="27" t="n"/>
      <c r="AR1245" s="14">
        <f>IF(AND(AS1245=5,LEN(AW1245)=5,LEN(SUBSTITUTE(SUBSTITUTE(SUBSTITUTE(SUBSTITUTE(AW1245,"Y",""),"N",""),"U",""),"X",""))=0),1,0)</f>
        <v/>
      </c>
      <c r="AS1245" s="14">
        <f>COUNTA(G1245,J1245,M1245,P1245,S1245)</f>
        <v/>
      </c>
      <c r="AT1245" s="14">
        <f>SUM(IF(OR(G1245="Y",G1245="N",G1245="U",G1245="X"),IF(G1245=F1245,1,0),0),IF(OR(J1245="Y",J1245="N",J1245="U",J1245="X"),IF(J1245=I1245,1,0),0),IF(OR(M1245="Y",M1245="N",M1245="U",M1245="X"),IF(M1245=L1245,1,0),0),IF(OR(P1245="Y",P1245="N",P1245="U",P1245="X"),IF(P1245=O1245,1,0),0),IF(OR(S1245="Y",S1245="N",S1245="U",S1245="X"),IF(S1245=R1245,1,0),0))</f>
        <v/>
      </c>
      <c r="AU1245" s="14">
        <f>A1245&amp;"|"&amp;LEFT(C1245,1)</f>
        <v/>
      </c>
      <c r="AV1245" s="14">
        <f>F1245&amp;I1245&amp;L1245&amp;O1245&amp;R1245</f>
        <v/>
      </c>
      <c r="AW1245" s="14">
        <f>G1245&amp;J1245&amp;M1245&amp;P1245&amp;S1245</f>
        <v/>
      </c>
    </row>
    <row r="1246" ht="70" customHeight="1">
      <c r="A1246" s="14" t="inlineStr">
        <is>
          <t>DS-156</t>
        </is>
      </c>
      <c r="B1246" s="14" t="inlineStr">
        <is>
          <t>Pothole, Cracks and Open Manhole</t>
        </is>
      </c>
      <c r="C1246" s="14" t="inlineStr">
        <is>
          <t>R Domain Fit</t>
        </is>
      </c>
      <c r="D1246" s="14">
        <f>MCDM_Settings!$D$11</f>
        <v/>
      </c>
      <c r="E1246" s="14" t="inlineStr">
        <is>
          <t>R1 Define the domain</t>
        </is>
      </c>
      <c r="F1246" s="21" t="inlineStr">
        <is>
          <t>U</t>
        </is>
      </c>
      <c r="G1246" s="23" t="n"/>
      <c r="H1246" s="14" t="inlineStr">
        <is>
          <t>R2 Describe coverage</t>
        </is>
      </c>
      <c r="I1246" s="21" t="inlineStr">
        <is>
          <t>U</t>
        </is>
      </c>
      <c r="J1246" s="23" t="n"/>
      <c r="K1246" s="14" t="inlineStr">
        <is>
          <t>R3 Compare the target</t>
        </is>
      </c>
      <c r="L1246" s="21" t="inlineStr">
        <is>
          <t>U</t>
        </is>
      </c>
      <c r="M1246" s="23" t="n"/>
      <c r="N1246" s="14" t="inlineStr">
        <is>
          <t>R4 Check for bias</t>
        </is>
      </c>
      <c r="O1246" s="21" t="inlineStr">
        <is>
          <t>U</t>
        </is>
      </c>
      <c r="P1246" s="23" t="n"/>
      <c r="Q1246" s="14" t="inlineStr">
        <is>
          <t>R5 Test a new domain</t>
        </is>
      </c>
      <c r="R1246" s="21" t="inlineStr">
        <is>
          <t>U</t>
        </is>
      </c>
      <c r="S1246" s="23" t="n"/>
      <c r="T1246" s="14">
        <f>IF(Z1246=0,IF(ISNUMBER(SEARCH("X",AV1246)),"Unrated (0-5; X)","Unrated (0-5)"),IF(Z1246=1,V1246&amp;"/5",V1246&amp;"-"&amp;X1246&amp;"/5 (P"&amp;IF(ISNUMBER(SEARCH("X",AV1246)),"; X","")&amp;")"))</f>
        <v/>
      </c>
      <c r="U1246" s="26">
        <f>IF(AS1246=0,"",IF(AR1246=0,"Incomplete/invalid",IF(AA1246=0,IF(ISNUMBER(SEARCH("X",AW1246)),"Unrated (0-5; X)","Unrated (0-5)"),IF(AA1246=1,W1246&amp;"/5",W1246&amp;"-"&amp;Y1246&amp;"/5 (P"&amp;IF(ISNUMBER(SEARCH("X",AW1246)),"; X","")&amp;")"))))</f>
        <v/>
      </c>
      <c r="V1246" s="53">
        <f>LEN(AV1246)-LEN(SUBSTITUTE(AV1246,"Y",""))</f>
        <v/>
      </c>
      <c r="W1246" s="54">
        <f>IF(AR1246=1,LEN(AW1246)-LEN(SUBSTITUTE(AW1246,"Y","")),"")</f>
        <v/>
      </c>
      <c r="X1246" s="53">
        <f>5-(LEN(AV1246)-LEN(SUBSTITUTE(AV1246,"N","")))</f>
        <v/>
      </c>
      <c r="Y1246" s="54">
        <f>IF(AR1246=1,5-(LEN(AW1246)-LEN(SUBSTITUTE(AW1246,"N",""))),"")</f>
        <v/>
      </c>
      <c r="Z1246" s="55">
        <f>(V1246+5-X1246)/5</f>
        <v/>
      </c>
      <c r="AA1246" s="56">
        <f>IF(AR1246=1,(W1246+5-Y1246)/5,"")</f>
        <v/>
      </c>
      <c r="AB1246" s="57">
        <f>D1246*V1246/5</f>
        <v/>
      </c>
      <c r="AC1246" s="58">
        <f>IF(AR1246=1,D1246*W1246/5,"")</f>
        <v/>
      </c>
      <c r="AD1246" s="57">
        <f>D1246*X1246/5</f>
        <v/>
      </c>
      <c r="AE1246" s="58">
        <f>IF(AR1246=1,D1246*Y1246/5,"")</f>
        <v/>
      </c>
      <c r="AF1246" s="57">
        <f>D1246*Z1246</f>
        <v/>
      </c>
      <c r="AG1246" s="58">
        <f>IF(AR1246=1,D1246*AA1246,"")</f>
        <v/>
      </c>
      <c r="AH1246" s="14" t="inlineStr">
        <is>
          <t>Y: none | N: none | X: none | U: R1, R2, R3, R4, R5. See dataset-specific evidence note in MCDM_Grades and the complete rules in MCDM_Rubric.</t>
        </is>
      </c>
      <c r="AI1246" s="27" t="n"/>
      <c r="AJ1246" s="14" t="inlineStr">
        <is>
          <t>https://www.kaggle.com/datasets/sabidrahman/pothole-cracks-and-openmanhole</t>
        </is>
      </c>
      <c r="AK1246" s="27" t="n"/>
      <c r="AL1246" s="14" t="inlineStr">
        <is>
          <t>P: primary documentation (not evaluator-verified data quality)</t>
        </is>
      </c>
      <c r="AM1246" s="27" t="n"/>
      <c r="AN1246" s="14" t="inlineStr">
        <is>
          <t>Kaggle dataset 6641319 v2</t>
        </is>
      </c>
      <c r="AO1246" s="27" t="n"/>
      <c r="AP1246" s="14" t="inlineStr">
        <is>
          <t>2026-09-07</t>
        </is>
      </c>
      <c r="AQ1246" s="27" t="n"/>
      <c r="AR1246" s="14">
        <f>IF(AND(AS1246=5,LEN(AW1246)=5,LEN(SUBSTITUTE(SUBSTITUTE(SUBSTITUTE(SUBSTITUTE(AW1246,"Y",""),"N",""),"U",""),"X",""))=0),1,0)</f>
        <v/>
      </c>
      <c r="AS1246" s="14">
        <f>COUNTA(G1246,J1246,M1246,P1246,S1246)</f>
        <v/>
      </c>
      <c r="AT1246" s="14">
        <f>SUM(IF(OR(G1246="Y",G1246="N",G1246="U",G1246="X"),IF(G1246=F1246,1,0),0),IF(OR(J1246="Y",J1246="N",J1246="U",J1246="X"),IF(J1246=I1246,1,0),0),IF(OR(M1246="Y",M1246="N",M1246="U",M1246="X"),IF(M1246=L1246,1,0),0),IF(OR(P1246="Y",P1246="N",P1246="U",P1246="X"),IF(P1246=O1246,1,0),0),IF(OR(S1246="Y",S1246="N",S1246="U",S1246="X"),IF(S1246=R1246,1,0),0))</f>
        <v/>
      </c>
      <c r="AU1246" s="14">
        <f>A1246&amp;"|"&amp;LEFT(C1246,1)</f>
        <v/>
      </c>
      <c r="AV1246" s="14">
        <f>F1246&amp;I1246&amp;L1246&amp;O1246&amp;R1246</f>
        <v/>
      </c>
      <c r="AW1246" s="14">
        <f>G1246&amp;J1246&amp;M1246&amp;P1246&amp;S1246</f>
        <v/>
      </c>
    </row>
    <row r="1247" ht="70" customHeight="1">
      <c r="A1247" s="14" t="inlineStr">
        <is>
          <t>DS-156</t>
        </is>
      </c>
      <c r="B1247" s="14" t="inlineStr">
        <is>
          <t>Pothole, Cracks and Open Manhole</t>
        </is>
      </c>
      <c r="C1247" s="14" t="inlineStr">
        <is>
          <t>M Sensor Details</t>
        </is>
      </c>
      <c r="D1247" s="14">
        <f>MCDM_Settings!$D$12</f>
        <v/>
      </c>
      <c r="E1247" s="14" t="inlineStr">
        <is>
          <t>M1 Identify equipment</t>
        </is>
      </c>
      <c r="F1247" s="21" t="inlineStr">
        <is>
          <t>U</t>
        </is>
      </c>
      <c r="G1247" s="23" t="n"/>
      <c r="H1247" s="14" t="inlineStr">
        <is>
          <t>M2 Specify the scale</t>
        </is>
      </c>
      <c r="I1247" s="21" t="inlineStr">
        <is>
          <t>U</t>
        </is>
      </c>
      <c r="J1247" s="23" t="n"/>
      <c r="K1247" s="14" t="inlineStr">
        <is>
          <t>M3 Locate the records</t>
        </is>
      </c>
      <c r="L1247" s="21" t="inlineStr">
        <is>
          <t>U</t>
        </is>
      </c>
      <c r="M1247" s="23" t="n"/>
      <c r="N1247" s="14" t="inlineStr">
        <is>
          <t>M4 Report precision</t>
        </is>
      </c>
      <c r="O1247" s="21" t="inlineStr">
        <is>
          <t>U</t>
        </is>
      </c>
      <c r="P1247" s="23" t="n"/>
      <c r="Q1247" s="14" t="inlineStr">
        <is>
          <t>M5 Explain processing</t>
        </is>
      </c>
      <c r="R1247" s="21" t="inlineStr">
        <is>
          <t>U</t>
        </is>
      </c>
      <c r="S1247" s="23" t="n"/>
      <c r="T1247" s="14">
        <f>IF(Z1247=0,IF(ISNUMBER(SEARCH("X",AV1247)),"Unrated (0-5; X)","Unrated (0-5)"),IF(Z1247=1,V1247&amp;"/5",V1247&amp;"-"&amp;X1247&amp;"/5 (P"&amp;IF(ISNUMBER(SEARCH("X",AV1247)),"; X","")&amp;")"))</f>
        <v/>
      </c>
      <c r="U1247" s="26">
        <f>IF(AS1247=0,"",IF(AR1247=0,"Incomplete/invalid",IF(AA1247=0,IF(ISNUMBER(SEARCH("X",AW1247)),"Unrated (0-5; X)","Unrated (0-5)"),IF(AA1247=1,W1247&amp;"/5",W1247&amp;"-"&amp;Y1247&amp;"/5 (P"&amp;IF(ISNUMBER(SEARCH("X",AW1247)),"; X","")&amp;")"))))</f>
        <v/>
      </c>
      <c r="V1247" s="53">
        <f>LEN(AV1247)-LEN(SUBSTITUTE(AV1247,"Y",""))</f>
        <v/>
      </c>
      <c r="W1247" s="54">
        <f>IF(AR1247=1,LEN(AW1247)-LEN(SUBSTITUTE(AW1247,"Y","")),"")</f>
        <v/>
      </c>
      <c r="X1247" s="53">
        <f>5-(LEN(AV1247)-LEN(SUBSTITUTE(AV1247,"N","")))</f>
        <v/>
      </c>
      <c r="Y1247" s="54">
        <f>IF(AR1247=1,5-(LEN(AW1247)-LEN(SUBSTITUTE(AW1247,"N",""))),"")</f>
        <v/>
      </c>
      <c r="Z1247" s="55">
        <f>(V1247+5-X1247)/5</f>
        <v/>
      </c>
      <c r="AA1247" s="56">
        <f>IF(AR1247=1,(W1247+5-Y1247)/5,"")</f>
        <v/>
      </c>
      <c r="AB1247" s="57">
        <f>D1247*V1247/5</f>
        <v/>
      </c>
      <c r="AC1247" s="58">
        <f>IF(AR1247=1,D1247*W1247/5,"")</f>
        <v/>
      </c>
      <c r="AD1247" s="57">
        <f>D1247*X1247/5</f>
        <v/>
      </c>
      <c r="AE1247" s="58">
        <f>IF(AR1247=1,D1247*Y1247/5,"")</f>
        <v/>
      </c>
      <c r="AF1247" s="57">
        <f>D1247*Z1247</f>
        <v/>
      </c>
      <c r="AG1247" s="58">
        <f>IF(AR1247=1,D1247*AA1247,"")</f>
        <v/>
      </c>
      <c r="AH1247" s="14" t="inlineStr">
        <is>
          <t>Y: none | N: none | X: none | U: M1, M2, M3, M4, M5. See dataset-specific evidence note in MCDM_Grades and the complete rules in MCDM_Rubric.</t>
        </is>
      </c>
      <c r="AI1247" s="27" t="n"/>
      <c r="AJ1247" s="14" t="inlineStr">
        <is>
          <t>https://www.kaggle.com/datasets/sabidrahman/pothole-cracks-and-openmanhole</t>
        </is>
      </c>
      <c r="AK1247" s="27" t="n"/>
      <c r="AL1247" s="14" t="inlineStr">
        <is>
          <t>P: primary documentation (not evaluator-verified data quality)</t>
        </is>
      </c>
      <c r="AM1247" s="27" t="n"/>
      <c r="AN1247" s="14" t="inlineStr">
        <is>
          <t>Kaggle dataset 6641319 v2</t>
        </is>
      </c>
      <c r="AO1247" s="27" t="n"/>
      <c r="AP1247" s="14" t="inlineStr">
        <is>
          <t>2026-09-07</t>
        </is>
      </c>
      <c r="AQ1247" s="27" t="n"/>
      <c r="AR1247" s="14">
        <f>IF(AND(AS1247=5,LEN(AW1247)=5,LEN(SUBSTITUTE(SUBSTITUTE(SUBSTITUTE(SUBSTITUTE(AW1247,"Y",""),"N",""),"U",""),"X",""))=0),1,0)</f>
        <v/>
      </c>
      <c r="AS1247" s="14">
        <f>COUNTA(G1247,J1247,M1247,P1247,S1247)</f>
        <v/>
      </c>
      <c r="AT1247" s="14">
        <f>SUM(IF(OR(G1247="Y",G1247="N",G1247="U",G1247="X"),IF(G1247=F1247,1,0),0),IF(OR(J1247="Y",J1247="N",J1247="U",J1247="X"),IF(J1247=I1247,1,0),0),IF(OR(M1247="Y",M1247="N",M1247="U",M1247="X"),IF(M1247=L1247,1,0),0),IF(OR(P1247="Y",P1247="N",P1247="U",P1247="X"),IF(P1247=O1247,1,0),0),IF(OR(S1247="Y",S1247="N",S1247="U",S1247="X"),IF(S1247=R1247,1,0),0))</f>
        <v/>
      </c>
      <c r="AU1247" s="14">
        <f>A1247&amp;"|"&amp;LEFT(C1247,1)</f>
        <v/>
      </c>
      <c r="AV1247" s="14">
        <f>F1247&amp;I1247&amp;L1247&amp;O1247&amp;R1247</f>
        <v/>
      </c>
      <c r="AW1247" s="14">
        <f>G1247&amp;J1247&amp;M1247&amp;P1247&amp;S1247</f>
        <v/>
      </c>
    </row>
    <row r="1248" ht="70" customHeight="1">
      <c r="A1248" s="14" t="inlineStr">
        <is>
          <t>DS-156</t>
        </is>
      </c>
      <c r="B1248" s="14" t="inlineStr">
        <is>
          <t>Pothole, Cracks and Open Manhole</t>
        </is>
      </c>
      <c r="C1248" s="14" t="inlineStr">
        <is>
          <t>V Test Readiness</t>
        </is>
      </c>
      <c r="D1248" s="14">
        <f>MCDM_Settings!$D$13</f>
        <v/>
      </c>
      <c r="E1248" s="14" t="inlineStr">
        <is>
          <t>V1 Identify test data</t>
        </is>
      </c>
      <c r="F1248" s="21" t="inlineStr">
        <is>
          <t>U</t>
        </is>
      </c>
      <c r="G1248" s="23" t="n"/>
      <c r="H1248" s="14" t="inlineStr">
        <is>
          <t>V2 Define the splits</t>
        </is>
      </c>
      <c r="I1248" s="21" t="inlineStr">
        <is>
          <t>U</t>
        </is>
      </c>
      <c r="J1248" s="23" t="n"/>
      <c r="K1248" s="14" t="inlineStr">
        <is>
          <t>V3 Prevent leakage</t>
        </is>
      </c>
      <c r="L1248" s="21" t="inlineStr">
        <is>
          <t>U</t>
        </is>
      </c>
      <c r="M1248" s="23" t="n"/>
      <c r="N1248" s="14" t="inlineStr">
        <is>
          <t>V4 Provide a baseline</t>
        </is>
      </c>
      <c r="O1248" s="21" t="inlineStr">
        <is>
          <t>U</t>
        </is>
      </c>
      <c r="P1248" s="23" t="n"/>
      <c r="Q1248" s="14" t="inlineStr">
        <is>
          <t>V5 Report uncertainty</t>
        </is>
      </c>
      <c r="R1248" s="21" t="inlineStr">
        <is>
          <t>U</t>
        </is>
      </c>
      <c r="S1248" s="23" t="n"/>
      <c r="T1248" s="14">
        <f>IF(Z1248=0,IF(ISNUMBER(SEARCH("X",AV1248)),"Unrated (0-5; X)","Unrated (0-5)"),IF(Z1248=1,V1248&amp;"/5",V1248&amp;"-"&amp;X1248&amp;"/5 (P"&amp;IF(ISNUMBER(SEARCH("X",AV1248)),"; X","")&amp;")"))</f>
        <v/>
      </c>
      <c r="U1248" s="26">
        <f>IF(AS1248=0,"",IF(AR1248=0,"Incomplete/invalid",IF(AA1248=0,IF(ISNUMBER(SEARCH("X",AW1248)),"Unrated (0-5; X)","Unrated (0-5)"),IF(AA1248=1,W1248&amp;"/5",W1248&amp;"-"&amp;Y1248&amp;"/5 (P"&amp;IF(ISNUMBER(SEARCH("X",AW1248)),"; X","")&amp;")"))))</f>
        <v/>
      </c>
      <c r="V1248" s="53">
        <f>LEN(AV1248)-LEN(SUBSTITUTE(AV1248,"Y",""))</f>
        <v/>
      </c>
      <c r="W1248" s="54">
        <f>IF(AR1248=1,LEN(AW1248)-LEN(SUBSTITUTE(AW1248,"Y","")),"")</f>
        <v/>
      </c>
      <c r="X1248" s="53">
        <f>5-(LEN(AV1248)-LEN(SUBSTITUTE(AV1248,"N","")))</f>
        <v/>
      </c>
      <c r="Y1248" s="54">
        <f>IF(AR1248=1,5-(LEN(AW1248)-LEN(SUBSTITUTE(AW1248,"N",""))),"")</f>
        <v/>
      </c>
      <c r="Z1248" s="55">
        <f>(V1248+5-X1248)/5</f>
        <v/>
      </c>
      <c r="AA1248" s="56">
        <f>IF(AR1248=1,(W1248+5-Y1248)/5,"")</f>
        <v/>
      </c>
      <c r="AB1248" s="57">
        <f>D1248*V1248/5</f>
        <v/>
      </c>
      <c r="AC1248" s="58">
        <f>IF(AR1248=1,D1248*W1248/5,"")</f>
        <v/>
      </c>
      <c r="AD1248" s="57">
        <f>D1248*X1248/5</f>
        <v/>
      </c>
      <c r="AE1248" s="58">
        <f>IF(AR1248=1,D1248*Y1248/5,"")</f>
        <v/>
      </c>
      <c r="AF1248" s="57">
        <f>D1248*Z1248</f>
        <v/>
      </c>
      <c r="AG1248" s="58">
        <f>IF(AR1248=1,D1248*AA1248,"")</f>
        <v/>
      </c>
      <c r="AH1248" s="14" t="inlineStr">
        <is>
          <t>Y: none | N: none | X: none | U: V1, V2, V3, V4, V5. See dataset-specific evidence note in MCDM_Grades and the complete rules in MCDM_Rubric.</t>
        </is>
      </c>
      <c r="AI1248" s="27" t="n"/>
      <c r="AJ1248" s="14" t="inlineStr">
        <is>
          <t>https://www.kaggle.com/datasets/sabidrahman/pothole-cracks-and-openmanhole</t>
        </is>
      </c>
      <c r="AK1248" s="27" t="n"/>
      <c r="AL1248" s="14" t="inlineStr">
        <is>
          <t>P: primary documentation (not evaluator-verified data quality)</t>
        </is>
      </c>
      <c r="AM1248" s="27" t="n"/>
      <c r="AN1248" s="14" t="inlineStr">
        <is>
          <t>Kaggle dataset 6641319 v2</t>
        </is>
      </c>
      <c r="AO1248" s="27" t="n"/>
      <c r="AP1248" s="14" t="inlineStr">
        <is>
          <t>2026-09-07</t>
        </is>
      </c>
      <c r="AQ1248" s="27" t="n"/>
      <c r="AR1248" s="14">
        <f>IF(AND(AS1248=5,LEN(AW1248)=5,LEN(SUBSTITUTE(SUBSTITUTE(SUBSTITUTE(SUBSTITUTE(AW1248,"Y",""),"N",""),"U",""),"X",""))=0),1,0)</f>
        <v/>
      </c>
      <c r="AS1248" s="14">
        <f>COUNTA(G1248,J1248,M1248,P1248,S1248)</f>
        <v/>
      </c>
      <c r="AT1248" s="14">
        <f>SUM(IF(OR(G1248="Y",G1248="N",G1248="U",G1248="X"),IF(G1248=F1248,1,0),0),IF(OR(J1248="Y",J1248="N",J1248="U",J1248="X"),IF(J1248=I1248,1,0),0),IF(OR(M1248="Y",M1248="N",M1248="U",M1248="X"),IF(M1248=L1248,1,0),0),IF(OR(P1248="Y",P1248="N",P1248="U",P1248="X"),IF(P1248=O1248,1,0),0),IF(OR(S1248="Y",S1248="N",S1248="U",S1248="X"),IF(S1248=R1248,1,0),0))</f>
        <v/>
      </c>
      <c r="AU1248" s="14">
        <f>A1248&amp;"|"&amp;LEFT(C1248,1)</f>
        <v/>
      </c>
      <c r="AV1248" s="14">
        <f>F1248&amp;I1248&amp;L1248&amp;O1248&amp;R1248</f>
        <v/>
      </c>
      <c r="AW1248" s="14">
        <f>G1248&amp;J1248&amp;M1248&amp;P1248&amp;S1248</f>
        <v/>
      </c>
    </row>
    <row r="1249" ht="70" customHeight="1">
      <c r="A1249" s="14" t="inlineStr">
        <is>
          <t>DS-156</t>
        </is>
      </c>
      <c r="B1249" s="14" t="inlineStr">
        <is>
          <t>Pothole, Cracks and Open Manhole</t>
        </is>
      </c>
      <c r="C1249" s="14" t="inlineStr">
        <is>
          <t>E Engineering Value</t>
        </is>
      </c>
      <c r="D1249" s="14">
        <f>MCDM_Settings!$D$14</f>
        <v/>
      </c>
      <c r="E1249" s="14" t="inlineStr">
        <is>
          <t>E1 Define the outcome</t>
        </is>
      </c>
      <c r="F1249" s="21" t="inlineStr">
        <is>
          <t>U</t>
        </is>
      </c>
      <c r="G1249" s="23" t="n"/>
      <c r="H1249" s="14" t="inlineStr">
        <is>
          <t>E2 Provide measurements</t>
        </is>
      </c>
      <c r="I1249" s="21" t="inlineStr">
        <is>
          <t>U</t>
        </is>
      </c>
      <c r="J1249" s="23" t="n"/>
      <c r="K1249" s="14" t="inlineStr">
        <is>
          <t>E3 Link the records</t>
        </is>
      </c>
      <c r="L1249" s="21" t="inlineStr">
        <is>
          <t>U</t>
        </is>
      </c>
      <c r="M1249" s="23" t="n"/>
      <c r="N1249" s="14" t="inlineStr">
        <is>
          <t>E4 Map agency needs</t>
        </is>
      </c>
      <c r="O1249" s="21" t="inlineStr">
        <is>
          <t>U</t>
        </is>
      </c>
      <c r="P1249" s="23" t="n"/>
      <c r="Q1249" s="14" t="inlineStr">
        <is>
          <t>E5 Validate the decision</t>
        </is>
      </c>
      <c r="R1249" s="21" t="inlineStr">
        <is>
          <t>U</t>
        </is>
      </c>
      <c r="S1249" s="23" t="n"/>
      <c r="T1249" s="14">
        <f>IF(Z1249=0,IF(ISNUMBER(SEARCH("X",AV1249)),"Unrated (0-5; X)","Unrated (0-5)"),IF(Z1249=1,V1249&amp;"/5",V1249&amp;"-"&amp;X1249&amp;"/5 (P"&amp;IF(ISNUMBER(SEARCH("X",AV1249)),"; X","")&amp;")"))</f>
        <v/>
      </c>
      <c r="U1249" s="26">
        <f>IF(AS1249=0,"",IF(AR1249=0,"Incomplete/invalid",IF(AA1249=0,IF(ISNUMBER(SEARCH("X",AW1249)),"Unrated (0-5; X)","Unrated (0-5)"),IF(AA1249=1,W1249&amp;"/5",W1249&amp;"-"&amp;Y1249&amp;"/5 (P"&amp;IF(ISNUMBER(SEARCH("X",AW1249)),"; X","")&amp;")"))))</f>
        <v/>
      </c>
      <c r="V1249" s="53">
        <f>LEN(AV1249)-LEN(SUBSTITUTE(AV1249,"Y",""))</f>
        <v/>
      </c>
      <c r="W1249" s="54">
        <f>IF(AR1249=1,LEN(AW1249)-LEN(SUBSTITUTE(AW1249,"Y","")),"")</f>
        <v/>
      </c>
      <c r="X1249" s="53">
        <f>5-(LEN(AV1249)-LEN(SUBSTITUTE(AV1249,"N","")))</f>
        <v/>
      </c>
      <c r="Y1249" s="54">
        <f>IF(AR1249=1,5-(LEN(AW1249)-LEN(SUBSTITUTE(AW1249,"N",""))),"")</f>
        <v/>
      </c>
      <c r="Z1249" s="55">
        <f>(V1249+5-X1249)/5</f>
        <v/>
      </c>
      <c r="AA1249" s="56">
        <f>IF(AR1249=1,(W1249+5-Y1249)/5,"")</f>
        <v/>
      </c>
      <c r="AB1249" s="57">
        <f>D1249*V1249/5</f>
        <v/>
      </c>
      <c r="AC1249" s="58">
        <f>IF(AR1249=1,D1249*W1249/5,"")</f>
        <v/>
      </c>
      <c r="AD1249" s="57">
        <f>D1249*X1249/5</f>
        <v/>
      </c>
      <c r="AE1249" s="58">
        <f>IF(AR1249=1,D1249*Y1249/5,"")</f>
        <v/>
      </c>
      <c r="AF1249" s="57">
        <f>D1249*Z1249</f>
        <v/>
      </c>
      <c r="AG1249" s="58">
        <f>IF(AR1249=1,D1249*AA1249,"")</f>
        <v/>
      </c>
      <c r="AH1249" s="14" t="inlineStr">
        <is>
          <t>Y: none | N: none | X: none | U: E1, E2, E3, E4, E5. See dataset-specific evidence note in MCDM_Grades and the complete rules in MCDM_Rubric.</t>
        </is>
      </c>
      <c r="AI1249" s="27" t="n"/>
      <c r="AJ1249" s="14" t="inlineStr">
        <is>
          <t>https://www.kaggle.com/datasets/sabidrahman/pothole-cracks-and-openmanhole</t>
        </is>
      </c>
      <c r="AK1249" s="27" t="n"/>
      <c r="AL1249" s="14" t="inlineStr">
        <is>
          <t>P: primary documentation (not evaluator-verified data quality)</t>
        </is>
      </c>
      <c r="AM1249" s="27" t="n"/>
      <c r="AN1249" s="14" t="inlineStr">
        <is>
          <t>Kaggle dataset 6641319 v2</t>
        </is>
      </c>
      <c r="AO1249" s="27" t="n"/>
      <c r="AP1249" s="14" t="inlineStr">
        <is>
          <t>2026-09-07</t>
        </is>
      </c>
      <c r="AQ1249" s="27" t="n"/>
      <c r="AR1249" s="14">
        <f>IF(AND(AS1249=5,LEN(AW1249)=5,LEN(SUBSTITUTE(SUBSTITUTE(SUBSTITUTE(SUBSTITUTE(AW1249,"Y",""),"N",""),"U",""),"X",""))=0),1,0)</f>
        <v/>
      </c>
      <c r="AS1249" s="14">
        <f>COUNTA(G1249,J1249,M1249,P1249,S1249)</f>
        <v/>
      </c>
      <c r="AT1249" s="14">
        <f>SUM(IF(OR(G1249="Y",G1249="N",G1249="U",G1249="X"),IF(G1249=F1249,1,0),0),IF(OR(J1249="Y",J1249="N",J1249="U",J1249="X"),IF(J1249=I1249,1,0),0),IF(OR(M1249="Y",M1249="N",M1249="U",M1249="X"),IF(M1249=L1249,1,0),0),IF(OR(P1249="Y",P1249="N",P1249="U",P1249="X"),IF(P1249=O1249,1,0),0),IF(OR(S1249="Y",S1249="N",S1249="U",S1249="X"),IF(S1249=R1249,1,0),0))</f>
        <v/>
      </c>
      <c r="AU1249" s="14">
        <f>A1249&amp;"|"&amp;LEFT(C1249,1)</f>
        <v/>
      </c>
      <c r="AV1249" s="14">
        <f>F1249&amp;I1249&amp;L1249&amp;O1249&amp;R1249</f>
        <v/>
      </c>
      <c r="AW1249" s="14">
        <f>G1249&amp;J1249&amp;M1249&amp;P1249&amp;S1249</f>
        <v/>
      </c>
    </row>
    <row r="1250" ht="70" customHeight="1">
      <c r="A1250" s="14" t="inlineStr">
        <is>
          <t>DS-157</t>
        </is>
      </c>
      <c r="B1250" s="14" t="inlineStr">
        <is>
          <t>Pothole-600</t>
        </is>
      </c>
      <c r="C1250" s="14" t="inlineStr">
        <is>
          <t>A Access</t>
        </is>
      </c>
      <c r="D1250" s="14">
        <f>MCDM_Settings!$D$7</f>
        <v/>
      </c>
      <c r="E1250" s="14" t="inlineStr">
        <is>
          <t>A1 Find the release</t>
        </is>
      </c>
      <c r="F1250" s="21" t="inlineStr">
        <is>
          <t>Y</t>
        </is>
      </c>
      <c r="G1250" s="23" t="n"/>
      <c r="H1250" s="14" t="inlineStr">
        <is>
          <t>A2 Get the data</t>
        </is>
      </c>
      <c r="I1250" s="21" t="inlineStr">
        <is>
          <t>Y</t>
        </is>
      </c>
      <c r="J1250" s="23" t="n"/>
      <c r="K1250" s="14" t="inlineStr">
        <is>
          <t>A3 Check the license</t>
        </is>
      </c>
      <c r="L1250" s="21" t="inlineStr">
        <is>
          <t>Y</t>
        </is>
      </c>
      <c r="M1250" s="23" t="n"/>
      <c r="N1250" s="14" t="inlineStr">
        <is>
          <t>A4 Check other rights</t>
        </is>
      </c>
      <c r="O1250" s="21" t="inlineStr">
        <is>
          <t>U</t>
        </is>
      </c>
      <c r="P1250" s="23" t="n"/>
      <c r="Q1250" s="14" t="inlineStr">
        <is>
          <t>A5 Open a sample</t>
        </is>
      </c>
      <c r="R1250" s="21" t="inlineStr">
        <is>
          <t>U</t>
        </is>
      </c>
      <c r="S1250" s="23" t="n"/>
      <c r="T1250" s="14">
        <f>IF(Z1250=0,IF(ISNUMBER(SEARCH("X",AV1250)),"Unrated (0-5; X)","Unrated (0-5)"),IF(Z1250=1,V1250&amp;"/5",V1250&amp;"-"&amp;X1250&amp;"/5 (P"&amp;IF(ISNUMBER(SEARCH("X",AV1250)),"; X","")&amp;")"))</f>
        <v/>
      </c>
      <c r="U1250" s="26">
        <f>IF(AS1250=0,"",IF(AR1250=0,"Incomplete/invalid",IF(AA1250=0,IF(ISNUMBER(SEARCH("X",AW1250)),"Unrated (0-5; X)","Unrated (0-5)"),IF(AA1250=1,W1250&amp;"/5",W1250&amp;"-"&amp;Y1250&amp;"/5 (P"&amp;IF(ISNUMBER(SEARCH("X",AW1250)),"; X","")&amp;")"))))</f>
        <v/>
      </c>
      <c r="V1250" s="53">
        <f>LEN(AV1250)-LEN(SUBSTITUTE(AV1250,"Y",""))</f>
        <v/>
      </c>
      <c r="W1250" s="54">
        <f>IF(AR1250=1,LEN(AW1250)-LEN(SUBSTITUTE(AW1250,"Y","")),"")</f>
        <v/>
      </c>
      <c r="X1250" s="53">
        <f>5-(LEN(AV1250)-LEN(SUBSTITUTE(AV1250,"N","")))</f>
        <v/>
      </c>
      <c r="Y1250" s="54">
        <f>IF(AR1250=1,5-(LEN(AW1250)-LEN(SUBSTITUTE(AW1250,"N",""))),"")</f>
        <v/>
      </c>
      <c r="Z1250" s="55">
        <f>(V1250+5-X1250)/5</f>
        <v/>
      </c>
      <c r="AA1250" s="56">
        <f>IF(AR1250=1,(W1250+5-Y1250)/5,"")</f>
        <v/>
      </c>
      <c r="AB1250" s="57">
        <f>D1250*V1250/5</f>
        <v/>
      </c>
      <c r="AC1250" s="58">
        <f>IF(AR1250=1,D1250*W1250/5,"")</f>
        <v/>
      </c>
      <c r="AD1250" s="57">
        <f>D1250*X1250/5</f>
        <v/>
      </c>
      <c r="AE1250" s="58">
        <f>IF(AR1250=1,D1250*Y1250/5,"")</f>
        <v/>
      </c>
      <c r="AF1250" s="57">
        <f>D1250*Z1250</f>
        <v/>
      </c>
      <c r="AG1250" s="58">
        <f>IF(AR1250=1,D1250*AA1250,"")</f>
        <v/>
      </c>
      <c r="AH1250" s="14" t="inlineStr">
        <is>
          <t>Y: A1, A2, A3 | N: none | X: none | U: A4, A5. See dataset-specific evidence note in MCDM_Grades and the complete rules in MCDM_Rubric.</t>
        </is>
      </c>
      <c r="AI1250" s="27" t="n"/>
      <c r="AJ1250" s="14" t="inlineStr">
        <is>
          <t>https://www.kaggle.com/datasets/rangerfan/pothole-600</t>
        </is>
      </c>
      <c r="AK1250" s="27" t="n"/>
      <c r="AL1250" s="14" t="inlineStr">
        <is>
          <t>P: primary documentation (not evaluator-verified data quality)</t>
        </is>
      </c>
      <c r="AM1250" s="27" t="n"/>
      <c r="AN1250" s="14" t="inlineStr">
        <is>
          <t>Kaggle dataset 5947093 v1</t>
        </is>
      </c>
      <c r="AO1250" s="27" t="n"/>
      <c r="AP1250" s="14" t="inlineStr">
        <is>
          <t>2026-09-07</t>
        </is>
      </c>
      <c r="AQ1250" s="27" t="n"/>
      <c r="AR1250" s="14">
        <f>IF(AND(AS1250=5,LEN(AW1250)=5,LEN(SUBSTITUTE(SUBSTITUTE(SUBSTITUTE(SUBSTITUTE(AW1250,"Y",""),"N",""),"U",""),"X",""))=0),1,0)</f>
        <v/>
      </c>
      <c r="AS1250" s="14">
        <f>COUNTA(G1250,J1250,M1250,P1250,S1250)</f>
        <v/>
      </c>
      <c r="AT1250" s="14">
        <f>SUM(IF(OR(G1250="Y",G1250="N",G1250="U",G1250="X"),IF(G1250=F1250,1,0),0),IF(OR(J1250="Y",J1250="N",J1250="U",J1250="X"),IF(J1250=I1250,1,0),0),IF(OR(M1250="Y",M1250="N",M1250="U",M1250="X"),IF(M1250=L1250,1,0),0),IF(OR(P1250="Y",P1250="N",P1250="U",P1250="X"),IF(P1250=O1250,1,0),0),IF(OR(S1250="Y",S1250="N",S1250="U",S1250="X"),IF(S1250=R1250,1,0),0))</f>
        <v/>
      </c>
      <c r="AU1250" s="14">
        <f>A1250&amp;"|"&amp;LEFT(C1250,1)</f>
        <v/>
      </c>
      <c r="AV1250" s="14">
        <f>F1250&amp;I1250&amp;L1250&amp;O1250&amp;R1250</f>
        <v/>
      </c>
      <c r="AW1250" s="14">
        <f>G1250&amp;J1250&amp;M1250&amp;P1250&amp;S1250</f>
        <v/>
      </c>
    </row>
    <row r="1251" ht="70" customHeight="1">
      <c r="A1251" s="14" t="inlineStr">
        <is>
          <t>DS-157</t>
        </is>
      </c>
      <c r="B1251" s="14" t="inlineStr">
        <is>
          <t>Pothole-600</t>
        </is>
      </c>
      <c r="C1251" s="14" t="inlineStr">
        <is>
          <t>L Label Quality</t>
        </is>
      </c>
      <c r="D1251" s="14">
        <f>MCDM_Settings!$D$8</f>
        <v/>
      </c>
      <c r="E1251" s="14" t="inlineStr">
        <is>
          <t>L1 Define the targets</t>
        </is>
      </c>
      <c r="F1251" s="21" t="inlineStr">
        <is>
          <t>U</t>
        </is>
      </c>
      <c r="G1251" s="23" t="n"/>
      <c r="H1251" s="14" t="inlineStr">
        <is>
          <t>L2 Explain the rules</t>
        </is>
      </c>
      <c r="I1251" s="21" t="inlineStr">
        <is>
          <t>U</t>
        </is>
      </c>
      <c r="J1251" s="23" t="n"/>
      <c r="K1251" s="14" t="inlineStr">
        <is>
          <t>L3 Identify the team</t>
        </is>
      </c>
      <c r="L1251" s="21" t="inlineStr">
        <is>
          <t>U</t>
        </is>
      </c>
      <c r="M1251" s="23" t="n"/>
      <c r="N1251" s="14" t="inlineStr">
        <is>
          <t>L4 Review and correct</t>
        </is>
      </c>
      <c r="O1251" s="21" t="inlineStr">
        <is>
          <t>U</t>
        </is>
      </c>
      <c r="P1251" s="23" t="n"/>
      <c r="Q1251" s="14" t="inlineStr">
        <is>
          <t>L5 Measure reliability</t>
        </is>
      </c>
      <c r="R1251" s="21" t="inlineStr">
        <is>
          <t>U</t>
        </is>
      </c>
      <c r="S1251" s="23" t="n"/>
      <c r="T1251" s="14">
        <f>IF(Z1251=0,IF(ISNUMBER(SEARCH("X",AV1251)),"Unrated (0-5; X)","Unrated (0-5)"),IF(Z1251=1,V1251&amp;"/5",V1251&amp;"-"&amp;X1251&amp;"/5 (P"&amp;IF(ISNUMBER(SEARCH("X",AV1251)),"; X","")&amp;")"))</f>
        <v/>
      </c>
      <c r="U1251" s="26">
        <f>IF(AS1251=0,"",IF(AR1251=0,"Incomplete/invalid",IF(AA1251=0,IF(ISNUMBER(SEARCH("X",AW1251)),"Unrated (0-5; X)","Unrated (0-5)"),IF(AA1251=1,W1251&amp;"/5",W1251&amp;"-"&amp;Y1251&amp;"/5 (P"&amp;IF(ISNUMBER(SEARCH("X",AW1251)),"; X","")&amp;")"))))</f>
        <v/>
      </c>
      <c r="V1251" s="53">
        <f>LEN(AV1251)-LEN(SUBSTITUTE(AV1251,"Y",""))</f>
        <v/>
      </c>
      <c r="W1251" s="54">
        <f>IF(AR1251=1,LEN(AW1251)-LEN(SUBSTITUTE(AW1251,"Y","")),"")</f>
        <v/>
      </c>
      <c r="X1251" s="53">
        <f>5-(LEN(AV1251)-LEN(SUBSTITUTE(AV1251,"N","")))</f>
        <v/>
      </c>
      <c r="Y1251" s="54">
        <f>IF(AR1251=1,5-(LEN(AW1251)-LEN(SUBSTITUTE(AW1251,"N",""))),"")</f>
        <v/>
      </c>
      <c r="Z1251" s="55">
        <f>(V1251+5-X1251)/5</f>
        <v/>
      </c>
      <c r="AA1251" s="56">
        <f>IF(AR1251=1,(W1251+5-Y1251)/5,"")</f>
        <v/>
      </c>
      <c r="AB1251" s="57">
        <f>D1251*V1251/5</f>
        <v/>
      </c>
      <c r="AC1251" s="58">
        <f>IF(AR1251=1,D1251*W1251/5,"")</f>
        <v/>
      </c>
      <c r="AD1251" s="57">
        <f>D1251*X1251/5</f>
        <v/>
      </c>
      <c r="AE1251" s="58">
        <f>IF(AR1251=1,D1251*Y1251/5,"")</f>
        <v/>
      </c>
      <c r="AF1251" s="57">
        <f>D1251*Z1251</f>
        <v/>
      </c>
      <c r="AG1251" s="58">
        <f>IF(AR1251=1,D1251*AA1251,"")</f>
        <v/>
      </c>
      <c r="AH1251" s="14" t="inlineStr">
        <is>
          <t>Y: none | N: none | X: none | U: L1, L2, L3, L4, L5. See dataset-specific evidence note in MCDM_Grades and the complete rules in MCDM_Rubric.</t>
        </is>
      </c>
      <c r="AI1251" s="27" t="n"/>
      <c r="AJ1251" s="14" t="inlineStr">
        <is>
          <t>https://www.kaggle.com/datasets/rangerfan/pothole-600</t>
        </is>
      </c>
      <c r="AK1251" s="27" t="n"/>
      <c r="AL1251" s="14" t="inlineStr">
        <is>
          <t>P: primary documentation (not evaluator-verified data quality)</t>
        </is>
      </c>
      <c r="AM1251" s="27" t="n"/>
      <c r="AN1251" s="14" t="inlineStr">
        <is>
          <t>Kaggle dataset 5947093 v1</t>
        </is>
      </c>
      <c r="AO1251" s="27" t="n"/>
      <c r="AP1251" s="14" t="inlineStr">
        <is>
          <t>2026-09-07</t>
        </is>
      </c>
      <c r="AQ1251" s="27" t="n"/>
      <c r="AR1251" s="14">
        <f>IF(AND(AS1251=5,LEN(AW1251)=5,LEN(SUBSTITUTE(SUBSTITUTE(SUBSTITUTE(SUBSTITUTE(AW1251,"Y",""),"N",""),"U",""),"X",""))=0),1,0)</f>
        <v/>
      </c>
      <c r="AS1251" s="14">
        <f>COUNTA(G1251,J1251,M1251,P1251,S1251)</f>
        <v/>
      </c>
      <c r="AT1251" s="14">
        <f>SUM(IF(OR(G1251="Y",G1251="N",G1251="U",G1251="X"),IF(G1251=F1251,1,0),0),IF(OR(J1251="Y",J1251="N",J1251="U",J1251="X"),IF(J1251=I1251,1,0),0),IF(OR(M1251="Y",M1251="N",M1251="U",M1251="X"),IF(M1251=L1251,1,0),0),IF(OR(P1251="Y",P1251="N",P1251="U",P1251="X"),IF(P1251=O1251,1,0),0),IF(OR(S1251="Y",S1251="N",S1251="U",S1251="X"),IF(S1251=R1251,1,0),0))</f>
        <v/>
      </c>
      <c r="AU1251" s="14">
        <f>A1251&amp;"|"&amp;LEFT(C1251,1)</f>
        <v/>
      </c>
      <c r="AV1251" s="14">
        <f>F1251&amp;I1251&amp;L1251&amp;O1251&amp;R1251</f>
        <v/>
      </c>
      <c r="AW1251" s="14">
        <f>G1251&amp;J1251&amp;M1251&amp;P1251&amp;S1251</f>
        <v/>
      </c>
    </row>
    <row r="1252" ht="70" customHeight="1">
      <c r="A1252" s="14" t="inlineStr">
        <is>
          <t>DS-157</t>
        </is>
      </c>
      <c r="B1252" s="14" t="inlineStr">
        <is>
          <t>Pothole-600</t>
        </is>
      </c>
      <c r="C1252" s="14" t="inlineStr">
        <is>
          <t>D Documentation</t>
        </is>
      </c>
      <c r="D1252" s="14">
        <f>MCDM_Settings!$D$9</f>
        <v/>
      </c>
      <c r="E1252" s="14" t="inlineStr">
        <is>
          <t>D1 Describe the files</t>
        </is>
      </c>
      <c r="F1252" s="21" t="inlineStr">
        <is>
          <t>U</t>
        </is>
      </c>
      <c r="G1252" s="23" t="n"/>
      <c r="H1252" s="14" t="inlineStr">
        <is>
          <t>D2 Explain the source</t>
        </is>
      </c>
      <c r="I1252" s="21" t="inlineStr">
        <is>
          <t>Y</t>
        </is>
      </c>
      <c r="J1252" s="23" t="n"/>
      <c r="K1252" s="14" t="inlineStr">
        <is>
          <t>D3 Track the version</t>
        </is>
      </c>
      <c r="L1252" s="21" t="inlineStr">
        <is>
          <t>Y</t>
        </is>
      </c>
      <c r="M1252" s="23" t="n"/>
      <c r="N1252" s="14" t="inlineStr">
        <is>
          <t>D4 State the limits</t>
        </is>
      </c>
      <c r="O1252" s="21" t="inlineStr">
        <is>
          <t>U</t>
        </is>
      </c>
      <c r="P1252" s="23" t="n"/>
      <c r="Q1252" s="14" t="inlineStr">
        <is>
          <t>D5 Locate the details</t>
        </is>
      </c>
      <c r="R1252" s="21" t="inlineStr">
        <is>
          <t>Y</t>
        </is>
      </c>
      <c r="S1252" s="23" t="n"/>
      <c r="T1252" s="14">
        <f>IF(Z1252=0,IF(ISNUMBER(SEARCH("X",AV1252)),"Unrated (0-5; X)","Unrated (0-5)"),IF(Z1252=1,V1252&amp;"/5",V1252&amp;"-"&amp;X1252&amp;"/5 (P"&amp;IF(ISNUMBER(SEARCH("X",AV1252)),"; X","")&amp;")"))</f>
        <v/>
      </c>
      <c r="U1252" s="26">
        <f>IF(AS1252=0,"",IF(AR1252=0,"Incomplete/invalid",IF(AA1252=0,IF(ISNUMBER(SEARCH("X",AW1252)),"Unrated (0-5; X)","Unrated (0-5)"),IF(AA1252=1,W1252&amp;"/5",W1252&amp;"-"&amp;Y1252&amp;"/5 (P"&amp;IF(ISNUMBER(SEARCH("X",AW1252)),"; X","")&amp;")"))))</f>
        <v/>
      </c>
      <c r="V1252" s="53">
        <f>LEN(AV1252)-LEN(SUBSTITUTE(AV1252,"Y",""))</f>
        <v/>
      </c>
      <c r="W1252" s="54">
        <f>IF(AR1252=1,LEN(AW1252)-LEN(SUBSTITUTE(AW1252,"Y","")),"")</f>
        <v/>
      </c>
      <c r="X1252" s="53">
        <f>5-(LEN(AV1252)-LEN(SUBSTITUTE(AV1252,"N","")))</f>
        <v/>
      </c>
      <c r="Y1252" s="54">
        <f>IF(AR1252=1,5-(LEN(AW1252)-LEN(SUBSTITUTE(AW1252,"N",""))),"")</f>
        <v/>
      </c>
      <c r="Z1252" s="55">
        <f>(V1252+5-X1252)/5</f>
        <v/>
      </c>
      <c r="AA1252" s="56">
        <f>IF(AR1252=1,(W1252+5-Y1252)/5,"")</f>
        <v/>
      </c>
      <c r="AB1252" s="57">
        <f>D1252*V1252/5</f>
        <v/>
      </c>
      <c r="AC1252" s="58">
        <f>IF(AR1252=1,D1252*W1252/5,"")</f>
        <v/>
      </c>
      <c r="AD1252" s="57">
        <f>D1252*X1252/5</f>
        <v/>
      </c>
      <c r="AE1252" s="58">
        <f>IF(AR1252=1,D1252*Y1252/5,"")</f>
        <v/>
      </c>
      <c r="AF1252" s="57">
        <f>D1252*Z1252</f>
        <v/>
      </c>
      <c r="AG1252" s="58">
        <f>IF(AR1252=1,D1252*AA1252,"")</f>
        <v/>
      </c>
      <c r="AH1252" s="14" t="inlineStr">
        <is>
          <t>Y: D2, D3, D5 | N: none | X: none | U: D1, D4. See dataset-specific evidence note in MCDM_Grades and the complete rules in MCDM_Rubric.</t>
        </is>
      </c>
      <c r="AI1252" s="27" t="n"/>
      <c r="AJ1252" s="14" t="inlineStr">
        <is>
          <t>https://www.kaggle.com/datasets/rangerfan/pothole-600</t>
        </is>
      </c>
      <c r="AK1252" s="27" t="n"/>
      <c r="AL1252" s="14" t="inlineStr">
        <is>
          <t>P: primary documentation (not evaluator-verified data quality)</t>
        </is>
      </c>
      <c r="AM1252" s="27" t="n"/>
      <c r="AN1252" s="14" t="inlineStr">
        <is>
          <t>Kaggle dataset 5947093 v1</t>
        </is>
      </c>
      <c r="AO1252" s="27" t="n"/>
      <c r="AP1252" s="14" t="inlineStr">
        <is>
          <t>2026-09-07</t>
        </is>
      </c>
      <c r="AQ1252" s="27" t="n"/>
      <c r="AR1252" s="14">
        <f>IF(AND(AS1252=5,LEN(AW1252)=5,LEN(SUBSTITUTE(SUBSTITUTE(SUBSTITUTE(SUBSTITUTE(AW1252,"Y",""),"N",""),"U",""),"X",""))=0),1,0)</f>
        <v/>
      </c>
      <c r="AS1252" s="14">
        <f>COUNTA(G1252,J1252,M1252,P1252,S1252)</f>
        <v/>
      </c>
      <c r="AT1252" s="14">
        <f>SUM(IF(OR(G1252="Y",G1252="N",G1252="U",G1252="X"),IF(G1252=F1252,1,0),0),IF(OR(J1252="Y",J1252="N",J1252="U",J1252="X"),IF(J1252=I1252,1,0),0),IF(OR(M1252="Y",M1252="N",M1252="U",M1252="X"),IF(M1252=L1252,1,0),0),IF(OR(P1252="Y",P1252="N",P1252="U",P1252="X"),IF(P1252=O1252,1,0),0),IF(OR(S1252="Y",S1252="N",S1252="U",S1252="X"),IF(S1252=R1252,1,0),0))</f>
        <v/>
      </c>
      <c r="AU1252" s="14">
        <f>A1252&amp;"|"&amp;LEFT(C1252,1)</f>
        <v/>
      </c>
      <c r="AV1252" s="14">
        <f>F1252&amp;I1252&amp;L1252&amp;O1252&amp;R1252</f>
        <v/>
      </c>
      <c r="AW1252" s="14">
        <f>G1252&amp;J1252&amp;M1252&amp;P1252&amp;S1252</f>
        <v/>
      </c>
    </row>
    <row r="1253" ht="70" customHeight="1">
      <c r="A1253" s="14" t="inlineStr">
        <is>
          <t>DS-157</t>
        </is>
      </c>
      <c r="B1253" s="14" t="inlineStr">
        <is>
          <t>Pothole-600</t>
        </is>
      </c>
      <c r="C1253" s="14" t="inlineStr">
        <is>
          <t>C Sample Size</t>
        </is>
      </c>
      <c r="D1253" s="14">
        <f>MCDM_Settings!$D$10</f>
        <v/>
      </c>
      <c r="E1253" s="14" t="inlineStr">
        <is>
          <t>C1 Count originals</t>
        </is>
      </c>
      <c r="F1253" s="21" t="inlineStr">
        <is>
          <t>U</t>
        </is>
      </c>
      <c r="G1253" s="23" t="n"/>
      <c r="H1253" s="14" t="inlineStr">
        <is>
          <t>C2 Count each class</t>
        </is>
      </c>
      <c r="I1253" s="21" t="inlineStr">
        <is>
          <t>U</t>
        </is>
      </c>
      <c r="J1253" s="23" t="n"/>
      <c r="K1253" s="14" t="inlineStr">
        <is>
          <t>C3 Count each group</t>
        </is>
      </c>
      <c r="L1253" s="21" t="inlineStr">
        <is>
          <t>U</t>
        </is>
      </c>
      <c r="M1253" s="23" t="n"/>
      <c r="N1253" s="14" t="inlineStr">
        <is>
          <t>C4 Count each split</t>
        </is>
      </c>
      <c r="O1253" s="21" t="inlineStr">
        <is>
          <t>U</t>
        </is>
      </c>
      <c r="P1253" s="23" t="n"/>
      <c r="Q1253" s="14" t="inlineStr">
        <is>
          <t>C5 Justify the size</t>
        </is>
      </c>
      <c r="R1253" s="21" t="inlineStr">
        <is>
          <t>U</t>
        </is>
      </c>
      <c r="S1253" s="23" t="n"/>
      <c r="T1253" s="14">
        <f>IF(Z1253=0,IF(ISNUMBER(SEARCH("X",AV1253)),"Unrated (0-5; X)","Unrated (0-5)"),IF(Z1253=1,V1253&amp;"/5",V1253&amp;"-"&amp;X1253&amp;"/5 (P"&amp;IF(ISNUMBER(SEARCH("X",AV1253)),"; X","")&amp;")"))</f>
        <v/>
      </c>
      <c r="U1253" s="26">
        <f>IF(AS1253=0,"",IF(AR1253=0,"Incomplete/invalid",IF(AA1253=0,IF(ISNUMBER(SEARCH("X",AW1253)),"Unrated (0-5; X)","Unrated (0-5)"),IF(AA1253=1,W1253&amp;"/5",W1253&amp;"-"&amp;Y1253&amp;"/5 (P"&amp;IF(ISNUMBER(SEARCH("X",AW1253)),"; X","")&amp;")"))))</f>
        <v/>
      </c>
      <c r="V1253" s="53">
        <f>LEN(AV1253)-LEN(SUBSTITUTE(AV1253,"Y",""))</f>
        <v/>
      </c>
      <c r="W1253" s="54">
        <f>IF(AR1253=1,LEN(AW1253)-LEN(SUBSTITUTE(AW1253,"Y","")),"")</f>
        <v/>
      </c>
      <c r="X1253" s="53">
        <f>5-(LEN(AV1253)-LEN(SUBSTITUTE(AV1253,"N","")))</f>
        <v/>
      </c>
      <c r="Y1253" s="54">
        <f>IF(AR1253=1,5-(LEN(AW1253)-LEN(SUBSTITUTE(AW1253,"N",""))),"")</f>
        <v/>
      </c>
      <c r="Z1253" s="55">
        <f>(V1253+5-X1253)/5</f>
        <v/>
      </c>
      <c r="AA1253" s="56">
        <f>IF(AR1253=1,(W1253+5-Y1253)/5,"")</f>
        <v/>
      </c>
      <c r="AB1253" s="57">
        <f>D1253*V1253/5</f>
        <v/>
      </c>
      <c r="AC1253" s="58">
        <f>IF(AR1253=1,D1253*W1253/5,"")</f>
        <v/>
      </c>
      <c r="AD1253" s="57">
        <f>D1253*X1253/5</f>
        <v/>
      </c>
      <c r="AE1253" s="58">
        <f>IF(AR1253=1,D1253*Y1253/5,"")</f>
        <v/>
      </c>
      <c r="AF1253" s="57">
        <f>D1253*Z1253</f>
        <v/>
      </c>
      <c r="AG1253" s="58">
        <f>IF(AR1253=1,D1253*AA1253,"")</f>
        <v/>
      </c>
      <c r="AH1253" s="14" t="inlineStr">
        <is>
          <t>Y: none | N: none | X: none | U: C1, C2, C3, C4, C5. See dataset-specific evidence note in MCDM_Grades and the complete rules in MCDM_Rubric.</t>
        </is>
      </c>
      <c r="AI1253" s="27" t="n"/>
      <c r="AJ1253" s="14" t="inlineStr">
        <is>
          <t>https://www.kaggle.com/datasets/rangerfan/pothole-600</t>
        </is>
      </c>
      <c r="AK1253" s="27" t="n"/>
      <c r="AL1253" s="14" t="inlineStr">
        <is>
          <t>P: primary documentation (not evaluator-verified data quality)</t>
        </is>
      </c>
      <c r="AM1253" s="27" t="n"/>
      <c r="AN1253" s="14" t="inlineStr">
        <is>
          <t>Kaggle dataset 5947093 v1</t>
        </is>
      </c>
      <c r="AO1253" s="27" t="n"/>
      <c r="AP1253" s="14" t="inlineStr">
        <is>
          <t>2026-09-07</t>
        </is>
      </c>
      <c r="AQ1253" s="27" t="n"/>
      <c r="AR1253" s="14">
        <f>IF(AND(AS1253=5,LEN(AW1253)=5,LEN(SUBSTITUTE(SUBSTITUTE(SUBSTITUTE(SUBSTITUTE(AW1253,"Y",""),"N",""),"U",""),"X",""))=0),1,0)</f>
        <v/>
      </c>
      <c r="AS1253" s="14">
        <f>COUNTA(G1253,J1253,M1253,P1253,S1253)</f>
        <v/>
      </c>
      <c r="AT1253" s="14">
        <f>SUM(IF(OR(G1253="Y",G1253="N",G1253="U",G1253="X"),IF(G1253=F1253,1,0),0),IF(OR(J1253="Y",J1253="N",J1253="U",J1253="X"),IF(J1253=I1253,1,0),0),IF(OR(M1253="Y",M1253="N",M1253="U",M1253="X"),IF(M1253=L1253,1,0),0),IF(OR(P1253="Y",P1253="N",P1253="U",P1253="X"),IF(P1253=O1253,1,0),0),IF(OR(S1253="Y",S1253="N",S1253="U",S1253="X"),IF(S1253=R1253,1,0),0))</f>
        <v/>
      </c>
      <c r="AU1253" s="14">
        <f>A1253&amp;"|"&amp;LEFT(C1253,1)</f>
        <v/>
      </c>
      <c r="AV1253" s="14">
        <f>F1253&amp;I1253&amp;L1253&amp;O1253&amp;R1253</f>
        <v/>
      </c>
      <c r="AW1253" s="14">
        <f>G1253&amp;J1253&amp;M1253&amp;P1253&amp;S1253</f>
        <v/>
      </c>
    </row>
    <row r="1254" ht="70" customHeight="1">
      <c r="A1254" s="14" t="inlineStr">
        <is>
          <t>DS-157</t>
        </is>
      </c>
      <c r="B1254" s="14" t="inlineStr">
        <is>
          <t>Pothole-600</t>
        </is>
      </c>
      <c r="C1254" s="14" t="inlineStr">
        <is>
          <t>R Domain Fit</t>
        </is>
      </c>
      <c r="D1254" s="14">
        <f>MCDM_Settings!$D$11</f>
        <v/>
      </c>
      <c r="E1254" s="14" t="inlineStr">
        <is>
          <t>R1 Define the domain</t>
        </is>
      </c>
      <c r="F1254" s="21" t="inlineStr">
        <is>
          <t>U</t>
        </is>
      </c>
      <c r="G1254" s="23" t="n"/>
      <c r="H1254" s="14" t="inlineStr">
        <is>
          <t>R2 Describe coverage</t>
        </is>
      </c>
      <c r="I1254" s="21" t="inlineStr">
        <is>
          <t>U</t>
        </is>
      </c>
      <c r="J1254" s="23" t="n"/>
      <c r="K1254" s="14" t="inlineStr">
        <is>
          <t>R3 Compare the target</t>
        </is>
      </c>
      <c r="L1254" s="21" t="inlineStr">
        <is>
          <t>U</t>
        </is>
      </c>
      <c r="M1254" s="23" t="n"/>
      <c r="N1254" s="14" t="inlineStr">
        <is>
          <t>R4 Check for bias</t>
        </is>
      </c>
      <c r="O1254" s="21" t="inlineStr">
        <is>
          <t>U</t>
        </is>
      </c>
      <c r="P1254" s="23" t="n"/>
      <c r="Q1254" s="14" t="inlineStr">
        <is>
          <t>R5 Test a new domain</t>
        </is>
      </c>
      <c r="R1254" s="21" t="inlineStr">
        <is>
          <t>U</t>
        </is>
      </c>
      <c r="S1254" s="23" t="n"/>
      <c r="T1254" s="14">
        <f>IF(Z1254=0,IF(ISNUMBER(SEARCH("X",AV1254)),"Unrated (0-5; X)","Unrated (0-5)"),IF(Z1254=1,V1254&amp;"/5",V1254&amp;"-"&amp;X1254&amp;"/5 (P"&amp;IF(ISNUMBER(SEARCH("X",AV1254)),"; X","")&amp;")"))</f>
        <v/>
      </c>
      <c r="U1254" s="26">
        <f>IF(AS1254=0,"",IF(AR1254=0,"Incomplete/invalid",IF(AA1254=0,IF(ISNUMBER(SEARCH("X",AW1254)),"Unrated (0-5; X)","Unrated (0-5)"),IF(AA1254=1,W1254&amp;"/5",W1254&amp;"-"&amp;Y1254&amp;"/5 (P"&amp;IF(ISNUMBER(SEARCH("X",AW1254)),"; X","")&amp;")"))))</f>
        <v/>
      </c>
      <c r="V1254" s="53">
        <f>LEN(AV1254)-LEN(SUBSTITUTE(AV1254,"Y",""))</f>
        <v/>
      </c>
      <c r="W1254" s="54">
        <f>IF(AR1254=1,LEN(AW1254)-LEN(SUBSTITUTE(AW1254,"Y","")),"")</f>
        <v/>
      </c>
      <c r="X1254" s="53">
        <f>5-(LEN(AV1254)-LEN(SUBSTITUTE(AV1254,"N","")))</f>
        <v/>
      </c>
      <c r="Y1254" s="54">
        <f>IF(AR1254=1,5-(LEN(AW1254)-LEN(SUBSTITUTE(AW1254,"N",""))),"")</f>
        <v/>
      </c>
      <c r="Z1254" s="55">
        <f>(V1254+5-X1254)/5</f>
        <v/>
      </c>
      <c r="AA1254" s="56">
        <f>IF(AR1254=1,(W1254+5-Y1254)/5,"")</f>
        <v/>
      </c>
      <c r="AB1254" s="57">
        <f>D1254*V1254/5</f>
        <v/>
      </c>
      <c r="AC1254" s="58">
        <f>IF(AR1254=1,D1254*W1254/5,"")</f>
        <v/>
      </c>
      <c r="AD1254" s="57">
        <f>D1254*X1254/5</f>
        <v/>
      </c>
      <c r="AE1254" s="58">
        <f>IF(AR1254=1,D1254*Y1254/5,"")</f>
        <v/>
      </c>
      <c r="AF1254" s="57">
        <f>D1254*Z1254</f>
        <v/>
      </c>
      <c r="AG1254" s="58">
        <f>IF(AR1254=1,D1254*AA1254,"")</f>
        <v/>
      </c>
      <c r="AH1254" s="14" t="inlineStr">
        <is>
          <t>Y: none | N: none | X: none | U: R1, R2, R3, R4, R5. See dataset-specific evidence note in MCDM_Grades and the complete rules in MCDM_Rubric.</t>
        </is>
      </c>
      <c r="AI1254" s="27" t="n"/>
      <c r="AJ1254" s="14" t="inlineStr">
        <is>
          <t>https://www.kaggle.com/datasets/rangerfan/pothole-600</t>
        </is>
      </c>
      <c r="AK1254" s="27" t="n"/>
      <c r="AL1254" s="14" t="inlineStr">
        <is>
          <t>P: primary documentation (not evaluator-verified data quality)</t>
        </is>
      </c>
      <c r="AM1254" s="27" t="n"/>
      <c r="AN1254" s="14" t="inlineStr">
        <is>
          <t>Kaggle dataset 5947093 v1</t>
        </is>
      </c>
      <c r="AO1254" s="27" t="n"/>
      <c r="AP1254" s="14" t="inlineStr">
        <is>
          <t>2026-09-07</t>
        </is>
      </c>
      <c r="AQ1254" s="27" t="n"/>
      <c r="AR1254" s="14">
        <f>IF(AND(AS1254=5,LEN(AW1254)=5,LEN(SUBSTITUTE(SUBSTITUTE(SUBSTITUTE(SUBSTITUTE(AW1254,"Y",""),"N",""),"U",""),"X",""))=0),1,0)</f>
        <v/>
      </c>
      <c r="AS1254" s="14">
        <f>COUNTA(G1254,J1254,M1254,P1254,S1254)</f>
        <v/>
      </c>
      <c r="AT1254" s="14">
        <f>SUM(IF(OR(G1254="Y",G1254="N",G1254="U",G1254="X"),IF(G1254=F1254,1,0),0),IF(OR(J1254="Y",J1254="N",J1254="U",J1254="X"),IF(J1254=I1254,1,0),0),IF(OR(M1254="Y",M1254="N",M1254="U",M1254="X"),IF(M1254=L1254,1,0),0),IF(OR(P1254="Y",P1254="N",P1254="U",P1254="X"),IF(P1254=O1254,1,0),0),IF(OR(S1254="Y",S1254="N",S1254="U",S1254="X"),IF(S1254=R1254,1,0),0))</f>
        <v/>
      </c>
      <c r="AU1254" s="14">
        <f>A1254&amp;"|"&amp;LEFT(C1254,1)</f>
        <v/>
      </c>
      <c r="AV1254" s="14">
        <f>F1254&amp;I1254&amp;L1254&amp;O1254&amp;R1254</f>
        <v/>
      </c>
      <c r="AW1254" s="14">
        <f>G1254&amp;J1254&amp;M1254&amp;P1254&amp;S1254</f>
        <v/>
      </c>
    </row>
    <row r="1255" ht="70" customHeight="1">
      <c r="A1255" s="14" t="inlineStr">
        <is>
          <t>DS-157</t>
        </is>
      </c>
      <c r="B1255" s="14" t="inlineStr">
        <is>
          <t>Pothole-600</t>
        </is>
      </c>
      <c r="C1255" s="14" t="inlineStr">
        <is>
          <t>M Sensor Details</t>
        </is>
      </c>
      <c r="D1255" s="14">
        <f>MCDM_Settings!$D$12</f>
        <v/>
      </c>
      <c r="E1255" s="14" t="inlineStr">
        <is>
          <t>M1 Identify equipment</t>
        </is>
      </c>
      <c r="F1255" s="21" t="inlineStr">
        <is>
          <t>Y</t>
        </is>
      </c>
      <c r="G1255" s="23" t="n"/>
      <c r="H1255" s="14" t="inlineStr">
        <is>
          <t>M2 Specify the scale</t>
        </is>
      </c>
      <c r="I1255" s="21" t="inlineStr">
        <is>
          <t>U</t>
        </is>
      </c>
      <c r="J1255" s="23" t="n"/>
      <c r="K1255" s="14" t="inlineStr">
        <is>
          <t>M3 Locate the records</t>
        </is>
      </c>
      <c r="L1255" s="21" t="inlineStr">
        <is>
          <t>U</t>
        </is>
      </c>
      <c r="M1255" s="23" t="n"/>
      <c r="N1255" s="14" t="inlineStr">
        <is>
          <t>M4 Report precision</t>
        </is>
      </c>
      <c r="O1255" s="21" t="inlineStr">
        <is>
          <t>U</t>
        </is>
      </c>
      <c r="P1255" s="23" t="n"/>
      <c r="Q1255" s="14" t="inlineStr">
        <is>
          <t>M5 Explain processing</t>
        </is>
      </c>
      <c r="R1255" s="21" t="inlineStr">
        <is>
          <t>Y</t>
        </is>
      </c>
      <c r="S1255" s="23" t="n"/>
      <c r="T1255" s="14">
        <f>IF(Z1255=0,IF(ISNUMBER(SEARCH("X",AV1255)),"Unrated (0-5; X)","Unrated (0-5)"),IF(Z1255=1,V1255&amp;"/5",V1255&amp;"-"&amp;X1255&amp;"/5 (P"&amp;IF(ISNUMBER(SEARCH("X",AV1255)),"; X","")&amp;")"))</f>
        <v/>
      </c>
      <c r="U1255" s="26">
        <f>IF(AS1255=0,"",IF(AR1255=0,"Incomplete/invalid",IF(AA1255=0,IF(ISNUMBER(SEARCH("X",AW1255)),"Unrated (0-5; X)","Unrated (0-5)"),IF(AA1255=1,W1255&amp;"/5",W1255&amp;"-"&amp;Y1255&amp;"/5 (P"&amp;IF(ISNUMBER(SEARCH("X",AW1255)),"; X","")&amp;")"))))</f>
        <v/>
      </c>
      <c r="V1255" s="53">
        <f>LEN(AV1255)-LEN(SUBSTITUTE(AV1255,"Y",""))</f>
        <v/>
      </c>
      <c r="W1255" s="54">
        <f>IF(AR1255=1,LEN(AW1255)-LEN(SUBSTITUTE(AW1255,"Y","")),"")</f>
        <v/>
      </c>
      <c r="X1255" s="53">
        <f>5-(LEN(AV1255)-LEN(SUBSTITUTE(AV1255,"N","")))</f>
        <v/>
      </c>
      <c r="Y1255" s="54">
        <f>IF(AR1255=1,5-(LEN(AW1255)-LEN(SUBSTITUTE(AW1255,"N",""))),"")</f>
        <v/>
      </c>
      <c r="Z1255" s="55">
        <f>(V1255+5-X1255)/5</f>
        <v/>
      </c>
      <c r="AA1255" s="56">
        <f>IF(AR1255=1,(W1255+5-Y1255)/5,"")</f>
        <v/>
      </c>
      <c r="AB1255" s="57">
        <f>D1255*V1255/5</f>
        <v/>
      </c>
      <c r="AC1255" s="58">
        <f>IF(AR1255=1,D1255*W1255/5,"")</f>
        <v/>
      </c>
      <c r="AD1255" s="57">
        <f>D1255*X1255/5</f>
        <v/>
      </c>
      <c r="AE1255" s="58">
        <f>IF(AR1255=1,D1255*Y1255/5,"")</f>
        <v/>
      </c>
      <c r="AF1255" s="57">
        <f>D1255*Z1255</f>
        <v/>
      </c>
      <c r="AG1255" s="58">
        <f>IF(AR1255=1,D1255*AA1255,"")</f>
        <v/>
      </c>
      <c r="AH1255" s="14" t="inlineStr">
        <is>
          <t>Y: M1, M5 | N: none | X: none | U: M2, M3, M4. See dataset-specific evidence note in MCDM_Grades and the complete rules in MCDM_Rubric.</t>
        </is>
      </c>
      <c r="AI1255" s="27" t="n"/>
      <c r="AJ1255" s="14" t="inlineStr">
        <is>
          <t>https://www.kaggle.com/datasets/rangerfan/pothole-600</t>
        </is>
      </c>
      <c r="AK1255" s="27" t="n"/>
      <c r="AL1255" s="14" t="inlineStr">
        <is>
          <t>P: primary documentation (not evaluator-verified data quality)</t>
        </is>
      </c>
      <c r="AM1255" s="27" t="n"/>
      <c r="AN1255" s="14" t="inlineStr">
        <is>
          <t>Kaggle dataset 5947093 v1</t>
        </is>
      </c>
      <c r="AO1255" s="27" t="n"/>
      <c r="AP1255" s="14" t="inlineStr">
        <is>
          <t>2026-09-07</t>
        </is>
      </c>
      <c r="AQ1255" s="27" t="n"/>
      <c r="AR1255" s="14">
        <f>IF(AND(AS1255=5,LEN(AW1255)=5,LEN(SUBSTITUTE(SUBSTITUTE(SUBSTITUTE(SUBSTITUTE(AW1255,"Y",""),"N",""),"U",""),"X",""))=0),1,0)</f>
        <v/>
      </c>
      <c r="AS1255" s="14">
        <f>COUNTA(G1255,J1255,M1255,P1255,S1255)</f>
        <v/>
      </c>
      <c r="AT1255" s="14">
        <f>SUM(IF(OR(G1255="Y",G1255="N",G1255="U",G1255="X"),IF(G1255=F1255,1,0),0),IF(OR(J1255="Y",J1255="N",J1255="U",J1255="X"),IF(J1255=I1255,1,0),0),IF(OR(M1255="Y",M1255="N",M1255="U",M1255="X"),IF(M1255=L1255,1,0),0),IF(OR(P1255="Y",P1255="N",P1255="U",P1255="X"),IF(P1255=O1255,1,0),0),IF(OR(S1255="Y",S1255="N",S1255="U",S1255="X"),IF(S1255=R1255,1,0),0))</f>
        <v/>
      </c>
      <c r="AU1255" s="14">
        <f>A1255&amp;"|"&amp;LEFT(C1255,1)</f>
        <v/>
      </c>
      <c r="AV1255" s="14">
        <f>F1255&amp;I1255&amp;L1255&amp;O1255&amp;R1255</f>
        <v/>
      </c>
      <c r="AW1255" s="14">
        <f>G1255&amp;J1255&amp;M1255&amp;P1255&amp;S1255</f>
        <v/>
      </c>
    </row>
    <row r="1256" ht="70" customHeight="1">
      <c r="A1256" s="14" t="inlineStr">
        <is>
          <t>DS-157</t>
        </is>
      </c>
      <c r="B1256" s="14" t="inlineStr">
        <is>
          <t>Pothole-600</t>
        </is>
      </c>
      <c r="C1256" s="14" t="inlineStr">
        <is>
          <t>V Test Readiness</t>
        </is>
      </c>
      <c r="D1256" s="14">
        <f>MCDM_Settings!$D$13</f>
        <v/>
      </c>
      <c r="E1256" s="14" t="inlineStr">
        <is>
          <t>V1 Identify test data</t>
        </is>
      </c>
      <c r="F1256" s="21" t="inlineStr">
        <is>
          <t>U</t>
        </is>
      </c>
      <c r="G1256" s="23" t="n"/>
      <c r="H1256" s="14" t="inlineStr">
        <is>
          <t>V2 Define the splits</t>
        </is>
      </c>
      <c r="I1256" s="21" t="inlineStr">
        <is>
          <t>U</t>
        </is>
      </c>
      <c r="J1256" s="23" t="n"/>
      <c r="K1256" s="14" t="inlineStr">
        <is>
          <t>V3 Prevent leakage</t>
        </is>
      </c>
      <c r="L1256" s="21" t="inlineStr">
        <is>
          <t>U</t>
        </is>
      </c>
      <c r="M1256" s="23" t="n"/>
      <c r="N1256" s="14" t="inlineStr">
        <is>
          <t>V4 Provide a baseline</t>
        </is>
      </c>
      <c r="O1256" s="21" t="inlineStr">
        <is>
          <t>U</t>
        </is>
      </c>
      <c r="P1256" s="23" t="n"/>
      <c r="Q1256" s="14" t="inlineStr">
        <is>
          <t>V5 Report uncertainty</t>
        </is>
      </c>
      <c r="R1256" s="21" t="inlineStr">
        <is>
          <t>U</t>
        </is>
      </c>
      <c r="S1256" s="23" t="n"/>
      <c r="T1256" s="14">
        <f>IF(Z1256=0,IF(ISNUMBER(SEARCH("X",AV1256)),"Unrated (0-5; X)","Unrated (0-5)"),IF(Z1256=1,V1256&amp;"/5",V1256&amp;"-"&amp;X1256&amp;"/5 (P"&amp;IF(ISNUMBER(SEARCH("X",AV1256)),"; X","")&amp;")"))</f>
        <v/>
      </c>
      <c r="U1256" s="26">
        <f>IF(AS1256=0,"",IF(AR1256=0,"Incomplete/invalid",IF(AA1256=0,IF(ISNUMBER(SEARCH("X",AW1256)),"Unrated (0-5; X)","Unrated (0-5)"),IF(AA1256=1,W1256&amp;"/5",W1256&amp;"-"&amp;Y1256&amp;"/5 (P"&amp;IF(ISNUMBER(SEARCH("X",AW1256)),"; X","")&amp;")"))))</f>
        <v/>
      </c>
      <c r="V1256" s="53">
        <f>LEN(AV1256)-LEN(SUBSTITUTE(AV1256,"Y",""))</f>
        <v/>
      </c>
      <c r="W1256" s="54">
        <f>IF(AR1256=1,LEN(AW1256)-LEN(SUBSTITUTE(AW1256,"Y","")),"")</f>
        <v/>
      </c>
      <c r="X1256" s="53">
        <f>5-(LEN(AV1256)-LEN(SUBSTITUTE(AV1256,"N","")))</f>
        <v/>
      </c>
      <c r="Y1256" s="54">
        <f>IF(AR1256=1,5-(LEN(AW1256)-LEN(SUBSTITUTE(AW1256,"N",""))),"")</f>
        <v/>
      </c>
      <c r="Z1256" s="55">
        <f>(V1256+5-X1256)/5</f>
        <v/>
      </c>
      <c r="AA1256" s="56">
        <f>IF(AR1256=1,(W1256+5-Y1256)/5,"")</f>
        <v/>
      </c>
      <c r="AB1256" s="57">
        <f>D1256*V1256/5</f>
        <v/>
      </c>
      <c r="AC1256" s="58">
        <f>IF(AR1256=1,D1256*W1256/5,"")</f>
        <v/>
      </c>
      <c r="AD1256" s="57">
        <f>D1256*X1256/5</f>
        <v/>
      </c>
      <c r="AE1256" s="58">
        <f>IF(AR1256=1,D1256*Y1256/5,"")</f>
        <v/>
      </c>
      <c r="AF1256" s="57">
        <f>D1256*Z1256</f>
        <v/>
      </c>
      <c r="AG1256" s="58">
        <f>IF(AR1256=1,D1256*AA1256,"")</f>
        <v/>
      </c>
      <c r="AH1256" s="14" t="inlineStr">
        <is>
          <t>Y: none | N: none | X: none | U: V1, V2, V3, V4, V5. See dataset-specific evidence note in MCDM_Grades and the complete rules in MCDM_Rubric.</t>
        </is>
      </c>
      <c r="AI1256" s="27" t="n"/>
      <c r="AJ1256" s="14" t="inlineStr">
        <is>
          <t>https://www.kaggle.com/datasets/rangerfan/pothole-600</t>
        </is>
      </c>
      <c r="AK1256" s="27" t="n"/>
      <c r="AL1256" s="14" t="inlineStr">
        <is>
          <t>P: primary documentation (not evaluator-verified data quality)</t>
        </is>
      </c>
      <c r="AM1256" s="27" t="n"/>
      <c r="AN1256" s="14" t="inlineStr">
        <is>
          <t>Kaggle dataset 5947093 v1</t>
        </is>
      </c>
      <c r="AO1256" s="27" t="n"/>
      <c r="AP1256" s="14" t="inlineStr">
        <is>
          <t>2026-09-07</t>
        </is>
      </c>
      <c r="AQ1256" s="27" t="n"/>
      <c r="AR1256" s="14">
        <f>IF(AND(AS1256=5,LEN(AW1256)=5,LEN(SUBSTITUTE(SUBSTITUTE(SUBSTITUTE(SUBSTITUTE(AW1256,"Y",""),"N",""),"U",""),"X",""))=0),1,0)</f>
        <v/>
      </c>
      <c r="AS1256" s="14">
        <f>COUNTA(G1256,J1256,M1256,P1256,S1256)</f>
        <v/>
      </c>
      <c r="AT1256" s="14">
        <f>SUM(IF(OR(G1256="Y",G1256="N",G1256="U",G1256="X"),IF(G1256=F1256,1,0),0),IF(OR(J1256="Y",J1256="N",J1256="U",J1256="X"),IF(J1256=I1256,1,0),0),IF(OR(M1256="Y",M1256="N",M1256="U",M1256="X"),IF(M1256=L1256,1,0),0),IF(OR(P1256="Y",P1256="N",P1256="U",P1256="X"),IF(P1256=O1256,1,0),0),IF(OR(S1256="Y",S1256="N",S1256="U",S1256="X"),IF(S1256=R1256,1,0),0))</f>
        <v/>
      </c>
      <c r="AU1256" s="14">
        <f>A1256&amp;"|"&amp;LEFT(C1256,1)</f>
        <v/>
      </c>
      <c r="AV1256" s="14">
        <f>F1256&amp;I1256&amp;L1256&amp;O1256&amp;R1256</f>
        <v/>
      </c>
      <c r="AW1256" s="14">
        <f>G1256&amp;J1256&amp;M1256&amp;P1256&amp;S1256</f>
        <v/>
      </c>
    </row>
    <row r="1257" ht="70" customHeight="1">
      <c r="A1257" s="14" t="inlineStr">
        <is>
          <t>DS-157</t>
        </is>
      </c>
      <c r="B1257" s="14" t="inlineStr">
        <is>
          <t>Pothole-600</t>
        </is>
      </c>
      <c r="C1257" s="14" t="inlineStr">
        <is>
          <t>E Engineering Value</t>
        </is>
      </c>
      <c r="D1257" s="14">
        <f>MCDM_Settings!$D$14</f>
        <v/>
      </c>
      <c r="E1257" s="14" t="inlineStr">
        <is>
          <t>E1 Define the outcome</t>
        </is>
      </c>
      <c r="F1257" s="21" t="inlineStr">
        <is>
          <t>U</t>
        </is>
      </c>
      <c r="G1257" s="23" t="n"/>
      <c r="H1257" s="14" t="inlineStr">
        <is>
          <t>E2 Provide measurements</t>
        </is>
      </c>
      <c r="I1257" s="21" t="inlineStr">
        <is>
          <t>U</t>
        </is>
      </c>
      <c r="J1257" s="23" t="n"/>
      <c r="K1257" s="14" t="inlineStr">
        <is>
          <t>E3 Link the records</t>
        </is>
      </c>
      <c r="L1257" s="21" t="inlineStr">
        <is>
          <t>U</t>
        </is>
      </c>
      <c r="M1257" s="23" t="n"/>
      <c r="N1257" s="14" t="inlineStr">
        <is>
          <t>E4 Map agency needs</t>
        </is>
      </c>
      <c r="O1257" s="21" t="inlineStr">
        <is>
          <t>U</t>
        </is>
      </c>
      <c r="P1257" s="23" t="n"/>
      <c r="Q1257" s="14" t="inlineStr">
        <is>
          <t>E5 Validate the decision</t>
        </is>
      </c>
      <c r="R1257" s="21" t="inlineStr">
        <is>
          <t>U</t>
        </is>
      </c>
      <c r="S1257" s="23" t="n"/>
      <c r="T1257" s="14">
        <f>IF(Z1257=0,IF(ISNUMBER(SEARCH("X",AV1257)),"Unrated (0-5; X)","Unrated (0-5)"),IF(Z1257=1,V1257&amp;"/5",V1257&amp;"-"&amp;X1257&amp;"/5 (P"&amp;IF(ISNUMBER(SEARCH("X",AV1257)),"; X","")&amp;")"))</f>
        <v/>
      </c>
      <c r="U1257" s="26">
        <f>IF(AS1257=0,"",IF(AR1257=0,"Incomplete/invalid",IF(AA1257=0,IF(ISNUMBER(SEARCH("X",AW1257)),"Unrated (0-5; X)","Unrated (0-5)"),IF(AA1257=1,W1257&amp;"/5",W1257&amp;"-"&amp;Y1257&amp;"/5 (P"&amp;IF(ISNUMBER(SEARCH("X",AW1257)),"; X","")&amp;")"))))</f>
        <v/>
      </c>
      <c r="V1257" s="53">
        <f>LEN(AV1257)-LEN(SUBSTITUTE(AV1257,"Y",""))</f>
        <v/>
      </c>
      <c r="W1257" s="54">
        <f>IF(AR1257=1,LEN(AW1257)-LEN(SUBSTITUTE(AW1257,"Y","")),"")</f>
        <v/>
      </c>
      <c r="X1257" s="53">
        <f>5-(LEN(AV1257)-LEN(SUBSTITUTE(AV1257,"N","")))</f>
        <v/>
      </c>
      <c r="Y1257" s="54">
        <f>IF(AR1257=1,5-(LEN(AW1257)-LEN(SUBSTITUTE(AW1257,"N",""))),"")</f>
        <v/>
      </c>
      <c r="Z1257" s="55">
        <f>(V1257+5-X1257)/5</f>
        <v/>
      </c>
      <c r="AA1257" s="56">
        <f>IF(AR1257=1,(W1257+5-Y1257)/5,"")</f>
        <v/>
      </c>
      <c r="AB1257" s="57">
        <f>D1257*V1257/5</f>
        <v/>
      </c>
      <c r="AC1257" s="58">
        <f>IF(AR1257=1,D1257*W1257/5,"")</f>
        <v/>
      </c>
      <c r="AD1257" s="57">
        <f>D1257*X1257/5</f>
        <v/>
      </c>
      <c r="AE1257" s="58">
        <f>IF(AR1257=1,D1257*Y1257/5,"")</f>
        <v/>
      </c>
      <c r="AF1257" s="57">
        <f>D1257*Z1257</f>
        <v/>
      </c>
      <c r="AG1257" s="58">
        <f>IF(AR1257=1,D1257*AA1257,"")</f>
        <v/>
      </c>
      <c r="AH1257" s="14" t="inlineStr">
        <is>
          <t>Y: none | N: none | X: none | U: E1, E2, E3, E4, E5. See dataset-specific evidence note in MCDM_Grades and the complete rules in MCDM_Rubric.</t>
        </is>
      </c>
      <c r="AI1257" s="27" t="n"/>
      <c r="AJ1257" s="14" t="inlineStr">
        <is>
          <t>https://www.kaggle.com/datasets/rangerfan/pothole-600</t>
        </is>
      </c>
      <c r="AK1257" s="27" t="n"/>
      <c r="AL1257" s="14" t="inlineStr">
        <is>
          <t>P: primary documentation (not evaluator-verified data quality)</t>
        </is>
      </c>
      <c r="AM1257" s="27" t="n"/>
      <c r="AN1257" s="14" t="inlineStr">
        <is>
          <t>Kaggle dataset 5947093 v1</t>
        </is>
      </c>
      <c r="AO1257" s="27" t="n"/>
      <c r="AP1257" s="14" t="inlineStr">
        <is>
          <t>2026-09-07</t>
        </is>
      </c>
      <c r="AQ1257" s="27" t="n"/>
      <c r="AR1257" s="14">
        <f>IF(AND(AS1257=5,LEN(AW1257)=5,LEN(SUBSTITUTE(SUBSTITUTE(SUBSTITUTE(SUBSTITUTE(AW1257,"Y",""),"N",""),"U",""),"X",""))=0),1,0)</f>
        <v/>
      </c>
      <c r="AS1257" s="14">
        <f>COUNTA(G1257,J1257,M1257,P1257,S1257)</f>
        <v/>
      </c>
      <c r="AT1257" s="14">
        <f>SUM(IF(OR(G1257="Y",G1257="N",G1257="U",G1257="X"),IF(G1257=F1257,1,0),0),IF(OR(J1257="Y",J1257="N",J1257="U",J1257="X"),IF(J1257=I1257,1,0),0),IF(OR(M1257="Y",M1257="N",M1257="U",M1257="X"),IF(M1257=L1257,1,0),0),IF(OR(P1257="Y",P1257="N",P1257="U",P1257="X"),IF(P1257=O1257,1,0),0),IF(OR(S1257="Y",S1257="N",S1257="U",S1257="X"),IF(S1257=R1257,1,0),0))</f>
        <v/>
      </c>
      <c r="AU1257" s="14">
        <f>A1257&amp;"|"&amp;LEFT(C1257,1)</f>
        <v/>
      </c>
      <c r="AV1257" s="14">
        <f>F1257&amp;I1257&amp;L1257&amp;O1257&amp;R1257</f>
        <v/>
      </c>
      <c r="AW1257" s="14">
        <f>G1257&amp;J1257&amp;M1257&amp;P1257&amp;S1257</f>
        <v/>
      </c>
    </row>
    <row r="1258" ht="70" customHeight="1">
      <c r="A1258" s="14" t="inlineStr">
        <is>
          <t>DS-158</t>
        </is>
      </c>
      <c r="B1258" s="14" t="inlineStr">
        <is>
          <t>Potholes or Cracks on Road Image Dataset</t>
        </is>
      </c>
      <c r="C1258" s="14" t="inlineStr">
        <is>
          <t>A Access</t>
        </is>
      </c>
      <c r="D1258" s="14">
        <f>MCDM_Settings!$D$7</f>
        <v/>
      </c>
      <c r="E1258" s="14" t="inlineStr">
        <is>
          <t>A1 Find the release</t>
        </is>
      </c>
      <c r="F1258" s="21" t="inlineStr">
        <is>
          <t>Y</t>
        </is>
      </c>
      <c r="G1258" s="23" t="n"/>
      <c r="H1258" s="14" t="inlineStr">
        <is>
          <t>A2 Get the data</t>
        </is>
      </c>
      <c r="I1258" s="21" t="inlineStr">
        <is>
          <t>Y</t>
        </is>
      </c>
      <c r="J1258" s="23" t="n"/>
      <c r="K1258" s="14" t="inlineStr">
        <is>
          <t>A3 Check the license</t>
        </is>
      </c>
      <c r="L1258" s="21" t="inlineStr">
        <is>
          <t>X</t>
        </is>
      </c>
      <c r="M1258" s="23" t="n"/>
      <c r="N1258" s="14" t="inlineStr">
        <is>
          <t>A4 Check other rights</t>
        </is>
      </c>
      <c r="O1258" s="21" t="inlineStr">
        <is>
          <t>U</t>
        </is>
      </c>
      <c r="P1258" s="23" t="n"/>
      <c r="Q1258" s="14" t="inlineStr">
        <is>
          <t>A5 Open a sample</t>
        </is>
      </c>
      <c r="R1258" s="21" t="inlineStr">
        <is>
          <t>U</t>
        </is>
      </c>
      <c r="S1258" s="23" t="n"/>
      <c r="T1258" s="14">
        <f>IF(Z1258=0,IF(ISNUMBER(SEARCH("X",AV1258)),"Unrated (0-5; X)","Unrated (0-5)"),IF(Z1258=1,V1258&amp;"/5",V1258&amp;"-"&amp;X1258&amp;"/5 (P"&amp;IF(ISNUMBER(SEARCH("X",AV1258)),"; X","")&amp;")"))</f>
        <v/>
      </c>
      <c r="U1258" s="26">
        <f>IF(AS1258=0,"",IF(AR1258=0,"Incomplete/invalid",IF(AA1258=0,IF(ISNUMBER(SEARCH("X",AW1258)),"Unrated (0-5; X)","Unrated (0-5)"),IF(AA1258=1,W1258&amp;"/5",W1258&amp;"-"&amp;Y1258&amp;"/5 (P"&amp;IF(ISNUMBER(SEARCH("X",AW1258)),"; X","")&amp;")"))))</f>
        <v/>
      </c>
      <c r="V1258" s="53">
        <f>LEN(AV1258)-LEN(SUBSTITUTE(AV1258,"Y",""))</f>
        <v/>
      </c>
      <c r="W1258" s="54">
        <f>IF(AR1258=1,LEN(AW1258)-LEN(SUBSTITUTE(AW1258,"Y","")),"")</f>
        <v/>
      </c>
      <c r="X1258" s="53">
        <f>5-(LEN(AV1258)-LEN(SUBSTITUTE(AV1258,"N","")))</f>
        <v/>
      </c>
      <c r="Y1258" s="54">
        <f>IF(AR1258=1,5-(LEN(AW1258)-LEN(SUBSTITUTE(AW1258,"N",""))),"")</f>
        <v/>
      </c>
      <c r="Z1258" s="55">
        <f>(V1258+5-X1258)/5</f>
        <v/>
      </c>
      <c r="AA1258" s="56">
        <f>IF(AR1258=1,(W1258+5-Y1258)/5,"")</f>
        <v/>
      </c>
      <c r="AB1258" s="57">
        <f>D1258*V1258/5</f>
        <v/>
      </c>
      <c r="AC1258" s="58">
        <f>IF(AR1258=1,D1258*W1258/5,"")</f>
        <v/>
      </c>
      <c r="AD1258" s="57">
        <f>D1258*X1258/5</f>
        <v/>
      </c>
      <c r="AE1258" s="58">
        <f>IF(AR1258=1,D1258*Y1258/5,"")</f>
        <v/>
      </c>
      <c r="AF1258" s="57">
        <f>D1258*Z1258</f>
        <v/>
      </c>
      <c r="AG1258" s="58">
        <f>IF(AR1258=1,D1258*AA1258,"")</f>
        <v/>
      </c>
      <c r="AH1258" s="14" t="inlineStr">
        <is>
          <t>Y: A1, A2 | N: none | X: A3 | U: A4, A5. See dataset-specific evidence note in MCDM_Grades and the complete rules in MCDM_Rubric.</t>
        </is>
      </c>
      <c r="AI1258" s="27" t="n"/>
      <c r="AJ1258" s="14" t="inlineStr">
        <is>
          <t>https://www.kaggle.com/datasets/dataclusterlabs/potholes-or-cracks-on-road-image-dataset</t>
        </is>
      </c>
      <c r="AK1258" s="27" t="n"/>
      <c r="AL1258" s="14" t="inlineStr">
        <is>
          <t>P: primary documentation (not evaluator-verified data quality)</t>
        </is>
      </c>
      <c r="AM1258" s="27" t="n"/>
      <c r="AN1258" s="14" t="inlineStr">
        <is>
          <t>Kaggle dataset 2502654 v2</t>
        </is>
      </c>
      <c r="AO1258" s="27" t="n"/>
      <c r="AP1258" s="14" t="inlineStr">
        <is>
          <t>2026-09-07</t>
        </is>
      </c>
      <c r="AQ1258" s="27" t="n"/>
      <c r="AR1258" s="14">
        <f>IF(AND(AS1258=5,LEN(AW1258)=5,LEN(SUBSTITUTE(SUBSTITUTE(SUBSTITUTE(SUBSTITUTE(AW1258,"Y",""),"N",""),"U",""),"X",""))=0),1,0)</f>
        <v/>
      </c>
      <c r="AS1258" s="14">
        <f>COUNTA(G1258,J1258,M1258,P1258,S1258)</f>
        <v/>
      </c>
      <c r="AT1258" s="14">
        <f>SUM(IF(OR(G1258="Y",G1258="N",G1258="U",G1258="X"),IF(G1258=F1258,1,0),0),IF(OR(J1258="Y",J1258="N",J1258="U",J1258="X"),IF(J1258=I1258,1,0),0),IF(OR(M1258="Y",M1258="N",M1258="U",M1258="X"),IF(M1258=L1258,1,0),0),IF(OR(P1258="Y",P1258="N",P1258="U",P1258="X"),IF(P1258=O1258,1,0),0),IF(OR(S1258="Y",S1258="N",S1258="U",S1258="X"),IF(S1258=R1258,1,0),0))</f>
        <v/>
      </c>
      <c r="AU1258" s="14">
        <f>A1258&amp;"|"&amp;LEFT(C1258,1)</f>
        <v/>
      </c>
      <c r="AV1258" s="14">
        <f>F1258&amp;I1258&amp;L1258&amp;O1258&amp;R1258</f>
        <v/>
      </c>
      <c r="AW1258" s="14">
        <f>G1258&amp;J1258&amp;M1258&amp;P1258&amp;S1258</f>
        <v/>
      </c>
    </row>
    <row r="1259" ht="70" customHeight="1">
      <c r="A1259" s="14" t="inlineStr">
        <is>
          <t>DS-158</t>
        </is>
      </c>
      <c r="B1259" s="14" t="inlineStr">
        <is>
          <t>Potholes or Cracks on Road Image Dataset</t>
        </is>
      </c>
      <c r="C1259" s="14" t="inlineStr">
        <is>
          <t>L Label Quality</t>
        </is>
      </c>
      <c r="D1259" s="14">
        <f>MCDM_Settings!$D$8</f>
        <v/>
      </c>
      <c r="E1259" s="14" t="inlineStr">
        <is>
          <t>L1 Define the targets</t>
        </is>
      </c>
      <c r="F1259" s="21" t="inlineStr">
        <is>
          <t>U</t>
        </is>
      </c>
      <c r="G1259" s="23" t="n"/>
      <c r="H1259" s="14" t="inlineStr">
        <is>
          <t>L2 Explain the rules</t>
        </is>
      </c>
      <c r="I1259" s="21" t="inlineStr">
        <is>
          <t>U</t>
        </is>
      </c>
      <c r="J1259" s="23" t="n"/>
      <c r="K1259" s="14" t="inlineStr">
        <is>
          <t>L3 Identify the team</t>
        </is>
      </c>
      <c r="L1259" s="21" t="inlineStr">
        <is>
          <t>Y</t>
        </is>
      </c>
      <c r="M1259" s="23" t="n"/>
      <c r="N1259" s="14" t="inlineStr">
        <is>
          <t>L4 Review and correct</t>
        </is>
      </c>
      <c r="O1259" s="21" t="inlineStr">
        <is>
          <t>U</t>
        </is>
      </c>
      <c r="P1259" s="23" t="n"/>
      <c r="Q1259" s="14" t="inlineStr">
        <is>
          <t>L5 Measure reliability</t>
        </is>
      </c>
      <c r="R1259" s="21" t="inlineStr">
        <is>
          <t>U</t>
        </is>
      </c>
      <c r="S1259" s="23" t="n"/>
      <c r="T1259" s="14">
        <f>IF(Z1259=0,IF(ISNUMBER(SEARCH("X",AV1259)),"Unrated (0-5; X)","Unrated (0-5)"),IF(Z1259=1,V1259&amp;"/5",V1259&amp;"-"&amp;X1259&amp;"/5 (P"&amp;IF(ISNUMBER(SEARCH("X",AV1259)),"; X","")&amp;")"))</f>
        <v/>
      </c>
      <c r="U1259" s="26">
        <f>IF(AS1259=0,"",IF(AR1259=0,"Incomplete/invalid",IF(AA1259=0,IF(ISNUMBER(SEARCH("X",AW1259)),"Unrated (0-5; X)","Unrated (0-5)"),IF(AA1259=1,W1259&amp;"/5",W1259&amp;"-"&amp;Y1259&amp;"/5 (P"&amp;IF(ISNUMBER(SEARCH("X",AW1259)),"; X","")&amp;")"))))</f>
        <v/>
      </c>
      <c r="V1259" s="53">
        <f>LEN(AV1259)-LEN(SUBSTITUTE(AV1259,"Y",""))</f>
        <v/>
      </c>
      <c r="W1259" s="54">
        <f>IF(AR1259=1,LEN(AW1259)-LEN(SUBSTITUTE(AW1259,"Y","")),"")</f>
        <v/>
      </c>
      <c r="X1259" s="53">
        <f>5-(LEN(AV1259)-LEN(SUBSTITUTE(AV1259,"N","")))</f>
        <v/>
      </c>
      <c r="Y1259" s="54">
        <f>IF(AR1259=1,5-(LEN(AW1259)-LEN(SUBSTITUTE(AW1259,"N",""))),"")</f>
        <v/>
      </c>
      <c r="Z1259" s="55">
        <f>(V1259+5-X1259)/5</f>
        <v/>
      </c>
      <c r="AA1259" s="56">
        <f>IF(AR1259=1,(W1259+5-Y1259)/5,"")</f>
        <v/>
      </c>
      <c r="AB1259" s="57">
        <f>D1259*V1259/5</f>
        <v/>
      </c>
      <c r="AC1259" s="58">
        <f>IF(AR1259=1,D1259*W1259/5,"")</f>
        <v/>
      </c>
      <c r="AD1259" s="57">
        <f>D1259*X1259/5</f>
        <v/>
      </c>
      <c r="AE1259" s="58">
        <f>IF(AR1259=1,D1259*Y1259/5,"")</f>
        <v/>
      </c>
      <c r="AF1259" s="57">
        <f>D1259*Z1259</f>
        <v/>
      </c>
      <c r="AG1259" s="58">
        <f>IF(AR1259=1,D1259*AA1259,"")</f>
        <v/>
      </c>
      <c r="AH1259" s="14" t="inlineStr">
        <is>
          <t>Y: L3 | N: none | X: none | U: L1, L2, L4, L5. See dataset-specific evidence note in MCDM_Grades and the complete rules in MCDM_Rubric.</t>
        </is>
      </c>
      <c r="AI1259" s="27" t="n"/>
      <c r="AJ1259" s="14" t="inlineStr">
        <is>
          <t>https://www.kaggle.com/datasets/dataclusterlabs/potholes-or-cracks-on-road-image-dataset</t>
        </is>
      </c>
      <c r="AK1259" s="27" t="n"/>
      <c r="AL1259" s="14" t="inlineStr">
        <is>
          <t>P: primary documentation (not evaluator-verified data quality)</t>
        </is>
      </c>
      <c r="AM1259" s="27" t="n"/>
      <c r="AN1259" s="14" t="inlineStr">
        <is>
          <t>Kaggle dataset 2502654 v2</t>
        </is>
      </c>
      <c r="AO1259" s="27" t="n"/>
      <c r="AP1259" s="14" t="inlineStr">
        <is>
          <t>2026-09-07</t>
        </is>
      </c>
      <c r="AQ1259" s="27" t="n"/>
      <c r="AR1259" s="14">
        <f>IF(AND(AS1259=5,LEN(AW1259)=5,LEN(SUBSTITUTE(SUBSTITUTE(SUBSTITUTE(SUBSTITUTE(AW1259,"Y",""),"N",""),"U",""),"X",""))=0),1,0)</f>
        <v/>
      </c>
      <c r="AS1259" s="14">
        <f>COUNTA(G1259,J1259,M1259,P1259,S1259)</f>
        <v/>
      </c>
      <c r="AT1259" s="14">
        <f>SUM(IF(OR(G1259="Y",G1259="N",G1259="U",G1259="X"),IF(G1259=F1259,1,0),0),IF(OR(J1259="Y",J1259="N",J1259="U",J1259="X"),IF(J1259=I1259,1,0),0),IF(OR(M1259="Y",M1259="N",M1259="U",M1259="X"),IF(M1259=L1259,1,0),0),IF(OR(P1259="Y",P1259="N",P1259="U",P1259="X"),IF(P1259=O1259,1,0),0),IF(OR(S1259="Y",S1259="N",S1259="U",S1259="X"),IF(S1259=R1259,1,0),0))</f>
        <v/>
      </c>
      <c r="AU1259" s="14">
        <f>A1259&amp;"|"&amp;LEFT(C1259,1)</f>
        <v/>
      </c>
      <c r="AV1259" s="14">
        <f>F1259&amp;I1259&amp;L1259&amp;O1259&amp;R1259</f>
        <v/>
      </c>
      <c r="AW1259" s="14">
        <f>G1259&amp;J1259&amp;M1259&amp;P1259&amp;S1259</f>
        <v/>
      </c>
    </row>
    <row r="1260" ht="70" customHeight="1">
      <c r="A1260" s="14" t="inlineStr">
        <is>
          <t>DS-158</t>
        </is>
      </c>
      <c r="B1260" s="14" t="inlineStr">
        <is>
          <t>Potholes or Cracks on Road Image Dataset</t>
        </is>
      </c>
      <c r="C1260" s="14" t="inlineStr">
        <is>
          <t>D Documentation</t>
        </is>
      </c>
      <c r="D1260" s="14">
        <f>MCDM_Settings!$D$9</f>
        <v/>
      </c>
      <c r="E1260" s="14" t="inlineStr">
        <is>
          <t>D1 Describe the files</t>
        </is>
      </c>
      <c r="F1260" s="21" t="inlineStr">
        <is>
          <t>U</t>
        </is>
      </c>
      <c r="G1260" s="23" t="n"/>
      <c r="H1260" s="14" t="inlineStr">
        <is>
          <t>D2 Explain the source</t>
        </is>
      </c>
      <c r="I1260" s="21" t="inlineStr">
        <is>
          <t>Y</t>
        </is>
      </c>
      <c r="J1260" s="23" t="n"/>
      <c r="K1260" s="14" t="inlineStr">
        <is>
          <t>D3 Track the version</t>
        </is>
      </c>
      <c r="L1260" s="21" t="inlineStr">
        <is>
          <t>U</t>
        </is>
      </c>
      <c r="M1260" s="23" t="n"/>
      <c r="N1260" s="14" t="inlineStr">
        <is>
          <t>D4 State the limits</t>
        </is>
      </c>
      <c r="O1260" s="21" t="inlineStr">
        <is>
          <t>Y</t>
        </is>
      </c>
      <c r="P1260" s="23" t="n"/>
      <c r="Q1260" s="14" t="inlineStr">
        <is>
          <t>D5 Locate the details</t>
        </is>
      </c>
      <c r="R1260" s="21" t="inlineStr">
        <is>
          <t>Y</t>
        </is>
      </c>
      <c r="S1260" s="23" t="n"/>
      <c r="T1260" s="14">
        <f>IF(Z1260=0,IF(ISNUMBER(SEARCH("X",AV1260)),"Unrated (0-5; X)","Unrated (0-5)"),IF(Z1260=1,V1260&amp;"/5",V1260&amp;"-"&amp;X1260&amp;"/5 (P"&amp;IF(ISNUMBER(SEARCH("X",AV1260)),"; X","")&amp;")"))</f>
        <v/>
      </c>
      <c r="U1260" s="26">
        <f>IF(AS1260=0,"",IF(AR1260=0,"Incomplete/invalid",IF(AA1260=0,IF(ISNUMBER(SEARCH("X",AW1260)),"Unrated (0-5; X)","Unrated (0-5)"),IF(AA1260=1,W1260&amp;"/5",W1260&amp;"-"&amp;Y1260&amp;"/5 (P"&amp;IF(ISNUMBER(SEARCH("X",AW1260)),"; X","")&amp;")"))))</f>
        <v/>
      </c>
      <c r="V1260" s="53">
        <f>LEN(AV1260)-LEN(SUBSTITUTE(AV1260,"Y",""))</f>
        <v/>
      </c>
      <c r="W1260" s="54">
        <f>IF(AR1260=1,LEN(AW1260)-LEN(SUBSTITUTE(AW1260,"Y","")),"")</f>
        <v/>
      </c>
      <c r="X1260" s="53">
        <f>5-(LEN(AV1260)-LEN(SUBSTITUTE(AV1260,"N","")))</f>
        <v/>
      </c>
      <c r="Y1260" s="54">
        <f>IF(AR1260=1,5-(LEN(AW1260)-LEN(SUBSTITUTE(AW1260,"N",""))),"")</f>
        <v/>
      </c>
      <c r="Z1260" s="55">
        <f>(V1260+5-X1260)/5</f>
        <v/>
      </c>
      <c r="AA1260" s="56">
        <f>IF(AR1260=1,(W1260+5-Y1260)/5,"")</f>
        <v/>
      </c>
      <c r="AB1260" s="57">
        <f>D1260*V1260/5</f>
        <v/>
      </c>
      <c r="AC1260" s="58">
        <f>IF(AR1260=1,D1260*W1260/5,"")</f>
        <v/>
      </c>
      <c r="AD1260" s="57">
        <f>D1260*X1260/5</f>
        <v/>
      </c>
      <c r="AE1260" s="58">
        <f>IF(AR1260=1,D1260*Y1260/5,"")</f>
        <v/>
      </c>
      <c r="AF1260" s="57">
        <f>D1260*Z1260</f>
        <v/>
      </c>
      <c r="AG1260" s="58">
        <f>IF(AR1260=1,D1260*AA1260,"")</f>
        <v/>
      </c>
      <c r="AH1260" s="14" t="inlineStr">
        <is>
          <t>Y: D2, D4, D5 | N: none | X: none | U: D1, D3. See dataset-specific evidence note in MCDM_Grades and the complete rules in MCDM_Rubric.</t>
        </is>
      </c>
      <c r="AI1260" s="27" t="n"/>
      <c r="AJ1260" s="14" t="inlineStr">
        <is>
          <t>https://www.kaggle.com/datasets/dataclusterlabs/potholes-or-cracks-on-road-image-dataset</t>
        </is>
      </c>
      <c r="AK1260" s="27" t="n"/>
      <c r="AL1260" s="14" t="inlineStr">
        <is>
          <t>P: primary documentation (not evaluator-verified data quality)</t>
        </is>
      </c>
      <c r="AM1260" s="27" t="n"/>
      <c r="AN1260" s="14" t="inlineStr">
        <is>
          <t>Kaggle dataset 2502654 v2</t>
        </is>
      </c>
      <c r="AO1260" s="27" t="n"/>
      <c r="AP1260" s="14" t="inlineStr">
        <is>
          <t>2026-09-07</t>
        </is>
      </c>
      <c r="AQ1260" s="27" t="n"/>
      <c r="AR1260" s="14">
        <f>IF(AND(AS1260=5,LEN(AW1260)=5,LEN(SUBSTITUTE(SUBSTITUTE(SUBSTITUTE(SUBSTITUTE(AW1260,"Y",""),"N",""),"U",""),"X",""))=0),1,0)</f>
        <v/>
      </c>
      <c r="AS1260" s="14">
        <f>COUNTA(G1260,J1260,M1260,P1260,S1260)</f>
        <v/>
      </c>
      <c r="AT1260" s="14">
        <f>SUM(IF(OR(G1260="Y",G1260="N",G1260="U",G1260="X"),IF(G1260=F1260,1,0),0),IF(OR(J1260="Y",J1260="N",J1260="U",J1260="X"),IF(J1260=I1260,1,0),0),IF(OR(M1260="Y",M1260="N",M1260="U",M1260="X"),IF(M1260=L1260,1,0),0),IF(OR(P1260="Y",P1260="N",P1260="U",P1260="X"),IF(P1260=O1260,1,0),0),IF(OR(S1260="Y",S1260="N",S1260="U",S1260="X"),IF(S1260=R1260,1,0),0))</f>
        <v/>
      </c>
      <c r="AU1260" s="14">
        <f>A1260&amp;"|"&amp;LEFT(C1260,1)</f>
        <v/>
      </c>
      <c r="AV1260" s="14">
        <f>F1260&amp;I1260&amp;L1260&amp;O1260&amp;R1260</f>
        <v/>
      </c>
      <c r="AW1260" s="14">
        <f>G1260&amp;J1260&amp;M1260&amp;P1260&amp;S1260</f>
        <v/>
      </c>
    </row>
    <row r="1261" ht="70" customHeight="1">
      <c r="A1261" s="14" t="inlineStr">
        <is>
          <t>DS-158</t>
        </is>
      </c>
      <c r="B1261" s="14" t="inlineStr">
        <is>
          <t>Potholes or Cracks on Road Image Dataset</t>
        </is>
      </c>
      <c r="C1261" s="14" t="inlineStr">
        <is>
          <t>C Sample Size</t>
        </is>
      </c>
      <c r="D1261" s="14">
        <f>MCDM_Settings!$D$10</f>
        <v/>
      </c>
      <c r="E1261" s="14" t="inlineStr">
        <is>
          <t>C1 Count originals</t>
        </is>
      </c>
      <c r="F1261" s="21" t="inlineStr">
        <is>
          <t>U</t>
        </is>
      </c>
      <c r="G1261" s="23" t="n"/>
      <c r="H1261" s="14" t="inlineStr">
        <is>
          <t>C2 Count each class</t>
        </is>
      </c>
      <c r="I1261" s="21" t="inlineStr">
        <is>
          <t>U</t>
        </is>
      </c>
      <c r="J1261" s="23" t="n"/>
      <c r="K1261" s="14" t="inlineStr">
        <is>
          <t>C3 Count each group</t>
        </is>
      </c>
      <c r="L1261" s="21" t="inlineStr">
        <is>
          <t>U</t>
        </is>
      </c>
      <c r="M1261" s="23" t="n"/>
      <c r="N1261" s="14" t="inlineStr">
        <is>
          <t>C4 Count each split</t>
        </is>
      </c>
      <c r="O1261" s="21" t="inlineStr">
        <is>
          <t>U</t>
        </is>
      </c>
      <c r="P1261" s="23" t="n"/>
      <c r="Q1261" s="14" t="inlineStr">
        <is>
          <t>C5 Justify the size</t>
        </is>
      </c>
      <c r="R1261" s="21" t="inlineStr">
        <is>
          <t>U</t>
        </is>
      </c>
      <c r="S1261" s="23" t="n"/>
      <c r="T1261" s="14">
        <f>IF(Z1261=0,IF(ISNUMBER(SEARCH("X",AV1261)),"Unrated (0-5; X)","Unrated (0-5)"),IF(Z1261=1,V1261&amp;"/5",V1261&amp;"-"&amp;X1261&amp;"/5 (P"&amp;IF(ISNUMBER(SEARCH("X",AV1261)),"; X","")&amp;")"))</f>
        <v/>
      </c>
      <c r="U1261" s="26">
        <f>IF(AS1261=0,"",IF(AR1261=0,"Incomplete/invalid",IF(AA1261=0,IF(ISNUMBER(SEARCH("X",AW1261)),"Unrated (0-5; X)","Unrated (0-5)"),IF(AA1261=1,W1261&amp;"/5",W1261&amp;"-"&amp;Y1261&amp;"/5 (P"&amp;IF(ISNUMBER(SEARCH("X",AW1261)),"; X","")&amp;")"))))</f>
        <v/>
      </c>
      <c r="V1261" s="53">
        <f>LEN(AV1261)-LEN(SUBSTITUTE(AV1261,"Y",""))</f>
        <v/>
      </c>
      <c r="W1261" s="54">
        <f>IF(AR1261=1,LEN(AW1261)-LEN(SUBSTITUTE(AW1261,"Y","")),"")</f>
        <v/>
      </c>
      <c r="X1261" s="53">
        <f>5-(LEN(AV1261)-LEN(SUBSTITUTE(AV1261,"N","")))</f>
        <v/>
      </c>
      <c r="Y1261" s="54">
        <f>IF(AR1261=1,5-(LEN(AW1261)-LEN(SUBSTITUTE(AW1261,"N",""))),"")</f>
        <v/>
      </c>
      <c r="Z1261" s="55">
        <f>(V1261+5-X1261)/5</f>
        <v/>
      </c>
      <c r="AA1261" s="56">
        <f>IF(AR1261=1,(W1261+5-Y1261)/5,"")</f>
        <v/>
      </c>
      <c r="AB1261" s="57">
        <f>D1261*V1261/5</f>
        <v/>
      </c>
      <c r="AC1261" s="58">
        <f>IF(AR1261=1,D1261*W1261/5,"")</f>
        <v/>
      </c>
      <c r="AD1261" s="57">
        <f>D1261*X1261/5</f>
        <v/>
      </c>
      <c r="AE1261" s="58">
        <f>IF(AR1261=1,D1261*Y1261/5,"")</f>
        <v/>
      </c>
      <c r="AF1261" s="57">
        <f>D1261*Z1261</f>
        <v/>
      </c>
      <c r="AG1261" s="58">
        <f>IF(AR1261=1,D1261*AA1261,"")</f>
        <v/>
      </c>
      <c r="AH1261" s="14" t="inlineStr">
        <is>
          <t>Y: none | N: none | X: none | U: C1, C2, C3, C4, C5. See dataset-specific evidence note in MCDM_Grades and the complete rules in MCDM_Rubric.</t>
        </is>
      </c>
      <c r="AI1261" s="27" t="n"/>
      <c r="AJ1261" s="14" t="inlineStr">
        <is>
          <t>https://www.kaggle.com/datasets/dataclusterlabs/potholes-or-cracks-on-road-image-dataset</t>
        </is>
      </c>
      <c r="AK1261" s="27" t="n"/>
      <c r="AL1261" s="14" t="inlineStr">
        <is>
          <t>P: primary documentation (not evaluator-verified data quality)</t>
        </is>
      </c>
      <c r="AM1261" s="27" t="n"/>
      <c r="AN1261" s="14" t="inlineStr">
        <is>
          <t>Kaggle dataset 2502654 v2</t>
        </is>
      </c>
      <c r="AO1261" s="27" t="n"/>
      <c r="AP1261" s="14" t="inlineStr">
        <is>
          <t>2026-09-07</t>
        </is>
      </c>
      <c r="AQ1261" s="27" t="n"/>
      <c r="AR1261" s="14">
        <f>IF(AND(AS1261=5,LEN(AW1261)=5,LEN(SUBSTITUTE(SUBSTITUTE(SUBSTITUTE(SUBSTITUTE(AW1261,"Y",""),"N",""),"U",""),"X",""))=0),1,0)</f>
        <v/>
      </c>
      <c r="AS1261" s="14">
        <f>COUNTA(G1261,J1261,M1261,P1261,S1261)</f>
        <v/>
      </c>
      <c r="AT1261" s="14">
        <f>SUM(IF(OR(G1261="Y",G1261="N",G1261="U",G1261="X"),IF(G1261=F1261,1,0),0),IF(OR(J1261="Y",J1261="N",J1261="U",J1261="X"),IF(J1261=I1261,1,0),0),IF(OR(M1261="Y",M1261="N",M1261="U",M1261="X"),IF(M1261=L1261,1,0),0),IF(OR(P1261="Y",P1261="N",P1261="U",P1261="X"),IF(P1261=O1261,1,0),0),IF(OR(S1261="Y",S1261="N",S1261="U",S1261="X"),IF(S1261=R1261,1,0),0))</f>
        <v/>
      </c>
      <c r="AU1261" s="14">
        <f>A1261&amp;"|"&amp;LEFT(C1261,1)</f>
        <v/>
      </c>
      <c r="AV1261" s="14">
        <f>F1261&amp;I1261&amp;L1261&amp;O1261&amp;R1261</f>
        <v/>
      </c>
      <c r="AW1261" s="14">
        <f>G1261&amp;J1261&amp;M1261&amp;P1261&amp;S1261</f>
        <v/>
      </c>
    </row>
    <row r="1262" ht="70" customHeight="1">
      <c r="A1262" s="14" t="inlineStr">
        <is>
          <t>DS-158</t>
        </is>
      </c>
      <c r="B1262" s="14" t="inlineStr">
        <is>
          <t>Potholes or Cracks on Road Image Dataset</t>
        </is>
      </c>
      <c r="C1262" s="14" t="inlineStr">
        <is>
          <t>R Domain Fit</t>
        </is>
      </c>
      <c r="D1262" s="14">
        <f>MCDM_Settings!$D$11</f>
        <v/>
      </c>
      <c r="E1262" s="14" t="inlineStr">
        <is>
          <t>R1 Define the domain</t>
        </is>
      </c>
      <c r="F1262" s="21" t="inlineStr">
        <is>
          <t>U</t>
        </is>
      </c>
      <c r="G1262" s="23" t="n"/>
      <c r="H1262" s="14" t="inlineStr">
        <is>
          <t>R2 Describe coverage</t>
        </is>
      </c>
      <c r="I1262" s="21" t="inlineStr">
        <is>
          <t>U</t>
        </is>
      </c>
      <c r="J1262" s="23" t="n"/>
      <c r="K1262" s="14" t="inlineStr">
        <is>
          <t>R3 Compare the target</t>
        </is>
      </c>
      <c r="L1262" s="21" t="inlineStr">
        <is>
          <t>U</t>
        </is>
      </c>
      <c r="M1262" s="23" t="n"/>
      <c r="N1262" s="14" t="inlineStr">
        <is>
          <t>R4 Check for bias</t>
        </is>
      </c>
      <c r="O1262" s="21" t="inlineStr">
        <is>
          <t>U</t>
        </is>
      </c>
      <c r="P1262" s="23" t="n"/>
      <c r="Q1262" s="14" t="inlineStr">
        <is>
          <t>R5 Test a new domain</t>
        </is>
      </c>
      <c r="R1262" s="21" t="inlineStr">
        <is>
          <t>U</t>
        </is>
      </c>
      <c r="S1262" s="23" t="n"/>
      <c r="T1262" s="14">
        <f>IF(Z1262=0,IF(ISNUMBER(SEARCH("X",AV1262)),"Unrated (0-5; X)","Unrated (0-5)"),IF(Z1262=1,V1262&amp;"/5",V1262&amp;"-"&amp;X1262&amp;"/5 (P"&amp;IF(ISNUMBER(SEARCH("X",AV1262)),"; X","")&amp;")"))</f>
        <v/>
      </c>
      <c r="U1262" s="26">
        <f>IF(AS1262=0,"",IF(AR1262=0,"Incomplete/invalid",IF(AA1262=0,IF(ISNUMBER(SEARCH("X",AW1262)),"Unrated (0-5; X)","Unrated (0-5)"),IF(AA1262=1,W1262&amp;"/5",W1262&amp;"-"&amp;Y1262&amp;"/5 (P"&amp;IF(ISNUMBER(SEARCH("X",AW1262)),"; X","")&amp;")"))))</f>
        <v/>
      </c>
      <c r="V1262" s="53">
        <f>LEN(AV1262)-LEN(SUBSTITUTE(AV1262,"Y",""))</f>
        <v/>
      </c>
      <c r="W1262" s="54">
        <f>IF(AR1262=1,LEN(AW1262)-LEN(SUBSTITUTE(AW1262,"Y","")),"")</f>
        <v/>
      </c>
      <c r="X1262" s="53">
        <f>5-(LEN(AV1262)-LEN(SUBSTITUTE(AV1262,"N","")))</f>
        <v/>
      </c>
      <c r="Y1262" s="54">
        <f>IF(AR1262=1,5-(LEN(AW1262)-LEN(SUBSTITUTE(AW1262,"N",""))),"")</f>
        <v/>
      </c>
      <c r="Z1262" s="55">
        <f>(V1262+5-X1262)/5</f>
        <v/>
      </c>
      <c r="AA1262" s="56">
        <f>IF(AR1262=1,(W1262+5-Y1262)/5,"")</f>
        <v/>
      </c>
      <c r="AB1262" s="57">
        <f>D1262*V1262/5</f>
        <v/>
      </c>
      <c r="AC1262" s="58">
        <f>IF(AR1262=1,D1262*W1262/5,"")</f>
        <v/>
      </c>
      <c r="AD1262" s="57">
        <f>D1262*X1262/5</f>
        <v/>
      </c>
      <c r="AE1262" s="58">
        <f>IF(AR1262=1,D1262*Y1262/5,"")</f>
        <v/>
      </c>
      <c r="AF1262" s="57">
        <f>D1262*Z1262</f>
        <v/>
      </c>
      <c r="AG1262" s="58">
        <f>IF(AR1262=1,D1262*AA1262,"")</f>
        <v/>
      </c>
      <c r="AH1262" s="14" t="inlineStr">
        <is>
          <t>Y: none | N: none | X: none | U: R1, R2, R3, R4, R5. See dataset-specific evidence note in MCDM_Grades and the complete rules in MCDM_Rubric.</t>
        </is>
      </c>
      <c r="AI1262" s="27" t="n"/>
      <c r="AJ1262" s="14" t="inlineStr">
        <is>
          <t>https://www.kaggle.com/datasets/dataclusterlabs/potholes-or-cracks-on-road-image-dataset</t>
        </is>
      </c>
      <c r="AK1262" s="27" t="n"/>
      <c r="AL1262" s="14" t="inlineStr">
        <is>
          <t>P: primary documentation (not evaluator-verified data quality)</t>
        </is>
      </c>
      <c r="AM1262" s="27" t="n"/>
      <c r="AN1262" s="14" t="inlineStr">
        <is>
          <t>Kaggle dataset 2502654 v2</t>
        </is>
      </c>
      <c r="AO1262" s="27" t="n"/>
      <c r="AP1262" s="14" t="inlineStr">
        <is>
          <t>2026-09-07</t>
        </is>
      </c>
      <c r="AQ1262" s="27" t="n"/>
      <c r="AR1262" s="14">
        <f>IF(AND(AS1262=5,LEN(AW1262)=5,LEN(SUBSTITUTE(SUBSTITUTE(SUBSTITUTE(SUBSTITUTE(AW1262,"Y",""),"N",""),"U",""),"X",""))=0),1,0)</f>
        <v/>
      </c>
      <c r="AS1262" s="14">
        <f>COUNTA(G1262,J1262,M1262,P1262,S1262)</f>
        <v/>
      </c>
      <c r="AT1262" s="14">
        <f>SUM(IF(OR(G1262="Y",G1262="N",G1262="U",G1262="X"),IF(G1262=F1262,1,0),0),IF(OR(J1262="Y",J1262="N",J1262="U",J1262="X"),IF(J1262=I1262,1,0),0),IF(OR(M1262="Y",M1262="N",M1262="U",M1262="X"),IF(M1262=L1262,1,0),0),IF(OR(P1262="Y",P1262="N",P1262="U",P1262="X"),IF(P1262=O1262,1,0),0),IF(OR(S1262="Y",S1262="N",S1262="U",S1262="X"),IF(S1262=R1262,1,0),0))</f>
        <v/>
      </c>
      <c r="AU1262" s="14">
        <f>A1262&amp;"|"&amp;LEFT(C1262,1)</f>
        <v/>
      </c>
      <c r="AV1262" s="14">
        <f>F1262&amp;I1262&amp;L1262&amp;O1262&amp;R1262</f>
        <v/>
      </c>
      <c r="AW1262" s="14">
        <f>G1262&amp;J1262&amp;M1262&amp;P1262&amp;S1262</f>
        <v/>
      </c>
    </row>
    <row r="1263" ht="70" customHeight="1">
      <c r="A1263" s="14" t="inlineStr">
        <is>
          <t>DS-158</t>
        </is>
      </c>
      <c r="B1263" s="14" t="inlineStr">
        <is>
          <t>Potholes or Cracks on Road Image Dataset</t>
        </is>
      </c>
      <c r="C1263" s="14" t="inlineStr">
        <is>
          <t>M Sensor Details</t>
        </is>
      </c>
      <c r="D1263" s="14">
        <f>MCDM_Settings!$D$12</f>
        <v/>
      </c>
      <c r="E1263" s="14" t="inlineStr">
        <is>
          <t>M1 Identify equipment</t>
        </is>
      </c>
      <c r="F1263" s="21" t="inlineStr">
        <is>
          <t>Y</t>
        </is>
      </c>
      <c r="G1263" s="23" t="n"/>
      <c r="H1263" s="14" t="inlineStr">
        <is>
          <t>M2 Specify the scale</t>
        </is>
      </c>
      <c r="I1263" s="21" t="inlineStr">
        <is>
          <t>U</t>
        </is>
      </c>
      <c r="J1263" s="23" t="n"/>
      <c r="K1263" s="14" t="inlineStr">
        <is>
          <t>M3 Locate the records</t>
        </is>
      </c>
      <c r="L1263" s="21" t="inlineStr">
        <is>
          <t>U</t>
        </is>
      </c>
      <c r="M1263" s="23" t="n"/>
      <c r="N1263" s="14" t="inlineStr">
        <is>
          <t>M4 Report precision</t>
        </is>
      </c>
      <c r="O1263" s="21" t="inlineStr">
        <is>
          <t>U</t>
        </is>
      </c>
      <c r="P1263" s="23" t="n"/>
      <c r="Q1263" s="14" t="inlineStr">
        <is>
          <t>M5 Explain processing</t>
        </is>
      </c>
      <c r="R1263" s="21" t="inlineStr">
        <is>
          <t>U</t>
        </is>
      </c>
      <c r="S1263" s="23" t="n"/>
      <c r="T1263" s="14">
        <f>IF(Z1263=0,IF(ISNUMBER(SEARCH("X",AV1263)),"Unrated (0-5; X)","Unrated (0-5)"),IF(Z1263=1,V1263&amp;"/5",V1263&amp;"-"&amp;X1263&amp;"/5 (P"&amp;IF(ISNUMBER(SEARCH("X",AV1263)),"; X","")&amp;")"))</f>
        <v/>
      </c>
      <c r="U1263" s="26">
        <f>IF(AS1263=0,"",IF(AR1263=0,"Incomplete/invalid",IF(AA1263=0,IF(ISNUMBER(SEARCH("X",AW1263)),"Unrated (0-5; X)","Unrated (0-5)"),IF(AA1263=1,W1263&amp;"/5",W1263&amp;"-"&amp;Y1263&amp;"/5 (P"&amp;IF(ISNUMBER(SEARCH("X",AW1263)),"; X","")&amp;")"))))</f>
        <v/>
      </c>
      <c r="V1263" s="53">
        <f>LEN(AV1263)-LEN(SUBSTITUTE(AV1263,"Y",""))</f>
        <v/>
      </c>
      <c r="W1263" s="54">
        <f>IF(AR1263=1,LEN(AW1263)-LEN(SUBSTITUTE(AW1263,"Y","")),"")</f>
        <v/>
      </c>
      <c r="X1263" s="53">
        <f>5-(LEN(AV1263)-LEN(SUBSTITUTE(AV1263,"N","")))</f>
        <v/>
      </c>
      <c r="Y1263" s="54">
        <f>IF(AR1263=1,5-(LEN(AW1263)-LEN(SUBSTITUTE(AW1263,"N",""))),"")</f>
        <v/>
      </c>
      <c r="Z1263" s="55">
        <f>(V1263+5-X1263)/5</f>
        <v/>
      </c>
      <c r="AA1263" s="56">
        <f>IF(AR1263=1,(W1263+5-Y1263)/5,"")</f>
        <v/>
      </c>
      <c r="AB1263" s="57">
        <f>D1263*V1263/5</f>
        <v/>
      </c>
      <c r="AC1263" s="58">
        <f>IF(AR1263=1,D1263*W1263/5,"")</f>
        <v/>
      </c>
      <c r="AD1263" s="57">
        <f>D1263*X1263/5</f>
        <v/>
      </c>
      <c r="AE1263" s="58">
        <f>IF(AR1263=1,D1263*Y1263/5,"")</f>
        <v/>
      </c>
      <c r="AF1263" s="57">
        <f>D1263*Z1263</f>
        <v/>
      </c>
      <c r="AG1263" s="58">
        <f>IF(AR1263=1,D1263*AA1263,"")</f>
        <v/>
      </c>
      <c r="AH1263" s="14" t="inlineStr">
        <is>
          <t>Y: M1 | N: none | X: none | U: M2, M3, M4, M5. See dataset-specific evidence note in MCDM_Grades and the complete rules in MCDM_Rubric.</t>
        </is>
      </c>
      <c r="AI1263" s="27" t="n"/>
      <c r="AJ1263" s="14" t="inlineStr">
        <is>
          <t>https://www.kaggle.com/datasets/dataclusterlabs/potholes-or-cracks-on-road-image-dataset</t>
        </is>
      </c>
      <c r="AK1263" s="27" t="n"/>
      <c r="AL1263" s="14" t="inlineStr">
        <is>
          <t>P: primary documentation (not evaluator-verified data quality)</t>
        </is>
      </c>
      <c r="AM1263" s="27" t="n"/>
      <c r="AN1263" s="14" t="inlineStr">
        <is>
          <t>Kaggle dataset 2502654 v2</t>
        </is>
      </c>
      <c r="AO1263" s="27" t="n"/>
      <c r="AP1263" s="14" t="inlineStr">
        <is>
          <t>2026-09-07</t>
        </is>
      </c>
      <c r="AQ1263" s="27" t="n"/>
      <c r="AR1263" s="14">
        <f>IF(AND(AS1263=5,LEN(AW1263)=5,LEN(SUBSTITUTE(SUBSTITUTE(SUBSTITUTE(SUBSTITUTE(AW1263,"Y",""),"N",""),"U",""),"X",""))=0),1,0)</f>
        <v/>
      </c>
      <c r="AS1263" s="14">
        <f>COUNTA(G1263,J1263,M1263,P1263,S1263)</f>
        <v/>
      </c>
      <c r="AT1263" s="14">
        <f>SUM(IF(OR(G1263="Y",G1263="N",G1263="U",G1263="X"),IF(G1263=F1263,1,0),0),IF(OR(J1263="Y",J1263="N",J1263="U",J1263="X"),IF(J1263=I1263,1,0),0),IF(OR(M1263="Y",M1263="N",M1263="U",M1263="X"),IF(M1263=L1263,1,0),0),IF(OR(P1263="Y",P1263="N",P1263="U",P1263="X"),IF(P1263=O1263,1,0),0),IF(OR(S1263="Y",S1263="N",S1263="U",S1263="X"),IF(S1263=R1263,1,0),0))</f>
        <v/>
      </c>
      <c r="AU1263" s="14">
        <f>A1263&amp;"|"&amp;LEFT(C1263,1)</f>
        <v/>
      </c>
      <c r="AV1263" s="14">
        <f>F1263&amp;I1263&amp;L1263&amp;O1263&amp;R1263</f>
        <v/>
      </c>
      <c r="AW1263" s="14">
        <f>G1263&amp;J1263&amp;M1263&amp;P1263&amp;S1263</f>
        <v/>
      </c>
    </row>
    <row r="1264" ht="70" customHeight="1">
      <c r="A1264" s="14" t="inlineStr">
        <is>
          <t>DS-158</t>
        </is>
      </c>
      <c r="B1264" s="14" t="inlineStr">
        <is>
          <t>Potholes or Cracks on Road Image Dataset</t>
        </is>
      </c>
      <c r="C1264" s="14" t="inlineStr">
        <is>
          <t>V Test Readiness</t>
        </is>
      </c>
      <c r="D1264" s="14">
        <f>MCDM_Settings!$D$13</f>
        <v/>
      </c>
      <c r="E1264" s="14" t="inlineStr">
        <is>
          <t>V1 Identify test data</t>
        </is>
      </c>
      <c r="F1264" s="21" t="inlineStr">
        <is>
          <t>U</t>
        </is>
      </c>
      <c r="G1264" s="23" t="n"/>
      <c r="H1264" s="14" t="inlineStr">
        <is>
          <t>V2 Define the splits</t>
        </is>
      </c>
      <c r="I1264" s="21" t="inlineStr">
        <is>
          <t>U</t>
        </is>
      </c>
      <c r="J1264" s="23" t="n"/>
      <c r="K1264" s="14" t="inlineStr">
        <is>
          <t>V3 Prevent leakage</t>
        </is>
      </c>
      <c r="L1264" s="21" t="inlineStr">
        <is>
          <t>U</t>
        </is>
      </c>
      <c r="M1264" s="23" t="n"/>
      <c r="N1264" s="14" t="inlineStr">
        <is>
          <t>V4 Provide a baseline</t>
        </is>
      </c>
      <c r="O1264" s="21" t="inlineStr">
        <is>
          <t>U</t>
        </is>
      </c>
      <c r="P1264" s="23" t="n"/>
      <c r="Q1264" s="14" t="inlineStr">
        <is>
          <t>V5 Report uncertainty</t>
        </is>
      </c>
      <c r="R1264" s="21" t="inlineStr">
        <is>
          <t>U</t>
        </is>
      </c>
      <c r="S1264" s="23" t="n"/>
      <c r="T1264" s="14">
        <f>IF(Z1264=0,IF(ISNUMBER(SEARCH("X",AV1264)),"Unrated (0-5; X)","Unrated (0-5)"),IF(Z1264=1,V1264&amp;"/5",V1264&amp;"-"&amp;X1264&amp;"/5 (P"&amp;IF(ISNUMBER(SEARCH("X",AV1264)),"; X","")&amp;")"))</f>
        <v/>
      </c>
      <c r="U1264" s="26">
        <f>IF(AS1264=0,"",IF(AR1264=0,"Incomplete/invalid",IF(AA1264=0,IF(ISNUMBER(SEARCH("X",AW1264)),"Unrated (0-5; X)","Unrated (0-5)"),IF(AA1264=1,W1264&amp;"/5",W1264&amp;"-"&amp;Y1264&amp;"/5 (P"&amp;IF(ISNUMBER(SEARCH("X",AW1264)),"; X","")&amp;")"))))</f>
        <v/>
      </c>
      <c r="V1264" s="53">
        <f>LEN(AV1264)-LEN(SUBSTITUTE(AV1264,"Y",""))</f>
        <v/>
      </c>
      <c r="W1264" s="54">
        <f>IF(AR1264=1,LEN(AW1264)-LEN(SUBSTITUTE(AW1264,"Y","")),"")</f>
        <v/>
      </c>
      <c r="X1264" s="53">
        <f>5-(LEN(AV1264)-LEN(SUBSTITUTE(AV1264,"N","")))</f>
        <v/>
      </c>
      <c r="Y1264" s="54">
        <f>IF(AR1264=1,5-(LEN(AW1264)-LEN(SUBSTITUTE(AW1264,"N",""))),"")</f>
        <v/>
      </c>
      <c r="Z1264" s="55">
        <f>(V1264+5-X1264)/5</f>
        <v/>
      </c>
      <c r="AA1264" s="56">
        <f>IF(AR1264=1,(W1264+5-Y1264)/5,"")</f>
        <v/>
      </c>
      <c r="AB1264" s="57">
        <f>D1264*V1264/5</f>
        <v/>
      </c>
      <c r="AC1264" s="58">
        <f>IF(AR1264=1,D1264*W1264/5,"")</f>
        <v/>
      </c>
      <c r="AD1264" s="57">
        <f>D1264*X1264/5</f>
        <v/>
      </c>
      <c r="AE1264" s="58">
        <f>IF(AR1264=1,D1264*Y1264/5,"")</f>
        <v/>
      </c>
      <c r="AF1264" s="57">
        <f>D1264*Z1264</f>
        <v/>
      </c>
      <c r="AG1264" s="58">
        <f>IF(AR1264=1,D1264*AA1264,"")</f>
        <v/>
      </c>
      <c r="AH1264" s="14" t="inlineStr">
        <is>
          <t>Y: none | N: none | X: none | U: V1, V2, V3, V4, V5. See dataset-specific evidence note in MCDM_Grades and the complete rules in MCDM_Rubric.</t>
        </is>
      </c>
      <c r="AI1264" s="27" t="n"/>
      <c r="AJ1264" s="14" t="inlineStr">
        <is>
          <t>https://www.kaggle.com/datasets/dataclusterlabs/potholes-or-cracks-on-road-image-dataset</t>
        </is>
      </c>
      <c r="AK1264" s="27" t="n"/>
      <c r="AL1264" s="14" t="inlineStr">
        <is>
          <t>P: primary documentation (not evaluator-verified data quality)</t>
        </is>
      </c>
      <c r="AM1264" s="27" t="n"/>
      <c r="AN1264" s="14" t="inlineStr">
        <is>
          <t>Kaggle dataset 2502654 v2</t>
        </is>
      </c>
      <c r="AO1264" s="27" t="n"/>
      <c r="AP1264" s="14" t="inlineStr">
        <is>
          <t>2026-09-07</t>
        </is>
      </c>
      <c r="AQ1264" s="27" t="n"/>
      <c r="AR1264" s="14">
        <f>IF(AND(AS1264=5,LEN(AW1264)=5,LEN(SUBSTITUTE(SUBSTITUTE(SUBSTITUTE(SUBSTITUTE(AW1264,"Y",""),"N",""),"U",""),"X",""))=0),1,0)</f>
        <v/>
      </c>
      <c r="AS1264" s="14">
        <f>COUNTA(G1264,J1264,M1264,P1264,S1264)</f>
        <v/>
      </c>
      <c r="AT1264" s="14">
        <f>SUM(IF(OR(G1264="Y",G1264="N",G1264="U",G1264="X"),IF(G1264=F1264,1,0),0),IF(OR(J1264="Y",J1264="N",J1264="U",J1264="X"),IF(J1264=I1264,1,0),0),IF(OR(M1264="Y",M1264="N",M1264="U",M1264="X"),IF(M1264=L1264,1,0),0),IF(OR(P1264="Y",P1264="N",P1264="U",P1264="X"),IF(P1264=O1264,1,0),0),IF(OR(S1264="Y",S1264="N",S1264="U",S1264="X"),IF(S1264=R1264,1,0),0))</f>
        <v/>
      </c>
      <c r="AU1264" s="14">
        <f>A1264&amp;"|"&amp;LEFT(C1264,1)</f>
        <v/>
      </c>
      <c r="AV1264" s="14">
        <f>F1264&amp;I1264&amp;L1264&amp;O1264&amp;R1264</f>
        <v/>
      </c>
      <c r="AW1264" s="14">
        <f>G1264&amp;J1264&amp;M1264&amp;P1264&amp;S1264</f>
        <v/>
      </c>
    </row>
    <row r="1265" ht="70" customHeight="1">
      <c r="A1265" s="14" t="inlineStr">
        <is>
          <t>DS-158</t>
        </is>
      </c>
      <c r="B1265" s="14" t="inlineStr">
        <is>
          <t>Potholes or Cracks on Road Image Dataset</t>
        </is>
      </c>
      <c r="C1265" s="14" t="inlineStr">
        <is>
          <t>E Engineering Value</t>
        </is>
      </c>
      <c r="D1265" s="14">
        <f>MCDM_Settings!$D$14</f>
        <v/>
      </c>
      <c r="E1265" s="14" t="inlineStr">
        <is>
          <t>E1 Define the outcome</t>
        </is>
      </c>
      <c r="F1265" s="21" t="inlineStr">
        <is>
          <t>U</t>
        </is>
      </c>
      <c r="G1265" s="23" t="n"/>
      <c r="H1265" s="14" t="inlineStr">
        <is>
          <t>E2 Provide measurements</t>
        </is>
      </c>
      <c r="I1265" s="21" t="inlineStr">
        <is>
          <t>U</t>
        </is>
      </c>
      <c r="J1265" s="23" t="n"/>
      <c r="K1265" s="14" t="inlineStr">
        <is>
          <t>E3 Link the records</t>
        </is>
      </c>
      <c r="L1265" s="21" t="inlineStr">
        <is>
          <t>U</t>
        </is>
      </c>
      <c r="M1265" s="23" t="n"/>
      <c r="N1265" s="14" t="inlineStr">
        <is>
          <t>E4 Map agency needs</t>
        </is>
      </c>
      <c r="O1265" s="21" t="inlineStr">
        <is>
          <t>U</t>
        </is>
      </c>
      <c r="P1265" s="23" t="n"/>
      <c r="Q1265" s="14" t="inlineStr">
        <is>
          <t>E5 Validate the decision</t>
        </is>
      </c>
      <c r="R1265" s="21" t="inlineStr">
        <is>
          <t>U</t>
        </is>
      </c>
      <c r="S1265" s="23" t="n"/>
      <c r="T1265" s="14">
        <f>IF(Z1265=0,IF(ISNUMBER(SEARCH("X",AV1265)),"Unrated (0-5; X)","Unrated (0-5)"),IF(Z1265=1,V1265&amp;"/5",V1265&amp;"-"&amp;X1265&amp;"/5 (P"&amp;IF(ISNUMBER(SEARCH("X",AV1265)),"; X","")&amp;")"))</f>
        <v/>
      </c>
      <c r="U1265" s="26">
        <f>IF(AS1265=0,"",IF(AR1265=0,"Incomplete/invalid",IF(AA1265=0,IF(ISNUMBER(SEARCH("X",AW1265)),"Unrated (0-5; X)","Unrated (0-5)"),IF(AA1265=1,W1265&amp;"/5",W1265&amp;"-"&amp;Y1265&amp;"/5 (P"&amp;IF(ISNUMBER(SEARCH("X",AW1265)),"; X","")&amp;")"))))</f>
        <v/>
      </c>
      <c r="V1265" s="53">
        <f>LEN(AV1265)-LEN(SUBSTITUTE(AV1265,"Y",""))</f>
        <v/>
      </c>
      <c r="W1265" s="54">
        <f>IF(AR1265=1,LEN(AW1265)-LEN(SUBSTITUTE(AW1265,"Y","")),"")</f>
        <v/>
      </c>
      <c r="X1265" s="53">
        <f>5-(LEN(AV1265)-LEN(SUBSTITUTE(AV1265,"N","")))</f>
        <v/>
      </c>
      <c r="Y1265" s="54">
        <f>IF(AR1265=1,5-(LEN(AW1265)-LEN(SUBSTITUTE(AW1265,"N",""))),"")</f>
        <v/>
      </c>
      <c r="Z1265" s="55">
        <f>(V1265+5-X1265)/5</f>
        <v/>
      </c>
      <c r="AA1265" s="56">
        <f>IF(AR1265=1,(W1265+5-Y1265)/5,"")</f>
        <v/>
      </c>
      <c r="AB1265" s="57">
        <f>D1265*V1265/5</f>
        <v/>
      </c>
      <c r="AC1265" s="58">
        <f>IF(AR1265=1,D1265*W1265/5,"")</f>
        <v/>
      </c>
      <c r="AD1265" s="57">
        <f>D1265*X1265/5</f>
        <v/>
      </c>
      <c r="AE1265" s="58">
        <f>IF(AR1265=1,D1265*Y1265/5,"")</f>
        <v/>
      </c>
      <c r="AF1265" s="57">
        <f>D1265*Z1265</f>
        <v/>
      </c>
      <c r="AG1265" s="58">
        <f>IF(AR1265=1,D1265*AA1265,"")</f>
        <v/>
      </c>
      <c r="AH1265" s="14" t="inlineStr">
        <is>
          <t>Y: none | N: none | X: none | U: E1, E2, E3, E4, E5. See dataset-specific evidence note in MCDM_Grades and the complete rules in MCDM_Rubric.</t>
        </is>
      </c>
      <c r="AI1265" s="27" t="n"/>
      <c r="AJ1265" s="14" t="inlineStr">
        <is>
          <t>https://www.kaggle.com/datasets/dataclusterlabs/potholes-or-cracks-on-road-image-dataset</t>
        </is>
      </c>
      <c r="AK1265" s="27" t="n"/>
      <c r="AL1265" s="14" t="inlineStr">
        <is>
          <t>P: primary documentation (not evaluator-verified data quality)</t>
        </is>
      </c>
      <c r="AM1265" s="27" t="n"/>
      <c r="AN1265" s="14" t="inlineStr">
        <is>
          <t>Kaggle dataset 2502654 v2</t>
        </is>
      </c>
      <c r="AO1265" s="27" t="n"/>
      <c r="AP1265" s="14" t="inlineStr">
        <is>
          <t>2026-09-07</t>
        </is>
      </c>
      <c r="AQ1265" s="27" t="n"/>
      <c r="AR1265" s="14">
        <f>IF(AND(AS1265=5,LEN(AW1265)=5,LEN(SUBSTITUTE(SUBSTITUTE(SUBSTITUTE(SUBSTITUTE(AW1265,"Y",""),"N",""),"U",""),"X",""))=0),1,0)</f>
        <v/>
      </c>
      <c r="AS1265" s="14">
        <f>COUNTA(G1265,J1265,M1265,P1265,S1265)</f>
        <v/>
      </c>
      <c r="AT1265" s="14">
        <f>SUM(IF(OR(G1265="Y",G1265="N",G1265="U",G1265="X"),IF(G1265=F1265,1,0),0),IF(OR(J1265="Y",J1265="N",J1265="U",J1265="X"),IF(J1265=I1265,1,0),0),IF(OR(M1265="Y",M1265="N",M1265="U",M1265="X"),IF(M1265=L1265,1,0),0),IF(OR(P1265="Y",P1265="N",P1265="U",P1265="X"),IF(P1265=O1265,1,0),0),IF(OR(S1265="Y",S1265="N",S1265="U",S1265="X"),IF(S1265=R1265,1,0),0))</f>
        <v/>
      </c>
      <c r="AU1265" s="14">
        <f>A1265&amp;"|"&amp;LEFT(C1265,1)</f>
        <v/>
      </c>
      <c r="AV1265" s="14">
        <f>F1265&amp;I1265&amp;L1265&amp;O1265&amp;R1265</f>
        <v/>
      </c>
      <c r="AW1265" s="14">
        <f>G1265&amp;J1265&amp;M1265&amp;P1265&amp;S1265</f>
        <v/>
      </c>
    </row>
    <row r="1266" ht="70" customHeight="1">
      <c r="A1266" s="14" t="inlineStr">
        <is>
          <t>DS-159</t>
        </is>
      </c>
      <c r="B1266" s="14" t="inlineStr">
        <is>
          <t>PothRGBD: RGB and Depth Images of Potholes</t>
        </is>
      </c>
      <c r="C1266" s="14" t="inlineStr">
        <is>
          <t>A Access</t>
        </is>
      </c>
      <c r="D1266" s="14">
        <f>MCDM_Settings!$D$7</f>
        <v/>
      </c>
      <c r="E1266" s="14" t="inlineStr">
        <is>
          <t>A1 Find the release</t>
        </is>
      </c>
      <c r="F1266" s="21" t="inlineStr">
        <is>
          <t>Y</t>
        </is>
      </c>
      <c r="G1266" s="23" t="n"/>
      <c r="H1266" s="14" t="inlineStr">
        <is>
          <t>A2 Get the data</t>
        </is>
      </c>
      <c r="I1266" s="21" t="inlineStr">
        <is>
          <t>Y</t>
        </is>
      </c>
      <c r="J1266" s="23" t="n"/>
      <c r="K1266" s="14" t="inlineStr">
        <is>
          <t>A3 Check the license</t>
        </is>
      </c>
      <c r="L1266" s="21" t="inlineStr">
        <is>
          <t>Y</t>
        </is>
      </c>
      <c r="M1266" s="23" t="n"/>
      <c r="N1266" s="14" t="inlineStr">
        <is>
          <t>A4 Check other rights</t>
        </is>
      </c>
      <c r="O1266" s="21" t="inlineStr">
        <is>
          <t>U</t>
        </is>
      </c>
      <c r="P1266" s="23" t="n"/>
      <c r="Q1266" s="14" t="inlineStr">
        <is>
          <t>A5 Open a sample</t>
        </is>
      </c>
      <c r="R1266" s="21" t="inlineStr">
        <is>
          <t>U</t>
        </is>
      </c>
      <c r="S1266" s="23" t="n"/>
      <c r="T1266" s="14">
        <f>IF(Z1266=0,IF(ISNUMBER(SEARCH("X",AV1266)),"Unrated (0-5; X)","Unrated (0-5)"),IF(Z1266=1,V1266&amp;"/5",V1266&amp;"-"&amp;X1266&amp;"/5 (P"&amp;IF(ISNUMBER(SEARCH("X",AV1266)),"; X","")&amp;")"))</f>
        <v/>
      </c>
      <c r="U1266" s="26">
        <f>IF(AS1266=0,"",IF(AR1266=0,"Incomplete/invalid",IF(AA1266=0,IF(ISNUMBER(SEARCH("X",AW1266)),"Unrated (0-5; X)","Unrated (0-5)"),IF(AA1266=1,W1266&amp;"/5",W1266&amp;"-"&amp;Y1266&amp;"/5 (P"&amp;IF(ISNUMBER(SEARCH("X",AW1266)),"; X","")&amp;")"))))</f>
        <v/>
      </c>
      <c r="V1266" s="53">
        <f>LEN(AV1266)-LEN(SUBSTITUTE(AV1266,"Y",""))</f>
        <v/>
      </c>
      <c r="W1266" s="54">
        <f>IF(AR1266=1,LEN(AW1266)-LEN(SUBSTITUTE(AW1266,"Y","")),"")</f>
        <v/>
      </c>
      <c r="X1266" s="53">
        <f>5-(LEN(AV1266)-LEN(SUBSTITUTE(AV1266,"N","")))</f>
        <v/>
      </c>
      <c r="Y1266" s="54">
        <f>IF(AR1266=1,5-(LEN(AW1266)-LEN(SUBSTITUTE(AW1266,"N",""))),"")</f>
        <v/>
      </c>
      <c r="Z1266" s="55">
        <f>(V1266+5-X1266)/5</f>
        <v/>
      </c>
      <c r="AA1266" s="56">
        <f>IF(AR1266=1,(W1266+5-Y1266)/5,"")</f>
        <v/>
      </c>
      <c r="AB1266" s="57">
        <f>D1266*V1266/5</f>
        <v/>
      </c>
      <c r="AC1266" s="58">
        <f>IF(AR1266=1,D1266*W1266/5,"")</f>
        <v/>
      </c>
      <c r="AD1266" s="57">
        <f>D1266*X1266/5</f>
        <v/>
      </c>
      <c r="AE1266" s="58">
        <f>IF(AR1266=1,D1266*Y1266/5,"")</f>
        <v/>
      </c>
      <c r="AF1266" s="57">
        <f>D1266*Z1266</f>
        <v/>
      </c>
      <c r="AG1266" s="58">
        <f>IF(AR1266=1,D1266*AA1266,"")</f>
        <v/>
      </c>
      <c r="AH1266" s="14" t="inlineStr">
        <is>
          <t>Y: A1, A2, A3 | N: none | X: none | U: A4, A5. See dataset-specific evidence note in MCDM_Grades and the complete rules in MCDM_Rubric.</t>
        </is>
      </c>
      <c r="AI1266" s="27" t="n"/>
      <c r="AJ1266" s="14" t="inlineStr">
        <is>
          <t>https://www.kaggle.com/datasets/mahyeks/pothrgbd-rgb-and-depth-images-of-potholes</t>
        </is>
      </c>
      <c r="AK1266" s="27" t="n"/>
      <c r="AL1266" s="14" t="inlineStr">
        <is>
          <t>P: primary documentation (not evaluator-verified data quality)</t>
        </is>
      </c>
      <c r="AM1266" s="27" t="n"/>
      <c r="AN1266" s="14" t="inlineStr">
        <is>
          <t>Kaggle dataset 7366793 v1</t>
        </is>
      </c>
      <c r="AO1266" s="27" t="n"/>
      <c r="AP1266" s="14" t="inlineStr">
        <is>
          <t>2026-09-07</t>
        </is>
      </c>
      <c r="AQ1266" s="27" t="n"/>
      <c r="AR1266" s="14">
        <f>IF(AND(AS1266=5,LEN(AW1266)=5,LEN(SUBSTITUTE(SUBSTITUTE(SUBSTITUTE(SUBSTITUTE(AW1266,"Y",""),"N",""),"U",""),"X",""))=0),1,0)</f>
        <v/>
      </c>
      <c r="AS1266" s="14">
        <f>COUNTA(G1266,J1266,M1266,P1266,S1266)</f>
        <v/>
      </c>
      <c r="AT1266" s="14">
        <f>SUM(IF(OR(G1266="Y",G1266="N",G1266="U",G1266="X"),IF(G1266=F1266,1,0),0),IF(OR(J1266="Y",J1266="N",J1266="U",J1266="X"),IF(J1266=I1266,1,0),0),IF(OR(M1266="Y",M1266="N",M1266="U",M1266="X"),IF(M1266=L1266,1,0),0),IF(OR(P1266="Y",P1266="N",P1266="U",P1266="X"),IF(P1266=O1266,1,0),0),IF(OR(S1266="Y",S1266="N",S1266="U",S1266="X"),IF(S1266=R1266,1,0),0))</f>
        <v/>
      </c>
      <c r="AU1266" s="14">
        <f>A1266&amp;"|"&amp;LEFT(C1266,1)</f>
        <v/>
      </c>
      <c r="AV1266" s="14">
        <f>F1266&amp;I1266&amp;L1266&amp;O1266&amp;R1266</f>
        <v/>
      </c>
      <c r="AW1266" s="14">
        <f>G1266&amp;J1266&amp;M1266&amp;P1266&amp;S1266</f>
        <v/>
      </c>
    </row>
    <row r="1267" ht="70" customHeight="1">
      <c r="A1267" s="14" t="inlineStr">
        <is>
          <t>DS-159</t>
        </is>
      </c>
      <c r="B1267" s="14" t="inlineStr">
        <is>
          <t>PothRGBD: RGB and Depth Images of Potholes</t>
        </is>
      </c>
      <c r="C1267" s="14" t="inlineStr">
        <is>
          <t>L Label Quality</t>
        </is>
      </c>
      <c r="D1267" s="14">
        <f>MCDM_Settings!$D$8</f>
        <v/>
      </c>
      <c r="E1267" s="14" t="inlineStr">
        <is>
          <t>L1 Define the targets</t>
        </is>
      </c>
      <c r="F1267" s="21" t="inlineStr">
        <is>
          <t>Y</t>
        </is>
      </c>
      <c r="G1267" s="23" t="n"/>
      <c r="H1267" s="14" t="inlineStr">
        <is>
          <t>L2 Explain the rules</t>
        </is>
      </c>
      <c r="I1267" s="21" t="inlineStr">
        <is>
          <t>U</t>
        </is>
      </c>
      <c r="J1267" s="23" t="n"/>
      <c r="K1267" s="14" t="inlineStr">
        <is>
          <t>L3 Identify the team</t>
        </is>
      </c>
      <c r="L1267" s="21" t="inlineStr">
        <is>
          <t>U</t>
        </is>
      </c>
      <c r="M1267" s="23" t="n"/>
      <c r="N1267" s="14" t="inlineStr">
        <is>
          <t>L4 Review and correct</t>
        </is>
      </c>
      <c r="O1267" s="21" t="inlineStr">
        <is>
          <t>U</t>
        </is>
      </c>
      <c r="P1267" s="23" t="n"/>
      <c r="Q1267" s="14" t="inlineStr">
        <is>
          <t>L5 Measure reliability</t>
        </is>
      </c>
      <c r="R1267" s="21" t="inlineStr">
        <is>
          <t>U</t>
        </is>
      </c>
      <c r="S1267" s="23" t="n"/>
      <c r="T1267" s="14">
        <f>IF(Z1267=0,IF(ISNUMBER(SEARCH("X",AV1267)),"Unrated (0-5; X)","Unrated (0-5)"),IF(Z1267=1,V1267&amp;"/5",V1267&amp;"-"&amp;X1267&amp;"/5 (P"&amp;IF(ISNUMBER(SEARCH("X",AV1267)),"; X","")&amp;")"))</f>
        <v/>
      </c>
      <c r="U1267" s="26">
        <f>IF(AS1267=0,"",IF(AR1267=0,"Incomplete/invalid",IF(AA1267=0,IF(ISNUMBER(SEARCH("X",AW1267)),"Unrated (0-5; X)","Unrated (0-5)"),IF(AA1267=1,W1267&amp;"/5",W1267&amp;"-"&amp;Y1267&amp;"/5 (P"&amp;IF(ISNUMBER(SEARCH("X",AW1267)),"; X","")&amp;")"))))</f>
        <v/>
      </c>
      <c r="V1267" s="53">
        <f>LEN(AV1267)-LEN(SUBSTITUTE(AV1267,"Y",""))</f>
        <v/>
      </c>
      <c r="W1267" s="54">
        <f>IF(AR1267=1,LEN(AW1267)-LEN(SUBSTITUTE(AW1267,"Y","")),"")</f>
        <v/>
      </c>
      <c r="X1267" s="53">
        <f>5-(LEN(AV1267)-LEN(SUBSTITUTE(AV1267,"N","")))</f>
        <v/>
      </c>
      <c r="Y1267" s="54">
        <f>IF(AR1267=1,5-(LEN(AW1267)-LEN(SUBSTITUTE(AW1267,"N",""))),"")</f>
        <v/>
      </c>
      <c r="Z1267" s="55">
        <f>(V1267+5-X1267)/5</f>
        <v/>
      </c>
      <c r="AA1267" s="56">
        <f>IF(AR1267=1,(W1267+5-Y1267)/5,"")</f>
        <v/>
      </c>
      <c r="AB1267" s="57">
        <f>D1267*V1267/5</f>
        <v/>
      </c>
      <c r="AC1267" s="58">
        <f>IF(AR1267=1,D1267*W1267/5,"")</f>
        <v/>
      </c>
      <c r="AD1267" s="57">
        <f>D1267*X1267/5</f>
        <v/>
      </c>
      <c r="AE1267" s="58">
        <f>IF(AR1267=1,D1267*Y1267/5,"")</f>
        <v/>
      </c>
      <c r="AF1267" s="57">
        <f>D1267*Z1267</f>
        <v/>
      </c>
      <c r="AG1267" s="58">
        <f>IF(AR1267=1,D1267*AA1267,"")</f>
        <v/>
      </c>
      <c r="AH1267" s="14" t="inlineStr">
        <is>
          <t>Y: L1 | N: none | X: none | U: L2, L3, L4, L5. See dataset-specific evidence note in MCDM_Grades and the complete rules in MCDM_Rubric.</t>
        </is>
      </c>
      <c r="AI1267" s="27" t="n"/>
      <c r="AJ1267" s="14" t="inlineStr">
        <is>
          <t>https://www.kaggle.com/datasets/mahyeks/pothrgbd-rgb-and-depth-images-of-potholes</t>
        </is>
      </c>
      <c r="AK1267" s="27" t="n"/>
      <c r="AL1267" s="14" t="inlineStr">
        <is>
          <t>P: primary documentation (not evaluator-verified data quality)</t>
        </is>
      </c>
      <c r="AM1267" s="27" t="n"/>
      <c r="AN1267" s="14" t="inlineStr">
        <is>
          <t>Kaggle dataset 7366793 v1</t>
        </is>
      </c>
      <c r="AO1267" s="27" t="n"/>
      <c r="AP1267" s="14" t="inlineStr">
        <is>
          <t>2026-09-07</t>
        </is>
      </c>
      <c r="AQ1267" s="27" t="n"/>
      <c r="AR1267" s="14">
        <f>IF(AND(AS1267=5,LEN(AW1267)=5,LEN(SUBSTITUTE(SUBSTITUTE(SUBSTITUTE(SUBSTITUTE(AW1267,"Y",""),"N",""),"U",""),"X",""))=0),1,0)</f>
        <v/>
      </c>
      <c r="AS1267" s="14">
        <f>COUNTA(G1267,J1267,M1267,P1267,S1267)</f>
        <v/>
      </c>
      <c r="AT1267" s="14">
        <f>SUM(IF(OR(G1267="Y",G1267="N",G1267="U",G1267="X"),IF(G1267=F1267,1,0),0),IF(OR(J1267="Y",J1267="N",J1267="U",J1267="X"),IF(J1267=I1267,1,0),0),IF(OR(M1267="Y",M1267="N",M1267="U",M1267="X"),IF(M1267=L1267,1,0),0),IF(OR(P1267="Y",P1267="N",P1267="U",P1267="X"),IF(P1267=O1267,1,0),0),IF(OR(S1267="Y",S1267="N",S1267="U",S1267="X"),IF(S1267=R1267,1,0),0))</f>
        <v/>
      </c>
      <c r="AU1267" s="14">
        <f>A1267&amp;"|"&amp;LEFT(C1267,1)</f>
        <v/>
      </c>
      <c r="AV1267" s="14">
        <f>F1267&amp;I1267&amp;L1267&amp;O1267&amp;R1267</f>
        <v/>
      </c>
      <c r="AW1267" s="14">
        <f>G1267&amp;J1267&amp;M1267&amp;P1267&amp;S1267</f>
        <v/>
      </c>
    </row>
    <row r="1268" ht="70" customHeight="1">
      <c r="A1268" s="14" t="inlineStr">
        <is>
          <t>DS-159</t>
        </is>
      </c>
      <c r="B1268" s="14" t="inlineStr">
        <is>
          <t>PothRGBD: RGB and Depth Images of Potholes</t>
        </is>
      </c>
      <c r="C1268" s="14" t="inlineStr">
        <is>
          <t>D Documentation</t>
        </is>
      </c>
      <c r="D1268" s="14">
        <f>MCDM_Settings!$D$9</f>
        <v/>
      </c>
      <c r="E1268" s="14" t="inlineStr">
        <is>
          <t>D1 Describe the files</t>
        </is>
      </c>
      <c r="F1268" s="21" t="inlineStr">
        <is>
          <t>U</t>
        </is>
      </c>
      <c r="G1268" s="23" t="n"/>
      <c r="H1268" s="14" t="inlineStr">
        <is>
          <t>D2 Explain the source</t>
        </is>
      </c>
      <c r="I1268" s="21" t="inlineStr">
        <is>
          <t>Y</t>
        </is>
      </c>
      <c r="J1268" s="23" t="n"/>
      <c r="K1268" s="14" t="inlineStr">
        <is>
          <t>D3 Track the version</t>
        </is>
      </c>
      <c r="L1268" s="21" t="inlineStr">
        <is>
          <t>Y</t>
        </is>
      </c>
      <c r="M1268" s="23" t="n"/>
      <c r="N1268" s="14" t="inlineStr">
        <is>
          <t>D4 State the limits</t>
        </is>
      </c>
      <c r="O1268" s="21" t="inlineStr">
        <is>
          <t>U</t>
        </is>
      </c>
      <c r="P1268" s="23" t="n"/>
      <c r="Q1268" s="14" t="inlineStr">
        <is>
          <t>D5 Locate the details</t>
        </is>
      </c>
      <c r="R1268" s="21" t="inlineStr">
        <is>
          <t>Y</t>
        </is>
      </c>
      <c r="S1268" s="23" t="n"/>
      <c r="T1268" s="14">
        <f>IF(Z1268=0,IF(ISNUMBER(SEARCH("X",AV1268)),"Unrated (0-5; X)","Unrated (0-5)"),IF(Z1268=1,V1268&amp;"/5",V1268&amp;"-"&amp;X1268&amp;"/5 (P"&amp;IF(ISNUMBER(SEARCH("X",AV1268)),"; X","")&amp;")"))</f>
        <v/>
      </c>
      <c r="U1268" s="26">
        <f>IF(AS1268=0,"",IF(AR1268=0,"Incomplete/invalid",IF(AA1268=0,IF(ISNUMBER(SEARCH("X",AW1268)),"Unrated (0-5; X)","Unrated (0-5)"),IF(AA1268=1,W1268&amp;"/5",W1268&amp;"-"&amp;Y1268&amp;"/5 (P"&amp;IF(ISNUMBER(SEARCH("X",AW1268)),"; X","")&amp;")"))))</f>
        <v/>
      </c>
      <c r="V1268" s="53">
        <f>LEN(AV1268)-LEN(SUBSTITUTE(AV1268,"Y",""))</f>
        <v/>
      </c>
      <c r="W1268" s="54">
        <f>IF(AR1268=1,LEN(AW1268)-LEN(SUBSTITUTE(AW1268,"Y","")),"")</f>
        <v/>
      </c>
      <c r="X1268" s="53">
        <f>5-(LEN(AV1268)-LEN(SUBSTITUTE(AV1268,"N","")))</f>
        <v/>
      </c>
      <c r="Y1268" s="54">
        <f>IF(AR1268=1,5-(LEN(AW1268)-LEN(SUBSTITUTE(AW1268,"N",""))),"")</f>
        <v/>
      </c>
      <c r="Z1268" s="55">
        <f>(V1268+5-X1268)/5</f>
        <v/>
      </c>
      <c r="AA1268" s="56">
        <f>IF(AR1268=1,(W1268+5-Y1268)/5,"")</f>
        <v/>
      </c>
      <c r="AB1268" s="57">
        <f>D1268*V1268/5</f>
        <v/>
      </c>
      <c r="AC1268" s="58">
        <f>IF(AR1268=1,D1268*W1268/5,"")</f>
        <v/>
      </c>
      <c r="AD1268" s="57">
        <f>D1268*X1268/5</f>
        <v/>
      </c>
      <c r="AE1268" s="58">
        <f>IF(AR1268=1,D1268*Y1268/5,"")</f>
        <v/>
      </c>
      <c r="AF1268" s="57">
        <f>D1268*Z1268</f>
        <v/>
      </c>
      <c r="AG1268" s="58">
        <f>IF(AR1268=1,D1268*AA1268,"")</f>
        <v/>
      </c>
      <c r="AH1268" s="14" t="inlineStr">
        <is>
          <t>Y: D2, D3, D5 | N: none | X: none | U: D1, D4. See dataset-specific evidence note in MCDM_Grades and the complete rules in MCDM_Rubric.</t>
        </is>
      </c>
      <c r="AI1268" s="27" t="n"/>
      <c r="AJ1268" s="14" t="inlineStr">
        <is>
          <t>https://www.kaggle.com/datasets/mahyeks/pothrgbd-rgb-and-depth-images-of-potholes</t>
        </is>
      </c>
      <c r="AK1268" s="27" t="n"/>
      <c r="AL1268" s="14" t="inlineStr">
        <is>
          <t>P: primary documentation (not evaluator-verified data quality)</t>
        </is>
      </c>
      <c r="AM1268" s="27" t="n"/>
      <c r="AN1268" s="14" t="inlineStr">
        <is>
          <t>Kaggle dataset 7366793 v1</t>
        </is>
      </c>
      <c r="AO1268" s="27" t="n"/>
      <c r="AP1268" s="14" t="inlineStr">
        <is>
          <t>2026-09-07</t>
        </is>
      </c>
      <c r="AQ1268" s="27" t="n"/>
      <c r="AR1268" s="14">
        <f>IF(AND(AS1268=5,LEN(AW1268)=5,LEN(SUBSTITUTE(SUBSTITUTE(SUBSTITUTE(SUBSTITUTE(AW1268,"Y",""),"N",""),"U",""),"X",""))=0),1,0)</f>
        <v/>
      </c>
      <c r="AS1268" s="14">
        <f>COUNTA(G1268,J1268,M1268,P1268,S1268)</f>
        <v/>
      </c>
      <c r="AT1268" s="14">
        <f>SUM(IF(OR(G1268="Y",G1268="N",G1268="U",G1268="X"),IF(G1268=F1268,1,0),0),IF(OR(J1268="Y",J1268="N",J1268="U",J1268="X"),IF(J1268=I1268,1,0),0),IF(OR(M1268="Y",M1268="N",M1268="U",M1268="X"),IF(M1268=L1268,1,0),0),IF(OR(P1268="Y",P1268="N",P1268="U",P1268="X"),IF(P1268=O1268,1,0),0),IF(OR(S1268="Y",S1268="N",S1268="U",S1268="X"),IF(S1268=R1268,1,0),0))</f>
        <v/>
      </c>
      <c r="AU1268" s="14">
        <f>A1268&amp;"|"&amp;LEFT(C1268,1)</f>
        <v/>
      </c>
      <c r="AV1268" s="14">
        <f>F1268&amp;I1268&amp;L1268&amp;O1268&amp;R1268</f>
        <v/>
      </c>
      <c r="AW1268" s="14">
        <f>G1268&amp;J1268&amp;M1268&amp;P1268&amp;S1268</f>
        <v/>
      </c>
    </row>
    <row r="1269" ht="70" customHeight="1">
      <c r="A1269" s="14" t="inlineStr">
        <is>
          <t>DS-159</t>
        </is>
      </c>
      <c r="B1269" s="14" t="inlineStr">
        <is>
          <t>PothRGBD: RGB and Depth Images of Potholes</t>
        </is>
      </c>
      <c r="C1269" s="14" t="inlineStr">
        <is>
          <t>C Sample Size</t>
        </is>
      </c>
      <c r="D1269" s="14">
        <f>MCDM_Settings!$D$10</f>
        <v/>
      </c>
      <c r="E1269" s="14" t="inlineStr">
        <is>
          <t>C1 Count originals</t>
        </is>
      </c>
      <c r="F1269" s="21" t="inlineStr">
        <is>
          <t>U</t>
        </is>
      </c>
      <c r="G1269" s="23" t="n"/>
      <c r="H1269" s="14" t="inlineStr">
        <is>
          <t>C2 Count each class</t>
        </is>
      </c>
      <c r="I1269" s="21" t="inlineStr">
        <is>
          <t>U</t>
        </is>
      </c>
      <c r="J1269" s="23" t="n"/>
      <c r="K1269" s="14" t="inlineStr">
        <is>
          <t>C3 Count each group</t>
        </is>
      </c>
      <c r="L1269" s="21" t="inlineStr">
        <is>
          <t>U</t>
        </is>
      </c>
      <c r="M1269" s="23" t="n"/>
      <c r="N1269" s="14" t="inlineStr">
        <is>
          <t>C4 Count each split</t>
        </is>
      </c>
      <c r="O1269" s="21" t="inlineStr">
        <is>
          <t>U</t>
        </is>
      </c>
      <c r="P1269" s="23" t="n"/>
      <c r="Q1269" s="14" t="inlineStr">
        <is>
          <t>C5 Justify the size</t>
        </is>
      </c>
      <c r="R1269" s="21" t="inlineStr">
        <is>
          <t>U</t>
        </is>
      </c>
      <c r="S1269" s="23" t="n"/>
      <c r="T1269" s="14">
        <f>IF(Z1269=0,IF(ISNUMBER(SEARCH("X",AV1269)),"Unrated (0-5; X)","Unrated (0-5)"),IF(Z1269=1,V1269&amp;"/5",V1269&amp;"-"&amp;X1269&amp;"/5 (P"&amp;IF(ISNUMBER(SEARCH("X",AV1269)),"; X","")&amp;")"))</f>
        <v/>
      </c>
      <c r="U1269" s="26">
        <f>IF(AS1269=0,"",IF(AR1269=0,"Incomplete/invalid",IF(AA1269=0,IF(ISNUMBER(SEARCH("X",AW1269)),"Unrated (0-5; X)","Unrated (0-5)"),IF(AA1269=1,W1269&amp;"/5",W1269&amp;"-"&amp;Y1269&amp;"/5 (P"&amp;IF(ISNUMBER(SEARCH("X",AW1269)),"; X","")&amp;")"))))</f>
        <v/>
      </c>
      <c r="V1269" s="53">
        <f>LEN(AV1269)-LEN(SUBSTITUTE(AV1269,"Y",""))</f>
        <v/>
      </c>
      <c r="W1269" s="54">
        <f>IF(AR1269=1,LEN(AW1269)-LEN(SUBSTITUTE(AW1269,"Y","")),"")</f>
        <v/>
      </c>
      <c r="X1269" s="53">
        <f>5-(LEN(AV1269)-LEN(SUBSTITUTE(AV1269,"N","")))</f>
        <v/>
      </c>
      <c r="Y1269" s="54">
        <f>IF(AR1269=1,5-(LEN(AW1269)-LEN(SUBSTITUTE(AW1269,"N",""))),"")</f>
        <v/>
      </c>
      <c r="Z1269" s="55">
        <f>(V1269+5-X1269)/5</f>
        <v/>
      </c>
      <c r="AA1269" s="56">
        <f>IF(AR1269=1,(W1269+5-Y1269)/5,"")</f>
        <v/>
      </c>
      <c r="AB1269" s="57">
        <f>D1269*V1269/5</f>
        <v/>
      </c>
      <c r="AC1269" s="58">
        <f>IF(AR1269=1,D1269*W1269/5,"")</f>
        <v/>
      </c>
      <c r="AD1269" s="57">
        <f>D1269*X1269/5</f>
        <v/>
      </c>
      <c r="AE1269" s="58">
        <f>IF(AR1269=1,D1269*Y1269/5,"")</f>
        <v/>
      </c>
      <c r="AF1269" s="57">
        <f>D1269*Z1269</f>
        <v/>
      </c>
      <c r="AG1269" s="58">
        <f>IF(AR1269=1,D1269*AA1269,"")</f>
        <v/>
      </c>
      <c r="AH1269" s="14" t="inlineStr">
        <is>
          <t>Y: none | N: none | X: none | U: C1, C2, C3, C4, C5. See dataset-specific evidence note in MCDM_Grades and the complete rules in MCDM_Rubric.</t>
        </is>
      </c>
      <c r="AI1269" s="27" t="n"/>
      <c r="AJ1269" s="14" t="inlineStr">
        <is>
          <t>https://www.kaggle.com/datasets/mahyeks/pothrgbd-rgb-and-depth-images-of-potholes</t>
        </is>
      </c>
      <c r="AK1269" s="27" t="n"/>
      <c r="AL1269" s="14" t="inlineStr">
        <is>
          <t>P: primary documentation (not evaluator-verified data quality)</t>
        </is>
      </c>
      <c r="AM1269" s="27" t="n"/>
      <c r="AN1269" s="14" t="inlineStr">
        <is>
          <t>Kaggle dataset 7366793 v1</t>
        </is>
      </c>
      <c r="AO1269" s="27" t="n"/>
      <c r="AP1269" s="14" t="inlineStr">
        <is>
          <t>2026-09-07</t>
        </is>
      </c>
      <c r="AQ1269" s="27" t="n"/>
      <c r="AR1269" s="14">
        <f>IF(AND(AS1269=5,LEN(AW1269)=5,LEN(SUBSTITUTE(SUBSTITUTE(SUBSTITUTE(SUBSTITUTE(AW1269,"Y",""),"N",""),"U",""),"X",""))=0),1,0)</f>
        <v/>
      </c>
      <c r="AS1269" s="14">
        <f>COUNTA(G1269,J1269,M1269,P1269,S1269)</f>
        <v/>
      </c>
      <c r="AT1269" s="14">
        <f>SUM(IF(OR(G1269="Y",G1269="N",G1269="U",G1269="X"),IF(G1269=F1269,1,0),0),IF(OR(J1269="Y",J1269="N",J1269="U",J1269="X"),IF(J1269=I1269,1,0),0),IF(OR(M1269="Y",M1269="N",M1269="U",M1269="X"),IF(M1269=L1269,1,0),0),IF(OR(P1269="Y",P1269="N",P1269="U",P1269="X"),IF(P1269=O1269,1,0),0),IF(OR(S1269="Y",S1269="N",S1269="U",S1269="X"),IF(S1269=R1269,1,0),0))</f>
        <v/>
      </c>
      <c r="AU1269" s="14">
        <f>A1269&amp;"|"&amp;LEFT(C1269,1)</f>
        <v/>
      </c>
      <c r="AV1269" s="14">
        <f>F1269&amp;I1269&amp;L1269&amp;O1269&amp;R1269</f>
        <v/>
      </c>
      <c r="AW1269" s="14">
        <f>G1269&amp;J1269&amp;M1269&amp;P1269&amp;S1269</f>
        <v/>
      </c>
    </row>
    <row r="1270" ht="70" customHeight="1">
      <c r="A1270" s="14" t="inlineStr">
        <is>
          <t>DS-159</t>
        </is>
      </c>
      <c r="B1270" s="14" t="inlineStr">
        <is>
          <t>PothRGBD: RGB and Depth Images of Potholes</t>
        </is>
      </c>
      <c r="C1270" s="14" t="inlineStr">
        <is>
          <t>R Domain Fit</t>
        </is>
      </c>
      <c r="D1270" s="14">
        <f>MCDM_Settings!$D$11</f>
        <v/>
      </c>
      <c r="E1270" s="14" t="inlineStr">
        <is>
          <t>R1 Define the domain</t>
        </is>
      </c>
      <c r="F1270" s="21" t="inlineStr">
        <is>
          <t>U</t>
        </is>
      </c>
      <c r="G1270" s="23" t="n"/>
      <c r="H1270" s="14" t="inlineStr">
        <is>
          <t>R2 Describe coverage</t>
        </is>
      </c>
      <c r="I1270" s="21" t="inlineStr">
        <is>
          <t>U</t>
        </is>
      </c>
      <c r="J1270" s="23" t="n"/>
      <c r="K1270" s="14" t="inlineStr">
        <is>
          <t>R3 Compare the target</t>
        </is>
      </c>
      <c r="L1270" s="21" t="inlineStr">
        <is>
          <t>U</t>
        </is>
      </c>
      <c r="M1270" s="23" t="n"/>
      <c r="N1270" s="14" t="inlineStr">
        <is>
          <t>R4 Check for bias</t>
        </is>
      </c>
      <c r="O1270" s="21" t="inlineStr">
        <is>
          <t>U</t>
        </is>
      </c>
      <c r="P1270" s="23" t="n"/>
      <c r="Q1270" s="14" t="inlineStr">
        <is>
          <t>R5 Test a new domain</t>
        </is>
      </c>
      <c r="R1270" s="21" t="inlineStr">
        <is>
          <t>U</t>
        </is>
      </c>
      <c r="S1270" s="23" t="n"/>
      <c r="T1270" s="14">
        <f>IF(Z1270=0,IF(ISNUMBER(SEARCH("X",AV1270)),"Unrated (0-5; X)","Unrated (0-5)"),IF(Z1270=1,V1270&amp;"/5",V1270&amp;"-"&amp;X1270&amp;"/5 (P"&amp;IF(ISNUMBER(SEARCH("X",AV1270)),"; X","")&amp;")"))</f>
        <v/>
      </c>
      <c r="U1270" s="26">
        <f>IF(AS1270=0,"",IF(AR1270=0,"Incomplete/invalid",IF(AA1270=0,IF(ISNUMBER(SEARCH("X",AW1270)),"Unrated (0-5; X)","Unrated (0-5)"),IF(AA1270=1,W1270&amp;"/5",W1270&amp;"-"&amp;Y1270&amp;"/5 (P"&amp;IF(ISNUMBER(SEARCH("X",AW1270)),"; X","")&amp;")"))))</f>
        <v/>
      </c>
      <c r="V1270" s="53">
        <f>LEN(AV1270)-LEN(SUBSTITUTE(AV1270,"Y",""))</f>
        <v/>
      </c>
      <c r="W1270" s="54">
        <f>IF(AR1270=1,LEN(AW1270)-LEN(SUBSTITUTE(AW1270,"Y","")),"")</f>
        <v/>
      </c>
      <c r="X1270" s="53">
        <f>5-(LEN(AV1270)-LEN(SUBSTITUTE(AV1270,"N","")))</f>
        <v/>
      </c>
      <c r="Y1270" s="54">
        <f>IF(AR1270=1,5-(LEN(AW1270)-LEN(SUBSTITUTE(AW1270,"N",""))),"")</f>
        <v/>
      </c>
      <c r="Z1270" s="55">
        <f>(V1270+5-X1270)/5</f>
        <v/>
      </c>
      <c r="AA1270" s="56">
        <f>IF(AR1270=1,(W1270+5-Y1270)/5,"")</f>
        <v/>
      </c>
      <c r="AB1270" s="57">
        <f>D1270*V1270/5</f>
        <v/>
      </c>
      <c r="AC1270" s="58">
        <f>IF(AR1270=1,D1270*W1270/5,"")</f>
        <v/>
      </c>
      <c r="AD1270" s="57">
        <f>D1270*X1270/5</f>
        <v/>
      </c>
      <c r="AE1270" s="58">
        <f>IF(AR1270=1,D1270*Y1270/5,"")</f>
        <v/>
      </c>
      <c r="AF1270" s="57">
        <f>D1270*Z1270</f>
        <v/>
      </c>
      <c r="AG1270" s="58">
        <f>IF(AR1270=1,D1270*AA1270,"")</f>
        <v/>
      </c>
      <c r="AH1270" s="14" t="inlineStr">
        <is>
          <t>Y: none | N: none | X: none | U: R1, R2, R3, R4, R5. See dataset-specific evidence note in MCDM_Grades and the complete rules in MCDM_Rubric.</t>
        </is>
      </c>
      <c r="AI1270" s="27" t="n"/>
      <c r="AJ1270" s="14" t="inlineStr">
        <is>
          <t>https://www.kaggle.com/datasets/mahyeks/pothrgbd-rgb-and-depth-images-of-potholes</t>
        </is>
      </c>
      <c r="AK1270" s="27" t="n"/>
      <c r="AL1270" s="14" t="inlineStr">
        <is>
          <t>P: primary documentation (not evaluator-verified data quality)</t>
        </is>
      </c>
      <c r="AM1270" s="27" t="n"/>
      <c r="AN1270" s="14" t="inlineStr">
        <is>
          <t>Kaggle dataset 7366793 v1</t>
        </is>
      </c>
      <c r="AO1270" s="27" t="n"/>
      <c r="AP1270" s="14" t="inlineStr">
        <is>
          <t>2026-09-07</t>
        </is>
      </c>
      <c r="AQ1270" s="27" t="n"/>
      <c r="AR1270" s="14">
        <f>IF(AND(AS1270=5,LEN(AW1270)=5,LEN(SUBSTITUTE(SUBSTITUTE(SUBSTITUTE(SUBSTITUTE(AW1270,"Y",""),"N",""),"U",""),"X",""))=0),1,0)</f>
        <v/>
      </c>
      <c r="AS1270" s="14">
        <f>COUNTA(G1270,J1270,M1270,P1270,S1270)</f>
        <v/>
      </c>
      <c r="AT1270" s="14">
        <f>SUM(IF(OR(G1270="Y",G1270="N",G1270="U",G1270="X"),IF(G1270=F1270,1,0),0),IF(OR(J1270="Y",J1270="N",J1270="U",J1270="X"),IF(J1270=I1270,1,0),0),IF(OR(M1270="Y",M1270="N",M1270="U",M1270="X"),IF(M1270=L1270,1,0),0),IF(OR(P1270="Y",P1270="N",P1270="U",P1270="X"),IF(P1270=O1270,1,0),0),IF(OR(S1270="Y",S1270="N",S1270="U",S1270="X"),IF(S1270=R1270,1,0),0))</f>
        <v/>
      </c>
      <c r="AU1270" s="14">
        <f>A1270&amp;"|"&amp;LEFT(C1270,1)</f>
        <v/>
      </c>
      <c r="AV1270" s="14">
        <f>F1270&amp;I1270&amp;L1270&amp;O1270&amp;R1270</f>
        <v/>
      </c>
      <c r="AW1270" s="14">
        <f>G1270&amp;J1270&amp;M1270&amp;P1270&amp;S1270</f>
        <v/>
      </c>
    </row>
    <row r="1271" ht="70" customHeight="1">
      <c r="A1271" s="14" t="inlineStr">
        <is>
          <t>DS-159</t>
        </is>
      </c>
      <c r="B1271" s="14" t="inlineStr">
        <is>
          <t>PothRGBD: RGB and Depth Images of Potholes</t>
        </is>
      </c>
      <c r="C1271" s="14" t="inlineStr">
        <is>
          <t>M Sensor Details</t>
        </is>
      </c>
      <c r="D1271" s="14">
        <f>MCDM_Settings!$D$12</f>
        <v/>
      </c>
      <c r="E1271" s="14" t="inlineStr">
        <is>
          <t>M1 Identify equipment</t>
        </is>
      </c>
      <c r="F1271" s="21" t="inlineStr">
        <is>
          <t>Y</t>
        </is>
      </c>
      <c r="G1271" s="23" t="n"/>
      <c r="H1271" s="14" t="inlineStr">
        <is>
          <t>M2 Specify the scale</t>
        </is>
      </c>
      <c r="I1271" s="21" t="inlineStr">
        <is>
          <t>U</t>
        </is>
      </c>
      <c r="J1271" s="23" t="n"/>
      <c r="K1271" s="14" t="inlineStr">
        <is>
          <t>M3 Locate the records</t>
        </is>
      </c>
      <c r="L1271" s="21" t="inlineStr">
        <is>
          <t>U</t>
        </is>
      </c>
      <c r="M1271" s="23" t="n"/>
      <c r="N1271" s="14" t="inlineStr">
        <is>
          <t>M4 Report precision</t>
        </is>
      </c>
      <c r="O1271" s="21" t="inlineStr">
        <is>
          <t>U</t>
        </is>
      </c>
      <c r="P1271" s="23" t="n"/>
      <c r="Q1271" s="14" t="inlineStr">
        <is>
          <t>M5 Explain processing</t>
        </is>
      </c>
      <c r="R1271" s="21" t="inlineStr">
        <is>
          <t>U</t>
        </is>
      </c>
      <c r="S1271" s="23" t="n"/>
      <c r="T1271" s="14">
        <f>IF(Z1271=0,IF(ISNUMBER(SEARCH("X",AV1271)),"Unrated (0-5; X)","Unrated (0-5)"),IF(Z1271=1,V1271&amp;"/5",V1271&amp;"-"&amp;X1271&amp;"/5 (P"&amp;IF(ISNUMBER(SEARCH("X",AV1271)),"; X","")&amp;")"))</f>
        <v/>
      </c>
      <c r="U1271" s="26">
        <f>IF(AS1271=0,"",IF(AR1271=0,"Incomplete/invalid",IF(AA1271=0,IF(ISNUMBER(SEARCH("X",AW1271)),"Unrated (0-5; X)","Unrated (0-5)"),IF(AA1271=1,W1271&amp;"/5",W1271&amp;"-"&amp;Y1271&amp;"/5 (P"&amp;IF(ISNUMBER(SEARCH("X",AW1271)),"; X","")&amp;")"))))</f>
        <v/>
      </c>
      <c r="V1271" s="53">
        <f>LEN(AV1271)-LEN(SUBSTITUTE(AV1271,"Y",""))</f>
        <v/>
      </c>
      <c r="W1271" s="54">
        <f>IF(AR1271=1,LEN(AW1271)-LEN(SUBSTITUTE(AW1271,"Y","")),"")</f>
        <v/>
      </c>
      <c r="X1271" s="53">
        <f>5-(LEN(AV1271)-LEN(SUBSTITUTE(AV1271,"N","")))</f>
        <v/>
      </c>
      <c r="Y1271" s="54">
        <f>IF(AR1271=1,5-(LEN(AW1271)-LEN(SUBSTITUTE(AW1271,"N",""))),"")</f>
        <v/>
      </c>
      <c r="Z1271" s="55">
        <f>(V1271+5-X1271)/5</f>
        <v/>
      </c>
      <c r="AA1271" s="56">
        <f>IF(AR1271=1,(W1271+5-Y1271)/5,"")</f>
        <v/>
      </c>
      <c r="AB1271" s="57">
        <f>D1271*V1271/5</f>
        <v/>
      </c>
      <c r="AC1271" s="58">
        <f>IF(AR1271=1,D1271*W1271/5,"")</f>
        <v/>
      </c>
      <c r="AD1271" s="57">
        <f>D1271*X1271/5</f>
        <v/>
      </c>
      <c r="AE1271" s="58">
        <f>IF(AR1271=1,D1271*Y1271/5,"")</f>
        <v/>
      </c>
      <c r="AF1271" s="57">
        <f>D1271*Z1271</f>
        <v/>
      </c>
      <c r="AG1271" s="58">
        <f>IF(AR1271=1,D1271*AA1271,"")</f>
        <v/>
      </c>
      <c r="AH1271" s="14" t="inlineStr">
        <is>
          <t>Y: M1 | N: none | X: none | U: M2, M3, M4, M5. See dataset-specific evidence note in MCDM_Grades and the complete rules in MCDM_Rubric.</t>
        </is>
      </c>
      <c r="AI1271" s="27" t="n"/>
      <c r="AJ1271" s="14" t="inlineStr">
        <is>
          <t>https://www.kaggle.com/datasets/mahyeks/pothrgbd-rgb-and-depth-images-of-potholes</t>
        </is>
      </c>
      <c r="AK1271" s="27" t="n"/>
      <c r="AL1271" s="14" t="inlineStr">
        <is>
          <t>P: primary documentation (not evaluator-verified data quality)</t>
        </is>
      </c>
      <c r="AM1271" s="27" t="n"/>
      <c r="AN1271" s="14" t="inlineStr">
        <is>
          <t>Kaggle dataset 7366793 v1</t>
        </is>
      </c>
      <c r="AO1271" s="27" t="n"/>
      <c r="AP1271" s="14" t="inlineStr">
        <is>
          <t>2026-09-07</t>
        </is>
      </c>
      <c r="AQ1271" s="27" t="n"/>
      <c r="AR1271" s="14">
        <f>IF(AND(AS1271=5,LEN(AW1271)=5,LEN(SUBSTITUTE(SUBSTITUTE(SUBSTITUTE(SUBSTITUTE(AW1271,"Y",""),"N",""),"U",""),"X",""))=0),1,0)</f>
        <v/>
      </c>
      <c r="AS1271" s="14">
        <f>COUNTA(G1271,J1271,M1271,P1271,S1271)</f>
        <v/>
      </c>
      <c r="AT1271" s="14">
        <f>SUM(IF(OR(G1271="Y",G1271="N",G1271="U",G1271="X"),IF(G1271=F1271,1,0),0),IF(OR(J1271="Y",J1271="N",J1271="U",J1271="X"),IF(J1271=I1271,1,0),0),IF(OR(M1271="Y",M1271="N",M1271="U",M1271="X"),IF(M1271=L1271,1,0),0),IF(OR(P1271="Y",P1271="N",P1271="U",P1271="X"),IF(P1271=O1271,1,0),0),IF(OR(S1271="Y",S1271="N",S1271="U",S1271="X"),IF(S1271=R1271,1,0),0))</f>
        <v/>
      </c>
      <c r="AU1271" s="14">
        <f>A1271&amp;"|"&amp;LEFT(C1271,1)</f>
        <v/>
      </c>
      <c r="AV1271" s="14">
        <f>F1271&amp;I1271&amp;L1271&amp;O1271&amp;R1271</f>
        <v/>
      </c>
      <c r="AW1271" s="14">
        <f>G1271&amp;J1271&amp;M1271&amp;P1271&amp;S1271</f>
        <v/>
      </c>
    </row>
    <row r="1272" ht="70" customHeight="1">
      <c r="A1272" s="14" t="inlineStr">
        <is>
          <t>DS-159</t>
        </is>
      </c>
      <c r="B1272" s="14" t="inlineStr">
        <is>
          <t>PothRGBD: RGB and Depth Images of Potholes</t>
        </is>
      </c>
      <c r="C1272" s="14" t="inlineStr">
        <is>
          <t>V Test Readiness</t>
        </is>
      </c>
      <c r="D1272" s="14">
        <f>MCDM_Settings!$D$13</f>
        <v/>
      </c>
      <c r="E1272" s="14" t="inlineStr">
        <is>
          <t>V1 Identify test data</t>
        </is>
      </c>
      <c r="F1272" s="21" t="inlineStr">
        <is>
          <t>U</t>
        </is>
      </c>
      <c r="G1272" s="23" t="n"/>
      <c r="H1272" s="14" t="inlineStr">
        <is>
          <t>V2 Define the splits</t>
        </is>
      </c>
      <c r="I1272" s="21" t="inlineStr">
        <is>
          <t>U</t>
        </is>
      </c>
      <c r="J1272" s="23" t="n"/>
      <c r="K1272" s="14" t="inlineStr">
        <is>
          <t>V3 Prevent leakage</t>
        </is>
      </c>
      <c r="L1272" s="21" t="inlineStr">
        <is>
          <t>U</t>
        </is>
      </c>
      <c r="M1272" s="23" t="n"/>
      <c r="N1272" s="14" t="inlineStr">
        <is>
          <t>V4 Provide a baseline</t>
        </is>
      </c>
      <c r="O1272" s="21" t="inlineStr">
        <is>
          <t>U</t>
        </is>
      </c>
      <c r="P1272" s="23" t="n"/>
      <c r="Q1272" s="14" t="inlineStr">
        <is>
          <t>V5 Report uncertainty</t>
        </is>
      </c>
      <c r="R1272" s="21" t="inlineStr">
        <is>
          <t>U</t>
        </is>
      </c>
      <c r="S1272" s="23" t="n"/>
      <c r="T1272" s="14">
        <f>IF(Z1272=0,IF(ISNUMBER(SEARCH("X",AV1272)),"Unrated (0-5; X)","Unrated (0-5)"),IF(Z1272=1,V1272&amp;"/5",V1272&amp;"-"&amp;X1272&amp;"/5 (P"&amp;IF(ISNUMBER(SEARCH("X",AV1272)),"; X","")&amp;")"))</f>
        <v/>
      </c>
      <c r="U1272" s="26">
        <f>IF(AS1272=0,"",IF(AR1272=0,"Incomplete/invalid",IF(AA1272=0,IF(ISNUMBER(SEARCH("X",AW1272)),"Unrated (0-5; X)","Unrated (0-5)"),IF(AA1272=1,W1272&amp;"/5",W1272&amp;"-"&amp;Y1272&amp;"/5 (P"&amp;IF(ISNUMBER(SEARCH("X",AW1272)),"; X","")&amp;")"))))</f>
        <v/>
      </c>
      <c r="V1272" s="53">
        <f>LEN(AV1272)-LEN(SUBSTITUTE(AV1272,"Y",""))</f>
        <v/>
      </c>
      <c r="W1272" s="54">
        <f>IF(AR1272=1,LEN(AW1272)-LEN(SUBSTITUTE(AW1272,"Y","")),"")</f>
        <v/>
      </c>
      <c r="X1272" s="53">
        <f>5-(LEN(AV1272)-LEN(SUBSTITUTE(AV1272,"N","")))</f>
        <v/>
      </c>
      <c r="Y1272" s="54">
        <f>IF(AR1272=1,5-(LEN(AW1272)-LEN(SUBSTITUTE(AW1272,"N",""))),"")</f>
        <v/>
      </c>
      <c r="Z1272" s="55">
        <f>(V1272+5-X1272)/5</f>
        <v/>
      </c>
      <c r="AA1272" s="56">
        <f>IF(AR1272=1,(W1272+5-Y1272)/5,"")</f>
        <v/>
      </c>
      <c r="AB1272" s="57">
        <f>D1272*V1272/5</f>
        <v/>
      </c>
      <c r="AC1272" s="58">
        <f>IF(AR1272=1,D1272*W1272/5,"")</f>
        <v/>
      </c>
      <c r="AD1272" s="57">
        <f>D1272*X1272/5</f>
        <v/>
      </c>
      <c r="AE1272" s="58">
        <f>IF(AR1272=1,D1272*Y1272/5,"")</f>
        <v/>
      </c>
      <c r="AF1272" s="57">
        <f>D1272*Z1272</f>
        <v/>
      </c>
      <c r="AG1272" s="58">
        <f>IF(AR1272=1,D1272*AA1272,"")</f>
        <v/>
      </c>
      <c r="AH1272" s="14" t="inlineStr">
        <is>
          <t>Y: none | N: none | X: none | U: V1, V2, V3, V4, V5. See dataset-specific evidence note in MCDM_Grades and the complete rules in MCDM_Rubric.</t>
        </is>
      </c>
      <c r="AI1272" s="27" t="n"/>
      <c r="AJ1272" s="14" t="inlineStr">
        <is>
          <t>https://www.kaggle.com/datasets/mahyeks/pothrgbd-rgb-and-depth-images-of-potholes</t>
        </is>
      </c>
      <c r="AK1272" s="27" t="n"/>
      <c r="AL1272" s="14" t="inlineStr">
        <is>
          <t>P: primary documentation (not evaluator-verified data quality)</t>
        </is>
      </c>
      <c r="AM1272" s="27" t="n"/>
      <c r="AN1272" s="14" t="inlineStr">
        <is>
          <t>Kaggle dataset 7366793 v1</t>
        </is>
      </c>
      <c r="AO1272" s="27" t="n"/>
      <c r="AP1272" s="14" t="inlineStr">
        <is>
          <t>2026-09-07</t>
        </is>
      </c>
      <c r="AQ1272" s="27" t="n"/>
      <c r="AR1272" s="14">
        <f>IF(AND(AS1272=5,LEN(AW1272)=5,LEN(SUBSTITUTE(SUBSTITUTE(SUBSTITUTE(SUBSTITUTE(AW1272,"Y",""),"N",""),"U",""),"X",""))=0),1,0)</f>
        <v/>
      </c>
      <c r="AS1272" s="14">
        <f>COUNTA(G1272,J1272,M1272,P1272,S1272)</f>
        <v/>
      </c>
      <c r="AT1272" s="14">
        <f>SUM(IF(OR(G1272="Y",G1272="N",G1272="U",G1272="X"),IF(G1272=F1272,1,0),0),IF(OR(J1272="Y",J1272="N",J1272="U",J1272="X"),IF(J1272=I1272,1,0),0),IF(OR(M1272="Y",M1272="N",M1272="U",M1272="X"),IF(M1272=L1272,1,0),0),IF(OR(P1272="Y",P1272="N",P1272="U",P1272="X"),IF(P1272=O1272,1,0),0),IF(OR(S1272="Y",S1272="N",S1272="U",S1272="X"),IF(S1272=R1272,1,0),0))</f>
        <v/>
      </c>
      <c r="AU1272" s="14">
        <f>A1272&amp;"|"&amp;LEFT(C1272,1)</f>
        <v/>
      </c>
      <c r="AV1272" s="14">
        <f>F1272&amp;I1272&amp;L1272&amp;O1272&amp;R1272</f>
        <v/>
      </c>
      <c r="AW1272" s="14">
        <f>G1272&amp;J1272&amp;M1272&amp;P1272&amp;S1272</f>
        <v/>
      </c>
    </row>
    <row r="1273" ht="70" customHeight="1">
      <c r="A1273" s="14" t="inlineStr">
        <is>
          <t>DS-159</t>
        </is>
      </c>
      <c r="B1273" s="14" t="inlineStr">
        <is>
          <t>PothRGBD: RGB and Depth Images of Potholes</t>
        </is>
      </c>
      <c r="C1273" s="14" t="inlineStr">
        <is>
          <t>E Engineering Value</t>
        </is>
      </c>
      <c r="D1273" s="14">
        <f>MCDM_Settings!$D$14</f>
        <v/>
      </c>
      <c r="E1273" s="14" t="inlineStr">
        <is>
          <t>E1 Define the outcome</t>
        </is>
      </c>
      <c r="F1273" s="21" t="inlineStr">
        <is>
          <t>U</t>
        </is>
      </c>
      <c r="G1273" s="23" t="n"/>
      <c r="H1273" s="14" t="inlineStr">
        <is>
          <t>E2 Provide measurements</t>
        </is>
      </c>
      <c r="I1273" s="21" t="inlineStr">
        <is>
          <t>U</t>
        </is>
      </c>
      <c r="J1273" s="23" t="n"/>
      <c r="K1273" s="14" t="inlineStr">
        <is>
          <t>E3 Link the records</t>
        </is>
      </c>
      <c r="L1273" s="21" t="inlineStr">
        <is>
          <t>U</t>
        </is>
      </c>
      <c r="M1273" s="23" t="n"/>
      <c r="N1273" s="14" t="inlineStr">
        <is>
          <t>E4 Map agency needs</t>
        </is>
      </c>
      <c r="O1273" s="21" t="inlineStr">
        <is>
          <t>U</t>
        </is>
      </c>
      <c r="P1273" s="23" t="n"/>
      <c r="Q1273" s="14" t="inlineStr">
        <is>
          <t>E5 Validate the decision</t>
        </is>
      </c>
      <c r="R1273" s="21" t="inlineStr">
        <is>
          <t>U</t>
        </is>
      </c>
      <c r="S1273" s="23" t="n"/>
      <c r="T1273" s="14">
        <f>IF(Z1273=0,IF(ISNUMBER(SEARCH("X",AV1273)),"Unrated (0-5; X)","Unrated (0-5)"),IF(Z1273=1,V1273&amp;"/5",V1273&amp;"-"&amp;X1273&amp;"/5 (P"&amp;IF(ISNUMBER(SEARCH("X",AV1273)),"; X","")&amp;")"))</f>
        <v/>
      </c>
      <c r="U1273" s="26">
        <f>IF(AS1273=0,"",IF(AR1273=0,"Incomplete/invalid",IF(AA1273=0,IF(ISNUMBER(SEARCH("X",AW1273)),"Unrated (0-5; X)","Unrated (0-5)"),IF(AA1273=1,W1273&amp;"/5",W1273&amp;"-"&amp;Y1273&amp;"/5 (P"&amp;IF(ISNUMBER(SEARCH("X",AW1273)),"; X","")&amp;")"))))</f>
        <v/>
      </c>
      <c r="V1273" s="53">
        <f>LEN(AV1273)-LEN(SUBSTITUTE(AV1273,"Y",""))</f>
        <v/>
      </c>
      <c r="W1273" s="54">
        <f>IF(AR1273=1,LEN(AW1273)-LEN(SUBSTITUTE(AW1273,"Y","")),"")</f>
        <v/>
      </c>
      <c r="X1273" s="53">
        <f>5-(LEN(AV1273)-LEN(SUBSTITUTE(AV1273,"N","")))</f>
        <v/>
      </c>
      <c r="Y1273" s="54">
        <f>IF(AR1273=1,5-(LEN(AW1273)-LEN(SUBSTITUTE(AW1273,"N",""))),"")</f>
        <v/>
      </c>
      <c r="Z1273" s="55">
        <f>(V1273+5-X1273)/5</f>
        <v/>
      </c>
      <c r="AA1273" s="56">
        <f>IF(AR1273=1,(W1273+5-Y1273)/5,"")</f>
        <v/>
      </c>
      <c r="AB1273" s="57">
        <f>D1273*V1273/5</f>
        <v/>
      </c>
      <c r="AC1273" s="58">
        <f>IF(AR1273=1,D1273*W1273/5,"")</f>
        <v/>
      </c>
      <c r="AD1273" s="57">
        <f>D1273*X1273/5</f>
        <v/>
      </c>
      <c r="AE1273" s="58">
        <f>IF(AR1273=1,D1273*Y1273/5,"")</f>
        <v/>
      </c>
      <c r="AF1273" s="57">
        <f>D1273*Z1273</f>
        <v/>
      </c>
      <c r="AG1273" s="58">
        <f>IF(AR1273=1,D1273*AA1273,"")</f>
        <v/>
      </c>
      <c r="AH1273" s="14" t="inlineStr">
        <is>
          <t>Y: none | N: none | X: none | U: E1, E2, E3, E4, E5. See dataset-specific evidence note in MCDM_Grades and the complete rules in MCDM_Rubric.</t>
        </is>
      </c>
      <c r="AI1273" s="27" t="n"/>
      <c r="AJ1273" s="14" t="inlineStr">
        <is>
          <t>https://www.kaggle.com/datasets/mahyeks/pothrgbd-rgb-and-depth-images-of-potholes</t>
        </is>
      </c>
      <c r="AK1273" s="27" t="n"/>
      <c r="AL1273" s="14" t="inlineStr">
        <is>
          <t>P: primary documentation (not evaluator-verified data quality)</t>
        </is>
      </c>
      <c r="AM1273" s="27" t="n"/>
      <c r="AN1273" s="14" t="inlineStr">
        <is>
          <t>Kaggle dataset 7366793 v1</t>
        </is>
      </c>
      <c r="AO1273" s="27" t="n"/>
      <c r="AP1273" s="14" t="inlineStr">
        <is>
          <t>2026-09-07</t>
        </is>
      </c>
      <c r="AQ1273" s="27" t="n"/>
      <c r="AR1273" s="14">
        <f>IF(AND(AS1273=5,LEN(AW1273)=5,LEN(SUBSTITUTE(SUBSTITUTE(SUBSTITUTE(SUBSTITUTE(AW1273,"Y",""),"N",""),"U",""),"X",""))=0),1,0)</f>
        <v/>
      </c>
      <c r="AS1273" s="14">
        <f>COUNTA(G1273,J1273,M1273,P1273,S1273)</f>
        <v/>
      </c>
      <c r="AT1273" s="14">
        <f>SUM(IF(OR(G1273="Y",G1273="N",G1273="U",G1273="X"),IF(G1273=F1273,1,0),0),IF(OR(J1273="Y",J1273="N",J1273="U",J1273="X"),IF(J1273=I1273,1,0),0),IF(OR(M1273="Y",M1273="N",M1273="U",M1273="X"),IF(M1273=L1273,1,0),0),IF(OR(P1273="Y",P1273="N",P1273="U",P1273="X"),IF(P1273=O1273,1,0),0),IF(OR(S1273="Y",S1273="N",S1273="U",S1273="X"),IF(S1273=R1273,1,0),0))</f>
        <v/>
      </c>
      <c r="AU1273" s="14">
        <f>A1273&amp;"|"&amp;LEFT(C1273,1)</f>
        <v/>
      </c>
      <c r="AV1273" s="14">
        <f>F1273&amp;I1273&amp;L1273&amp;O1273&amp;R1273</f>
        <v/>
      </c>
      <c r="AW1273" s="14">
        <f>G1273&amp;J1273&amp;M1273&amp;P1273&amp;S1273</f>
        <v/>
      </c>
    </row>
    <row r="1274" ht="70" customHeight="1">
      <c r="A1274" s="14" t="inlineStr">
        <is>
          <t>DS-160</t>
        </is>
      </c>
      <c r="B1274" s="14" t="inlineStr">
        <is>
          <t>PVS - Passive Vehicular Sensors Datasets</t>
        </is>
      </c>
      <c r="C1274" s="14" t="inlineStr">
        <is>
          <t>A Access</t>
        </is>
      </c>
      <c r="D1274" s="14">
        <f>MCDM_Settings!$D$7</f>
        <v/>
      </c>
      <c r="E1274" s="14" t="inlineStr">
        <is>
          <t>A1 Find the release</t>
        </is>
      </c>
      <c r="F1274" s="21" t="inlineStr">
        <is>
          <t>Y</t>
        </is>
      </c>
      <c r="G1274" s="23" t="n"/>
      <c r="H1274" s="14" t="inlineStr">
        <is>
          <t>A2 Get the data</t>
        </is>
      </c>
      <c r="I1274" s="21" t="inlineStr">
        <is>
          <t>Y</t>
        </is>
      </c>
      <c r="J1274" s="23" t="n"/>
      <c r="K1274" s="14" t="inlineStr">
        <is>
          <t>A3 Check the license</t>
        </is>
      </c>
      <c r="L1274" s="21" t="inlineStr">
        <is>
          <t>U</t>
        </is>
      </c>
      <c r="M1274" s="23" t="n"/>
      <c r="N1274" s="14" t="inlineStr">
        <is>
          <t>A4 Check other rights</t>
        </is>
      </c>
      <c r="O1274" s="21" t="inlineStr">
        <is>
          <t>U</t>
        </is>
      </c>
      <c r="P1274" s="23" t="n"/>
      <c r="Q1274" s="14" t="inlineStr">
        <is>
          <t>A5 Open a sample</t>
        </is>
      </c>
      <c r="R1274" s="21" t="inlineStr">
        <is>
          <t>U</t>
        </is>
      </c>
      <c r="S1274" s="23" t="n"/>
      <c r="T1274" s="14">
        <f>IF(Z1274=0,IF(ISNUMBER(SEARCH("X",AV1274)),"Unrated (0-5; X)","Unrated (0-5)"),IF(Z1274=1,V1274&amp;"/5",V1274&amp;"-"&amp;X1274&amp;"/5 (P"&amp;IF(ISNUMBER(SEARCH("X",AV1274)),"; X","")&amp;")"))</f>
        <v/>
      </c>
      <c r="U1274" s="26">
        <f>IF(AS1274=0,"",IF(AR1274=0,"Incomplete/invalid",IF(AA1274=0,IF(ISNUMBER(SEARCH("X",AW1274)),"Unrated (0-5; X)","Unrated (0-5)"),IF(AA1274=1,W1274&amp;"/5",W1274&amp;"-"&amp;Y1274&amp;"/5 (P"&amp;IF(ISNUMBER(SEARCH("X",AW1274)),"; X","")&amp;")"))))</f>
        <v/>
      </c>
      <c r="V1274" s="53">
        <f>LEN(AV1274)-LEN(SUBSTITUTE(AV1274,"Y",""))</f>
        <v/>
      </c>
      <c r="W1274" s="54">
        <f>IF(AR1274=1,LEN(AW1274)-LEN(SUBSTITUTE(AW1274,"Y","")),"")</f>
        <v/>
      </c>
      <c r="X1274" s="53">
        <f>5-(LEN(AV1274)-LEN(SUBSTITUTE(AV1274,"N","")))</f>
        <v/>
      </c>
      <c r="Y1274" s="54">
        <f>IF(AR1274=1,5-(LEN(AW1274)-LEN(SUBSTITUTE(AW1274,"N",""))),"")</f>
        <v/>
      </c>
      <c r="Z1274" s="55">
        <f>(V1274+5-X1274)/5</f>
        <v/>
      </c>
      <c r="AA1274" s="56">
        <f>IF(AR1274=1,(W1274+5-Y1274)/5,"")</f>
        <v/>
      </c>
      <c r="AB1274" s="57">
        <f>D1274*V1274/5</f>
        <v/>
      </c>
      <c r="AC1274" s="58">
        <f>IF(AR1274=1,D1274*W1274/5,"")</f>
        <v/>
      </c>
      <c r="AD1274" s="57">
        <f>D1274*X1274/5</f>
        <v/>
      </c>
      <c r="AE1274" s="58">
        <f>IF(AR1274=1,D1274*Y1274/5,"")</f>
        <v/>
      </c>
      <c r="AF1274" s="57">
        <f>D1274*Z1274</f>
        <v/>
      </c>
      <c r="AG1274" s="58">
        <f>IF(AR1274=1,D1274*AA1274,"")</f>
        <v/>
      </c>
      <c r="AH1274" s="14" t="inlineStr">
        <is>
          <t>Y: A1, A2 | N: none | X: none | U: A3, A4, A5. See dataset-specific evidence note in MCDM_Grades and the complete rules in MCDM_Rubric.</t>
        </is>
      </c>
      <c r="AI1274" s="27" t="n"/>
      <c r="AJ1274" s="14" t="inlineStr">
        <is>
          <t>https://github.com/jefmenegazzo/Intelligent-Vehicle-Perception-Based-on-Inertial-Sensing-and-Artificial-Intelligence</t>
        </is>
      </c>
      <c r="AK1274" s="27" t="n"/>
      <c r="AL1274" s="14" t="inlineStr">
        <is>
          <t>P: primary documentation (not evaluator-verified data quality)</t>
        </is>
      </c>
      <c r="AM1274" s="27" t="n"/>
      <c r="AN1274" s="14" t="inlineStr">
        <is>
          <t>54b5ca19984e9c2a8aae2985ee147f3176871a86</t>
        </is>
      </c>
      <c r="AO1274" s="27" t="n"/>
      <c r="AP1274" s="14" t="inlineStr">
        <is>
          <t>2026-09-07</t>
        </is>
      </c>
      <c r="AQ1274" s="27" t="n"/>
      <c r="AR1274" s="14">
        <f>IF(AND(AS1274=5,LEN(AW1274)=5,LEN(SUBSTITUTE(SUBSTITUTE(SUBSTITUTE(SUBSTITUTE(AW1274,"Y",""),"N",""),"U",""),"X",""))=0),1,0)</f>
        <v/>
      </c>
      <c r="AS1274" s="14">
        <f>COUNTA(G1274,J1274,M1274,P1274,S1274)</f>
        <v/>
      </c>
      <c r="AT1274" s="14">
        <f>SUM(IF(OR(G1274="Y",G1274="N",G1274="U",G1274="X"),IF(G1274=F1274,1,0),0),IF(OR(J1274="Y",J1274="N",J1274="U",J1274="X"),IF(J1274=I1274,1,0),0),IF(OR(M1274="Y",M1274="N",M1274="U",M1274="X"),IF(M1274=L1274,1,0),0),IF(OR(P1274="Y",P1274="N",P1274="U",P1274="X"),IF(P1274=O1274,1,0),0),IF(OR(S1274="Y",S1274="N",S1274="U",S1274="X"),IF(S1274=R1274,1,0),0))</f>
        <v/>
      </c>
      <c r="AU1274" s="14">
        <f>A1274&amp;"|"&amp;LEFT(C1274,1)</f>
        <v/>
      </c>
      <c r="AV1274" s="14">
        <f>F1274&amp;I1274&amp;L1274&amp;O1274&amp;R1274</f>
        <v/>
      </c>
      <c r="AW1274" s="14">
        <f>G1274&amp;J1274&amp;M1274&amp;P1274&amp;S1274</f>
        <v/>
      </c>
    </row>
    <row r="1275" ht="70" customHeight="1">
      <c r="A1275" s="14" t="inlineStr">
        <is>
          <t>DS-160</t>
        </is>
      </c>
      <c r="B1275" s="14" t="inlineStr">
        <is>
          <t>PVS - Passive Vehicular Sensors Datasets</t>
        </is>
      </c>
      <c r="C1275" s="14" t="inlineStr">
        <is>
          <t>L Label Quality</t>
        </is>
      </c>
      <c r="D1275" s="14">
        <f>MCDM_Settings!$D$8</f>
        <v/>
      </c>
      <c r="E1275" s="14" t="inlineStr">
        <is>
          <t>L1 Define the targets</t>
        </is>
      </c>
      <c r="F1275" s="21" t="inlineStr">
        <is>
          <t>Y</t>
        </is>
      </c>
      <c r="G1275" s="23" t="n"/>
      <c r="H1275" s="14" t="inlineStr">
        <is>
          <t>L2 Explain the rules</t>
        </is>
      </c>
      <c r="I1275" s="21" t="inlineStr">
        <is>
          <t>U</t>
        </is>
      </c>
      <c r="J1275" s="23" t="n"/>
      <c r="K1275" s="14" t="inlineStr">
        <is>
          <t>L3 Identify the team</t>
        </is>
      </c>
      <c r="L1275" s="21" t="inlineStr">
        <is>
          <t>U</t>
        </is>
      </c>
      <c r="M1275" s="23" t="n"/>
      <c r="N1275" s="14" t="inlineStr">
        <is>
          <t>L4 Review and correct</t>
        </is>
      </c>
      <c r="O1275" s="21" t="inlineStr">
        <is>
          <t>U</t>
        </is>
      </c>
      <c r="P1275" s="23" t="n"/>
      <c r="Q1275" s="14" t="inlineStr">
        <is>
          <t>L5 Measure reliability</t>
        </is>
      </c>
      <c r="R1275" s="21" t="inlineStr">
        <is>
          <t>U</t>
        </is>
      </c>
      <c r="S1275" s="23" t="n"/>
      <c r="T1275" s="14">
        <f>IF(Z1275=0,IF(ISNUMBER(SEARCH("X",AV1275)),"Unrated (0-5; X)","Unrated (0-5)"),IF(Z1275=1,V1275&amp;"/5",V1275&amp;"-"&amp;X1275&amp;"/5 (P"&amp;IF(ISNUMBER(SEARCH("X",AV1275)),"; X","")&amp;")"))</f>
        <v/>
      </c>
      <c r="U1275" s="26">
        <f>IF(AS1275=0,"",IF(AR1275=0,"Incomplete/invalid",IF(AA1275=0,IF(ISNUMBER(SEARCH("X",AW1275)),"Unrated (0-5; X)","Unrated (0-5)"),IF(AA1275=1,W1275&amp;"/5",W1275&amp;"-"&amp;Y1275&amp;"/5 (P"&amp;IF(ISNUMBER(SEARCH("X",AW1275)),"; X","")&amp;")"))))</f>
        <v/>
      </c>
      <c r="V1275" s="53">
        <f>LEN(AV1275)-LEN(SUBSTITUTE(AV1275,"Y",""))</f>
        <v/>
      </c>
      <c r="W1275" s="54">
        <f>IF(AR1275=1,LEN(AW1275)-LEN(SUBSTITUTE(AW1275,"Y","")),"")</f>
        <v/>
      </c>
      <c r="X1275" s="53">
        <f>5-(LEN(AV1275)-LEN(SUBSTITUTE(AV1275,"N","")))</f>
        <v/>
      </c>
      <c r="Y1275" s="54">
        <f>IF(AR1275=1,5-(LEN(AW1275)-LEN(SUBSTITUTE(AW1275,"N",""))),"")</f>
        <v/>
      </c>
      <c r="Z1275" s="55">
        <f>(V1275+5-X1275)/5</f>
        <v/>
      </c>
      <c r="AA1275" s="56">
        <f>IF(AR1275=1,(W1275+5-Y1275)/5,"")</f>
        <v/>
      </c>
      <c r="AB1275" s="57">
        <f>D1275*V1275/5</f>
        <v/>
      </c>
      <c r="AC1275" s="58">
        <f>IF(AR1275=1,D1275*W1275/5,"")</f>
        <v/>
      </c>
      <c r="AD1275" s="57">
        <f>D1275*X1275/5</f>
        <v/>
      </c>
      <c r="AE1275" s="58">
        <f>IF(AR1275=1,D1275*Y1275/5,"")</f>
        <v/>
      </c>
      <c r="AF1275" s="57">
        <f>D1275*Z1275</f>
        <v/>
      </c>
      <c r="AG1275" s="58">
        <f>IF(AR1275=1,D1275*AA1275,"")</f>
        <v/>
      </c>
      <c r="AH1275" s="14" t="inlineStr">
        <is>
          <t>Y: L1 | N: none | X: none | U: L2, L3, L4, L5. See dataset-specific evidence note in MCDM_Grades and the complete rules in MCDM_Rubric.</t>
        </is>
      </c>
      <c r="AI1275" s="27" t="n"/>
      <c r="AJ1275" s="14" t="inlineStr">
        <is>
          <t>https://github.com/jefmenegazzo/Intelligent-Vehicle-Perception-Based-on-Inertial-Sensing-and-Artificial-Intelligence</t>
        </is>
      </c>
      <c r="AK1275" s="27" t="n"/>
      <c r="AL1275" s="14" t="inlineStr">
        <is>
          <t>P: primary documentation (not evaluator-verified data quality)</t>
        </is>
      </c>
      <c r="AM1275" s="27" t="n"/>
      <c r="AN1275" s="14" t="inlineStr">
        <is>
          <t>54b5ca19984e9c2a8aae2985ee147f3176871a86</t>
        </is>
      </c>
      <c r="AO1275" s="27" t="n"/>
      <c r="AP1275" s="14" t="inlineStr">
        <is>
          <t>2026-09-07</t>
        </is>
      </c>
      <c r="AQ1275" s="27" t="n"/>
      <c r="AR1275" s="14">
        <f>IF(AND(AS1275=5,LEN(AW1275)=5,LEN(SUBSTITUTE(SUBSTITUTE(SUBSTITUTE(SUBSTITUTE(AW1275,"Y",""),"N",""),"U",""),"X",""))=0),1,0)</f>
        <v/>
      </c>
      <c r="AS1275" s="14">
        <f>COUNTA(G1275,J1275,M1275,P1275,S1275)</f>
        <v/>
      </c>
      <c r="AT1275" s="14">
        <f>SUM(IF(OR(G1275="Y",G1275="N",G1275="U",G1275="X"),IF(G1275=F1275,1,0),0),IF(OR(J1275="Y",J1275="N",J1275="U",J1275="X"),IF(J1275=I1275,1,0),0),IF(OR(M1275="Y",M1275="N",M1275="U",M1275="X"),IF(M1275=L1275,1,0),0),IF(OR(P1275="Y",P1275="N",P1275="U",P1275="X"),IF(P1275=O1275,1,0),0),IF(OR(S1275="Y",S1275="N",S1275="U",S1275="X"),IF(S1275=R1275,1,0),0))</f>
        <v/>
      </c>
      <c r="AU1275" s="14">
        <f>A1275&amp;"|"&amp;LEFT(C1275,1)</f>
        <v/>
      </c>
      <c r="AV1275" s="14">
        <f>F1275&amp;I1275&amp;L1275&amp;O1275&amp;R1275</f>
        <v/>
      </c>
      <c r="AW1275" s="14">
        <f>G1275&amp;J1275&amp;M1275&amp;P1275&amp;S1275</f>
        <v/>
      </c>
    </row>
    <row r="1276" ht="70" customHeight="1">
      <c r="A1276" s="14" t="inlineStr">
        <is>
          <t>DS-160</t>
        </is>
      </c>
      <c r="B1276" s="14" t="inlineStr">
        <is>
          <t>PVS - Passive Vehicular Sensors Datasets</t>
        </is>
      </c>
      <c r="C1276" s="14" t="inlineStr">
        <is>
          <t>D Documentation</t>
        </is>
      </c>
      <c r="D1276" s="14">
        <f>MCDM_Settings!$D$9</f>
        <v/>
      </c>
      <c r="E1276" s="14" t="inlineStr">
        <is>
          <t>D1 Describe the files</t>
        </is>
      </c>
      <c r="F1276" s="21" t="inlineStr">
        <is>
          <t>U</t>
        </is>
      </c>
      <c r="G1276" s="23" t="n"/>
      <c r="H1276" s="14" t="inlineStr">
        <is>
          <t>D2 Explain the source</t>
        </is>
      </c>
      <c r="I1276" s="21" t="inlineStr">
        <is>
          <t>Y</t>
        </is>
      </c>
      <c r="J1276" s="23" t="n"/>
      <c r="K1276" s="14" t="inlineStr">
        <is>
          <t>D3 Track the version</t>
        </is>
      </c>
      <c r="L1276" s="21" t="inlineStr">
        <is>
          <t>U</t>
        </is>
      </c>
      <c r="M1276" s="23" t="n"/>
      <c r="N1276" s="14" t="inlineStr">
        <is>
          <t>D4 State the limits</t>
        </is>
      </c>
      <c r="O1276" s="21" t="inlineStr">
        <is>
          <t>Y</t>
        </is>
      </c>
      <c r="P1276" s="23" t="n"/>
      <c r="Q1276" s="14" t="inlineStr">
        <is>
          <t>D5 Locate the details</t>
        </is>
      </c>
      <c r="R1276" s="21" t="inlineStr">
        <is>
          <t>Y</t>
        </is>
      </c>
      <c r="S1276" s="23" t="n"/>
      <c r="T1276" s="14">
        <f>IF(Z1276=0,IF(ISNUMBER(SEARCH("X",AV1276)),"Unrated (0-5; X)","Unrated (0-5)"),IF(Z1276=1,V1276&amp;"/5",V1276&amp;"-"&amp;X1276&amp;"/5 (P"&amp;IF(ISNUMBER(SEARCH("X",AV1276)),"; X","")&amp;")"))</f>
        <v/>
      </c>
      <c r="U1276" s="26">
        <f>IF(AS1276=0,"",IF(AR1276=0,"Incomplete/invalid",IF(AA1276=0,IF(ISNUMBER(SEARCH("X",AW1276)),"Unrated (0-5; X)","Unrated (0-5)"),IF(AA1276=1,W1276&amp;"/5",W1276&amp;"-"&amp;Y1276&amp;"/5 (P"&amp;IF(ISNUMBER(SEARCH("X",AW1276)),"; X","")&amp;")"))))</f>
        <v/>
      </c>
      <c r="V1276" s="53">
        <f>LEN(AV1276)-LEN(SUBSTITUTE(AV1276,"Y",""))</f>
        <v/>
      </c>
      <c r="W1276" s="54">
        <f>IF(AR1276=1,LEN(AW1276)-LEN(SUBSTITUTE(AW1276,"Y","")),"")</f>
        <v/>
      </c>
      <c r="X1276" s="53">
        <f>5-(LEN(AV1276)-LEN(SUBSTITUTE(AV1276,"N","")))</f>
        <v/>
      </c>
      <c r="Y1276" s="54">
        <f>IF(AR1276=1,5-(LEN(AW1276)-LEN(SUBSTITUTE(AW1276,"N",""))),"")</f>
        <v/>
      </c>
      <c r="Z1276" s="55">
        <f>(V1276+5-X1276)/5</f>
        <v/>
      </c>
      <c r="AA1276" s="56">
        <f>IF(AR1276=1,(W1276+5-Y1276)/5,"")</f>
        <v/>
      </c>
      <c r="AB1276" s="57">
        <f>D1276*V1276/5</f>
        <v/>
      </c>
      <c r="AC1276" s="58">
        <f>IF(AR1276=1,D1276*W1276/5,"")</f>
        <v/>
      </c>
      <c r="AD1276" s="57">
        <f>D1276*X1276/5</f>
        <v/>
      </c>
      <c r="AE1276" s="58">
        <f>IF(AR1276=1,D1276*Y1276/5,"")</f>
        <v/>
      </c>
      <c r="AF1276" s="57">
        <f>D1276*Z1276</f>
        <v/>
      </c>
      <c r="AG1276" s="58">
        <f>IF(AR1276=1,D1276*AA1276,"")</f>
        <v/>
      </c>
      <c r="AH1276" s="14" t="inlineStr">
        <is>
          <t>Y: D2, D4, D5 | N: none | X: none | U: D1, D3. See dataset-specific evidence note in MCDM_Grades and the complete rules in MCDM_Rubric.</t>
        </is>
      </c>
      <c r="AI1276" s="27" t="n"/>
      <c r="AJ1276" s="14" t="inlineStr">
        <is>
          <t>https://github.com/jefmenegazzo/Intelligent-Vehicle-Perception-Based-on-Inertial-Sensing-and-Artificial-Intelligence</t>
        </is>
      </c>
      <c r="AK1276" s="27" t="n"/>
      <c r="AL1276" s="14" t="inlineStr">
        <is>
          <t>P: primary documentation (not evaluator-verified data quality)</t>
        </is>
      </c>
      <c r="AM1276" s="27" t="n"/>
      <c r="AN1276" s="14" t="inlineStr">
        <is>
          <t>54b5ca19984e9c2a8aae2985ee147f3176871a86</t>
        </is>
      </c>
      <c r="AO1276" s="27" t="n"/>
      <c r="AP1276" s="14" t="inlineStr">
        <is>
          <t>2026-09-07</t>
        </is>
      </c>
      <c r="AQ1276" s="27" t="n"/>
      <c r="AR1276" s="14">
        <f>IF(AND(AS1276=5,LEN(AW1276)=5,LEN(SUBSTITUTE(SUBSTITUTE(SUBSTITUTE(SUBSTITUTE(AW1276,"Y",""),"N",""),"U",""),"X",""))=0),1,0)</f>
        <v/>
      </c>
      <c r="AS1276" s="14">
        <f>COUNTA(G1276,J1276,M1276,P1276,S1276)</f>
        <v/>
      </c>
      <c r="AT1276" s="14">
        <f>SUM(IF(OR(G1276="Y",G1276="N",G1276="U",G1276="X"),IF(G1276=F1276,1,0),0),IF(OR(J1276="Y",J1276="N",J1276="U",J1276="X"),IF(J1276=I1276,1,0),0),IF(OR(M1276="Y",M1276="N",M1276="U",M1276="X"),IF(M1276=L1276,1,0),0),IF(OR(P1276="Y",P1276="N",P1276="U",P1276="X"),IF(P1276=O1276,1,0),0),IF(OR(S1276="Y",S1276="N",S1276="U",S1276="X"),IF(S1276=R1276,1,0),0))</f>
        <v/>
      </c>
      <c r="AU1276" s="14">
        <f>A1276&amp;"|"&amp;LEFT(C1276,1)</f>
        <v/>
      </c>
      <c r="AV1276" s="14">
        <f>F1276&amp;I1276&amp;L1276&amp;O1276&amp;R1276</f>
        <v/>
      </c>
      <c r="AW1276" s="14">
        <f>G1276&amp;J1276&amp;M1276&amp;P1276&amp;S1276</f>
        <v/>
      </c>
    </row>
    <row r="1277" ht="70" customHeight="1">
      <c r="A1277" s="14" t="inlineStr">
        <is>
          <t>DS-160</t>
        </is>
      </c>
      <c r="B1277" s="14" t="inlineStr">
        <is>
          <t>PVS - Passive Vehicular Sensors Datasets</t>
        </is>
      </c>
      <c r="C1277" s="14" t="inlineStr">
        <is>
          <t>C Sample Size</t>
        </is>
      </c>
      <c r="D1277" s="14">
        <f>MCDM_Settings!$D$10</f>
        <v/>
      </c>
      <c r="E1277" s="14" t="inlineStr">
        <is>
          <t>C1 Count originals</t>
        </is>
      </c>
      <c r="F1277" s="21" t="inlineStr">
        <is>
          <t>Y</t>
        </is>
      </c>
      <c r="G1277" s="23" t="n"/>
      <c r="H1277" s="14" t="inlineStr">
        <is>
          <t>C2 Count each class</t>
        </is>
      </c>
      <c r="I1277" s="21" t="inlineStr">
        <is>
          <t>U</t>
        </is>
      </c>
      <c r="J1277" s="23" t="n"/>
      <c r="K1277" s="14" t="inlineStr">
        <is>
          <t>C3 Count each group</t>
        </is>
      </c>
      <c r="L1277" s="21" t="inlineStr">
        <is>
          <t>Y</t>
        </is>
      </c>
      <c r="M1277" s="23" t="n"/>
      <c r="N1277" s="14" t="inlineStr">
        <is>
          <t>C4 Count each split</t>
        </is>
      </c>
      <c r="O1277" s="21" t="inlineStr">
        <is>
          <t>U</t>
        </is>
      </c>
      <c r="P1277" s="23" t="n"/>
      <c r="Q1277" s="14" t="inlineStr">
        <is>
          <t>C5 Justify the size</t>
        </is>
      </c>
      <c r="R1277" s="21" t="inlineStr">
        <is>
          <t>U</t>
        </is>
      </c>
      <c r="S1277" s="23" t="n"/>
      <c r="T1277" s="14">
        <f>IF(Z1277=0,IF(ISNUMBER(SEARCH("X",AV1277)),"Unrated (0-5; X)","Unrated (0-5)"),IF(Z1277=1,V1277&amp;"/5",V1277&amp;"-"&amp;X1277&amp;"/5 (P"&amp;IF(ISNUMBER(SEARCH("X",AV1277)),"; X","")&amp;")"))</f>
        <v/>
      </c>
      <c r="U1277" s="26">
        <f>IF(AS1277=0,"",IF(AR1277=0,"Incomplete/invalid",IF(AA1277=0,IF(ISNUMBER(SEARCH("X",AW1277)),"Unrated (0-5; X)","Unrated (0-5)"),IF(AA1277=1,W1277&amp;"/5",W1277&amp;"-"&amp;Y1277&amp;"/5 (P"&amp;IF(ISNUMBER(SEARCH("X",AW1277)),"; X","")&amp;")"))))</f>
        <v/>
      </c>
      <c r="V1277" s="53">
        <f>LEN(AV1277)-LEN(SUBSTITUTE(AV1277,"Y",""))</f>
        <v/>
      </c>
      <c r="W1277" s="54">
        <f>IF(AR1277=1,LEN(AW1277)-LEN(SUBSTITUTE(AW1277,"Y","")),"")</f>
        <v/>
      </c>
      <c r="X1277" s="53">
        <f>5-(LEN(AV1277)-LEN(SUBSTITUTE(AV1277,"N","")))</f>
        <v/>
      </c>
      <c r="Y1277" s="54">
        <f>IF(AR1277=1,5-(LEN(AW1277)-LEN(SUBSTITUTE(AW1277,"N",""))),"")</f>
        <v/>
      </c>
      <c r="Z1277" s="55">
        <f>(V1277+5-X1277)/5</f>
        <v/>
      </c>
      <c r="AA1277" s="56">
        <f>IF(AR1277=1,(W1277+5-Y1277)/5,"")</f>
        <v/>
      </c>
      <c r="AB1277" s="57">
        <f>D1277*V1277/5</f>
        <v/>
      </c>
      <c r="AC1277" s="58">
        <f>IF(AR1277=1,D1277*W1277/5,"")</f>
        <v/>
      </c>
      <c r="AD1277" s="57">
        <f>D1277*X1277/5</f>
        <v/>
      </c>
      <c r="AE1277" s="58">
        <f>IF(AR1277=1,D1277*Y1277/5,"")</f>
        <v/>
      </c>
      <c r="AF1277" s="57">
        <f>D1277*Z1277</f>
        <v/>
      </c>
      <c r="AG1277" s="58">
        <f>IF(AR1277=1,D1277*AA1277,"")</f>
        <v/>
      </c>
      <c r="AH1277" s="14" t="inlineStr">
        <is>
          <t>Y: C1, C3 | N: none | X: none | U: C2, C4, C5. See dataset-specific evidence note in MCDM_Grades and the complete rules in MCDM_Rubric.</t>
        </is>
      </c>
      <c r="AI1277" s="27" t="n"/>
      <c r="AJ1277" s="14" t="inlineStr">
        <is>
          <t>https://github.com/jefmenegazzo/Intelligent-Vehicle-Perception-Based-on-Inertial-Sensing-and-Artificial-Intelligence</t>
        </is>
      </c>
      <c r="AK1277" s="27" t="n"/>
      <c r="AL1277" s="14" t="inlineStr">
        <is>
          <t>P: primary documentation (not evaluator-verified data quality)</t>
        </is>
      </c>
      <c r="AM1277" s="27" t="n"/>
      <c r="AN1277" s="14" t="inlineStr">
        <is>
          <t>54b5ca19984e9c2a8aae2985ee147f3176871a86</t>
        </is>
      </c>
      <c r="AO1277" s="27" t="n"/>
      <c r="AP1277" s="14" t="inlineStr">
        <is>
          <t>2026-09-07</t>
        </is>
      </c>
      <c r="AQ1277" s="27" t="n"/>
      <c r="AR1277" s="14">
        <f>IF(AND(AS1277=5,LEN(AW1277)=5,LEN(SUBSTITUTE(SUBSTITUTE(SUBSTITUTE(SUBSTITUTE(AW1277,"Y",""),"N",""),"U",""),"X",""))=0),1,0)</f>
        <v/>
      </c>
      <c r="AS1277" s="14">
        <f>COUNTA(G1277,J1277,M1277,P1277,S1277)</f>
        <v/>
      </c>
      <c r="AT1277" s="14">
        <f>SUM(IF(OR(G1277="Y",G1277="N",G1277="U",G1277="X"),IF(G1277=F1277,1,0),0),IF(OR(J1277="Y",J1277="N",J1277="U",J1277="X"),IF(J1277=I1277,1,0),0),IF(OR(M1277="Y",M1277="N",M1277="U",M1277="X"),IF(M1277=L1277,1,0),0),IF(OR(P1277="Y",P1277="N",P1277="U",P1277="X"),IF(P1277=O1277,1,0),0),IF(OR(S1277="Y",S1277="N",S1277="U",S1277="X"),IF(S1277=R1277,1,0),0))</f>
        <v/>
      </c>
      <c r="AU1277" s="14">
        <f>A1277&amp;"|"&amp;LEFT(C1277,1)</f>
        <v/>
      </c>
      <c r="AV1277" s="14">
        <f>F1277&amp;I1277&amp;L1277&amp;O1277&amp;R1277</f>
        <v/>
      </c>
      <c r="AW1277" s="14">
        <f>G1277&amp;J1277&amp;M1277&amp;P1277&amp;S1277</f>
        <v/>
      </c>
    </row>
    <row r="1278" ht="70" customHeight="1">
      <c r="A1278" s="14" t="inlineStr">
        <is>
          <t>DS-160</t>
        </is>
      </c>
      <c r="B1278" s="14" t="inlineStr">
        <is>
          <t>PVS - Passive Vehicular Sensors Datasets</t>
        </is>
      </c>
      <c r="C1278" s="14" t="inlineStr">
        <is>
          <t>R Domain Fit</t>
        </is>
      </c>
      <c r="D1278" s="14">
        <f>MCDM_Settings!$D$11</f>
        <v/>
      </c>
      <c r="E1278" s="14" t="inlineStr">
        <is>
          <t>R1 Define the domain</t>
        </is>
      </c>
      <c r="F1278" s="21" t="inlineStr">
        <is>
          <t>Y</t>
        </is>
      </c>
      <c r="G1278" s="23" t="n"/>
      <c r="H1278" s="14" t="inlineStr">
        <is>
          <t>R2 Describe coverage</t>
        </is>
      </c>
      <c r="I1278" s="21" t="inlineStr">
        <is>
          <t>Y</t>
        </is>
      </c>
      <c r="J1278" s="23" t="n"/>
      <c r="K1278" s="14" t="inlineStr">
        <is>
          <t>R3 Compare the target</t>
        </is>
      </c>
      <c r="L1278" s="21" t="inlineStr">
        <is>
          <t>U</t>
        </is>
      </c>
      <c r="M1278" s="23" t="n"/>
      <c r="N1278" s="14" t="inlineStr">
        <is>
          <t>R4 Check for bias</t>
        </is>
      </c>
      <c r="O1278" s="21" t="inlineStr">
        <is>
          <t>U</t>
        </is>
      </c>
      <c r="P1278" s="23" t="n"/>
      <c r="Q1278" s="14" t="inlineStr">
        <is>
          <t>R5 Test a new domain</t>
        </is>
      </c>
      <c r="R1278" s="21" t="inlineStr">
        <is>
          <t>U</t>
        </is>
      </c>
      <c r="S1278" s="23" t="n"/>
      <c r="T1278" s="14">
        <f>IF(Z1278=0,IF(ISNUMBER(SEARCH("X",AV1278)),"Unrated (0-5; X)","Unrated (0-5)"),IF(Z1278=1,V1278&amp;"/5",V1278&amp;"-"&amp;X1278&amp;"/5 (P"&amp;IF(ISNUMBER(SEARCH("X",AV1278)),"; X","")&amp;")"))</f>
        <v/>
      </c>
      <c r="U1278" s="26">
        <f>IF(AS1278=0,"",IF(AR1278=0,"Incomplete/invalid",IF(AA1278=0,IF(ISNUMBER(SEARCH("X",AW1278)),"Unrated (0-5; X)","Unrated (0-5)"),IF(AA1278=1,W1278&amp;"/5",W1278&amp;"-"&amp;Y1278&amp;"/5 (P"&amp;IF(ISNUMBER(SEARCH("X",AW1278)),"; X","")&amp;")"))))</f>
        <v/>
      </c>
      <c r="V1278" s="53">
        <f>LEN(AV1278)-LEN(SUBSTITUTE(AV1278,"Y",""))</f>
        <v/>
      </c>
      <c r="W1278" s="54">
        <f>IF(AR1278=1,LEN(AW1278)-LEN(SUBSTITUTE(AW1278,"Y","")),"")</f>
        <v/>
      </c>
      <c r="X1278" s="53">
        <f>5-(LEN(AV1278)-LEN(SUBSTITUTE(AV1278,"N","")))</f>
        <v/>
      </c>
      <c r="Y1278" s="54">
        <f>IF(AR1278=1,5-(LEN(AW1278)-LEN(SUBSTITUTE(AW1278,"N",""))),"")</f>
        <v/>
      </c>
      <c r="Z1278" s="55">
        <f>(V1278+5-X1278)/5</f>
        <v/>
      </c>
      <c r="AA1278" s="56">
        <f>IF(AR1278=1,(W1278+5-Y1278)/5,"")</f>
        <v/>
      </c>
      <c r="AB1278" s="57">
        <f>D1278*V1278/5</f>
        <v/>
      </c>
      <c r="AC1278" s="58">
        <f>IF(AR1278=1,D1278*W1278/5,"")</f>
        <v/>
      </c>
      <c r="AD1278" s="57">
        <f>D1278*X1278/5</f>
        <v/>
      </c>
      <c r="AE1278" s="58">
        <f>IF(AR1278=1,D1278*Y1278/5,"")</f>
        <v/>
      </c>
      <c r="AF1278" s="57">
        <f>D1278*Z1278</f>
        <v/>
      </c>
      <c r="AG1278" s="58">
        <f>IF(AR1278=1,D1278*AA1278,"")</f>
        <v/>
      </c>
      <c r="AH1278" s="14" t="inlineStr">
        <is>
          <t>Y: R1, R2 | N: none | X: none | U: R3, R4, R5. See dataset-specific evidence note in MCDM_Grades and the complete rules in MCDM_Rubric.</t>
        </is>
      </c>
      <c r="AI1278" s="27" t="n"/>
      <c r="AJ1278" s="14" t="inlineStr">
        <is>
          <t>https://github.com/jefmenegazzo/Intelligent-Vehicle-Perception-Based-on-Inertial-Sensing-and-Artificial-Intelligence</t>
        </is>
      </c>
      <c r="AK1278" s="27" t="n"/>
      <c r="AL1278" s="14" t="inlineStr">
        <is>
          <t>P: primary documentation (not evaluator-verified data quality)</t>
        </is>
      </c>
      <c r="AM1278" s="27" t="n"/>
      <c r="AN1278" s="14" t="inlineStr">
        <is>
          <t>54b5ca19984e9c2a8aae2985ee147f3176871a86</t>
        </is>
      </c>
      <c r="AO1278" s="27" t="n"/>
      <c r="AP1278" s="14" t="inlineStr">
        <is>
          <t>2026-09-07</t>
        </is>
      </c>
      <c r="AQ1278" s="27" t="n"/>
      <c r="AR1278" s="14">
        <f>IF(AND(AS1278=5,LEN(AW1278)=5,LEN(SUBSTITUTE(SUBSTITUTE(SUBSTITUTE(SUBSTITUTE(AW1278,"Y",""),"N",""),"U",""),"X",""))=0),1,0)</f>
        <v/>
      </c>
      <c r="AS1278" s="14">
        <f>COUNTA(G1278,J1278,M1278,P1278,S1278)</f>
        <v/>
      </c>
      <c r="AT1278" s="14">
        <f>SUM(IF(OR(G1278="Y",G1278="N",G1278="U",G1278="X"),IF(G1278=F1278,1,0),0),IF(OR(J1278="Y",J1278="N",J1278="U",J1278="X"),IF(J1278=I1278,1,0),0),IF(OR(M1278="Y",M1278="N",M1278="U",M1278="X"),IF(M1278=L1278,1,0),0),IF(OR(P1278="Y",P1278="N",P1278="U",P1278="X"),IF(P1278=O1278,1,0),0),IF(OR(S1278="Y",S1278="N",S1278="U",S1278="X"),IF(S1278=R1278,1,0),0))</f>
        <v/>
      </c>
      <c r="AU1278" s="14">
        <f>A1278&amp;"|"&amp;LEFT(C1278,1)</f>
        <v/>
      </c>
      <c r="AV1278" s="14">
        <f>F1278&amp;I1278&amp;L1278&amp;O1278&amp;R1278</f>
        <v/>
      </c>
      <c r="AW1278" s="14">
        <f>G1278&amp;J1278&amp;M1278&amp;P1278&amp;S1278</f>
        <v/>
      </c>
    </row>
    <row r="1279" ht="70" customHeight="1">
      <c r="A1279" s="14" t="inlineStr">
        <is>
          <t>DS-160</t>
        </is>
      </c>
      <c r="B1279" s="14" t="inlineStr">
        <is>
          <t>PVS - Passive Vehicular Sensors Datasets</t>
        </is>
      </c>
      <c r="C1279" s="14" t="inlineStr">
        <is>
          <t>M Sensor Details</t>
        </is>
      </c>
      <c r="D1279" s="14">
        <f>MCDM_Settings!$D$12</f>
        <v/>
      </c>
      <c r="E1279" s="14" t="inlineStr">
        <is>
          <t>M1 Identify equipment</t>
        </is>
      </c>
      <c r="F1279" s="21" t="inlineStr">
        <is>
          <t>Y</t>
        </is>
      </c>
      <c r="G1279" s="23" t="n"/>
      <c r="H1279" s="14" t="inlineStr">
        <is>
          <t>M2 Specify the scale</t>
        </is>
      </c>
      <c r="I1279" s="21" t="inlineStr">
        <is>
          <t>Y</t>
        </is>
      </c>
      <c r="J1279" s="23" t="n"/>
      <c r="K1279" s="14" t="inlineStr">
        <is>
          <t>M3 Locate the records</t>
        </is>
      </c>
      <c r="L1279" s="21" t="inlineStr">
        <is>
          <t>Y</t>
        </is>
      </c>
      <c r="M1279" s="23" t="n"/>
      <c r="N1279" s="14" t="inlineStr">
        <is>
          <t>M4 Report precision</t>
        </is>
      </c>
      <c r="O1279" s="21" t="inlineStr">
        <is>
          <t>U</t>
        </is>
      </c>
      <c r="P1279" s="23" t="n"/>
      <c r="Q1279" s="14" t="inlineStr">
        <is>
          <t>M5 Explain processing</t>
        </is>
      </c>
      <c r="R1279" s="21" t="inlineStr">
        <is>
          <t>Y</t>
        </is>
      </c>
      <c r="S1279" s="23" t="n"/>
      <c r="T1279" s="14">
        <f>IF(Z1279=0,IF(ISNUMBER(SEARCH("X",AV1279)),"Unrated (0-5; X)","Unrated (0-5)"),IF(Z1279=1,V1279&amp;"/5",V1279&amp;"-"&amp;X1279&amp;"/5 (P"&amp;IF(ISNUMBER(SEARCH("X",AV1279)),"; X","")&amp;")"))</f>
        <v/>
      </c>
      <c r="U1279" s="26">
        <f>IF(AS1279=0,"",IF(AR1279=0,"Incomplete/invalid",IF(AA1279=0,IF(ISNUMBER(SEARCH("X",AW1279)),"Unrated (0-5; X)","Unrated (0-5)"),IF(AA1279=1,W1279&amp;"/5",W1279&amp;"-"&amp;Y1279&amp;"/5 (P"&amp;IF(ISNUMBER(SEARCH("X",AW1279)),"; X","")&amp;")"))))</f>
        <v/>
      </c>
      <c r="V1279" s="53">
        <f>LEN(AV1279)-LEN(SUBSTITUTE(AV1279,"Y",""))</f>
        <v/>
      </c>
      <c r="W1279" s="54">
        <f>IF(AR1279=1,LEN(AW1279)-LEN(SUBSTITUTE(AW1279,"Y","")),"")</f>
        <v/>
      </c>
      <c r="X1279" s="53">
        <f>5-(LEN(AV1279)-LEN(SUBSTITUTE(AV1279,"N","")))</f>
        <v/>
      </c>
      <c r="Y1279" s="54">
        <f>IF(AR1279=1,5-(LEN(AW1279)-LEN(SUBSTITUTE(AW1279,"N",""))),"")</f>
        <v/>
      </c>
      <c r="Z1279" s="55">
        <f>(V1279+5-X1279)/5</f>
        <v/>
      </c>
      <c r="AA1279" s="56">
        <f>IF(AR1279=1,(W1279+5-Y1279)/5,"")</f>
        <v/>
      </c>
      <c r="AB1279" s="57">
        <f>D1279*V1279/5</f>
        <v/>
      </c>
      <c r="AC1279" s="58">
        <f>IF(AR1279=1,D1279*W1279/5,"")</f>
        <v/>
      </c>
      <c r="AD1279" s="57">
        <f>D1279*X1279/5</f>
        <v/>
      </c>
      <c r="AE1279" s="58">
        <f>IF(AR1279=1,D1279*Y1279/5,"")</f>
        <v/>
      </c>
      <c r="AF1279" s="57">
        <f>D1279*Z1279</f>
        <v/>
      </c>
      <c r="AG1279" s="58">
        <f>IF(AR1279=1,D1279*AA1279,"")</f>
        <v/>
      </c>
      <c r="AH1279" s="14" t="inlineStr">
        <is>
          <t>Y: M1, M2, M3, M5 | N: none | X: none | U: M4. See dataset-specific evidence note in MCDM_Grades and the complete rules in MCDM_Rubric.</t>
        </is>
      </c>
      <c r="AI1279" s="27" t="n"/>
      <c r="AJ1279" s="14" t="inlineStr">
        <is>
          <t>https://github.com/jefmenegazzo/Intelligent-Vehicle-Perception-Based-on-Inertial-Sensing-and-Artificial-Intelligence</t>
        </is>
      </c>
      <c r="AK1279" s="27" t="n"/>
      <c r="AL1279" s="14" t="inlineStr">
        <is>
          <t>P: primary documentation (not evaluator-verified data quality)</t>
        </is>
      </c>
      <c r="AM1279" s="27" t="n"/>
      <c r="AN1279" s="14" t="inlineStr">
        <is>
          <t>54b5ca19984e9c2a8aae2985ee147f3176871a86</t>
        </is>
      </c>
      <c r="AO1279" s="27" t="n"/>
      <c r="AP1279" s="14" t="inlineStr">
        <is>
          <t>2026-09-07</t>
        </is>
      </c>
      <c r="AQ1279" s="27" t="n"/>
      <c r="AR1279" s="14">
        <f>IF(AND(AS1279=5,LEN(AW1279)=5,LEN(SUBSTITUTE(SUBSTITUTE(SUBSTITUTE(SUBSTITUTE(AW1279,"Y",""),"N",""),"U",""),"X",""))=0),1,0)</f>
        <v/>
      </c>
      <c r="AS1279" s="14">
        <f>COUNTA(G1279,J1279,M1279,P1279,S1279)</f>
        <v/>
      </c>
      <c r="AT1279" s="14">
        <f>SUM(IF(OR(G1279="Y",G1279="N",G1279="U",G1279="X"),IF(G1279=F1279,1,0),0),IF(OR(J1279="Y",J1279="N",J1279="U",J1279="X"),IF(J1279=I1279,1,0),0),IF(OR(M1279="Y",M1279="N",M1279="U",M1279="X"),IF(M1279=L1279,1,0),0),IF(OR(P1279="Y",P1279="N",P1279="U",P1279="X"),IF(P1279=O1279,1,0),0),IF(OR(S1279="Y",S1279="N",S1279="U",S1279="X"),IF(S1279=R1279,1,0),0))</f>
        <v/>
      </c>
      <c r="AU1279" s="14">
        <f>A1279&amp;"|"&amp;LEFT(C1279,1)</f>
        <v/>
      </c>
      <c r="AV1279" s="14">
        <f>F1279&amp;I1279&amp;L1279&amp;O1279&amp;R1279</f>
        <v/>
      </c>
      <c r="AW1279" s="14">
        <f>G1279&amp;J1279&amp;M1279&amp;P1279&amp;S1279</f>
        <v/>
      </c>
    </row>
    <row r="1280" ht="70" customHeight="1">
      <c r="A1280" s="14" t="inlineStr">
        <is>
          <t>DS-160</t>
        </is>
      </c>
      <c r="B1280" s="14" t="inlineStr">
        <is>
          <t>PVS - Passive Vehicular Sensors Datasets</t>
        </is>
      </c>
      <c r="C1280" s="14" t="inlineStr">
        <is>
          <t>V Test Readiness</t>
        </is>
      </c>
      <c r="D1280" s="14">
        <f>MCDM_Settings!$D$13</f>
        <v/>
      </c>
      <c r="E1280" s="14" t="inlineStr">
        <is>
          <t>V1 Identify test data</t>
        </is>
      </c>
      <c r="F1280" s="21" t="inlineStr">
        <is>
          <t>Y</t>
        </is>
      </c>
      <c r="G1280" s="23" t="n"/>
      <c r="H1280" s="14" t="inlineStr">
        <is>
          <t>V2 Define the splits</t>
        </is>
      </c>
      <c r="I1280" s="21" t="inlineStr">
        <is>
          <t>U</t>
        </is>
      </c>
      <c r="J1280" s="23" t="n"/>
      <c r="K1280" s="14" t="inlineStr">
        <is>
          <t>V3 Prevent leakage</t>
        </is>
      </c>
      <c r="L1280" s="21" t="inlineStr">
        <is>
          <t>U</t>
        </is>
      </c>
      <c r="M1280" s="23" t="n"/>
      <c r="N1280" s="14" t="inlineStr">
        <is>
          <t>V4 Provide a baseline</t>
        </is>
      </c>
      <c r="O1280" s="21" t="inlineStr">
        <is>
          <t>U</t>
        </is>
      </c>
      <c r="P1280" s="23" t="n"/>
      <c r="Q1280" s="14" t="inlineStr">
        <is>
          <t>V5 Report uncertainty</t>
        </is>
      </c>
      <c r="R1280" s="21" t="inlineStr">
        <is>
          <t>U</t>
        </is>
      </c>
      <c r="S1280" s="23" t="n"/>
      <c r="T1280" s="14">
        <f>IF(Z1280=0,IF(ISNUMBER(SEARCH("X",AV1280)),"Unrated (0-5; X)","Unrated (0-5)"),IF(Z1280=1,V1280&amp;"/5",V1280&amp;"-"&amp;X1280&amp;"/5 (P"&amp;IF(ISNUMBER(SEARCH("X",AV1280)),"; X","")&amp;")"))</f>
        <v/>
      </c>
      <c r="U1280" s="26">
        <f>IF(AS1280=0,"",IF(AR1280=0,"Incomplete/invalid",IF(AA1280=0,IF(ISNUMBER(SEARCH("X",AW1280)),"Unrated (0-5; X)","Unrated (0-5)"),IF(AA1280=1,W1280&amp;"/5",W1280&amp;"-"&amp;Y1280&amp;"/5 (P"&amp;IF(ISNUMBER(SEARCH("X",AW1280)),"; X","")&amp;")"))))</f>
        <v/>
      </c>
      <c r="V1280" s="53">
        <f>LEN(AV1280)-LEN(SUBSTITUTE(AV1280,"Y",""))</f>
        <v/>
      </c>
      <c r="W1280" s="54">
        <f>IF(AR1280=1,LEN(AW1280)-LEN(SUBSTITUTE(AW1280,"Y","")),"")</f>
        <v/>
      </c>
      <c r="X1280" s="53">
        <f>5-(LEN(AV1280)-LEN(SUBSTITUTE(AV1280,"N","")))</f>
        <v/>
      </c>
      <c r="Y1280" s="54">
        <f>IF(AR1280=1,5-(LEN(AW1280)-LEN(SUBSTITUTE(AW1280,"N",""))),"")</f>
        <v/>
      </c>
      <c r="Z1280" s="55">
        <f>(V1280+5-X1280)/5</f>
        <v/>
      </c>
      <c r="AA1280" s="56">
        <f>IF(AR1280=1,(W1280+5-Y1280)/5,"")</f>
        <v/>
      </c>
      <c r="AB1280" s="57">
        <f>D1280*V1280/5</f>
        <v/>
      </c>
      <c r="AC1280" s="58">
        <f>IF(AR1280=1,D1280*W1280/5,"")</f>
        <v/>
      </c>
      <c r="AD1280" s="57">
        <f>D1280*X1280/5</f>
        <v/>
      </c>
      <c r="AE1280" s="58">
        <f>IF(AR1280=1,D1280*Y1280/5,"")</f>
        <v/>
      </c>
      <c r="AF1280" s="57">
        <f>D1280*Z1280</f>
        <v/>
      </c>
      <c r="AG1280" s="58">
        <f>IF(AR1280=1,D1280*AA1280,"")</f>
        <v/>
      </c>
      <c r="AH1280" s="14" t="inlineStr">
        <is>
          <t>Y: V1 | N: none | X: none | U: V2, V3, V4, V5. See dataset-specific evidence note in MCDM_Grades and the complete rules in MCDM_Rubric.</t>
        </is>
      </c>
      <c r="AI1280" s="27" t="n"/>
      <c r="AJ1280" s="14" t="inlineStr">
        <is>
          <t>https://github.com/jefmenegazzo/Intelligent-Vehicle-Perception-Based-on-Inertial-Sensing-and-Artificial-Intelligence</t>
        </is>
      </c>
      <c r="AK1280" s="27" t="n"/>
      <c r="AL1280" s="14" t="inlineStr">
        <is>
          <t>P: primary documentation (not evaluator-verified data quality)</t>
        </is>
      </c>
      <c r="AM1280" s="27" t="n"/>
      <c r="AN1280" s="14" t="inlineStr">
        <is>
          <t>54b5ca19984e9c2a8aae2985ee147f3176871a86</t>
        </is>
      </c>
      <c r="AO1280" s="27" t="n"/>
      <c r="AP1280" s="14" t="inlineStr">
        <is>
          <t>2026-09-07</t>
        </is>
      </c>
      <c r="AQ1280" s="27" t="n"/>
      <c r="AR1280" s="14">
        <f>IF(AND(AS1280=5,LEN(AW1280)=5,LEN(SUBSTITUTE(SUBSTITUTE(SUBSTITUTE(SUBSTITUTE(AW1280,"Y",""),"N",""),"U",""),"X",""))=0),1,0)</f>
        <v/>
      </c>
      <c r="AS1280" s="14">
        <f>COUNTA(G1280,J1280,M1280,P1280,S1280)</f>
        <v/>
      </c>
      <c r="AT1280" s="14">
        <f>SUM(IF(OR(G1280="Y",G1280="N",G1280="U",G1280="X"),IF(G1280=F1280,1,0),0),IF(OR(J1280="Y",J1280="N",J1280="U",J1280="X"),IF(J1280=I1280,1,0),0),IF(OR(M1280="Y",M1280="N",M1280="U",M1280="X"),IF(M1280=L1280,1,0),0),IF(OR(P1280="Y",P1280="N",P1280="U",P1280="X"),IF(P1280=O1280,1,0),0),IF(OR(S1280="Y",S1280="N",S1280="U",S1280="X"),IF(S1280=R1280,1,0),0))</f>
        <v/>
      </c>
      <c r="AU1280" s="14">
        <f>A1280&amp;"|"&amp;LEFT(C1280,1)</f>
        <v/>
      </c>
      <c r="AV1280" s="14">
        <f>F1280&amp;I1280&amp;L1280&amp;O1280&amp;R1280</f>
        <v/>
      </c>
      <c r="AW1280" s="14">
        <f>G1280&amp;J1280&amp;M1280&amp;P1280&amp;S1280</f>
        <v/>
      </c>
    </row>
    <row r="1281" ht="70" customHeight="1">
      <c r="A1281" s="14" t="inlineStr">
        <is>
          <t>DS-160</t>
        </is>
      </c>
      <c r="B1281" s="14" t="inlineStr">
        <is>
          <t>PVS - Passive Vehicular Sensors Datasets</t>
        </is>
      </c>
      <c r="C1281" s="14" t="inlineStr">
        <is>
          <t>E Engineering Value</t>
        </is>
      </c>
      <c r="D1281" s="14">
        <f>MCDM_Settings!$D$14</f>
        <v/>
      </c>
      <c r="E1281" s="14" t="inlineStr">
        <is>
          <t>E1 Define the outcome</t>
        </is>
      </c>
      <c r="F1281" s="21" t="inlineStr">
        <is>
          <t>U</t>
        </is>
      </c>
      <c r="G1281" s="23" t="n"/>
      <c r="H1281" s="14" t="inlineStr">
        <is>
          <t>E2 Provide measurements</t>
        </is>
      </c>
      <c r="I1281" s="21" t="inlineStr">
        <is>
          <t>U</t>
        </is>
      </c>
      <c r="J1281" s="23" t="n"/>
      <c r="K1281" s="14" t="inlineStr">
        <is>
          <t>E3 Link the records</t>
        </is>
      </c>
      <c r="L1281" s="21" t="inlineStr">
        <is>
          <t>U</t>
        </is>
      </c>
      <c r="M1281" s="23" t="n"/>
      <c r="N1281" s="14" t="inlineStr">
        <is>
          <t>E4 Map agency needs</t>
        </is>
      </c>
      <c r="O1281" s="21" t="inlineStr">
        <is>
          <t>U</t>
        </is>
      </c>
      <c r="P1281" s="23" t="n"/>
      <c r="Q1281" s="14" t="inlineStr">
        <is>
          <t>E5 Validate the decision</t>
        </is>
      </c>
      <c r="R1281" s="21" t="inlineStr">
        <is>
          <t>U</t>
        </is>
      </c>
      <c r="S1281" s="23" t="n"/>
      <c r="T1281" s="14">
        <f>IF(Z1281=0,IF(ISNUMBER(SEARCH("X",AV1281)),"Unrated (0-5; X)","Unrated (0-5)"),IF(Z1281=1,V1281&amp;"/5",V1281&amp;"-"&amp;X1281&amp;"/5 (P"&amp;IF(ISNUMBER(SEARCH("X",AV1281)),"; X","")&amp;")"))</f>
        <v/>
      </c>
      <c r="U1281" s="26">
        <f>IF(AS1281=0,"",IF(AR1281=0,"Incomplete/invalid",IF(AA1281=0,IF(ISNUMBER(SEARCH("X",AW1281)),"Unrated (0-5; X)","Unrated (0-5)"),IF(AA1281=1,W1281&amp;"/5",W1281&amp;"-"&amp;Y1281&amp;"/5 (P"&amp;IF(ISNUMBER(SEARCH("X",AW1281)),"; X","")&amp;")"))))</f>
        <v/>
      </c>
      <c r="V1281" s="53">
        <f>LEN(AV1281)-LEN(SUBSTITUTE(AV1281,"Y",""))</f>
        <v/>
      </c>
      <c r="W1281" s="54">
        <f>IF(AR1281=1,LEN(AW1281)-LEN(SUBSTITUTE(AW1281,"Y","")),"")</f>
        <v/>
      </c>
      <c r="X1281" s="53">
        <f>5-(LEN(AV1281)-LEN(SUBSTITUTE(AV1281,"N","")))</f>
        <v/>
      </c>
      <c r="Y1281" s="54">
        <f>IF(AR1281=1,5-(LEN(AW1281)-LEN(SUBSTITUTE(AW1281,"N",""))),"")</f>
        <v/>
      </c>
      <c r="Z1281" s="55">
        <f>(V1281+5-X1281)/5</f>
        <v/>
      </c>
      <c r="AA1281" s="56">
        <f>IF(AR1281=1,(W1281+5-Y1281)/5,"")</f>
        <v/>
      </c>
      <c r="AB1281" s="57">
        <f>D1281*V1281/5</f>
        <v/>
      </c>
      <c r="AC1281" s="58">
        <f>IF(AR1281=1,D1281*W1281/5,"")</f>
        <v/>
      </c>
      <c r="AD1281" s="57">
        <f>D1281*X1281/5</f>
        <v/>
      </c>
      <c r="AE1281" s="58">
        <f>IF(AR1281=1,D1281*Y1281/5,"")</f>
        <v/>
      </c>
      <c r="AF1281" s="57">
        <f>D1281*Z1281</f>
        <v/>
      </c>
      <c r="AG1281" s="58">
        <f>IF(AR1281=1,D1281*AA1281,"")</f>
        <v/>
      </c>
      <c r="AH1281" s="14" t="inlineStr">
        <is>
          <t>Y: none | N: none | X: none | U: E1, E2, E3, E4, E5. See dataset-specific evidence note in MCDM_Grades and the complete rules in MCDM_Rubric.</t>
        </is>
      </c>
      <c r="AI1281" s="27" t="n"/>
      <c r="AJ1281" s="14" t="inlineStr">
        <is>
          <t>https://github.com/jefmenegazzo/Intelligent-Vehicle-Perception-Based-on-Inertial-Sensing-and-Artificial-Intelligence</t>
        </is>
      </c>
      <c r="AK1281" s="27" t="n"/>
      <c r="AL1281" s="14" t="inlineStr">
        <is>
          <t>P: primary documentation (not evaluator-verified data quality)</t>
        </is>
      </c>
      <c r="AM1281" s="27" t="n"/>
      <c r="AN1281" s="14" t="inlineStr">
        <is>
          <t>54b5ca19984e9c2a8aae2985ee147f3176871a86</t>
        </is>
      </c>
      <c r="AO1281" s="27" t="n"/>
      <c r="AP1281" s="14" t="inlineStr">
        <is>
          <t>2026-09-07</t>
        </is>
      </c>
      <c r="AQ1281" s="27" t="n"/>
      <c r="AR1281" s="14">
        <f>IF(AND(AS1281=5,LEN(AW1281)=5,LEN(SUBSTITUTE(SUBSTITUTE(SUBSTITUTE(SUBSTITUTE(AW1281,"Y",""),"N",""),"U",""),"X",""))=0),1,0)</f>
        <v/>
      </c>
      <c r="AS1281" s="14">
        <f>COUNTA(G1281,J1281,M1281,P1281,S1281)</f>
        <v/>
      </c>
      <c r="AT1281" s="14">
        <f>SUM(IF(OR(G1281="Y",G1281="N",G1281="U",G1281="X"),IF(G1281=F1281,1,0),0),IF(OR(J1281="Y",J1281="N",J1281="U",J1281="X"),IF(J1281=I1281,1,0),0),IF(OR(M1281="Y",M1281="N",M1281="U",M1281="X"),IF(M1281=L1281,1,0),0),IF(OR(P1281="Y",P1281="N",P1281="U",P1281="X"),IF(P1281=O1281,1,0),0),IF(OR(S1281="Y",S1281="N",S1281="U",S1281="X"),IF(S1281=R1281,1,0),0))</f>
        <v/>
      </c>
      <c r="AU1281" s="14">
        <f>A1281&amp;"|"&amp;LEFT(C1281,1)</f>
        <v/>
      </c>
      <c r="AV1281" s="14">
        <f>F1281&amp;I1281&amp;L1281&amp;O1281&amp;R1281</f>
        <v/>
      </c>
      <c r="AW1281" s="14">
        <f>G1281&amp;J1281&amp;M1281&amp;P1281&amp;S1281</f>
        <v/>
      </c>
    </row>
    <row r="1282" ht="70" customHeight="1">
      <c r="A1282" s="14" t="inlineStr">
        <is>
          <t>DS-161</t>
        </is>
      </c>
      <c r="B1282" s="14" t="inlineStr">
        <is>
          <t>RAD (Road Anomaly Detection)</t>
        </is>
      </c>
      <c r="C1282" s="14" t="inlineStr">
        <is>
          <t>A Access</t>
        </is>
      </c>
      <c r="D1282" s="14">
        <f>MCDM_Settings!$D$7</f>
        <v/>
      </c>
      <c r="E1282" s="14" t="inlineStr">
        <is>
          <t>A1 Find the release</t>
        </is>
      </c>
      <c r="F1282" s="21" t="inlineStr">
        <is>
          <t>Y</t>
        </is>
      </c>
      <c r="G1282" s="23" t="n"/>
      <c r="H1282" s="14" t="inlineStr">
        <is>
          <t>A2 Get the data</t>
        </is>
      </c>
      <c r="I1282" s="21" t="inlineStr">
        <is>
          <t>Y</t>
        </is>
      </c>
      <c r="J1282" s="23" t="n"/>
      <c r="K1282" s="14" t="inlineStr">
        <is>
          <t>A3 Check the license</t>
        </is>
      </c>
      <c r="L1282" s="21" t="inlineStr">
        <is>
          <t>Y</t>
        </is>
      </c>
      <c r="M1282" s="23" t="n"/>
      <c r="N1282" s="14" t="inlineStr">
        <is>
          <t>A4 Check other rights</t>
        </is>
      </c>
      <c r="O1282" s="21" t="inlineStr">
        <is>
          <t>U</t>
        </is>
      </c>
      <c r="P1282" s="23" t="n"/>
      <c r="Q1282" s="14" t="inlineStr">
        <is>
          <t>A5 Open a sample</t>
        </is>
      </c>
      <c r="R1282" s="21" t="inlineStr">
        <is>
          <t>U</t>
        </is>
      </c>
      <c r="S1282" s="23" t="n"/>
      <c r="T1282" s="14">
        <f>IF(Z1282=0,IF(ISNUMBER(SEARCH("X",AV1282)),"Unrated (0-5; X)","Unrated (0-5)"),IF(Z1282=1,V1282&amp;"/5",V1282&amp;"-"&amp;X1282&amp;"/5 (P"&amp;IF(ISNUMBER(SEARCH("X",AV1282)),"; X","")&amp;")"))</f>
        <v/>
      </c>
      <c r="U1282" s="26">
        <f>IF(AS1282=0,"",IF(AR1282=0,"Incomplete/invalid",IF(AA1282=0,IF(ISNUMBER(SEARCH("X",AW1282)),"Unrated (0-5; X)","Unrated (0-5)"),IF(AA1282=1,W1282&amp;"/5",W1282&amp;"-"&amp;Y1282&amp;"/5 (P"&amp;IF(ISNUMBER(SEARCH("X",AW1282)),"; X","")&amp;")"))))</f>
        <v/>
      </c>
      <c r="V1282" s="53">
        <f>LEN(AV1282)-LEN(SUBSTITUTE(AV1282,"Y",""))</f>
        <v/>
      </c>
      <c r="W1282" s="54">
        <f>IF(AR1282=1,LEN(AW1282)-LEN(SUBSTITUTE(AW1282,"Y","")),"")</f>
        <v/>
      </c>
      <c r="X1282" s="53">
        <f>5-(LEN(AV1282)-LEN(SUBSTITUTE(AV1282,"N","")))</f>
        <v/>
      </c>
      <c r="Y1282" s="54">
        <f>IF(AR1282=1,5-(LEN(AW1282)-LEN(SUBSTITUTE(AW1282,"N",""))),"")</f>
        <v/>
      </c>
      <c r="Z1282" s="55">
        <f>(V1282+5-X1282)/5</f>
        <v/>
      </c>
      <c r="AA1282" s="56">
        <f>IF(AR1282=1,(W1282+5-Y1282)/5,"")</f>
        <v/>
      </c>
      <c r="AB1282" s="57">
        <f>D1282*V1282/5</f>
        <v/>
      </c>
      <c r="AC1282" s="58">
        <f>IF(AR1282=1,D1282*W1282/5,"")</f>
        <v/>
      </c>
      <c r="AD1282" s="57">
        <f>D1282*X1282/5</f>
        <v/>
      </c>
      <c r="AE1282" s="58">
        <f>IF(AR1282=1,D1282*Y1282/5,"")</f>
        <v/>
      </c>
      <c r="AF1282" s="57">
        <f>D1282*Z1282</f>
        <v/>
      </c>
      <c r="AG1282" s="58">
        <f>IF(AR1282=1,D1282*AA1282,"")</f>
        <v/>
      </c>
      <c r="AH1282" s="14" t="inlineStr">
        <is>
          <t>Y: A1, A2, A3 | N: none | X: none | U: A4, A5. See dataset-specific evidence note in MCDM_Grades and the complete rules in MCDM_Rubric.</t>
        </is>
      </c>
      <c r="AI1282" s="27" t="n"/>
      <c r="AJ1282" s="14" t="inlineStr">
        <is>
          <t>https://www.kaggle.com/datasets/rohitsuresh15/radroad-anomaly-detection</t>
        </is>
      </c>
      <c r="AK1282" s="27" t="n"/>
      <c r="AL1282" s="14" t="inlineStr">
        <is>
          <t>P: primary documentation (not evaluator-verified data quality)</t>
        </is>
      </c>
      <c r="AM1282" s="27" t="n"/>
      <c r="AN1282" s="14" t="inlineStr">
        <is>
          <t>Kaggle dataset 4006021 v3</t>
        </is>
      </c>
      <c r="AO1282" s="27" t="n"/>
      <c r="AP1282" s="14" t="inlineStr">
        <is>
          <t>2026-09-07</t>
        </is>
      </c>
      <c r="AQ1282" s="27" t="n"/>
      <c r="AR1282" s="14">
        <f>IF(AND(AS1282=5,LEN(AW1282)=5,LEN(SUBSTITUTE(SUBSTITUTE(SUBSTITUTE(SUBSTITUTE(AW1282,"Y",""),"N",""),"U",""),"X",""))=0),1,0)</f>
        <v/>
      </c>
      <c r="AS1282" s="14">
        <f>COUNTA(G1282,J1282,M1282,P1282,S1282)</f>
        <v/>
      </c>
      <c r="AT1282" s="14">
        <f>SUM(IF(OR(G1282="Y",G1282="N",G1282="U",G1282="X"),IF(G1282=F1282,1,0),0),IF(OR(J1282="Y",J1282="N",J1282="U",J1282="X"),IF(J1282=I1282,1,0),0),IF(OR(M1282="Y",M1282="N",M1282="U",M1282="X"),IF(M1282=L1282,1,0),0),IF(OR(P1282="Y",P1282="N",P1282="U",P1282="X"),IF(P1282=O1282,1,0),0),IF(OR(S1282="Y",S1282="N",S1282="U",S1282="X"),IF(S1282=R1282,1,0),0))</f>
        <v/>
      </c>
      <c r="AU1282" s="14">
        <f>A1282&amp;"|"&amp;LEFT(C1282,1)</f>
        <v/>
      </c>
      <c r="AV1282" s="14">
        <f>F1282&amp;I1282&amp;L1282&amp;O1282&amp;R1282</f>
        <v/>
      </c>
      <c r="AW1282" s="14">
        <f>G1282&amp;J1282&amp;M1282&amp;P1282&amp;S1282</f>
        <v/>
      </c>
    </row>
    <row r="1283" ht="70" customHeight="1">
      <c r="A1283" s="14" t="inlineStr">
        <is>
          <t>DS-161</t>
        </is>
      </c>
      <c r="B1283" s="14" t="inlineStr">
        <is>
          <t>RAD (Road Anomaly Detection)</t>
        </is>
      </c>
      <c r="C1283" s="14" t="inlineStr">
        <is>
          <t>L Label Quality</t>
        </is>
      </c>
      <c r="D1283" s="14">
        <f>MCDM_Settings!$D$8</f>
        <v/>
      </c>
      <c r="E1283" s="14" t="inlineStr">
        <is>
          <t>L1 Define the targets</t>
        </is>
      </c>
      <c r="F1283" s="21" t="inlineStr">
        <is>
          <t>Y</t>
        </is>
      </c>
      <c r="G1283" s="23" t="n"/>
      <c r="H1283" s="14" t="inlineStr">
        <is>
          <t>L2 Explain the rules</t>
        </is>
      </c>
      <c r="I1283" s="21" t="inlineStr">
        <is>
          <t>U</t>
        </is>
      </c>
      <c r="J1283" s="23" t="n"/>
      <c r="K1283" s="14" t="inlineStr">
        <is>
          <t>L3 Identify the team</t>
        </is>
      </c>
      <c r="L1283" s="21" t="inlineStr">
        <is>
          <t>U</t>
        </is>
      </c>
      <c r="M1283" s="23" t="n"/>
      <c r="N1283" s="14" t="inlineStr">
        <is>
          <t>L4 Review and correct</t>
        </is>
      </c>
      <c r="O1283" s="21" t="inlineStr">
        <is>
          <t>U</t>
        </is>
      </c>
      <c r="P1283" s="23" t="n"/>
      <c r="Q1283" s="14" t="inlineStr">
        <is>
          <t>L5 Measure reliability</t>
        </is>
      </c>
      <c r="R1283" s="21" t="inlineStr">
        <is>
          <t>U</t>
        </is>
      </c>
      <c r="S1283" s="23" t="n"/>
      <c r="T1283" s="14">
        <f>IF(Z1283=0,IF(ISNUMBER(SEARCH("X",AV1283)),"Unrated (0-5; X)","Unrated (0-5)"),IF(Z1283=1,V1283&amp;"/5",V1283&amp;"-"&amp;X1283&amp;"/5 (P"&amp;IF(ISNUMBER(SEARCH("X",AV1283)),"; X","")&amp;")"))</f>
        <v/>
      </c>
      <c r="U1283" s="26">
        <f>IF(AS1283=0,"",IF(AR1283=0,"Incomplete/invalid",IF(AA1283=0,IF(ISNUMBER(SEARCH("X",AW1283)),"Unrated (0-5; X)","Unrated (0-5)"),IF(AA1283=1,W1283&amp;"/5",W1283&amp;"-"&amp;Y1283&amp;"/5 (P"&amp;IF(ISNUMBER(SEARCH("X",AW1283)),"; X","")&amp;")"))))</f>
        <v/>
      </c>
      <c r="V1283" s="53">
        <f>LEN(AV1283)-LEN(SUBSTITUTE(AV1283,"Y",""))</f>
        <v/>
      </c>
      <c r="W1283" s="54">
        <f>IF(AR1283=1,LEN(AW1283)-LEN(SUBSTITUTE(AW1283,"Y","")),"")</f>
        <v/>
      </c>
      <c r="X1283" s="53">
        <f>5-(LEN(AV1283)-LEN(SUBSTITUTE(AV1283,"N","")))</f>
        <v/>
      </c>
      <c r="Y1283" s="54">
        <f>IF(AR1283=1,5-(LEN(AW1283)-LEN(SUBSTITUTE(AW1283,"N",""))),"")</f>
        <v/>
      </c>
      <c r="Z1283" s="55">
        <f>(V1283+5-X1283)/5</f>
        <v/>
      </c>
      <c r="AA1283" s="56">
        <f>IF(AR1283=1,(W1283+5-Y1283)/5,"")</f>
        <v/>
      </c>
      <c r="AB1283" s="57">
        <f>D1283*V1283/5</f>
        <v/>
      </c>
      <c r="AC1283" s="58">
        <f>IF(AR1283=1,D1283*W1283/5,"")</f>
        <v/>
      </c>
      <c r="AD1283" s="57">
        <f>D1283*X1283/5</f>
        <v/>
      </c>
      <c r="AE1283" s="58">
        <f>IF(AR1283=1,D1283*Y1283/5,"")</f>
        <v/>
      </c>
      <c r="AF1283" s="57">
        <f>D1283*Z1283</f>
        <v/>
      </c>
      <c r="AG1283" s="58">
        <f>IF(AR1283=1,D1283*AA1283,"")</f>
        <v/>
      </c>
      <c r="AH1283" s="14" t="inlineStr">
        <is>
          <t>Y: L1 | N: none | X: none | U: L2, L3, L4, L5. See dataset-specific evidence note in MCDM_Grades and the complete rules in MCDM_Rubric.</t>
        </is>
      </c>
      <c r="AI1283" s="27" t="n"/>
      <c r="AJ1283" s="14" t="inlineStr">
        <is>
          <t>https://www.kaggle.com/datasets/rohitsuresh15/radroad-anomaly-detection</t>
        </is>
      </c>
      <c r="AK1283" s="27" t="n"/>
      <c r="AL1283" s="14" t="inlineStr">
        <is>
          <t>P: primary documentation (not evaluator-verified data quality)</t>
        </is>
      </c>
      <c r="AM1283" s="27" t="n"/>
      <c r="AN1283" s="14" t="inlineStr">
        <is>
          <t>Kaggle dataset 4006021 v3</t>
        </is>
      </c>
      <c r="AO1283" s="27" t="n"/>
      <c r="AP1283" s="14" t="inlineStr">
        <is>
          <t>2026-09-07</t>
        </is>
      </c>
      <c r="AQ1283" s="27" t="n"/>
      <c r="AR1283" s="14">
        <f>IF(AND(AS1283=5,LEN(AW1283)=5,LEN(SUBSTITUTE(SUBSTITUTE(SUBSTITUTE(SUBSTITUTE(AW1283,"Y",""),"N",""),"U",""),"X",""))=0),1,0)</f>
        <v/>
      </c>
      <c r="AS1283" s="14">
        <f>COUNTA(G1283,J1283,M1283,P1283,S1283)</f>
        <v/>
      </c>
      <c r="AT1283" s="14">
        <f>SUM(IF(OR(G1283="Y",G1283="N",G1283="U",G1283="X"),IF(G1283=F1283,1,0),0),IF(OR(J1283="Y",J1283="N",J1283="U",J1283="X"),IF(J1283=I1283,1,0),0),IF(OR(M1283="Y",M1283="N",M1283="U",M1283="X"),IF(M1283=L1283,1,0),0),IF(OR(P1283="Y",P1283="N",P1283="U",P1283="X"),IF(P1283=O1283,1,0),0),IF(OR(S1283="Y",S1283="N",S1283="U",S1283="X"),IF(S1283=R1283,1,0),0))</f>
        <v/>
      </c>
      <c r="AU1283" s="14">
        <f>A1283&amp;"|"&amp;LEFT(C1283,1)</f>
        <v/>
      </c>
      <c r="AV1283" s="14">
        <f>F1283&amp;I1283&amp;L1283&amp;O1283&amp;R1283</f>
        <v/>
      </c>
      <c r="AW1283" s="14">
        <f>G1283&amp;J1283&amp;M1283&amp;P1283&amp;S1283</f>
        <v/>
      </c>
    </row>
    <row r="1284" ht="70" customHeight="1">
      <c r="A1284" s="14" t="inlineStr">
        <is>
          <t>DS-161</t>
        </is>
      </c>
      <c r="B1284" s="14" t="inlineStr">
        <is>
          <t>RAD (Road Anomaly Detection)</t>
        </is>
      </c>
      <c r="C1284" s="14" t="inlineStr">
        <is>
          <t>D Documentation</t>
        </is>
      </c>
      <c r="D1284" s="14">
        <f>MCDM_Settings!$D$9</f>
        <v/>
      </c>
      <c r="E1284" s="14" t="inlineStr">
        <is>
          <t>D1 Describe the files</t>
        </is>
      </c>
      <c r="F1284" s="21" t="inlineStr">
        <is>
          <t>U</t>
        </is>
      </c>
      <c r="G1284" s="23" t="n"/>
      <c r="H1284" s="14" t="inlineStr">
        <is>
          <t>D2 Explain the source</t>
        </is>
      </c>
      <c r="I1284" s="21" t="inlineStr">
        <is>
          <t>U</t>
        </is>
      </c>
      <c r="J1284" s="23" t="n"/>
      <c r="K1284" s="14" t="inlineStr">
        <is>
          <t>D3 Track the version</t>
        </is>
      </c>
      <c r="L1284" s="21" t="inlineStr">
        <is>
          <t>Y</t>
        </is>
      </c>
      <c r="M1284" s="23" t="n"/>
      <c r="N1284" s="14" t="inlineStr">
        <is>
          <t>D4 State the limits</t>
        </is>
      </c>
      <c r="O1284" s="21" t="inlineStr">
        <is>
          <t>U</t>
        </is>
      </c>
      <c r="P1284" s="23" t="n"/>
      <c r="Q1284" s="14" t="inlineStr">
        <is>
          <t>D5 Locate the details</t>
        </is>
      </c>
      <c r="R1284" s="21" t="inlineStr">
        <is>
          <t>Y</t>
        </is>
      </c>
      <c r="S1284" s="23" t="n"/>
      <c r="T1284" s="14">
        <f>IF(Z1284=0,IF(ISNUMBER(SEARCH("X",AV1284)),"Unrated (0-5; X)","Unrated (0-5)"),IF(Z1284=1,V1284&amp;"/5",V1284&amp;"-"&amp;X1284&amp;"/5 (P"&amp;IF(ISNUMBER(SEARCH("X",AV1284)),"; X","")&amp;")"))</f>
        <v/>
      </c>
      <c r="U1284" s="26">
        <f>IF(AS1284=0,"",IF(AR1284=0,"Incomplete/invalid",IF(AA1284=0,IF(ISNUMBER(SEARCH("X",AW1284)),"Unrated (0-5; X)","Unrated (0-5)"),IF(AA1284=1,W1284&amp;"/5",W1284&amp;"-"&amp;Y1284&amp;"/5 (P"&amp;IF(ISNUMBER(SEARCH("X",AW1284)),"; X","")&amp;")"))))</f>
        <v/>
      </c>
      <c r="V1284" s="53">
        <f>LEN(AV1284)-LEN(SUBSTITUTE(AV1284,"Y",""))</f>
        <v/>
      </c>
      <c r="W1284" s="54">
        <f>IF(AR1284=1,LEN(AW1284)-LEN(SUBSTITUTE(AW1284,"Y","")),"")</f>
        <v/>
      </c>
      <c r="X1284" s="53">
        <f>5-(LEN(AV1284)-LEN(SUBSTITUTE(AV1284,"N","")))</f>
        <v/>
      </c>
      <c r="Y1284" s="54">
        <f>IF(AR1284=1,5-(LEN(AW1284)-LEN(SUBSTITUTE(AW1284,"N",""))),"")</f>
        <v/>
      </c>
      <c r="Z1284" s="55">
        <f>(V1284+5-X1284)/5</f>
        <v/>
      </c>
      <c r="AA1284" s="56">
        <f>IF(AR1284=1,(W1284+5-Y1284)/5,"")</f>
        <v/>
      </c>
      <c r="AB1284" s="57">
        <f>D1284*V1284/5</f>
        <v/>
      </c>
      <c r="AC1284" s="58">
        <f>IF(AR1284=1,D1284*W1284/5,"")</f>
        <v/>
      </c>
      <c r="AD1284" s="57">
        <f>D1284*X1284/5</f>
        <v/>
      </c>
      <c r="AE1284" s="58">
        <f>IF(AR1284=1,D1284*Y1284/5,"")</f>
        <v/>
      </c>
      <c r="AF1284" s="57">
        <f>D1284*Z1284</f>
        <v/>
      </c>
      <c r="AG1284" s="58">
        <f>IF(AR1284=1,D1284*AA1284,"")</f>
        <v/>
      </c>
      <c r="AH1284" s="14" t="inlineStr">
        <is>
          <t>Y: D3, D5 | N: none | X: none | U: D1, D2, D4. See dataset-specific evidence note in MCDM_Grades and the complete rules in MCDM_Rubric.</t>
        </is>
      </c>
      <c r="AI1284" s="27" t="n"/>
      <c r="AJ1284" s="14" t="inlineStr">
        <is>
          <t>https://www.kaggle.com/datasets/rohitsuresh15/radroad-anomaly-detection</t>
        </is>
      </c>
      <c r="AK1284" s="27" t="n"/>
      <c r="AL1284" s="14" t="inlineStr">
        <is>
          <t>P: primary documentation (not evaluator-verified data quality)</t>
        </is>
      </c>
      <c r="AM1284" s="27" t="n"/>
      <c r="AN1284" s="14" t="inlineStr">
        <is>
          <t>Kaggle dataset 4006021 v3</t>
        </is>
      </c>
      <c r="AO1284" s="27" t="n"/>
      <c r="AP1284" s="14" t="inlineStr">
        <is>
          <t>2026-09-07</t>
        </is>
      </c>
      <c r="AQ1284" s="27" t="n"/>
      <c r="AR1284" s="14">
        <f>IF(AND(AS1284=5,LEN(AW1284)=5,LEN(SUBSTITUTE(SUBSTITUTE(SUBSTITUTE(SUBSTITUTE(AW1284,"Y",""),"N",""),"U",""),"X",""))=0),1,0)</f>
        <v/>
      </c>
      <c r="AS1284" s="14">
        <f>COUNTA(G1284,J1284,M1284,P1284,S1284)</f>
        <v/>
      </c>
      <c r="AT1284" s="14">
        <f>SUM(IF(OR(G1284="Y",G1284="N",G1284="U",G1284="X"),IF(G1284=F1284,1,0),0),IF(OR(J1284="Y",J1284="N",J1284="U",J1284="X"),IF(J1284=I1284,1,0),0),IF(OR(M1284="Y",M1284="N",M1284="U",M1284="X"),IF(M1284=L1284,1,0),0),IF(OR(P1284="Y",P1284="N",P1284="U",P1284="X"),IF(P1284=O1284,1,0),0),IF(OR(S1284="Y",S1284="N",S1284="U",S1284="X"),IF(S1284=R1284,1,0),0))</f>
        <v/>
      </c>
      <c r="AU1284" s="14">
        <f>A1284&amp;"|"&amp;LEFT(C1284,1)</f>
        <v/>
      </c>
      <c r="AV1284" s="14">
        <f>F1284&amp;I1284&amp;L1284&amp;O1284&amp;R1284</f>
        <v/>
      </c>
      <c r="AW1284" s="14">
        <f>G1284&amp;J1284&amp;M1284&amp;P1284&amp;S1284</f>
        <v/>
      </c>
    </row>
    <row r="1285" ht="70" customHeight="1">
      <c r="A1285" s="14" t="inlineStr">
        <is>
          <t>DS-161</t>
        </is>
      </c>
      <c r="B1285" s="14" t="inlineStr">
        <is>
          <t>RAD (Road Anomaly Detection)</t>
        </is>
      </c>
      <c r="C1285" s="14" t="inlineStr">
        <is>
          <t>C Sample Size</t>
        </is>
      </c>
      <c r="D1285" s="14">
        <f>MCDM_Settings!$D$10</f>
        <v/>
      </c>
      <c r="E1285" s="14" t="inlineStr">
        <is>
          <t>C1 Count originals</t>
        </is>
      </c>
      <c r="F1285" s="21" t="inlineStr">
        <is>
          <t>Y</t>
        </is>
      </c>
      <c r="G1285" s="23" t="n"/>
      <c r="H1285" s="14" t="inlineStr">
        <is>
          <t>C2 Count each class</t>
        </is>
      </c>
      <c r="I1285" s="21" t="inlineStr">
        <is>
          <t>U</t>
        </is>
      </c>
      <c r="J1285" s="23" t="n"/>
      <c r="K1285" s="14" t="inlineStr">
        <is>
          <t>C3 Count each group</t>
        </is>
      </c>
      <c r="L1285" s="21" t="inlineStr">
        <is>
          <t>U</t>
        </is>
      </c>
      <c r="M1285" s="23" t="n"/>
      <c r="N1285" s="14" t="inlineStr">
        <is>
          <t>C4 Count each split</t>
        </is>
      </c>
      <c r="O1285" s="21" t="inlineStr">
        <is>
          <t>U</t>
        </is>
      </c>
      <c r="P1285" s="23" t="n"/>
      <c r="Q1285" s="14" t="inlineStr">
        <is>
          <t>C5 Justify the size</t>
        </is>
      </c>
      <c r="R1285" s="21" t="inlineStr">
        <is>
          <t>U</t>
        </is>
      </c>
      <c r="S1285" s="23" t="n"/>
      <c r="T1285" s="14">
        <f>IF(Z1285=0,IF(ISNUMBER(SEARCH("X",AV1285)),"Unrated (0-5; X)","Unrated (0-5)"),IF(Z1285=1,V1285&amp;"/5",V1285&amp;"-"&amp;X1285&amp;"/5 (P"&amp;IF(ISNUMBER(SEARCH("X",AV1285)),"; X","")&amp;")"))</f>
        <v/>
      </c>
      <c r="U1285" s="26">
        <f>IF(AS1285=0,"",IF(AR1285=0,"Incomplete/invalid",IF(AA1285=0,IF(ISNUMBER(SEARCH("X",AW1285)),"Unrated (0-5; X)","Unrated (0-5)"),IF(AA1285=1,W1285&amp;"/5",W1285&amp;"-"&amp;Y1285&amp;"/5 (P"&amp;IF(ISNUMBER(SEARCH("X",AW1285)),"; X","")&amp;")"))))</f>
        <v/>
      </c>
      <c r="V1285" s="53">
        <f>LEN(AV1285)-LEN(SUBSTITUTE(AV1285,"Y",""))</f>
        <v/>
      </c>
      <c r="W1285" s="54">
        <f>IF(AR1285=1,LEN(AW1285)-LEN(SUBSTITUTE(AW1285,"Y","")),"")</f>
        <v/>
      </c>
      <c r="X1285" s="53">
        <f>5-(LEN(AV1285)-LEN(SUBSTITUTE(AV1285,"N","")))</f>
        <v/>
      </c>
      <c r="Y1285" s="54">
        <f>IF(AR1285=1,5-(LEN(AW1285)-LEN(SUBSTITUTE(AW1285,"N",""))),"")</f>
        <v/>
      </c>
      <c r="Z1285" s="55">
        <f>(V1285+5-X1285)/5</f>
        <v/>
      </c>
      <c r="AA1285" s="56">
        <f>IF(AR1285=1,(W1285+5-Y1285)/5,"")</f>
        <v/>
      </c>
      <c r="AB1285" s="57">
        <f>D1285*V1285/5</f>
        <v/>
      </c>
      <c r="AC1285" s="58">
        <f>IF(AR1285=1,D1285*W1285/5,"")</f>
        <v/>
      </c>
      <c r="AD1285" s="57">
        <f>D1285*X1285/5</f>
        <v/>
      </c>
      <c r="AE1285" s="58">
        <f>IF(AR1285=1,D1285*Y1285/5,"")</f>
        <v/>
      </c>
      <c r="AF1285" s="57">
        <f>D1285*Z1285</f>
        <v/>
      </c>
      <c r="AG1285" s="58">
        <f>IF(AR1285=1,D1285*AA1285,"")</f>
        <v/>
      </c>
      <c r="AH1285" s="14" t="inlineStr">
        <is>
          <t>Y: C1 | N: none | X: none | U: C2, C3, C4, C5. See dataset-specific evidence note in MCDM_Grades and the complete rules in MCDM_Rubric.</t>
        </is>
      </c>
      <c r="AI1285" s="27" t="n"/>
      <c r="AJ1285" s="14" t="inlineStr">
        <is>
          <t>https://www.kaggle.com/datasets/rohitsuresh15/radroad-anomaly-detection</t>
        </is>
      </c>
      <c r="AK1285" s="27" t="n"/>
      <c r="AL1285" s="14" t="inlineStr">
        <is>
          <t>P: primary documentation (not evaluator-verified data quality)</t>
        </is>
      </c>
      <c r="AM1285" s="27" t="n"/>
      <c r="AN1285" s="14" t="inlineStr">
        <is>
          <t>Kaggle dataset 4006021 v3</t>
        </is>
      </c>
      <c r="AO1285" s="27" t="n"/>
      <c r="AP1285" s="14" t="inlineStr">
        <is>
          <t>2026-09-07</t>
        </is>
      </c>
      <c r="AQ1285" s="27" t="n"/>
      <c r="AR1285" s="14">
        <f>IF(AND(AS1285=5,LEN(AW1285)=5,LEN(SUBSTITUTE(SUBSTITUTE(SUBSTITUTE(SUBSTITUTE(AW1285,"Y",""),"N",""),"U",""),"X",""))=0),1,0)</f>
        <v/>
      </c>
      <c r="AS1285" s="14">
        <f>COUNTA(G1285,J1285,M1285,P1285,S1285)</f>
        <v/>
      </c>
      <c r="AT1285" s="14">
        <f>SUM(IF(OR(G1285="Y",G1285="N",G1285="U",G1285="X"),IF(G1285=F1285,1,0),0),IF(OR(J1285="Y",J1285="N",J1285="U",J1285="X"),IF(J1285=I1285,1,0),0),IF(OR(M1285="Y",M1285="N",M1285="U",M1285="X"),IF(M1285=L1285,1,0),0),IF(OR(P1285="Y",P1285="N",P1285="U",P1285="X"),IF(P1285=O1285,1,0),0),IF(OR(S1285="Y",S1285="N",S1285="U",S1285="X"),IF(S1285=R1285,1,0),0))</f>
        <v/>
      </c>
      <c r="AU1285" s="14">
        <f>A1285&amp;"|"&amp;LEFT(C1285,1)</f>
        <v/>
      </c>
      <c r="AV1285" s="14">
        <f>F1285&amp;I1285&amp;L1285&amp;O1285&amp;R1285</f>
        <v/>
      </c>
      <c r="AW1285" s="14">
        <f>G1285&amp;J1285&amp;M1285&amp;P1285&amp;S1285</f>
        <v/>
      </c>
    </row>
    <row r="1286" ht="70" customHeight="1">
      <c r="A1286" s="14" t="inlineStr">
        <is>
          <t>DS-161</t>
        </is>
      </c>
      <c r="B1286" s="14" t="inlineStr">
        <is>
          <t>RAD (Road Anomaly Detection)</t>
        </is>
      </c>
      <c r="C1286" s="14" t="inlineStr">
        <is>
          <t>R Domain Fit</t>
        </is>
      </c>
      <c r="D1286" s="14">
        <f>MCDM_Settings!$D$11</f>
        <v/>
      </c>
      <c r="E1286" s="14" t="inlineStr">
        <is>
          <t>R1 Define the domain</t>
        </is>
      </c>
      <c r="F1286" s="21" t="inlineStr">
        <is>
          <t>U</t>
        </is>
      </c>
      <c r="G1286" s="23" t="n"/>
      <c r="H1286" s="14" t="inlineStr">
        <is>
          <t>R2 Describe coverage</t>
        </is>
      </c>
      <c r="I1286" s="21" t="inlineStr">
        <is>
          <t>U</t>
        </is>
      </c>
      <c r="J1286" s="23" t="n"/>
      <c r="K1286" s="14" t="inlineStr">
        <is>
          <t>R3 Compare the target</t>
        </is>
      </c>
      <c r="L1286" s="21" t="inlineStr">
        <is>
          <t>U</t>
        </is>
      </c>
      <c r="M1286" s="23" t="n"/>
      <c r="N1286" s="14" t="inlineStr">
        <is>
          <t>R4 Check for bias</t>
        </is>
      </c>
      <c r="O1286" s="21" t="inlineStr">
        <is>
          <t>U</t>
        </is>
      </c>
      <c r="P1286" s="23" t="n"/>
      <c r="Q1286" s="14" t="inlineStr">
        <is>
          <t>R5 Test a new domain</t>
        </is>
      </c>
      <c r="R1286" s="21" t="inlineStr">
        <is>
          <t>U</t>
        </is>
      </c>
      <c r="S1286" s="23" t="n"/>
      <c r="T1286" s="14">
        <f>IF(Z1286=0,IF(ISNUMBER(SEARCH("X",AV1286)),"Unrated (0-5; X)","Unrated (0-5)"),IF(Z1286=1,V1286&amp;"/5",V1286&amp;"-"&amp;X1286&amp;"/5 (P"&amp;IF(ISNUMBER(SEARCH("X",AV1286)),"; X","")&amp;")"))</f>
        <v/>
      </c>
      <c r="U1286" s="26">
        <f>IF(AS1286=0,"",IF(AR1286=0,"Incomplete/invalid",IF(AA1286=0,IF(ISNUMBER(SEARCH("X",AW1286)),"Unrated (0-5; X)","Unrated (0-5)"),IF(AA1286=1,W1286&amp;"/5",W1286&amp;"-"&amp;Y1286&amp;"/5 (P"&amp;IF(ISNUMBER(SEARCH("X",AW1286)),"; X","")&amp;")"))))</f>
        <v/>
      </c>
      <c r="V1286" s="53">
        <f>LEN(AV1286)-LEN(SUBSTITUTE(AV1286,"Y",""))</f>
        <v/>
      </c>
      <c r="W1286" s="54">
        <f>IF(AR1286=1,LEN(AW1286)-LEN(SUBSTITUTE(AW1286,"Y","")),"")</f>
        <v/>
      </c>
      <c r="X1286" s="53">
        <f>5-(LEN(AV1286)-LEN(SUBSTITUTE(AV1286,"N","")))</f>
        <v/>
      </c>
      <c r="Y1286" s="54">
        <f>IF(AR1286=1,5-(LEN(AW1286)-LEN(SUBSTITUTE(AW1286,"N",""))),"")</f>
        <v/>
      </c>
      <c r="Z1286" s="55">
        <f>(V1286+5-X1286)/5</f>
        <v/>
      </c>
      <c r="AA1286" s="56">
        <f>IF(AR1286=1,(W1286+5-Y1286)/5,"")</f>
        <v/>
      </c>
      <c r="AB1286" s="57">
        <f>D1286*V1286/5</f>
        <v/>
      </c>
      <c r="AC1286" s="58">
        <f>IF(AR1286=1,D1286*W1286/5,"")</f>
        <v/>
      </c>
      <c r="AD1286" s="57">
        <f>D1286*X1286/5</f>
        <v/>
      </c>
      <c r="AE1286" s="58">
        <f>IF(AR1286=1,D1286*Y1286/5,"")</f>
        <v/>
      </c>
      <c r="AF1286" s="57">
        <f>D1286*Z1286</f>
        <v/>
      </c>
      <c r="AG1286" s="58">
        <f>IF(AR1286=1,D1286*AA1286,"")</f>
        <v/>
      </c>
      <c r="AH1286" s="14" t="inlineStr">
        <is>
          <t>Y: none | N: none | X: none | U: R1, R2, R3, R4, R5. See dataset-specific evidence note in MCDM_Grades and the complete rules in MCDM_Rubric.</t>
        </is>
      </c>
      <c r="AI1286" s="27" t="n"/>
      <c r="AJ1286" s="14" t="inlineStr">
        <is>
          <t>https://www.kaggle.com/datasets/rohitsuresh15/radroad-anomaly-detection</t>
        </is>
      </c>
      <c r="AK1286" s="27" t="n"/>
      <c r="AL1286" s="14" t="inlineStr">
        <is>
          <t>P: primary documentation (not evaluator-verified data quality)</t>
        </is>
      </c>
      <c r="AM1286" s="27" t="n"/>
      <c r="AN1286" s="14" t="inlineStr">
        <is>
          <t>Kaggle dataset 4006021 v3</t>
        </is>
      </c>
      <c r="AO1286" s="27" t="n"/>
      <c r="AP1286" s="14" t="inlineStr">
        <is>
          <t>2026-09-07</t>
        </is>
      </c>
      <c r="AQ1286" s="27" t="n"/>
      <c r="AR1286" s="14">
        <f>IF(AND(AS1286=5,LEN(AW1286)=5,LEN(SUBSTITUTE(SUBSTITUTE(SUBSTITUTE(SUBSTITUTE(AW1286,"Y",""),"N",""),"U",""),"X",""))=0),1,0)</f>
        <v/>
      </c>
      <c r="AS1286" s="14">
        <f>COUNTA(G1286,J1286,M1286,P1286,S1286)</f>
        <v/>
      </c>
      <c r="AT1286" s="14">
        <f>SUM(IF(OR(G1286="Y",G1286="N",G1286="U",G1286="X"),IF(G1286=F1286,1,0),0),IF(OR(J1286="Y",J1286="N",J1286="U",J1286="X"),IF(J1286=I1286,1,0),0),IF(OR(M1286="Y",M1286="N",M1286="U",M1286="X"),IF(M1286=L1286,1,0),0),IF(OR(P1286="Y",P1286="N",P1286="U",P1286="X"),IF(P1286=O1286,1,0),0),IF(OR(S1286="Y",S1286="N",S1286="U",S1286="X"),IF(S1286=R1286,1,0),0))</f>
        <v/>
      </c>
      <c r="AU1286" s="14">
        <f>A1286&amp;"|"&amp;LEFT(C1286,1)</f>
        <v/>
      </c>
      <c r="AV1286" s="14">
        <f>F1286&amp;I1286&amp;L1286&amp;O1286&amp;R1286</f>
        <v/>
      </c>
      <c r="AW1286" s="14">
        <f>G1286&amp;J1286&amp;M1286&amp;P1286&amp;S1286</f>
        <v/>
      </c>
    </row>
    <row r="1287" ht="70" customHeight="1">
      <c r="A1287" s="14" t="inlineStr">
        <is>
          <t>DS-161</t>
        </is>
      </c>
      <c r="B1287" s="14" t="inlineStr">
        <is>
          <t>RAD (Road Anomaly Detection)</t>
        </is>
      </c>
      <c r="C1287" s="14" t="inlineStr">
        <is>
          <t>M Sensor Details</t>
        </is>
      </c>
      <c r="D1287" s="14">
        <f>MCDM_Settings!$D$12</f>
        <v/>
      </c>
      <c r="E1287" s="14" t="inlineStr">
        <is>
          <t>M1 Identify equipment</t>
        </is>
      </c>
      <c r="F1287" s="21" t="inlineStr">
        <is>
          <t>U</t>
        </is>
      </c>
      <c r="G1287" s="23" t="n"/>
      <c r="H1287" s="14" t="inlineStr">
        <is>
          <t>M2 Specify the scale</t>
        </is>
      </c>
      <c r="I1287" s="21" t="inlineStr">
        <is>
          <t>U</t>
        </is>
      </c>
      <c r="J1287" s="23" t="n"/>
      <c r="K1287" s="14" t="inlineStr">
        <is>
          <t>M3 Locate the records</t>
        </is>
      </c>
      <c r="L1287" s="21" t="inlineStr">
        <is>
          <t>U</t>
        </is>
      </c>
      <c r="M1287" s="23" t="n"/>
      <c r="N1287" s="14" t="inlineStr">
        <is>
          <t>M4 Report precision</t>
        </is>
      </c>
      <c r="O1287" s="21" t="inlineStr">
        <is>
          <t>U</t>
        </is>
      </c>
      <c r="P1287" s="23" t="n"/>
      <c r="Q1287" s="14" t="inlineStr">
        <is>
          <t>M5 Explain processing</t>
        </is>
      </c>
      <c r="R1287" s="21" t="inlineStr">
        <is>
          <t>U</t>
        </is>
      </c>
      <c r="S1287" s="23" t="n"/>
      <c r="T1287" s="14">
        <f>IF(Z1287=0,IF(ISNUMBER(SEARCH("X",AV1287)),"Unrated (0-5; X)","Unrated (0-5)"),IF(Z1287=1,V1287&amp;"/5",V1287&amp;"-"&amp;X1287&amp;"/5 (P"&amp;IF(ISNUMBER(SEARCH("X",AV1287)),"; X","")&amp;")"))</f>
        <v/>
      </c>
      <c r="U1287" s="26">
        <f>IF(AS1287=0,"",IF(AR1287=0,"Incomplete/invalid",IF(AA1287=0,IF(ISNUMBER(SEARCH("X",AW1287)),"Unrated (0-5; X)","Unrated (0-5)"),IF(AA1287=1,W1287&amp;"/5",W1287&amp;"-"&amp;Y1287&amp;"/5 (P"&amp;IF(ISNUMBER(SEARCH("X",AW1287)),"; X","")&amp;")"))))</f>
        <v/>
      </c>
      <c r="V1287" s="53">
        <f>LEN(AV1287)-LEN(SUBSTITUTE(AV1287,"Y",""))</f>
        <v/>
      </c>
      <c r="W1287" s="54">
        <f>IF(AR1287=1,LEN(AW1287)-LEN(SUBSTITUTE(AW1287,"Y","")),"")</f>
        <v/>
      </c>
      <c r="X1287" s="53">
        <f>5-(LEN(AV1287)-LEN(SUBSTITUTE(AV1287,"N","")))</f>
        <v/>
      </c>
      <c r="Y1287" s="54">
        <f>IF(AR1287=1,5-(LEN(AW1287)-LEN(SUBSTITUTE(AW1287,"N",""))),"")</f>
        <v/>
      </c>
      <c r="Z1287" s="55">
        <f>(V1287+5-X1287)/5</f>
        <v/>
      </c>
      <c r="AA1287" s="56">
        <f>IF(AR1287=1,(W1287+5-Y1287)/5,"")</f>
        <v/>
      </c>
      <c r="AB1287" s="57">
        <f>D1287*V1287/5</f>
        <v/>
      </c>
      <c r="AC1287" s="58">
        <f>IF(AR1287=1,D1287*W1287/5,"")</f>
        <v/>
      </c>
      <c r="AD1287" s="57">
        <f>D1287*X1287/5</f>
        <v/>
      </c>
      <c r="AE1287" s="58">
        <f>IF(AR1287=1,D1287*Y1287/5,"")</f>
        <v/>
      </c>
      <c r="AF1287" s="57">
        <f>D1287*Z1287</f>
        <v/>
      </c>
      <c r="AG1287" s="58">
        <f>IF(AR1287=1,D1287*AA1287,"")</f>
        <v/>
      </c>
      <c r="AH1287" s="14" t="inlineStr">
        <is>
          <t>Y: none | N: none | X: none | U: M1, M2, M3, M4, M5. See dataset-specific evidence note in MCDM_Grades and the complete rules in MCDM_Rubric.</t>
        </is>
      </c>
      <c r="AI1287" s="27" t="n"/>
      <c r="AJ1287" s="14" t="inlineStr">
        <is>
          <t>https://www.kaggle.com/datasets/rohitsuresh15/radroad-anomaly-detection</t>
        </is>
      </c>
      <c r="AK1287" s="27" t="n"/>
      <c r="AL1287" s="14" t="inlineStr">
        <is>
          <t>P: primary documentation (not evaluator-verified data quality)</t>
        </is>
      </c>
      <c r="AM1287" s="27" t="n"/>
      <c r="AN1287" s="14" t="inlineStr">
        <is>
          <t>Kaggle dataset 4006021 v3</t>
        </is>
      </c>
      <c r="AO1287" s="27" t="n"/>
      <c r="AP1287" s="14" t="inlineStr">
        <is>
          <t>2026-09-07</t>
        </is>
      </c>
      <c r="AQ1287" s="27" t="n"/>
      <c r="AR1287" s="14">
        <f>IF(AND(AS1287=5,LEN(AW1287)=5,LEN(SUBSTITUTE(SUBSTITUTE(SUBSTITUTE(SUBSTITUTE(AW1287,"Y",""),"N",""),"U",""),"X",""))=0),1,0)</f>
        <v/>
      </c>
      <c r="AS1287" s="14">
        <f>COUNTA(G1287,J1287,M1287,P1287,S1287)</f>
        <v/>
      </c>
      <c r="AT1287" s="14">
        <f>SUM(IF(OR(G1287="Y",G1287="N",G1287="U",G1287="X"),IF(G1287=F1287,1,0),0),IF(OR(J1287="Y",J1287="N",J1287="U",J1287="X"),IF(J1287=I1287,1,0),0),IF(OR(M1287="Y",M1287="N",M1287="U",M1287="X"),IF(M1287=L1287,1,0),0),IF(OR(P1287="Y",P1287="N",P1287="U",P1287="X"),IF(P1287=O1287,1,0),0),IF(OR(S1287="Y",S1287="N",S1287="U",S1287="X"),IF(S1287=R1287,1,0),0))</f>
        <v/>
      </c>
      <c r="AU1287" s="14">
        <f>A1287&amp;"|"&amp;LEFT(C1287,1)</f>
        <v/>
      </c>
      <c r="AV1287" s="14">
        <f>F1287&amp;I1287&amp;L1287&amp;O1287&amp;R1287</f>
        <v/>
      </c>
      <c r="AW1287" s="14">
        <f>G1287&amp;J1287&amp;M1287&amp;P1287&amp;S1287</f>
        <v/>
      </c>
    </row>
    <row r="1288" ht="70" customHeight="1">
      <c r="A1288" s="14" t="inlineStr">
        <is>
          <t>DS-161</t>
        </is>
      </c>
      <c r="B1288" s="14" t="inlineStr">
        <is>
          <t>RAD (Road Anomaly Detection)</t>
        </is>
      </c>
      <c r="C1288" s="14" t="inlineStr">
        <is>
          <t>V Test Readiness</t>
        </is>
      </c>
      <c r="D1288" s="14">
        <f>MCDM_Settings!$D$13</f>
        <v/>
      </c>
      <c r="E1288" s="14" t="inlineStr">
        <is>
          <t>V1 Identify test data</t>
        </is>
      </c>
      <c r="F1288" s="21" t="inlineStr">
        <is>
          <t>U</t>
        </is>
      </c>
      <c r="G1288" s="23" t="n"/>
      <c r="H1288" s="14" t="inlineStr">
        <is>
          <t>V2 Define the splits</t>
        </is>
      </c>
      <c r="I1288" s="21" t="inlineStr">
        <is>
          <t>U</t>
        </is>
      </c>
      <c r="J1288" s="23" t="n"/>
      <c r="K1288" s="14" t="inlineStr">
        <is>
          <t>V3 Prevent leakage</t>
        </is>
      </c>
      <c r="L1288" s="21" t="inlineStr">
        <is>
          <t>U</t>
        </is>
      </c>
      <c r="M1288" s="23" t="n"/>
      <c r="N1288" s="14" t="inlineStr">
        <is>
          <t>V4 Provide a baseline</t>
        </is>
      </c>
      <c r="O1288" s="21" t="inlineStr">
        <is>
          <t>U</t>
        </is>
      </c>
      <c r="P1288" s="23" t="n"/>
      <c r="Q1288" s="14" t="inlineStr">
        <is>
          <t>V5 Report uncertainty</t>
        </is>
      </c>
      <c r="R1288" s="21" t="inlineStr">
        <is>
          <t>U</t>
        </is>
      </c>
      <c r="S1288" s="23" t="n"/>
      <c r="T1288" s="14">
        <f>IF(Z1288=0,IF(ISNUMBER(SEARCH("X",AV1288)),"Unrated (0-5; X)","Unrated (0-5)"),IF(Z1288=1,V1288&amp;"/5",V1288&amp;"-"&amp;X1288&amp;"/5 (P"&amp;IF(ISNUMBER(SEARCH("X",AV1288)),"; X","")&amp;")"))</f>
        <v/>
      </c>
      <c r="U1288" s="26">
        <f>IF(AS1288=0,"",IF(AR1288=0,"Incomplete/invalid",IF(AA1288=0,IF(ISNUMBER(SEARCH("X",AW1288)),"Unrated (0-5; X)","Unrated (0-5)"),IF(AA1288=1,W1288&amp;"/5",W1288&amp;"-"&amp;Y1288&amp;"/5 (P"&amp;IF(ISNUMBER(SEARCH("X",AW1288)),"; X","")&amp;")"))))</f>
        <v/>
      </c>
      <c r="V1288" s="53">
        <f>LEN(AV1288)-LEN(SUBSTITUTE(AV1288,"Y",""))</f>
        <v/>
      </c>
      <c r="W1288" s="54">
        <f>IF(AR1288=1,LEN(AW1288)-LEN(SUBSTITUTE(AW1288,"Y","")),"")</f>
        <v/>
      </c>
      <c r="X1288" s="53">
        <f>5-(LEN(AV1288)-LEN(SUBSTITUTE(AV1288,"N","")))</f>
        <v/>
      </c>
      <c r="Y1288" s="54">
        <f>IF(AR1288=1,5-(LEN(AW1288)-LEN(SUBSTITUTE(AW1288,"N",""))),"")</f>
        <v/>
      </c>
      <c r="Z1288" s="55">
        <f>(V1288+5-X1288)/5</f>
        <v/>
      </c>
      <c r="AA1288" s="56">
        <f>IF(AR1288=1,(W1288+5-Y1288)/5,"")</f>
        <v/>
      </c>
      <c r="AB1288" s="57">
        <f>D1288*V1288/5</f>
        <v/>
      </c>
      <c r="AC1288" s="58">
        <f>IF(AR1288=1,D1288*W1288/5,"")</f>
        <v/>
      </c>
      <c r="AD1288" s="57">
        <f>D1288*X1288/5</f>
        <v/>
      </c>
      <c r="AE1288" s="58">
        <f>IF(AR1288=1,D1288*Y1288/5,"")</f>
        <v/>
      </c>
      <c r="AF1288" s="57">
        <f>D1288*Z1288</f>
        <v/>
      </c>
      <c r="AG1288" s="58">
        <f>IF(AR1288=1,D1288*AA1288,"")</f>
        <v/>
      </c>
      <c r="AH1288" s="14" t="inlineStr">
        <is>
          <t>Y: none | N: none | X: none | U: V1, V2, V3, V4, V5. See dataset-specific evidence note in MCDM_Grades and the complete rules in MCDM_Rubric.</t>
        </is>
      </c>
      <c r="AI1288" s="27" t="n"/>
      <c r="AJ1288" s="14" t="inlineStr">
        <is>
          <t>https://www.kaggle.com/datasets/rohitsuresh15/radroad-anomaly-detection</t>
        </is>
      </c>
      <c r="AK1288" s="27" t="n"/>
      <c r="AL1288" s="14" t="inlineStr">
        <is>
          <t>P: primary documentation (not evaluator-verified data quality)</t>
        </is>
      </c>
      <c r="AM1288" s="27" t="n"/>
      <c r="AN1288" s="14" t="inlineStr">
        <is>
          <t>Kaggle dataset 4006021 v3</t>
        </is>
      </c>
      <c r="AO1288" s="27" t="n"/>
      <c r="AP1288" s="14" t="inlineStr">
        <is>
          <t>2026-09-07</t>
        </is>
      </c>
      <c r="AQ1288" s="27" t="n"/>
      <c r="AR1288" s="14">
        <f>IF(AND(AS1288=5,LEN(AW1288)=5,LEN(SUBSTITUTE(SUBSTITUTE(SUBSTITUTE(SUBSTITUTE(AW1288,"Y",""),"N",""),"U",""),"X",""))=0),1,0)</f>
        <v/>
      </c>
      <c r="AS1288" s="14">
        <f>COUNTA(G1288,J1288,M1288,P1288,S1288)</f>
        <v/>
      </c>
      <c r="AT1288" s="14">
        <f>SUM(IF(OR(G1288="Y",G1288="N",G1288="U",G1288="X"),IF(G1288=F1288,1,0),0),IF(OR(J1288="Y",J1288="N",J1288="U",J1288="X"),IF(J1288=I1288,1,0),0),IF(OR(M1288="Y",M1288="N",M1288="U",M1288="X"),IF(M1288=L1288,1,0),0),IF(OR(P1288="Y",P1288="N",P1288="U",P1288="X"),IF(P1288=O1288,1,0),0),IF(OR(S1288="Y",S1288="N",S1288="U",S1288="X"),IF(S1288=R1288,1,0),0))</f>
        <v/>
      </c>
      <c r="AU1288" s="14">
        <f>A1288&amp;"|"&amp;LEFT(C1288,1)</f>
        <v/>
      </c>
      <c r="AV1288" s="14">
        <f>F1288&amp;I1288&amp;L1288&amp;O1288&amp;R1288</f>
        <v/>
      </c>
      <c r="AW1288" s="14">
        <f>G1288&amp;J1288&amp;M1288&amp;P1288&amp;S1288</f>
        <v/>
      </c>
    </row>
    <row r="1289" ht="70" customHeight="1">
      <c r="A1289" s="14" t="inlineStr">
        <is>
          <t>DS-161</t>
        </is>
      </c>
      <c r="B1289" s="14" t="inlineStr">
        <is>
          <t>RAD (Road Anomaly Detection)</t>
        </is>
      </c>
      <c r="C1289" s="14" t="inlineStr">
        <is>
          <t>E Engineering Value</t>
        </is>
      </c>
      <c r="D1289" s="14">
        <f>MCDM_Settings!$D$14</f>
        <v/>
      </c>
      <c r="E1289" s="14" t="inlineStr">
        <is>
          <t>E1 Define the outcome</t>
        </is>
      </c>
      <c r="F1289" s="21" t="inlineStr">
        <is>
          <t>U</t>
        </is>
      </c>
      <c r="G1289" s="23" t="n"/>
      <c r="H1289" s="14" t="inlineStr">
        <is>
          <t>E2 Provide measurements</t>
        </is>
      </c>
      <c r="I1289" s="21" t="inlineStr">
        <is>
          <t>U</t>
        </is>
      </c>
      <c r="J1289" s="23" t="n"/>
      <c r="K1289" s="14" t="inlineStr">
        <is>
          <t>E3 Link the records</t>
        </is>
      </c>
      <c r="L1289" s="21" t="inlineStr">
        <is>
          <t>U</t>
        </is>
      </c>
      <c r="M1289" s="23" t="n"/>
      <c r="N1289" s="14" t="inlineStr">
        <is>
          <t>E4 Map agency needs</t>
        </is>
      </c>
      <c r="O1289" s="21" t="inlineStr">
        <is>
          <t>U</t>
        </is>
      </c>
      <c r="P1289" s="23" t="n"/>
      <c r="Q1289" s="14" t="inlineStr">
        <is>
          <t>E5 Validate the decision</t>
        </is>
      </c>
      <c r="R1289" s="21" t="inlineStr">
        <is>
          <t>U</t>
        </is>
      </c>
      <c r="S1289" s="23" t="n"/>
      <c r="T1289" s="14">
        <f>IF(Z1289=0,IF(ISNUMBER(SEARCH("X",AV1289)),"Unrated (0-5; X)","Unrated (0-5)"),IF(Z1289=1,V1289&amp;"/5",V1289&amp;"-"&amp;X1289&amp;"/5 (P"&amp;IF(ISNUMBER(SEARCH("X",AV1289)),"; X","")&amp;")"))</f>
        <v/>
      </c>
      <c r="U1289" s="26">
        <f>IF(AS1289=0,"",IF(AR1289=0,"Incomplete/invalid",IF(AA1289=0,IF(ISNUMBER(SEARCH("X",AW1289)),"Unrated (0-5; X)","Unrated (0-5)"),IF(AA1289=1,W1289&amp;"/5",W1289&amp;"-"&amp;Y1289&amp;"/5 (P"&amp;IF(ISNUMBER(SEARCH("X",AW1289)),"; X","")&amp;")"))))</f>
        <v/>
      </c>
      <c r="V1289" s="53">
        <f>LEN(AV1289)-LEN(SUBSTITUTE(AV1289,"Y",""))</f>
        <v/>
      </c>
      <c r="W1289" s="54">
        <f>IF(AR1289=1,LEN(AW1289)-LEN(SUBSTITUTE(AW1289,"Y","")),"")</f>
        <v/>
      </c>
      <c r="X1289" s="53">
        <f>5-(LEN(AV1289)-LEN(SUBSTITUTE(AV1289,"N","")))</f>
        <v/>
      </c>
      <c r="Y1289" s="54">
        <f>IF(AR1289=1,5-(LEN(AW1289)-LEN(SUBSTITUTE(AW1289,"N",""))),"")</f>
        <v/>
      </c>
      <c r="Z1289" s="55">
        <f>(V1289+5-X1289)/5</f>
        <v/>
      </c>
      <c r="AA1289" s="56">
        <f>IF(AR1289=1,(W1289+5-Y1289)/5,"")</f>
        <v/>
      </c>
      <c r="AB1289" s="57">
        <f>D1289*V1289/5</f>
        <v/>
      </c>
      <c r="AC1289" s="58">
        <f>IF(AR1289=1,D1289*W1289/5,"")</f>
        <v/>
      </c>
      <c r="AD1289" s="57">
        <f>D1289*X1289/5</f>
        <v/>
      </c>
      <c r="AE1289" s="58">
        <f>IF(AR1289=1,D1289*Y1289/5,"")</f>
        <v/>
      </c>
      <c r="AF1289" s="57">
        <f>D1289*Z1289</f>
        <v/>
      </c>
      <c r="AG1289" s="58">
        <f>IF(AR1289=1,D1289*AA1289,"")</f>
        <v/>
      </c>
      <c r="AH1289" s="14" t="inlineStr">
        <is>
          <t>Y: none | N: none | X: none | U: E1, E2, E3, E4, E5. See dataset-specific evidence note in MCDM_Grades and the complete rules in MCDM_Rubric.</t>
        </is>
      </c>
      <c r="AI1289" s="27" t="n"/>
      <c r="AJ1289" s="14" t="inlineStr">
        <is>
          <t>https://www.kaggle.com/datasets/rohitsuresh15/radroad-anomaly-detection</t>
        </is>
      </c>
      <c r="AK1289" s="27" t="n"/>
      <c r="AL1289" s="14" t="inlineStr">
        <is>
          <t>P: primary documentation (not evaluator-verified data quality)</t>
        </is>
      </c>
      <c r="AM1289" s="27" t="n"/>
      <c r="AN1289" s="14" t="inlineStr">
        <is>
          <t>Kaggle dataset 4006021 v3</t>
        </is>
      </c>
      <c r="AO1289" s="27" t="n"/>
      <c r="AP1289" s="14" t="inlineStr">
        <is>
          <t>2026-09-07</t>
        </is>
      </c>
      <c r="AQ1289" s="27" t="n"/>
      <c r="AR1289" s="14">
        <f>IF(AND(AS1289=5,LEN(AW1289)=5,LEN(SUBSTITUTE(SUBSTITUTE(SUBSTITUTE(SUBSTITUTE(AW1289,"Y",""),"N",""),"U",""),"X",""))=0),1,0)</f>
        <v/>
      </c>
      <c r="AS1289" s="14">
        <f>COUNTA(G1289,J1289,M1289,P1289,S1289)</f>
        <v/>
      </c>
      <c r="AT1289" s="14">
        <f>SUM(IF(OR(G1289="Y",G1289="N",G1289="U",G1289="X"),IF(G1289=F1289,1,0),0),IF(OR(J1289="Y",J1289="N",J1289="U",J1289="X"),IF(J1289=I1289,1,0),0),IF(OR(M1289="Y",M1289="N",M1289="U",M1289="X"),IF(M1289=L1289,1,0),0),IF(OR(P1289="Y",P1289="N",P1289="U",P1289="X"),IF(P1289=O1289,1,0),0),IF(OR(S1289="Y",S1289="N",S1289="U",S1289="X"),IF(S1289=R1289,1,0),0))</f>
        <v/>
      </c>
      <c r="AU1289" s="14">
        <f>A1289&amp;"|"&amp;LEFT(C1289,1)</f>
        <v/>
      </c>
      <c r="AV1289" s="14">
        <f>F1289&amp;I1289&amp;L1289&amp;O1289&amp;R1289</f>
        <v/>
      </c>
      <c r="AW1289" s="14">
        <f>G1289&amp;J1289&amp;M1289&amp;P1289&amp;S1289</f>
        <v/>
      </c>
    </row>
    <row r="1290" ht="70" customHeight="1">
      <c r="A1290" s="14" t="inlineStr">
        <is>
          <t>DS-162</t>
        </is>
      </c>
      <c r="B1290" s="14" t="inlineStr">
        <is>
          <t>RDD2022ES (RDD2022 Extended Severity)</t>
        </is>
      </c>
      <c r="C1290" s="14" t="inlineStr">
        <is>
          <t>A Access</t>
        </is>
      </c>
      <c r="D1290" s="14">
        <f>MCDM_Settings!$D$7</f>
        <v/>
      </c>
      <c r="E1290" s="14" t="inlineStr">
        <is>
          <t>A1 Find the release</t>
        </is>
      </c>
      <c r="F1290" s="21" t="inlineStr">
        <is>
          <t>Y</t>
        </is>
      </c>
      <c r="G1290" s="23" t="n"/>
      <c r="H1290" s="14" t="inlineStr">
        <is>
          <t>A2 Get the data</t>
        </is>
      </c>
      <c r="I1290" s="21" t="inlineStr">
        <is>
          <t>Y</t>
        </is>
      </c>
      <c r="J1290" s="23" t="n"/>
      <c r="K1290" s="14" t="inlineStr">
        <is>
          <t>A3 Check the license</t>
        </is>
      </c>
      <c r="L1290" s="21" t="inlineStr">
        <is>
          <t>X</t>
        </is>
      </c>
      <c r="M1290" s="23" t="n"/>
      <c r="N1290" s="14" t="inlineStr">
        <is>
          <t>A4 Check other rights</t>
        </is>
      </c>
      <c r="O1290" s="21" t="inlineStr">
        <is>
          <t>U</t>
        </is>
      </c>
      <c r="P1290" s="23" t="n"/>
      <c r="Q1290" s="14" t="inlineStr">
        <is>
          <t>A5 Open a sample</t>
        </is>
      </c>
      <c r="R1290" s="21" t="inlineStr">
        <is>
          <t>U</t>
        </is>
      </c>
      <c r="S1290" s="23" t="n"/>
      <c r="T1290" s="14">
        <f>IF(Z1290=0,IF(ISNUMBER(SEARCH("X",AV1290)),"Unrated (0-5; X)","Unrated (0-5)"),IF(Z1290=1,V1290&amp;"/5",V1290&amp;"-"&amp;X1290&amp;"/5 (P"&amp;IF(ISNUMBER(SEARCH("X",AV1290)),"; X","")&amp;")"))</f>
        <v/>
      </c>
      <c r="U1290" s="26">
        <f>IF(AS1290=0,"",IF(AR1290=0,"Incomplete/invalid",IF(AA1290=0,IF(ISNUMBER(SEARCH("X",AW1290)),"Unrated (0-5; X)","Unrated (0-5)"),IF(AA1290=1,W1290&amp;"/5",W1290&amp;"-"&amp;Y1290&amp;"/5 (P"&amp;IF(ISNUMBER(SEARCH("X",AW1290)),"; X","")&amp;")"))))</f>
        <v/>
      </c>
      <c r="V1290" s="53">
        <f>LEN(AV1290)-LEN(SUBSTITUTE(AV1290,"Y",""))</f>
        <v/>
      </c>
      <c r="W1290" s="54">
        <f>IF(AR1290=1,LEN(AW1290)-LEN(SUBSTITUTE(AW1290,"Y","")),"")</f>
        <v/>
      </c>
      <c r="X1290" s="53">
        <f>5-(LEN(AV1290)-LEN(SUBSTITUTE(AV1290,"N","")))</f>
        <v/>
      </c>
      <c r="Y1290" s="54">
        <f>IF(AR1290=1,5-(LEN(AW1290)-LEN(SUBSTITUTE(AW1290,"N",""))),"")</f>
        <v/>
      </c>
      <c r="Z1290" s="55">
        <f>(V1290+5-X1290)/5</f>
        <v/>
      </c>
      <c r="AA1290" s="56">
        <f>IF(AR1290=1,(W1290+5-Y1290)/5,"")</f>
        <v/>
      </c>
      <c r="AB1290" s="57">
        <f>D1290*V1290/5</f>
        <v/>
      </c>
      <c r="AC1290" s="58">
        <f>IF(AR1290=1,D1290*W1290/5,"")</f>
        <v/>
      </c>
      <c r="AD1290" s="57">
        <f>D1290*X1290/5</f>
        <v/>
      </c>
      <c r="AE1290" s="58">
        <f>IF(AR1290=1,D1290*Y1290/5,"")</f>
        <v/>
      </c>
      <c r="AF1290" s="57">
        <f>D1290*Z1290</f>
        <v/>
      </c>
      <c r="AG1290" s="58">
        <f>IF(AR1290=1,D1290*AA1290,"")</f>
        <v/>
      </c>
      <c r="AH1290" s="14" t="inlineStr">
        <is>
          <t>Y: A1, A2 | N: none | X: A3 | U: A4, A5. See dataset-specific evidence note in MCDM_Grades and the complete rules in MCDM_Rubric.</t>
        </is>
      </c>
      <c r="AI1290" s="27" t="n"/>
      <c r="AJ1290" s="14" t="inlineStr">
        <is>
          <t>https://www.kaggle.com/datasets/juusos/rdd2022es</t>
        </is>
      </c>
      <c r="AK1290" s="27" t="n"/>
      <c r="AL1290" s="14" t="inlineStr">
        <is>
          <t>P: primary documentation (not evaluator-verified data quality)</t>
        </is>
      </c>
      <c r="AM1290" s="27" t="n"/>
      <c r="AN1290" s="14" t="inlineStr">
        <is>
          <t>Kaggle dataset 7353702 v1</t>
        </is>
      </c>
      <c r="AO1290" s="27" t="n"/>
      <c r="AP1290" s="14" t="inlineStr">
        <is>
          <t>2026-09-07</t>
        </is>
      </c>
      <c r="AQ1290" s="27" t="n"/>
      <c r="AR1290" s="14">
        <f>IF(AND(AS1290=5,LEN(AW1290)=5,LEN(SUBSTITUTE(SUBSTITUTE(SUBSTITUTE(SUBSTITUTE(AW1290,"Y",""),"N",""),"U",""),"X",""))=0),1,0)</f>
        <v/>
      </c>
      <c r="AS1290" s="14">
        <f>COUNTA(G1290,J1290,M1290,P1290,S1290)</f>
        <v/>
      </c>
      <c r="AT1290" s="14">
        <f>SUM(IF(OR(G1290="Y",G1290="N",G1290="U",G1290="X"),IF(G1290=F1290,1,0),0),IF(OR(J1290="Y",J1290="N",J1290="U",J1290="X"),IF(J1290=I1290,1,0),0),IF(OR(M1290="Y",M1290="N",M1290="U",M1290="X"),IF(M1290=L1290,1,0),0),IF(OR(P1290="Y",P1290="N",P1290="U",P1290="X"),IF(P1290=O1290,1,0),0),IF(OR(S1290="Y",S1290="N",S1290="U",S1290="X"),IF(S1290=R1290,1,0),0))</f>
        <v/>
      </c>
      <c r="AU1290" s="14">
        <f>A1290&amp;"|"&amp;LEFT(C1290,1)</f>
        <v/>
      </c>
      <c r="AV1290" s="14">
        <f>F1290&amp;I1290&amp;L1290&amp;O1290&amp;R1290</f>
        <v/>
      </c>
      <c r="AW1290" s="14">
        <f>G1290&amp;J1290&amp;M1290&amp;P1290&amp;S1290</f>
        <v/>
      </c>
    </row>
    <row r="1291" ht="70" customHeight="1">
      <c r="A1291" s="14" t="inlineStr">
        <is>
          <t>DS-162</t>
        </is>
      </c>
      <c r="B1291" s="14" t="inlineStr">
        <is>
          <t>RDD2022ES (RDD2022 Extended Severity)</t>
        </is>
      </c>
      <c r="C1291" s="14" t="inlineStr">
        <is>
          <t>L Label Quality</t>
        </is>
      </c>
      <c r="D1291" s="14">
        <f>MCDM_Settings!$D$8</f>
        <v/>
      </c>
      <c r="E1291" s="14" t="inlineStr">
        <is>
          <t>L1 Define the targets</t>
        </is>
      </c>
      <c r="F1291" s="21" t="inlineStr">
        <is>
          <t>Y</t>
        </is>
      </c>
      <c r="G1291" s="23" t="n"/>
      <c r="H1291" s="14" t="inlineStr">
        <is>
          <t>L2 Explain the rules</t>
        </is>
      </c>
      <c r="I1291" s="21" t="inlineStr">
        <is>
          <t>U</t>
        </is>
      </c>
      <c r="J1291" s="23" t="n"/>
      <c r="K1291" s="14" t="inlineStr">
        <is>
          <t>L3 Identify the team</t>
        </is>
      </c>
      <c r="L1291" s="21" t="inlineStr">
        <is>
          <t>U</t>
        </is>
      </c>
      <c r="M1291" s="23" t="n"/>
      <c r="N1291" s="14" t="inlineStr">
        <is>
          <t>L4 Review and correct</t>
        </is>
      </c>
      <c r="O1291" s="21" t="inlineStr">
        <is>
          <t>Y</t>
        </is>
      </c>
      <c r="P1291" s="23" t="n"/>
      <c r="Q1291" s="14" t="inlineStr">
        <is>
          <t>L5 Measure reliability</t>
        </is>
      </c>
      <c r="R1291" s="21" t="inlineStr">
        <is>
          <t>U</t>
        </is>
      </c>
      <c r="S1291" s="23" t="n"/>
      <c r="T1291" s="14">
        <f>IF(Z1291=0,IF(ISNUMBER(SEARCH("X",AV1291)),"Unrated (0-5; X)","Unrated (0-5)"),IF(Z1291=1,V1291&amp;"/5",V1291&amp;"-"&amp;X1291&amp;"/5 (P"&amp;IF(ISNUMBER(SEARCH("X",AV1291)),"; X","")&amp;")"))</f>
        <v/>
      </c>
      <c r="U1291" s="26">
        <f>IF(AS1291=0,"",IF(AR1291=0,"Incomplete/invalid",IF(AA1291=0,IF(ISNUMBER(SEARCH("X",AW1291)),"Unrated (0-5; X)","Unrated (0-5)"),IF(AA1291=1,W1291&amp;"/5",W1291&amp;"-"&amp;Y1291&amp;"/5 (P"&amp;IF(ISNUMBER(SEARCH("X",AW1291)),"; X","")&amp;")"))))</f>
        <v/>
      </c>
      <c r="V1291" s="53">
        <f>LEN(AV1291)-LEN(SUBSTITUTE(AV1291,"Y",""))</f>
        <v/>
      </c>
      <c r="W1291" s="54">
        <f>IF(AR1291=1,LEN(AW1291)-LEN(SUBSTITUTE(AW1291,"Y","")),"")</f>
        <v/>
      </c>
      <c r="X1291" s="53">
        <f>5-(LEN(AV1291)-LEN(SUBSTITUTE(AV1291,"N","")))</f>
        <v/>
      </c>
      <c r="Y1291" s="54">
        <f>IF(AR1291=1,5-(LEN(AW1291)-LEN(SUBSTITUTE(AW1291,"N",""))),"")</f>
        <v/>
      </c>
      <c r="Z1291" s="55">
        <f>(V1291+5-X1291)/5</f>
        <v/>
      </c>
      <c r="AA1291" s="56">
        <f>IF(AR1291=1,(W1291+5-Y1291)/5,"")</f>
        <v/>
      </c>
      <c r="AB1291" s="57">
        <f>D1291*V1291/5</f>
        <v/>
      </c>
      <c r="AC1291" s="58">
        <f>IF(AR1291=1,D1291*W1291/5,"")</f>
        <v/>
      </c>
      <c r="AD1291" s="57">
        <f>D1291*X1291/5</f>
        <v/>
      </c>
      <c r="AE1291" s="58">
        <f>IF(AR1291=1,D1291*Y1291/5,"")</f>
        <v/>
      </c>
      <c r="AF1291" s="57">
        <f>D1291*Z1291</f>
        <v/>
      </c>
      <c r="AG1291" s="58">
        <f>IF(AR1291=1,D1291*AA1291,"")</f>
        <v/>
      </c>
      <c r="AH1291" s="14" t="inlineStr">
        <is>
          <t>Y: L1, L4 | N: none | X: none | U: L2, L3, L5. See dataset-specific evidence note in MCDM_Grades and the complete rules in MCDM_Rubric.</t>
        </is>
      </c>
      <c r="AI1291" s="27" t="n"/>
      <c r="AJ1291" s="14" t="inlineStr">
        <is>
          <t>https://www.kaggle.com/datasets/juusos/rdd2022es</t>
        </is>
      </c>
      <c r="AK1291" s="27" t="n"/>
      <c r="AL1291" s="14" t="inlineStr">
        <is>
          <t>P: primary documentation (not evaluator-verified data quality)</t>
        </is>
      </c>
      <c r="AM1291" s="27" t="n"/>
      <c r="AN1291" s="14" t="inlineStr">
        <is>
          <t>Kaggle dataset 7353702 v1</t>
        </is>
      </c>
      <c r="AO1291" s="27" t="n"/>
      <c r="AP1291" s="14" t="inlineStr">
        <is>
          <t>2026-09-07</t>
        </is>
      </c>
      <c r="AQ1291" s="27" t="n"/>
      <c r="AR1291" s="14">
        <f>IF(AND(AS1291=5,LEN(AW1291)=5,LEN(SUBSTITUTE(SUBSTITUTE(SUBSTITUTE(SUBSTITUTE(AW1291,"Y",""),"N",""),"U",""),"X",""))=0),1,0)</f>
        <v/>
      </c>
      <c r="AS1291" s="14">
        <f>COUNTA(G1291,J1291,M1291,P1291,S1291)</f>
        <v/>
      </c>
      <c r="AT1291" s="14">
        <f>SUM(IF(OR(G1291="Y",G1291="N",G1291="U",G1291="X"),IF(G1291=F1291,1,0),0),IF(OR(J1291="Y",J1291="N",J1291="U",J1291="X"),IF(J1291=I1291,1,0),0),IF(OR(M1291="Y",M1291="N",M1291="U",M1291="X"),IF(M1291=L1291,1,0),0),IF(OR(P1291="Y",P1291="N",P1291="U",P1291="X"),IF(P1291=O1291,1,0),0),IF(OR(S1291="Y",S1291="N",S1291="U",S1291="X"),IF(S1291=R1291,1,0),0))</f>
        <v/>
      </c>
      <c r="AU1291" s="14">
        <f>A1291&amp;"|"&amp;LEFT(C1291,1)</f>
        <v/>
      </c>
      <c r="AV1291" s="14">
        <f>F1291&amp;I1291&amp;L1291&amp;O1291&amp;R1291</f>
        <v/>
      </c>
      <c r="AW1291" s="14">
        <f>G1291&amp;J1291&amp;M1291&amp;P1291&amp;S1291</f>
        <v/>
      </c>
    </row>
    <row r="1292" ht="70" customHeight="1">
      <c r="A1292" s="14" t="inlineStr">
        <is>
          <t>DS-162</t>
        </is>
      </c>
      <c r="B1292" s="14" t="inlineStr">
        <is>
          <t>RDD2022ES (RDD2022 Extended Severity)</t>
        </is>
      </c>
      <c r="C1292" s="14" t="inlineStr">
        <is>
          <t>D Documentation</t>
        </is>
      </c>
      <c r="D1292" s="14">
        <f>MCDM_Settings!$D$9</f>
        <v/>
      </c>
      <c r="E1292" s="14" t="inlineStr">
        <is>
          <t>D1 Describe the files</t>
        </is>
      </c>
      <c r="F1292" s="21" t="inlineStr">
        <is>
          <t>U</t>
        </is>
      </c>
      <c r="G1292" s="23" t="n"/>
      <c r="H1292" s="14" t="inlineStr">
        <is>
          <t>D2 Explain the source</t>
        </is>
      </c>
      <c r="I1292" s="21" t="inlineStr">
        <is>
          <t>Y</t>
        </is>
      </c>
      <c r="J1292" s="23" t="n"/>
      <c r="K1292" s="14" t="inlineStr">
        <is>
          <t>D3 Track the version</t>
        </is>
      </c>
      <c r="L1292" s="21" t="inlineStr">
        <is>
          <t>Y</t>
        </is>
      </c>
      <c r="M1292" s="23" t="n"/>
      <c r="N1292" s="14" t="inlineStr">
        <is>
          <t>D4 State the limits</t>
        </is>
      </c>
      <c r="O1292" s="21" t="inlineStr">
        <is>
          <t>U</t>
        </is>
      </c>
      <c r="P1292" s="23" t="n"/>
      <c r="Q1292" s="14" t="inlineStr">
        <is>
          <t>D5 Locate the details</t>
        </is>
      </c>
      <c r="R1292" s="21" t="inlineStr">
        <is>
          <t>Y</t>
        </is>
      </c>
      <c r="S1292" s="23" t="n"/>
      <c r="T1292" s="14">
        <f>IF(Z1292=0,IF(ISNUMBER(SEARCH("X",AV1292)),"Unrated (0-5; X)","Unrated (0-5)"),IF(Z1292=1,V1292&amp;"/5",V1292&amp;"-"&amp;X1292&amp;"/5 (P"&amp;IF(ISNUMBER(SEARCH("X",AV1292)),"; X","")&amp;")"))</f>
        <v/>
      </c>
      <c r="U1292" s="26">
        <f>IF(AS1292=0,"",IF(AR1292=0,"Incomplete/invalid",IF(AA1292=0,IF(ISNUMBER(SEARCH("X",AW1292)),"Unrated (0-5; X)","Unrated (0-5)"),IF(AA1292=1,W1292&amp;"/5",W1292&amp;"-"&amp;Y1292&amp;"/5 (P"&amp;IF(ISNUMBER(SEARCH("X",AW1292)),"; X","")&amp;")"))))</f>
        <v/>
      </c>
      <c r="V1292" s="53">
        <f>LEN(AV1292)-LEN(SUBSTITUTE(AV1292,"Y",""))</f>
        <v/>
      </c>
      <c r="W1292" s="54">
        <f>IF(AR1292=1,LEN(AW1292)-LEN(SUBSTITUTE(AW1292,"Y","")),"")</f>
        <v/>
      </c>
      <c r="X1292" s="53">
        <f>5-(LEN(AV1292)-LEN(SUBSTITUTE(AV1292,"N","")))</f>
        <v/>
      </c>
      <c r="Y1292" s="54">
        <f>IF(AR1292=1,5-(LEN(AW1292)-LEN(SUBSTITUTE(AW1292,"N",""))),"")</f>
        <v/>
      </c>
      <c r="Z1292" s="55">
        <f>(V1292+5-X1292)/5</f>
        <v/>
      </c>
      <c r="AA1292" s="56">
        <f>IF(AR1292=1,(W1292+5-Y1292)/5,"")</f>
        <v/>
      </c>
      <c r="AB1292" s="57">
        <f>D1292*V1292/5</f>
        <v/>
      </c>
      <c r="AC1292" s="58">
        <f>IF(AR1292=1,D1292*W1292/5,"")</f>
        <v/>
      </c>
      <c r="AD1292" s="57">
        <f>D1292*X1292/5</f>
        <v/>
      </c>
      <c r="AE1292" s="58">
        <f>IF(AR1292=1,D1292*Y1292/5,"")</f>
        <v/>
      </c>
      <c r="AF1292" s="57">
        <f>D1292*Z1292</f>
        <v/>
      </c>
      <c r="AG1292" s="58">
        <f>IF(AR1292=1,D1292*AA1292,"")</f>
        <v/>
      </c>
      <c r="AH1292" s="14" t="inlineStr">
        <is>
          <t>Y: D2, D3, D5 | N: none | X: none | U: D1, D4. See dataset-specific evidence note in MCDM_Grades and the complete rules in MCDM_Rubric.</t>
        </is>
      </c>
      <c r="AI1292" s="27" t="n"/>
      <c r="AJ1292" s="14" t="inlineStr">
        <is>
          <t>https://www.kaggle.com/datasets/juusos/rdd2022es</t>
        </is>
      </c>
      <c r="AK1292" s="27" t="n"/>
      <c r="AL1292" s="14" t="inlineStr">
        <is>
          <t>P: primary documentation (not evaluator-verified data quality)</t>
        </is>
      </c>
      <c r="AM1292" s="27" t="n"/>
      <c r="AN1292" s="14" t="inlineStr">
        <is>
          <t>Kaggle dataset 7353702 v1</t>
        </is>
      </c>
      <c r="AO1292" s="27" t="n"/>
      <c r="AP1292" s="14" t="inlineStr">
        <is>
          <t>2026-09-07</t>
        </is>
      </c>
      <c r="AQ1292" s="27" t="n"/>
      <c r="AR1292" s="14">
        <f>IF(AND(AS1292=5,LEN(AW1292)=5,LEN(SUBSTITUTE(SUBSTITUTE(SUBSTITUTE(SUBSTITUTE(AW1292,"Y",""),"N",""),"U",""),"X",""))=0),1,0)</f>
        <v/>
      </c>
      <c r="AS1292" s="14">
        <f>COUNTA(G1292,J1292,M1292,P1292,S1292)</f>
        <v/>
      </c>
      <c r="AT1292" s="14">
        <f>SUM(IF(OR(G1292="Y",G1292="N",G1292="U",G1292="X"),IF(G1292=F1292,1,0),0),IF(OR(J1292="Y",J1292="N",J1292="U",J1292="X"),IF(J1292=I1292,1,0),0),IF(OR(M1292="Y",M1292="N",M1292="U",M1292="X"),IF(M1292=L1292,1,0),0),IF(OR(P1292="Y",P1292="N",P1292="U",P1292="X"),IF(P1292=O1292,1,0),0),IF(OR(S1292="Y",S1292="N",S1292="U",S1292="X"),IF(S1292=R1292,1,0),0))</f>
        <v/>
      </c>
      <c r="AU1292" s="14">
        <f>A1292&amp;"|"&amp;LEFT(C1292,1)</f>
        <v/>
      </c>
      <c r="AV1292" s="14">
        <f>F1292&amp;I1292&amp;L1292&amp;O1292&amp;R1292</f>
        <v/>
      </c>
      <c r="AW1292" s="14">
        <f>G1292&amp;J1292&amp;M1292&amp;P1292&amp;S1292</f>
        <v/>
      </c>
    </row>
    <row r="1293" ht="70" customHeight="1">
      <c r="A1293" s="14" t="inlineStr">
        <is>
          <t>DS-162</t>
        </is>
      </c>
      <c r="B1293" s="14" t="inlineStr">
        <is>
          <t>RDD2022ES (RDD2022 Extended Severity)</t>
        </is>
      </c>
      <c r="C1293" s="14" t="inlineStr">
        <is>
          <t>C Sample Size</t>
        </is>
      </c>
      <c r="D1293" s="14">
        <f>MCDM_Settings!$D$10</f>
        <v/>
      </c>
      <c r="E1293" s="14" t="inlineStr">
        <is>
          <t>C1 Count originals</t>
        </is>
      </c>
      <c r="F1293" s="21" t="inlineStr">
        <is>
          <t>U</t>
        </is>
      </c>
      <c r="G1293" s="23" t="n"/>
      <c r="H1293" s="14" t="inlineStr">
        <is>
          <t>C2 Count each class</t>
        </is>
      </c>
      <c r="I1293" s="21" t="inlineStr">
        <is>
          <t>U</t>
        </is>
      </c>
      <c r="J1293" s="23" t="n"/>
      <c r="K1293" s="14" t="inlineStr">
        <is>
          <t>C3 Count each group</t>
        </is>
      </c>
      <c r="L1293" s="21" t="inlineStr">
        <is>
          <t>U</t>
        </is>
      </c>
      <c r="M1293" s="23" t="n"/>
      <c r="N1293" s="14" t="inlineStr">
        <is>
          <t>C4 Count each split</t>
        </is>
      </c>
      <c r="O1293" s="21" t="inlineStr">
        <is>
          <t>U</t>
        </is>
      </c>
      <c r="P1293" s="23" t="n"/>
      <c r="Q1293" s="14" t="inlineStr">
        <is>
          <t>C5 Justify the size</t>
        </is>
      </c>
      <c r="R1293" s="21" t="inlineStr">
        <is>
          <t>U</t>
        </is>
      </c>
      <c r="S1293" s="23" t="n"/>
      <c r="T1293" s="14">
        <f>IF(Z1293=0,IF(ISNUMBER(SEARCH("X",AV1293)),"Unrated (0-5; X)","Unrated (0-5)"),IF(Z1293=1,V1293&amp;"/5",V1293&amp;"-"&amp;X1293&amp;"/5 (P"&amp;IF(ISNUMBER(SEARCH("X",AV1293)),"; X","")&amp;")"))</f>
        <v/>
      </c>
      <c r="U1293" s="26">
        <f>IF(AS1293=0,"",IF(AR1293=0,"Incomplete/invalid",IF(AA1293=0,IF(ISNUMBER(SEARCH("X",AW1293)),"Unrated (0-5; X)","Unrated (0-5)"),IF(AA1293=1,W1293&amp;"/5",W1293&amp;"-"&amp;Y1293&amp;"/5 (P"&amp;IF(ISNUMBER(SEARCH("X",AW1293)),"; X","")&amp;")"))))</f>
        <v/>
      </c>
      <c r="V1293" s="53">
        <f>LEN(AV1293)-LEN(SUBSTITUTE(AV1293,"Y",""))</f>
        <v/>
      </c>
      <c r="W1293" s="54">
        <f>IF(AR1293=1,LEN(AW1293)-LEN(SUBSTITUTE(AW1293,"Y","")),"")</f>
        <v/>
      </c>
      <c r="X1293" s="53">
        <f>5-(LEN(AV1293)-LEN(SUBSTITUTE(AV1293,"N","")))</f>
        <v/>
      </c>
      <c r="Y1293" s="54">
        <f>IF(AR1293=1,5-(LEN(AW1293)-LEN(SUBSTITUTE(AW1293,"N",""))),"")</f>
        <v/>
      </c>
      <c r="Z1293" s="55">
        <f>(V1293+5-X1293)/5</f>
        <v/>
      </c>
      <c r="AA1293" s="56">
        <f>IF(AR1293=1,(W1293+5-Y1293)/5,"")</f>
        <v/>
      </c>
      <c r="AB1293" s="57">
        <f>D1293*V1293/5</f>
        <v/>
      </c>
      <c r="AC1293" s="58">
        <f>IF(AR1293=1,D1293*W1293/5,"")</f>
        <v/>
      </c>
      <c r="AD1293" s="57">
        <f>D1293*X1293/5</f>
        <v/>
      </c>
      <c r="AE1293" s="58">
        <f>IF(AR1293=1,D1293*Y1293/5,"")</f>
        <v/>
      </c>
      <c r="AF1293" s="57">
        <f>D1293*Z1293</f>
        <v/>
      </c>
      <c r="AG1293" s="58">
        <f>IF(AR1293=1,D1293*AA1293,"")</f>
        <v/>
      </c>
      <c r="AH1293" s="14" t="inlineStr">
        <is>
          <t>Y: none | N: none | X: none | U: C1, C2, C3, C4, C5. See dataset-specific evidence note in MCDM_Grades and the complete rules in MCDM_Rubric.</t>
        </is>
      </c>
      <c r="AI1293" s="27" t="n"/>
      <c r="AJ1293" s="14" t="inlineStr">
        <is>
          <t>https://www.kaggle.com/datasets/juusos/rdd2022es</t>
        </is>
      </c>
      <c r="AK1293" s="27" t="n"/>
      <c r="AL1293" s="14" t="inlineStr">
        <is>
          <t>P: primary documentation (not evaluator-verified data quality)</t>
        </is>
      </c>
      <c r="AM1293" s="27" t="n"/>
      <c r="AN1293" s="14" t="inlineStr">
        <is>
          <t>Kaggle dataset 7353702 v1</t>
        </is>
      </c>
      <c r="AO1293" s="27" t="n"/>
      <c r="AP1293" s="14" t="inlineStr">
        <is>
          <t>2026-09-07</t>
        </is>
      </c>
      <c r="AQ1293" s="27" t="n"/>
      <c r="AR1293" s="14">
        <f>IF(AND(AS1293=5,LEN(AW1293)=5,LEN(SUBSTITUTE(SUBSTITUTE(SUBSTITUTE(SUBSTITUTE(AW1293,"Y",""),"N",""),"U",""),"X",""))=0),1,0)</f>
        <v/>
      </c>
      <c r="AS1293" s="14">
        <f>COUNTA(G1293,J1293,M1293,P1293,S1293)</f>
        <v/>
      </c>
      <c r="AT1293" s="14">
        <f>SUM(IF(OR(G1293="Y",G1293="N",G1293="U",G1293="X"),IF(G1293=F1293,1,0),0),IF(OR(J1293="Y",J1293="N",J1293="U",J1293="X"),IF(J1293=I1293,1,0),0),IF(OR(M1293="Y",M1293="N",M1293="U",M1293="X"),IF(M1293=L1293,1,0),0),IF(OR(P1293="Y",P1293="N",P1293="U",P1293="X"),IF(P1293=O1293,1,0),0),IF(OR(S1293="Y",S1293="N",S1293="U",S1293="X"),IF(S1293=R1293,1,0),0))</f>
        <v/>
      </c>
      <c r="AU1293" s="14">
        <f>A1293&amp;"|"&amp;LEFT(C1293,1)</f>
        <v/>
      </c>
      <c r="AV1293" s="14">
        <f>F1293&amp;I1293&amp;L1293&amp;O1293&amp;R1293</f>
        <v/>
      </c>
      <c r="AW1293" s="14">
        <f>G1293&amp;J1293&amp;M1293&amp;P1293&amp;S1293</f>
        <v/>
      </c>
    </row>
    <row r="1294" ht="70" customHeight="1">
      <c r="A1294" s="14" t="inlineStr">
        <is>
          <t>DS-162</t>
        </is>
      </c>
      <c r="B1294" s="14" t="inlineStr">
        <is>
          <t>RDD2022ES (RDD2022 Extended Severity)</t>
        </is>
      </c>
      <c r="C1294" s="14" t="inlineStr">
        <is>
          <t>R Domain Fit</t>
        </is>
      </c>
      <c r="D1294" s="14">
        <f>MCDM_Settings!$D$11</f>
        <v/>
      </c>
      <c r="E1294" s="14" t="inlineStr">
        <is>
          <t>R1 Define the domain</t>
        </is>
      </c>
      <c r="F1294" s="21" t="inlineStr">
        <is>
          <t>U</t>
        </is>
      </c>
      <c r="G1294" s="23" t="n"/>
      <c r="H1294" s="14" t="inlineStr">
        <is>
          <t>R2 Describe coverage</t>
        </is>
      </c>
      <c r="I1294" s="21" t="inlineStr">
        <is>
          <t>U</t>
        </is>
      </c>
      <c r="J1294" s="23" t="n"/>
      <c r="K1294" s="14" t="inlineStr">
        <is>
          <t>R3 Compare the target</t>
        </is>
      </c>
      <c r="L1294" s="21" t="inlineStr">
        <is>
          <t>U</t>
        </is>
      </c>
      <c r="M1294" s="23" t="n"/>
      <c r="N1294" s="14" t="inlineStr">
        <is>
          <t>R4 Check for bias</t>
        </is>
      </c>
      <c r="O1294" s="21" t="inlineStr">
        <is>
          <t>U</t>
        </is>
      </c>
      <c r="P1294" s="23" t="n"/>
      <c r="Q1294" s="14" t="inlineStr">
        <is>
          <t>R5 Test a new domain</t>
        </is>
      </c>
      <c r="R1294" s="21" t="inlineStr">
        <is>
          <t>U</t>
        </is>
      </c>
      <c r="S1294" s="23" t="n"/>
      <c r="T1294" s="14">
        <f>IF(Z1294=0,IF(ISNUMBER(SEARCH("X",AV1294)),"Unrated (0-5; X)","Unrated (0-5)"),IF(Z1294=1,V1294&amp;"/5",V1294&amp;"-"&amp;X1294&amp;"/5 (P"&amp;IF(ISNUMBER(SEARCH("X",AV1294)),"; X","")&amp;")"))</f>
        <v/>
      </c>
      <c r="U1294" s="26">
        <f>IF(AS1294=0,"",IF(AR1294=0,"Incomplete/invalid",IF(AA1294=0,IF(ISNUMBER(SEARCH("X",AW1294)),"Unrated (0-5; X)","Unrated (0-5)"),IF(AA1294=1,W1294&amp;"/5",W1294&amp;"-"&amp;Y1294&amp;"/5 (P"&amp;IF(ISNUMBER(SEARCH("X",AW1294)),"; X","")&amp;")"))))</f>
        <v/>
      </c>
      <c r="V1294" s="53">
        <f>LEN(AV1294)-LEN(SUBSTITUTE(AV1294,"Y",""))</f>
        <v/>
      </c>
      <c r="W1294" s="54">
        <f>IF(AR1294=1,LEN(AW1294)-LEN(SUBSTITUTE(AW1294,"Y","")),"")</f>
        <v/>
      </c>
      <c r="X1294" s="53">
        <f>5-(LEN(AV1294)-LEN(SUBSTITUTE(AV1294,"N","")))</f>
        <v/>
      </c>
      <c r="Y1294" s="54">
        <f>IF(AR1294=1,5-(LEN(AW1294)-LEN(SUBSTITUTE(AW1294,"N",""))),"")</f>
        <v/>
      </c>
      <c r="Z1294" s="55">
        <f>(V1294+5-X1294)/5</f>
        <v/>
      </c>
      <c r="AA1294" s="56">
        <f>IF(AR1294=1,(W1294+5-Y1294)/5,"")</f>
        <v/>
      </c>
      <c r="AB1294" s="57">
        <f>D1294*V1294/5</f>
        <v/>
      </c>
      <c r="AC1294" s="58">
        <f>IF(AR1294=1,D1294*W1294/5,"")</f>
        <v/>
      </c>
      <c r="AD1294" s="57">
        <f>D1294*X1294/5</f>
        <v/>
      </c>
      <c r="AE1294" s="58">
        <f>IF(AR1294=1,D1294*Y1294/5,"")</f>
        <v/>
      </c>
      <c r="AF1294" s="57">
        <f>D1294*Z1294</f>
        <v/>
      </c>
      <c r="AG1294" s="58">
        <f>IF(AR1294=1,D1294*AA1294,"")</f>
        <v/>
      </c>
      <c r="AH1294" s="14" t="inlineStr">
        <is>
          <t>Y: none | N: none | X: none | U: R1, R2, R3, R4, R5. See dataset-specific evidence note in MCDM_Grades and the complete rules in MCDM_Rubric.</t>
        </is>
      </c>
      <c r="AI1294" s="27" t="n"/>
      <c r="AJ1294" s="14" t="inlineStr">
        <is>
          <t>https://www.kaggle.com/datasets/juusos/rdd2022es</t>
        </is>
      </c>
      <c r="AK1294" s="27" t="n"/>
      <c r="AL1294" s="14" t="inlineStr">
        <is>
          <t>P: primary documentation (not evaluator-verified data quality)</t>
        </is>
      </c>
      <c r="AM1294" s="27" t="n"/>
      <c r="AN1294" s="14" t="inlineStr">
        <is>
          <t>Kaggle dataset 7353702 v1</t>
        </is>
      </c>
      <c r="AO1294" s="27" t="n"/>
      <c r="AP1294" s="14" t="inlineStr">
        <is>
          <t>2026-09-07</t>
        </is>
      </c>
      <c r="AQ1294" s="27" t="n"/>
      <c r="AR1294" s="14">
        <f>IF(AND(AS1294=5,LEN(AW1294)=5,LEN(SUBSTITUTE(SUBSTITUTE(SUBSTITUTE(SUBSTITUTE(AW1294,"Y",""),"N",""),"U",""),"X",""))=0),1,0)</f>
        <v/>
      </c>
      <c r="AS1294" s="14">
        <f>COUNTA(G1294,J1294,M1294,P1294,S1294)</f>
        <v/>
      </c>
      <c r="AT1294" s="14">
        <f>SUM(IF(OR(G1294="Y",G1294="N",G1294="U",G1294="X"),IF(G1294=F1294,1,0),0),IF(OR(J1294="Y",J1294="N",J1294="U",J1294="X"),IF(J1294=I1294,1,0),0),IF(OR(M1294="Y",M1294="N",M1294="U",M1294="X"),IF(M1294=L1294,1,0),0),IF(OR(P1294="Y",P1294="N",P1294="U",P1294="X"),IF(P1294=O1294,1,0),0),IF(OR(S1294="Y",S1294="N",S1294="U",S1294="X"),IF(S1294=R1294,1,0),0))</f>
        <v/>
      </c>
      <c r="AU1294" s="14">
        <f>A1294&amp;"|"&amp;LEFT(C1294,1)</f>
        <v/>
      </c>
      <c r="AV1294" s="14">
        <f>F1294&amp;I1294&amp;L1294&amp;O1294&amp;R1294</f>
        <v/>
      </c>
      <c r="AW1294" s="14">
        <f>G1294&amp;J1294&amp;M1294&amp;P1294&amp;S1294</f>
        <v/>
      </c>
    </row>
    <row r="1295" ht="70" customHeight="1">
      <c r="A1295" s="14" t="inlineStr">
        <is>
          <t>DS-162</t>
        </is>
      </c>
      <c r="B1295" s="14" t="inlineStr">
        <is>
          <t>RDD2022ES (RDD2022 Extended Severity)</t>
        </is>
      </c>
      <c r="C1295" s="14" t="inlineStr">
        <is>
          <t>M Sensor Details</t>
        </is>
      </c>
      <c r="D1295" s="14">
        <f>MCDM_Settings!$D$12</f>
        <v/>
      </c>
      <c r="E1295" s="14" t="inlineStr">
        <is>
          <t>M1 Identify equipment</t>
        </is>
      </c>
      <c r="F1295" s="21" t="inlineStr">
        <is>
          <t>U</t>
        </is>
      </c>
      <c r="G1295" s="23" t="n"/>
      <c r="H1295" s="14" t="inlineStr">
        <is>
          <t>M2 Specify the scale</t>
        </is>
      </c>
      <c r="I1295" s="21" t="inlineStr">
        <is>
          <t>U</t>
        </is>
      </c>
      <c r="J1295" s="23" t="n"/>
      <c r="K1295" s="14" t="inlineStr">
        <is>
          <t>M3 Locate the records</t>
        </is>
      </c>
      <c r="L1295" s="21" t="inlineStr">
        <is>
          <t>U</t>
        </is>
      </c>
      <c r="M1295" s="23" t="n"/>
      <c r="N1295" s="14" t="inlineStr">
        <is>
          <t>M4 Report precision</t>
        </is>
      </c>
      <c r="O1295" s="21" t="inlineStr">
        <is>
          <t>U</t>
        </is>
      </c>
      <c r="P1295" s="23" t="n"/>
      <c r="Q1295" s="14" t="inlineStr">
        <is>
          <t>M5 Explain processing</t>
        </is>
      </c>
      <c r="R1295" s="21" t="inlineStr">
        <is>
          <t>Y</t>
        </is>
      </c>
      <c r="S1295" s="23" t="n"/>
      <c r="T1295" s="14">
        <f>IF(Z1295=0,IF(ISNUMBER(SEARCH("X",AV1295)),"Unrated (0-5; X)","Unrated (0-5)"),IF(Z1295=1,V1295&amp;"/5",V1295&amp;"-"&amp;X1295&amp;"/5 (P"&amp;IF(ISNUMBER(SEARCH("X",AV1295)),"; X","")&amp;")"))</f>
        <v/>
      </c>
      <c r="U1295" s="26">
        <f>IF(AS1295=0,"",IF(AR1295=0,"Incomplete/invalid",IF(AA1295=0,IF(ISNUMBER(SEARCH("X",AW1295)),"Unrated (0-5; X)","Unrated (0-5)"),IF(AA1295=1,W1295&amp;"/5",W1295&amp;"-"&amp;Y1295&amp;"/5 (P"&amp;IF(ISNUMBER(SEARCH("X",AW1295)),"; X","")&amp;")"))))</f>
        <v/>
      </c>
      <c r="V1295" s="53">
        <f>LEN(AV1295)-LEN(SUBSTITUTE(AV1295,"Y",""))</f>
        <v/>
      </c>
      <c r="W1295" s="54">
        <f>IF(AR1295=1,LEN(AW1295)-LEN(SUBSTITUTE(AW1295,"Y","")),"")</f>
        <v/>
      </c>
      <c r="X1295" s="53">
        <f>5-(LEN(AV1295)-LEN(SUBSTITUTE(AV1295,"N","")))</f>
        <v/>
      </c>
      <c r="Y1295" s="54">
        <f>IF(AR1295=1,5-(LEN(AW1295)-LEN(SUBSTITUTE(AW1295,"N",""))),"")</f>
        <v/>
      </c>
      <c r="Z1295" s="55">
        <f>(V1295+5-X1295)/5</f>
        <v/>
      </c>
      <c r="AA1295" s="56">
        <f>IF(AR1295=1,(W1295+5-Y1295)/5,"")</f>
        <v/>
      </c>
      <c r="AB1295" s="57">
        <f>D1295*V1295/5</f>
        <v/>
      </c>
      <c r="AC1295" s="58">
        <f>IF(AR1295=1,D1295*W1295/5,"")</f>
        <v/>
      </c>
      <c r="AD1295" s="57">
        <f>D1295*X1295/5</f>
        <v/>
      </c>
      <c r="AE1295" s="58">
        <f>IF(AR1295=1,D1295*Y1295/5,"")</f>
        <v/>
      </c>
      <c r="AF1295" s="57">
        <f>D1295*Z1295</f>
        <v/>
      </c>
      <c r="AG1295" s="58">
        <f>IF(AR1295=1,D1295*AA1295,"")</f>
        <v/>
      </c>
      <c r="AH1295" s="14" t="inlineStr">
        <is>
          <t>Y: M5 | N: none | X: none | U: M1, M2, M3, M4. See dataset-specific evidence note in MCDM_Grades and the complete rules in MCDM_Rubric.</t>
        </is>
      </c>
      <c r="AI1295" s="27" t="n"/>
      <c r="AJ1295" s="14" t="inlineStr">
        <is>
          <t>https://www.kaggle.com/datasets/juusos/rdd2022es</t>
        </is>
      </c>
      <c r="AK1295" s="27" t="n"/>
      <c r="AL1295" s="14" t="inlineStr">
        <is>
          <t>P: primary documentation (not evaluator-verified data quality)</t>
        </is>
      </c>
      <c r="AM1295" s="27" t="n"/>
      <c r="AN1295" s="14" t="inlineStr">
        <is>
          <t>Kaggle dataset 7353702 v1</t>
        </is>
      </c>
      <c r="AO1295" s="27" t="n"/>
      <c r="AP1295" s="14" t="inlineStr">
        <is>
          <t>2026-09-07</t>
        </is>
      </c>
      <c r="AQ1295" s="27" t="n"/>
      <c r="AR1295" s="14">
        <f>IF(AND(AS1295=5,LEN(AW1295)=5,LEN(SUBSTITUTE(SUBSTITUTE(SUBSTITUTE(SUBSTITUTE(AW1295,"Y",""),"N",""),"U",""),"X",""))=0),1,0)</f>
        <v/>
      </c>
      <c r="AS1295" s="14">
        <f>COUNTA(G1295,J1295,M1295,P1295,S1295)</f>
        <v/>
      </c>
      <c r="AT1295" s="14">
        <f>SUM(IF(OR(G1295="Y",G1295="N",G1295="U",G1295="X"),IF(G1295=F1295,1,0),0),IF(OR(J1295="Y",J1295="N",J1295="U",J1295="X"),IF(J1295=I1295,1,0),0),IF(OR(M1295="Y",M1295="N",M1295="U",M1295="X"),IF(M1295=L1295,1,0),0),IF(OR(P1295="Y",P1295="N",P1295="U",P1295="X"),IF(P1295=O1295,1,0),0),IF(OR(S1295="Y",S1295="N",S1295="U",S1295="X"),IF(S1295=R1295,1,0),0))</f>
        <v/>
      </c>
      <c r="AU1295" s="14">
        <f>A1295&amp;"|"&amp;LEFT(C1295,1)</f>
        <v/>
      </c>
      <c r="AV1295" s="14">
        <f>F1295&amp;I1295&amp;L1295&amp;O1295&amp;R1295</f>
        <v/>
      </c>
      <c r="AW1295" s="14">
        <f>G1295&amp;J1295&amp;M1295&amp;P1295&amp;S1295</f>
        <v/>
      </c>
    </row>
    <row r="1296" ht="70" customHeight="1">
      <c r="A1296" s="14" t="inlineStr">
        <is>
          <t>DS-162</t>
        </is>
      </c>
      <c r="B1296" s="14" t="inlineStr">
        <is>
          <t>RDD2022ES (RDD2022 Extended Severity)</t>
        </is>
      </c>
      <c r="C1296" s="14" t="inlineStr">
        <is>
          <t>V Test Readiness</t>
        </is>
      </c>
      <c r="D1296" s="14">
        <f>MCDM_Settings!$D$13</f>
        <v/>
      </c>
      <c r="E1296" s="14" t="inlineStr">
        <is>
          <t>V1 Identify test data</t>
        </is>
      </c>
      <c r="F1296" s="21" t="inlineStr">
        <is>
          <t>U</t>
        </is>
      </c>
      <c r="G1296" s="23" t="n"/>
      <c r="H1296" s="14" t="inlineStr">
        <is>
          <t>V2 Define the splits</t>
        </is>
      </c>
      <c r="I1296" s="21" t="inlineStr">
        <is>
          <t>U</t>
        </is>
      </c>
      <c r="J1296" s="23" t="n"/>
      <c r="K1296" s="14" t="inlineStr">
        <is>
          <t>V3 Prevent leakage</t>
        </is>
      </c>
      <c r="L1296" s="21" t="inlineStr">
        <is>
          <t>U</t>
        </is>
      </c>
      <c r="M1296" s="23" t="n"/>
      <c r="N1296" s="14" t="inlineStr">
        <is>
          <t>V4 Provide a baseline</t>
        </is>
      </c>
      <c r="O1296" s="21" t="inlineStr">
        <is>
          <t>U</t>
        </is>
      </c>
      <c r="P1296" s="23" t="n"/>
      <c r="Q1296" s="14" t="inlineStr">
        <is>
          <t>V5 Report uncertainty</t>
        </is>
      </c>
      <c r="R1296" s="21" t="inlineStr">
        <is>
          <t>U</t>
        </is>
      </c>
      <c r="S1296" s="23" t="n"/>
      <c r="T1296" s="14">
        <f>IF(Z1296=0,IF(ISNUMBER(SEARCH("X",AV1296)),"Unrated (0-5; X)","Unrated (0-5)"),IF(Z1296=1,V1296&amp;"/5",V1296&amp;"-"&amp;X1296&amp;"/5 (P"&amp;IF(ISNUMBER(SEARCH("X",AV1296)),"; X","")&amp;")"))</f>
        <v/>
      </c>
      <c r="U1296" s="26">
        <f>IF(AS1296=0,"",IF(AR1296=0,"Incomplete/invalid",IF(AA1296=0,IF(ISNUMBER(SEARCH("X",AW1296)),"Unrated (0-5; X)","Unrated (0-5)"),IF(AA1296=1,W1296&amp;"/5",W1296&amp;"-"&amp;Y1296&amp;"/5 (P"&amp;IF(ISNUMBER(SEARCH("X",AW1296)),"; X","")&amp;")"))))</f>
        <v/>
      </c>
      <c r="V1296" s="53">
        <f>LEN(AV1296)-LEN(SUBSTITUTE(AV1296,"Y",""))</f>
        <v/>
      </c>
      <c r="W1296" s="54">
        <f>IF(AR1296=1,LEN(AW1296)-LEN(SUBSTITUTE(AW1296,"Y","")),"")</f>
        <v/>
      </c>
      <c r="X1296" s="53">
        <f>5-(LEN(AV1296)-LEN(SUBSTITUTE(AV1296,"N","")))</f>
        <v/>
      </c>
      <c r="Y1296" s="54">
        <f>IF(AR1296=1,5-(LEN(AW1296)-LEN(SUBSTITUTE(AW1296,"N",""))),"")</f>
        <v/>
      </c>
      <c r="Z1296" s="55">
        <f>(V1296+5-X1296)/5</f>
        <v/>
      </c>
      <c r="AA1296" s="56">
        <f>IF(AR1296=1,(W1296+5-Y1296)/5,"")</f>
        <v/>
      </c>
      <c r="AB1296" s="57">
        <f>D1296*V1296/5</f>
        <v/>
      </c>
      <c r="AC1296" s="58">
        <f>IF(AR1296=1,D1296*W1296/5,"")</f>
        <v/>
      </c>
      <c r="AD1296" s="57">
        <f>D1296*X1296/5</f>
        <v/>
      </c>
      <c r="AE1296" s="58">
        <f>IF(AR1296=1,D1296*Y1296/5,"")</f>
        <v/>
      </c>
      <c r="AF1296" s="57">
        <f>D1296*Z1296</f>
        <v/>
      </c>
      <c r="AG1296" s="58">
        <f>IF(AR1296=1,D1296*AA1296,"")</f>
        <v/>
      </c>
      <c r="AH1296" s="14" t="inlineStr">
        <is>
          <t>Y: none | N: none | X: none | U: V1, V2, V3, V4, V5. See dataset-specific evidence note in MCDM_Grades and the complete rules in MCDM_Rubric.</t>
        </is>
      </c>
      <c r="AI1296" s="27" t="n"/>
      <c r="AJ1296" s="14" t="inlineStr">
        <is>
          <t>https://www.kaggle.com/datasets/juusos/rdd2022es</t>
        </is>
      </c>
      <c r="AK1296" s="27" t="n"/>
      <c r="AL1296" s="14" t="inlineStr">
        <is>
          <t>P: primary documentation (not evaluator-verified data quality)</t>
        </is>
      </c>
      <c r="AM1296" s="27" t="n"/>
      <c r="AN1296" s="14" t="inlineStr">
        <is>
          <t>Kaggle dataset 7353702 v1</t>
        </is>
      </c>
      <c r="AO1296" s="27" t="n"/>
      <c r="AP1296" s="14" t="inlineStr">
        <is>
          <t>2026-09-07</t>
        </is>
      </c>
      <c r="AQ1296" s="27" t="n"/>
      <c r="AR1296" s="14">
        <f>IF(AND(AS1296=5,LEN(AW1296)=5,LEN(SUBSTITUTE(SUBSTITUTE(SUBSTITUTE(SUBSTITUTE(AW1296,"Y",""),"N",""),"U",""),"X",""))=0),1,0)</f>
        <v/>
      </c>
      <c r="AS1296" s="14">
        <f>COUNTA(G1296,J1296,M1296,P1296,S1296)</f>
        <v/>
      </c>
      <c r="AT1296" s="14">
        <f>SUM(IF(OR(G1296="Y",G1296="N",G1296="U",G1296="X"),IF(G1296=F1296,1,0),0),IF(OR(J1296="Y",J1296="N",J1296="U",J1296="X"),IF(J1296=I1296,1,0),0),IF(OR(M1296="Y",M1296="N",M1296="U",M1296="X"),IF(M1296=L1296,1,0),0),IF(OR(P1296="Y",P1296="N",P1296="U",P1296="X"),IF(P1296=O1296,1,0),0),IF(OR(S1296="Y",S1296="N",S1296="U",S1296="X"),IF(S1296=R1296,1,0),0))</f>
        <v/>
      </c>
      <c r="AU1296" s="14">
        <f>A1296&amp;"|"&amp;LEFT(C1296,1)</f>
        <v/>
      </c>
      <c r="AV1296" s="14">
        <f>F1296&amp;I1296&amp;L1296&amp;O1296&amp;R1296</f>
        <v/>
      </c>
      <c r="AW1296" s="14">
        <f>G1296&amp;J1296&amp;M1296&amp;P1296&amp;S1296</f>
        <v/>
      </c>
    </row>
    <row r="1297" ht="70" customHeight="1">
      <c r="A1297" s="14" t="inlineStr">
        <is>
          <t>DS-162</t>
        </is>
      </c>
      <c r="B1297" s="14" t="inlineStr">
        <is>
          <t>RDD2022ES (RDD2022 Extended Severity)</t>
        </is>
      </c>
      <c r="C1297" s="14" t="inlineStr">
        <is>
          <t>E Engineering Value</t>
        </is>
      </c>
      <c r="D1297" s="14">
        <f>MCDM_Settings!$D$14</f>
        <v/>
      </c>
      <c r="E1297" s="14" t="inlineStr">
        <is>
          <t>E1 Define the outcome</t>
        </is>
      </c>
      <c r="F1297" s="21" t="inlineStr">
        <is>
          <t>U</t>
        </is>
      </c>
      <c r="G1297" s="23" t="n"/>
      <c r="H1297" s="14" t="inlineStr">
        <is>
          <t>E2 Provide measurements</t>
        </is>
      </c>
      <c r="I1297" s="21" t="inlineStr">
        <is>
          <t>U</t>
        </is>
      </c>
      <c r="J1297" s="23" t="n"/>
      <c r="K1297" s="14" t="inlineStr">
        <is>
          <t>E3 Link the records</t>
        </is>
      </c>
      <c r="L1297" s="21" t="inlineStr">
        <is>
          <t>U</t>
        </is>
      </c>
      <c r="M1297" s="23" t="n"/>
      <c r="N1297" s="14" t="inlineStr">
        <is>
          <t>E4 Map agency needs</t>
        </is>
      </c>
      <c r="O1297" s="21" t="inlineStr">
        <is>
          <t>U</t>
        </is>
      </c>
      <c r="P1297" s="23" t="n"/>
      <c r="Q1297" s="14" t="inlineStr">
        <is>
          <t>E5 Validate the decision</t>
        </is>
      </c>
      <c r="R1297" s="21" t="inlineStr">
        <is>
          <t>U</t>
        </is>
      </c>
      <c r="S1297" s="23" t="n"/>
      <c r="T1297" s="14">
        <f>IF(Z1297=0,IF(ISNUMBER(SEARCH("X",AV1297)),"Unrated (0-5; X)","Unrated (0-5)"),IF(Z1297=1,V1297&amp;"/5",V1297&amp;"-"&amp;X1297&amp;"/5 (P"&amp;IF(ISNUMBER(SEARCH("X",AV1297)),"; X","")&amp;")"))</f>
        <v/>
      </c>
      <c r="U1297" s="26">
        <f>IF(AS1297=0,"",IF(AR1297=0,"Incomplete/invalid",IF(AA1297=0,IF(ISNUMBER(SEARCH("X",AW1297)),"Unrated (0-5; X)","Unrated (0-5)"),IF(AA1297=1,W1297&amp;"/5",W1297&amp;"-"&amp;Y1297&amp;"/5 (P"&amp;IF(ISNUMBER(SEARCH("X",AW1297)),"; X","")&amp;")"))))</f>
        <v/>
      </c>
      <c r="V1297" s="53">
        <f>LEN(AV1297)-LEN(SUBSTITUTE(AV1297,"Y",""))</f>
        <v/>
      </c>
      <c r="W1297" s="54">
        <f>IF(AR1297=1,LEN(AW1297)-LEN(SUBSTITUTE(AW1297,"Y","")),"")</f>
        <v/>
      </c>
      <c r="X1297" s="53">
        <f>5-(LEN(AV1297)-LEN(SUBSTITUTE(AV1297,"N","")))</f>
        <v/>
      </c>
      <c r="Y1297" s="54">
        <f>IF(AR1297=1,5-(LEN(AW1297)-LEN(SUBSTITUTE(AW1297,"N",""))),"")</f>
        <v/>
      </c>
      <c r="Z1297" s="55">
        <f>(V1297+5-X1297)/5</f>
        <v/>
      </c>
      <c r="AA1297" s="56">
        <f>IF(AR1297=1,(W1297+5-Y1297)/5,"")</f>
        <v/>
      </c>
      <c r="AB1297" s="57">
        <f>D1297*V1297/5</f>
        <v/>
      </c>
      <c r="AC1297" s="58">
        <f>IF(AR1297=1,D1297*W1297/5,"")</f>
        <v/>
      </c>
      <c r="AD1297" s="57">
        <f>D1297*X1297/5</f>
        <v/>
      </c>
      <c r="AE1297" s="58">
        <f>IF(AR1297=1,D1297*Y1297/5,"")</f>
        <v/>
      </c>
      <c r="AF1297" s="57">
        <f>D1297*Z1297</f>
        <v/>
      </c>
      <c r="AG1297" s="58">
        <f>IF(AR1297=1,D1297*AA1297,"")</f>
        <v/>
      </c>
      <c r="AH1297" s="14" t="inlineStr">
        <is>
          <t>Y: none | N: none | X: none | U: E1, E2, E3, E4, E5. See dataset-specific evidence note in MCDM_Grades and the complete rules in MCDM_Rubric.</t>
        </is>
      </c>
      <c r="AI1297" s="27" t="n"/>
      <c r="AJ1297" s="14" t="inlineStr">
        <is>
          <t>https://www.kaggle.com/datasets/juusos/rdd2022es</t>
        </is>
      </c>
      <c r="AK1297" s="27" t="n"/>
      <c r="AL1297" s="14" t="inlineStr">
        <is>
          <t>P: primary documentation (not evaluator-verified data quality)</t>
        </is>
      </c>
      <c r="AM1297" s="27" t="n"/>
      <c r="AN1297" s="14" t="inlineStr">
        <is>
          <t>Kaggle dataset 7353702 v1</t>
        </is>
      </c>
      <c r="AO1297" s="27" t="n"/>
      <c r="AP1297" s="14" t="inlineStr">
        <is>
          <t>2026-09-07</t>
        </is>
      </c>
      <c r="AQ1297" s="27" t="n"/>
      <c r="AR1297" s="14">
        <f>IF(AND(AS1297=5,LEN(AW1297)=5,LEN(SUBSTITUTE(SUBSTITUTE(SUBSTITUTE(SUBSTITUTE(AW1297,"Y",""),"N",""),"U",""),"X",""))=0),1,0)</f>
        <v/>
      </c>
      <c r="AS1297" s="14">
        <f>COUNTA(G1297,J1297,M1297,P1297,S1297)</f>
        <v/>
      </c>
      <c r="AT1297" s="14">
        <f>SUM(IF(OR(G1297="Y",G1297="N",G1297="U",G1297="X"),IF(G1297=F1297,1,0),0),IF(OR(J1297="Y",J1297="N",J1297="U",J1297="X"),IF(J1297=I1297,1,0),0),IF(OR(M1297="Y",M1297="N",M1297="U",M1297="X"),IF(M1297=L1297,1,0),0),IF(OR(P1297="Y",P1297="N",P1297="U",P1297="X"),IF(P1297=O1297,1,0),0),IF(OR(S1297="Y",S1297="N",S1297="U",S1297="X"),IF(S1297=R1297,1,0),0))</f>
        <v/>
      </c>
      <c r="AU1297" s="14">
        <f>A1297&amp;"|"&amp;LEFT(C1297,1)</f>
        <v/>
      </c>
      <c r="AV1297" s="14">
        <f>F1297&amp;I1297&amp;L1297&amp;O1297&amp;R1297</f>
        <v/>
      </c>
      <c r="AW1297" s="14">
        <f>G1297&amp;J1297&amp;M1297&amp;P1297&amp;S1297</f>
        <v/>
      </c>
    </row>
    <row r="1298" ht="70" customHeight="1">
      <c r="A1298" s="14" t="inlineStr">
        <is>
          <t>DS-163</t>
        </is>
      </c>
      <c r="B1298" s="14" t="inlineStr">
        <is>
          <t>Road Crack Dataset (Aydin)</t>
        </is>
      </c>
      <c r="C1298" s="14" t="inlineStr">
        <is>
          <t>A Access</t>
        </is>
      </c>
      <c r="D1298" s="14">
        <f>MCDM_Settings!$D$7</f>
        <v/>
      </c>
      <c r="E1298" s="14" t="inlineStr">
        <is>
          <t>A1 Find the release</t>
        </is>
      </c>
      <c r="F1298" s="21" t="inlineStr">
        <is>
          <t>Y</t>
        </is>
      </c>
      <c r="G1298" s="23" t="n"/>
      <c r="H1298" s="14" t="inlineStr">
        <is>
          <t>A2 Get the data</t>
        </is>
      </c>
      <c r="I1298" s="21" t="inlineStr">
        <is>
          <t>Y</t>
        </is>
      </c>
      <c r="J1298" s="23" t="n"/>
      <c r="K1298" s="14" t="inlineStr">
        <is>
          <t>A3 Check the license</t>
        </is>
      </c>
      <c r="L1298" s="21" t="inlineStr">
        <is>
          <t>U</t>
        </is>
      </c>
      <c r="M1298" s="23" t="n"/>
      <c r="N1298" s="14" t="inlineStr">
        <is>
          <t>A4 Check other rights</t>
        </is>
      </c>
      <c r="O1298" s="21" t="inlineStr">
        <is>
          <t>U</t>
        </is>
      </c>
      <c r="P1298" s="23" t="n"/>
      <c r="Q1298" s="14" t="inlineStr">
        <is>
          <t>A5 Open a sample</t>
        </is>
      </c>
      <c r="R1298" s="21" t="inlineStr">
        <is>
          <t>U</t>
        </is>
      </c>
      <c r="S1298" s="23" t="n"/>
      <c r="T1298" s="14">
        <f>IF(Z1298=0,IF(ISNUMBER(SEARCH("X",AV1298)),"Unrated (0-5; X)","Unrated (0-5)"),IF(Z1298=1,V1298&amp;"/5",V1298&amp;"-"&amp;X1298&amp;"/5 (P"&amp;IF(ISNUMBER(SEARCH("X",AV1298)),"; X","")&amp;")"))</f>
        <v/>
      </c>
      <c r="U1298" s="26">
        <f>IF(AS1298=0,"",IF(AR1298=0,"Incomplete/invalid",IF(AA1298=0,IF(ISNUMBER(SEARCH("X",AW1298)),"Unrated (0-5; X)","Unrated (0-5)"),IF(AA1298=1,W1298&amp;"/5",W1298&amp;"-"&amp;Y1298&amp;"/5 (P"&amp;IF(ISNUMBER(SEARCH("X",AW1298)),"; X","")&amp;")"))))</f>
        <v/>
      </c>
      <c r="V1298" s="53">
        <f>LEN(AV1298)-LEN(SUBSTITUTE(AV1298,"Y",""))</f>
        <v/>
      </c>
      <c r="W1298" s="54">
        <f>IF(AR1298=1,LEN(AW1298)-LEN(SUBSTITUTE(AW1298,"Y","")),"")</f>
        <v/>
      </c>
      <c r="X1298" s="53">
        <f>5-(LEN(AV1298)-LEN(SUBSTITUTE(AV1298,"N","")))</f>
        <v/>
      </c>
      <c r="Y1298" s="54">
        <f>IF(AR1298=1,5-(LEN(AW1298)-LEN(SUBSTITUTE(AW1298,"N",""))),"")</f>
        <v/>
      </c>
      <c r="Z1298" s="55">
        <f>(V1298+5-X1298)/5</f>
        <v/>
      </c>
      <c r="AA1298" s="56">
        <f>IF(AR1298=1,(W1298+5-Y1298)/5,"")</f>
        <v/>
      </c>
      <c r="AB1298" s="57">
        <f>D1298*V1298/5</f>
        <v/>
      </c>
      <c r="AC1298" s="58">
        <f>IF(AR1298=1,D1298*W1298/5,"")</f>
        <v/>
      </c>
      <c r="AD1298" s="57">
        <f>D1298*X1298/5</f>
        <v/>
      </c>
      <c r="AE1298" s="58">
        <f>IF(AR1298=1,D1298*Y1298/5,"")</f>
        <v/>
      </c>
      <c r="AF1298" s="57">
        <f>D1298*Z1298</f>
        <v/>
      </c>
      <c r="AG1298" s="58">
        <f>IF(AR1298=1,D1298*AA1298,"")</f>
        <v/>
      </c>
      <c r="AH1298" s="14" t="inlineStr">
        <is>
          <t>Y: A1, A2 | N: none | X: none | U: A3, A4, A5. See dataset-specific evidence note in MCDM_Grades and the complete rules in MCDM_Rubric.</t>
        </is>
      </c>
      <c r="AI1298" s="27" t="n"/>
      <c r="AJ1298" s="14" t="inlineStr">
        <is>
          <t>https://www.kaggle.com/datasets/rukiyeaydn/road-crack-dataset</t>
        </is>
      </c>
      <c r="AK1298" s="27" t="n"/>
      <c r="AL1298" s="14" t="inlineStr">
        <is>
          <t>P: primary documentation (not evaluator-verified data quality)</t>
        </is>
      </c>
      <c r="AM1298" s="27" t="n"/>
      <c r="AN1298" s="14" t="inlineStr">
        <is>
          <t>Kaggle dataset 10554460 v3</t>
        </is>
      </c>
      <c r="AO1298" s="27" t="n"/>
      <c r="AP1298" s="14" t="inlineStr">
        <is>
          <t>2026-09-07</t>
        </is>
      </c>
      <c r="AQ1298" s="27" t="n"/>
      <c r="AR1298" s="14">
        <f>IF(AND(AS1298=5,LEN(AW1298)=5,LEN(SUBSTITUTE(SUBSTITUTE(SUBSTITUTE(SUBSTITUTE(AW1298,"Y",""),"N",""),"U",""),"X",""))=0),1,0)</f>
        <v/>
      </c>
      <c r="AS1298" s="14">
        <f>COUNTA(G1298,J1298,M1298,P1298,S1298)</f>
        <v/>
      </c>
      <c r="AT1298" s="14">
        <f>SUM(IF(OR(G1298="Y",G1298="N",G1298="U",G1298="X"),IF(G1298=F1298,1,0),0),IF(OR(J1298="Y",J1298="N",J1298="U",J1298="X"),IF(J1298=I1298,1,0),0),IF(OR(M1298="Y",M1298="N",M1298="U",M1298="X"),IF(M1298=L1298,1,0),0),IF(OR(P1298="Y",P1298="N",P1298="U",P1298="X"),IF(P1298=O1298,1,0),0),IF(OR(S1298="Y",S1298="N",S1298="U",S1298="X"),IF(S1298=R1298,1,0),0))</f>
        <v/>
      </c>
      <c r="AU1298" s="14">
        <f>A1298&amp;"|"&amp;LEFT(C1298,1)</f>
        <v/>
      </c>
      <c r="AV1298" s="14">
        <f>F1298&amp;I1298&amp;L1298&amp;O1298&amp;R1298</f>
        <v/>
      </c>
      <c r="AW1298" s="14">
        <f>G1298&amp;J1298&amp;M1298&amp;P1298&amp;S1298</f>
        <v/>
      </c>
    </row>
    <row r="1299" ht="70" customHeight="1">
      <c r="A1299" s="14" t="inlineStr">
        <is>
          <t>DS-163</t>
        </is>
      </c>
      <c r="B1299" s="14" t="inlineStr">
        <is>
          <t>Road Crack Dataset (Aydin)</t>
        </is>
      </c>
      <c r="C1299" s="14" t="inlineStr">
        <is>
          <t>L Label Quality</t>
        </is>
      </c>
      <c r="D1299" s="14">
        <f>MCDM_Settings!$D$8</f>
        <v/>
      </c>
      <c r="E1299" s="14" t="inlineStr">
        <is>
          <t>L1 Define the targets</t>
        </is>
      </c>
      <c r="F1299" s="21" t="inlineStr">
        <is>
          <t>Y</t>
        </is>
      </c>
      <c r="G1299" s="23" t="n"/>
      <c r="H1299" s="14" t="inlineStr">
        <is>
          <t>L2 Explain the rules</t>
        </is>
      </c>
      <c r="I1299" s="21" t="inlineStr">
        <is>
          <t>U</t>
        </is>
      </c>
      <c r="J1299" s="23" t="n"/>
      <c r="K1299" s="14" t="inlineStr">
        <is>
          <t>L3 Identify the team</t>
        </is>
      </c>
      <c r="L1299" s="21" t="inlineStr">
        <is>
          <t>U</t>
        </is>
      </c>
      <c r="M1299" s="23" t="n"/>
      <c r="N1299" s="14" t="inlineStr">
        <is>
          <t>L4 Review and correct</t>
        </is>
      </c>
      <c r="O1299" s="21" t="inlineStr">
        <is>
          <t>U</t>
        </is>
      </c>
      <c r="P1299" s="23" t="n"/>
      <c r="Q1299" s="14" t="inlineStr">
        <is>
          <t>L5 Measure reliability</t>
        </is>
      </c>
      <c r="R1299" s="21" t="inlineStr">
        <is>
          <t>U</t>
        </is>
      </c>
      <c r="S1299" s="23" t="n"/>
      <c r="T1299" s="14">
        <f>IF(Z1299=0,IF(ISNUMBER(SEARCH("X",AV1299)),"Unrated (0-5; X)","Unrated (0-5)"),IF(Z1299=1,V1299&amp;"/5",V1299&amp;"-"&amp;X1299&amp;"/5 (P"&amp;IF(ISNUMBER(SEARCH("X",AV1299)),"; X","")&amp;")"))</f>
        <v/>
      </c>
      <c r="U1299" s="26">
        <f>IF(AS1299=0,"",IF(AR1299=0,"Incomplete/invalid",IF(AA1299=0,IF(ISNUMBER(SEARCH("X",AW1299)),"Unrated (0-5; X)","Unrated (0-5)"),IF(AA1299=1,W1299&amp;"/5",W1299&amp;"-"&amp;Y1299&amp;"/5 (P"&amp;IF(ISNUMBER(SEARCH("X",AW1299)),"; X","")&amp;")"))))</f>
        <v/>
      </c>
      <c r="V1299" s="53">
        <f>LEN(AV1299)-LEN(SUBSTITUTE(AV1299,"Y",""))</f>
        <v/>
      </c>
      <c r="W1299" s="54">
        <f>IF(AR1299=1,LEN(AW1299)-LEN(SUBSTITUTE(AW1299,"Y","")),"")</f>
        <v/>
      </c>
      <c r="X1299" s="53">
        <f>5-(LEN(AV1299)-LEN(SUBSTITUTE(AV1299,"N","")))</f>
        <v/>
      </c>
      <c r="Y1299" s="54">
        <f>IF(AR1299=1,5-(LEN(AW1299)-LEN(SUBSTITUTE(AW1299,"N",""))),"")</f>
        <v/>
      </c>
      <c r="Z1299" s="55">
        <f>(V1299+5-X1299)/5</f>
        <v/>
      </c>
      <c r="AA1299" s="56">
        <f>IF(AR1299=1,(W1299+5-Y1299)/5,"")</f>
        <v/>
      </c>
      <c r="AB1299" s="57">
        <f>D1299*V1299/5</f>
        <v/>
      </c>
      <c r="AC1299" s="58">
        <f>IF(AR1299=1,D1299*W1299/5,"")</f>
        <v/>
      </c>
      <c r="AD1299" s="57">
        <f>D1299*X1299/5</f>
        <v/>
      </c>
      <c r="AE1299" s="58">
        <f>IF(AR1299=1,D1299*Y1299/5,"")</f>
        <v/>
      </c>
      <c r="AF1299" s="57">
        <f>D1299*Z1299</f>
        <v/>
      </c>
      <c r="AG1299" s="58">
        <f>IF(AR1299=1,D1299*AA1299,"")</f>
        <v/>
      </c>
      <c r="AH1299" s="14" t="inlineStr">
        <is>
          <t>Y: L1 | N: none | X: none | U: L2, L3, L4, L5. See dataset-specific evidence note in MCDM_Grades and the complete rules in MCDM_Rubric.</t>
        </is>
      </c>
      <c r="AI1299" s="27" t="n"/>
      <c r="AJ1299" s="14" t="inlineStr">
        <is>
          <t>https://www.kaggle.com/datasets/rukiyeaydn/road-crack-dataset</t>
        </is>
      </c>
      <c r="AK1299" s="27" t="n"/>
      <c r="AL1299" s="14" t="inlineStr">
        <is>
          <t>P: primary documentation (not evaluator-verified data quality)</t>
        </is>
      </c>
      <c r="AM1299" s="27" t="n"/>
      <c r="AN1299" s="14" t="inlineStr">
        <is>
          <t>Kaggle dataset 10554460 v3</t>
        </is>
      </c>
      <c r="AO1299" s="27" t="n"/>
      <c r="AP1299" s="14" t="inlineStr">
        <is>
          <t>2026-09-07</t>
        </is>
      </c>
      <c r="AQ1299" s="27" t="n"/>
      <c r="AR1299" s="14">
        <f>IF(AND(AS1299=5,LEN(AW1299)=5,LEN(SUBSTITUTE(SUBSTITUTE(SUBSTITUTE(SUBSTITUTE(AW1299,"Y",""),"N",""),"U",""),"X",""))=0),1,0)</f>
        <v/>
      </c>
      <c r="AS1299" s="14">
        <f>COUNTA(G1299,J1299,M1299,P1299,S1299)</f>
        <v/>
      </c>
      <c r="AT1299" s="14">
        <f>SUM(IF(OR(G1299="Y",G1299="N",G1299="U",G1299="X"),IF(G1299=F1299,1,0),0),IF(OR(J1299="Y",J1299="N",J1299="U",J1299="X"),IF(J1299=I1299,1,0),0),IF(OR(M1299="Y",M1299="N",M1299="U",M1299="X"),IF(M1299=L1299,1,0),0),IF(OR(P1299="Y",P1299="N",P1299="U",P1299="X"),IF(P1299=O1299,1,0),0),IF(OR(S1299="Y",S1299="N",S1299="U",S1299="X"),IF(S1299=R1299,1,0),0))</f>
        <v/>
      </c>
      <c r="AU1299" s="14">
        <f>A1299&amp;"|"&amp;LEFT(C1299,1)</f>
        <v/>
      </c>
      <c r="AV1299" s="14">
        <f>F1299&amp;I1299&amp;L1299&amp;O1299&amp;R1299</f>
        <v/>
      </c>
      <c r="AW1299" s="14">
        <f>G1299&amp;J1299&amp;M1299&amp;P1299&amp;S1299</f>
        <v/>
      </c>
    </row>
    <row r="1300" ht="70" customHeight="1">
      <c r="A1300" s="14" t="inlineStr">
        <is>
          <t>DS-163</t>
        </is>
      </c>
      <c r="B1300" s="14" t="inlineStr">
        <is>
          <t>Road Crack Dataset (Aydin)</t>
        </is>
      </c>
      <c r="C1300" s="14" t="inlineStr">
        <is>
          <t>D Documentation</t>
        </is>
      </c>
      <c r="D1300" s="14">
        <f>MCDM_Settings!$D$9</f>
        <v/>
      </c>
      <c r="E1300" s="14" t="inlineStr">
        <is>
          <t>D1 Describe the files</t>
        </is>
      </c>
      <c r="F1300" s="21" t="inlineStr">
        <is>
          <t>U</t>
        </is>
      </c>
      <c r="G1300" s="23" t="n"/>
      <c r="H1300" s="14" t="inlineStr">
        <is>
          <t>D2 Explain the source</t>
        </is>
      </c>
      <c r="I1300" s="21" t="inlineStr">
        <is>
          <t>U</t>
        </is>
      </c>
      <c r="J1300" s="23" t="n"/>
      <c r="K1300" s="14" t="inlineStr">
        <is>
          <t>D3 Track the version</t>
        </is>
      </c>
      <c r="L1300" s="21" t="inlineStr">
        <is>
          <t>U</t>
        </is>
      </c>
      <c r="M1300" s="23" t="n"/>
      <c r="N1300" s="14" t="inlineStr">
        <is>
          <t>D4 State the limits</t>
        </is>
      </c>
      <c r="O1300" s="21" t="inlineStr">
        <is>
          <t>U</t>
        </is>
      </c>
      <c r="P1300" s="23" t="n"/>
      <c r="Q1300" s="14" t="inlineStr">
        <is>
          <t>D5 Locate the details</t>
        </is>
      </c>
      <c r="R1300" s="21" t="inlineStr">
        <is>
          <t>Y</t>
        </is>
      </c>
      <c r="S1300" s="23" t="n"/>
      <c r="T1300" s="14">
        <f>IF(Z1300=0,IF(ISNUMBER(SEARCH("X",AV1300)),"Unrated (0-5; X)","Unrated (0-5)"),IF(Z1300=1,V1300&amp;"/5",V1300&amp;"-"&amp;X1300&amp;"/5 (P"&amp;IF(ISNUMBER(SEARCH("X",AV1300)),"; X","")&amp;")"))</f>
        <v/>
      </c>
      <c r="U1300" s="26">
        <f>IF(AS1300=0,"",IF(AR1300=0,"Incomplete/invalid",IF(AA1300=0,IF(ISNUMBER(SEARCH("X",AW1300)),"Unrated (0-5; X)","Unrated (0-5)"),IF(AA1300=1,W1300&amp;"/5",W1300&amp;"-"&amp;Y1300&amp;"/5 (P"&amp;IF(ISNUMBER(SEARCH("X",AW1300)),"; X","")&amp;")"))))</f>
        <v/>
      </c>
      <c r="V1300" s="53">
        <f>LEN(AV1300)-LEN(SUBSTITUTE(AV1300,"Y",""))</f>
        <v/>
      </c>
      <c r="W1300" s="54">
        <f>IF(AR1300=1,LEN(AW1300)-LEN(SUBSTITUTE(AW1300,"Y","")),"")</f>
        <v/>
      </c>
      <c r="X1300" s="53">
        <f>5-(LEN(AV1300)-LEN(SUBSTITUTE(AV1300,"N","")))</f>
        <v/>
      </c>
      <c r="Y1300" s="54">
        <f>IF(AR1300=1,5-(LEN(AW1300)-LEN(SUBSTITUTE(AW1300,"N",""))),"")</f>
        <v/>
      </c>
      <c r="Z1300" s="55">
        <f>(V1300+5-X1300)/5</f>
        <v/>
      </c>
      <c r="AA1300" s="56">
        <f>IF(AR1300=1,(W1300+5-Y1300)/5,"")</f>
        <v/>
      </c>
      <c r="AB1300" s="57">
        <f>D1300*V1300/5</f>
        <v/>
      </c>
      <c r="AC1300" s="58">
        <f>IF(AR1300=1,D1300*W1300/5,"")</f>
        <v/>
      </c>
      <c r="AD1300" s="57">
        <f>D1300*X1300/5</f>
        <v/>
      </c>
      <c r="AE1300" s="58">
        <f>IF(AR1300=1,D1300*Y1300/5,"")</f>
        <v/>
      </c>
      <c r="AF1300" s="57">
        <f>D1300*Z1300</f>
        <v/>
      </c>
      <c r="AG1300" s="58">
        <f>IF(AR1300=1,D1300*AA1300,"")</f>
        <v/>
      </c>
      <c r="AH1300" s="14" t="inlineStr">
        <is>
          <t>Y: D5 | N: none | X: none | U: D1, D2, D3, D4. See dataset-specific evidence note in MCDM_Grades and the complete rules in MCDM_Rubric.</t>
        </is>
      </c>
      <c r="AI1300" s="27" t="n"/>
      <c r="AJ1300" s="14" t="inlineStr">
        <is>
          <t>https://www.kaggle.com/datasets/rukiyeaydn/road-crack-dataset</t>
        </is>
      </c>
      <c r="AK1300" s="27" t="n"/>
      <c r="AL1300" s="14" t="inlineStr">
        <is>
          <t>P: primary documentation (not evaluator-verified data quality)</t>
        </is>
      </c>
      <c r="AM1300" s="27" t="n"/>
      <c r="AN1300" s="14" t="inlineStr">
        <is>
          <t>Kaggle dataset 10554460 v3</t>
        </is>
      </c>
      <c r="AO1300" s="27" t="n"/>
      <c r="AP1300" s="14" t="inlineStr">
        <is>
          <t>2026-09-07</t>
        </is>
      </c>
      <c r="AQ1300" s="27" t="n"/>
      <c r="AR1300" s="14">
        <f>IF(AND(AS1300=5,LEN(AW1300)=5,LEN(SUBSTITUTE(SUBSTITUTE(SUBSTITUTE(SUBSTITUTE(AW1300,"Y",""),"N",""),"U",""),"X",""))=0),1,0)</f>
        <v/>
      </c>
      <c r="AS1300" s="14">
        <f>COUNTA(G1300,J1300,M1300,P1300,S1300)</f>
        <v/>
      </c>
      <c r="AT1300" s="14">
        <f>SUM(IF(OR(G1300="Y",G1300="N",G1300="U",G1300="X"),IF(G1300=F1300,1,0),0),IF(OR(J1300="Y",J1300="N",J1300="U",J1300="X"),IF(J1300=I1300,1,0),0),IF(OR(M1300="Y",M1300="N",M1300="U",M1300="X"),IF(M1300=L1300,1,0),0),IF(OR(P1300="Y",P1300="N",P1300="U",P1300="X"),IF(P1300=O1300,1,0),0),IF(OR(S1300="Y",S1300="N",S1300="U",S1300="X"),IF(S1300=R1300,1,0),0))</f>
        <v/>
      </c>
      <c r="AU1300" s="14">
        <f>A1300&amp;"|"&amp;LEFT(C1300,1)</f>
        <v/>
      </c>
      <c r="AV1300" s="14">
        <f>F1300&amp;I1300&amp;L1300&amp;O1300&amp;R1300</f>
        <v/>
      </c>
      <c r="AW1300" s="14">
        <f>G1300&amp;J1300&amp;M1300&amp;P1300&amp;S1300</f>
        <v/>
      </c>
    </row>
    <row r="1301" ht="70" customHeight="1">
      <c r="A1301" s="14" t="inlineStr">
        <is>
          <t>DS-163</t>
        </is>
      </c>
      <c r="B1301" s="14" t="inlineStr">
        <is>
          <t>Road Crack Dataset (Aydin)</t>
        </is>
      </c>
      <c r="C1301" s="14" t="inlineStr">
        <is>
          <t>C Sample Size</t>
        </is>
      </c>
      <c r="D1301" s="14">
        <f>MCDM_Settings!$D$10</f>
        <v/>
      </c>
      <c r="E1301" s="14" t="inlineStr">
        <is>
          <t>C1 Count originals</t>
        </is>
      </c>
      <c r="F1301" s="21" t="inlineStr">
        <is>
          <t>U</t>
        </is>
      </c>
      <c r="G1301" s="23" t="n"/>
      <c r="H1301" s="14" t="inlineStr">
        <is>
          <t>C2 Count each class</t>
        </is>
      </c>
      <c r="I1301" s="21" t="inlineStr">
        <is>
          <t>U</t>
        </is>
      </c>
      <c r="J1301" s="23" t="n"/>
      <c r="K1301" s="14" t="inlineStr">
        <is>
          <t>C3 Count each group</t>
        </is>
      </c>
      <c r="L1301" s="21" t="inlineStr">
        <is>
          <t>U</t>
        </is>
      </c>
      <c r="M1301" s="23" t="n"/>
      <c r="N1301" s="14" t="inlineStr">
        <is>
          <t>C4 Count each split</t>
        </is>
      </c>
      <c r="O1301" s="21" t="inlineStr">
        <is>
          <t>U</t>
        </is>
      </c>
      <c r="P1301" s="23" t="n"/>
      <c r="Q1301" s="14" t="inlineStr">
        <is>
          <t>C5 Justify the size</t>
        </is>
      </c>
      <c r="R1301" s="21" t="inlineStr">
        <is>
          <t>U</t>
        </is>
      </c>
      <c r="S1301" s="23" t="n"/>
      <c r="T1301" s="14">
        <f>IF(Z1301=0,IF(ISNUMBER(SEARCH("X",AV1301)),"Unrated (0-5; X)","Unrated (0-5)"),IF(Z1301=1,V1301&amp;"/5",V1301&amp;"-"&amp;X1301&amp;"/5 (P"&amp;IF(ISNUMBER(SEARCH("X",AV1301)),"; X","")&amp;")"))</f>
        <v/>
      </c>
      <c r="U1301" s="26">
        <f>IF(AS1301=0,"",IF(AR1301=0,"Incomplete/invalid",IF(AA1301=0,IF(ISNUMBER(SEARCH("X",AW1301)),"Unrated (0-5; X)","Unrated (0-5)"),IF(AA1301=1,W1301&amp;"/5",W1301&amp;"-"&amp;Y1301&amp;"/5 (P"&amp;IF(ISNUMBER(SEARCH("X",AW1301)),"; X","")&amp;")"))))</f>
        <v/>
      </c>
      <c r="V1301" s="53">
        <f>LEN(AV1301)-LEN(SUBSTITUTE(AV1301,"Y",""))</f>
        <v/>
      </c>
      <c r="W1301" s="54">
        <f>IF(AR1301=1,LEN(AW1301)-LEN(SUBSTITUTE(AW1301,"Y","")),"")</f>
        <v/>
      </c>
      <c r="X1301" s="53">
        <f>5-(LEN(AV1301)-LEN(SUBSTITUTE(AV1301,"N","")))</f>
        <v/>
      </c>
      <c r="Y1301" s="54">
        <f>IF(AR1301=1,5-(LEN(AW1301)-LEN(SUBSTITUTE(AW1301,"N",""))),"")</f>
        <v/>
      </c>
      <c r="Z1301" s="55">
        <f>(V1301+5-X1301)/5</f>
        <v/>
      </c>
      <c r="AA1301" s="56">
        <f>IF(AR1301=1,(W1301+5-Y1301)/5,"")</f>
        <v/>
      </c>
      <c r="AB1301" s="57">
        <f>D1301*V1301/5</f>
        <v/>
      </c>
      <c r="AC1301" s="58">
        <f>IF(AR1301=1,D1301*W1301/5,"")</f>
        <v/>
      </c>
      <c r="AD1301" s="57">
        <f>D1301*X1301/5</f>
        <v/>
      </c>
      <c r="AE1301" s="58">
        <f>IF(AR1301=1,D1301*Y1301/5,"")</f>
        <v/>
      </c>
      <c r="AF1301" s="57">
        <f>D1301*Z1301</f>
        <v/>
      </c>
      <c r="AG1301" s="58">
        <f>IF(AR1301=1,D1301*AA1301,"")</f>
        <v/>
      </c>
      <c r="AH1301" s="14" t="inlineStr">
        <is>
          <t>Y: none | N: none | X: none | U: C1, C2, C3, C4, C5. See dataset-specific evidence note in MCDM_Grades and the complete rules in MCDM_Rubric.</t>
        </is>
      </c>
      <c r="AI1301" s="27" t="n"/>
      <c r="AJ1301" s="14" t="inlineStr">
        <is>
          <t>https://www.kaggle.com/datasets/rukiyeaydn/road-crack-dataset</t>
        </is>
      </c>
      <c r="AK1301" s="27" t="n"/>
      <c r="AL1301" s="14" t="inlineStr">
        <is>
          <t>P: primary documentation (not evaluator-verified data quality)</t>
        </is>
      </c>
      <c r="AM1301" s="27" t="n"/>
      <c r="AN1301" s="14" t="inlineStr">
        <is>
          <t>Kaggle dataset 10554460 v3</t>
        </is>
      </c>
      <c r="AO1301" s="27" t="n"/>
      <c r="AP1301" s="14" t="inlineStr">
        <is>
          <t>2026-09-07</t>
        </is>
      </c>
      <c r="AQ1301" s="27" t="n"/>
      <c r="AR1301" s="14">
        <f>IF(AND(AS1301=5,LEN(AW1301)=5,LEN(SUBSTITUTE(SUBSTITUTE(SUBSTITUTE(SUBSTITUTE(AW1301,"Y",""),"N",""),"U",""),"X",""))=0),1,0)</f>
        <v/>
      </c>
      <c r="AS1301" s="14">
        <f>COUNTA(G1301,J1301,M1301,P1301,S1301)</f>
        <v/>
      </c>
      <c r="AT1301" s="14">
        <f>SUM(IF(OR(G1301="Y",G1301="N",G1301="U",G1301="X"),IF(G1301=F1301,1,0),0),IF(OR(J1301="Y",J1301="N",J1301="U",J1301="X"),IF(J1301=I1301,1,0),0),IF(OR(M1301="Y",M1301="N",M1301="U",M1301="X"),IF(M1301=L1301,1,0),0),IF(OR(P1301="Y",P1301="N",P1301="U",P1301="X"),IF(P1301=O1301,1,0),0),IF(OR(S1301="Y",S1301="N",S1301="U",S1301="X"),IF(S1301=R1301,1,0),0))</f>
        <v/>
      </c>
      <c r="AU1301" s="14">
        <f>A1301&amp;"|"&amp;LEFT(C1301,1)</f>
        <v/>
      </c>
      <c r="AV1301" s="14">
        <f>F1301&amp;I1301&amp;L1301&amp;O1301&amp;R1301</f>
        <v/>
      </c>
      <c r="AW1301" s="14">
        <f>G1301&amp;J1301&amp;M1301&amp;P1301&amp;S1301</f>
        <v/>
      </c>
    </row>
    <row r="1302" ht="70" customHeight="1">
      <c r="A1302" s="14" t="inlineStr">
        <is>
          <t>DS-163</t>
        </is>
      </c>
      <c r="B1302" s="14" t="inlineStr">
        <is>
          <t>Road Crack Dataset (Aydin)</t>
        </is>
      </c>
      <c r="C1302" s="14" t="inlineStr">
        <is>
          <t>R Domain Fit</t>
        </is>
      </c>
      <c r="D1302" s="14">
        <f>MCDM_Settings!$D$11</f>
        <v/>
      </c>
      <c r="E1302" s="14" t="inlineStr">
        <is>
          <t>R1 Define the domain</t>
        </is>
      </c>
      <c r="F1302" s="21" t="inlineStr">
        <is>
          <t>U</t>
        </is>
      </c>
      <c r="G1302" s="23" t="n"/>
      <c r="H1302" s="14" t="inlineStr">
        <is>
          <t>R2 Describe coverage</t>
        </is>
      </c>
      <c r="I1302" s="21" t="inlineStr">
        <is>
          <t>U</t>
        </is>
      </c>
      <c r="J1302" s="23" t="n"/>
      <c r="K1302" s="14" t="inlineStr">
        <is>
          <t>R3 Compare the target</t>
        </is>
      </c>
      <c r="L1302" s="21" t="inlineStr">
        <is>
          <t>U</t>
        </is>
      </c>
      <c r="M1302" s="23" t="n"/>
      <c r="N1302" s="14" t="inlineStr">
        <is>
          <t>R4 Check for bias</t>
        </is>
      </c>
      <c r="O1302" s="21" t="inlineStr">
        <is>
          <t>U</t>
        </is>
      </c>
      <c r="P1302" s="23" t="n"/>
      <c r="Q1302" s="14" t="inlineStr">
        <is>
          <t>R5 Test a new domain</t>
        </is>
      </c>
      <c r="R1302" s="21" t="inlineStr">
        <is>
          <t>U</t>
        </is>
      </c>
      <c r="S1302" s="23" t="n"/>
      <c r="T1302" s="14">
        <f>IF(Z1302=0,IF(ISNUMBER(SEARCH("X",AV1302)),"Unrated (0-5; X)","Unrated (0-5)"),IF(Z1302=1,V1302&amp;"/5",V1302&amp;"-"&amp;X1302&amp;"/5 (P"&amp;IF(ISNUMBER(SEARCH("X",AV1302)),"; X","")&amp;")"))</f>
        <v/>
      </c>
      <c r="U1302" s="26">
        <f>IF(AS1302=0,"",IF(AR1302=0,"Incomplete/invalid",IF(AA1302=0,IF(ISNUMBER(SEARCH("X",AW1302)),"Unrated (0-5; X)","Unrated (0-5)"),IF(AA1302=1,W1302&amp;"/5",W1302&amp;"-"&amp;Y1302&amp;"/5 (P"&amp;IF(ISNUMBER(SEARCH("X",AW1302)),"; X","")&amp;")"))))</f>
        <v/>
      </c>
      <c r="V1302" s="53">
        <f>LEN(AV1302)-LEN(SUBSTITUTE(AV1302,"Y",""))</f>
        <v/>
      </c>
      <c r="W1302" s="54">
        <f>IF(AR1302=1,LEN(AW1302)-LEN(SUBSTITUTE(AW1302,"Y","")),"")</f>
        <v/>
      </c>
      <c r="X1302" s="53">
        <f>5-(LEN(AV1302)-LEN(SUBSTITUTE(AV1302,"N","")))</f>
        <v/>
      </c>
      <c r="Y1302" s="54">
        <f>IF(AR1302=1,5-(LEN(AW1302)-LEN(SUBSTITUTE(AW1302,"N",""))),"")</f>
        <v/>
      </c>
      <c r="Z1302" s="55">
        <f>(V1302+5-X1302)/5</f>
        <v/>
      </c>
      <c r="AA1302" s="56">
        <f>IF(AR1302=1,(W1302+5-Y1302)/5,"")</f>
        <v/>
      </c>
      <c r="AB1302" s="57">
        <f>D1302*V1302/5</f>
        <v/>
      </c>
      <c r="AC1302" s="58">
        <f>IF(AR1302=1,D1302*W1302/5,"")</f>
        <v/>
      </c>
      <c r="AD1302" s="57">
        <f>D1302*X1302/5</f>
        <v/>
      </c>
      <c r="AE1302" s="58">
        <f>IF(AR1302=1,D1302*Y1302/5,"")</f>
        <v/>
      </c>
      <c r="AF1302" s="57">
        <f>D1302*Z1302</f>
        <v/>
      </c>
      <c r="AG1302" s="58">
        <f>IF(AR1302=1,D1302*AA1302,"")</f>
        <v/>
      </c>
      <c r="AH1302" s="14" t="inlineStr">
        <is>
          <t>Y: none | N: none | X: none | U: R1, R2, R3, R4, R5. See dataset-specific evidence note in MCDM_Grades and the complete rules in MCDM_Rubric.</t>
        </is>
      </c>
      <c r="AI1302" s="27" t="n"/>
      <c r="AJ1302" s="14" t="inlineStr">
        <is>
          <t>https://www.kaggle.com/datasets/rukiyeaydn/road-crack-dataset</t>
        </is>
      </c>
      <c r="AK1302" s="27" t="n"/>
      <c r="AL1302" s="14" t="inlineStr">
        <is>
          <t>P: primary documentation (not evaluator-verified data quality)</t>
        </is>
      </c>
      <c r="AM1302" s="27" t="n"/>
      <c r="AN1302" s="14" t="inlineStr">
        <is>
          <t>Kaggle dataset 10554460 v3</t>
        </is>
      </c>
      <c r="AO1302" s="27" t="n"/>
      <c r="AP1302" s="14" t="inlineStr">
        <is>
          <t>2026-09-07</t>
        </is>
      </c>
      <c r="AQ1302" s="27" t="n"/>
      <c r="AR1302" s="14">
        <f>IF(AND(AS1302=5,LEN(AW1302)=5,LEN(SUBSTITUTE(SUBSTITUTE(SUBSTITUTE(SUBSTITUTE(AW1302,"Y",""),"N",""),"U",""),"X",""))=0),1,0)</f>
        <v/>
      </c>
      <c r="AS1302" s="14">
        <f>COUNTA(G1302,J1302,M1302,P1302,S1302)</f>
        <v/>
      </c>
      <c r="AT1302" s="14">
        <f>SUM(IF(OR(G1302="Y",G1302="N",G1302="U",G1302="X"),IF(G1302=F1302,1,0),0),IF(OR(J1302="Y",J1302="N",J1302="U",J1302="X"),IF(J1302=I1302,1,0),0),IF(OR(M1302="Y",M1302="N",M1302="U",M1302="X"),IF(M1302=L1302,1,0),0),IF(OR(P1302="Y",P1302="N",P1302="U",P1302="X"),IF(P1302=O1302,1,0),0),IF(OR(S1302="Y",S1302="N",S1302="U",S1302="X"),IF(S1302=R1302,1,0),0))</f>
        <v/>
      </c>
      <c r="AU1302" s="14">
        <f>A1302&amp;"|"&amp;LEFT(C1302,1)</f>
        <v/>
      </c>
      <c r="AV1302" s="14">
        <f>F1302&amp;I1302&amp;L1302&amp;O1302&amp;R1302</f>
        <v/>
      </c>
      <c r="AW1302" s="14">
        <f>G1302&amp;J1302&amp;M1302&amp;P1302&amp;S1302</f>
        <v/>
      </c>
    </row>
    <row r="1303" ht="70" customHeight="1">
      <c r="A1303" s="14" t="inlineStr">
        <is>
          <t>DS-163</t>
        </is>
      </c>
      <c r="B1303" s="14" t="inlineStr">
        <is>
          <t>Road Crack Dataset (Aydin)</t>
        </is>
      </c>
      <c r="C1303" s="14" t="inlineStr">
        <is>
          <t>M Sensor Details</t>
        </is>
      </c>
      <c r="D1303" s="14">
        <f>MCDM_Settings!$D$12</f>
        <v/>
      </c>
      <c r="E1303" s="14" t="inlineStr">
        <is>
          <t>M1 Identify equipment</t>
        </is>
      </c>
      <c r="F1303" s="21" t="inlineStr">
        <is>
          <t>U</t>
        </is>
      </c>
      <c r="G1303" s="23" t="n"/>
      <c r="H1303" s="14" t="inlineStr">
        <is>
          <t>M2 Specify the scale</t>
        </is>
      </c>
      <c r="I1303" s="21" t="inlineStr">
        <is>
          <t>U</t>
        </is>
      </c>
      <c r="J1303" s="23" t="n"/>
      <c r="K1303" s="14" t="inlineStr">
        <is>
          <t>M3 Locate the records</t>
        </is>
      </c>
      <c r="L1303" s="21" t="inlineStr">
        <is>
          <t>U</t>
        </is>
      </c>
      <c r="M1303" s="23" t="n"/>
      <c r="N1303" s="14" t="inlineStr">
        <is>
          <t>M4 Report precision</t>
        </is>
      </c>
      <c r="O1303" s="21" t="inlineStr">
        <is>
          <t>U</t>
        </is>
      </c>
      <c r="P1303" s="23" t="n"/>
      <c r="Q1303" s="14" t="inlineStr">
        <is>
          <t>M5 Explain processing</t>
        </is>
      </c>
      <c r="R1303" s="21" t="inlineStr">
        <is>
          <t>U</t>
        </is>
      </c>
      <c r="S1303" s="23" t="n"/>
      <c r="T1303" s="14">
        <f>IF(Z1303=0,IF(ISNUMBER(SEARCH("X",AV1303)),"Unrated (0-5; X)","Unrated (0-5)"),IF(Z1303=1,V1303&amp;"/5",V1303&amp;"-"&amp;X1303&amp;"/5 (P"&amp;IF(ISNUMBER(SEARCH("X",AV1303)),"; X","")&amp;")"))</f>
        <v/>
      </c>
      <c r="U1303" s="26">
        <f>IF(AS1303=0,"",IF(AR1303=0,"Incomplete/invalid",IF(AA1303=0,IF(ISNUMBER(SEARCH("X",AW1303)),"Unrated (0-5; X)","Unrated (0-5)"),IF(AA1303=1,W1303&amp;"/5",W1303&amp;"-"&amp;Y1303&amp;"/5 (P"&amp;IF(ISNUMBER(SEARCH("X",AW1303)),"; X","")&amp;")"))))</f>
        <v/>
      </c>
      <c r="V1303" s="53">
        <f>LEN(AV1303)-LEN(SUBSTITUTE(AV1303,"Y",""))</f>
        <v/>
      </c>
      <c r="W1303" s="54">
        <f>IF(AR1303=1,LEN(AW1303)-LEN(SUBSTITUTE(AW1303,"Y","")),"")</f>
        <v/>
      </c>
      <c r="X1303" s="53">
        <f>5-(LEN(AV1303)-LEN(SUBSTITUTE(AV1303,"N","")))</f>
        <v/>
      </c>
      <c r="Y1303" s="54">
        <f>IF(AR1303=1,5-(LEN(AW1303)-LEN(SUBSTITUTE(AW1303,"N",""))),"")</f>
        <v/>
      </c>
      <c r="Z1303" s="55">
        <f>(V1303+5-X1303)/5</f>
        <v/>
      </c>
      <c r="AA1303" s="56">
        <f>IF(AR1303=1,(W1303+5-Y1303)/5,"")</f>
        <v/>
      </c>
      <c r="AB1303" s="57">
        <f>D1303*V1303/5</f>
        <v/>
      </c>
      <c r="AC1303" s="58">
        <f>IF(AR1303=1,D1303*W1303/5,"")</f>
        <v/>
      </c>
      <c r="AD1303" s="57">
        <f>D1303*X1303/5</f>
        <v/>
      </c>
      <c r="AE1303" s="58">
        <f>IF(AR1303=1,D1303*Y1303/5,"")</f>
        <v/>
      </c>
      <c r="AF1303" s="57">
        <f>D1303*Z1303</f>
        <v/>
      </c>
      <c r="AG1303" s="58">
        <f>IF(AR1303=1,D1303*AA1303,"")</f>
        <v/>
      </c>
      <c r="AH1303" s="14" t="inlineStr">
        <is>
          <t>Y: none | N: none | X: none | U: M1, M2, M3, M4, M5. See dataset-specific evidence note in MCDM_Grades and the complete rules in MCDM_Rubric.</t>
        </is>
      </c>
      <c r="AI1303" s="27" t="n"/>
      <c r="AJ1303" s="14" t="inlineStr">
        <is>
          <t>https://www.kaggle.com/datasets/rukiyeaydn/road-crack-dataset</t>
        </is>
      </c>
      <c r="AK1303" s="27" t="n"/>
      <c r="AL1303" s="14" t="inlineStr">
        <is>
          <t>P: primary documentation (not evaluator-verified data quality)</t>
        </is>
      </c>
      <c r="AM1303" s="27" t="n"/>
      <c r="AN1303" s="14" t="inlineStr">
        <is>
          <t>Kaggle dataset 10554460 v3</t>
        </is>
      </c>
      <c r="AO1303" s="27" t="n"/>
      <c r="AP1303" s="14" t="inlineStr">
        <is>
          <t>2026-09-07</t>
        </is>
      </c>
      <c r="AQ1303" s="27" t="n"/>
      <c r="AR1303" s="14">
        <f>IF(AND(AS1303=5,LEN(AW1303)=5,LEN(SUBSTITUTE(SUBSTITUTE(SUBSTITUTE(SUBSTITUTE(AW1303,"Y",""),"N",""),"U",""),"X",""))=0),1,0)</f>
        <v/>
      </c>
      <c r="AS1303" s="14">
        <f>COUNTA(G1303,J1303,M1303,P1303,S1303)</f>
        <v/>
      </c>
      <c r="AT1303" s="14">
        <f>SUM(IF(OR(G1303="Y",G1303="N",G1303="U",G1303="X"),IF(G1303=F1303,1,0),0),IF(OR(J1303="Y",J1303="N",J1303="U",J1303="X"),IF(J1303=I1303,1,0),0),IF(OR(M1303="Y",M1303="N",M1303="U",M1303="X"),IF(M1303=L1303,1,0),0),IF(OR(P1303="Y",P1303="N",P1303="U",P1303="X"),IF(P1303=O1303,1,0),0),IF(OR(S1303="Y",S1303="N",S1303="U",S1303="X"),IF(S1303=R1303,1,0),0))</f>
        <v/>
      </c>
      <c r="AU1303" s="14">
        <f>A1303&amp;"|"&amp;LEFT(C1303,1)</f>
        <v/>
      </c>
      <c r="AV1303" s="14">
        <f>F1303&amp;I1303&amp;L1303&amp;O1303&amp;R1303</f>
        <v/>
      </c>
      <c r="AW1303" s="14">
        <f>G1303&amp;J1303&amp;M1303&amp;P1303&amp;S1303</f>
        <v/>
      </c>
    </row>
    <row r="1304" ht="70" customHeight="1">
      <c r="A1304" s="14" t="inlineStr">
        <is>
          <t>DS-163</t>
        </is>
      </c>
      <c r="B1304" s="14" t="inlineStr">
        <is>
          <t>Road Crack Dataset (Aydin)</t>
        </is>
      </c>
      <c r="C1304" s="14" t="inlineStr">
        <is>
          <t>V Test Readiness</t>
        </is>
      </c>
      <c r="D1304" s="14">
        <f>MCDM_Settings!$D$13</f>
        <v/>
      </c>
      <c r="E1304" s="14" t="inlineStr">
        <is>
          <t>V1 Identify test data</t>
        </is>
      </c>
      <c r="F1304" s="21" t="inlineStr">
        <is>
          <t>U</t>
        </is>
      </c>
      <c r="G1304" s="23" t="n"/>
      <c r="H1304" s="14" t="inlineStr">
        <is>
          <t>V2 Define the splits</t>
        </is>
      </c>
      <c r="I1304" s="21" t="inlineStr">
        <is>
          <t>U</t>
        </is>
      </c>
      <c r="J1304" s="23" t="n"/>
      <c r="K1304" s="14" t="inlineStr">
        <is>
          <t>V3 Prevent leakage</t>
        </is>
      </c>
      <c r="L1304" s="21" t="inlineStr">
        <is>
          <t>U</t>
        </is>
      </c>
      <c r="M1304" s="23" t="n"/>
      <c r="N1304" s="14" t="inlineStr">
        <is>
          <t>V4 Provide a baseline</t>
        </is>
      </c>
      <c r="O1304" s="21" t="inlineStr">
        <is>
          <t>U</t>
        </is>
      </c>
      <c r="P1304" s="23" t="n"/>
      <c r="Q1304" s="14" t="inlineStr">
        <is>
          <t>V5 Report uncertainty</t>
        </is>
      </c>
      <c r="R1304" s="21" t="inlineStr">
        <is>
          <t>U</t>
        </is>
      </c>
      <c r="S1304" s="23" t="n"/>
      <c r="T1304" s="14">
        <f>IF(Z1304=0,IF(ISNUMBER(SEARCH("X",AV1304)),"Unrated (0-5; X)","Unrated (0-5)"),IF(Z1304=1,V1304&amp;"/5",V1304&amp;"-"&amp;X1304&amp;"/5 (P"&amp;IF(ISNUMBER(SEARCH("X",AV1304)),"; X","")&amp;")"))</f>
        <v/>
      </c>
      <c r="U1304" s="26">
        <f>IF(AS1304=0,"",IF(AR1304=0,"Incomplete/invalid",IF(AA1304=0,IF(ISNUMBER(SEARCH("X",AW1304)),"Unrated (0-5; X)","Unrated (0-5)"),IF(AA1304=1,W1304&amp;"/5",W1304&amp;"-"&amp;Y1304&amp;"/5 (P"&amp;IF(ISNUMBER(SEARCH("X",AW1304)),"; X","")&amp;")"))))</f>
        <v/>
      </c>
      <c r="V1304" s="53">
        <f>LEN(AV1304)-LEN(SUBSTITUTE(AV1304,"Y",""))</f>
        <v/>
      </c>
      <c r="W1304" s="54">
        <f>IF(AR1304=1,LEN(AW1304)-LEN(SUBSTITUTE(AW1304,"Y","")),"")</f>
        <v/>
      </c>
      <c r="X1304" s="53">
        <f>5-(LEN(AV1304)-LEN(SUBSTITUTE(AV1304,"N","")))</f>
        <v/>
      </c>
      <c r="Y1304" s="54">
        <f>IF(AR1304=1,5-(LEN(AW1304)-LEN(SUBSTITUTE(AW1304,"N",""))),"")</f>
        <v/>
      </c>
      <c r="Z1304" s="55">
        <f>(V1304+5-X1304)/5</f>
        <v/>
      </c>
      <c r="AA1304" s="56">
        <f>IF(AR1304=1,(W1304+5-Y1304)/5,"")</f>
        <v/>
      </c>
      <c r="AB1304" s="57">
        <f>D1304*V1304/5</f>
        <v/>
      </c>
      <c r="AC1304" s="58">
        <f>IF(AR1304=1,D1304*W1304/5,"")</f>
        <v/>
      </c>
      <c r="AD1304" s="57">
        <f>D1304*X1304/5</f>
        <v/>
      </c>
      <c r="AE1304" s="58">
        <f>IF(AR1304=1,D1304*Y1304/5,"")</f>
        <v/>
      </c>
      <c r="AF1304" s="57">
        <f>D1304*Z1304</f>
        <v/>
      </c>
      <c r="AG1304" s="58">
        <f>IF(AR1304=1,D1304*AA1304,"")</f>
        <v/>
      </c>
      <c r="AH1304" s="14" t="inlineStr">
        <is>
          <t>Y: none | N: none | X: none | U: V1, V2, V3, V4, V5. See dataset-specific evidence note in MCDM_Grades and the complete rules in MCDM_Rubric.</t>
        </is>
      </c>
      <c r="AI1304" s="27" t="n"/>
      <c r="AJ1304" s="14" t="inlineStr">
        <is>
          <t>https://www.kaggle.com/datasets/rukiyeaydn/road-crack-dataset</t>
        </is>
      </c>
      <c r="AK1304" s="27" t="n"/>
      <c r="AL1304" s="14" t="inlineStr">
        <is>
          <t>P: primary documentation (not evaluator-verified data quality)</t>
        </is>
      </c>
      <c r="AM1304" s="27" t="n"/>
      <c r="AN1304" s="14" t="inlineStr">
        <is>
          <t>Kaggle dataset 10554460 v3</t>
        </is>
      </c>
      <c r="AO1304" s="27" t="n"/>
      <c r="AP1304" s="14" t="inlineStr">
        <is>
          <t>2026-09-07</t>
        </is>
      </c>
      <c r="AQ1304" s="27" t="n"/>
      <c r="AR1304" s="14">
        <f>IF(AND(AS1304=5,LEN(AW1304)=5,LEN(SUBSTITUTE(SUBSTITUTE(SUBSTITUTE(SUBSTITUTE(AW1304,"Y",""),"N",""),"U",""),"X",""))=0),1,0)</f>
        <v/>
      </c>
      <c r="AS1304" s="14">
        <f>COUNTA(G1304,J1304,M1304,P1304,S1304)</f>
        <v/>
      </c>
      <c r="AT1304" s="14">
        <f>SUM(IF(OR(G1304="Y",G1304="N",G1304="U",G1304="X"),IF(G1304=F1304,1,0),0),IF(OR(J1304="Y",J1304="N",J1304="U",J1304="X"),IF(J1304=I1304,1,0),0),IF(OR(M1304="Y",M1304="N",M1304="U",M1304="X"),IF(M1304=L1304,1,0),0),IF(OR(P1304="Y",P1304="N",P1304="U",P1304="X"),IF(P1304=O1304,1,0),0),IF(OR(S1304="Y",S1304="N",S1304="U",S1304="X"),IF(S1304=R1304,1,0),0))</f>
        <v/>
      </c>
      <c r="AU1304" s="14">
        <f>A1304&amp;"|"&amp;LEFT(C1304,1)</f>
        <v/>
      </c>
      <c r="AV1304" s="14">
        <f>F1304&amp;I1304&amp;L1304&amp;O1304&amp;R1304</f>
        <v/>
      </c>
      <c r="AW1304" s="14">
        <f>G1304&amp;J1304&amp;M1304&amp;P1304&amp;S1304</f>
        <v/>
      </c>
    </row>
    <row r="1305" ht="70" customHeight="1">
      <c r="A1305" s="14" t="inlineStr">
        <is>
          <t>DS-163</t>
        </is>
      </c>
      <c r="B1305" s="14" t="inlineStr">
        <is>
          <t>Road Crack Dataset (Aydin)</t>
        </is>
      </c>
      <c r="C1305" s="14" t="inlineStr">
        <is>
          <t>E Engineering Value</t>
        </is>
      </c>
      <c r="D1305" s="14">
        <f>MCDM_Settings!$D$14</f>
        <v/>
      </c>
      <c r="E1305" s="14" t="inlineStr">
        <is>
          <t>E1 Define the outcome</t>
        </is>
      </c>
      <c r="F1305" s="21" t="inlineStr">
        <is>
          <t>U</t>
        </is>
      </c>
      <c r="G1305" s="23" t="n"/>
      <c r="H1305" s="14" t="inlineStr">
        <is>
          <t>E2 Provide measurements</t>
        </is>
      </c>
      <c r="I1305" s="21" t="inlineStr">
        <is>
          <t>U</t>
        </is>
      </c>
      <c r="J1305" s="23" t="n"/>
      <c r="K1305" s="14" t="inlineStr">
        <is>
          <t>E3 Link the records</t>
        </is>
      </c>
      <c r="L1305" s="21" t="inlineStr">
        <is>
          <t>U</t>
        </is>
      </c>
      <c r="M1305" s="23" t="n"/>
      <c r="N1305" s="14" t="inlineStr">
        <is>
          <t>E4 Map agency needs</t>
        </is>
      </c>
      <c r="O1305" s="21" t="inlineStr">
        <is>
          <t>U</t>
        </is>
      </c>
      <c r="P1305" s="23" t="n"/>
      <c r="Q1305" s="14" t="inlineStr">
        <is>
          <t>E5 Validate the decision</t>
        </is>
      </c>
      <c r="R1305" s="21" t="inlineStr">
        <is>
          <t>U</t>
        </is>
      </c>
      <c r="S1305" s="23" t="n"/>
      <c r="T1305" s="14">
        <f>IF(Z1305=0,IF(ISNUMBER(SEARCH("X",AV1305)),"Unrated (0-5; X)","Unrated (0-5)"),IF(Z1305=1,V1305&amp;"/5",V1305&amp;"-"&amp;X1305&amp;"/5 (P"&amp;IF(ISNUMBER(SEARCH("X",AV1305)),"; X","")&amp;")"))</f>
        <v/>
      </c>
      <c r="U1305" s="26">
        <f>IF(AS1305=0,"",IF(AR1305=0,"Incomplete/invalid",IF(AA1305=0,IF(ISNUMBER(SEARCH("X",AW1305)),"Unrated (0-5; X)","Unrated (0-5)"),IF(AA1305=1,W1305&amp;"/5",W1305&amp;"-"&amp;Y1305&amp;"/5 (P"&amp;IF(ISNUMBER(SEARCH("X",AW1305)),"; X","")&amp;")"))))</f>
        <v/>
      </c>
      <c r="V1305" s="53">
        <f>LEN(AV1305)-LEN(SUBSTITUTE(AV1305,"Y",""))</f>
        <v/>
      </c>
      <c r="W1305" s="54">
        <f>IF(AR1305=1,LEN(AW1305)-LEN(SUBSTITUTE(AW1305,"Y","")),"")</f>
        <v/>
      </c>
      <c r="X1305" s="53">
        <f>5-(LEN(AV1305)-LEN(SUBSTITUTE(AV1305,"N","")))</f>
        <v/>
      </c>
      <c r="Y1305" s="54">
        <f>IF(AR1305=1,5-(LEN(AW1305)-LEN(SUBSTITUTE(AW1305,"N",""))),"")</f>
        <v/>
      </c>
      <c r="Z1305" s="55">
        <f>(V1305+5-X1305)/5</f>
        <v/>
      </c>
      <c r="AA1305" s="56">
        <f>IF(AR1305=1,(W1305+5-Y1305)/5,"")</f>
        <v/>
      </c>
      <c r="AB1305" s="57">
        <f>D1305*V1305/5</f>
        <v/>
      </c>
      <c r="AC1305" s="58">
        <f>IF(AR1305=1,D1305*W1305/5,"")</f>
        <v/>
      </c>
      <c r="AD1305" s="57">
        <f>D1305*X1305/5</f>
        <v/>
      </c>
      <c r="AE1305" s="58">
        <f>IF(AR1305=1,D1305*Y1305/5,"")</f>
        <v/>
      </c>
      <c r="AF1305" s="57">
        <f>D1305*Z1305</f>
        <v/>
      </c>
      <c r="AG1305" s="58">
        <f>IF(AR1305=1,D1305*AA1305,"")</f>
        <v/>
      </c>
      <c r="AH1305" s="14" t="inlineStr">
        <is>
          <t>Y: none | N: none | X: none | U: E1, E2, E3, E4, E5. See dataset-specific evidence note in MCDM_Grades and the complete rules in MCDM_Rubric.</t>
        </is>
      </c>
      <c r="AI1305" s="27" t="n"/>
      <c r="AJ1305" s="14" t="inlineStr">
        <is>
          <t>https://www.kaggle.com/datasets/rukiyeaydn/road-crack-dataset</t>
        </is>
      </c>
      <c r="AK1305" s="27" t="n"/>
      <c r="AL1305" s="14" t="inlineStr">
        <is>
          <t>P: primary documentation (not evaluator-verified data quality)</t>
        </is>
      </c>
      <c r="AM1305" s="27" t="n"/>
      <c r="AN1305" s="14" t="inlineStr">
        <is>
          <t>Kaggle dataset 10554460 v3</t>
        </is>
      </c>
      <c r="AO1305" s="27" t="n"/>
      <c r="AP1305" s="14" t="inlineStr">
        <is>
          <t>2026-09-07</t>
        </is>
      </c>
      <c r="AQ1305" s="27" t="n"/>
      <c r="AR1305" s="14">
        <f>IF(AND(AS1305=5,LEN(AW1305)=5,LEN(SUBSTITUTE(SUBSTITUTE(SUBSTITUTE(SUBSTITUTE(AW1305,"Y",""),"N",""),"U",""),"X",""))=0),1,0)</f>
        <v/>
      </c>
      <c r="AS1305" s="14">
        <f>COUNTA(G1305,J1305,M1305,P1305,S1305)</f>
        <v/>
      </c>
      <c r="AT1305" s="14">
        <f>SUM(IF(OR(G1305="Y",G1305="N",G1305="U",G1305="X"),IF(G1305=F1305,1,0),0),IF(OR(J1305="Y",J1305="N",J1305="U",J1305="X"),IF(J1305=I1305,1,0),0),IF(OR(M1305="Y",M1305="N",M1305="U",M1305="X"),IF(M1305=L1305,1,0),0),IF(OR(P1305="Y",P1305="N",P1305="U",P1305="X"),IF(P1305=O1305,1,0),0),IF(OR(S1305="Y",S1305="N",S1305="U",S1305="X"),IF(S1305=R1305,1,0),0))</f>
        <v/>
      </c>
      <c r="AU1305" s="14">
        <f>A1305&amp;"|"&amp;LEFT(C1305,1)</f>
        <v/>
      </c>
      <c r="AV1305" s="14">
        <f>F1305&amp;I1305&amp;L1305&amp;O1305&amp;R1305</f>
        <v/>
      </c>
      <c r="AW1305" s="14">
        <f>G1305&amp;J1305&amp;M1305&amp;P1305&amp;S1305</f>
        <v/>
      </c>
    </row>
    <row r="1306" ht="70" customHeight="1">
      <c r="A1306" s="14" t="inlineStr">
        <is>
          <t>DS-164</t>
        </is>
      </c>
      <c r="B1306" s="14" t="inlineStr">
        <is>
          <t>Road Damage</t>
        </is>
      </c>
      <c r="C1306" s="14" t="inlineStr">
        <is>
          <t>A Access</t>
        </is>
      </c>
      <c r="D1306" s="14">
        <f>MCDM_Settings!$D$7</f>
        <v/>
      </c>
      <c r="E1306" s="14" t="inlineStr">
        <is>
          <t>A1 Find the release</t>
        </is>
      </c>
      <c r="F1306" s="21" t="inlineStr">
        <is>
          <t>Y</t>
        </is>
      </c>
      <c r="G1306" s="23" t="n"/>
      <c r="H1306" s="14" t="inlineStr">
        <is>
          <t>A2 Get the data</t>
        </is>
      </c>
      <c r="I1306" s="21" t="inlineStr">
        <is>
          <t>Y</t>
        </is>
      </c>
      <c r="J1306" s="23" t="n"/>
      <c r="K1306" s="14" t="inlineStr">
        <is>
          <t>A3 Check the license</t>
        </is>
      </c>
      <c r="L1306" s="21" t="inlineStr">
        <is>
          <t>Y</t>
        </is>
      </c>
      <c r="M1306" s="23" t="n"/>
      <c r="N1306" s="14" t="inlineStr">
        <is>
          <t>A4 Check other rights</t>
        </is>
      </c>
      <c r="O1306" s="21" t="inlineStr">
        <is>
          <t>U</t>
        </is>
      </c>
      <c r="P1306" s="23" t="n"/>
      <c r="Q1306" s="14" t="inlineStr">
        <is>
          <t>A5 Open a sample</t>
        </is>
      </c>
      <c r="R1306" s="21" t="inlineStr">
        <is>
          <t>U</t>
        </is>
      </c>
      <c r="S1306" s="23" t="n"/>
      <c r="T1306" s="14">
        <f>IF(Z1306=0,IF(ISNUMBER(SEARCH("X",AV1306)),"Unrated (0-5; X)","Unrated (0-5)"),IF(Z1306=1,V1306&amp;"/5",V1306&amp;"-"&amp;X1306&amp;"/5 (P"&amp;IF(ISNUMBER(SEARCH("X",AV1306)),"; X","")&amp;")"))</f>
        <v/>
      </c>
      <c r="U1306" s="26">
        <f>IF(AS1306=0,"",IF(AR1306=0,"Incomplete/invalid",IF(AA1306=0,IF(ISNUMBER(SEARCH("X",AW1306)),"Unrated (0-5; X)","Unrated (0-5)"),IF(AA1306=1,W1306&amp;"/5",W1306&amp;"-"&amp;Y1306&amp;"/5 (P"&amp;IF(ISNUMBER(SEARCH("X",AW1306)),"; X","")&amp;")"))))</f>
        <v/>
      </c>
      <c r="V1306" s="53">
        <f>LEN(AV1306)-LEN(SUBSTITUTE(AV1306,"Y",""))</f>
        <v/>
      </c>
      <c r="W1306" s="54">
        <f>IF(AR1306=1,LEN(AW1306)-LEN(SUBSTITUTE(AW1306,"Y","")),"")</f>
        <v/>
      </c>
      <c r="X1306" s="53">
        <f>5-(LEN(AV1306)-LEN(SUBSTITUTE(AV1306,"N","")))</f>
        <v/>
      </c>
      <c r="Y1306" s="54">
        <f>IF(AR1306=1,5-(LEN(AW1306)-LEN(SUBSTITUTE(AW1306,"N",""))),"")</f>
        <v/>
      </c>
      <c r="Z1306" s="55">
        <f>(V1306+5-X1306)/5</f>
        <v/>
      </c>
      <c r="AA1306" s="56">
        <f>IF(AR1306=1,(W1306+5-Y1306)/5,"")</f>
        <v/>
      </c>
      <c r="AB1306" s="57">
        <f>D1306*V1306/5</f>
        <v/>
      </c>
      <c r="AC1306" s="58">
        <f>IF(AR1306=1,D1306*W1306/5,"")</f>
        <v/>
      </c>
      <c r="AD1306" s="57">
        <f>D1306*X1306/5</f>
        <v/>
      </c>
      <c r="AE1306" s="58">
        <f>IF(AR1306=1,D1306*Y1306/5,"")</f>
        <v/>
      </c>
      <c r="AF1306" s="57">
        <f>D1306*Z1306</f>
        <v/>
      </c>
      <c r="AG1306" s="58">
        <f>IF(AR1306=1,D1306*AA1306,"")</f>
        <v/>
      </c>
      <c r="AH1306" s="14" t="inlineStr">
        <is>
          <t>Y: A1, A2, A3 | N: none | X: none | U: A4, A5. See dataset-specific evidence note in MCDM_Grades and the complete rules in MCDM_Rubric.</t>
        </is>
      </c>
      <c r="AI1306" s="27" t="n"/>
      <c r="AJ1306" s="14" t="inlineStr">
        <is>
          <t>https://www.kaggle.com/datasets/alvarobasily/road-damage</t>
        </is>
      </c>
      <c r="AK1306" s="27" t="n"/>
      <c r="AL1306" s="14" t="inlineStr">
        <is>
          <t>P: primary documentation (not evaluator-verified data quality)</t>
        </is>
      </c>
      <c r="AM1306" s="27" t="n"/>
      <c r="AN1306" s="14" t="inlineStr">
        <is>
          <t>Kaggle dataset 838400 v1</t>
        </is>
      </c>
      <c r="AO1306" s="27" t="n"/>
      <c r="AP1306" s="14" t="inlineStr">
        <is>
          <t>2026-09-07</t>
        </is>
      </c>
      <c r="AQ1306" s="27" t="n"/>
      <c r="AR1306" s="14">
        <f>IF(AND(AS1306=5,LEN(AW1306)=5,LEN(SUBSTITUTE(SUBSTITUTE(SUBSTITUTE(SUBSTITUTE(AW1306,"Y",""),"N",""),"U",""),"X",""))=0),1,0)</f>
        <v/>
      </c>
      <c r="AS1306" s="14">
        <f>COUNTA(G1306,J1306,M1306,P1306,S1306)</f>
        <v/>
      </c>
      <c r="AT1306" s="14">
        <f>SUM(IF(OR(G1306="Y",G1306="N",G1306="U",G1306="X"),IF(G1306=F1306,1,0),0),IF(OR(J1306="Y",J1306="N",J1306="U",J1306="X"),IF(J1306=I1306,1,0),0),IF(OR(M1306="Y",M1306="N",M1306="U",M1306="X"),IF(M1306=L1306,1,0),0),IF(OR(P1306="Y",P1306="N",P1306="U",P1306="X"),IF(P1306=O1306,1,0),0),IF(OR(S1306="Y",S1306="N",S1306="U",S1306="X"),IF(S1306=R1306,1,0),0))</f>
        <v/>
      </c>
      <c r="AU1306" s="14">
        <f>A1306&amp;"|"&amp;LEFT(C1306,1)</f>
        <v/>
      </c>
      <c r="AV1306" s="14">
        <f>F1306&amp;I1306&amp;L1306&amp;O1306&amp;R1306</f>
        <v/>
      </c>
      <c r="AW1306" s="14">
        <f>G1306&amp;J1306&amp;M1306&amp;P1306&amp;S1306</f>
        <v/>
      </c>
    </row>
    <row r="1307" ht="70" customHeight="1">
      <c r="A1307" s="14" t="inlineStr">
        <is>
          <t>DS-164</t>
        </is>
      </c>
      <c r="B1307" s="14" t="inlineStr">
        <is>
          <t>Road Damage</t>
        </is>
      </c>
      <c r="C1307" s="14" t="inlineStr">
        <is>
          <t>L Label Quality</t>
        </is>
      </c>
      <c r="D1307" s="14">
        <f>MCDM_Settings!$D$8</f>
        <v/>
      </c>
      <c r="E1307" s="14" t="inlineStr">
        <is>
          <t>L1 Define the targets</t>
        </is>
      </c>
      <c r="F1307" s="21" t="inlineStr">
        <is>
          <t>U</t>
        </is>
      </c>
      <c r="G1307" s="23" t="n"/>
      <c r="H1307" s="14" t="inlineStr">
        <is>
          <t>L2 Explain the rules</t>
        </is>
      </c>
      <c r="I1307" s="21" t="inlineStr">
        <is>
          <t>U</t>
        </is>
      </c>
      <c r="J1307" s="23" t="n"/>
      <c r="K1307" s="14" t="inlineStr">
        <is>
          <t>L3 Identify the team</t>
        </is>
      </c>
      <c r="L1307" s="21" t="inlineStr">
        <is>
          <t>U</t>
        </is>
      </c>
      <c r="M1307" s="23" t="n"/>
      <c r="N1307" s="14" t="inlineStr">
        <is>
          <t>L4 Review and correct</t>
        </is>
      </c>
      <c r="O1307" s="21" t="inlineStr">
        <is>
          <t>U</t>
        </is>
      </c>
      <c r="P1307" s="23" t="n"/>
      <c r="Q1307" s="14" t="inlineStr">
        <is>
          <t>L5 Measure reliability</t>
        </is>
      </c>
      <c r="R1307" s="21" t="inlineStr">
        <is>
          <t>U</t>
        </is>
      </c>
      <c r="S1307" s="23" t="n"/>
      <c r="T1307" s="14">
        <f>IF(Z1307=0,IF(ISNUMBER(SEARCH("X",AV1307)),"Unrated (0-5; X)","Unrated (0-5)"),IF(Z1307=1,V1307&amp;"/5",V1307&amp;"-"&amp;X1307&amp;"/5 (P"&amp;IF(ISNUMBER(SEARCH("X",AV1307)),"; X","")&amp;")"))</f>
        <v/>
      </c>
      <c r="U1307" s="26">
        <f>IF(AS1307=0,"",IF(AR1307=0,"Incomplete/invalid",IF(AA1307=0,IF(ISNUMBER(SEARCH("X",AW1307)),"Unrated (0-5; X)","Unrated (0-5)"),IF(AA1307=1,W1307&amp;"/5",W1307&amp;"-"&amp;Y1307&amp;"/5 (P"&amp;IF(ISNUMBER(SEARCH("X",AW1307)),"; X","")&amp;")"))))</f>
        <v/>
      </c>
      <c r="V1307" s="53">
        <f>LEN(AV1307)-LEN(SUBSTITUTE(AV1307,"Y",""))</f>
        <v/>
      </c>
      <c r="W1307" s="54">
        <f>IF(AR1307=1,LEN(AW1307)-LEN(SUBSTITUTE(AW1307,"Y","")),"")</f>
        <v/>
      </c>
      <c r="X1307" s="53">
        <f>5-(LEN(AV1307)-LEN(SUBSTITUTE(AV1307,"N","")))</f>
        <v/>
      </c>
      <c r="Y1307" s="54">
        <f>IF(AR1307=1,5-(LEN(AW1307)-LEN(SUBSTITUTE(AW1307,"N",""))),"")</f>
        <v/>
      </c>
      <c r="Z1307" s="55">
        <f>(V1307+5-X1307)/5</f>
        <v/>
      </c>
      <c r="AA1307" s="56">
        <f>IF(AR1307=1,(W1307+5-Y1307)/5,"")</f>
        <v/>
      </c>
      <c r="AB1307" s="57">
        <f>D1307*V1307/5</f>
        <v/>
      </c>
      <c r="AC1307" s="58">
        <f>IF(AR1307=1,D1307*W1307/5,"")</f>
        <v/>
      </c>
      <c r="AD1307" s="57">
        <f>D1307*X1307/5</f>
        <v/>
      </c>
      <c r="AE1307" s="58">
        <f>IF(AR1307=1,D1307*Y1307/5,"")</f>
        <v/>
      </c>
      <c r="AF1307" s="57">
        <f>D1307*Z1307</f>
        <v/>
      </c>
      <c r="AG1307" s="58">
        <f>IF(AR1307=1,D1307*AA1307,"")</f>
        <v/>
      </c>
      <c r="AH1307" s="14" t="inlineStr">
        <is>
          <t>Y: none | N: none | X: none | U: L1, L2, L3, L4, L5. See dataset-specific evidence note in MCDM_Grades and the complete rules in MCDM_Rubric.</t>
        </is>
      </c>
      <c r="AI1307" s="27" t="n"/>
      <c r="AJ1307" s="14" t="inlineStr">
        <is>
          <t>https://www.kaggle.com/datasets/alvarobasily/road-damage</t>
        </is>
      </c>
      <c r="AK1307" s="27" t="n"/>
      <c r="AL1307" s="14" t="inlineStr">
        <is>
          <t>P: primary documentation (not evaluator-verified data quality)</t>
        </is>
      </c>
      <c r="AM1307" s="27" t="n"/>
      <c r="AN1307" s="14" t="inlineStr">
        <is>
          <t>Kaggle dataset 838400 v1</t>
        </is>
      </c>
      <c r="AO1307" s="27" t="n"/>
      <c r="AP1307" s="14" t="inlineStr">
        <is>
          <t>2026-09-07</t>
        </is>
      </c>
      <c r="AQ1307" s="27" t="n"/>
      <c r="AR1307" s="14">
        <f>IF(AND(AS1307=5,LEN(AW1307)=5,LEN(SUBSTITUTE(SUBSTITUTE(SUBSTITUTE(SUBSTITUTE(AW1307,"Y",""),"N",""),"U",""),"X",""))=0),1,0)</f>
        <v/>
      </c>
      <c r="AS1307" s="14">
        <f>COUNTA(G1307,J1307,M1307,P1307,S1307)</f>
        <v/>
      </c>
      <c r="AT1307" s="14">
        <f>SUM(IF(OR(G1307="Y",G1307="N",G1307="U",G1307="X"),IF(G1307=F1307,1,0),0),IF(OR(J1307="Y",J1307="N",J1307="U",J1307="X"),IF(J1307=I1307,1,0),0),IF(OR(M1307="Y",M1307="N",M1307="U",M1307="X"),IF(M1307=L1307,1,0),0),IF(OR(P1307="Y",P1307="N",P1307="U",P1307="X"),IF(P1307=O1307,1,0),0),IF(OR(S1307="Y",S1307="N",S1307="U",S1307="X"),IF(S1307=R1307,1,0),0))</f>
        <v/>
      </c>
      <c r="AU1307" s="14">
        <f>A1307&amp;"|"&amp;LEFT(C1307,1)</f>
        <v/>
      </c>
      <c r="AV1307" s="14">
        <f>F1307&amp;I1307&amp;L1307&amp;O1307&amp;R1307</f>
        <v/>
      </c>
      <c r="AW1307" s="14">
        <f>G1307&amp;J1307&amp;M1307&amp;P1307&amp;S1307</f>
        <v/>
      </c>
    </row>
    <row r="1308" ht="70" customHeight="1">
      <c r="A1308" s="14" t="inlineStr">
        <is>
          <t>DS-164</t>
        </is>
      </c>
      <c r="B1308" s="14" t="inlineStr">
        <is>
          <t>Road Damage</t>
        </is>
      </c>
      <c r="C1308" s="14" t="inlineStr">
        <is>
          <t>D Documentation</t>
        </is>
      </c>
      <c r="D1308" s="14">
        <f>MCDM_Settings!$D$9</f>
        <v/>
      </c>
      <c r="E1308" s="14" t="inlineStr">
        <is>
          <t>D1 Describe the files</t>
        </is>
      </c>
      <c r="F1308" s="21" t="inlineStr">
        <is>
          <t>U</t>
        </is>
      </c>
      <c r="G1308" s="23" t="n"/>
      <c r="H1308" s="14" t="inlineStr">
        <is>
          <t>D2 Explain the source</t>
        </is>
      </c>
      <c r="I1308" s="21" t="inlineStr">
        <is>
          <t>Y</t>
        </is>
      </c>
      <c r="J1308" s="23" t="n"/>
      <c r="K1308" s="14" t="inlineStr">
        <is>
          <t>D3 Track the version</t>
        </is>
      </c>
      <c r="L1308" s="21" t="inlineStr">
        <is>
          <t>Y</t>
        </is>
      </c>
      <c r="M1308" s="23" t="n"/>
      <c r="N1308" s="14" t="inlineStr">
        <is>
          <t>D4 State the limits</t>
        </is>
      </c>
      <c r="O1308" s="21" t="inlineStr">
        <is>
          <t>U</t>
        </is>
      </c>
      <c r="P1308" s="23" t="n"/>
      <c r="Q1308" s="14" t="inlineStr">
        <is>
          <t>D5 Locate the details</t>
        </is>
      </c>
      <c r="R1308" s="21" t="inlineStr">
        <is>
          <t>Y</t>
        </is>
      </c>
      <c r="S1308" s="23" t="n"/>
      <c r="T1308" s="14">
        <f>IF(Z1308=0,IF(ISNUMBER(SEARCH("X",AV1308)),"Unrated (0-5; X)","Unrated (0-5)"),IF(Z1308=1,V1308&amp;"/5",V1308&amp;"-"&amp;X1308&amp;"/5 (P"&amp;IF(ISNUMBER(SEARCH("X",AV1308)),"; X","")&amp;")"))</f>
        <v/>
      </c>
      <c r="U1308" s="26">
        <f>IF(AS1308=0,"",IF(AR1308=0,"Incomplete/invalid",IF(AA1308=0,IF(ISNUMBER(SEARCH("X",AW1308)),"Unrated (0-5; X)","Unrated (0-5)"),IF(AA1308=1,W1308&amp;"/5",W1308&amp;"-"&amp;Y1308&amp;"/5 (P"&amp;IF(ISNUMBER(SEARCH("X",AW1308)),"; X","")&amp;")"))))</f>
        <v/>
      </c>
      <c r="V1308" s="53">
        <f>LEN(AV1308)-LEN(SUBSTITUTE(AV1308,"Y",""))</f>
        <v/>
      </c>
      <c r="W1308" s="54">
        <f>IF(AR1308=1,LEN(AW1308)-LEN(SUBSTITUTE(AW1308,"Y","")),"")</f>
        <v/>
      </c>
      <c r="X1308" s="53">
        <f>5-(LEN(AV1308)-LEN(SUBSTITUTE(AV1308,"N","")))</f>
        <v/>
      </c>
      <c r="Y1308" s="54">
        <f>IF(AR1308=1,5-(LEN(AW1308)-LEN(SUBSTITUTE(AW1308,"N",""))),"")</f>
        <v/>
      </c>
      <c r="Z1308" s="55">
        <f>(V1308+5-X1308)/5</f>
        <v/>
      </c>
      <c r="AA1308" s="56">
        <f>IF(AR1308=1,(W1308+5-Y1308)/5,"")</f>
        <v/>
      </c>
      <c r="AB1308" s="57">
        <f>D1308*V1308/5</f>
        <v/>
      </c>
      <c r="AC1308" s="58">
        <f>IF(AR1308=1,D1308*W1308/5,"")</f>
        <v/>
      </c>
      <c r="AD1308" s="57">
        <f>D1308*X1308/5</f>
        <v/>
      </c>
      <c r="AE1308" s="58">
        <f>IF(AR1308=1,D1308*Y1308/5,"")</f>
        <v/>
      </c>
      <c r="AF1308" s="57">
        <f>D1308*Z1308</f>
        <v/>
      </c>
      <c r="AG1308" s="58">
        <f>IF(AR1308=1,D1308*AA1308,"")</f>
        <v/>
      </c>
      <c r="AH1308" s="14" t="inlineStr">
        <is>
          <t>Y: D2, D3, D5 | N: none | X: none | U: D1, D4. See dataset-specific evidence note in MCDM_Grades and the complete rules in MCDM_Rubric.</t>
        </is>
      </c>
      <c r="AI1308" s="27" t="n"/>
      <c r="AJ1308" s="14" t="inlineStr">
        <is>
          <t>https://www.kaggle.com/datasets/alvarobasily/road-damage</t>
        </is>
      </c>
      <c r="AK1308" s="27" t="n"/>
      <c r="AL1308" s="14" t="inlineStr">
        <is>
          <t>P: primary documentation (not evaluator-verified data quality)</t>
        </is>
      </c>
      <c r="AM1308" s="27" t="n"/>
      <c r="AN1308" s="14" t="inlineStr">
        <is>
          <t>Kaggle dataset 838400 v1</t>
        </is>
      </c>
      <c r="AO1308" s="27" t="n"/>
      <c r="AP1308" s="14" t="inlineStr">
        <is>
          <t>2026-09-07</t>
        </is>
      </c>
      <c r="AQ1308" s="27" t="n"/>
      <c r="AR1308" s="14">
        <f>IF(AND(AS1308=5,LEN(AW1308)=5,LEN(SUBSTITUTE(SUBSTITUTE(SUBSTITUTE(SUBSTITUTE(AW1308,"Y",""),"N",""),"U",""),"X",""))=0),1,0)</f>
        <v/>
      </c>
      <c r="AS1308" s="14">
        <f>COUNTA(G1308,J1308,M1308,P1308,S1308)</f>
        <v/>
      </c>
      <c r="AT1308" s="14">
        <f>SUM(IF(OR(G1308="Y",G1308="N",G1308="U",G1308="X"),IF(G1308=F1308,1,0),0),IF(OR(J1308="Y",J1308="N",J1308="U",J1308="X"),IF(J1308=I1308,1,0),0),IF(OR(M1308="Y",M1308="N",M1308="U",M1308="X"),IF(M1308=L1308,1,0),0),IF(OR(P1308="Y",P1308="N",P1308="U",P1308="X"),IF(P1308=O1308,1,0),0),IF(OR(S1308="Y",S1308="N",S1308="U",S1308="X"),IF(S1308=R1308,1,0),0))</f>
        <v/>
      </c>
      <c r="AU1308" s="14">
        <f>A1308&amp;"|"&amp;LEFT(C1308,1)</f>
        <v/>
      </c>
      <c r="AV1308" s="14">
        <f>F1308&amp;I1308&amp;L1308&amp;O1308&amp;R1308</f>
        <v/>
      </c>
      <c r="AW1308" s="14">
        <f>G1308&amp;J1308&amp;M1308&amp;P1308&amp;S1308</f>
        <v/>
      </c>
    </row>
    <row r="1309" ht="70" customHeight="1">
      <c r="A1309" s="14" t="inlineStr">
        <is>
          <t>DS-164</t>
        </is>
      </c>
      <c r="B1309" s="14" t="inlineStr">
        <is>
          <t>Road Damage</t>
        </is>
      </c>
      <c r="C1309" s="14" t="inlineStr">
        <is>
          <t>C Sample Size</t>
        </is>
      </c>
      <c r="D1309" s="14">
        <f>MCDM_Settings!$D$10</f>
        <v/>
      </c>
      <c r="E1309" s="14" t="inlineStr">
        <is>
          <t>C1 Count originals</t>
        </is>
      </c>
      <c r="F1309" s="21" t="inlineStr">
        <is>
          <t>U</t>
        </is>
      </c>
      <c r="G1309" s="23" t="n"/>
      <c r="H1309" s="14" t="inlineStr">
        <is>
          <t>C2 Count each class</t>
        </is>
      </c>
      <c r="I1309" s="21" t="inlineStr">
        <is>
          <t>U</t>
        </is>
      </c>
      <c r="J1309" s="23" t="n"/>
      <c r="K1309" s="14" t="inlineStr">
        <is>
          <t>C3 Count each group</t>
        </is>
      </c>
      <c r="L1309" s="21" t="inlineStr">
        <is>
          <t>U</t>
        </is>
      </c>
      <c r="M1309" s="23" t="n"/>
      <c r="N1309" s="14" t="inlineStr">
        <is>
          <t>C4 Count each split</t>
        </is>
      </c>
      <c r="O1309" s="21" t="inlineStr">
        <is>
          <t>U</t>
        </is>
      </c>
      <c r="P1309" s="23" t="n"/>
      <c r="Q1309" s="14" t="inlineStr">
        <is>
          <t>C5 Justify the size</t>
        </is>
      </c>
      <c r="R1309" s="21" t="inlineStr">
        <is>
          <t>U</t>
        </is>
      </c>
      <c r="S1309" s="23" t="n"/>
      <c r="T1309" s="14">
        <f>IF(Z1309=0,IF(ISNUMBER(SEARCH("X",AV1309)),"Unrated (0-5; X)","Unrated (0-5)"),IF(Z1309=1,V1309&amp;"/5",V1309&amp;"-"&amp;X1309&amp;"/5 (P"&amp;IF(ISNUMBER(SEARCH("X",AV1309)),"; X","")&amp;")"))</f>
        <v/>
      </c>
      <c r="U1309" s="26">
        <f>IF(AS1309=0,"",IF(AR1309=0,"Incomplete/invalid",IF(AA1309=0,IF(ISNUMBER(SEARCH("X",AW1309)),"Unrated (0-5; X)","Unrated (0-5)"),IF(AA1309=1,W1309&amp;"/5",W1309&amp;"-"&amp;Y1309&amp;"/5 (P"&amp;IF(ISNUMBER(SEARCH("X",AW1309)),"; X","")&amp;")"))))</f>
        <v/>
      </c>
      <c r="V1309" s="53">
        <f>LEN(AV1309)-LEN(SUBSTITUTE(AV1309,"Y",""))</f>
        <v/>
      </c>
      <c r="W1309" s="54">
        <f>IF(AR1309=1,LEN(AW1309)-LEN(SUBSTITUTE(AW1309,"Y","")),"")</f>
        <v/>
      </c>
      <c r="X1309" s="53">
        <f>5-(LEN(AV1309)-LEN(SUBSTITUTE(AV1309,"N","")))</f>
        <v/>
      </c>
      <c r="Y1309" s="54">
        <f>IF(AR1309=1,5-(LEN(AW1309)-LEN(SUBSTITUTE(AW1309,"N",""))),"")</f>
        <v/>
      </c>
      <c r="Z1309" s="55">
        <f>(V1309+5-X1309)/5</f>
        <v/>
      </c>
      <c r="AA1309" s="56">
        <f>IF(AR1309=1,(W1309+5-Y1309)/5,"")</f>
        <v/>
      </c>
      <c r="AB1309" s="57">
        <f>D1309*V1309/5</f>
        <v/>
      </c>
      <c r="AC1309" s="58">
        <f>IF(AR1309=1,D1309*W1309/5,"")</f>
        <v/>
      </c>
      <c r="AD1309" s="57">
        <f>D1309*X1309/5</f>
        <v/>
      </c>
      <c r="AE1309" s="58">
        <f>IF(AR1309=1,D1309*Y1309/5,"")</f>
        <v/>
      </c>
      <c r="AF1309" s="57">
        <f>D1309*Z1309</f>
        <v/>
      </c>
      <c r="AG1309" s="58">
        <f>IF(AR1309=1,D1309*AA1309,"")</f>
        <v/>
      </c>
      <c r="AH1309" s="14" t="inlineStr">
        <is>
          <t>Y: none | N: none | X: none | U: C1, C2, C3, C4, C5. See dataset-specific evidence note in MCDM_Grades and the complete rules in MCDM_Rubric.</t>
        </is>
      </c>
      <c r="AI1309" s="27" t="n"/>
      <c r="AJ1309" s="14" t="inlineStr">
        <is>
          <t>https://www.kaggle.com/datasets/alvarobasily/road-damage</t>
        </is>
      </c>
      <c r="AK1309" s="27" t="n"/>
      <c r="AL1309" s="14" t="inlineStr">
        <is>
          <t>P: primary documentation (not evaluator-verified data quality)</t>
        </is>
      </c>
      <c r="AM1309" s="27" t="n"/>
      <c r="AN1309" s="14" t="inlineStr">
        <is>
          <t>Kaggle dataset 838400 v1</t>
        </is>
      </c>
      <c r="AO1309" s="27" t="n"/>
      <c r="AP1309" s="14" t="inlineStr">
        <is>
          <t>2026-09-07</t>
        </is>
      </c>
      <c r="AQ1309" s="27" t="n"/>
      <c r="AR1309" s="14">
        <f>IF(AND(AS1309=5,LEN(AW1309)=5,LEN(SUBSTITUTE(SUBSTITUTE(SUBSTITUTE(SUBSTITUTE(AW1309,"Y",""),"N",""),"U",""),"X",""))=0),1,0)</f>
        <v/>
      </c>
      <c r="AS1309" s="14">
        <f>COUNTA(G1309,J1309,M1309,P1309,S1309)</f>
        <v/>
      </c>
      <c r="AT1309" s="14">
        <f>SUM(IF(OR(G1309="Y",G1309="N",G1309="U",G1309="X"),IF(G1309=F1309,1,0),0),IF(OR(J1309="Y",J1309="N",J1309="U",J1309="X"),IF(J1309=I1309,1,0),0),IF(OR(M1309="Y",M1309="N",M1309="U",M1309="X"),IF(M1309=L1309,1,0),0),IF(OR(P1309="Y",P1309="N",P1309="U",P1309="X"),IF(P1309=O1309,1,0),0),IF(OR(S1309="Y",S1309="N",S1309="U",S1309="X"),IF(S1309=R1309,1,0),0))</f>
        <v/>
      </c>
      <c r="AU1309" s="14">
        <f>A1309&amp;"|"&amp;LEFT(C1309,1)</f>
        <v/>
      </c>
      <c r="AV1309" s="14">
        <f>F1309&amp;I1309&amp;L1309&amp;O1309&amp;R1309</f>
        <v/>
      </c>
      <c r="AW1309" s="14">
        <f>G1309&amp;J1309&amp;M1309&amp;P1309&amp;S1309</f>
        <v/>
      </c>
    </row>
    <row r="1310" ht="70" customHeight="1">
      <c r="A1310" s="14" t="inlineStr">
        <is>
          <t>DS-164</t>
        </is>
      </c>
      <c r="B1310" s="14" t="inlineStr">
        <is>
          <t>Road Damage</t>
        </is>
      </c>
      <c r="C1310" s="14" t="inlineStr">
        <is>
          <t>R Domain Fit</t>
        </is>
      </c>
      <c r="D1310" s="14">
        <f>MCDM_Settings!$D$11</f>
        <v/>
      </c>
      <c r="E1310" s="14" t="inlineStr">
        <is>
          <t>R1 Define the domain</t>
        </is>
      </c>
      <c r="F1310" s="21" t="inlineStr">
        <is>
          <t>U</t>
        </is>
      </c>
      <c r="G1310" s="23" t="n"/>
      <c r="H1310" s="14" t="inlineStr">
        <is>
          <t>R2 Describe coverage</t>
        </is>
      </c>
      <c r="I1310" s="21" t="inlineStr">
        <is>
          <t>U</t>
        </is>
      </c>
      <c r="J1310" s="23" t="n"/>
      <c r="K1310" s="14" t="inlineStr">
        <is>
          <t>R3 Compare the target</t>
        </is>
      </c>
      <c r="L1310" s="21" t="inlineStr">
        <is>
          <t>U</t>
        </is>
      </c>
      <c r="M1310" s="23" t="n"/>
      <c r="N1310" s="14" t="inlineStr">
        <is>
          <t>R4 Check for bias</t>
        </is>
      </c>
      <c r="O1310" s="21" t="inlineStr">
        <is>
          <t>U</t>
        </is>
      </c>
      <c r="P1310" s="23" t="n"/>
      <c r="Q1310" s="14" t="inlineStr">
        <is>
          <t>R5 Test a new domain</t>
        </is>
      </c>
      <c r="R1310" s="21" t="inlineStr">
        <is>
          <t>U</t>
        </is>
      </c>
      <c r="S1310" s="23" t="n"/>
      <c r="T1310" s="14">
        <f>IF(Z1310=0,IF(ISNUMBER(SEARCH("X",AV1310)),"Unrated (0-5; X)","Unrated (0-5)"),IF(Z1310=1,V1310&amp;"/5",V1310&amp;"-"&amp;X1310&amp;"/5 (P"&amp;IF(ISNUMBER(SEARCH("X",AV1310)),"; X","")&amp;")"))</f>
        <v/>
      </c>
      <c r="U1310" s="26">
        <f>IF(AS1310=0,"",IF(AR1310=0,"Incomplete/invalid",IF(AA1310=0,IF(ISNUMBER(SEARCH("X",AW1310)),"Unrated (0-5; X)","Unrated (0-5)"),IF(AA1310=1,W1310&amp;"/5",W1310&amp;"-"&amp;Y1310&amp;"/5 (P"&amp;IF(ISNUMBER(SEARCH("X",AW1310)),"; X","")&amp;")"))))</f>
        <v/>
      </c>
      <c r="V1310" s="53">
        <f>LEN(AV1310)-LEN(SUBSTITUTE(AV1310,"Y",""))</f>
        <v/>
      </c>
      <c r="W1310" s="54">
        <f>IF(AR1310=1,LEN(AW1310)-LEN(SUBSTITUTE(AW1310,"Y","")),"")</f>
        <v/>
      </c>
      <c r="X1310" s="53">
        <f>5-(LEN(AV1310)-LEN(SUBSTITUTE(AV1310,"N","")))</f>
        <v/>
      </c>
      <c r="Y1310" s="54">
        <f>IF(AR1310=1,5-(LEN(AW1310)-LEN(SUBSTITUTE(AW1310,"N",""))),"")</f>
        <v/>
      </c>
      <c r="Z1310" s="55">
        <f>(V1310+5-X1310)/5</f>
        <v/>
      </c>
      <c r="AA1310" s="56">
        <f>IF(AR1310=1,(W1310+5-Y1310)/5,"")</f>
        <v/>
      </c>
      <c r="AB1310" s="57">
        <f>D1310*V1310/5</f>
        <v/>
      </c>
      <c r="AC1310" s="58">
        <f>IF(AR1310=1,D1310*W1310/5,"")</f>
        <v/>
      </c>
      <c r="AD1310" s="57">
        <f>D1310*X1310/5</f>
        <v/>
      </c>
      <c r="AE1310" s="58">
        <f>IF(AR1310=1,D1310*Y1310/5,"")</f>
        <v/>
      </c>
      <c r="AF1310" s="57">
        <f>D1310*Z1310</f>
        <v/>
      </c>
      <c r="AG1310" s="58">
        <f>IF(AR1310=1,D1310*AA1310,"")</f>
        <v/>
      </c>
      <c r="AH1310" s="14" t="inlineStr">
        <is>
          <t>Y: none | N: none | X: none | U: R1, R2, R3, R4, R5. See dataset-specific evidence note in MCDM_Grades and the complete rules in MCDM_Rubric.</t>
        </is>
      </c>
      <c r="AI1310" s="27" t="n"/>
      <c r="AJ1310" s="14" t="inlineStr">
        <is>
          <t>https://www.kaggle.com/datasets/alvarobasily/road-damage</t>
        </is>
      </c>
      <c r="AK1310" s="27" t="n"/>
      <c r="AL1310" s="14" t="inlineStr">
        <is>
          <t>P: primary documentation (not evaluator-verified data quality)</t>
        </is>
      </c>
      <c r="AM1310" s="27" t="n"/>
      <c r="AN1310" s="14" t="inlineStr">
        <is>
          <t>Kaggle dataset 838400 v1</t>
        </is>
      </c>
      <c r="AO1310" s="27" t="n"/>
      <c r="AP1310" s="14" t="inlineStr">
        <is>
          <t>2026-09-07</t>
        </is>
      </c>
      <c r="AQ1310" s="27" t="n"/>
      <c r="AR1310" s="14">
        <f>IF(AND(AS1310=5,LEN(AW1310)=5,LEN(SUBSTITUTE(SUBSTITUTE(SUBSTITUTE(SUBSTITUTE(AW1310,"Y",""),"N",""),"U",""),"X",""))=0),1,0)</f>
        <v/>
      </c>
      <c r="AS1310" s="14">
        <f>COUNTA(G1310,J1310,M1310,P1310,S1310)</f>
        <v/>
      </c>
      <c r="AT1310" s="14">
        <f>SUM(IF(OR(G1310="Y",G1310="N",G1310="U",G1310="X"),IF(G1310=F1310,1,0),0),IF(OR(J1310="Y",J1310="N",J1310="U",J1310="X"),IF(J1310=I1310,1,0),0),IF(OR(M1310="Y",M1310="N",M1310="U",M1310="X"),IF(M1310=L1310,1,0),0),IF(OR(P1310="Y",P1310="N",P1310="U",P1310="X"),IF(P1310=O1310,1,0),0),IF(OR(S1310="Y",S1310="N",S1310="U",S1310="X"),IF(S1310=R1310,1,0),0))</f>
        <v/>
      </c>
      <c r="AU1310" s="14">
        <f>A1310&amp;"|"&amp;LEFT(C1310,1)</f>
        <v/>
      </c>
      <c r="AV1310" s="14">
        <f>F1310&amp;I1310&amp;L1310&amp;O1310&amp;R1310</f>
        <v/>
      </c>
      <c r="AW1310" s="14">
        <f>G1310&amp;J1310&amp;M1310&amp;P1310&amp;S1310</f>
        <v/>
      </c>
    </row>
    <row r="1311" ht="70" customHeight="1">
      <c r="A1311" s="14" t="inlineStr">
        <is>
          <t>DS-164</t>
        </is>
      </c>
      <c r="B1311" s="14" t="inlineStr">
        <is>
          <t>Road Damage</t>
        </is>
      </c>
      <c r="C1311" s="14" t="inlineStr">
        <is>
          <t>M Sensor Details</t>
        </is>
      </c>
      <c r="D1311" s="14">
        <f>MCDM_Settings!$D$12</f>
        <v/>
      </c>
      <c r="E1311" s="14" t="inlineStr">
        <is>
          <t>M1 Identify equipment</t>
        </is>
      </c>
      <c r="F1311" s="21" t="inlineStr">
        <is>
          <t>Y</t>
        </is>
      </c>
      <c r="G1311" s="23" t="n"/>
      <c r="H1311" s="14" t="inlineStr">
        <is>
          <t>M2 Specify the scale</t>
        </is>
      </c>
      <c r="I1311" s="21" t="inlineStr">
        <is>
          <t>U</t>
        </is>
      </c>
      <c r="J1311" s="23" t="n"/>
      <c r="K1311" s="14" t="inlineStr">
        <is>
          <t>M3 Locate the records</t>
        </is>
      </c>
      <c r="L1311" s="21" t="inlineStr">
        <is>
          <t>U</t>
        </is>
      </c>
      <c r="M1311" s="23" t="n"/>
      <c r="N1311" s="14" t="inlineStr">
        <is>
          <t>M4 Report precision</t>
        </is>
      </c>
      <c r="O1311" s="21" t="inlineStr">
        <is>
          <t>U</t>
        </is>
      </c>
      <c r="P1311" s="23" t="n"/>
      <c r="Q1311" s="14" t="inlineStr">
        <is>
          <t>M5 Explain processing</t>
        </is>
      </c>
      <c r="R1311" s="21" t="inlineStr">
        <is>
          <t>U</t>
        </is>
      </c>
      <c r="S1311" s="23" t="n"/>
      <c r="T1311" s="14">
        <f>IF(Z1311=0,IF(ISNUMBER(SEARCH("X",AV1311)),"Unrated (0-5; X)","Unrated (0-5)"),IF(Z1311=1,V1311&amp;"/5",V1311&amp;"-"&amp;X1311&amp;"/5 (P"&amp;IF(ISNUMBER(SEARCH("X",AV1311)),"; X","")&amp;")"))</f>
        <v/>
      </c>
      <c r="U1311" s="26">
        <f>IF(AS1311=0,"",IF(AR1311=0,"Incomplete/invalid",IF(AA1311=0,IF(ISNUMBER(SEARCH("X",AW1311)),"Unrated (0-5; X)","Unrated (0-5)"),IF(AA1311=1,W1311&amp;"/5",W1311&amp;"-"&amp;Y1311&amp;"/5 (P"&amp;IF(ISNUMBER(SEARCH("X",AW1311)),"; X","")&amp;")"))))</f>
        <v/>
      </c>
      <c r="V1311" s="53">
        <f>LEN(AV1311)-LEN(SUBSTITUTE(AV1311,"Y",""))</f>
        <v/>
      </c>
      <c r="W1311" s="54">
        <f>IF(AR1311=1,LEN(AW1311)-LEN(SUBSTITUTE(AW1311,"Y","")),"")</f>
        <v/>
      </c>
      <c r="X1311" s="53">
        <f>5-(LEN(AV1311)-LEN(SUBSTITUTE(AV1311,"N","")))</f>
        <v/>
      </c>
      <c r="Y1311" s="54">
        <f>IF(AR1311=1,5-(LEN(AW1311)-LEN(SUBSTITUTE(AW1311,"N",""))),"")</f>
        <v/>
      </c>
      <c r="Z1311" s="55">
        <f>(V1311+5-X1311)/5</f>
        <v/>
      </c>
      <c r="AA1311" s="56">
        <f>IF(AR1311=1,(W1311+5-Y1311)/5,"")</f>
        <v/>
      </c>
      <c r="AB1311" s="57">
        <f>D1311*V1311/5</f>
        <v/>
      </c>
      <c r="AC1311" s="58">
        <f>IF(AR1311=1,D1311*W1311/5,"")</f>
        <v/>
      </c>
      <c r="AD1311" s="57">
        <f>D1311*X1311/5</f>
        <v/>
      </c>
      <c r="AE1311" s="58">
        <f>IF(AR1311=1,D1311*Y1311/5,"")</f>
        <v/>
      </c>
      <c r="AF1311" s="57">
        <f>D1311*Z1311</f>
        <v/>
      </c>
      <c r="AG1311" s="58">
        <f>IF(AR1311=1,D1311*AA1311,"")</f>
        <v/>
      </c>
      <c r="AH1311" s="14" t="inlineStr">
        <is>
          <t>Y: M1 | N: none | X: none | U: M2, M3, M4, M5. See dataset-specific evidence note in MCDM_Grades and the complete rules in MCDM_Rubric.</t>
        </is>
      </c>
      <c r="AI1311" s="27" t="n"/>
      <c r="AJ1311" s="14" t="inlineStr">
        <is>
          <t>https://www.kaggle.com/datasets/alvarobasily/road-damage</t>
        </is>
      </c>
      <c r="AK1311" s="27" t="n"/>
      <c r="AL1311" s="14" t="inlineStr">
        <is>
          <t>P: primary documentation (not evaluator-verified data quality)</t>
        </is>
      </c>
      <c r="AM1311" s="27" t="n"/>
      <c r="AN1311" s="14" t="inlineStr">
        <is>
          <t>Kaggle dataset 838400 v1</t>
        </is>
      </c>
      <c r="AO1311" s="27" t="n"/>
      <c r="AP1311" s="14" t="inlineStr">
        <is>
          <t>2026-09-07</t>
        </is>
      </c>
      <c r="AQ1311" s="27" t="n"/>
      <c r="AR1311" s="14">
        <f>IF(AND(AS1311=5,LEN(AW1311)=5,LEN(SUBSTITUTE(SUBSTITUTE(SUBSTITUTE(SUBSTITUTE(AW1311,"Y",""),"N",""),"U",""),"X",""))=0),1,0)</f>
        <v/>
      </c>
      <c r="AS1311" s="14">
        <f>COUNTA(G1311,J1311,M1311,P1311,S1311)</f>
        <v/>
      </c>
      <c r="AT1311" s="14">
        <f>SUM(IF(OR(G1311="Y",G1311="N",G1311="U",G1311="X"),IF(G1311=F1311,1,0),0),IF(OR(J1311="Y",J1311="N",J1311="U",J1311="X"),IF(J1311=I1311,1,0),0),IF(OR(M1311="Y",M1311="N",M1311="U",M1311="X"),IF(M1311=L1311,1,0),0),IF(OR(P1311="Y",P1311="N",P1311="U",P1311="X"),IF(P1311=O1311,1,0),0),IF(OR(S1311="Y",S1311="N",S1311="U",S1311="X"),IF(S1311=R1311,1,0),0))</f>
        <v/>
      </c>
      <c r="AU1311" s="14">
        <f>A1311&amp;"|"&amp;LEFT(C1311,1)</f>
        <v/>
      </c>
      <c r="AV1311" s="14">
        <f>F1311&amp;I1311&amp;L1311&amp;O1311&amp;R1311</f>
        <v/>
      </c>
      <c r="AW1311" s="14">
        <f>G1311&amp;J1311&amp;M1311&amp;P1311&amp;S1311</f>
        <v/>
      </c>
    </row>
    <row r="1312" ht="70" customHeight="1">
      <c r="A1312" s="14" t="inlineStr">
        <is>
          <t>DS-164</t>
        </is>
      </c>
      <c r="B1312" s="14" t="inlineStr">
        <is>
          <t>Road Damage</t>
        </is>
      </c>
      <c r="C1312" s="14" t="inlineStr">
        <is>
          <t>V Test Readiness</t>
        </is>
      </c>
      <c r="D1312" s="14">
        <f>MCDM_Settings!$D$13</f>
        <v/>
      </c>
      <c r="E1312" s="14" t="inlineStr">
        <is>
          <t>V1 Identify test data</t>
        </is>
      </c>
      <c r="F1312" s="21" t="inlineStr">
        <is>
          <t>U</t>
        </is>
      </c>
      <c r="G1312" s="23" t="n"/>
      <c r="H1312" s="14" t="inlineStr">
        <is>
          <t>V2 Define the splits</t>
        </is>
      </c>
      <c r="I1312" s="21" t="inlineStr">
        <is>
          <t>U</t>
        </is>
      </c>
      <c r="J1312" s="23" t="n"/>
      <c r="K1312" s="14" t="inlineStr">
        <is>
          <t>V3 Prevent leakage</t>
        </is>
      </c>
      <c r="L1312" s="21" t="inlineStr">
        <is>
          <t>U</t>
        </is>
      </c>
      <c r="M1312" s="23" t="n"/>
      <c r="N1312" s="14" t="inlineStr">
        <is>
          <t>V4 Provide a baseline</t>
        </is>
      </c>
      <c r="O1312" s="21" t="inlineStr">
        <is>
          <t>U</t>
        </is>
      </c>
      <c r="P1312" s="23" t="n"/>
      <c r="Q1312" s="14" t="inlineStr">
        <is>
          <t>V5 Report uncertainty</t>
        </is>
      </c>
      <c r="R1312" s="21" t="inlineStr">
        <is>
          <t>U</t>
        </is>
      </c>
      <c r="S1312" s="23" t="n"/>
      <c r="T1312" s="14">
        <f>IF(Z1312=0,IF(ISNUMBER(SEARCH("X",AV1312)),"Unrated (0-5; X)","Unrated (0-5)"),IF(Z1312=1,V1312&amp;"/5",V1312&amp;"-"&amp;X1312&amp;"/5 (P"&amp;IF(ISNUMBER(SEARCH("X",AV1312)),"; X","")&amp;")"))</f>
        <v/>
      </c>
      <c r="U1312" s="26">
        <f>IF(AS1312=0,"",IF(AR1312=0,"Incomplete/invalid",IF(AA1312=0,IF(ISNUMBER(SEARCH("X",AW1312)),"Unrated (0-5; X)","Unrated (0-5)"),IF(AA1312=1,W1312&amp;"/5",W1312&amp;"-"&amp;Y1312&amp;"/5 (P"&amp;IF(ISNUMBER(SEARCH("X",AW1312)),"; X","")&amp;")"))))</f>
        <v/>
      </c>
      <c r="V1312" s="53">
        <f>LEN(AV1312)-LEN(SUBSTITUTE(AV1312,"Y",""))</f>
        <v/>
      </c>
      <c r="W1312" s="54">
        <f>IF(AR1312=1,LEN(AW1312)-LEN(SUBSTITUTE(AW1312,"Y","")),"")</f>
        <v/>
      </c>
      <c r="X1312" s="53">
        <f>5-(LEN(AV1312)-LEN(SUBSTITUTE(AV1312,"N","")))</f>
        <v/>
      </c>
      <c r="Y1312" s="54">
        <f>IF(AR1312=1,5-(LEN(AW1312)-LEN(SUBSTITUTE(AW1312,"N",""))),"")</f>
        <v/>
      </c>
      <c r="Z1312" s="55">
        <f>(V1312+5-X1312)/5</f>
        <v/>
      </c>
      <c r="AA1312" s="56">
        <f>IF(AR1312=1,(W1312+5-Y1312)/5,"")</f>
        <v/>
      </c>
      <c r="AB1312" s="57">
        <f>D1312*V1312/5</f>
        <v/>
      </c>
      <c r="AC1312" s="58">
        <f>IF(AR1312=1,D1312*W1312/5,"")</f>
        <v/>
      </c>
      <c r="AD1312" s="57">
        <f>D1312*X1312/5</f>
        <v/>
      </c>
      <c r="AE1312" s="58">
        <f>IF(AR1312=1,D1312*Y1312/5,"")</f>
        <v/>
      </c>
      <c r="AF1312" s="57">
        <f>D1312*Z1312</f>
        <v/>
      </c>
      <c r="AG1312" s="58">
        <f>IF(AR1312=1,D1312*AA1312,"")</f>
        <v/>
      </c>
      <c r="AH1312" s="14" t="inlineStr">
        <is>
          <t>Y: none | N: none | X: none | U: V1, V2, V3, V4, V5. See dataset-specific evidence note in MCDM_Grades and the complete rules in MCDM_Rubric.</t>
        </is>
      </c>
      <c r="AI1312" s="27" t="n"/>
      <c r="AJ1312" s="14" t="inlineStr">
        <is>
          <t>https://www.kaggle.com/datasets/alvarobasily/road-damage</t>
        </is>
      </c>
      <c r="AK1312" s="27" t="n"/>
      <c r="AL1312" s="14" t="inlineStr">
        <is>
          <t>P: primary documentation (not evaluator-verified data quality)</t>
        </is>
      </c>
      <c r="AM1312" s="27" t="n"/>
      <c r="AN1312" s="14" t="inlineStr">
        <is>
          <t>Kaggle dataset 838400 v1</t>
        </is>
      </c>
      <c r="AO1312" s="27" t="n"/>
      <c r="AP1312" s="14" t="inlineStr">
        <is>
          <t>2026-09-07</t>
        </is>
      </c>
      <c r="AQ1312" s="27" t="n"/>
      <c r="AR1312" s="14">
        <f>IF(AND(AS1312=5,LEN(AW1312)=5,LEN(SUBSTITUTE(SUBSTITUTE(SUBSTITUTE(SUBSTITUTE(AW1312,"Y",""),"N",""),"U",""),"X",""))=0),1,0)</f>
        <v/>
      </c>
      <c r="AS1312" s="14">
        <f>COUNTA(G1312,J1312,M1312,P1312,S1312)</f>
        <v/>
      </c>
      <c r="AT1312" s="14">
        <f>SUM(IF(OR(G1312="Y",G1312="N",G1312="U",G1312="X"),IF(G1312=F1312,1,0),0),IF(OR(J1312="Y",J1312="N",J1312="U",J1312="X"),IF(J1312=I1312,1,0),0),IF(OR(M1312="Y",M1312="N",M1312="U",M1312="X"),IF(M1312=L1312,1,0),0),IF(OR(P1312="Y",P1312="N",P1312="U",P1312="X"),IF(P1312=O1312,1,0),0),IF(OR(S1312="Y",S1312="N",S1312="U",S1312="X"),IF(S1312=R1312,1,0),0))</f>
        <v/>
      </c>
      <c r="AU1312" s="14">
        <f>A1312&amp;"|"&amp;LEFT(C1312,1)</f>
        <v/>
      </c>
      <c r="AV1312" s="14">
        <f>F1312&amp;I1312&amp;L1312&amp;O1312&amp;R1312</f>
        <v/>
      </c>
      <c r="AW1312" s="14">
        <f>G1312&amp;J1312&amp;M1312&amp;P1312&amp;S1312</f>
        <v/>
      </c>
    </row>
    <row r="1313" ht="70" customHeight="1">
      <c r="A1313" s="14" t="inlineStr">
        <is>
          <t>DS-164</t>
        </is>
      </c>
      <c r="B1313" s="14" t="inlineStr">
        <is>
          <t>Road Damage</t>
        </is>
      </c>
      <c r="C1313" s="14" t="inlineStr">
        <is>
          <t>E Engineering Value</t>
        </is>
      </c>
      <c r="D1313" s="14">
        <f>MCDM_Settings!$D$14</f>
        <v/>
      </c>
      <c r="E1313" s="14" t="inlineStr">
        <is>
          <t>E1 Define the outcome</t>
        </is>
      </c>
      <c r="F1313" s="21" t="inlineStr">
        <is>
          <t>U</t>
        </is>
      </c>
      <c r="G1313" s="23" t="n"/>
      <c r="H1313" s="14" t="inlineStr">
        <is>
          <t>E2 Provide measurements</t>
        </is>
      </c>
      <c r="I1313" s="21" t="inlineStr">
        <is>
          <t>U</t>
        </is>
      </c>
      <c r="J1313" s="23" t="n"/>
      <c r="K1313" s="14" t="inlineStr">
        <is>
          <t>E3 Link the records</t>
        </is>
      </c>
      <c r="L1313" s="21" t="inlineStr">
        <is>
          <t>U</t>
        </is>
      </c>
      <c r="M1313" s="23" t="n"/>
      <c r="N1313" s="14" t="inlineStr">
        <is>
          <t>E4 Map agency needs</t>
        </is>
      </c>
      <c r="O1313" s="21" t="inlineStr">
        <is>
          <t>U</t>
        </is>
      </c>
      <c r="P1313" s="23" t="n"/>
      <c r="Q1313" s="14" t="inlineStr">
        <is>
          <t>E5 Validate the decision</t>
        </is>
      </c>
      <c r="R1313" s="21" t="inlineStr">
        <is>
          <t>U</t>
        </is>
      </c>
      <c r="S1313" s="23" t="n"/>
      <c r="T1313" s="14">
        <f>IF(Z1313=0,IF(ISNUMBER(SEARCH("X",AV1313)),"Unrated (0-5; X)","Unrated (0-5)"),IF(Z1313=1,V1313&amp;"/5",V1313&amp;"-"&amp;X1313&amp;"/5 (P"&amp;IF(ISNUMBER(SEARCH("X",AV1313)),"; X","")&amp;")"))</f>
        <v/>
      </c>
      <c r="U1313" s="26">
        <f>IF(AS1313=0,"",IF(AR1313=0,"Incomplete/invalid",IF(AA1313=0,IF(ISNUMBER(SEARCH("X",AW1313)),"Unrated (0-5; X)","Unrated (0-5)"),IF(AA1313=1,W1313&amp;"/5",W1313&amp;"-"&amp;Y1313&amp;"/5 (P"&amp;IF(ISNUMBER(SEARCH("X",AW1313)),"; X","")&amp;")"))))</f>
        <v/>
      </c>
      <c r="V1313" s="53">
        <f>LEN(AV1313)-LEN(SUBSTITUTE(AV1313,"Y",""))</f>
        <v/>
      </c>
      <c r="W1313" s="54">
        <f>IF(AR1313=1,LEN(AW1313)-LEN(SUBSTITUTE(AW1313,"Y","")),"")</f>
        <v/>
      </c>
      <c r="X1313" s="53">
        <f>5-(LEN(AV1313)-LEN(SUBSTITUTE(AV1313,"N","")))</f>
        <v/>
      </c>
      <c r="Y1313" s="54">
        <f>IF(AR1313=1,5-(LEN(AW1313)-LEN(SUBSTITUTE(AW1313,"N",""))),"")</f>
        <v/>
      </c>
      <c r="Z1313" s="55">
        <f>(V1313+5-X1313)/5</f>
        <v/>
      </c>
      <c r="AA1313" s="56">
        <f>IF(AR1313=1,(W1313+5-Y1313)/5,"")</f>
        <v/>
      </c>
      <c r="AB1313" s="57">
        <f>D1313*V1313/5</f>
        <v/>
      </c>
      <c r="AC1313" s="58">
        <f>IF(AR1313=1,D1313*W1313/5,"")</f>
        <v/>
      </c>
      <c r="AD1313" s="57">
        <f>D1313*X1313/5</f>
        <v/>
      </c>
      <c r="AE1313" s="58">
        <f>IF(AR1313=1,D1313*Y1313/5,"")</f>
        <v/>
      </c>
      <c r="AF1313" s="57">
        <f>D1313*Z1313</f>
        <v/>
      </c>
      <c r="AG1313" s="58">
        <f>IF(AR1313=1,D1313*AA1313,"")</f>
        <v/>
      </c>
      <c r="AH1313" s="14" t="inlineStr">
        <is>
          <t>Y: none | N: none | X: none | U: E1, E2, E3, E4, E5. See dataset-specific evidence note in MCDM_Grades and the complete rules in MCDM_Rubric.</t>
        </is>
      </c>
      <c r="AI1313" s="27" t="n"/>
      <c r="AJ1313" s="14" t="inlineStr">
        <is>
          <t>https://www.kaggle.com/datasets/alvarobasily/road-damage</t>
        </is>
      </c>
      <c r="AK1313" s="27" t="n"/>
      <c r="AL1313" s="14" t="inlineStr">
        <is>
          <t>P: primary documentation (not evaluator-verified data quality)</t>
        </is>
      </c>
      <c r="AM1313" s="27" t="n"/>
      <c r="AN1313" s="14" t="inlineStr">
        <is>
          <t>Kaggle dataset 838400 v1</t>
        </is>
      </c>
      <c r="AO1313" s="27" t="n"/>
      <c r="AP1313" s="14" t="inlineStr">
        <is>
          <t>2026-09-07</t>
        </is>
      </c>
      <c r="AQ1313" s="27" t="n"/>
      <c r="AR1313" s="14">
        <f>IF(AND(AS1313=5,LEN(AW1313)=5,LEN(SUBSTITUTE(SUBSTITUTE(SUBSTITUTE(SUBSTITUTE(AW1313,"Y",""),"N",""),"U",""),"X",""))=0),1,0)</f>
        <v/>
      </c>
      <c r="AS1313" s="14">
        <f>COUNTA(G1313,J1313,M1313,P1313,S1313)</f>
        <v/>
      </c>
      <c r="AT1313" s="14">
        <f>SUM(IF(OR(G1313="Y",G1313="N",G1313="U",G1313="X"),IF(G1313=F1313,1,0),0),IF(OR(J1313="Y",J1313="N",J1313="U",J1313="X"),IF(J1313=I1313,1,0),0),IF(OR(M1313="Y",M1313="N",M1313="U",M1313="X"),IF(M1313=L1313,1,0),0),IF(OR(P1313="Y",P1313="N",P1313="U",P1313="X"),IF(P1313=O1313,1,0),0),IF(OR(S1313="Y",S1313="N",S1313="U",S1313="X"),IF(S1313=R1313,1,0),0))</f>
        <v/>
      </c>
      <c r="AU1313" s="14">
        <f>A1313&amp;"|"&amp;LEFT(C1313,1)</f>
        <v/>
      </c>
      <c r="AV1313" s="14">
        <f>F1313&amp;I1313&amp;L1313&amp;O1313&amp;R1313</f>
        <v/>
      </c>
      <c r="AW1313" s="14">
        <f>G1313&amp;J1313&amp;M1313&amp;P1313&amp;S1313</f>
        <v/>
      </c>
    </row>
    <row r="1314" ht="70" customHeight="1">
      <c r="A1314" s="14" t="inlineStr">
        <is>
          <t>DS-165</t>
        </is>
      </c>
      <c r="B1314" s="14" t="inlineStr">
        <is>
          <t>Road Defect Classification Dataset</t>
        </is>
      </c>
      <c r="C1314" s="14" t="inlineStr">
        <is>
          <t>A Access</t>
        </is>
      </c>
      <c r="D1314" s="14">
        <f>MCDM_Settings!$D$7</f>
        <v/>
      </c>
      <c r="E1314" s="14" t="inlineStr">
        <is>
          <t>A1 Find the release</t>
        </is>
      </c>
      <c r="F1314" s="21" t="inlineStr">
        <is>
          <t>Y</t>
        </is>
      </c>
      <c r="G1314" s="23" t="n"/>
      <c r="H1314" s="14" t="inlineStr">
        <is>
          <t>A2 Get the data</t>
        </is>
      </c>
      <c r="I1314" s="21" t="inlineStr">
        <is>
          <t>Y</t>
        </is>
      </c>
      <c r="J1314" s="23" t="n"/>
      <c r="K1314" s="14" t="inlineStr">
        <is>
          <t>A3 Check the license</t>
        </is>
      </c>
      <c r="L1314" s="21" t="inlineStr">
        <is>
          <t>Y</t>
        </is>
      </c>
      <c r="M1314" s="23" t="n"/>
      <c r="N1314" s="14" t="inlineStr">
        <is>
          <t>A4 Check other rights</t>
        </is>
      </c>
      <c r="O1314" s="21" t="inlineStr">
        <is>
          <t>U</t>
        </is>
      </c>
      <c r="P1314" s="23" t="n"/>
      <c r="Q1314" s="14" t="inlineStr">
        <is>
          <t>A5 Open a sample</t>
        </is>
      </c>
      <c r="R1314" s="21" t="inlineStr">
        <is>
          <t>U</t>
        </is>
      </c>
      <c r="S1314" s="23" t="n"/>
      <c r="T1314" s="14">
        <f>IF(Z1314=0,IF(ISNUMBER(SEARCH("X",AV1314)),"Unrated (0-5; X)","Unrated (0-5)"),IF(Z1314=1,V1314&amp;"/5",V1314&amp;"-"&amp;X1314&amp;"/5 (P"&amp;IF(ISNUMBER(SEARCH("X",AV1314)),"; X","")&amp;")"))</f>
        <v/>
      </c>
      <c r="U1314" s="26">
        <f>IF(AS1314=0,"",IF(AR1314=0,"Incomplete/invalid",IF(AA1314=0,IF(ISNUMBER(SEARCH("X",AW1314)),"Unrated (0-5; X)","Unrated (0-5)"),IF(AA1314=1,W1314&amp;"/5",W1314&amp;"-"&amp;Y1314&amp;"/5 (P"&amp;IF(ISNUMBER(SEARCH("X",AW1314)),"; X","")&amp;")"))))</f>
        <v/>
      </c>
      <c r="V1314" s="53">
        <f>LEN(AV1314)-LEN(SUBSTITUTE(AV1314,"Y",""))</f>
        <v/>
      </c>
      <c r="W1314" s="54">
        <f>IF(AR1314=1,LEN(AW1314)-LEN(SUBSTITUTE(AW1314,"Y","")),"")</f>
        <v/>
      </c>
      <c r="X1314" s="53">
        <f>5-(LEN(AV1314)-LEN(SUBSTITUTE(AV1314,"N","")))</f>
        <v/>
      </c>
      <c r="Y1314" s="54">
        <f>IF(AR1314=1,5-(LEN(AW1314)-LEN(SUBSTITUTE(AW1314,"N",""))),"")</f>
        <v/>
      </c>
      <c r="Z1314" s="55">
        <f>(V1314+5-X1314)/5</f>
        <v/>
      </c>
      <c r="AA1314" s="56">
        <f>IF(AR1314=1,(W1314+5-Y1314)/5,"")</f>
        <v/>
      </c>
      <c r="AB1314" s="57">
        <f>D1314*V1314/5</f>
        <v/>
      </c>
      <c r="AC1314" s="58">
        <f>IF(AR1314=1,D1314*W1314/5,"")</f>
        <v/>
      </c>
      <c r="AD1314" s="57">
        <f>D1314*X1314/5</f>
        <v/>
      </c>
      <c r="AE1314" s="58">
        <f>IF(AR1314=1,D1314*Y1314/5,"")</f>
        <v/>
      </c>
      <c r="AF1314" s="57">
        <f>D1314*Z1314</f>
        <v/>
      </c>
      <c r="AG1314" s="58">
        <f>IF(AR1314=1,D1314*AA1314,"")</f>
        <v/>
      </c>
      <c r="AH1314" s="14" t="inlineStr">
        <is>
          <t>Y: A1, A2, A3 | N: none | X: none | U: A4, A5. See dataset-specific evidence note in MCDM_Grades and the complete rules in MCDM_Rubric.</t>
        </is>
      </c>
      <c r="AI1314" s="27" t="n"/>
      <c r="AJ1314" s="14" t="inlineStr">
        <is>
          <t>https://www.kaggle.com/datasets/yuzhang0211/road-defect-classification-dataset</t>
        </is>
      </c>
      <c r="AK1314" s="27" t="n"/>
      <c r="AL1314" s="14" t="inlineStr">
        <is>
          <t>P: primary documentation (not evaluator-verified data quality)</t>
        </is>
      </c>
      <c r="AM1314" s="27" t="n"/>
      <c r="AN1314" s="14" t="inlineStr">
        <is>
          <t>Kaggle dataset 7665240 v1</t>
        </is>
      </c>
      <c r="AO1314" s="27" t="n"/>
      <c r="AP1314" s="14" t="inlineStr">
        <is>
          <t>2026-09-07</t>
        </is>
      </c>
      <c r="AQ1314" s="27" t="n"/>
      <c r="AR1314" s="14">
        <f>IF(AND(AS1314=5,LEN(AW1314)=5,LEN(SUBSTITUTE(SUBSTITUTE(SUBSTITUTE(SUBSTITUTE(AW1314,"Y",""),"N",""),"U",""),"X",""))=0),1,0)</f>
        <v/>
      </c>
      <c r="AS1314" s="14">
        <f>COUNTA(G1314,J1314,M1314,P1314,S1314)</f>
        <v/>
      </c>
      <c r="AT1314" s="14">
        <f>SUM(IF(OR(G1314="Y",G1314="N",G1314="U",G1314="X"),IF(G1314=F1314,1,0),0),IF(OR(J1314="Y",J1314="N",J1314="U",J1314="X"),IF(J1314=I1314,1,0),0),IF(OR(M1314="Y",M1314="N",M1314="U",M1314="X"),IF(M1314=L1314,1,0),0),IF(OR(P1314="Y",P1314="N",P1314="U",P1314="X"),IF(P1314=O1314,1,0),0),IF(OR(S1314="Y",S1314="N",S1314="U",S1314="X"),IF(S1314=R1314,1,0),0))</f>
        <v/>
      </c>
      <c r="AU1314" s="14">
        <f>A1314&amp;"|"&amp;LEFT(C1314,1)</f>
        <v/>
      </c>
      <c r="AV1314" s="14">
        <f>F1314&amp;I1314&amp;L1314&amp;O1314&amp;R1314</f>
        <v/>
      </c>
      <c r="AW1314" s="14">
        <f>G1314&amp;J1314&amp;M1314&amp;P1314&amp;S1314</f>
        <v/>
      </c>
    </row>
    <row r="1315" ht="70" customHeight="1">
      <c r="A1315" s="14" t="inlineStr">
        <is>
          <t>DS-165</t>
        </is>
      </c>
      <c r="B1315" s="14" t="inlineStr">
        <is>
          <t>Road Defect Classification Dataset</t>
        </is>
      </c>
      <c r="C1315" s="14" t="inlineStr">
        <is>
          <t>L Label Quality</t>
        </is>
      </c>
      <c r="D1315" s="14">
        <f>MCDM_Settings!$D$8</f>
        <v/>
      </c>
      <c r="E1315" s="14" t="inlineStr">
        <is>
          <t>L1 Define the targets</t>
        </is>
      </c>
      <c r="F1315" s="21" t="inlineStr">
        <is>
          <t>U</t>
        </is>
      </c>
      <c r="G1315" s="23" t="n"/>
      <c r="H1315" s="14" t="inlineStr">
        <is>
          <t>L2 Explain the rules</t>
        </is>
      </c>
      <c r="I1315" s="21" t="inlineStr">
        <is>
          <t>U</t>
        </is>
      </c>
      <c r="J1315" s="23" t="n"/>
      <c r="K1315" s="14" t="inlineStr">
        <is>
          <t>L3 Identify the team</t>
        </is>
      </c>
      <c r="L1315" s="21" t="inlineStr">
        <is>
          <t>U</t>
        </is>
      </c>
      <c r="M1315" s="23" t="n"/>
      <c r="N1315" s="14" t="inlineStr">
        <is>
          <t>L4 Review and correct</t>
        </is>
      </c>
      <c r="O1315" s="21" t="inlineStr">
        <is>
          <t>U</t>
        </is>
      </c>
      <c r="P1315" s="23" t="n"/>
      <c r="Q1315" s="14" t="inlineStr">
        <is>
          <t>L5 Measure reliability</t>
        </is>
      </c>
      <c r="R1315" s="21" t="inlineStr">
        <is>
          <t>U</t>
        </is>
      </c>
      <c r="S1315" s="23" t="n"/>
      <c r="T1315" s="14">
        <f>IF(Z1315=0,IF(ISNUMBER(SEARCH("X",AV1315)),"Unrated (0-5; X)","Unrated (0-5)"),IF(Z1315=1,V1315&amp;"/5",V1315&amp;"-"&amp;X1315&amp;"/5 (P"&amp;IF(ISNUMBER(SEARCH("X",AV1315)),"; X","")&amp;")"))</f>
        <v/>
      </c>
      <c r="U1315" s="26">
        <f>IF(AS1315=0,"",IF(AR1315=0,"Incomplete/invalid",IF(AA1315=0,IF(ISNUMBER(SEARCH("X",AW1315)),"Unrated (0-5; X)","Unrated (0-5)"),IF(AA1315=1,W1315&amp;"/5",W1315&amp;"-"&amp;Y1315&amp;"/5 (P"&amp;IF(ISNUMBER(SEARCH("X",AW1315)),"; X","")&amp;")"))))</f>
        <v/>
      </c>
      <c r="V1315" s="53">
        <f>LEN(AV1315)-LEN(SUBSTITUTE(AV1315,"Y",""))</f>
        <v/>
      </c>
      <c r="W1315" s="54">
        <f>IF(AR1315=1,LEN(AW1315)-LEN(SUBSTITUTE(AW1315,"Y","")),"")</f>
        <v/>
      </c>
      <c r="X1315" s="53">
        <f>5-(LEN(AV1315)-LEN(SUBSTITUTE(AV1315,"N","")))</f>
        <v/>
      </c>
      <c r="Y1315" s="54">
        <f>IF(AR1315=1,5-(LEN(AW1315)-LEN(SUBSTITUTE(AW1315,"N",""))),"")</f>
        <v/>
      </c>
      <c r="Z1315" s="55">
        <f>(V1315+5-X1315)/5</f>
        <v/>
      </c>
      <c r="AA1315" s="56">
        <f>IF(AR1315=1,(W1315+5-Y1315)/5,"")</f>
        <v/>
      </c>
      <c r="AB1315" s="57">
        <f>D1315*V1315/5</f>
        <v/>
      </c>
      <c r="AC1315" s="58">
        <f>IF(AR1315=1,D1315*W1315/5,"")</f>
        <v/>
      </c>
      <c r="AD1315" s="57">
        <f>D1315*X1315/5</f>
        <v/>
      </c>
      <c r="AE1315" s="58">
        <f>IF(AR1315=1,D1315*Y1315/5,"")</f>
        <v/>
      </c>
      <c r="AF1315" s="57">
        <f>D1315*Z1315</f>
        <v/>
      </c>
      <c r="AG1315" s="58">
        <f>IF(AR1315=1,D1315*AA1315,"")</f>
        <v/>
      </c>
      <c r="AH1315" s="14" t="inlineStr">
        <is>
          <t>Y: none | N: none | X: none | U: L1, L2, L3, L4, L5. See dataset-specific evidence note in MCDM_Grades and the complete rules in MCDM_Rubric.</t>
        </is>
      </c>
      <c r="AI1315" s="27" t="n"/>
      <c r="AJ1315" s="14" t="inlineStr">
        <is>
          <t>https://www.kaggle.com/datasets/yuzhang0211/road-defect-classification-dataset</t>
        </is>
      </c>
      <c r="AK1315" s="27" t="n"/>
      <c r="AL1315" s="14" t="inlineStr">
        <is>
          <t>P: primary documentation (not evaluator-verified data quality)</t>
        </is>
      </c>
      <c r="AM1315" s="27" t="n"/>
      <c r="AN1315" s="14" t="inlineStr">
        <is>
          <t>Kaggle dataset 7665240 v1</t>
        </is>
      </c>
      <c r="AO1315" s="27" t="n"/>
      <c r="AP1315" s="14" t="inlineStr">
        <is>
          <t>2026-09-07</t>
        </is>
      </c>
      <c r="AQ1315" s="27" t="n"/>
      <c r="AR1315" s="14">
        <f>IF(AND(AS1315=5,LEN(AW1315)=5,LEN(SUBSTITUTE(SUBSTITUTE(SUBSTITUTE(SUBSTITUTE(AW1315,"Y",""),"N",""),"U",""),"X",""))=0),1,0)</f>
        <v/>
      </c>
      <c r="AS1315" s="14">
        <f>COUNTA(G1315,J1315,M1315,P1315,S1315)</f>
        <v/>
      </c>
      <c r="AT1315" s="14">
        <f>SUM(IF(OR(G1315="Y",G1315="N",G1315="U",G1315="X"),IF(G1315=F1315,1,0),0),IF(OR(J1315="Y",J1315="N",J1315="U",J1315="X"),IF(J1315=I1315,1,0),0),IF(OR(M1315="Y",M1315="N",M1315="U",M1315="X"),IF(M1315=L1315,1,0),0),IF(OR(P1315="Y",P1315="N",P1315="U",P1315="X"),IF(P1315=O1315,1,0),0),IF(OR(S1315="Y",S1315="N",S1315="U",S1315="X"),IF(S1315=R1315,1,0),0))</f>
        <v/>
      </c>
      <c r="AU1315" s="14">
        <f>A1315&amp;"|"&amp;LEFT(C1315,1)</f>
        <v/>
      </c>
      <c r="AV1315" s="14">
        <f>F1315&amp;I1315&amp;L1315&amp;O1315&amp;R1315</f>
        <v/>
      </c>
      <c r="AW1315" s="14">
        <f>G1315&amp;J1315&amp;M1315&amp;P1315&amp;S1315</f>
        <v/>
      </c>
    </row>
    <row r="1316" ht="70" customHeight="1">
      <c r="A1316" s="14" t="inlineStr">
        <is>
          <t>DS-165</t>
        </is>
      </c>
      <c r="B1316" s="14" t="inlineStr">
        <is>
          <t>Road Defect Classification Dataset</t>
        </is>
      </c>
      <c r="C1316" s="14" t="inlineStr">
        <is>
          <t>D Documentation</t>
        </is>
      </c>
      <c r="D1316" s="14">
        <f>MCDM_Settings!$D$9</f>
        <v/>
      </c>
      <c r="E1316" s="14" t="inlineStr">
        <is>
          <t>D1 Describe the files</t>
        </is>
      </c>
      <c r="F1316" s="21" t="inlineStr">
        <is>
          <t>U</t>
        </is>
      </c>
      <c r="G1316" s="23" t="n"/>
      <c r="H1316" s="14" t="inlineStr">
        <is>
          <t>D2 Explain the source</t>
        </is>
      </c>
      <c r="I1316" s="21" t="inlineStr">
        <is>
          <t>U</t>
        </is>
      </c>
      <c r="J1316" s="23" t="n"/>
      <c r="K1316" s="14" t="inlineStr">
        <is>
          <t>D3 Track the version</t>
        </is>
      </c>
      <c r="L1316" s="21" t="inlineStr">
        <is>
          <t>U</t>
        </is>
      </c>
      <c r="M1316" s="23" t="n"/>
      <c r="N1316" s="14" t="inlineStr">
        <is>
          <t>D4 State the limits</t>
        </is>
      </c>
      <c r="O1316" s="21" t="inlineStr">
        <is>
          <t>U</t>
        </is>
      </c>
      <c r="P1316" s="23" t="n"/>
      <c r="Q1316" s="14" t="inlineStr">
        <is>
          <t>D5 Locate the details</t>
        </is>
      </c>
      <c r="R1316" s="21" t="inlineStr">
        <is>
          <t>U</t>
        </is>
      </c>
      <c r="S1316" s="23" t="n"/>
      <c r="T1316" s="14">
        <f>IF(Z1316=0,IF(ISNUMBER(SEARCH("X",AV1316)),"Unrated (0-5; X)","Unrated (0-5)"),IF(Z1316=1,V1316&amp;"/5",V1316&amp;"-"&amp;X1316&amp;"/5 (P"&amp;IF(ISNUMBER(SEARCH("X",AV1316)),"; X","")&amp;")"))</f>
        <v/>
      </c>
      <c r="U1316" s="26">
        <f>IF(AS1316=0,"",IF(AR1316=0,"Incomplete/invalid",IF(AA1316=0,IF(ISNUMBER(SEARCH("X",AW1316)),"Unrated (0-5; X)","Unrated (0-5)"),IF(AA1316=1,W1316&amp;"/5",W1316&amp;"-"&amp;Y1316&amp;"/5 (P"&amp;IF(ISNUMBER(SEARCH("X",AW1316)),"; X","")&amp;")"))))</f>
        <v/>
      </c>
      <c r="V1316" s="53">
        <f>LEN(AV1316)-LEN(SUBSTITUTE(AV1316,"Y",""))</f>
        <v/>
      </c>
      <c r="W1316" s="54">
        <f>IF(AR1316=1,LEN(AW1316)-LEN(SUBSTITUTE(AW1316,"Y","")),"")</f>
        <v/>
      </c>
      <c r="X1316" s="53">
        <f>5-(LEN(AV1316)-LEN(SUBSTITUTE(AV1316,"N","")))</f>
        <v/>
      </c>
      <c r="Y1316" s="54">
        <f>IF(AR1316=1,5-(LEN(AW1316)-LEN(SUBSTITUTE(AW1316,"N",""))),"")</f>
        <v/>
      </c>
      <c r="Z1316" s="55">
        <f>(V1316+5-X1316)/5</f>
        <v/>
      </c>
      <c r="AA1316" s="56">
        <f>IF(AR1316=1,(W1316+5-Y1316)/5,"")</f>
        <v/>
      </c>
      <c r="AB1316" s="57">
        <f>D1316*V1316/5</f>
        <v/>
      </c>
      <c r="AC1316" s="58">
        <f>IF(AR1316=1,D1316*W1316/5,"")</f>
        <v/>
      </c>
      <c r="AD1316" s="57">
        <f>D1316*X1316/5</f>
        <v/>
      </c>
      <c r="AE1316" s="58">
        <f>IF(AR1316=1,D1316*Y1316/5,"")</f>
        <v/>
      </c>
      <c r="AF1316" s="57">
        <f>D1316*Z1316</f>
        <v/>
      </c>
      <c r="AG1316" s="58">
        <f>IF(AR1316=1,D1316*AA1316,"")</f>
        <v/>
      </c>
      <c r="AH1316" s="14" t="inlineStr">
        <is>
          <t>Y: none | N: none | X: none | U: D1, D2, D3, D4, D5. See dataset-specific evidence note in MCDM_Grades and the complete rules in MCDM_Rubric.</t>
        </is>
      </c>
      <c r="AI1316" s="27" t="n"/>
      <c r="AJ1316" s="14" t="inlineStr">
        <is>
          <t>https://www.kaggle.com/datasets/yuzhang0211/road-defect-classification-dataset</t>
        </is>
      </c>
      <c r="AK1316" s="27" t="n"/>
      <c r="AL1316" s="14" t="inlineStr">
        <is>
          <t>P: primary documentation (not evaluator-verified data quality)</t>
        </is>
      </c>
      <c r="AM1316" s="27" t="n"/>
      <c r="AN1316" s="14" t="inlineStr">
        <is>
          <t>Kaggle dataset 7665240 v1</t>
        </is>
      </c>
      <c r="AO1316" s="27" t="n"/>
      <c r="AP1316" s="14" t="inlineStr">
        <is>
          <t>2026-09-07</t>
        </is>
      </c>
      <c r="AQ1316" s="27" t="n"/>
      <c r="AR1316" s="14">
        <f>IF(AND(AS1316=5,LEN(AW1316)=5,LEN(SUBSTITUTE(SUBSTITUTE(SUBSTITUTE(SUBSTITUTE(AW1316,"Y",""),"N",""),"U",""),"X",""))=0),1,0)</f>
        <v/>
      </c>
      <c r="AS1316" s="14">
        <f>COUNTA(G1316,J1316,M1316,P1316,S1316)</f>
        <v/>
      </c>
      <c r="AT1316" s="14">
        <f>SUM(IF(OR(G1316="Y",G1316="N",G1316="U",G1316="X"),IF(G1316=F1316,1,0),0),IF(OR(J1316="Y",J1316="N",J1316="U",J1316="X"),IF(J1316=I1316,1,0),0),IF(OR(M1316="Y",M1316="N",M1316="U",M1316="X"),IF(M1316=L1316,1,0),0),IF(OR(P1316="Y",P1316="N",P1316="U",P1316="X"),IF(P1316=O1316,1,0),0),IF(OR(S1316="Y",S1316="N",S1316="U",S1316="X"),IF(S1316=R1316,1,0),0))</f>
        <v/>
      </c>
      <c r="AU1316" s="14">
        <f>A1316&amp;"|"&amp;LEFT(C1316,1)</f>
        <v/>
      </c>
      <c r="AV1316" s="14">
        <f>F1316&amp;I1316&amp;L1316&amp;O1316&amp;R1316</f>
        <v/>
      </c>
      <c r="AW1316" s="14">
        <f>G1316&amp;J1316&amp;M1316&amp;P1316&amp;S1316</f>
        <v/>
      </c>
    </row>
    <row r="1317" ht="70" customHeight="1">
      <c r="A1317" s="14" t="inlineStr">
        <is>
          <t>DS-165</t>
        </is>
      </c>
      <c r="B1317" s="14" t="inlineStr">
        <is>
          <t>Road Defect Classification Dataset</t>
        </is>
      </c>
      <c r="C1317" s="14" t="inlineStr">
        <is>
          <t>C Sample Size</t>
        </is>
      </c>
      <c r="D1317" s="14">
        <f>MCDM_Settings!$D$10</f>
        <v/>
      </c>
      <c r="E1317" s="14" t="inlineStr">
        <is>
          <t>C1 Count originals</t>
        </is>
      </c>
      <c r="F1317" s="21" t="inlineStr">
        <is>
          <t>U</t>
        </is>
      </c>
      <c r="G1317" s="23" t="n"/>
      <c r="H1317" s="14" t="inlineStr">
        <is>
          <t>C2 Count each class</t>
        </is>
      </c>
      <c r="I1317" s="21" t="inlineStr">
        <is>
          <t>U</t>
        </is>
      </c>
      <c r="J1317" s="23" t="n"/>
      <c r="K1317" s="14" t="inlineStr">
        <is>
          <t>C3 Count each group</t>
        </is>
      </c>
      <c r="L1317" s="21" t="inlineStr">
        <is>
          <t>U</t>
        </is>
      </c>
      <c r="M1317" s="23" t="n"/>
      <c r="N1317" s="14" t="inlineStr">
        <is>
          <t>C4 Count each split</t>
        </is>
      </c>
      <c r="O1317" s="21" t="inlineStr">
        <is>
          <t>U</t>
        </is>
      </c>
      <c r="P1317" s="23" t="n"/>
      <c r="Q1317" s="14" t="inlineStr">
        <is>
          <t>C5 Justify the size</t>
        </is>
      </c>
      <c r="R1317" s="21" t="inlineStr">
        <is>
          <t>U</t>
        </is>
      </c>
      <c r="S1317" s="23" t="n"/>
      <c r="T1317" s="14">
        <f>IF(Z1317=0,IF(ISNUMBER(SEARCH("X",AV1317)),"Unrated (0-5; X)","Unrated (0-5)"),IF(Z1317=1,V1317&amp;"/5",V1317&amp;"-"&amp;X1317&amp;"/5 (P"&amp;IF(ISNUMBER(SEARCH("X",AV1317)),"; X","")&amp;")"))</f>
        <v/>
      </c>
      <c r="U1317" s="26">
        <f>IF(AS1317=0,"",IF(AR1317=0,"Incomplete/invalid",IF(AA1317=0,IF(ISNUMBER(SEARCH("X",AW1317)),"Unrated (0-5; X)","Unrated (0-5)"),IF(AA1317=1,W1317&amp;"/5",W1317&amp;"-"&amp;Y1317&amp;"/5 (P"&amp;IF(ISNUMBER(SEARCH("X",AW1317)),"; X","")&amp;")"))))</f>
        <v/>
      </c>
      <c r="V1317" s="53">
        <f>LEN(AV1317)-LEN(SUBSTITUTE(AV1317,"Y",""))</f>
        <v/>
      </c>
      <c r="W1317" s="54">
        <f>IF(AR1317=1,LEN(AW1317)-LEN(SUBSTITUTE(AW1317,"Y","")),"")</f>
        <v/>
      </c>
      <c r="X1317" s="53">
        <f>5-(LEN(AV1317)-LEN(SUBSTITUTE(AV1317,"N","")))</f>
        <v/>
      </c>
      <c r="Y1317" s="54">
        <f>IF(AR1317=1,5-(LEN(AW1317)-LEN(SUBSTITUTE(AW1317,"N",""))),"")</f>
        <v/>
      </c>
      <c r="Z1317" s="55">
        <f>(V1317+5-X1317)/5</f>
        <v/>
      </c>
      <c r="AA1317" s="56">
        <f>IF(AR1317=1,(W1317+5-Y1317)/5,"")</f>
        <v/>
      </c>
      <c r="AB1317" s="57">
        <f>D1317*V1317/5</f>
        <v/>
      </c>
      <c r="AC1317" s="58">
        <f>IF(AR1317=1,D1317*W1317/5,"")</f>
        <v/>
      </c>
      <c r="AD1317" s="57">
        <f>D1317*X1317/5</f>
        <v/>
      </c>
      <c r="AE1317" s="58">
        <f>IF(AR1317=1,D1317*Y1317/5,"")</f>
        <v/>
      </c>
      <c r="AF1317" s="57">
        <f>D1317*Z1317</f>
        <v/>
      </c>
      <c r="AG1317" s="58">
        <f>IF(AR1317=1,D1317*AA1317,"")</f>
        <v/>
      </c>
      <c r="AH1317" s="14" t="inlineStr">
        <is>
          <t>Y: none | N: none | X: none | U: C1, C2, C3, C4, C5. See dataset-specific evidence note in MCDM_Grades and the complete rules in MCDM_Rubric.</t>
        </is>
      </c>
      <c r="AI1317" s="27" t="n"/>
      <c r="AJ1317" s="14" t="inlineStr">
        <is>
          <t>https://www.kaggle.com/datasets/yuzhang0211/road-defect-classification-dataset</t>
        </is>
      </c>
      <c r="AK1317" s="27" t="n"/>
      <c r="AL1317" s="14" t="inlineStr">
        <is>
          <t>P: primary documentation (not evaluator-verified data quality)</t>
        </is>
      </c>
      <c r="AM1317" s="27" t="n"/>
      <c r="AN1317" s="14" t="inlineStr">
        <is>
          <t>Kaggle dataset 7665240 v1</t>
        </is>
      </c>
      <c r="AO1317" s="27" t="n"/>
      <c r="AP1317" s="14" t="inlineStr">
        <is>
          <t>2026-09-07</t>
        </is>
      </c>
      <c r="AQ1317" s="27" t="n"/>
      <c r="AR1317" s="14">
        <f>IF(AND(AS1317=5,LEN(AW1317)=5,LEN(SUBSTITUTE(SUBSTITUTE(SUBSTITUTE(SUBSTITUTE(AW1317,"Y",""),"N",""),"U",""),"X",""))=0),1,0)</f>
        <v/>
      </c>
      <c r="AS1317" s="14">
        <f>COUNTA(G1317,J1317,M1317,P1317,S1317)</f>
        <v/>
      </c>
      <c r="AT1317" s="14">
        <f>SUM(IF(OR(G1317="Y",G1317="N",G1317="U",G1317="X"),IF(G1317=F1317,1,0),0),IF(OR(J1317="Y",J1317="N",J1317="U",J1317="X"),IF(J1317=I1317,1,0),0),IF(OR(M1317="Y",M1317="N",M1317="U",M1317="X"),IF(M1317=L1317,1,0),0),IF(OR(P1317="Y",P1317="N",P1317="U",P1317="X"),IF(P1317=O1317,1,0),0),IF(OR(S1317="Y",S1317="N",S1317="U",S1317="X"),IF(S1317=R1317,1,0),0))</f>
        <v/>
      </c>
      <c r="AU1317" s="14">
        <f>A1317&amp;"|"&amp;LEFT(C1317,1)</f>
        <v/>
      </c>
      <c r="AV1317" s="14">
        <f>F1317&amp;I1317&amp;L1317&amp;O1317&amp;R1317</f>
        <v/>
      </c>
      <c r="AW1317" s="14">
        <f>G1317&amp;J1317&amp;M1317&amp;P1317&amp;S1317</f>
        <v/>
      </c>
    </row>
    <row r="1318" ht="70" customHeight="1">
      <c r="A1318" s="14" t="inlineStr">
        <is>
          <t>DS-165</t>
        </is>
      </c>
      <c r="B1318" s="14" t="inlineStr">
        <is>
          <t>Road Defect Classification Dataset</t>
        </is>
      </c>
      <c r="C1318" s="14" t="inlineStr">
        <is>
          <t>R Domain Fit</t>
        </is>
      </c>
      <c r="D1318" s="14">
        <f>MCDM_Settings!$D$11</f>
        <v/>
      </c>
      <c r="E1318" s="14" t="inlineStr">
        <is>
          <t>R1 Define the domain</t>
        </is>
      </c>
      <c r="F1318" s="21" t="inlineStr">
        <is>
          <t>U</t>
        </is>
      </c>
      <c r="G1318" s="23" t="n"/>
      <c r="H1318" s="14" t="inlineStr">
        <is>
          <t>R2 Describe coverage</t>
        </is>
      </c>
      <c r="I1318" s="21" t="inlineStr">
        <is>
          <t>U</t>
        </is>
      </c>
      <c r="J1318" s="23" t="n"/>
      <c r="K1318" s="14" t="inlineStr">
        <is>
          <t>R3 Compare the target</t>
        </is>
      </c>
      <c r="L1318" s="21" t="inlineStr">
        <is>
          <t>U</t>
        </is>
      </c>
      <c r="M1318" s="23" t="n"/>
      <c r="N1318" s="14" t="inlineStr">
        <is>
          <t>R4 Check for bias</t>
        </is>
      </c>
      <c r="O1318" s="21" t="inlineStr">
        <is>
          <t>U</t>
        </is>
      </c>
      <c r="P1318" s="23" t="n"/>
      <c r="Q1318" s="14" t="inlineStr">
        <is>
          <t>R5 Test a new domain</t>
        </is>
      </c>
      <c r="R1318" s="21" t="inlineStr">
        <is>
          <t>U</t>
        </is>
      </c>
      <c r="S1318" s="23" t="n"/>
      <c r="T1318" s="14">
        <f>IF(Z1318=0,IF(ISNUMBER(SEARCH("X",AV1318)),"Unrated (0-5; X)","Unrated (0-5)"),IF(Z1318=1,V1318&amp;"/5",V1318&amp;"-"&amp;X1318&amp;"/5 (P"&amp;IF(ISNUMBER(SEARCH("X",AV1318)),"; X","")&amp;")"))</f>
        <v/>
      </c>
      <c r="U1318" s="26">
        <f>IF(AS1318=0,"",IF(AR1318=0,"Incomplete/invalid",IF(AA1318=0,IF(ISNUMBER(SEARCH("X",AW1318)),"Unrated (0-5; X)","Unrated (0-5)"),IF(AA1318=1,W1318&amp;"/5",W1318&amp;"-"&amp;Y1318&amp;"/5 (P"&amp;IF(ISNUMBER(SEARCH("X",AW1318)),"; X","")&amp;")"))))</f>
        <v/>
      </c>
      <c r="V1318" s="53">
        <f>LEN(AV1318)-LEN(SUBSTITUTE(AV1318,"Y",""))</f>
        <v/>
      </c>
      <c r="W1318" s="54">
        <f>IF(AR1318=1,LEN(AW1318)-LEN(SUBSTITUTE(AW1318,"Y","")),"")</f>
        <v/>
      </c>
      <c r="X1318" s="53">
        <f>5-(LEN(AV1318)-LEN(SUBSTITUTE(AV1318,"N","")))</f>
        <v/>
      </c>
      <c r="Y1318" s="54">
        <f>IF(AR1318=1,5-(LEN(AW1318)-LEN(SUBSTITUTE(AW1318,"N",""))),"")</f>
        <v/>
      </c>
      <c r="Z1318" s="55">
        <f>(V1318+5-X1318)/5</f>
        <v/>
      </c>
      <c r="AA1318" s="56">
        <f>IF(AR1318=1,(W1318+5-Y1318)/5,"")</f>
        <v/>
      </c>
      <c r="AB1318" s="57">
        <f>D1318*V1318/5</f>
        <v/>
      </c>
      <c r="AC1318" s="58">
        <f>IF(AR1318=1,D1318*W1318/5,"")</f>
        <v/>
      </c>
      <c r="AD1318" s="57">
        <f>D1318*X1318/5</f>
        <v/>
      </c>
      <c r="AE1318" s="58">
        <f>IF(AR1318=1,D1318*Y1318/5,"")</f>
        <v/>
      </c>
      <c r="AF1318" s="57">
        <f>D1318*Z1318</f>
        <v/>
      </c>
      <c r="AG1318" s="58">
        <f>IF(AR1318=1,D1318*AA1318,"")</f>
        <v/>
      </c>
      <c r="AH1318" s="14" t="inlineStr">
        <is>
          <t>Y: none | N: none | X: none | U: R1, R2, R3, R4, R5. See dataset-specific evidence note in MCDM_Grades and the complete rules in MCDM_Rubric.</t>
        </is>
      </c>
      <c r="AI1318" s="27" t="n"/>
      <c r="AJ1318" s="14" t="inlineStr">
        <is>
          <t>https://www.kaggle.com/datasets/yuzhang0211/road-defect-classification-dataset</t>
        </is>
      </c>
      <c r="AK1318" s="27" t="n"/>
      <c r="AL1318" s="14" t="inlineStr">
        <is>
          <t>P: primary documentation (not evaluator-verified data quality)</t>
        </is>
      </c>
      <c r="AM1318" s="27" t="n"/>
      <c r="AN1318" s="14" t="inlineStr">
        <is>
          <t>Kaggle dataset 7665240 v1</t>
        </is>
      </c>
      <c r="AO1318" s="27" t="n"/>
      <c r="AP1318" s="14" t="inlineStr">
        <is>
          <t>2026-09-07</t>
        </is>
      </c>
      <c r="AQ1318" s="27" t="n"/>
      <c r="AR1318" s="14">
        <f>IF(AND(AS1318=5,LEN(AW1318)=5,LEN(SUBSTITUTE(SUBSTITUTE(SUBSTITUTE(SUBSTITUTE(AW1318,"Y",""),"N",""),"U",""),"X",""))=0),1,0)</f>
        <v/>
      </c>
      <c r="AS1318" s="14">
        <f>COUNTA(G1318,J1318,M1318,P1318,S1318)</f>
        <v/>
      </c>
      <c r="AT1318" s="14">
        <f>SUM(IF(OR(G1318="Y",G1318="N",G1318="U",G1318="X"),IF(G1318=F1318,1,0),0),IF(OR(J1318="Y",J1318="N",J1318="U",J1318="X"),IF(J1318=I1318,1,0),0),IF(OR(M1318="Y",M1318="N",M1318="U",M1318="X"),IF(M1318=L1318,1,0),0),IF(OR(P1318="Y",P1318="N",P1318="U",P1318="X"),IF(P1318=O1318,1,0),0),IF(OR(S1318="Y",S1318="N",S1318="U",S1318="X"),IF(S1318=R1318,1,0),0))</f>
        <v/>
      </c>
      <c r="AU1318" s="14">
        <f>A1318&amp;"|"&amp;LEFT(C1318,1)</f>
        <v/>
      </c>
      <c r="AV1318" s="14">
        <f>F1318&amp;I1318&amp;L1318&amp;O1318&amp;R1318</f>
        <v/>
      </c>
      <c r="AW1318" s="14">
        <f>G1318&amp;J1318&amp;M1318&amp;P1318&amp;S1318</f>
        <v/>
      </c>
    </row>
    <row r="1319" ht="70" customHeight="1">
      <c r="A1319" s="14" t="inlineStr">
        <is>
          <t>DS-165</t>
        </is>
      </c>
      <c r="B1319" s="14" t="inlineStr">
        <is>
          <t>Road Defect Classification Dataset</t>
        </is>
      </c>
      <c r="C1319" s="14" t="inlineStr">
        <is>
          <t>M Sensor Details</t>
        </is>
      </c>
      <c r="D1319" s="14">
        <f>MCDM_Settings!$D$12</f>
        <v/>
      </c>
      <c r="E1319" s="14" t="inlineStr">
        <is>
          <t>M1 Identify equipment</t>
        </is>
      </c>
      <c r="F1319" s="21" t="inlineStr">
        <is>
          <t>U</t>
        </is>
      </c>
      <c r="G1319" s="23" t="n"/>
      <c r="H1319" s="14" t="inlineStr">
        <is>
          <t>M2 Specify the scale</t>
        </is>
      </c>
      <c r="I1319" s="21" t="inlineStr">
        <is>
          <t>U</t>
        </is>
      </c>
      <c r="J1319" s="23" t="n"/>
      <c r="K1319" s="14" t="inlineStr">
        <is>
          <t>M3 Locate the records</t>
        </is>
      </c>
      <c r="L1319" s="21" t="inlineStr">
        <is>
          <t>U</t>
        </is>
      </c>
      <c r="M1319" s="23" t="n"/>
      <c r="N1319" s="14" t="inlineStr">
        <is>
          <t>M4 Report precision</t>
        </is>
      </c>
      <c r="O1319" s="21" t="inlineStr">
        <is>
          <t>U</t>
        </is>
      </c>
      <c r="P1319" s="23" t="n"/>
      <c r="Q1319" s="14" t="inlineStr">
        <is>
          <t>M5 Explain processing</t>
        </is>
      </c>
      <c r="R1319" s="21" t="inlineStr">
        <is>
          <t>U</t>
        </is>
      </c>
      <c r="S1319" s="23" t="n"/>
      <c r="T1319" s="14">
        <f>IF(Z1319=0,IF(ISNUMBER(SEARCH("X",AV1319)),"Unrated (0-5; X)","Unrated (0-5)"),IF(Z1319=1,V1319&amp;"/5",V1319&amp;"-"&amp;X1319&amp;"/5 (P"&amp;IF(ISNUMBER(SEARCH("X",AV1319)),"; X","")&amp;")"))</f>
        <v/>
      </c>
      <c r="U1319" s="26">
        <f>IF(AS1319=0,"",IF(AR1319=0,"Incomplete/invalid",IF(AA1319=0,IF(ISNUMBER(SEARCH("X",AW1319)),"Unrated (0-5; X)","Unrated (0-5)"),IF(AA1319=1,W1319&amp;"/5",W1319&amp;"-"&amp;Y1319&amp;"/5 (P"&amp;IF(ISNUMBER(SEARCH("X",AW1319)),"; X","")&amp;")"))))</f>
        <v/>
      </c>
      <c r="V1319" s="53">
        <f>LEN(AV1319)-LEN(SUBSTITUTE(AV1319,"Y",""))</f>
        <v/>
      </c>
      <c r="W1319" s="54">
        <f>IF(AR1319=1,LEN(AW1319)-LEN(SUBSTITUTE(AW1319,"Y","")),"")</f>
        <v/>
      </c>
      <c r="X1319" s="53">
        <f>5-(LEN(AV1319)-LEN(SUBSTITUTE(AV1319,"N","")))</f>
        <v/>
      </c>
      <c r="Y1319" s="54">
        <f>IF(AR1319=1,5-(LEN(AW1319)-LEN(SUBSTITUTE(AW1319,"N",""))),"")</f>
        <v/>
      </c>
      <c r="Z1319" s="55">
        <f>(V1319+5-X1319)/5</f>
        <v/>
      </c>
      <c r="AA1319" s="56">
        <f>IF(AR1319=1,(W1319+5-Y1319)/5,"")</f>
        <v/>
      </c>
      <c r="AB1319" s="57">
        <f>D1319*V1319/5</f>
        <v/>
      </c>
      <c r="AC1319" s="58">
        <f>IF(AR1319=1,D1319*W1319/5,"")</f>
        <v/>
      </c>
      <c r="AD1319" s="57">
        <f>D1319*X1319/5</f>
        <v/>
      </c>
      <c r="AE1319" s="58">
        <f>IF(AR1319=1,D1319*Y1319/5,"")</f>
        <v/>
      </c>
      <c r="AF1319" s="57">
        <f>D1319*Z1319</f>
        <v/>
      </c>
      <c r="AG1319" s="58">
        <f>IF(AR1319=1,D1319*AA1319,"")</f>
        <v/>
      </c>
      <c r="AH1319" s="14" t="inlineStr">
        <is>
          <t>Y: none | N: none | X: none | U: M1, M2, M3, M4, M5. See dataset-specific evidence note in MCDM_Grades and the complete rules in MCDM_Rubric.</t>
        </is>
      </c>
      <c r="AI1319" s="27" t="n"/>
      <c r="AJ1319" s="14" t="inlineStr">
        <is>
          <t>https://www.kaggle.com/datasets/yuzhang0211/road-defect-classification-dataset</t>
        </is>
      </c>
      <c r="AK1319" s="27" t="n"/>
      <c r="AL1319" s="14" t="inlineStr">
        <is>
          <t>P: primary documentation (not evaluator-verified data quality)</t>
        </is>
      </c>
      <c r="AM1319" s="27" t="n"/>
      <c r="AN1319" s="14" t="inlineStr">
        <is>
          <t>Kaggle dataset 7665240 v1</t>
        </is>
      </c>
      <c r="AO1319" s="27" t="n"/>
      <c r="AP1319" s="14" t="inlineStr">
        <is>
          <t>2026-09-07</t>
        </is>
      </c>
      <c r="AQ1319" s="27" t="n"/>
      <c r="AR1319" s="14">
        <f>IF(AND(AS1319=5,LEN(AW1319)=5,LEN(SUBSTITUTE(SUBSTITUTE(SUBSTITUTE(SUBSTITUTE(AW1319,"Y",""),"N",""),"U",""),"X",""))=0),1,0)</f>
        <v/>
      </c>
      <c r="AS1319" s="14">
        <f>COUNTA(G1319,J1319,M1319,P1319,S1319)</f>
        <v/>
      </c>
      <c r="AT1319" s="14">
        <f>SUM(IF(OR(G1319="Y",G1319="N",G1319="U",G1319="X"),IF(G1319=F1319,1,0),0),IF(OR(J1319="Y",J1319="N",J1319="U",J1319="X"),IF(J1319=I1319,1,0),0),IF(OR(M1319="Y",M1319="N",M1319="U",M1319="X"),IF(M1319=L1319,1,0),0),IF(OR(P1319="Y",P1319="N",P1319="U",P1319="X"),IF(P1319=O1319,1,0),0),IF(OR(S1319="Y",S1319="N",S1319="U",S1319="X"),IF(S1319=R1319,1,0),0))</f>
        <v/>
      </c>
      <c r="AU1319" s="14">
        <f>A1319&amp;"|"&amp;LEFT(C1319,1)</f>
        <v/>
      </c>
      <c r="AV1319" s="14">
        <f>F1319&amp;I1319&amp;L1319&amp;O1319&amp;R1319</f>
        <v/>
      </c>
      <c r="AW1319" s="14">
        <f>G1319&amp;J1319&amp;M1319&amp;P1319&amp;S1319</f>
        <v/>
      </c>
    </row>
    <row r="1320" ht="70" customHeight="1">
      <c r="A1320" s="14" t="inlineStr">
        <is>
          <t>DS-165</t>
        </is>
      </c>
      <c r="B1320" s="14" t="inlineStr">
        <is>
          <t>Road Defect Classification Dataset</t>
        </is>
      </c>
      <c r="C1320" s="14" t="inlineStr">
        <is>
          <t>V Test Readiness</t>
        </is>
      </c>
      <c r="D1320" s="14">
        <f>MCDM_Settings!$D$13</f>
        <v/>
      </c>
      <c r="E1320" s="14" t="inlineStr">
        <is>
          <t>V1 Identify test data</t>
        </is>
      </c>
      <c r="F1320" s="21" t="inlineStr">
        <is>
          <t>U</t>
        </is>
      </c>
      <c r="G1320" s="23" t="n"/>
      <c r="H1320" s="14" t="inlineStr">
        <is>
          <t>V2 Define the splits</t>
        </is>
      </c>
      <c r="I1320" s="21" t="inlineStr">
        <is>
          <t>U</t>
        </is>
      </c>
      <c r="J1320" s="23" t="n"/>
      <c r="K1320" s="14" t="inlineStr">
        <is>
          <t>V3 Prevent leakage</t>
        </is>
      </c>
      <c r="L1320" s="21" t="inlineStr">
        <is>
          <t>U</t>
        </is>
      </c>
      <c r="M1320" s="23" t="n"/>
      <c r="N1320" s="14" t="inlineStr">
        <is>
          <t>V4 Provide a baseline</t>
        </is>
      </c>
      <c r="O1320" s="21" t="inlineStr">
        <is>
          <t>U</t>
        </is>
      </c>
      <c r="P1320" s="23" t="n"/>
      <c r="Q1320" s="14" t="inlineStr">
        <is>
          <t>V5 Report uncertainty</t>
        </is>
      </c>
      <c r="R1320" s="21" t="inlineStr">
        <is>
          <t>U</t>
        </is>
      </c>
      <c r="S1320" s="23" t="n"/>
      <c r="T1320" s="14">
        <f>IF(Z1320=0,IF(ISNUMBER(SEARCH("X",AV1320)),"Unrated (0-5; X)","Unrated (0-5)"),IF(Z1320=1,V1320&amp;"/5",V1320&amp;"-"&amp;X1320&amp;"/5 (P"&amp;IF(ISNUMBER(SEARCH("X",AV1320)),"; X","")&amp;")"))</f>
        <v/>
      </c>
      <c r="U1320" s="26">
        <f>IF(AS1320=0,"",IF(AR1320=0,"Incomplete/invalid",IF(AA1320=0,IF(ISNUMBER(SEARCH("X",AW1320)),"Unrated (0-5; X)","Unrated (0-5)"),IF(AA1320=1,W1320&amp;"/5",W1320&amp;"-"&amp;Y1320&amp;"/5 (P"&amp;IF(ISNUMBER(SEARCH("X",AW1320)),"; X","")&amp;")"))))</f>
        <v/>
      </c>
      <c r="V1320" s="53">
        <f>LEN(AV1320)-LEN(SUBSTITUTE(AV1320,"Y",""))</f>
        <v/>
      </c>
      <c r="W1320" s="54">
        <f>IF(AR1320=1,LEN(AW1320)-LEN(SUBSTITUTE(AW1320,"Y","")),"")</f>
        <v/>
      </c>
      <c r="X1320" s="53">
        <f>5-(LEN(AV1320)-LEN(SUBSTITUTE(AV1320,"N","")))</f>
        <v/>
      </c>
      <c r="Y1320" s="54">
        <f>IF(AR1320=1,5-(LEN(AW1320)-LEN(SUBSTITUTE(AW1320,"N",""))),"")</f>
        <v/>
      </c>
      <c r="Z1320" s="55">
        <f>(V1320+5-X1320)/5</f>
        <v/>
      </c>
      <c r="AA1320" s="56">
        <f>IF(AR1320=1,(W1320+5-Y1320)/5,"")</f>
        <v/>
      </c>
      <c r="AB1320" s="57">
        <f>D1320*V1320/5</f>
        <v/>
      </c>
      <c r="AC1320" s="58">
        <f>IF(AR1320=1,D1320*W1320/5,"")</f>
        <v/>
      </c>
      <c r="AD1320" s="57">
        <f>D1320*X1320/5</f>
        <v/>
      </c>
      <c r="AE1320" s="58">
        <f>IF(AR1320=1,D1320*Y1320/5,"")</f>
        <v/>
      </c>
      <c r="AF1320" s="57">
        <f>D1320*Z1320</f>
        <v/>
      </c>
      <c r="AG1320" s="58">
        <f>IF(AR1320=1,D1320*AA1320,"")</f>
        <v/>
      </c>
      <c r="AH1320" s="14" t="inlineStr">
        <is>
          <t>Y: none | N: none | X: none | U: V1, V2, V3, V4, V5. See dataset-specific evidence note in MCDM_Grades and the complete rules in MCDM_Rubric.</t>
        </is>
      </c>
      <c r="AI1320" s="27" t="n"/>
      <c r="AJ1320" s="14" t="inlineStr">
        <is>
          <t>https://www.kaggle.com/datasets/yuzhang0211/road-defect-classification-dataset</t>
        </is>
      </c>
      <c r="AK1320" s="27" t="n"/>
      <c r="AL1320" s="14" t="inlineStr">
        <is>
          <t>P: primary documentation (not evaluator-verified data quality)</t>
        </is>
      </c>
      <c r="AM1320" s="27" t="n"/>
      <c r="AN1320" s="14" t="inlineStr">
        <is>
          <t>Kaggle dataset 7665240 v1</t>
        </is>
      </c>
      <c r="AO1320" s="27" t="n"/>
      <c r="AP1320" s="14" t="inlineStr">
        <is>
          <t>2026-09-07</t>
        </is>
      </c>
      <c r="AQ1320" s="27" t="n"/>
      <c r="AR1320" s="14">
        <f>IF(AND(AS1320=5,LEN(AW1320)=5,LEN(SUBSTITUTE(SUBSTITUTE(SUBSTITUTE(SUBSTITUTE(AW1320,"Y",""),"N",""),"U",""),"X",""))=0),1,0)</f>
        <v/>
      </c>
      <c r="AS1320" s="14">
        <f>COUNTA(G1320,J1320,M1320,P1320,S1320)</f>
        <v/>
      </c>
      <c r="AT1320" s="14">
        <f>SUM(IF(OR(G1320="Y",G1320="N",G1320="U",G1320="X"),IF(G1320=F1320,1,0),0),IF(OR(J1320="Y",J1320="N",J1320="U",J1320="X"),IF(J1320=I1320,1,0),0),IF(OR(M1320="Y",M1320="N",M1320="U",M1320="X"),IF(M1320=L1320,1,0),0),IF(OR(P1320="Y",P1320="N",P1320="U",P1320="X"),IF(P1320=O1320,1,0),0),IF(OR(S1320="Y",S1320="N",S1320="U",S1320="X"),IF(S1320=R1320,1,0),0))</f>
        <v/>
      </c>
      <c r="AU1320" s="14">
        <f>A1320&amp;"|"&amp;LEFT(C1320,1)</f>
        <v/>
      </c>
      <c r="AV1320" s="14">
        <f>F1320&amp;I1320&amp;L1320&amp;O1320&amp;R1320</f>
        <v/>
      </c>
      <c r="AW1320" s="14">
        <f>G1320&amp;J1320&amp;M1320&amp;P1320&amp;S1320</f>
        <v/>
      </c>
    </row>
    <row r="1321" ht="70" customHeight="1">
      <c r="A1321" s="14" t="inlineStr">
        <is>
          <t>DS-165</t>
        </is>
      </c>
      <c r="B1321" s="14" t="inlineStr">
        <is>
          <t>Road Defect Classification Dataset</t>
        </is>
      </c>
      <c r="C1321" s="14" t="inlineStr">
        <is>
          <t>E Engineering Value</t>
        </is>
      </c>
      <c r="D1321" s="14">
        <f>MCDM_Settings!$D$14</f>
        <v/>
      </c>
      <c r="E1321" s="14" t="inlineStr">
        <is>
          <t>E1 Define the outcome</t>
        </is>
      </c>
      <c r="F1321" s="21" t="inlineStr">
        <is>
          <t>U</t>
        </is>
      </c>
      <c r="G1321" s="23" t="n"/>
      <c r="H1321" s="14" t="inlineStr">
        <is>
          <t>E2 Provide measurements</t>
        </is>
      </c>
      <c r="I1321" s="21" t="inlineStr">
        <is>
          <t>U</t>
        </is>
      </c>
      <c r="J1321" s="23" t="n"/>
      <c r="K1321" s="14" t="inlineStr">
        <is>
          <t>E3 Link the records</t>
        </is>
      </c>
      <c r="L1321" s="21" t="inlineStr">
        <is>
          <t>U</t>
        </is>
      </c>
      <c r="M1321" s="23" t="n"/>
      <c r="N1321" s="14" t="inlineStr">
        <is>
          <t>E4 Map agency needs</t>
        </is>
      </c>
      <c r="O1321" s="21" t="inlineStr">
        <is>
          <t>U</t>
        </is>
      </c>
      <c r="P1321" s="23" t="n"/>
      <c r="Q1321" s="14" t="inlineStr">
        <is>
          <t>E5 Validate the decision</t>
        </is>
      </c>
      <c r="R1321" s="21" t="inlineStr">
        <is>
          <t>U</t>
        </is>
      </c>
      <c r="S1321" s="23" t="n"/>
      <c r="T1321" s="14">
        <f>IF(Z1321=0,IF(ISNUMBER(SEARCH("X",AV1321)),"Unrated (0-5; X)","Unrated (0-5)"),IF(Z1321=1,V1321&amp;"/5",V1321&amp;"-"&amp;X1321&amp;"/5 (P"&amp;IF(ISNUMBER(SEARCH("X",AV1321)),"; X","")&amp;")"))</f>
        <v/>
      </c>
      <c r="U1321" s="26">
        <f>IF(AS1321=0,"",IF(AR1321=0,"Incomplete/invalid",IF(AA1321=0,IF(ISNUMBER(SEARCH("X",AW1321)),"Unrated (0-5; X)","Unrated (0-5)"),IF(AA1321=1,W1321&amp;"/5",W1321&amp;"-"&amp;Y1321&amp;"/5 (P"&amp;IF(ISNUMBER(SEARCH("X",AW1321)),"; X","")&amp;")"))))</f>
        <v/>
      </c>
      <c r="V1321" s="53">
        <f>LEN(AV1321)-LEN(SUBSTITUTE(AV1321,"Y",""))</f>
        <v/>
      </c>
      <c r="W1321" s="54">
        <f>IF(AR1321=1,LEN(AW1321)-LEN(SUBSTITUTE(AW1321,"Y","")),"")</f>
        <v/>
      </c>
      <c r="X1321" s="53">
        <f>5-(LEN(AV1321)-LEN(SUBSTITUTE(AV1321,"N","")))</f>
        <v/>
      </c>
      <c r="Y1321" s="54">
        <f>IF(AR1321=1,5-(LEN(AW1321)-LEN(SUBSTITUTE(AW1321,"N",""))),"")</f>
        <v/>
      </c>
      <c r="Z1321" s="55">
        <f>(V1321+5-X1321)/5</f>
        <v/>
      </c>
      <c r="AA1321" s="56">
        <f>IF(AR1321=1,(W1321+5-Y1321)/5,"")</f>
        <v/>
      </c>
      <c r="AB1321" s="57">
        <f>D1321*V1321/5</f>
        <v/>
      </c>
      <c r="AC1321" s="58">
        <f>IF(AR1321=1,D1321*W1321/5,"")</f>
        <v/>
      </c>
      <c r="AD1321" s="57">
        <f>D1321*X1321/5</f>
        <v/>
      </c>
      <c r="AE1321" s="58">
        <f>IF(AR1321=1,D1321*Y1321/5,"")</f>
        <v/>
      </c>
      <c r="AF1321" s="57">
        <f>D1321*Z1321</f>
        <v/>
      </c>
      <c r="AG1321" s="58">
        <f>IF(AR1321=1,D1321*AA1321,"")</f>
        <v/>
      </c>
      <c r="AH1321" s="14" t="inlineStr">
        <is>
          <t>Y: none | N: none | X: none | U: E1, E2, E3, E4, E5. See dataset-specific evidence note in MCDM_Grades and the complete rules in MCDM_Rubric.</t>
        </is>
      </c>
      <c r="AI1321" s="27" t="n"/>
      <c r="AJ1321" s="14" t="inlineStr">
        <is>
          <t>https://www.kaggle.com/datasets/yuzhang0211/road-defect-classification-dataset</t>
        </is>
      </c>
      <c r="AK1321" s="27" t="n"/>
      <c r="AL1321" s="14" t="inlineStr">
        <is>
          <t>P: primary documentation (not evaluator-verified data quality)</t>
        </is>
      </c>
      <c r="AM1321" s="27" t="n"/>
      <c r="AN1321" s="14" t="inlineStr">
        <is>
          <t>Kaggle dataset 7665240 v1</t>
        </is>
      </c>
      <c r="AO1321" s="27" t="n"/>
      <c r="AP1321" s="14" t="inlineStr">
        <is>
          <t>2026-09-07</t>
        </is>
      </c>
      <c r="AQ1321" s="27" t="n"/>
      <c r="AR1321" s="14">
        <f>IF(AND(AS1321=5,LEN(AW1321)=5,LEN(SUBSTITUTE(SUBSTITUTE(SUBSTITUTE(SUBSTITUTE(AW1321,"Y",""),"N",""),"U",""),"X",""))=0),1,0)</f>
        <v/>
      </c>
      <c r="AS1321" s="14">
        <f>COUNTA(G1321,J1321,M1321,P1321,S1321)</f>
        <v/>
      </c>
      <c r="AT1321" s="14">
        <f>SUM(IF(OR(G1321="Y",G1321="N",G1321="U",G1321="X"),IF(G1321=F1321,1,0),0),IF(OR(J1321="Y",J1321="N",J1321="U",J1321="X"),IF(J1321=I1321,1,0),0),IF(OR(M1321="Y",M1321="N",M1321="U",M1321="X"),IF(M1321=L1321,1,0),0),IF(OR(P1321="Y",P1321="N",P1321="U",P1321="X"),IF(P1321=O1321,1,0),0),IF(OR(S1321="Y",S1321="N",S1321="U",S1321="X"),IF(S1321=R1321,1,0),0))</f>
        <v/>
      </c>
      <c r="AU1321" s="14">
        <f>A1321&amp;"|"&amp;LEFT(C1321,1)</f>
        <v/>
      </c>
      <c r="AV1321" s="14">
        <f>F1321&amp;I1321&amp;L1321&amp;O1321&amp;R1321</f>
        <v/>
      </c>
      <c r="AW1321" s="14">
        <f>G1321&amp;J1321&amp;M1321&amp;P1321&amp;S1321</f>
        <v/>
      </c>
    </row>
    <row r="1322" ht="70" customHeight="1">
      <c r="A1322" s="14" t="inlineStr">
        <is>
          <t>DS-166</t>
        </is>
      </c>
      <c r="B1322" s="14" t="inlineStr">
        <is>
          <t>Road Defects Images</t>
        </is>
      </c>
      <c r="C1322" s="14" t="inlineStr">
        <is>
          <t>A Access</t>
        </is>
      </c>
      <c r="D1322" s="14">
        <f>MCDM_Settings!$D$7</f>
        <v/>
      </c>
      <c r="E1322" s="14" t="inlineStr">
        <is>
          <t>A1 Find the release</t>
        </is>
      </c>
      <c r="F1322" s="21" t="inlineStr">
        <is>
          <t>Y</t>
        </is>
      </c>
      <c r="G1322" s="23" t="n"/>
      <c r="H1322" s="14" t="inlineStr">
        <is>
          <t>A2 Get the data</t>
        </is>
      </c>
      <c r="I1322" s="21" t="inlineStr">
        <is>
          <t>Y</t>
        </is>
      </c>
      <c r="J1322" s="23" t="n"/>
      <c r="K1322" s="14" t="inlineStr">
        <is>
          <t>A3 Check the license</t>
        </is>
      </c>
      <c r="L1322" s="21" t="inlineStr">
        <is>
          <t>Y</t>
        </is>
      </c>
      <c r="M1322" s="23" t="n"/>
      <c r="N1322" s="14" t="inlineStr">
        <is>
          <t>A4 Check other rights</t>
        </is>
      </c>
      <c r="O1322" s="21" t="inlineStr">
        <is>
          <t>U</t>
        </is>
      </c>
      <c r="P1322" s="23" t="n"/>
      <c r="Q1322" s="14" t="inlineStr">
        <is>
          <t>A5 Open a sample</t>
        </is>
      </c>
      <c r="R1322" s="21" t="inlineStr">
        <is>
          <t>U</t>
        </is>
      </c>
      <c r="S1322" s="23" t="n"/>
      <c r="T1322" s="14">
        <f>IF(Z1322=0,IF(ISNUMBER(SEARCH("X",AV1322)),"Unrated (0-5; X)","Unrated (0-5)"),IF(Z1322=1,V1322&amp;"/5",V1322&amp;"-"&amp;X1322&amp;"/5 (P"&amp;IF(ISNUMBER(SEARCH("X",AV1322)),"; X","")&amp;")"))</f>
        <v/>
      </c>
      <c r="U1322" s="26">
        <f>IF(AS1322=0,"",IF(AR1322=0,"Incomplete/invalid",IF(AA1322=0,IF(ISNUMBER(SEARCH("X",AW1322)),"Unrated (0-5; X)","Unrated (0-5)"),IF(AA1322=1,W1322&amp;"/5",W1322&amp;"-"&amp;Y1322&amp;"/5 (P"&amp;IF(ISNUMBER(SEARCH("X",AW1322)),"; X","")&amp;")"))))</f>
        <v/>
      </c>
      <c r="V1322" s="53">
        <f>LEN(AV1322)-LEN(SUBSTITUTE(AV1322,"Y",""))</f>
        <v/>
      </c>
      <c r="W1322" s="54">
        <f>IF(AR1322=1,LEN(AW1322)-LEN(SUBSTITUTE(AW1322,"Y","")),"")</f>
        <v/>
      </c>
      <c r="X1322" s="53">
        <f>5-(LEN(AV1322)-LEN(SUBSTITUTE(AV1322,"N","")))</f>
        <v/>
      </c>
      <c r="Y1322" s="54">
        <f>IF(AR1322=1,5-(LEN(AW1322)-LEN(SUBSTITUTE(AW1322,"N",""))),"")</f>
        <v/>
      </c>
      <c r="Z1322" s="55">
        <f>(V1322+5-X1322)/5</f>
        <v/>
      </c>
      <c r="AA1322" s="56">
        <f>IF(AR1322=1,(W1322+5-Y1322)/5,"")</f>
        <v/>
      </c>
      <c r="AB1322" s="57">
        <f>D1322*V1322/5</f>
        <v/>
      </c>
      <c r="AC1322" s="58">
        <f>IF(AR1322=1,D1322*W1322/5,"")</f>
        <v/>
      </c>
      <c r="AD1322" s="57">
        <f>D1322*X1322/5</f>
        <v/>
      </c>
      <c r="AE1322" s="58">
        <f>IF(AR1322=1,D1322*Y1322/5,"")</f>
        <v/>
      </c>
      <c r="AF1322" s="57">
        <f>D1322*Z1322</f>
        <v/>
      </c>
      <c r="AG1322" s="58">
        <f>IF(AR1322=1,D1322*AA1322,"")</f>
        <v/>
      </c>
      <c r="AH1322" s="14" t="inlineStr">
        <is>
          <t>Y: A1, A2, A3 | N: none | X: none | U: A4, A5. See dataset-specific evidence note in MCDM_Grades and the complete rules in MCDM_Rubric.</t>
        </is>
      </c>
      <c r="AI1322" s="27" t="n"/>
      <c r="AJ1322" s="14" t="inlineStr">
        <is>
          <t>https://www.kaggle.com/datasets/patelmihir/road-defects-nonaugmented</t>
        </is>
      </c>
      <c r="AK1322" s="27" t="n"/>
      <c r="AL1322" s="14" t="inlineStr">
        <is>
          <t>P: primary documentation (not evaluator-verified data quality)</t>
        </is>
      </c>
      <c r="AM1322" s="27" t="n"/>
      <c r="AN1322" s="14" t="inlineStr">
        <is>
          <t>Kaggle dataset 1231784 v1</t>
        </is>
      </c>
      <c r="AO1322" s="27" t="n"/>
      <c r="AP1322" s="14" t="inlineStr">
        <is>
          <t>2026-09-07</t>
        </is>
      </c>
      <c r="AQ1322" s="27" t="n"/>
      <c r="AR1322" s="14">
        <f>IF(AND(AS1322=5,LEN(AW1322)=5,LEN(SUBSTITUTE(SUBSTITUTE(SUBSTITUTE(SUBSTITUTE(AW1322,"Y",""),"N",""),"U",""),"X",""))=0),1,0)</f>
        <v/>
      </c>
      <c r="AS1322" s="14">
        <f>COUNTA(G1322,J1322,M1322,P1322,S1322)</f>
        <v/>
      </c>
      <c r="AT1322" s="14">
        <f>SUM(IF(OR(G1322="Y",G1322="N",G1322="U",G1322="X"),IF(G1322=F1322,1,0),0),IF(OR(J1322="Y",J1322="N",J1322="U",J1322="X"),IF(J1322=I1322,1,0),0),IF(OR(M1322="Y",M1322="N",M1322="U",M1322="X"),IF(M1322=L1322,1,0),0),IF(OR(P1322="Y",P1322="N",P1322="U",P1322="X"),IF(P1322=O1322,1,0),0),IF(OR(S1322="Y",S1322="N",S1322="U",S1322="X"),IF(S1322=R1322,1,0),0))</f>
        <v/>
      </c>
      <c r="AU1322" s="14">
        <f>A1322&amp;"|"&amp;LEFT(C1322,1)</f>
        <v/>
      </c>
      <c r="AV1322" s="14">
        <f>F1322&amp;I1322&amp;L1322&amp;O1322&amp;R1322</f>
        <v/>
      </c>
      <c r="AW1322" s="14">
        <f>G1322&amp;J1322&amp;M1322&amp;P1322&amp;S1322</f>
        <v/>
      </c>
    </row>
    <row r="1323" ht="70" customHeight="1">
      <c r="A1323" s="14" t="inlineStr">
        <is>
          <t>DS-166</t>
        </is>
      </c>
      <c r="B1323" s="14" t="inlineStr">
        <is>
          <t>Road Defects Images</t>
        </is>
      </c>
      <c r="C1323" s="14" t="inlineStr">
        <is>
          <t>L Label Quality</t>
        </is>
      </c>
      <c r="D1323" s="14">
        <f>MCDM_Settings!$D$8</f>
        <v/>
      </c>
      <c r="E1323" s="14" t="inlineStr">
        <is>
          <t>L1 Define the targets</t>
        </is>
      </c>
      <c r="F1323" s="21" t="inlineStr">
        <is>
          <t>X</t>
        </is>
      </c>
      <c r="G1323" s="23" t="n"/>
      <c r="H1323" s="14" t="inlineStr">
        <is>
          <t>L2 Explain the rules</t>
        </is>
      </c>
      <c r="I1323" s="21" t="inlineStr">
        <is>
          <t>U</t>
        </is>
      </c>
      <c r="J1323" s="23" t="n"/>
      <c r="K1323" s="14" t="inlineStr">
        <is>
          <t>L3 Identify the team</t>
        </is>
      </c>
      <c r="L1323" s="21" t="inlineStr">
        <is>
          <t>U</t>
        </is>
      </c>
      <c r="M1323" s="23" t="n"/>
      <c r="N1323" s="14" t="inlineStr">
        <is>
          <t>L4 Review and correct</t>
        </is>
      </c>
      <c r="O1323" s="21" t="inlineStr">
        <is>
          <t>U</t>
        </is>
      </c>
      <c r="P1323" s="23" t="n"/>
      <c r="Q1323" s="14" t="inlineStr">
        <is>
          <t>L5 Measure reliability</t>
        </is>
      </c>
      <c r="R1323" s="21" t="inlineStr">
        <is>
          <t>U</t>
        </is>
      </c>
      <c r="S1323" s="23" t="n"/>
      <c r="T1323" s="14">
        <f>IF(Z1323=0,IF(ISNUMBER(SEARCH("X",AV1323)),"Unrated (0-5; X)","Unrated (0-5)"),IF(Z1323=1,V1323&amp;"/5",V1323&amp;"-"&amp;X1323&amp;"/5 (P"&amp;IF(ISNUMBER(SEARCH("X",AV1323)),"; X","")&amp;")"))</f>
        <v/>
      </c>
      <c r="U1323" s="26">
        <f>IF(AS1323=0,"",IF(AR1323=0,"Incomplete/invalid",IF(AA1323=0,IF(ISNUMBER(SEARCH("X",AW1323)),"Unrated (0-5; X)","Unrated (0-5)"),IF(AA1323=1,W1323&amp;"/5",W1323&amp;"-"&amp;Y1323&amp;"/5 (P"&amp;IF(ISNUMBER(SEARCH("X",AW1323)),"; X","")&amp;")"))))</f>
        <v/>
      </c>
      <c r="V1323" s="53">
        <f>LEN(AV1323)-LEN(SUBSTITUTE(AV1323,"Y",""))</f>
        <v/>
      </c>
      <c r="W1323" s="54">
        <f>IF(AR1323=1,LEN(AW1323)-LEN(SUBSTITUTE(AW1323,"Y","")),"")</f>
        <v/>
      </c>
      <c r="X1323" s="53">
        <f>5-(LEN(AV1323)-LEN(SUBSTITUTE(AV1323,"N","")))</f>
        <v/>
      </c>
      <c r="Y1323" s="54">
        <f>IF(AR1323=1,5-(LEN(AW1323)-LEN(SUBSTITUTE(AW1323,"N",""))),"")</f>
        <v/>
      </c>
      <c r="Z1323" s="55">
        <f>(V1323+5-X1323)/5</f>
        <v/>
      </c>
      <c r="AA1323" s="56">
        <f>IF(AR1323=1,(W1323+5-Y1323)/5,"")</f>
        <v/>
      </c>
      <c r="AB1323" s="57">
        <f>D1323*V1323/5</f>
        <v/>
      </c>
      <c r="AC1323" s="58">
        <f>IF(AR1323=1,D1323*W1323/5,"")</f>
        <v/>
      </c>
      <c r="AD1323" s="57">
        <f>D1323*X1323/5</f>
        <v/>
      </c>
      <c r="AE1323" s="58">
        <f>IF(AR1323=1,D1323*Y1323/5,"")</f>
        <v/>
      </c>
      <c r="AF1323" s="57">
        <f>D1323*Z1323</f>
        <v/>
      </c>
      <c r="AG1323" s="58">
        <f>IF(AR1323=1,D1323*AA1323,"")</f>
        <v/>
      </c>
      <c r="AH1323" s="14" t="inlineStr">
        <is>
          <t>Y: none | N: none | X: L1 | U: L2, L3, L4, L5. See dataset-specific evidence note in MCDM_Grades and the complete rules in MCDM_Rubric.</t>
        </is>
      </c>
      <c r="AI1323" s="27" t="n"/>
      <c r="AJ1323" s="14" t="inlineStr">
        <is>
          <t>https://www.kaggle.com/datasets/patelmihir/road-defects-nonaugmented</t>
        </is>
      </c>
      <c r="AK1323" s="27" t="n"/>
      <c r="AL1323" s="14" t="inlineStr">
        <is>
          <t>P: primary documentation (not evaluator-verified data quality)</t>
        </is>
      </c>
      <c r="AM1323" s="27" t="n"/>
      <c r="AN1323" s="14" t="inlineStr">
        <is>
          <t>Kaggle dataset 1231784 v1</t>
        </is>
      </c>
      <c r="AO1323" s="27" t="n"/>
      <c r="AP1323" s="14" t="inlineStr">
        <is>
          <t>2026-09-07</t>
        </is>
      </c>
      <c r="AQ1323" s="27" t="n"/>
      <c r="AR1323" s="14">
        <f>IF(AND(AS1323=5,LEN(AW1323)=5,LEN(SUBSTITUTE(SUBSTITUTE(SUBSTITUTE(SUBSTITUTE(AW1323,"Y",""),"N",""),"U",""),"X",""))=0),1,0)</f>
        <v/>
      </c>
      <c r="AS1323" s="14">
        <f>COUNTA(G1323,J1323,M1323,P1323,S1323)</f>
        <v/>
      </c>
      <c r="AT1323" s="14">
        <f>SUM(IF(OR(G1323="Y",G1323="N",G1323="U",G1323="X"),IF(G1323=F1323,1,0),0),IF(OR(J1323="Y",J1323="N",J1323="U",J1323="X"),IF(J1323=I1323,1,0),0),IF(OR(M1323="Y",M1323="N",M1323="U",M1323="X"),IF(M1323=L1323,1,0),0),IF(OR(P1323="Y",P1323="N",P1323="U",P1323="X"),IF(P1323=O1323,1,0),0),IF(OR(S1323="Y",S1323="N",S1323="U",S1323="X"),IF(S1323=R1323,1,0),0))</f>
        <v/>
      </c>
      <c r="AU1323" s="14">
        <f>A1323&amp;"|"&amp;LEFT(C1323,1)</f>
        <v/>
      </c>
      <c r="AV1323" s="14">
        <f>F1323&amp;I1323&amp;L1323&amp;O1323&amp;R1323</f>
        <v/>
      </c>
      <c r="AW1323" s="14">
        <f>G1323&amp;J1323&amp;M1323&amp;P1323&amp;S1323</f>
        <v/>
      </c>
    </row>
    <row r="1324" ht="70" customHeight="1">
      <c r="A1324" s="14" t="inlineStr">
        <is>
          <t>DS-166</t>
        </is>
      </c>
      <c r="B1324" s="14" t="inlineStr">
        <is>
          <t>Road Defects Images</t>
        </is>
      </c>
      <c r="C1324" s="14" t="inlineStr">
        <is>
          <t>D Documentation</t>
        </is>
      </c>
      <c r="D1324" s="14">
        <f>MCDM_Settings!$D$9</f>
        <v/>
      </c>
      <c r="E1324" s="14" t="inlineStr">
        <is>
          <t>D1 Describe the files</t>
        </is>
      </c>
      <c r="F1324" s="21" t="inlineStr">
        <is>
          <t>U</t>
        </is>
      </c>
      <c r="G1324" s="23" t="n"/>
      <c r="H1324" s="14" t="inlineStr">
        <is>
          <t>D2 Explain the source</t>
        </is>
      </c>
      <c r="I1324" s="21" t="inlineStr">
        <is>
          <t>Y</t>
        </is>
      </c>
      <c r="J1324" s="23" t="n"/>
      <c r="K1324" s="14" t="inlineStr">
        <is>
          <t>D3 Track the version</t>
        </is>
      </c>
      <c r="L1324" s="21" t="inlineStr">
        <is>
          <t>Y</t>
        </is>
      </c>
      <c r="M1324" s="23" t="n"/>
      <c r="N1324" s="14" t="inlineStr">
        <is>
          <t>D4 State the limits</t>
        </is>
      </c>
      <c r="O1324" s="21" t="inlineStr">
        <is>
          <t>U</t>
        </is>
      </c>
      <c r="P1324" s="23" t="n"/>
      <c r="Q1324" s="14" t="inlineStr">
        <is>
          <t>D5 Locate the details</t>
        </is>
      </c>
      <c r="R1324" s="21" t="inlineStr">
        <is>
          <t>Y</t>
        </is>
      </c>
      <c r="S1324" s="23" t="n"/>
      <c r="T1324" s="14">
        <f>IF(Z1324=0,IF(ISNUMBER(SEARCH("X",AV1324)),"Unrated (0-5; X)","Unrated (0-5)"),IF(Z1324=1,V1324&amp;"/5",V1324&amp;"-"&amp;X1324&amp;"/5 (P"&amp;IF(ISNUMBER(SEARCH("X",AV1324)),"; X","")&amp;")"))</f>
        <v/>
      </c>
      <c r="U1324" s="26">
        <f>IF(AS1324=0,"",IF(AR1324=0,"Incomplete/invalid",IF(AA1324=0,IF(ISNUMBER(SEARCH("X",AW1324)),"Unrated (0-5; X)","Unrated (0-5)"),IF(AA1324=1,W1324&amp;"/5",W1324&amp;"-"&amp;Y1324&amp;"/5 (P"&amp;IF(ISNUMBER(SEARCH("X",AW1324)),"; X","")&amp;")"))))</f>
        <v/>
      </c>
      <c r="V1324" s="53">
        <f>LEN(AV1324)-LEN(SUBSTITUTE(AV1324,"Y",""))</f>
        <v/>
      </c>
      <c r="W1324" s="54">
        <f>IF(AR1324=1,LEN(AW1324)-LEN(SUBSTITUTE(AW1324,"Y","")),"")</f>
        <v/>
      </c>
      <c r="X1324" s="53">
        <f>5-(LEN(AV1324)-LEN(SUBSTITUTE(AV1324,"N","")))</f>
        <v/>
      </c>
      <c r="Y1324" s="54">
        <f>IF(AR1324=1,5-(LEN(AW1324)-LEN(SUBSTITUTE(AW1324,"N",""))),"")</f>
        <v/>
      </c>
      <c r="Z1324" s="55">
        <f>(V1324+5-X1324)/5</f>
        <v/>
      </c>
      <c r="AA1324" s="56">
        <f>IF(AR1324=1,(W1324+5-Y1324)/5,"")</f>
        <v/>
      </c>
      <c r="AB1324" s="57">
        <f>D1324*V1324/5</f>
        <v/>
      </c>
      <c r="AC1324" s="58">
        <f>IF(AR1324=1,D1324*W1324/5,"")</f>
        <v/>
      </c>
      <c r="AD1324" s="57">
        <f>D1324*X1324/5</f>
        <v/>
      </c>
      <c r="AE1324" s="58">
        <f>IF(AR1324=1,D1324*Y1324/5,"")</f>
        <v/>
      </c>
      <c r="AF1324" s="57">
        <f>D1324*Z1324</f>
        <v/>
      </c>
      <c r="AG1324" s="58">
        <f>IF(AR1324=1,D1324*AA1324,"")</f>
        <v/>
      </c>
      <c r="AH1324" s="14" t="inlineStr">
        <is>
          <t>Y: D2, D3, D5 | N: none | X: none | U: D1, D4. See dataset-specific evidence note in MCDM_Grades and the complete rules in MCDM_Rubric.</t>
        </is>
      </c>
      <c r="AI1324" s="27" t="n"/>
      <c r="AJ1324" s="14" t="inlineStr">
        <is>
          <t>https://www.kaggle.com/datasets/patelmihir/road-defects-nonaugmented</t>
        </is>
      </c>
      <c r="AK1324" s="27" t="n"/>
      <c r="AL1324" s="14" t="inlineStr">
        <is>
          <t>P: primary documentation (not evaluator-verified data quality)</t>
        </is>
      </c>
      <c r="AM1324" s="27" t="n"/>
      <c r="AN1324" s="14" t="inlineStr">
        <is>
          <t>Kaggle dataset 1231784 v1</t>
        </is>
      </c>
      <c r="AO1324" s="27" t="n"/>
      <c r="AP1324" s="14" t="inlineStr">
        <is>
          <t>2026-09-07</t>
        </is>
      </c>
      <c r="AQ1324" s="27" t="n"/>
      <c r="AR1324" s="14">
        <f>IF(AND(AS1324=5,LEN(AW1324)=5,LEN(SUBSTITUTE(SUBSTITUTE(SUBSTITUTE(SUBSTITUTE(AW1324,"Y",""),"N",""),"U",""),"X",""))=0),1,0)</f>
        <v/>
      </c>
      <c r="AS1324" s="14">
        <f>COUNTA(G1324,J1324,M1324,P1324,S1324)</f>
        <v/>
      </c>
      <c r="AT1324" s="14">
        <f>SUM(IF(OR(G1324="Y",G1324="N",G1324="U",G1324="X"),IF(G1324=F1324,1,0),0),IF(OR(J1324="Y",J1324="N",J1324="U",J1324="X"),IF(J1324=I1324,1,0),0),IF(OR(M1324="Y",M1324="N",M1324="U",M1324="X"),IF(M1324=L1324,1,0),0),IF(OR(P1324="Y",P1324="N",P1324="U",P1324="X"),IF(P1324=O1324,1,0),0),IF(OR(S1324="Y",S1324="N",S1324="U",S1324="X"),IF(S1324=R1324,1,0),0))</f>
        <v/>
      </c>
      <c r="AU1324" s="14">
        <f>A1324&amp;"|"&amp;LEFT(C1324,1)</f>
        <v/>
      </c>
      <c r="AV1324" s="14">
        <f>F1324&amp;I1324&amp;L1324&amp;O1324&amp;R1324</f>
        <v/>
      </c>
      <c r="AW1324" s="14">
        <f>G1324&amp;J1324&amp;M1324&amp;P1324&amp;S1324</f>
        <v/>
      </c>
    </row>
    <row r="1325" ht="70" customHeight="1">
      <c r="A1325" s="14" t="inlineStr">
        <is>
          <t>DS-166</t>
        </is>
      </c>
      <c r="B1325" s="14" t="inlineStr">
        <is>
          <t>Road Defects Images</t>
        </is>
      </c>
      <c r="C1325" s="14" t="inlineStr">
        <is>
          <t>C Sample Size</t>
        </is>
      </c>
      <c r="D1325" s="14">
        <f>MCDM_Settings!$D$10</f>
        <v/>
      </c>
      <c r="E1325" s="14" t="inlineStr">
        <is>
          <t>C1 Count originals</t>
        </is>
      </c>
      <c r="F1325" s="21" t="inlineStr">
        <is>
          <t>U</t>
        </is>
      </c>
      <c r="G1325" s="23" t="n"/>
      <c r="H1325" s="14" t="inlineStr">
        <is>
          <t>C2 Count each class</t>
        </is>
      </c>
      <c r="I1325" s="21" t="inlineStr">
        <is>
          <t>X</t>
        </is>
      </c>
      <c r="J1325" s="23" t="n"/>
      <c r="K1325" s="14" t="inlineStr">
        <is>
          <t>C3 Count each group</t>
        </is>
      </c>
      <c r="L1325" s="21" t="inlineStr">
        <is>
          <t>U</t>
        </is>
      </c>
      <c r="M1325" s="23" t="n"/>
      <c r="N1325" s="14" t="inlineStr">
        <is>
          <t>C4 Count each split</t>
        </is>
      </c>
      <c r="O1325" s="21" t="inlineStr">
        <is>
          <t>U</t>
        </is>
      </c>
      <c r="P1325" s="23" t="n"/>
      <c r="Q1325" s="14" t="inlineStr">
        <is>
          <t>C5 Justify the size</t>
        </is>
      </c>
      <c r="R1325" s="21" t="inlineStr">
        <is>
          <t>U</t>
        </is>
      </c>
      <c r="S1325" s="23" t="n"/>
      <c r="T1325" s="14">
        <f>IF(Z1325=0,IF(ISNUMBER(SEARCH("X",AV1325)),"Unrated (0-5; X)","Unrated (0-5)"),IF(Z1325=1,V1325&amp;"/5",V1325&amp;"-"&amp;X1325&amp;"/5 (P"&amp;IF(ISNUMBER(SEARCH("X",AV1325)),"; X","")&amp;")"))</f>
        <v/>
      </c>
      <c r="U1325" s="26">
        <f>IF(AS1325=0,"",IF(AR1325=0,"Incomplete/invalid",IF(AA1325=0,IF(ISNUMBER(SEARCH("X",AW1325)),"Unrated (0-5; X)","Unrated (0-5)"),IF(AA1325=1,W1325&amp;"/5",W1325&amp;"-"&amp;Y1325&amp;"/5 (P"&amp;IF(ISNUMBER(SEARCH("X",AW1325)),"; X","")&amp;")"))))</f>
        <v/>
      </c>
      <c r="V1325" s="53">
        <f>LEN(AV1325)-LEN(SUBSTITUTE(AV1325,"Y",""))</f>
        <v/>
      </c>
      <c r="W1325" s="54">
        <f>IF(AR1325=1,LEN(AW1325)-LEN(SUBSTITUTE(AW1325,"Y","")),"")</f>
        <v/>
      </c>
      <c r="X1325" s="53">
        <f>5-(LEN(AV1325)-LEN(SUBSTITUTE(AV1325,"N","")))</f>
        <v/>
      </c>
      <c r="Y1325" s="54">
        <f>IF(AR1325=1,5-(LEN(AW1325)-LEN(SUBSTITUTE(AW1325,"N",""))),"")</f>
        <v/>
      </c>
      <c r="Z1325" s="55">
        <f>(V1325+5-X1325)/5</f>
        <v/>
      </c>
      <c r="AA1325" s="56">
        <f>IF(AR1325=1,(W1325+5-Y1325)/5,"")</f>
        <v/>
      </c>
      <c r="AB1325" s="57">
        <f>D1325*V1325/5</f>
        <v/>
      </c>
      <c r="AC1325" s="58">
        <f>IF(AR1325=1,D1325*W1325/5,"")</f>
        <v/>
      </c>
      <c r="AD1325" s="57">
        <f>D1325*X1325/5</f>
        <v/>
      </c>
      <c r="AE1325" s="58">
        <f>IF(AR1325=1,D1325*Y1325/5,"")</f>
        <v/>
      </c>
      <c r="AF1325" s="57">
        <f>D1325*Z1325</f>
        <v/>
      </c>
      <c r="AG1325" s="58">
        <f>IF(AR1325=1,D1325*AA1325,"")</f>
        <v/>
      </c>
      <c r="AH1325" s="14" t="inlineStr">
        <is>
          <t>Y: none | N: none | X: C2 | U: C1, C3, C4, C5. See dataset-specific evidence note in MCDM_Grades and the complete rules in MCDM_Rubric.</t>
        </is>
      </c>
      <c r="AI1325" s="27" t="n"/>
      <c r="AJ1325" s="14" t="inlineStr">
        <is>
          <t>https://www.kaggle.com/datasets/patelmihir/road-defects-nonaugmented</t>
        </is>
      </c>
      <c r="AK1325" s="27" t="n"/>
      <c r="AL1325" s="14" t="inlineStr">
        <is>
          <t>P: primary documentation (not evaluator-verified data quality)</t>
        </is>
      </c>
      <c r="AM1325" s="27" t="n"/>
      <c r="AN1325" s="14" t="inlineStr">
        <is>
          <t>Kaggle dataset 1231784 v1</t>
        </is>
      </c>
      <c r="AO1325" s="27" t="n"/>
      <c r="AP1325" s="14" t="inlineStr">
        <is>
          <t>2026-09-07</t>
        </is>
      </c>
      <c r="AQ1325" s="27" t="n"/>
      <c r="AR1325" s="14">
        <f>IF(AND(AS1325=5,LEN(AW1325)=5,LEN(SUBSTITUTE(SUBSTITUTE(SUBSTITUTE(SUBSTITUTE(AW1325,"Y",""),"N",""),"U",""),"X",""))=0),1,0)</f>
        <v/>
      </c>
      <c r="AS1325" s="14">
        <f>COUNTA(G1325,J1325,M1325,P1325,S1325)</f>
        <v/>
      </c>
      <c r="AT1325" s="14">
        <f>SUM(IF(OR(G1325="Y",G1325="N",G1325="U",G1325="X"),IF(G1325=F1325,1,0),0),IF(OR(J1325="Y",J1325="N",J1325="U",J1325="X"),IF(J1325=I1325,1,0),0),IF(OR(M1325="Y",M1325="N",M1325="U",M1325="X"),IF(M1325=L1325,1,0),0),IF(OR(P1325="Y",P1325="N",P1325="U",P1325="X"),IF(P1325=O1325,1,0),0),IF(OR(S1325="Y",S1325="N",S1325="U",S1325="X"),IF(S1325=R1325,1,0),0))</f>
        <v/>
      </c>
      <c r="AU1325" s="14">
        <f>A1325&amp;"|"&amp;LEFT(C1325,1)</f>
        <v/>
      </c>
      <c r="AV1325" s="14">
        <f>F1325&amp;I1325&amp;L1325&amp;O1325&amp;R1325</f>
        <v/>
      </c>
      <c r="AW1325" s="14">
        <f>G1325&amp;J1325&amp;M1325&amp;P1325&amp;S1325</f>
        <v/>
      </c>
    </row>
    <row r="1326" ht="70" customHeight="1">
      <c r="A1326" s="14" t="inlineStr">
        <is>
          <t>DS-166</t>
        </is>
      </c>
      <c r="B1326" s="14" t="inlineStr">
        <is>
          <t>Road Defects Images</t>
        </is>
      </c>
      <c r="C1326" s="14" t="inlineStr">
        <is>
          <t>R Domain Fit</t>
        </is>
      </c>
      <c r="D1326" s="14">
        <f>MCDM_Settings!$D$11</f>
        <v/>
      </c>
      <c r="E1326" s="14" t="inlineStr">
        <is>
          <t>R1 Define the domain</t>
        </is>
      </c>
      <c r="F1326" s="21" t="inlineStr">
        <is>
          <t>U</t>
        </is>
      </c>
      <c r="G1326" s="23" t="n"/>
      <c r="H1326" s="14" t="inlineStr">
        <is>
          <t>R2 Describe coverage</t>
        </is>
      </c>
      <c r="I1326" s="21" t="inlineStr">
        <is>
          <t>U</t>
        </is>
      </c>
      <c r="J1326" s="23" t="n"/>
      <c r="K1326" s="14" t="inlineStr">
        <is>
          <t>R3 Compare the target</t>
        </is>
      </c>
      <c r="L1326" s="21" t="inlineStr">
        <is>
          <t>U</t>
        </is>
      </c>
      <c r="M1326" s="23" t="n"/>
      <c r="N1326" s="14" t="inlineStr">
        <is>
          <t>R4 Check for bias</t>
        </is>
      </c>
      <c r="O1326" s="21" t="inlineStr">
        <is>
          <t>U</t>
        </is>
      </c>
      <c r="P1326" s="23" t="n"/>
      <c r="Q1326" s="14" t="inlineStr">
        <is>
          <t>R5 Test a new domain</t>
        </is>
      </c>
      <c r="R1326" s="21" t="inlineStr">
        <is>
          <t>U</t>
        </is>
      </c>
      <c r="S1326" s="23" t="n"/>
      <c r="T1326" s="14">
        <f>IF(Z1326=0,IF(ISNUMBER(SEARCH("X",AV1326)),"Unrated (0-5; X)","Unrated (0-5)"),IF(Z1326=1,V1326&amp;"/5",V1326&amp;"-"&amp;X1326&amp;"/5 (P"&amp;IF(ISNUMBER(SEARCH("X",AV1326)),"; X","")&amp;")"))</f>
        <v/>
      </c>
      <c r="U1326" s="26">
        <f>IF(AS1326=0,"",IF(AR1326=0,"Incomplete/invalid",IF(AA1326=0,IF(ISNUMBER(SEARCH("X",AW1326)),"Unrated (0-5; X)","Unrated (0-5)"),IF(AA1326=1,W1326&amp;"/5",W1326&amp;"-"&amp;Y1326&amp;"/5 (P"&amp;IF(ISNUMBER(SEARCH("X",AW1326)),"; X","")&amp;")"))))</f>
        <v/>
      </c>
      <c r="V1326" s="53">
        <f>LEN(AV1326)-LEN(SUBSTITUTE(AV1326,"Y",""))</f>
        <v/>
      </c>
      <c r="W1326" s="54">
        <f>IF(AR1326=1,LEN(AW1326)-LEN(SUBSTITUTE(AW1326,"Y","")),"")</f>
        <v/>
      </c>
      <c r="X1326" s="53">
        <f>5-(LEN(AV1326)-LEN(SUBSTITUTE(AV1326,"N","")))</f>
        <v/>
      </c>
      <c r="Y1326" s="54">
        <f>IF(AR1326=1,5-(LEN(AW1326)-LEN(SUBSTITUTE(AW1326,"N",""))),"")</f>
        <v/>
      </c>
      <c r="Z1326" s="55">
        <f>(V1326+5-X1326)/5</f>
        <v/>
      </c>
      <c r="AA1326" s="56">
        <f>IF(AR1326=1,(W1326+5-Y1326)/5,"")</f>
        <v/>
      </c>
      <c r="AB1326" s="57">
        <f>D1326*V1326/5</f>
        <v/>
      </c>
      <c r="AC1326" s="58">
        <f>IF(AR1326=1,D1326*W1326/5,"")</f>
        <v/>
      </c>
      <c r="AD1326" s="57">
        <f>D1326*X1326/5</f>
        <v/>
      </c>
      <c r="AE1326" s="58">
        <f>IF(AR1326=1,D1326*Y1326/5,"")</f>
        <v/>
      </c>
      <c r="AF1326" s="57">
        <f>D1326*Z1326</f>
        <v/>
      </c>
      <c r="AG1326" s="58">
        <f>IF(AR1326=1,D1326*AA1326,"")</f>
        <v/>
      </c>
      <c r="AH1326" s="14" t="inlineStr">
        <is>
          <t>Y: none | N: none | X: none | U: R1, R2, R3, R4, R5. See dataset-specific evidence note in MCDM_Grades and the complete rules in MCDM_Rubric.</t>
        </is>
      </c>
      <c r="AI1326" s="27" t="n"/>
      <c r="AJ1326" s="14" t="inlineStr">
        <is>
          <t>https://www.kaggle.com/datasets/patelmihir/road-defects-nonaugmented</t>
        </is>
      </c>
      <c r="AK1326" s="27" t="n"/>
      <c r="AL1326" s="14" t="inlineStr">
        <is>
          <t>P: primary documentation (not evaluator-verified data quality)</t>
        </is>
      </c>
      <c r="AM1326" s="27" t="n"/>
      <c r="AN1326" s="14" t="inlineStr">
        <is>
          <t>Kaggle dataset 1231784 v1</t>
        </is>
      </c>
      <c r="AO1326" s="27" t="n"/>
      <c r="AP1326" s="14" t="inlineStr">
        <is>
          <t>2026-09-07</t>
        </is>
      </c>
      <c r="AQ1326" s="27" t="n"/>
      <c r="AR1326" s="14">
        <f>IF(AND(AS1326=5,LEN(AW1326)=5,LEN(SUBSTITUTE(SUBSTITUTE(SUBSTITUTE(SUBSTITUTE(AW1326,"Y",""),"N",""),"U",""),"X",""))=0),1,0)</f>
        <v/>
      </c>
      <c r="AS1326" s="14">
        <f>COUNTA(G1326,J1326,M1326,P1326,S1326)</f>
        <v/>
      </c>
      <c r="AT1326" s="14">
        <f>SUM(IF(OR(G1326="Y",G1326="N",G1326="U",G1326="X"),IF(G1326=F1326,1,0),0),IF(OR(J1326="Y",J1326="N",J1326="U",J1326="X"),IF(J1326=I1326,1,0),0),IF(OR(M1326="Y",M1326="N",M1326="U",M1326="X"),IF(M1326=L1326,1,0),0),IF(OR(P1326="Y",P1326="N",P1326="U",P1326="X"),IF(P1326=O1326,1,0),0),IF(OR(S1326="Y",S1326="N",S1326="U",S1326="X"),IF(S1326=R1326,1,0),0))</f>
        <v/>
      </c>
      <c r="AU1326" s="14">
        <f>A1326&amp;"|"&amp;LEFT(C1326,1)</f>
        <v/>
      </c>
      <c r="AV1326" s="14">
        <f>F1326&amp;I1326&amp;L1326&amp;O1326&amp;R1326</f>
        <v/>
      </c>
      <c r="AW1326" s="14">
        <f>G1326&amp;J1326&amp;M1326&amp;P1326&amp;S1326</f>
        <v/>
      </c>
    </row>
    <row r="1327" ht="70" customHeight="1">
      <c r="A1327" s="14" t="inlineStr">
        <is>
          <t>DS-166</t>
        </is>
      </c>
      <c r="B1327" s="14" t="inlineStr">
        <is>
          <t>Road Defects Images</t>
        </is>
      </c>
      <c r="C1327" s="14" t="inlineStr">
        <is>
          <t>M Sensor Details</t>
        </is>
      </c>
      <c r="D1327" s="14">
        <f>MCDM_Settings!$D$12</f>
        <v/>
      </c>
      <c r="E1327" s="14" t="inlineStr">
        <is>
          <t>M1 Identify equipment</t>
        </is>
      </c>
      <c r="F1327" s="21" t="inlineStr">
        <is>
          <t>Y</t>
        </is>
      </c>
      <c r="G1327" s="23" t="n"/>
      <c r="H1327" s="14" t="inlineStr">
        <is>
          <t>M2 Specify the scale</t>
        </is>
      </c>
      <c r="I1327" s="21" t="inlineStr">
        <is>
          <t>U</t>
        </is>
      </c>
      <c r="J1327" s="23" t="n"/>
      <c r="K1327" s="14" t="inlineStr">
        <is>
          <t>M3 Locate the records</t>
        </is>
      </c>
      <c r="L1327" s="21" t="inlineStr">
        <is>
          <t>U</t>
        </is>
      </c>
      <c r="M1327" s="23" t="n"/>
      <c r="N1327" s="14" t="inlineStr">
        <is>
          <t>M4 Report precision</t>
        </is>
      </c>
      <c r="O1327" s="21" t="inlineStr">
        <is>
          <t>U</t>
        </is>
      </c>
      <c r="P1327" s="23" t="n"/>
      <c r="Q1327" s="14" t="inlineStr">
        <is>
          <t>M5 Explain processing</t>
        </is>
      </c>
      <c r="R1327" s="21" t="inlineStr">
        <is>
          <t>U</t>
        </is>
      </c>
      <c r="S1327" s="23" t="n"/>
      <c r="T1327" s="14">
        <f>IF(Z1327=0,IF(ISNUMBER(SEARCH("X",AV1327)),"Unrated (0-5; X)","Unrated (0-5)"),IF(Z1327=1,V1327&amp;"/5",V1327&amp;"-"&amp;X1327&amp;"/5 (P"&amp;IF(ISNUMBER(SEARCH("X",AV1327)),"; X","")&amp;")"))</f>
        <v/>
      </c>
      <c r="U1327" s="26">
        <f>IF(AS1327=0,"",IF(AR1327=0,"Incomplete/invalid",IF(AA1327=0,IF(ISNUMBER(SEARCH("X",AW1327)),"Unrated (0-5; X)","Unrated (0-5)"),IF(AA1327=1,W1327&amp;"/5",W1327&amp;"-"&amp;Y1327&amp;"/5 (P"&amp;IF(ISNUMBER(SEARCH("X",AW1327)),"; X","")&amp;")"))))</f>
        <v/>
      </c>
      <c r="V1327" s="53">
        <f>LEN(AV1327)-LEN(SUBSTITUTE(AV1327,"Y",""))</f>
        <v/>
      </c>
      <c r="W1327" s="54">
        <f>IF(AR1327=1,LEN(AW1327)-LEN(SUBSTITUTE(AW1327,"Y","")),"")</f>
        <v/>
      </c>
      <c r="X1327" s="53">
        <f>5-(LEN(AV1327)-LEN(SUBSTITUTE(AV1327,"N","")))</f>
        <v/>
      </c>
      <c r="Y1327" s="54">
        <f>IF(AR1327=1,5-(LEN(AW1327)-LEN(SUBSTITUTE(AW1327,"N",""))),"")</f>
        <v/>
      </c>
      <c r="Z1327" s="55">
        <f>(V1327+5-X1327)/5</f>
        <v/>
      </c>
      <c r="AA1327" s="56">
        <f>IF(AR1327=1,(W1327+5-Y1327)/5,"")</f>
        <v/>
      </c>
      <c r="AB1327" s="57">
        <f>D1327*V1327/5</f>
        <v/>
      </c>
      <c r="AC1327" s="58">
        <f>IF(AR1327=1,D1327*W1327/5,"")</f>
        <v/>
      </c>
      <c r="AD1327" s="57">
        <f>D1327*X1327/5</f>
        <v/>
      </c>
      <c r="AE1327" s="58">
        <f>IF(AR1327=1,D1327*Y1327/5,"")</f>
        <v/>
      </c>
      <c r="AF1327" s="57">
        <f>D1327*Z1327</f>
        <v/>
      </c>
      <c r="AG1327" s="58">
        <f>IF(AR1327=1,D1327*AA1327,"")</f>
        <v/>
      </c>
      <c r="AH1327" s="14" t="inlineStr">
        <is>
          <t>Y: M1 | N: none | X: none | U: M2, M3, M4, M5. See dataset-specific evidence note in MCDM_Grades and the complete rules in MCDM_Rubric.</t>
        </is>
      </c>
      <c r="AI1327" s="27" t="n"/>
      <c r="AJ1327" s="14" t="inlineStr">
        <is>
          <t>https://www.kaggle.com/datasets/patelmihir/road-defects-nonaugmented</t>
        </is>
      </c>
      <c r="AK1327" s="27" t="n"/>
      <c r="AL1327" s="14" t="inlineStr">
        <is>
          <t>P: primary documentation (not evaluator-verified data quality)</t>
        </is>
      </c>
      <c r="AM1327" s="27" t="n"/>
      <c r="AN1327" s="14" t="inlineStr">
        <is>
          <t>Kaggle dataset 1231784 v1</t>
        </is>
      </c>
      <c r="AO1327" s="27" t="n"/>
      <c r="AP1327" s="14" t="inlineStr">
        <is>
          <t>2026-09-07</t>
        </is>
      </c>
      <c r="AQ1327" s="27" t="n"/>
      <c r="AR1327" s="14">
        <f>IF(AND(AS1327=5,LEN(AW1327)=5,LEN(SUBSTITUTE(SUBSTITUTE(SUBSTITUTE(SUBSTITUTE(AW1327,"Y",""),"N",""),"U",""),"X",""))=0),1,0)</f>
        <v/>
      </c>
      <c r="AS1327" s="14">
        <f>COUNTA(G1327,J1327,M1327,P1327,S1327)</f>
        <v/>
      </c>
      <c r="AT1327" s="14">
        <f>SUM(IF(OR(G1327="Y",G1327="N",G1327="U",G1327="X"),IF(G1327=F1327,1,0),0),IF(OR(J1327="Y",J1327="N",J1327="U",J1327="X"),IF(J1327=I1327,1,0),0),IF(OR(M1327="Y",M1327="N",M1327="U",M1327="X"),IF(M1327=L1327,1,0),0),IF(OR(P1327="Y",P1327="N",P1327="U",P1327="X"),IF(P1327=O1327,1,0),0),IF(OR(S1327="Y",S1327="N",S1327="U",S1327="X"),IF(S1327=R1327,1,0),0))</f>
        <v/>
      </c>
      <c r="AU1327" s="14">
        <f>A1327&amp;"|"&amp;LEFT(C1327,1)</f>
        <v/>
      </c>
      <c r="AV1327" s="14">
        <f>F1327&amp;I1327&amp;L1327&amp;O1327&amp;R1327</f>
        <v/>
      </c>
      <c r="AW1327" s="14">
        <f>G1327&amp;J1327&amp;M1327&amp;P1327&amp;S1327</f>
        <v/>
      </c>
    </row>
    <row r="1328" ht="70" customHeight="1">
      <c r="A1328" s="14" t="inlineStr">
        <is>
          <t>DS-166</t>
        </is>
      </c>
      <c r="B1328" s="14" t="inlineStr">
        <is>
          <t>Road Defects Images</t>
        </is>
      </c>
      <c r="C1328" s="14" t="inlineStr">
        <is>
          <t>V Test Readiness</t>
        </is>
      </c>
      <c r="D1328" s="14">
        <f>MCDM_Settings!$D$13</f>
        <v/>
      </c>
      <c r="E1328" s="14" t="inlineStr">
        <is>
          <t>V1 Identify test data</t>
        </is>
      </c>
      <c r="F1328" s="21" t="inlineStr">
        <is>
          <t>U</t>
        </is>
      </c>
      <c r="G1328" s="23" t="n"/>
      <c r="H1328" s="14" t="inlineStr">
        <is>
          <t>V2 Define the splits</t>
        </is>
      </c>
      <c r="I1328" s="21" t="inlineStr">
        <is>
          <t>U</t>
        </is>
      </c>
      <c r="J1328" s="23" t="n"/>
      <c r="K1328" s="14" t="inlineStr">
        <is>
          <t>V3 Prevent leakage</t>
        </is>
      </c>
      <c r="L1328" s="21" t="inlineStr">
        <is>
          <t>U</t>
        </is>
      </c>
      <c r="M1328" s="23" t="n"/>
      <c r="N1328" s="14" t="inlineStr">
        <is>
          <t>V4 Provide a baseline</t>
        </is>
      </c>
      <c r="O1328" s="21" t="inlineStr">
        <is>
          <t>U</t>
        </is>
      </c>
      <c r="P1328" s="23" t="n"/>
      <c r="Q1328" s="14" t="inlineStr">
        <is>
          <t>V5 Report uncertainty</t>
        </is>
      </c>
      <c r="R1328" s="21" t="inlineStr">
        <is>
          <t>U</t>
        </is>
      </c>
      <c r="S1328" s="23" t="n"/>
      <c r="T1328" s="14">
        <f>IF(Z1328=0,IF(ISNUMBER(SEARCH("X",AV1328)),"Unrated (0-5; X)","Unrated (0-5)"),IF(Z1328=1,V1328&amp;"/5",V1328&amp;"-"&amp;X1328&amp;"/5 (P"&amp;IF(ISNUMBER(SEARCH("X",AV1328)),"; X","")&amp;")"))</f>
        <v/>
      </c>
      <c r="U1328" s="26">
        <f>IF(AS1328=0,"",IF(AR1328=0,"Incomplete/invalid",IF(AA1328=0,IF(ISNUMBER(SEARCH("X",AW1328)),"Unrated (0-5; X)","Unrated (0-5)"),IF(AA1328=1,W1328&amp;"/5",W1328&amp;"-"&amp;Y1328&amp;"/5 (P"&amp;IF(ISNUMBER(SEARCH("X",AW1328)),"; X","")&amp;")"))))</f>
        <v/>
      </c>
      <c r="V1328" s="53">
        <f>LEN(AV1328)-LEN(SUBSTITUTE(AV1328,"Y",""))</f>
        <v/>
      </c>
      <c r="W1328" s="54">
        <f>IF(AR1328=1,LEN(AW1328)-LEN(SUBSTITUTE(AW1328,"Y","")),"")</f>
        <v/>
      </c>
      <c r="X1328" s="53">
        <f>5-(LEN(AV1328)-LEN(SUBSTITUTE(AV1328,"N","")))</f>
        <v/>
      </c>
      <c r="Y1328" s="54">
        <f>IF(AR1328=1,5-(LEN(AW1328)-LEN(SUBSTITUTE(AW1328,"N",""))),"")</f>
        <v/>
      </c>
      <c r="Z1328" s="55">
        <f>(V1328+5-X1328)/5</f>
        <v/>
      </c>
      <c r="AA1328" s="56">
        <f>IF(AR1328=1,(W1328+5-Y1328)/5,"")</f>
        <v/>
      </c>
      <c r="AB1328" s="57">
        <f>D1328*V1328/5</f>
        <v/>
      </c>
      <c r="AC1328" s="58">
        <f>IF(AR1328=1,D1328*W1328/5,"")</f>
        <v/>
      </c>
      <c r="AD1328" s="57">
        <f>D1328*X1328/5</f>
        <v/>
      </c>
      <c r="AE1328" s="58">
        <f>IF(AR1328=1,D1328*Y1328/5,"")</f>
        <v/>
      </c>
      <c r="AF1328" s="57">
        <f>D1328*Z1328</f>
        <v/>
      </c>
      <c r="AG1328" s="58">
        <f>IF(AR1328=1,D1328*AA1328,"")</f>
        <v/>
      </c>
      <c r="AH1328" s="14" t="inlineStr">
        <is>
          <t>Y: none | N: none | X: none | U: V1, V2, V3, V4, V5. See dataset-specific evidence note in MCDM_Grades and the complete rules in MCDM_Rubric.</t>
        </is>
      </c>
      <c r="AI1328" s="27" t="n"/>
      <c r="AJ1328" s="14" t="inlineStr">
        <is>
          <t>https://www.kaggle.com/datasets/patelmihir/road-defects-nonaugmented</t>
        </is>
      </c>
      <c r="AK1328" s="27" t="n"/>
      <c r="AL1328" s="14" t="inlineStr">
        <is>
          <t>P: primary documentation (not evaluator-verified data quality)</t>
        </is>
      </c>
      <c r="AM1328" s="27" t="n"/>
      <c r="AN1328" s="14" t="inlineStr">
        <is>
          <t>Kaggle dataset 1231784 v1</t>
        </is>
      </c>
      <c r="AO1328" s="27" t="n"/>
      <c r="AP1328" s="14" t="inlineStr">
        <is>
          <t>2026-09-07</t>
        </is>
      </c>
      <c r="AQ1328" s="27" t="n"/>
      <c r="AR1328" s="14">
        <f>IF(AND(AS1328=5,LEN(AW1328)=5,LEN(SUBSTITUTE(SUBSTITUTE(SUBSTITUTE(SUBSTITUTE(AW1328,"Y",""),"N",""),"U",""),"X",""))=0),1,0)</f>
        <v/>
      </c>
      <c r="AS1328" s="14">
        <f>COUNTA(G1328,J1328,M1328,P1328,S1328)</f>
        <v/>
      </c>
      <c r="AT1328" s="14">
        <f>SUM(IF(OR(G1328="Y",G1328="N",G1328="U",G1328="X"),IF(G1328=F1328,1,0),0),IF(OR(J1328="Y",J1328="N",J1328="U",J1328="X"),IF(J1328=I1328,1,0),0),IF(OR(M1328="Y",M1328="N",M1328="U",M1328="X"),IF(M1328=L1328,1,0),0),IF(OR(P1328="Y",P1328="N",P1328="U",P1328="X"),IF(P1328=O1328,1,0),0),IF(OR(S1328="Y",S1328="N",S1328="U",S1328="X"),IF(S1328=R1328,1,0),0))</f>
        <v/>
      </c>
      <c r="AU1328" s="14">
        <f>A1328&amp;"|"&amp;LEFT(C1328,1)</f>
        <v/>
      </c>
      <c r="AV1328" s="14">
        <f>F1328&amp;I1328&amp;L1328&amp;O1328&amp;R1328</f>
        <v/>
      </c>
      <c r="AW1328" s="14">
        <f>G1328&amp;J1328&amp;M1328&amp;P1328&amp;S1328</f>
        <v/>
      </c>
    </row>
    <row r="1329" ht="70" customHeight="1">
      <c r="A1329" s="14" t="inlineStr">
        <is>
          <t>DS-166</t>
        </is>
      </c>
      <c r="B1329" s="14" t="inlineStr">
        <is>
          <t>Road Defects Images</t>
        </is>
      </c>
      <c r="C1329" s="14" t="inlineStr">
        <is>
          <t>E Engineering Value</t>
        </is>
      </c>
      <c r="D1329" s="14">
        <f>MCDM_Settings!$D$14</f>
        <v/>
      </c>
      <c r="E1329" s="14" t="inlineStr">
        <is>
          <t>E1 Define the outcome</t>
        </is>
      </c>
      <c r="F1329" s="21" t="inlineStr">
        <is>
          <t>U</t>
        </is>
      </c>
      <c r="G1329" s="23" t="n"/>
      <c r="H1329" s="14" t="inlineStr">
        <is>
          <t>E2 Provide measurements</t>
        </is>
      </c>
      <c r="I1329" s="21" t="inlineStr">
        <is>
          <t>U</t>
        </is>
      </c>
      <c r="J1329" s="23" t="n"/>
      <c r="K1329" s="14" t="inlineStr">
        <is>
          <t>E3 Link the records</t>
        </is>
      </c>
      <c r="L1329" s="21" t="inlineStr">
        <is>
          <t>U</t>
        </is>
      </c>
      <c r="M1329" s="23" t="n"/>
      <c r="N1329" s="14" t="inlineStr">
        <is>
          <t>E4 Map agency needs</t>
        </is>
      </c>
      <c r="O1329" s="21" t="inlineStr">
        <is>
          <t>U</t>
        </is>
      </c>
      <c r="P1329" s="23" t="n"/>
      <c r="Q1329" s="14" t="inlineStr">
        <is>
          <t>E5 Validate the decision</t>
        </is>
      </c>
      <c r="R1329" s="21" t="inlineStr">
        <is>
          <t>U</t>
        </is>
      </c>
      <c r="S1329" s="23" t="n"/>
      <c r="T1329" s="14">
        <f>IF(Z1329=0,IF(ISNUMBER(SEARCH("X",AV1329)),"Unrated (0-5; X)","Unrated (0-5)"),IF(Z1329=1,V1329&amp;"/5",V1329&amp;"-"&amp;X1329&amp;"/5 (P"&amp;IF(ISNUMBER(SEARCH("X",AV1329)),"; X","")&amp;")"))</f>
        <v/>
      </c>
      <c r="U1329" s="26">
        <f>IF(AS1329=0,"",IF(AR1329=0,"Incomplete/invalid",IF(AA1329=0,IF(ISNUMBER(SEARCH("X",AW1329)),"Unrated (0-5; X)","Unrated (0-5)"),IF(AA1329=1,W1329&amp;"/5",W1329&amp;"-"&amp;Y1329&amp;"/5 (P"&amp;IF(ISNUMBER(SEARCH("X",AW1329)),"; X","")&amp;")"))))</f>
        <v/>
      </c>
      <c r="V1329" s="53">
        <f>LEN(AV1329)-LEN(SUBSTITUTE(AV1329,"Y",""))</f>
        <v/>
      </c>
      <c r="W1329" s="54">
        <f>IF(AR1329=1,LEN(AW1329)-LEN(SUBSTITUTE(AW1329,"Y","")),"")</f>
        <v/>
      </c>
      <c r="X1329" s="53">
        <f>5-(LEN(AV1329)-LEN(SUBSTITUTE(AV1329,"N","")))</f>
        <v/>
      </c>
      <c r="Y1329" s="54">
        <f>IF(AR1329=1,5-(LEN(AW1329)-LEN(SUBSTITUTE(AW1329,"N",""))),"")</f>
        <v/>
      </c>
      <c r="Z1329" s="55">
        <f>(V1329+5-X1329)/5</f>
        <v/>
      </c>
      <c r="AA1329" s="56">
        <f>IF(AR1329=1,(W1329+5-Y1329)/5,"")</f>
        <v/>
      </c>
      <c r="AB1329" s="57">
        <f>D1329*V1329/5</f>
        <v/>
      </c>
      <c r="AC1329" s="58">
        <f>IF(AR1329=1,D1329*W1329/5,"")</f>
        <v/>
      </c>
      <c r="AD1329" s="57">
        <f>D1329*X1329/5</f>
        <v/>
      </c>
      <c r="AE1329" s="58">
        <f>IF(AR1329=1,D1329*Y1329/5,"")</f>
        <v/>
      </c>
      <c r="AF1329" s="57">
        <f>D1329*Z1329</f>
        <v/>
      </c>
      <c r="AG1329" s="58">
        <f>IF(AR1329=1,D1329*AA1329,"")</f>
        <v/>
      </c>
      <c r="AH1329" s="14" t="inlineStr">
        <is>
          <t>Y: none | N: none | X: none | U: E1, E2, E3, E4, E5. See dataset-specific evidence note in MCDM_Grades and the complete rules in MCDM_Rubric.</t>
        </is>
      </c>
      <c r="AI1329" s="27" t="n"/>
      <c r="AJ1329" s="14" t="inlineStr">
        <is>
          <t>https://www.kaggle.com/datasets/patelmihir/road-defects-nonaugmented</t>
        </is>
      </c>
      <c r="AK1329" s="27" t="n"/>
      <c r="AL1329" s="14" t="inlineStr">
        <is>
          <t>P: primary documentation (not evaluator-verified data quality)</t>
        </is>
      </c>
      <c r="AM1329" s="27" t="n"/>
      <c r="AN1329" s="14" t="inlineStr">
        <is>
          <t>Kaggle dataset 1231784 v1</t>
        </is>
      </c>
      <c r="AO1329" s="27" t="n"/>
      <c r="AP1329" s="14" t="inlineStr">
        <is>
          <t>2026-09-07</t>
        </is>
      </c>
      <c r="AQ1329" s="27" t="n"/>
      <c r="AR1329" s="14">
        <f>IF(AND(AS1329=5,LEN(AW1329)=5,LEN(SUBSTITUTE(SUBSTITUTE(SUBSTITUTE(SUBSTITUTE(AW1329,"Y",""),"N",""),"U",""),"X",""))=0),1,0)</f>
        <v/>
      </c>
      <c r="AS1329" s="14">
        <f>COUNTA(G1329,J1329,M1329,P1329,S1329)</f>
        <v/>
      </c>
      <c r="AT1329" s="14">
        <f>SUM(IF(OR(G1329="Y",G1329="N",G1329="U",G1329="X"),IF(G1329=F1329,1,0),0),IF(OR(J1329="Y",J1329="N",J1329="U",J1329="X"),IF(J1329=I1329,1,0),0),IF(OR(M1329="Y",M1329="N",M1329="U",M1329="X"),IF(M1329=L1329,1,0),0),IF(OR(P1329="Y",P1329="N",P1329="U",P1329="X"),IF(P1329=O1329,1,0),0),IF(OR(S1329="Y",S1329="N",S1329="U",S1329="X"),IF(S1329=R1329,1,0),0))</f>
        <v/>
      </c>
      <c r="AU1329" s="14">
        <f>A1329&amp;"|"&amp;LEFT(C1329,1)</f>
        <v/>
      </c>
      <c r="AV1329" s="14">
        <f>F1329&amp;I1329&amp;L1329&amp;O1329&amp;R1329</f>
        <v/>
      </c>
      <c r="AW1329" s="14">
        <f>G1329&amp;J1329&amp;M1329&amp;P1329&amp;S1329</f>
        <v/>
      </c>
    </row>
    <row r="1330" ht="70" customHeight="1">
      <c r="A1330" s="14" t="inlineStr">
        <is>
          <t>DS-167</t>
        </is>
      </c>
      <c r="B1330" s="14" t="inlineStr">
        <is>
          <t>Road Pothole Images for Pothole detection</t>
        </is>
      </c>
      <c r="C1330" s="14" t="inlineStr">
        <is>
          <t>A Access</t>
        </is>
      </c>
      <c r="D1330" s="14">
        <f>MCDM_Settings!$D$7</f>
        <v/>
      </c>
      <c r="E1330" s="14" t="inlineStr">
        <is>
          <t>A1 Find the release</t>
        </is>
      </c>
      <c r="F1330" s="21" t="inlineStr">
        <is>
          <t>Y</t>
        </is>
      </c>
      <c r="G1330" s="23" t="n"/>
      <c r="H1330" s="14" t="inlineStr">
        <is>
          <t>A2 Get the data</t>
        </is>
      </c>
      <c r="I1330" s="21" t="inlineStr">
        <is>
          <t>Y</t>
        </is>
      </c>
      <c r="J1330" s="23" t="n"/>
      <c r="K1330" s="14" t="inlineStr">
        <is>
          <t>A3 Check the license</t>
        </is>
      </c>
      <c r="L1330" s="21" t="inlineStr">
        <is>
          <t>U</t>
        </is>
      </c>
      <c r="M1330" s="23" t="n"/>
      <c r="N1330" s="14" t="inlineStr">
        <is>
          <t>A4 Check other rights</t>
        </is>
      </c>
      <c r="O1330" s="21" t="inlineStr">
        <is>
          <t>U</t>
        </is>
      </c>
      <c r="P1330" s="23" t="n"/>
      <c r="Q1330" s="14" t="inlineStr">
        <is>
          <t>A5 Open a sample</t>
        </is>
      </c>
      <c r="R1330" s="21" t="inlineStr">
        <is>
          <t>U</t>
        </is>
      </c>
      <c r="S1330" s="23" t="n"/>
      <c r="T1330" s="14">
        <f>IF(Z1330=0,IF(ISNUMBER(SEARCH("X",AV1330)),"Unrated (0-5; X)","Unrated (0-5)"),IF(Z1330=1,V1330&amp;"/5",V1330&amp;"-"&amp;X1330&amp;"/5 (P"&amp;IF(ISNUMBER(SEARCH("X",AV1330)),"; X","")&amp;")"))</f>
        <v/>
      </c>
      <c r="U1330" s="26">
        <f>IF(AS1330=0,"",IF(AR1330=0,"Incomplete/invalid",IF(AA1330=0,IF(ISNUMBER(SEARCH("X",AW1330)),"Unrated (0-5; X)","Unrated (0-5)"),IF(AA1330=1,W1330&amp;"/5",W1330&amp;"-"&amp;Y1330&amp;"/5 (P"&amp;IF(ISNUMBER(SEARCH("X",AW1330)),"; X","")&amp;")"))))</f>
        <v/>
      </c>
      <c r="V1330" s="53">
        <f>LEN(AV1330)-LEN(SUBSTITUTE(AV1330,"Y",""))</f>
        <v/>
      </c>
      <c r="W1330" s="54">
        <f>IF(AR1330=1,LEN(AW1330)-LEN(SUBSTITUTE(AW1330,"Y","")),"")</f>
        <v/>
      </c>
      <c r="X1330" s="53">
        <f>5-(LEN(AV1330)-LEN(SUBSTITUTE(AV1330,"N","")))</f>
        <v/>
      </c>
      <c r="Y1330" s="54">
        <f>IF(AR1330=1,5-(LEN(AW1330)-LEN(SUBSTITUTE(AW1330,"N",""))),"")</f>
        <v/>
      </c>
      <c r="Z1330" s="55">
        <f>(V1330+5-X1330)/5</f>
        <v/>
      </c>
      <c r="AA1330" s="56">
        <f>IF(AR1330=1,(W1330+5-Y1330)/5,"")</f>
        <v/>
      </c>
      <c r="AB1330" s="57">
        <f>D1330*V1330/5</f>
        <v/>
      </c>
      <c r="AC1330" s="58">
        <f>IF(AR1330=1,D1330*W1330/5,"")</f>
        <v/>
      </c>
      <c r="AD1330" s="57">
        <f>D1330*X1330/5</f>
        <v/>
      </c>
      <c r="AE1330" s="58">
        <f>IF(AR1330=1,D1330*Y1330/5,"")</f>
        <v/>
      </c>
      <c r="AF1330" s="57">
        <f>D1330*Z1330</f>
        <v/>
      </c>
      <c r="AG1330" s="58">
        <f>IF(AR1330=1,D1330*AA1330,"")</f>
        <v/>
      </c>
      <c r="AH1330" s="14" t="inlineStr">
        <is>
          <t>Y: A1, A2 | N: none | X: none | U: A3, A4, A5. See dataset-specific evidence note in MCDM_Grades and the complete rules in MCDM_Rubric.</t>
        </is>
      </c>
      <c r="AI1330" s="27" t="n"/>
      <c r="AJ1330" s="14" t="inlineStr">
        <is>
          <t>https://www.kaggle.com/datasets/sovitrath/road-pothole-images-for-pothole-detection</t>
        </is>
      </c>
      <c r="AK1330" s="27" t="n"/>
      <c r="AL1330" s="14" t="inlineStr">
        <is>
          <t>P: primary documentation (not evaluator-verified data quality)</t>
        </is>
      </c>
      <c r="AM1330" s="27" t="n"/>
      <c r="AN1330" s="14" t="inlineStr">
        <is>
          <t>Kaggle dataset 877652 v2</t>
        </is>
      </c>
      <c r="AO1330" s="27" t="n"/>
      <c r="AP1330" s="14" t="inlineStr">
        <is>
          <t>2026-09-07</t>
        </is>
      </c>
      <c r="AQ1330" s="27" t="n"/>
      <c r="AR1330" s="14">
        <f>IF(AND(AS1330=5,LEN(AW1330)=5,LEN(SUBSTITUTE(SUBSTITUTE(SUBSTITUTE(SUBSTITUTE(AW1330,"Y",""),"N",""),"U",""),"X",""))=0),1,0)</f>
        <v/>
      </c>
      <c r="AS1330" s="14">
        <f>COUNTA(G1330,J1330,M1330,P1330,S1330)</f>
        <v/>
      </c>
      <c r="AT1330" s="14">
        <f>SUM(IF(OR(G1330="Y",G1330="N",G1330="U",G1330="X"),IF(G1330=F1330,1,0),0),IF(OR(J1330="Y",J1330="N",J1330="U",J1330="X"),IF(J1330=I1330,1,0),0),IF(OR(M1330="Y",M1330="N",M1330="U",M1330="X"),IF(M1330=L1330,1,0),0),IF(OR(P1330="Y",P1330="N",P1330="U",P1330="X"),IF(P1330=O1330,1,0),0),IF(OR(S1330="Y",S1330="N",S1330="U",S1330="X"),IF(S1330=R1330,1,0),0))</f>
        <v/>
      </c>
      <c r="AU1330" s="14">
        <f>A1330&amp;"|"&amp;LEFT(C1330,1)</f>
        <v/>
      </c>
      <c r="AV1330" s="14">
        <f>F1330&amp;I1330&amp;L1330&amp;O1330&amp;R1330</f>
        <v/>
      </c>
      <c r="AW1330" s="14">
        <f>G1330&amp;J1330&amp;M1330&amp;P1330&amp;S1330</f>
        <v/>
      </c>
    </row>
    <row r="1331" ht="70" customHeight="1">
      <c r="A1331" s="14" t="inlineStr">
        <is>
          <t>DS-167</t>
        </is>
      </c>
      <c r="B1331" s="14" t="inlineStr">
        <is>
          <t>Road Pothole Images for Pothole detection</t>
        </is>
      </c>
      <c r="C1331" s="14" t="inlineStr">
        <is>
          <t>L Label Quality</t>
        </is>
      </c>
      <c r="D1331" s="14">
        <f>MCDM_Settings!$D$8</f>
        <v/>
      </c>
      <c r="E1331" s="14" t="inlineStr">
        <is>
          <t>L1 Define the targets</t>
        </is>
      </c>
      <c r="F1331" s="21" t="inlineStr">
        <is>
          <t>Y</t>
        </is>
      </c>
      <c r="G1331" s="23" t="n"/>
      <c r="H1331" s="14" t="inlineStr">
        <is>
          <t>L2 Explain the rules</t>
        </is>
      </c>
      <c r="I1331" s="21" t="inlineStr">
        <is>
          <t>U</t>
        </is>
      </c>
      <c r="J1331" s="23" t="n"/>
      <c r="K1331" s="14" t="inlineStr">
        <is>
          <t>L3 Identify the team</t>
        </is>
      </c>
      <c r="L1331" s="21" t="inlineStr">
        <is>
          <t>U</t>
        </is>
      </c>
      <c r="M1331" s="23" t="n"/>
      <c r="N1331" s="14" t="inlineStr">
        <is>
          <t>L4 Review and correct</t>
        </is>
      </c>
      <c r="O1331" s="21" t="inlineStr">
        <is>
          <t>U</t>
        </is>
      </c>
      <c r="P1331" s="23" t="n"/>
      <c r="Q1331" s="14" t="inlineStr">
        <is>
          <t>L5 Measure reliability</t>
        </is>
      </c>
      <c r="R1331" s="21" t="inlineStr">
        <is>
          <t>U</t>
        </is>
      </c>
      <c r="S1331" s="23" t="n"/>
      <c r="T1331" s="14">
        <f>IF(Z1331=0,IF(ISNUMBER(SEARCH("X",AV1331)),"Unrated (0-5; X)","Unrated (0-5)"),IF(Z1331=1,V1331&amp;"/5",V1331&amp;"-"&amp;X1331&amp;"/5 (P"&amp;IF(ISNUMBER(SEARCH("X",AV1331)),"; X","")&amp;")"))</f>
        <v/>
      </c>
      <c r="U1331" s="26">
        <f>IF(AS1331=0,"",IF(AR1331=0,"Incomplete/invalid",IF(AA1331=0,IF(ISNUMBER(SEARCH("X",AW1331)),"Unrated (0-5; X)","Unrated (0-5)"),IF(AA1331=1,W1331&amp;"/5",W1331&amp;"-"&amp;Y1331&amp;"/5 (P"&amp;IF(ISNUMBER(SEARCH("X",AW1331)),"; X","")&amp;")"))))</f>
        <v/>
      </c>
      <c r="V1331" s="53">
        <f>LEN(AV1331)-LEN(SUBSTITUTE(AV1331,"Y",""))</f>
        <v/>
      </c>
      <c r="W1331" s="54">
        <f>IF(AR1331=1,LEN(AW1331)-LEN(SUBSTITUTE(AW1331,"Y","")),"")</f>
        <v/>
      </c>
      <c r="X1331" s="53">
        <f>5-(LEN(AV1331)-LEN(SUBSTITUTE(AV1331,"N","")))</f>
        <v/>
      </c>
      <c r="Y1331" s="54">
        <f>IF(AR1331=1,5-(LEN(AW1331)-LEN(SUBSTITUTE(AW1331,"N",""))),"")</f>
        <v/>
      </c>
      <c r="Z1331" s="55">
        <f>(V1331+5-X1331)/5</f>
        <v/>
      </c>
      <c r="AA1331" s="56">
        <f>IF(AR1331=1,(W1331+5-Y1331)/5,"")</f>
        <v/>
      </c>
      <c r="AB1331" s="57">
        <f>D1331*V1331/5</f>
        <v/>
      </c>
      <c r="AC1331" s="58">
        <f>IF(AR1331=1,D1331*W1331/5,"")</f>
        <v/>
      </c>
      <c r="AD1331" s="57">
        <f>D1331*X1331/5</f>
        <v/>
      </c>
      <c r="AE1331" s="58">
        <f>IF(AR1331=1,D1331*Y1331/5,"")</f>
        <v/>
      </c>
      <c r="AF1331" s="57">
        <f>D1331*Z1331</f>
        <v/>
      </c>
      <c r="AG1331" s="58">
        <f>IF(AR1331=1,D1331*AA1331,"")</f>
        <v/>
      </c>
      <c r="AH1331" s="14" t="inlineStr">
        <is>
          <t>Y: L1 | N: none | X: none | U: L2, L3, L4, L5. See dataset-specific evidence note in MCDM_Grades and the complete rules in MCDM_Rubric.</t>
        </is>
      </c>
      <c r="AI1331" s="27" t="n"/>
      <c r="AJ1331" s="14" t="inlineStr">
        <is>
          <t>https://www.kaggle.com/datasets/sovitrath/road-pothole-images-for-pothole-detection</t>
        </is>
      </c>
      <c r="AK1331" s="27" t="n"/>
      <c r="AL1331" s="14" t="inlineStr">
        <is>
          <t>P: primary documentation (not evaluator-verified data quality)</t>
        </is>
      </c>
      <c r="AM1331" s="27" t="n"/>
      <c r="AN1331" s="14" t="inlineStr">
        <is>
          <t>Kaggle dataset 877652 v2</t>
        </is>
      </c>
      <c r="AO1331" s="27" t="n"/>
      <c r="AP1331" s="14" t="inlineStr">
        <is>
          <t>2026-09-07</t>
        </is>
      </c>
      <c r="AQ1331" s="27" t="n"/>
      <c r="AR1331" s="14">
        <f>IF(AND(AS1331=5,LEN(AW1331)=5,LEN(SUBSTITUTE(SUBSTITUTE(SUBSTITUTE(SUBSTITUTE(AW1331,"Y",""),"N",""),"U",""),"X",""))=0),1,0)</f>
        <v/>
      </c>
      <c r="AS1331" s="14">
        <f>COUNTA(G1331,J1331,M1331,P1331,S1331)</f>
        <v/>
      </c>
      <c r="AT1331" s="14">
        <f>SUM(IF(OR(G1331="Y",G1331="N",G1331="U",G1331="X"),IF(G1331=F1331,1,0),0),IF(OR(J1331="Y",J1331="N",J1331="U",J1331="X"),IF(J1331=I1331,1,0),0),IF(OR(M1331="Y",M1331="N",M1331="U",M1331="X"),IF(M1331=L1331,1,0),0),IF(OR(P1331="Y",P1331="N",P1331="U",P1331="X"),IF(P1331=O1331,1,0),0),IF(OR(S1331="Y",S1331="N",S1331="U",S1331="X"),IF(S1331=R1331,1,0),0))</f>
        <v/>
      </c>
      <c r="AU1331" s="14">
        <f>A1331&amp;"|"&amp;LEFT(C1331,1)</f>
        <v/>
      </c>
      <c r="AV1331" s="14">
        <f>F1331&amp;I1331&amp;L1331&amp;O1331&amp;R1331</f>
        <v/>
      </c>
      <c r="AW1331" s="14">
        <f>G1331&amp;J1331&amp;M1331&amp;P1331&amp;S1331</f>
        <v/>
      </c>
    </row>
    <row r="1332" ht="70" customHeight="1">
      <c r="A1332" s="14" t="inlineStr">
        <is>
          <t>DS-167</t>
        </is>
      </c>
      <c r="B1332" s="14" t="inlineStr">
        <is>
          <t>Road Pothole Images for Pothole detection</t>
        </is>
      </c>
      <c r="C1332" s="14" t="inlineStr">
        <is>
          <t>D Documentation</t>
        </is>
      </c>
      <c r="D1332" s="14">
        <f>MCDM_Settings!$D$9</f>
        <v/>
      </c>
      <c r="E1332" s="14" t="inlineStr">
        <is>
          <t>D1 Describe the files</t>
        </is>
      </c>
      <c r="F1332" s="21" t="inlineStr">
        <is>
          <t>Y</t>
        </is>
      </c>
      <c r="G1332" s="23" t="n"/>
      <c r="H1332" s="14" t="inlineStr">
        <is>
          <t>D2 Explain the source</t>
        </is>
      </c>
      <c r="I1332" s="21" t="inlineStr">
        <is>
          <t>Y</t>
        </is>
      </c>
      <c r="J1332" s="23" t="n"/>
      <c r="K1332" s="14" t="inlineStr">
        <is>
          <t>D3 Track the version</t>
        </is>
      </c>
      <c r="L1332" s="21" t="inlineStr">
        <is>
          <t>Y</t>
        </is>
      </c>
      <c r="M1332" s="23" t="n"/>
      <c r="N1332" s="14" t="inlineStr">
        <is>
          <t>D4 State the limits</t>
        </is>
      </c>
      <c r="O1332" s="21" t="inlineStr">
        <is>
          <t>U</t>
        </is>
      </c>
      <c r="P1332" s="23" t="n"/>
      <c r="Q1332" s="14" t="inlineStr">
        <is>
          <t>D5 Locate the details</t>
        </is>
      </c>
      <c r="R1332" s="21" t="inlineStr">
        <is>
          <t>Y</t>
        </is>
      </c>
      <c r="S1332" s="23" t="n"/>
      <c r="T1332" s="14">
        <f>IF(Z1332=0,IF(ISNUMBER(SEARCH("X",AV1332)),"Unrated (0-5; X)","Unrated (0-5)"),IF(Z1332=1,V1332&amp;"/5",V1332&amp;"-"&amp;X1332&amp;"/5 (P"&amp;IF(ISNUMBER(SEARCH("X",AV1332)),"; X","")&amp;")"))</f>
        <v/>
      </c>
      <c r="U1332" s="26">
        <f>IF(AS1332=0,"",IF(AR1332=0,"Incomplete/invalid",IF(AA1332=0,IF(ISNUMBER(SEARCH("X",AW1332)),"Unrated (0-5; X)","Unrated (0-5)"),IF(AA1332=1,W1332&amp;"/5",W1332&amp;"-"&amp;Y1332&amp;"/5 (P"&amp;IF(ISNUMBER(SEARCH("X",AW1332)),"; X","")&amp;")"))))</f>
        <v/>
      </c>
      <c r="V1332" s="53">
        <f>LEN(AV1332)-LEN(SUBSTITUTE(AV1332,"Y",""))</f>
        <v/>
      </c>
      <c r="W1332" s="54">
        <f>IF(AR1332=1,LEN(AW1332)-LEN(SUBSTITUTE(AW1332,"Y","")),"")</f>
        <v/>
      </c>
      <c r="X1332" s="53">
        <f>5-(LEN(AV1332)-LEN(SUBSTITUTE(AV1332,"N","")))</f>
        <v/>
      </c>
      <c r="Y1332" s="54">
        <f>IF(AR1332=1,5-(LEN(AW1332)-LEN(SUBSTITUTE(AW1332,"N",""))),"")</f>
        <v/>
      </c>
      <c r="Z1332" s="55">
        <f>(V1332+5-X1332)/5</f>
        <v/>
      </c>
      <c r="AA1332" s="56">
        <f>IF(AR1332=1,(W1332+5-Y1332)/5,"")</f>
        <v/>
      </c>
      <c r="AB1332" s="57">
        <f>D1332*V1332/5</f>
        <v/>
      </c>
      <c r="AC1332" s="58">
        <f>IF(AR1332=1,D1332*W1332/5,"")</f>
        <v/>
      </c>
      <c r="AD1332" s="57">
        <f>D1332*X1332/5</f>
        <v/>
      </c>
      <c r="AE1332" s="58">
        <f>IF(AR1332=1,D1332*Y1332/5,"")</f>
        <v/>
      </c>
      <c r="AF1332" s="57">
        <f>D1332*Z1332</f>
        <v/>
      </c>
      <c r="AG1332" s="58">
        <f>IF(AR1332=1,D1332*AA1332,"")</f>
        <v/>
      </c>
      <c r="AH1332" s="14" t="inlineStr">
        <is>
          <t>Y: D1, D2, D3, D5 | N: none | X: none | U: D4. See dataset-specific evidence note in MCDM_Grades and the complete rules in MCDM_Rubric.</t>
        </is>
      </c>
      <c r="AI1332" s="27" t="n"/>
      <c r="AJ1332" s="14" t="inlineStr">
        <is>
          <t>https://www.kaggle.com/datasets/sovitrath/road-pothole-images-for-pothole-detection</t>
        </is>
      </c>
      <c r="AK1332" s="27" t="n"/>
      <c r="AL1332" s="14" t="inlineStr">
        <is>
          <t>P: primary documentation (not evaluator-verified data quality)</t>
        </is>
      </c>
      <c r="AM1332" s="27" t="n"/>
      <c r="AN1332" s="14" t="inlineStr">
        <is>
          <t>Kaggle dataset 877652 v2</t>
        </is>
      </c>
      <c r="AO1332" s="27" t="n"/>
      <c r="AP1332" s="14" t="inlineStr">
        <is>
          <t>2026-09-07</t>
        </is>
      </c>
      <c r="AQ1332" s="27" t="n"/>
      <c r="AR1332" s="14">
        <f>IF(AND(AS1332=5,LEN(AW1332)=5,LEN(SUBSTITUTE(SUBSTITUTE(SUBSTITUTE(SUBSTITUTE(AW1332,"Y",""),"N",""),"U",""),"X",""))=0),1,0)</f>
        <v/>
      </c>
      <c r="AS1332" s="14">
        <f>COUNTA(G1332,J1332,M1332,P1332,S1332)</f>
        <v/>
      </c>
      <c r="AT1332" s="14">
        <f>SUM(IF(OR(G1332="Y",G1332="N",G1332="U",G1332="X"),IF(G1332=F1332,1,0),0),IF(OR(J1332="Y",J1332="N",J1332="U",J1332="X"),IF(J1332=I1332,1,0),0),IF(OR(M1332="Y",M1332="N",M1332="U",M1332="X"),IF(M1332=L1332,1,0),0),IF(OR(P1332="Y",P1332="N",P1332="U",P1332="X"),IF(P1332=O1332,1,0),0),IF(OR(S1332="Y",S1332="N",S1332="U",S1332="X"),IF(S1332=R1332,1,0),0))</f>
        <v/>
      </c>
      <c r="AU1332" s="14">
        <f>A1332&amp;"|"&amp;LEFT(C1332,1)</f>
        <v/>
      </c>
      <c r="AV1332" s="14">
        <f>F1332&amp;I1332&amp;L1332&amp;O1332&amp;R1332</f>
        <v/>
      </c>
      <c r="AW1332" s="14">
        <f>G1332&amp;J1332&amp;M1332&amp;P1332&amp;S1332</f>
        <v/>
      </c>
    </row>
    <row r="1333" ht="70" customHeight="1">
      <c r="A1333" s="14" t="inlineStr">
        <is>
          <t>DS-167</t>
        </is>
      </c>
      <c r="B1333" s="14" t="inlineStr">
        <is>
          <t>Road Pothole Images for Pothole detection</t>
        </is>
      </c>
      <c r="C1333" s="14" t="inlineStr">
        <is>
          <t>C Sample Size</t>
        </is>
      </c>
      <c r="D1333" s="14">
        <f>MCDM_Settings!$D$10</f>
        <v/>
      </c>
      <c r="E1333" s="14" t="inlineStr">
        <is>
          <t>C1 Count originals</t>
        </is>
      </c>
      <c r="F1333" s="21" t="inlineStr">
        <is>
          <t>U</t>
        </is>
      </c>
      <c r="G1333" s="23" t="n"/>
      <c r="H1333" s="14" t="inlineStr">
        <is>
          <t>C2 Count each class</t>
        </is>
      </c>
      <c r="I1333" s="21" t="inlineStr">
        <is>
          <t>U</t>
        </is>
      </c>
      <c r="J1333" s="23" t="n"/>
      <c r="K1333" s="14" t="inlineStr">
        <is>
          <t>C3 Count each group</t>
        </is>
      </c>
      <c r="L1333" s="21" t="inlineStr">
        <is>
          <t>U</t>
        </is>
      </c>
      <c r="M1333" s="23" t="n"/>
      <c r="N1333" s="14" t="inlineStr">
        <is>
          <t>C4 Count each split</t>
        </is>
      </c>
      <c r="O1333" s="21" t="inlineStr">
        <is>
          <t>U</t>
        </is>
      </c>
      <c r="P1333" s="23" t="n"/>
      <c r="Q1333" s="14" t="inlineStr">
        <is>
          <t>C5 Justify the size</t>
        </is>
      </c>
      <c r="R1333" s="21" t="inlineStr">
        <is>
          <t>U</t>
        </is>
      </c>
      <c r="S1333" s="23" t="n"/>
      <c r="T1333" s="14">
        <f>IF(Z1333=0,IF(ISNUMBER(SEARCH("X",AV1333)),"Unrated (0-5; X)","Unrated (0-5)"),IF(Z1333=1,V1333&amp;"/5",V1333&amp;"-"&amp;X1333&amp;"/5 (P"&amp;IF(ISNUMBER(SEARCH("X",AV1333)),"; X","")&amp;")"))</f>
        <v/>
      </c>
      <c r="U1333" s="26">
        <f>IF(AS1333=0,"",IF(AR1333=0,"Incomplete/invalid",IF(AA1333=0,IF(ISNUMBER(SEARCH("X",AW1333)),"Unrated (0-5; X)","Unrated (0-5)"),IF(AA1333=1,W1333&amp;"/5",W1333&amp;"-"&amp;Y1333&amp;"/5 (P"&amp;IF(ISNUMBER(SEARCH("X",AW1333)),"; X","")&amp;")"))))</f>
        <v/>
      </c>
      <c r="V1333" s="53">
        <f>LEN(AV1333)-LEN(SUBSTITUTE(AV1333,"Y",""))</f>
        <v/>
      </c>
      <c r="W1333" s="54">
        <f>IF(AR1333=1,LEN(AW1333)-LEN(SUBSTITUTE(AW1333,"Y","")),"")</f>
        <v/>
      </c>
      <c r="X1333" s="53">
        <f>5-(LEN(AV1333)-LEN(SUBSTITUTE(AV1333,"N","")))</f>
        <v/>
      </c>
      <c r="Y1333" s="54">
        <f>IF(AR1333=1,5-(LEN(AW1333)-LEN(SUBSTITUTE(AW1333,"N",""))),"")</f>
        <v/>
      </c>
      <c r="Z1333" s="55">
        <f>(V1333+5-X1333)/5</f>
        <v/>
      </c>
      <c r="AA1333" s="56">
        <f>IF(AR1333=1,(W1333+5-Y1333)/5,"")</f>
        <v/>
      </c>
      <c r="AB1333" s="57">
        <f>D1333*V1333/5</f>
        <v/>
      </c>
      <c r="AC1333" s="58">
        <f>IF(AR1333=1,D1333*W1333/5,"")</f>
        <v/>
      </c>
      <c r="AD1333" s="57">
        <f>D1333*X1333/5</f>
        <v/>
      </c>
      <c r="AE1333" s="58">
        <f>IF(AR1333=1,D1333*Y1333/5,"")</f>
        <v/>
      </c>
      <c r="AF1333" s="57">
        <f>D1333*Z1333</f>
        <v/>
      </c>
      <c r="AG1333" s="58">
        <f>IF(AR1333=1,D1333*AA1333,"")</f>
        <v/>
      </c>
      <c r="AH1333" s="14" t="inlineStr">
        <is>
          <t>Y: none | N: none | X: none | U: C1, C2, C3, C4, C5. See dataset-specific evidence note in MCDM_Grades and the complete rules in MCDM_Rubric.</t>
        </is>
      </c>
      <c r="AI1333" s="27" t="n"/>
      <c r="AJ1333" s="14" t="inlineStr">
        <is>
          <t>https://www.kaggle.com/datasets/sovitrath/road-pothole-images-for-pothole-detection</t>
        </is>
      </c>
      <c r="AK1333" s="27" t="n"/>
      <c r="AL1333" s="14" t="inlineStr">
        <is>
          <t>P: primary documentation (not evaluator-verified data quality)</t>
        </is>
      </c>
      <c r="AM1333" s="27" t="n"/>
      <c r="AN1333" s="14" t="inlineStr">
        <is>
          <t>Kaggle dataset 877652 v2</t>
        </is>
      </c>
      <c r="AO1333" s="27" t="n"/>
      <c r="AP1333" s="14" t="inlineStr">
        <is>
          <t>2026-09-07</t>
        </is>
      </c>
      <c r="AQ1333" s="27" t="n"/>
      <c r="AR1333" s="14">
        <f>IF(AND(AS1333=5,LEN(AW1333)=5,LEN(SUBSTITUTE(SUBSTITUTE(SUBSTITUTE(SUBSTITUTE(AW1333,"Y",""),"N",""),"U",""),"X",""))=0),1,0)</f>
        <v/>
      </c>
      <c r="AS1333" s="14">
        <f>COUNTA(G1333,J1333,M1333,P1333,S1333)</f>
        <v/>
      </c>
      <c r="AT1333" s="14">
        <f>SUM(IF(OR(G1333="Y",G1333="N",G1333="U",G1333="X"),IF(G1333=F1333,1,0),0),IF(OR(J1333="Y",J1333="N",J1333="U",J1333="X"),IF(J1333=I1333,1,0),0),IF(OR(M1333="Y",M1333="N",M1333="U",M1333="X"),IF(M1333=L1333,1,0),0),IF(OR(P1333="Y",P1333="N",P1333="U",P1333="X"),IF(P1333=O1333,1,0),0),IF(OR(S1333="Y",S1333="N",S1333="U",S1333="X"),IF(S1333=R1333,1,0),0))</f>
        <v/>
      </c>
      <c r="AU1333" s="14">
        <f>A1333&amp;"|"&amp;LEFT(C1333,1)</f>
        <v/>
      </c>
      <c r="AV1333" s="14">
        <f>F1333&amp;I1333&amp;L1333&amp;O1333&amp;R1333</f>
        <v/>
      </c>
      <c r="AW1333" s="14">
        <f>G1333&amp;J1333&amp;M1333&amp;P1333&amp;S1333</f>
        <v/>
      </c>
    </row>
    <row r="1334" ht="70" customHeight="1">
      <c r="A1334" s="14" t="inlineStr">
        <is>
          <t>DS-167</t>
        </is>
      </c>
      <c r="B1334" s="14" t="inlineStr">
        <is>
          <t>Road Pothole Images for Pothole detection</t>
        </is>
      </c>
      <c r="C1334" s="14" t="inlineStr">
        <is>
          <t>R Domain Fit</t>
        </is>
      </c>
      <c r="D1334" s="14">
        <f>MCDM_Settings!$D$11</f>
        <v/>
      </c>
      <c r="E1334" s="14" t="inlineStr">
        <is>
          <t>R1 Define the domain</t>
        </is>
      </c>
      <c r="F1334" s="21" t="inlineStr">
        <is>
          <t>U</t>
        </is>
      </c>
      <c r="G1334" s="23" t="n"/>
      <c r="H1334" s="14" t="inlineStr">
        <is>
          <t>R2 Describe coverage</t>
        </is>
      </c>
      <c r="I1334" s="21" t="inlineStr">
        <is>
          <t>U</t>
        </is>
      </c>
      <c r="J1334" s="23" t="n"/>
      <c r="K1334" s="14" t="inlineStr">
        <is>
          <t>R3 Compare the target</t>
        </is>
      </c>
      <c r="L1334" s="21" t="inlineStr">
        <is>
          <t>U</t>
        </is>
      </c>
      <c r="M1334" s="23" t="n"/>
      <c r="N1334" s="14" t="inlineStr">
        <is>
          <t>R4 Check for bias</t>
        </is>
      </c>
      <c r="O1334" s="21" t="inlineStr">
        <is>
          <t>U</t>
        </is>
      </c>
      <c r="P1334" s="23" t="n"/>
      <c r="Q1334" s="14" t="inlineStr">
        <is>
          <t>R5 Test a new domain</t>
        </is>
      </c>
      <c r="R1334" s="21" t="inlineStr">
        <is>
          <t>U</t>
        </is>
      </c>
      <c r="S1334" s="23" t="n"/>
      <c r="T1334" s="14">
        <f>IF(Z1334=0,IF(ISNUMBER(SEARCH("X",AV1334)),"Unrated (0-5; X)","Unrated (0-5)"),IF(Z1334=1,V1334&amp;"/5",V1334&amp;"-"&amp;X1334&amp;"/5 (P"&amp;IF(ISNUMBER(SEARCH("X",AV1334)),"; X","")&amp;")"))</f>
        <v/>
      </c>
      <c r="U1334" s="26">
        <f>IF(AS1334=0,"",IF(AR1334=0,"Incomplete/invalid",IF(AA1334=0,IF(ISNUMBER(SEARCH("X",AW1334)),"Unrated (0-5; X)","Unrated (0-5)"),IF(AA1334=1,W1334&amp;"/5",W1334&amp;"-"&amp;Y1334&amp;"/5 (P"&amp;IF(ISNUMBER(SEARCH("X",AW1334)),"; X","")&amp;")"))))</f>
        <v/>
      </c>
      <c r="V1334" s="53">
        <f>LEN(AV1334)-LEN(SUBSTITUTE(AV1334,"Y",""))</f>
        <v/>
      </c>
      <c r="W1334" s="54">
        <f>IF(AR1334=1,LEN(AW1334)-LEN(SUBSTITUTE(AW1334,"Y","")),"")</f>
        <v/>
      </c>
      <c r="X1334" s="53">
        <f>5-(LEN(AV1334)-LEN(SUBSTITUTE(AV1334,"N","")))</f>
        <v/>
      </c>
      <c r="Y1334" s="54">
        <f>IF(AR1334=1,5-(LEN(AW1334)-LEN(SUBSTITUTE(AW1334,"N",""))),"")</f>
        <v/>
      </c>
      <c r="Z1334" s="55">
        <f>(V1334+5-X1334)/5</f>
        <v/>
      </c>
      <c r="AA1334" s="56">
        <f>IF(AR1334=1,(W1334+5-Y1334)/5,"")</f>
        <v/>
      </c>
      <c r="AB1334" s="57">
        <f>D1334*V1334/5</f>
        <v/>
      </c>
      <c r="AC1334" s="58">
        <f>IF(AR1334=1,D1334*W1334/5,"")</f>
        <v/>
      </c>
      <c r="AD1334" s="57">
        <f>D1334*X1334/5</f>
        <v/>
      </c>
      <c r="AE1334" s="58">
        <f>IF(AR1334=1,D1334*Y1334/5,"")</f>
        <v/>
      </c>
      <c r="AF1334" s="57">
        <f>D1334*Z1334</f>
        <v/>
      </c>
      <c r="AG1334" s="58">
        <f>IF(AR1334=1,D1334*AA1334,"")</f>
        <v/>
      </c>
      <c r="AH1334" s="14" t="inlineStr">
        <is>
          <t>Y: none | N: none | X: none | U: R1, R2, R3, R4, R5. See dataset-specific evidence note in MCDM_Grades and the complete rules in MCDM_Rubric.</t>
        </is>
      </c>
      <c r="AI1334" s="27" t="n"/>
      <c r="AJ1334" s="14" t="inlineStr">
        <is>
          <t>https://www.kaggle.com/datasets/sovitrath/road-pothole-images-for-pothole-detection</t>
        </is>
      </c>
      <c r="AK1334" s="27" t="n"/>
      <c r="AL1334" s="14" t="inlineStr">
        <is>
          <t>P: primary documentation (not evaluator-verified data quality)</t>
        </is>
      </c>
      <c r="AM1334" s="27" t="n"/>
      <c r="AN1334" s="14" t="inlineStr">
        <is>
          <t>Kaggle dataset 877652 v2</t>
        </is>
      </c>
      <c r="AO1334" s="27" t="n"/>
      <c r="AP1334" s="14" t="inlineStr">
        <is>
          <t>2026-09-07</t>
        </is>
      </c>
      <c r="AQ1334" s="27" t="n"/>
      <c r="AR1334" s="14">
        <f>IF(AND(AS1334=5,LEN(AW1334)=5,LEN(SUBSTITUTE(SUBSTITUTE(SUBSTITUTE(SUBSTITUTE(AW1334,"Y",""),"N",""),"U",""),"X",""))=0),1,0)</f>
        <v/>
      </c>
      <c r="AS1334" s="14">
        <f>COUNTA(G1334,J1334,M1334,P1334,S1334)</f>
        <v/>
      </c>
      <c r="AT1334" s="14">
        <f>SUM(IF(OR(G1334="Y",G1334="N",G1334="U",G1334="X"),IF(G1334=F1334,1,0),0),IF(OR(J1334="Y",J1334="N",J1334="U",J1334="X"),IF(J1334=I1334,1,0),0),IF(OR(M1334="Y",M1334="N",M1334="U",M1334="X"),IF(M1334=L1334,1,0),0),IF(OR(P1334="Y",P1334="N",P1334="U",P1334="X"),IF(P1334=O1334,1,0),0),IF(OR(S1334="Y",S1334="N",S1334="U",S1334="X"),IF(S1334=R1334,1,0),0))</f>
        <v/>
      </c>
      <c r="AU1334" s="14">
        <f>A1334&amp;"|"&amp;LEFT(C1334,1)</f>
        <v/>
      </c>
      <c r="AV1334" s="14">
        <f>F1334&amp;I1334&amp;L1334&amp;O1334&amp;R1334</f>
        <v/>
      </c>
      <c r="AW1334" s="14">
        <f>G1334&amp;J1334&amp;M1334&amp;P1334&amp;S1334</f>
        <v/>
      </c>
    </row>
    <row r="1335" ht="70" customHeight="1">
      <c r="A1335" s="14" t="inlineStr">
        <is>
          <t>DS-167</t>
        </is>
      </c>
      <c r="B1335" s="14" t="inlineStr">
        <is>
          <t>Road Pothole Images for Pothole detection</t>
        </is>
      </c>
      <c r="C1335" s="14" t="inlineStr">
        <is>
          <t>M Sensor Details</t>
        </is>
      </c>
      <c r="D1335" s="14">
        <f>MCDM_Settings!$D$12</f>
        <v/>
      </c>
      <c r="E1335" s="14" t="inlineStr">
        <is>
          <t>M1 Identify equipment</t>
        </is>
      </c>
      <c r="F1335" s="21" t="inlineStr">
        <is>
          <t>U</t>
        </is>
      </c>
      <c r="G1335" s="23" t="n"/>
      <c r="H1335" s="14" t="inlineStr">
        <is>
          <t>M2 Specify the scale</t>
        </is>
      </c>
      <c r="I1335" s="21" t="inlineStr">
        <is>
          <t>U</t>
        </is>
      </c>
      <c r="J1335" s="23" t="n"/>
      <c r="K1335" s="14" t="inlineStr">
        <is>
          <t>M3 Locate the records</t>
        </is>
      </c>
      <c r="L1335" s="21" t="inlineStr">
        <is>
          <t>U</t>
        </is>
      </c>
      <c r="M1335" s="23" t="n"/>
      <c r="N1335" s="14" t="inlineStr">
        <is>
          <t>M4 Report precision</t>
        </is>
      </c>
      <c r="O1335" s="21" t="inlineStr">
        <is>
          <t>U</t>
        </is>
      </c>
      <c r="P1335" s="23" t="n"/>
      <c r="Q1335" s="14" t="inlineStr">
        <is>
          <t>M5 Explain processing</t>
        </is>
      </c>
      <c r="R1335" s="21" t="inlineStr">
        <is>
          <t>U</t>
        </is>
      </c>
      <c r="S1335" s="23" t="n"/>
      <c r="T1335" s="14">
        <f>IF(Z1335=0,IF(ISNUMBER(SEARCH("X",AV1335)),"Unrated (0-5; X)","Unrated (0-5)"),IF(Z1335=1,V1335&amp;"/5",V1335&amp;"-"&amp;X1335&amp;"/5 (P"&amp;IF(ISNUMBER(SEARCH("X",AV1335)),"; X","")&amp;")"))</f>
        <v/>
      </c>
      <c r="U1335" s="26">
        <f>IF(AS1335=0,"",IF(AR1335=0,"Incomplete/invalid",IF(AA1335=0,IF(ISNUMBER(SEARCH("X",AW1335)),"Unrated (0-5; X)","Unrated (0-5)"),IF(AA1335=1,W1335&amp;"/5",W1335&amp;"-"&amp;Y1335&amp;"/5 (P"&amp;IF(ISNUMBER(SEARCH("X",AW1335)),"; X","")&amp;")"))))</f>
        <v/>
      </c>
      <c r="V1335" s="53">
        <f>LEN(AV1335)-LEN(SUBSTITUTE(AV1335,"Y",""))</f>
        <v/>
      </c>
      <c r="W1335" s="54">
        <f>IF(AR1335=1,LEN(AW1335)-LEN(SUBSTITUTE(AW1335,"Y","")),"")</f>
        <v/>
      </c>
      <c r="X1335" s="53">
        <f>5-(LEN(AV1335)-LEN(SUBSTITUTE(AV1335,"N","")))</f>
        <v/>
      </c>
      <c r="Y1335" s="54">
        <f>IF(AR1335=1,5-(LEN(AW1335)-LEN(SUBSTITUTE(AW1335,"N",""))),"")</f>
        <v/>
      </c>
      <c r="Z1335" s="55">
        <f>(V1335+5-X1335)/5</f>
        <v/>
      </c>
      <c r="AA1335" s="56">
        <f>IF(AR1335=1,(W1335+5-Y1335)/5,"")</f>
        <v/>
      </c>
      <c r="AB1335" s="57">
        <f>D1335*V1335/5</f>
        <v/>
      </c>
      <c r="AC1335" s="58">
        <f>IF(AR1335=1,D1335*W1335/5,"")</f>
        <v/>
      </c>
      <c r="AD1335" s="57">
        <f>D1335*X1335/5</f>
        <v/>
      </c>
      <c r="AE1335" s="58">
        <f>IF(AR1335=1,D1335*Y1335/5,"")</f>
        <v/>
      </c>
      <c r="AF1335" s="57">
        <f>D1335*Z1335</f>
        <v/>
      </c>
      <c r="AG1335" s="58">
        <f>IF(AR1335=1,D1335*AA1335,"")</f>
        <v/>
      </c>
      <c r="AH1335" s="14" t="inlineStr">
        <is>
          <t>Y: none | N: none | X: none | U: M1, M2, M3, M4, M5. See dataset-specific evidence note in MCDM_Grades and the complete rules in MCDM_Rubric.</t>
        </is>
      </c>
      <c r="AI1335" s="27" t="n"/>
      <c r="AJ1335" s="14" t="inlineStr">
        <is>
          <t>https://www.kaggle.com/datasets/sovitrath/road-pothole-images-for-pothole-detection</t>
        </is>
      </c>
      <c r="AK1335" s="27" t="n"/>
      <c r="AL1335" s="14" t="inlineStr">
        <is>
          <t>P: primary documentation (not evaluator-verified data quality)</t>
        </is>
      </c>
      <c r="AM1335" s="27" t="n"/>
      <c r="AN1335" s="14" t="inlineStr">
        <is>
          <t>Kaggle dataset 877652 v2</t>
        </is>
      </c>
      <c r="AO1335" s="27" t="n"/>
      <c r="AP1335" s="14" t="inlineStr">
        <is>
          <t>2026-09-07</t>
        </is>
      </c>
      <c r="AQ1335" s="27" t="n"/>
      <c r="AR1335" s="14">
        <f>IF(AND(AS1335=5,LEN(AW1335)=5,LEN(SUBSTITUTE(SUBSTITUTE(SUBSTITUTE(SUBSTITUTE(AW1335,"Y",""),"N",""),"U",""),"X",""))=0),1,0)</f>
        <v/>
      </c>
      <c r="AS1335" s="14">
        <f>COUNTA(G1335,J1335,M1335,P1335,S1335)</f>
        <v/>
      </c>
      <c r="AT1335" s="14">
        <f>SUM(IF(OR(G1335="Y",G1335="N",G1335="U",G1335="X"),IF(G1335=F1335,1,0),0),IF(OR(J1335="Y",J1335="N",J1335="U",J1335="X"),IF(J1335=I1335,1,0),0),IF(OR(M1335="Y",M1335="N",M1335="U",M1335="X"),IF(M1335=L1335,1,0),0),IF(OR(P1335="Y",P1335="N",P1335="U",P1335="X"),IF(P1335=O1335,1,0),0),IF(OR(S1335="Y",S1335="N",S1335="U",S1335="X"),IF(S1335=R1335,1,0),0))</f>
        <v/>
      </c>
      <c r="AU1335" s="14">
        <f>A1335&amp;"|"&amp;LEFT(C1335,1)</f>
        <v/>
      </c>
      <c r="AV1335" s="14">
        <f>F1335&amp;I1335&amp;L1335&amp;O1335&amp;R1335</f>
        <v/>
      </c>
      <c r="AW1335" s="14">
        <f>G1335&amp;J1335&amp;M1335&amp;P1335&amp;S1335</f>
        <v/>
      </c>
    </row>
    <row r="1336" ht="70" customHeight="1">
      <c r="A1336" s="14" t="inlineStr">
        <is>
          <t>DS-167</t>
        </is>
      </c>
      <c r="B1336" s="14" t="inlineStr">
        <is>
          <t>Road Pothole Images for Pothole detection</t>
        </is>
      </c>
      <c r="C1336" s="14" t="inlineStr">
        <is>
          <t>V Test Readiness</t>
        </is>
      </c>
      <c r="D1336" s="14">
        <f>MCDM_Settings!$D$13</f>
        <v/>
      </c>
      <c r="E1336" s="14" t="inlineStr">
        <is>
          <t>V1 Identify test data</t>
        </is>
      </c>
      <c r="F1336" s="21" t="inlineStr">
        <is>
          <t>U</t>
        </is>
      </c>
      <c r="G1336" s="23" t="n"/>
      <c r="H1336" s="14" t="inlineStr">
        <is>
          <t>V2 Define the splits</t>
        </is>
      </c>
      <c r="I1336" s="21" t="inlineStr">
        <is>
          <t>U</t>
        </is>
      </c>
      <c r="J1336" s="23" t="n"/>
      <c r="K1336" s="14" t="inlineStr">
        <is>
          <t>V3 Prevent leakage</t>
        </is>
      </c>
      <c r="L1336" s="21" t="inlineStr">
        <is>
          <t>U</t>
        </is>
      </c>
      <c r="M1336" s="23" t="n"/>
      <c r="N1336" s="14" t="inlineStr">
        <is>
          <t>V4 Provide a baseline</t>
        </is>
      </c>
      <c r="O1336" s="21" t="inlineStr">
        <is>
          <t>U</t>
        </is>
      </c>
      <c r="P1336" s="23" t="n"/>
      <c r="Q1336" s="14" t="inlineStr">
        <is>
          <t>V5 Report uncertainty</t>
        </is>
      </c>
      <c r="R1336" s="21" t="inlineStr">
        <is>
          <t>U</t>
        </is>
      </c>
      <c r="S1336" s="23" t="n"/>
      <c r="T1336" s="14">
        <f>IF(Z1336=0,IF(ISNUMBER(SEARCH("X",AV1336)),"Unrated (0-5; X)","Unrated (0-5)"),IF(Z1336=1,V1336&amp;"/5",V1336&amp;"-"&amp;X1336&amp;"/5 (P"&amp;IF(ISNUMBER(SEARCH("X",AV1336)),"; X","")&amp;")"))</f>
        <v/>
      </c>
      <c r="U1336" s="26">
        <f>IF(AS1336=0,"",IF(AR1336=0,"Incomplete/invalid",IF(AA1336=0,IF(ISNUMBER(SEARCH("X",AW1336)),"Unrated (0-5; X)","Unrated (0-5)"),IF(AA1336=1,W1336&amp;"/5",W1336&amp;"-"&amp;Y1336&amp;"/5 (P"&amp;IF(ISNUMBER(SEARCH("X",AW1336)),"; X","")&amp;")"))))</f>
        <v/>
      </c>
      <c r="V1336" s="53">
        <f>LEN(AV1336)-LEN(SUBSTITUTE(AV1336,"Y",""))</f>
        <v/>
      </c>
      <c r="W1336" s="54">
        <f>IF(AR1336=1,LEN(AW1336)-LEN(SUBSTITUTE(AW1336,"Y","")),"")</f>
        <v/>
      </c>
      <c r="X1336" s="53">
        <f>5-(LEN(AV1336)-LEN(SUBSTITUTE(AV1336,"N","")))</f>
        <v/>
      </c>
      <c r="Y1336" s="54">
        <f>IF(AR1336=1,5-(LEN(AW1336)-LEN(SUBSTITUTE(AW1336,"N",""))),"")</f>
        <v/>
      </c>
      <c r="Z1336" s="55">
        <f>(V1336+5-X1336)/5</f>
        <v/>
      </c>
      <c r="AA1336" s="56">
        <f>IF(AR1336=1,(W1336+5-Y1336)/5,"")</f>
        <v/>
      </c>
      <c r="AB1336" s="57">
        <f>D1336*V1336/5</f>
        <v/>
      </c>
      <c r="AC1336" s="58">
        <f>IF(AR1336=1,D1336*W1336/5,"")</f>
        <v/>
      </c>
      <c r="AD1336" s="57">
        <f>D1336*X1336/5</f>
        <v/>
      </c>
      <c r="AE1336" s="58">
        <f>IF(AR1336=1,D1336*Y1336/5,"")</f>
        <v/>
      </c>
      <c r="AF1336" s="57">
        <f>D1336*Z1336</f>
        <v/>
      </c>
      <c r="AG1336" s="58">
        <f>IF(AR1336=1,D1336*AA1336,"")</f>
        <v/>
      </c>
      <c r="AH1336" s="14" t="inlineStr">
        <is>
          <t>Y: none | N: none | X: none | U: V1, V2, V3, V4, V5. See dataset-specific evidence note in MCDM_Grades and the complete rules in MCDM_Rubric.</t>
        </is>
      </c>
      <c r="AI1336" s="27" t="n"/>
      <c r="AJ1336" s="14" t="inlineStr">
        <is>
          <t>https://www.kaggle.com/datasets/sovitrath/road-pothole-images-for-pothole-detection</t>
        </is>
      </c>
      <c r="AK1336" s="27" t="n"/>
      <c r="AL1336" s="14" t="inlineStr">
        <is>
          <t>P: primary documentation (not evaluator-verified data quality)</t>
        </is>
      </c>
      <c r="AM1336" s="27" t="n"/>
      <c r="AN1336" s="14" t="inlineStr">
        <is>
          <t>Kaggle dataset 877652 v2</t>
        </is>
      </c>
      <c r="AO1336" s="27" t="n"/>
      <c r="AP1336" s="14" t="inlineStr">
        <is>
          <t>2026-09-07</t>
        </is>
      </c>
      <c r="AQ1336" s="27" t="n"/>
      <c r="AR1336" s="14">
        <f>IF(AND(AS1336=5,LEN(AW1336)=5,LEN(SUBSTITUTE(SUBSTITUTE(SUBSTITUTE(SUBSTITUTE(AW1336,"Y",""),"N",""),"U",""),"X",""))=0),1,0)</f>
        <v/>
      </c>
      <c r="AS1336" s="14">
        <f>COUNTA(G1336,J1336,M1336,P1336,S1336)</f>
        <v/>
      </c>
      <c r="AT1336" s="14">
        <f>SUM(IF(OR(G1336="Y",G1336="N",G1336="U",G1336="X"),IF(G1336=F1336,1,0),0),IF(OR(J1336="Y",J1336="N",J1336="U",J1336="X"),IF(J1336=I1336,1,0),0),IF(OR(M1336="Y",M1336="N",M1336="U",M1336="X"),IF(M1336=L1336,1,0),0),IF(OR(P1336="Y",P1336="N",P1336="U",P1336="X"),IF(P1336=O1336,1,0),0),IF(OR(S1336="Y",S1336="N",S1336="U",S1336="X"),IF(S1336=R1336,1,0),0))</f>
        <v/>
      </c>
      <c r="AU1336" s="14">
        <f>A1336&amp;"|"&amp;LEFT(C1336,1)</f>
        <v/>
      </c>
      <c r="AV1336" s="14">
        <f>F1336&amp;I1336&amp;L1336&amp;O1336&amp;R1336</f>
        <v/>
      </c>
      <c r="AW1336" s="14">
        <f>G1336&amp;J1336&amp;M1336&amp;P1336&amp;S1336</f>
        <v/>
      </c>
    </row>
    <row r="1337" ht="70" customHeight="1">
      <c r="A1337" s="14" t="inlineStr">
        <is>
          <t>DS-167</t>
        </is>
      </c>
      <c r="B1337" s="14" t="inlineStr">
        <is>
          <t>Road Pothole Images for Pothole detection</t>
        </is>
      </c>
      <c r="C1337" s="14" t="inlineStr">
        <is>
          <t>E Engineering Value</t>
        </is>
      </c>
      <c r="D1337" s="14">
        <f>MCDM_Settings!$D$14</f>
        <v/>
      </c>
      <c r="E1337" s="14" t="inlineStr">
        <is>
          <t>E1 Define the outcome</t>
        </is>
      </c>
      <c r="F1337" s="21" t="inlineStr">
        <is>
          <t>U</t>
        </is>
      </c>
      <c r="G1337" s="23" t="n"/>
      <c r="H1337" s="14" t="inlineStr">
        <is>
          <t>E2 Provide measurements</t>
        </is>
      </c>
      <c r="I1337" s="21" t="inlineStr">
        <is>
          <t>U</t>
        </is>
      </c>
      <c r="J1337" s="23" t="n"/>
      <c r="K1337" s="14" t="inlineStr">
        <is>
          <t>E3 Link the records</t>
        </is>
      </c>
      <c r="L1337" s="21" t="inlineStr">
        <is>
          <t>U</t>
        </is>
      </c>
      <c r="M1337" s="23" t="n"/>
      <c r="N1337" s="14" t="inlineStr">
        <is>
          <t>E4 Map agency needs</t>
        </is>
      </c>
      <c r="O1337" s="21" t="inlineStr">
        <is>
          <t>U</t>
        </is>
      </c>
      <c r="P1337" s="23" t="n"/>
      <c r="Q1337" s="14" t="inlineStr">
        <is>
          <t>E5 Validate the decision</t>
        </is>
      </c>
      <c r="R1337" s="21" t="inlineStr">
        <is>
          <t>U</t>
        </is>
      </c>
      <c r="S1337" s="23" t="n"/>
      <c r="T1337" s="14">
        <f>IF(Z1337=0,IF(ISNUMBER(SEARCH("X",AV1337)),"Unrated (0-5; X)","Unrated (0-5)"),IF(Z1337=1,V1337&amp;"/5",V1337&amp;"-"&amp;X1337&amp;"/5 (P"&amp;IF(ISNUMBER(SEARCH("X",AV1337)),"; X","")&amp;")"))</f>
        <v/>
      </c>
      <c r="U1337" s="26">
        <f>IF(AS1337=0,"",IF(AR1337=0,"Incomplete/invalid",IF(AA1337=0,IF(ISNUMBER(SEARCH("X",AW1337)),"Unrated (0-5; X)","Unrated (0-5)"),IF(AA1337=1,W1337&amp;"/5",W1337&amp;"-"&amp;Y1337&amp;"/5 (P"&amp;IF(ISNUMBER(SEARCH("X",AW1337)),"; X","")&amp;")"))))</f>
        <v/>
      </c>
      <c r="V1337" s="53">
        <f>LEN(AV1337)-LEN(SUBSTITUTE(AV1337,"Y",""))</f>
        <v/>
      </c>
      <c r="W1337" s="54">
        <f>IF(AR1337=1,LEN(AW1337)-LEN(SUBSTITUTE(AW1337,"Y","")),"")</f>
        <v/>
      </c>
      <c r="X1337" s="53">
        <f>5-(LEN(AV1337)-LEN(SUBSTITUTE(AV1337,"N","")))</f>
        <v/>
      </c>
      <c r="Y1337" s="54">
        <f>IF(AR1337=1,5-(LEN(AW1337)-LEN(SUBSTITUTE(AW1337,"N",""))),"")</f>
        <v/>
      </c>
      <c r="Z1337" s="55">
        <f>(V1337+5-X1337)/5</f>
        <v/>
      </c>
      <c r="AA1337" s="56">
        <f>IF(AR1337=1,(W1337+5-Y1337)/5,"")</f>
        <v/>
      </c>
      <c r="AB1337" s="57">
        <f>D1337*V1337/5</f>
        <v/>
      </c>
      <c r="AC1337" s="58">
        <f>IF(AR1337=1,D1337*W1337/5,"")</f>
        <v/>
      </c>
      <c r="AD1337" s="57">
        <f>D1337*X1337/5</f>
        <v/>
      </c>
      <c r="AE1337" s="58">
        <f>IF(AR1337=1,D1337*Y1337/5,"")</f>
        <v/>
      </c>
      <c r="AF1337" s="57">
        <f>D1337*Z1337</f>
        <v/>
      </c>
      <c r="AG1337" s="58">
        <f>IF(AR1337=1,D1337*AA1337,"")</f>
        <v/>
      </c>
      <c r="AH1337" s="14" t="inlineStr">
        <is>
          <t>Y: none | N: none | X: none | U: E1, E2, E3, E4, E5. See dataset-specific evidence note in MCDM_Grades and the complete rules in MCDM_Rubric.</t>
        </is>
      </c>
      <c r="AI1337" s="27" t="n"/>
      <c r="AJ1337" s="14" t="inlineStr">
        <is>
          <t>https://www.kaggle.com/datasets/sovitrath/road-pothole-images-for-pothole-detection</t>
        </is>
      </c>
      <c r="AK1337" s="27" t="n"/>
      <c r="AL1337" s="14" t="inlineStr">
        <is>
          <t>P: primary documentation (not evaluator-verified data quality)</t>
        </is>
      </c>
      <c r="AM1337" s="27" t="n"/>
      <c r="AN1337" s="14" t="inlineStr">
        <is>
          <t>Kaggle dataset 877652 v2</t>
        </is>
      </c>
      <c r="AO1337" s="27" t="n"/>
      <c r="AP1337" s="14" t="inlineStr">
        <is>
          <t>2026-09-07</t>
        </is>
      </c>
      <c r="AQ1337" s="27" t="n"/>
      <c r="AR1337" s="14">
        <f>IF(AND(AS1337=5,LEN(AW1337)=5,LEN(SUBSTITUTE(SUBSTITUTE(SUBSTITUTE(SUBSTITUTE(AW1337,"Y",""),"N",""),"U",""),"X",""))=0),1,0)</f>
        <v/>
      </c>
      <c r="AS1337" s="14">
        <f>COUNTA(G1337,J1337,M1337,P1337,S1337)</f>
        <v/>
      </c>
      <c r="AT1337" s="14">
        <f>SUM(IF(OR(G1337="Y",G1337="N",G1337="U",G1337="X"),IF(G1337=F1337,1,0),0),IF(OR(J1337="Y",J1337="N",J1337="U",J1337="X"),IF(J1337=I1337,1,0),0),IF(OR(M1337="Y",M1337="N",M1337="U",M1337="X"),IF(M1337=L1337,1,0),0),IF(OR(P1337="Y",P1337="N",P1337="U",P1337="X"),IF(P1337=O1337,1,0),0),IF(OR(S1337="Y",S1337="N",S1337="U",S1337="X"),IF(S1337=R1337,1,0),0))</f>
        <v/>
      </c>
      <c r="AU1337" s="14">
        <f>A1337&amp;"|"&amp;LEFT(C1337,1)</f>
        <v/>
      </c>
      <c r="AV1337" s="14">
        <f>F1337&amp;I1337&amp;L1337&amp;O1337&amp;R1337</f>
        <v/>
      </c>
      <c r="AW1337" s="14">
        <f>G1337&amp;J1337&amp;M1337&amp;P1337&amp;S1337</f>
        <v/>
      </c>
    </row>
    <row r="1338" ht="70" customHeight="1">
      <c r="A1338" s="14" t="inlineStr">
        <is>
          <t>DS-168</t>
        </is>
      </c>
      <c r="B1338" s="14" t="inlineStr">
        <is>
          <t>Road Quality Dataset</t>
        </is>
      </c>
      <c r="C1338" s="14" t="inlineStr">
        <is>
          <t>A Access</t>
        </is>
      </c>
      <c r="D1338" s="14">
        <f>MCDM_Settings!$D$7</f>
        <v/>
      </c>
      <c r="E1338" s="14" t="inlineStr">
        <is>
          <t>A1 Find the release</t>
        </is>
      </c>
      <c r="F1338" s="21" t="inlineStr">
        <is>
          <t>Y</t>
        </is>
      </c>
      <c r="G1338" s="23" t="n"/>
      <c r="H1338" s="14" t="inlineStr">
        <is>
          <t>A2 Get the data</t>
        </is>
      </c>
      <c r="I1338" s="21" t="inlineStr">
        <is>
          <t>Y</t>
        </is>
      </c>
      <c r="J1338" s="23" t="n"/>
      <c r="K1338" s="14" t="inlineStr">
        <is>
          <t>A3 Check the license</t>
        </is>
      </c>
      <c r="L1338" s="21" t="inlineStr">
        <is>
          <t>Y</t>
        </is>
      </c>
      <c r="M1338" s="23" t="n"/>
      <c r="N1338" s="14" t="inlineStr">
        <is>
          <t>A4 Check other rights</t>
        </is>
      </c>
      <c r="O1338" s="21" t="inlineStr">
        <is>
          <t>U</t>
        </is>
      </c>
      <c r="P1338" s="23" t="n"/>
      <c r="Q1338" s="14" t="inlineStr">
        <is>
          <t>A5 Open a sample</t>
        </is>
      </c>
      <c r="R1338" s="21" t="inlineStr">
        <is>
          <t>U</t>
        </is>
      </c>
      <c r="S1338" s="23" t="n"/>
      <c r="T1338" s="14">
        <f>IF(Z1338=0,IF(ISNUMBER(SEARCH("X",AV1338)),"Unrated (0-5; X)","Unrated (0-5)"),IF(Z1338=1,V1338&amp;"/5",V1338&amp;"-"&amp;X1338&amp;"/5 (P"&amp;IF(ISNUMBER(SEARCH("X",AV1338)),"; X","")&amp;")"))</f>
        <v/>
      </c>
      <c r="U1338" s="26">
        <f>IF(AS1338=0,"",IF(AR1338=0,"Incomplete/invalid",IF(AA1338=0,IF(ISNUMBER(SEARCH("X",AW1338)),"Unrated (0-5; X)","Unrated (0-5)"),IF(AA1338=1,W1338&amp;"/5",W1338&amp;"-"&amp;Y1338&amp;"/5 (P"&amp;IF(ISNUMBER(SEARCH("X",AW1338)),"; X","")&amp;")"))))</f>
        <v/>
      </c>
      <c r="V1338" s="53">
        <f>LEN(AV1338)-LEN(SUBSTITUTE(AV1338,"Y",""))</f>
        <v/>
      </c>
      <c r="W1338" s="54">
        <f>IF(AR1338=1,LEN(AW1338)-LEN(SUBSTITUTE(AW1338,"Y","")),"")</f>
        <v/>
      </c>
      <c r="X1338" s="53">
        <f>5-(LEN(AV1338)-LEN(SUBSTITUTE(AV1338,"N","")))</f>
        <v/>
      </c>
      <c r="Y1338" s="54">
        <f>IF(AR1338=1,5-(LEN(AW1338)-LEN(SUBSTITUTE(AW1338,"N",""))),"")</f>
        <v/>
      </c>
      <c r="Z1338" s="55">
        <f>(V1338+5-X1338)/5</f>
        <v/>
      </c>
      <c r="AA1338" s="56">
        <f>IF(AR1338=1,(W1338+5-Y1338)/5,"")</f>
        <v/>
      </c>
      <c r="AB1338" s="57">
        <f>D1338*V1338/5</f>
        <v/>
      </c>
      <c r="AC1338" s="58">
        <f>IF(AR1338=1,D1338*W1338/5,"")</f>
        <v/>
      </c>
      <c r="AD1338" s="57">
        <f>D1338*X1338/5</f>
        <v/>
      </c>
      <c r="AE1338" s="58">
        <f>IF(AR1338=1,D1338*Y1338/5,"")</f>
        <v/>
      </c>
      <c r="AF1338" s="57">
        <f>D1338*Z1338</f>
        <v/>
      </c>
      <c r="AG1338" s="58">
        <f>IF(AR1338=1,D1338*AA1338,"")</f>
        <v/>
      </c>
      <c r="AH1338" s="14" t="inlineStr">
        <is>
          <t>Y: A1, A2, A3 | N: none | X: none | U: A4, A5. See dataset-specific evidence note in MCDM_Grades and the complete rules in MCDM_Rubric.</t>
        </is>
      </c>
      <c r="AI1338" s="27" t="n"/>
      <c r="AJ1338" s="14" t="inlineStr">
        <is>
          <t>https://www.kaggle.com/datasets/nickkotarelas/road-quality-dataset</t>
        </is>
      </c>
      <c r="AK1338" s="27" t="n"/>
      <c r="AL1338" s="14" t="inlineStr">
        <is>
          <t>P: primary documentation (not evaluator-verified data quality)</t>
        </is>
      </c>
      <c r="AM1338" s="27" t="n"/>
      <c r="AN1338" s="14" t="inlineStr">
        <is>
          <t>Kaggle dataset 5211954 v2</t>
        </is>
      </c>
      <c r="AO1338" s="27" t="n"/>
      <c r="AP1338" s="14" t="inlineStr">
        <is>
          <t>2026-09-07</t>
        </is>
      </c>
      <c r="AQ1338" s="27" t="n"/>
      <c r="AR1338" s="14">
        <f>IF(AND(AS1338=5,LEN(AW1338)=5,LEN(SUBSTITUTE(SUBSTITUTE(SUBSTITUTE(SUBSTITUTE(AW1338,"Y",""),"N",""),"U",""),"X",""))=0),1,0)</f>
        <v/>
      </c>
      <c r="AS1338" s="14">
        <f>COUNTA(G1338,J1338,M1338,P1338,S1338)</f>
        <v/>
      </c>
      <c r="AT1338" s="14">
        <f>SUM(IF(OR(G1338="Y",G1338="N",G1338="U",G1338="X"),IF(G1338=F1338,1,0),0),IF(OR(J1338="Y",J1338="N",J1338="U",J1338="X"),IF(J1338=I1338,1,0),0),IF(OR(M1338="Y",M1338="N",M1338="U",M1338="X"),IF(M1338=L1338,1,0),0),IF(OR(P1338="Y",P1338="N",P1338="U",P1338="X"),IF(P1338=O1338,1,0),0),IF(OR(S1338="Y",S1338="N",S1338="U",S1338="X"),IF(S1338=R1338,1,0),0))</f>
        <v/>
      </c>
      <c r="AU1338" s="14">
        <f>A1338&amp;"|"&amp;LEFT(C1338,1)</f>
        <v/>
      </c>
      <c r="AV1338" s="14">
        <f>F1338&amp;I1338&amp;L1338&amp;O1338&amp;R1338</f>
        <v/>
      </c>
      <c r="AW1338" s="14">
        <f>G1338&amp;J1338&amp;M1338&amp;P1338&amp;S1338</f>
        <v/>
      </c>
    </row>
    <row r="1339" ht="70" customHeight="1">
      <c r="A1339" s="14" t="inlineStr">
        <is>
          <t>DS-168</t>
        </is>
      </c>
      <c r="B1339" s="14" t="inlineStr">
        <is>
          <t>Road Quality Dataset</t>
        </is>
      </c>
      <c r="C1339" s="14" t="inlineStr">
        <is>
          <t>L Label Quality</t>
        </is>
      </c>
      <c r="D1339" s="14">
        <f>MCDM_Settings!$D$8</f>
        <v/>
      </c>
      <c r="E1339" s="14" t="inlineStr">
        <is>
          <t>L1 Define the targets</t>
        </is>
      </c>
      <c r="F1339" s="21" t="inlineStr">
        <is>
          <t>U</t>
        </is>
      </c>
      <c r="G1339" s="23" t="n"/>
      <c r="H1339" s="14" t="inlineStr">
        <is>
          <t>L2 Explain the rules</t>
        </is>
      </c>
      <c r="I1339" s="21" t="inlineStr">
        <is>
          <t>U</t>
        </is>
      </c>
      <c r="J1339" s="23" t="n"/>
      <c r="K1339" s="14" t="inlineStr">
        <is>
          <t>L3 Identify the team</t>
        </is>
      </c>
      <c r="L1339" s="21" t="inlineStr">
        <is>
          <t>U</t>
        </is>
      </c>
      <c r="M1339" s="23" t="n"/>
      <c r="N1339" s="14" t="inlineStr">
        <is>
          <t>L4 Review and correct</t>
        </is>
      </c>
      <c r="O1339" s="21" t="inlineStr">
        <is>
          <t>U</t>
        </is>
      </c>
      <c r="P1339" s="23" t="n"/>
      <c r="Q1339" s="14" t="inlineStr">
        <is>
          <t>L5 Measure reliability</t>
        </is>
      </c>
      <c r="R1339" s="21" t="inlineStr">
        <is>
          <t>U</t>
        </is>
      </c>
      <c r="S1339" s="23" t="n"/>
      <c r="T1339" s="14">
        <f>IF(Z1339=0,IF(ISNUMBER(SEARCH("X",AV1339)),"Unrated (0-5; X)","Unrated (0-5)"),IF(Z1339=1,V1339&amp;"/5",V1339&amp;"-"&amp;X1339&amp;"/5 (P"&amp;IF(ISNUMBER(SEARCH("X",AV1339)),"; X","")&amp;")"))</f>
        <v/>
      </c>
      <c r="U1339" s="26">
        <f>IF(AS1339=0,"",IF(AR1339=0,"Incomplete/invalid",IF(AA1339=0,IF(ISNUMBER(SEARCH("X",AW1339)),"Unrated (0-5; X)","Unrated (0-5)"),IF(AA1339=1,W1339&amp;"/5",W1339&amp;"-"&amp;Y1339&amp;"/5 (P"&amp;IF(ISNUMBER(SEARCH("X",AW1339)),"; X","")&amp;")"))))</f>
        <v/>
      </c>
      <c r="V1339" s="53">
        <f>LEN(AV1339)-LEN(SUBSTITUTE(AV1339,"Y",""))</f>
        <v/>
      </c>
      <c r="W1339" s="54">
        <f>IF(AR1339=1,LEN(AW1339)-LEN(SUBSTITUTE(AW1339,"Y","")),"")</f>
        <v/>
      </c>
      <c r="X1339" s="53">
        <f>5-(LEN(AV1339)-LEN(SUBSTITUTE(AV1339,"N","")))</f>
        <v/>
      </c>
      <c r="Y1339" s="54">
        <f>IF(AR1339=1,5-(LEN(AW1339)-LEN(SUBSTITUTE(AW1339,"N",""))),"")</f>
        <v/>
      </c>
      <c r="Z1339" s="55">
        <f>(V1339+5-X1339)/5</f>
        <v/>
      </c>
      <c r="AA1339" s="56">
        <f>IF(AR1339=1,(W1339+5-Y1339)/5,"")</f>
        <v/>
      </c>
      <c r="AB1339" s="57">
        <f>D1339*V1339/5</f>
        <v/>
      </c>
      <c r="AC1339" s="58">
        <f>IF(AR1339=1,D1339*W1339/5,"")</f>
        <v/>
      </c>
      <c r="AD1339" s="57">
        <f>D1339*X1339/5</f>
        <v/>
      </c>
      <c r="AE1339" s="58">
        <f>IF(AR1339=1,D1339*Y1339/5,"")</f>
        <v/>
      </c>
      <c r="AF1339" s="57">
        <f>D1339*Z1339</f>
        <v/>
      </c>
      <c r="AG1339" s="58">
        <f>IF(AR1339=1,D1339*AA1339,"")</f>
        <v/>
      </c>
      <c r="AH1339" s="14" t="inlineStr">
        <is>
          <t>Y: none | N: none | X: none | U: L1, L2, L3, L4, L5. See dataset-specific evidence note in MCDM_Grades and the complete rules in MCDM_Rubric.</t>
        </is>
      </c>
      <c r="AI1339" s="27" t="n"/>
      <c r="AJ1339" s="14" t="inlineStr">
        <is>
          <t>https://www.kaggle.com/datasets/nickkotarelas/road-quality-dataset</t>
        </is>
      </c>
      <c r="AK1339" s="27" t="n"/>
      <c r="AL1339" s="14" t="inlineStr">
        <is>
          <t>P: primary documentation (not evaluator-verified data quality)</t>
        </is>
      </c>
      <c r="AM1339" s="27" t="n"/>
      <c r="AN1339" s="14" t="inlineStr">
        <is>
          <t>Kaggle dataset 5211954 v2</t>
        </is>
      </c>
      <c r="AO1339" s="27" t="n"/>
      <c r="AP1339" s="14" t="inlineStr">
        <is>
          <t>2026-09-07</t>
        </is>
      </c>
      <c r="AQ1339" s="27" t="n"/>
      <c r="AR1339" s="14">
        <f>IF(AND(AS1339=5,LEN(AW1339)=5,LEN(SUBSTITUTE(SUBSTITUTE(SUBSTITUTE(SUBSTITUTE(AW1339,"Y",""),"N",""),"U",""),"X",""))=0),1,0)</f>
        <v/>
      </c>
      <c r="AS1339" s="14">
        <f>COUNTA(G1339,J1339,M1339,P1339,S1339)</f>
        <v/>
      </c>
      <c r="AT1339" s="14">
        <f>SUM(IF(OR(G1339="Y",G1339="N",G1339="U",G1339="X"),IF(G1339=F1339,1,0),0),IF(OR(J1339="Y",J1339="N",J1339="U",J1339="X"),IF(J1339=I1339,1,0),0),IF(OR(M1339="Y",M1339="N",M1339="U",M1339="X"),IF(M1339=L1339,1,0),0),IF(OR(P1339="Y",P1339="N",P1339="U",P1339="X"),IF(P1339=O1339,1,0),0),IF(OR(S1339="Y",S1339="N",S1339="U",S1339="X"),IF(S1339=R1339,1,0),0))</f>
        <v/>
      </c>
      <c r="AU1339" s="14">
        <f>A1339&amp;"|"&amp;LEFT(C1339,1)</f>
        <v/>
      </c>
      <c r="AV1339" s="14">
        <f>F1339&amp;I1339&amp;L1339&amp;O1339&amp;R1339</f>
        <v/>
      </c>
      <c r="AW1339" s="14">
        <f>G1339&amp;J1339&amp;M1339&amp;P1339&amp;S1339</f>
        <v/>
      </c>
    </row>
    <row r="1340" ht="70" customHeight="1">
      <c r="A1340" s="14" t="inlineStr">
        <is>
          <t>DS-168</t>
        </is>
      </c>
      <c r="B1340" s="14" t="inlineStr">
        <is>
          <t>Road Quality Dataset</t>
        </is>
      </c>
      <c r="C1340" s="14" t="inlineStr">
        <is>
          <t>D Documentation</t>
        </is>
      </c>
      <c r="D1340" s="14">
        <f>MCDM_Settings!$D$9</f>
        <v/>
      </c>
      <c r="E1340" s="14" t="inlineStr">
        <is>
          <t>D1 Describe the files</t>
        </is>
      </c>
      <c r="F1340" s="21" t="inlineStr">
        <is>
          <t>U</t>
        </is>
      </c>
      <c r="G1340" s="23" t="n"/>
      <c r="H1340" s="14" t="inlineStr">
        <is>
          <t>D2 Explain the source</t>
        </is>
      </c>
      <c r="I1340" s="21" t="inlineStr">
        <is>
          <t>Y</t>
        </is>
      </c>
      <c r="J1340" s="23" t="n"/>
      <c r="K1340" s="14" t="inlineStr">
        <is>
          <t>D3 Track the version</t>
        </is>
      </c>
      <c r="L1340" s="21" t="inlineStr">
        <is>
          <t>Y</t>
        </is>
      </c>
      <c r="M1340" s="23" t="n"/>
      <c r="N1340" s="14" t="inlineStr">
        <is>
          <t>D4 State the limits</t>
        </is>
      </c>
      <c r="O1340" s="21" t="inlineStr">
        <is>
          <t>U</t>
        </is>
      </c>
      <c r="P1340" s="23" t="n"/>
      <c r="Q1340" s="14" t="inlineStr">
        <is>
          <t>D5 Locate the details</t>
        </is>
      </c>
      <c r="R1340" s="21" t="inlineStr">
        <is>
          <t>Y</t>
        </is>
      </c>
      <c r="S1340" s="23" t="n"/>
      <c r="T1340" s="14">
        <f>IF(Z1340=0,IF(ISNUMBER(SEARCH("X",AV1340)),"Unrated (0-5; X)","Unrated (0-5)"),IF(Z1340=1,V1340&amp;"/5",V1340&amp;"-"&amp;X1340&amp;"/5 (P"&amp;IF(ISNUMBER(SEARCH("X",AV1340)),"; X","")&amp;")"))</f>
        <v/>
      </c>
      <c r="U1340" s="26">
        <f>IF(AS1340=0,"",IF(AR1340=0,"Incomplete/invalid",IF(AA1340=0,IF(ISNUMBER(SEARCH("X",AW1340)),"Unrated (0-5; X)","Unrated (0-5)"),IF(AA1340=1,W1340&amp;"/5",W1340&amp;"-"&amp;Y1340&amp;"/5 (P"&amp;IF(ISNUMBER(SEARCH("X",AW1340)),"; X","")&amp;")"))))</f>
        <v/>
      </c>
      <c r="V1340" s="53">
        <f>LEN(AV1340)-LEN(SUBSTITUTE(AV1340,"Y",""))</f>
        <v/>
      </c>
      <c r="W1340" s="54">
        <f>IF(AR1340=1,LEN(AW1340)-LEN(SUBSTITUTE(AW1340,"Y","")),"")</f>
        <v/>
      </c>
      <c r="X1340" s="53">
        <f>5-(LEN(AV1340)-LEN(SUBSTITUTE(AV1340,"N","")))</f>
        <v/>
      </c>
      <c r="Y1340" s="54">
        <f>IF(AR1340=1,5-(LEN(AW1340)-LEN(SUBSTITUTE(AW1340,"N",""))),"")</f>
        <v/>
      </c>
      <c r="Z1340" s="55">
        <f>(V1340+5-X1340)/5</f>
        <v/>
      </c>
      <c r="AA1340" s="56">
        <f>IF(AR1340=1,(W1340+5-Y1340)/5,"")</f>
        <v/>
      </c>
      <c r="AB1340" s="57">
        <f>D1340*V1340/5</f>
        <v/>
      </c>
      <c r="AC1340" s="58">
        <f>IF(AR1340=1,D1340*W1340/5,"")</f>
        <v/>
      </c>
      <c r="AD1340" s="57">
        <f>D1340*X1340/5</f>
        <v/>
      </c>
      <c r="AE1340" s="58">
        <f>IF(AR1340=1,D1340*Y1340/5,"")</f>
        <v/>
      </c>
      <c r="AF1340" s="57">
        <f>D1340*Z1340</f>
        <v/>
      </c>
      <c r="AG1340" s="58">
        <f>IF(AR1340=1,D1340*AA1340,"")</f>
        <v/>
      </c>
      <c r="AH1340" s="14" t="inlineStr">
        <is>
          <t>Y: D2, D3, D5 | N: none | X: none | U: D1, D4. See dataset-specific evidence note in MCDM_Grades and the complete rules in MCDM_Rubric.</t>
        </is>
      </c>
      <c r="AI1340" s="27" t="n"/>
      <c r="AJ1340" s="14" t="inlineStr">
        <is>
          <t>https://www.kaggle.com/datasets/nickkotarelas/road-quality-dataset</t>
        </is>
      </c>
      <c r="AK1340" s="27" t="n"/>
      <c r="AL1340" s="14" t="inlineStr">
        <is>
          <t>P: primary documentation (not evaluator-verified data quality)</t>
        </is>
      </c>
      <c r="AM1340" s="27" t="n"/>
      <c r="AN1340" s="14" t="inlineStr">
        <is>
          <t>Kaggle dataset 5211954 v2</t>
        </is>
      </c>
      <c r="AO1340" s="27" t="n"/>
      <c r="AP1340" s="14" t="inlineStr">
        <is>
          <t>2026-09-07</t>
        </is>
      </c>
      <c r="AQ1340" s="27" t="n"/>
      <c r="AR1340" s="14">
        <f>IF(AND(AS1340=5,LEN(AW1340)=5,LEN(SUBSTITUTE(SUBSTITUTE(SUBSTITUTE(SUBSTITUTE(AW1340,"Y",""),"N",""),"U",""),"X",""))=0),1,0)</f>
        <v/>
      </c>
      <c r="AS1340" s="14">
        <f>COUNTA(G1340,J1340,M1340,P1340,S1340)</f>
        <v/>
      </c>
      <c r="AT1340" s="14">
        <f>SUM(IF(OR(G1340="Y",G1340="N",G1340="U",G1340="X"),IF(G1340=F1340,1,0),0),IF(OR(J1340="Y",J1340="N",J1340="U",J1340="X"),IF(J1340=I1340,1,0),0),IF(OR(M1340="Y",M1340="N",M1340="U",M1340="X"),IF(M1340=L1340,1,0),0),IF(OR(P1340="Y",P1340="N",P1340="U",P1340="X"),IF(P1340=O1340,1,0),0),IF(OR(S1340="Y",S1340="N",S1340="U",S1340="X"),IF(S1340=R1340,1,0),0))</f>
        <v/>
      </c>
      <c r="AU1340" s="14">
        <f>A1340&amp;"|"&amp;LEFT(C1340,1)</f>
        <v/>
      </c>
      <c r="AV1340" s="14">
        <f>F1340&amp;I1340&amp;L1340&amp;O1340&amp;R1340</f>
        <v/>
      </c>
      <c r="AW1340" s="14">
        <f>G1340&amp;J1340&amp;M1340&amp;P1340&amp;S1340</f>
        <v/>
      </c>
    </row>
    <row r="1341" ht="70" customHeight="1">
      <c r="A1341" s="14" t="inlineStr">
        <is>
          <t>DS-168</t>
        </is>
      </c>
      <c r="B1341" s="14" t="inlineStr">
        <is>
          <t>Road Quality Dataset</t>
        </is>
      </c>
      <c r="C1341" s="14" t="inlineStr">
        <is>
          <t>C Sample Size</t>
        </is>
      </c>
      <c r="D1341" s="14">
        <f>MCDM_Settings!$D$10</f>
        <v/>
      </c>
      <c r="E1341" s="14" t="inlineStr">
        <is>
          <t>C1 Count originals</t>
        </is>
      </c>
      <c r="F1341" s="21" t="inlineStr">
        <is>
          <t>U</t>
        </is>
      </c>
      <c r="G1341" s="23" t="n"/>
      <c r="H1341" s="14" t="inlineStr">
        <is>
          <t>C2 Count each class</t>
        </is>
      </c>
      <c r="I1341" s="21" t="inlineStr">
        <is>
          <t>U</t>
        </is>
      </c>
      <c r="J1341" s="23" t="n"/>
      <c r="K1341" s="14" t="inlineStr">
        <is>
          <t>C3 Count each group</t>
        </is>
      </c>
      <c r="L1341" s="21" t="inlineStr">
        <is>
          <t>U</t>
        </is>
      </c>
      <c r="M1341" s="23" t="n"/>
      <c r="N1341" s="14" t="inlineStr">
        <is>
          <t>C4 Count each split</t>
        </is>
      </c>
      <c r="O1341" s="21" t="inlineStr">
        <is>
          <t>U</t>
        </is>
      </c>
      <c r="P1341" s="23" t="n"/>
      <c r="Q1341" s="14" t="inlineStr">
        <is>
          <t>C5 Justify the size</t>
        </is>
      </c>
      <c r="R1341" s="21" t="inlineStr">
        <is>
          <t>U</t>
        </is>
      </c>
      <c r="S1341" s="23" t="n"/>
      <c r="T1341" s="14">
        <f>IF(Z1341=0,IF(ISNUMBER(SEARCH("X",AV1341)),"Unrated (0-5; X)","Unrated (0-5)"),IF(Z1341=1,V1341&amp;"/5",V1341&amp;"-"&amp;X1341&amp;"/5 (P"&amp;IF(ISNUMBER(SEARCH("X",AV1341)),"; X","")&amp;")"))</f>
        <v/>
      </c>
      <c r="U1341" s="26">
        <f>IF(AS1341=0,"",IF(AR1341=0,"Incomplete/invalid",IF(AA1341=0,IF(ISNUMBER(SEARCH("X",AW1341)),"Unrated (0-5; X)","Unrated (0-5)"),IF(AA1341=1,W1341&amp;"/5",W1341&amp;"-"&amp;Y1341&amp;"/5 (P"&amp;IF(ISNUMBER(SEARCH("X",AW1341)),"; X","")&amp;")"))))</f>
        <v/>
      </c>
      <c r="V1341" s="53">
        <f>LEN(AV1341)-LEN(SUBSTITUTE(AV1341,"Y",""))</f>
        <v/>
      </c>
      <c r="W1341" s="54">
        <f>IF(AR1341=1,LEN(AW1341)-LEN(SUBSTITUTE(AW1341,"Y","")),"")</f>
        <v/>
      </c>
      <c r="X1341" s="53">
        <f>5-(LEN(AV1341)-LEN(SUBSTITUTE(AV1341,"N","")))</f>
        <v/>
      </c>
      <c r="Y1341" s="54">
        <f>IF(AR1341=1,5-(LEN(AW1341)-LEN(SUBSTITUTE(AW1341,"N",""))),"")</f>
        <v/>
      </c>
      <c r="Z1341" s="55">
        <f>(V1341+5-X1341)/5</f>
        <v/>
      </c>
      <c r="AA1341" s="56">
        <f>IF(AR1341=1,(W1341+5-Y1341)/5,"")</f>
        <v/>
      </c>
      <c r="AB1341" s="57">
        <f>D1341*V1341/5</f>
        <v/>
      </c>
      <c r="AC1341" s="58">
        <f>IF(AR1341=1,D1341*W1341/5,"")</f>
        <v/>
      </c>
      <c r="AD1341" s="57">
        <f>D1341*X1341/5</f>
        <v/>
      </c>
      <c r="AE1341" s="58">
        <f>IF(AR1341=1,D1341*Y1341/5,"")</f>
        <v/>
      </c>
      <c r="AF1341" s="57">
        <f>D1341*Z1341</f>
        <v/>
      </c>
      <c r="AG1341" s="58">
        <f>IF(AR1341=1,D1341*AA1341,"")</f>
        <v/>
      </c>
      <c r="AH1341" s="14" t="inlineStr">
        <is>
          <t>Y: none | N: none | X: none | U: C1, C2, C3, C4, C5. See dataset-specific evidence note in MCDM_Grades and the complete rules in MCDM_Rubric.</t>
        </is>
      </c>
      <c r="AI1341" s="27" t="n"/>
      <c r="AJ1341" s="14" t="inlineStr">
        <is>
          <t>https://www.kaggle.com/datasets/nickkotarelas/road-quality-dataset</t>
        </is>
      </c>
      <c r="AK1341" s="27" t="n"/>
      <c r="AL1341" s="14" t="inlineStr">
        <is>
          <t>P: primary documentation (not evaluator-verified data quality)</t>
        </is>
      </c>
      <c r="AM1341" s="27" t="n"/>
      <c r="AN1341" s="14" t="inlineStr">
        <is>
          <t>Kaggle dataset 5211954 v2</t>
        </is>
      </c>
      <c r="AO1341" s="27" t="n"/>
      <c r="AP1341" s="14" t="inlineStr">
        <is>
          <t>2026-09-07</t>
        </is>
      </c>
      <c r="AQ1341" s="27" t="n"/>
      <c r="AR1341" s="14">
        <f>IF(AND(AS1341=5,LEN(AW1341)=5,LEN(SUBSTITUTE(SUBSTITUTE(SUBSTITUTE(SUBSTITUTE(AW1341,"Y",""),"N",""),"U",""),"X",""))=0),1,0)</f>
        <v/>
      </c>
      <c r="AS1341" s="14">
        <f>COUNTA(G1341,J1341,M1341,P1341,S1341)</f>
        <v/>
      </c>
      <c r="AT1341" s="14">
        <f>SUM(IF(OR(G1341="Y",G1341="N",G1341="U",G1341="X"),IF(G1341=F1341,1,0),0),IF(OR(J1341="Y",J1341="N",J1341="U",J1341="X"),IF(J1341=I1341,1,0),0),IF(OR(M1341="Y",M1341="N",M1341="U",M1341="X"),IF(M1341=L1341,1,0),0),IF(OR(P1341="Y",P1341="N",P1341="U",P1341="X"),IF(P1341=O1341,1,0),0),IF(OR(S1341="Y",S1341="N",S1341="U",S1341="X"),IF(S1341=R1341,1,0),0))</f>
        <v/>
      </c>
      <c r="AU1341" s="14">
        <f>A1341&amp;"|"&amp;LEFT(C1341,1)</f>
        <v/>
      </c>
      <c r="AV1341" s="14">
        <f>F1341&amp;I1341&amp;L1341&amp;O1341&amp;R1341</f>
        <v/>
      </c>
      <c r="AW1341" s="14">
        <f>G1341&amp;J1341&amp;M1341&amp;P1341&amp;S1341</f>
        <v/>
      </c>
    </row>
    <row r="1342" ht="70" customHeight="1">
      <c r="A1342" s="14" t="inlineStr">
        <is>
          <t>DS-168</t>
        </is>
      </c>
      <c r="B1342" s="14" t="inlineStr">
        <is>
          <t>Road Quality Dataset</t>
        </is>
      </c>
      <c r="C1342" s="14" t="inlineStr">
        <is>
          <t>R Domain Fit</t>
        </is>
      </c>
      <c r="D1342" s="14">
        <f>MCDM_Settings!$D$11</f>
        <v/>
      </c>
      <c r="E1342" s="14" t="inlineStr">
        <is>
          <t>R1 Define the domain</t>
        </is>
      </c>
      <c r="F1342" s="21" t="inlineStr">
        <is>
          <t>U</t>
        </is>
      </c>
      <c r="G1342" s="23" t="n"/>
      <c r="H1342" s="14" t="inlineStr">
        <is>
          <t>R2 Describe coverage</t>
        </is>
      </c>
      <c r="I1342" s="21" t="inlineStr">
        <is>
          <t>U</t>
        </is>
      </c>
      <c r="J1342" s="23" t="n"/>
      <c r="K1342" s="14" t="inlineStr">
        <is>
          <t>R3 Compare the target</t>
        </is>
      </c>
      <c r="L1342" s="21" t="inlineStr">
        <is>
          <t>U</t>
        </is>
      </c>
      <c r="M1342" s="23" t="n"/>
      <c r="N1342" s="14" t="inlineStr">
        <is>
          <t>R4 Check for bias</t>
        </is>
      </c>
      <c r="O1342" s="21" t="inlineStr">
        <is>
          <t>U</t>
        </is>
      </c>
      <c r="P1342" s="23" t="n"/>
      <c r="Q1342" s="14" t="inlineStr">
        <is>
          <t>R5 Test a new domain</t>
        </is>
      </c>
      <c r="R1342" s="21" t="inlineStr">
        <is>
          <t>U</t>
        </is>
      </c>
      <c r="S1342" s="23" t="n"/>
      <c r="T1342" s="14">
        <f>IF(Z1342=0,IF(ISNUMBER(SEARCH("X",AV1342)),"Unrated (0-5; X)","Unrated (0-5)"),IF(Z1342=1,V1342&amp;"/5",V1342&amp;"-"&amp;X1342&amp;"/5 (P"&amp;IF(ISNUMBER(SEARCH("X",AV1342)),"; X","")&amp;")"))</f>
        <v/>
      </c>
      <c r="U1342" s="26">
        <f>IF(AS1342=0,"",IF(AR1342=0,"Incomplete/invalid",IF(AA1342=0,IF(ISNUMBER(SEARCH("X",AW1342)),"Unrated (0-5; X)","Unrated (0-5)"),IF(AA1342=1,W1342&amp;"/5",W1342&amp;"-"&amp;Y1342&amp;"/5 (P"&amp;IF(ISNUMBER(SEARCH("X",AW1342)),"; X","")&amp;")"))))</f>
        <v/>
      </c>
      <c r="V1342" s="53">
        <f>LEN(AV1342)-LEN(SUBSTITUTE(AV1342,"Y",""))</f>
        <v/>
      </c>
      <c r="W1342" s="54">
        <f>IF(AR1342=1,LEN(AW1342)-LEN(SUBSTITUTE(AW1342,"Y","")),"")</f>
        <v/>
      </c>
      <c r="X1342" s="53">
        <f>5-(LEN(AV1342)-LEN(SUBSTITUTE(AV1342,"N","")))</f>
        <v/>
      </c>
      <c r="Y1342" s="54">
        <f>IF(AR1342=1,5-(LEN(AW1342)-LEN(SUBSTITUTE(AW1342,"N",""))),"")</f>
        <v/>
      </c>
      <c r="Z1342" s="55">
        <f>(V1342+5-X1342)/5</f>
        <v/>
      </c>
      <c r="AA1342" s="56">
        <f>IF(AR1342=1,(W1342+5-Y1342)/5,"")</f>
        <v/>
      </c>
      <c r="AB1342" s="57">
        <f>D1342*V1342/5</f>
        <v/>
      </c>
      <c r="AC1342" s="58">
        <f>IF(AR1342=1,D1342*W1342/5,"")</f>
        <v/>
      </c>
      <c r="AD1342" s="57">
        <f>D1342*X1342/5</f>
        <v/>
      </c>
      <c r="AE1342" s="58">
        <f>IF(AR1342=1,D1342*Y1342/5,"")</f>
        <v/>
      </c>
      <c r="AF1342" s="57">
        <f>D1342*Z1342</f>
        <v/>
      </c>
      <c r="AG1342" s="58">
        <f>IF(AR1342=1,D1342*AA1342,"")</f>
        <v/>
      </c>
      <c r="AH1342" s="14" t="inlineStr">
        <is>
          <t>Y: none | N: none | X: none | U: R1, R2, R3, R4, R5. See dataset-specific evidence note in MCDM_Grades and the complete rules in MCDM_Rubric.</t>
        </is>
      </c>
      <c r="AI1342" s="27" t="n"/>
      <c r="AJ1342" s="14" t="inlineStr">
        <is>
          <t>https://www.kaggle.com/datasets/nickkotarelas/road-quality-dataset</t>
        </is>
      </c>
      <c r="AK1342" s="27" t="n"/>
      <c r="AL1342" s="14" t="inlineStr">
        <is>
          <t>P: primary documentation (not evaluator-verified data quality)</t>
        </is>
      </c>
      <c r="AM1342" s="27" t="n"/>
      <c r="AN1342" s="14" t="inlineStr">
        <is>
          <t>Kaggle dataset 5211954 v2</t>
        </is>
      </c>
      <c r="AO1342" s="27" t="n"/>
      <c r="AP1342" s="14" t="inlineStr">
        <is>
          <t>2026-09-07</t>
        </is>
      </c>
      <c r="AQ1342" s="27" t="n"/>
      <c r="AR1342" s="14">
        <f>IF(AND(AS1342=5,LEN(AW1342)=5,LEN(SUBSTITUTE(SUBSTITUTE(SUBSTITUTE(SUBSTITUTE(AW1342,"Y",""),"N",""),"U",""),"X",""))=0),1,0)</f>
        <v/>
      </c>
      <c r="AS1342" s="14">
        <f>COUNTA(G1342,J1342,M1342,P1342,S1342)</f>
        <v/>
      </c>
      <c r="AT1342" s="14">
        <f>SUM(IF(OR(G1342="Y",G1342="N",G1342="U",G1342="X"),IF(G1342=F1342,1,0),0),IF(OR(J1342="Y",J1342="N",J1342="U",J1342="X"),IF(J1342=I1342,1,0),0),IF(OR(M1342="Y",M1342="N",M1342="U",M1342="X"),IF(M1342=L1342,1,0),0),IF(OR(P1342="Y",P1342="N",P1342="U",P1342="X"),IF(P1342=O1342,1,0),0),IF(OR(S1342="Y",S1342="N",S1342="U",S1342="X"),IF(S1342=R1342,1,0),0))</f>
        <v/>
      </c>
      <c r="AU1342" s="14">
        <f>A1342&amp;"|"&amp;LEFT(C1342,1)</f>
        <v/>
      </c>
      <c r="AV1342" s="14">
        <f>F1342&amp;I1342&amp;L1342&amp;O1342&amp;R1342</f>
        <v/>
      </c>
      <c r="AW1342" s="14">
        <f>G1342&amp;J1342&amp;M1342&amp;P1342&amp;S1342</f>
        <v/>
      </c>
    </row>
    <row r="1343" ht="70" customHeight="1">
      <c r="A1343" s="14" t="inlineStr">
        <is>
          <t>DS-168</t>
        </is>
      </c>
      <c r="B1343" s="14" t="inlineStr">
        <is>
          <t>Road Quality Dataset</t>
        </is>
      </c>
      <c r="C1343" s="14" t="inlineStr">
        <is>
          <t>M Sensor Details</t>
        </is>
      </c>
      <c r="D1343" s="14">
        <f>MCDM_Settings!$D$12</f>
        <v/>
      </c>
      <c r="E1343" s="14" t="inlineStr">
        <is>
          <t>M1 Identify equipment</t>
        </is>
      </c>
      <c r="F1343" s="21" t="inlineStr">
        <is>
          <t>Y</t>
        </is>
      </c>
      <c r="G1343" s="23" t="n"/>
      <c r="H1343" s="14" t="inlineStr">
        <is>
          <t>M2 Specify the scale</t>
        </is>
      </c>
      <c r="I1343" s="21" t="inlineStr">
        <is>
          <t>U</t>
        </is>
      </c>
      <c r="J1343" s="23" t="n"/>
      <c r="K1343" s="14" t="inlineStr">
        <is>
          <t>M3 Locate the records</t>
        </is>
      </c>
      <c r="L1343" s="21" t="inlineStr">
        <is>
          <t>U</t>
        </is>
      </c>
      <c r="M1343" s="23" t="n"/>
      <c r="N1343" s="14" t="inlineStr">
        <is>
          <t>M4 Report precision</t>
        </is>
      </c>
      <c r="O1343" s="21" t="inlineStr">
        <is>
          <t>U</t>
        </is>
      </c>
      <c r="P1343" s="23" t="n"/>
      <c r="Q1343" s="14" t="inlineStr">
        <is>
          <t>M5 Explain processing</t>
        </is>
      </c>
      <c r="R1343" s="21" t="inlineStr">
        <is>
          <t>U</t>
        </is>
      </c>
      <c r="S1343" s="23" t="n"/>
      <c r="T1343" s="14">
        <f>IF(Z1343=0,IF(ISNUMBER(SEARCH("X",AV1343)),"Unrated (0-5; X)","Unrated (0-5)"),IF(Z1343=1,V1343&amp;"/5",V1343&amp;"-"&amp;X1343&amp;"/5 (P"&amp;IF(ISNUMBER(SEARCH("X",AV1343)),"; X","")&amp;")"))</f>
        <v/>
      </c>
      <c r="U1343" s="26">
        <f>IF(AS1343=0,"",IF(AR1343=0,"Incomplete/invalid",IF(AA1343=0,IF(ISNUMBER(SEARCH("X",AW1343)),"Unrated (0-5; X)","Unrated (0-5)"),IF(AA1343=1,W1343&amp;"/5",W1343&amp;"-"&amp;Y1343&amp;"/5 (P"&amp;IF(ISNUMBER(SEARCH("X",AW1343)),"; X","")&amp;")"))))</f>
        <v/>
      </c>
      <c r="V1343" s="53">
        <f>LEN(AV1343)-LEN(SUBSTITUTE(AV1343,"Y",""))</f>
        <v/>
      </c>
      <c r="W1343" s="54">
        <f>IF(AR1343=1,LEN(AW1343)-LEN(SUBSTITUTE(AW1343,"Y","")),"")</f>
        <v/>
      </c>
      <c r="X1343" s="53">
        <f>5-(LEN(AV1343)-LEN(SUBSTITUTE(AV1343,"N","")))</f>
        <v/>
      </c>
      <c r="Y1343" s="54">
        <f>IF(AR1343=1,5-(LEN(AW1343)-LEN(SUBSTITUTE(AW1343,"N",""))),"")</f>
        <v/>
      </c>
      <c r="Z1343" s="55">
        <f>(V1343+5-X1343)/5</f>
        <v/>
      </c>
      <c r="AA1343" s="56">
        <f>IF(AR1343=1,(W1343+5-Y1343)/5,"")</f>
        <v/>
      </c>
      <c r="AB1343" s="57">
        <f>D1343*V1343/5</f>
        <v/>
      </c>
      <c r="AC1343" s="58">
        <f>IF(AR1343=1,D1343*W1343/5,"")</f>
        <v/>
      </c>
      <c r="AD1343" s="57">
        <f>D1343*X1343/5</f>
        <v/>
      </c>
      <c r="AE1343" s="58">
        <f>IF(AR1343=1,D1343*Y1343/5,"")</f>
        <v/>
      </c>
      <c r="AF1343" s="57">
        <f>D1343*Z1343</f>
        <v/>
      </c>
      <c r="AG1343" s="58">
        <f>IF(AR1343=1,D1343*AA1343,"")</f>
        <v/>
      </c>
      <c r="AH1343" s="14" t="inlineStr">
        <is>
          <t>Y: M1 | N: none | X: none | U: M2, M3, M4, M5. See dataset-specific evidence note in MCDM_Grades and the complete rules in MCDM_Rubric.</t>
        </is>
      </c>
      <c r="AI1343" s="27" t="n"/>
      <c r="AJ1343" s="14" t="inlineStr">
        <is>
          <t>https://www.kaggle.com/datasets/nickkotarelas/road-quality-dataset</t>
        </is>
      </c>
      <c r="AK1343" s="27" t="n"/>
      <c r="AL1343" s="14" t="inlineStr">
        <is>
          <t>P: primary documentation (not evaluator-verified data quality)</t>
        </is>
      </c>
      <c r="AM1343" s="27" t="n"/>
      <c r="AN1343" s="14" t="inlineStr">
        <is>
          <t>Kaggle dataset 5211954 v2</t>
        </is>
      </c>
      <c r="AO1343" s="27" t="n"/>
      <c r="AP1343" s="14" t="inlineStr">
        <is>
          <t>2026-09-07</t>
        </is>
      </c>
      <c r="AQ1343" s="27" t="n"/>
      <c r="AR1343" s="14">
        <f>IF(AND(AS1343=5,LEN(AW1343)=5,LEN(SUBSTITUTE(SUBSTITUTE(SUBSTITUTE(SUBSTITUTE(AW1343,"Y",""),"N",""),"U",""),"X",""))=0),1,0)</f>
        <v/>
      </c>
      <c r="AS1343" s="14">
        <f>COUNTA(G1343,J1343,M1343,P1343,S1343)</f>
        <v/>
      </c>
      <c r="AT1343" s="14">
        <f>SUM(IF(OR(G1343="Y",G1343="N",G1343="U",G1343="X"),IF(G1343=F1343,1,0),0),IF(OR(J1343="Y",J1343="N",J1343="U",J1343="X"),IF(J1343=I1343,1,0),0),IF(OR(M1343="Y",M1343="N",M1343="U",M1343="X"),IF(M1343=L1343,1,0),0),IF(OR(P1343="Y",P1343="N",P1343="U",P1343="X"),IF(P1343=O1343,1,0),0),IF(OR(S1343="Y",S1343="N",S1343="U",S1343="X"),IF(S1343=R1343,1,0),0))</f>
        <v/>
      </c>
      <c r="AU1343" s="14">
        <f>A1343&amp;"|"&amp;LEFT(C1343,1)</f>
        <v/>
      </c>
      <c r="AV1343" s="14">
        <f>F1343&amp;I1343&amp;L1343&amp;O1343&amp;R1343</f>
        <v/>
      </c>
      <c r="AW1343" s="14">
        <f>G1343&amp;J1343&amp;M1343&amp;P1343&amp;S1343</f>
        <v/>
      </c>
    </row>
    <row r="1344" ht="70" customHeight="1">
      <c r="A1344" s="14" t="inlineStr">
        <is>
          <t>DS-168</t>
        </is>
      </c>
      <c r="B1344" s="14" t="inlineStr">
        <is>
          <t>Road Quality Dataset</t>
        </is>
      </c>
      <c r="C1344" s="14" t="inlineStr">
        <is>
          <t>V Test Readiness</t>
        </is>
      </c>
      <c r="D1344" s="14">
        <f>MCDM_Settings!$D$13</f>
        <v/>
      </c>
      <c r="E1344" s="14" t="inlineStr">
        <is>
          <t>V1 Identify test data</t>
        </is>
      </c>
      <c r="F1344" s="21" t="inlineStr">
        <is>
          <t>U</t>
        </is>
      </c>
      <c r="G1344" s="23" t="n"/>
      <c r="H1344" s="14" t="inlineStr">
        <is>
          <t>V2 Define the splits</t>
        </is>
      </c>
      <c r="I1344" s="21" t="inlineStr">
        <is>
          <t>U</t>
        </is>
      </c>
      <c r="J1344" s="23" t="n"/>
      <c r="K1344" s="14" t="inlineStr">
        <is>
          <t>V3 Prevent leakage</t>
        </is>
      </c>
      <c r="L1344" s="21" t="inlineStr">
        <is>
          <t>U</t>
        </is>
      </c>
      <c r="M1344" s="23" t="n"/>
      <c r="N1344" s="14" t="inlineStr">
        <is>
          <t>V4 Provide a baseline</t>
        </is>
      </c>
      <c r="O1344" s="21" t="inlineStr">
        <is>
          <t>U</t>
        </is>
      </c>
      <c r="P1344" s="23" t="n"/>
      <c r="Q1344" s="14" t="inlineStr">
        <is>
          <t>V5 Report uncertainty</t>
        </is>
      </c>
      <c r="R1344" s="21" t="inlineStr">
        <is>
          <t>U</t>
        </is>
      </c>
      <c r="S1344" s="23" t="n"/>
      <c r="T1344" s="14">
        <f>IF(Z1344=0,IF(ISNUMBER(SEARCH("X",AV1344)),"Unrated (0-5; X)","Unrated (0-5)"),IF(Z1344=1,V1344&amp;"/5",V1344&amp;"-"&amp;X1344&amp;"/5 (P"&amp;IF(ISNUMBER(SEARCH("X",AV1344)),"; X","")&amp;")"))</f>
        <v/>
      </c>
      <c r="U1344" s="26">
        <f>IF(AS1344=0,"",IF(AR1344=0,"Incomplete/invalid",IF(AA1344=0,IF(ISNUMBER(SEARCH("X",AW1344)),"Unrated (0-5; X)","Unrated (0-5)"),IF(AA1344=1,W1344&amp;"/5",W1344&amp;"-"&amp;Y1344&amp;"/5 (P"&amp;IF(ISNUMBER(SEARCH("X",AW1344)),"; X","")&amp;")"))))</f>
        <v/>
      </c>
      <c r="V1344" s="53">
        <f>LEN(AV1344)-LEN(SUBSTITUTE(AV1344,"Y",""))</f>
        <v/>
      </c>
      <c r="W1344" s="54">
        <f>IF(AR1344=1,LEN(AW1344)-LEN(SUBSTITUTE(AW1344,"Y","")),"")</f>
        <v/>
      </c>
      <c r="X1344" s="53">
        <f>5-(LEN(AV1344)-LEN(SUBSTITUTE(AV1344,"N","")))</f>
        <v/>
      </c>
      <c r="Y1344" s="54">
        <f>IF(AR1344=1,5-(LEN(AW1344)-LEN(SUBSTITUTE(AW1344,"N",""))),"")</f>
        <v/>
      </c>
      <c r="Z1344" s="55">
        <f>(V1344+5-X1344)/5</f>
        <v/>
      </c>
      <c r="AA1344" s="56">
        <f>IF(AR1344=1,(W1344+5-Y1344)/5,"")</f>
        <v/>
      </c>
      <c r="AB1344" s="57">
        <f>D1344*V1344/5</f>
        <v/>
      </c>
      <c r="AC1344" s="58">
        <f>IF(AR1344=1,D1344*W1344/5,"")</f>
        <v/>
      </c>
      <c r="AD1344" s="57">
        <f>D1344*X1344/5</f>
        <v/>
      </c>
      <c r="AE1344" s="58">
        <f>IF(AR1344=1,D1344*Y1344/5,"")</f>
        <v/>
      </c>
      <c r="AF1344" s="57">
        <f>D1344*Z1344</f>
        <v/>
      </c>
      <c r="AG1344" s="58">
        <f>IF(AR1344=1,D1344*AA1344,"")</f>
        <v/>
      </c>
      <c r="AH1344" s="14" t="inlineStr">
        <is>
          <t>Y: none | N: none | X: none | U: V1, V2, V3, V4, V5. See dataset-specific evidence note in MCDM_Grades and the complete rules in MCDM_Rubric.</t>
        </is>
      </c>
      <c r="AI1344" s="27" t="n"/>
      <c r="AJ1344" s="14" t="inlineStr">
        <is>
          <t>https://www.kaggle.com/datasets/nickkotarelas/road-quality-dataset</t>
        </is>
      </c>
      <c r="AK1344" s="27" t="n"/>
      <c r="AL1344" s="14" t="inlineStr">
        <is>
          <t>P: primary documentation (not evaluator-verified data quality)</t>
        </is>
      </c>
      <c r="AM1344" s="27" t="n"/>
      <c r="AN1344" s="14" t="inlineStr">
        <is>
          <t>Kaggle dataset 5211954 v2</t>
        </is>
      </c>
      <c r="AO1344" s="27" t="n"/>
      <c r="AP1344" s="14" t="inlineStr">
        <is>
          <t>2026-09-07</t>
        </is>
      </c>
      <c r="AQ1344" s="27" t="n"/>
      <c r="AR1344" s="14">
        <f>IF(AND(AS1344=5,LEN(AW1344)=5,LEN(SUBSTITUTE(SUBSTITUTE(SUBSTITUTE(SUBSTITUTE(AW1344,"Y",""),"N",""),"U",""),"X",""))=0),1,0)</f>
        <v/>
      </c>
      <c r="AS1344" s="14">
        <f>COUNTA(G1344,J1344,M1344,P1344,S1344)</f>
        <v/>
      </c>
      <c r="AT1344" s="14">
        <f>SUM(IF(OR(G1344="Y",G1344="N",G1344="U",G1344="X"),IF(G1344=F1344,1,0),0),IF(OR(J1344="Y",J1344="N",J1344="U",J1344="X"),IF(J1344=I1344,1,0),0),IF(OR(M1344="Y",M1344="N",M1344="U",M1344="X"),IF(M1344=L1344,1,0),0),IF(OR(P1344="Y",P1344="N",P1344="U",P1344="X"),IF(P1344=O1344,1,0),0),IF(OR(S1344="Y",S1344="N",S1344="U",S1344="X"),IF(S1344=R1344,1,0),0))</f>
        <v/>
      </c>
      <c r="AU1344" s="14">
        <f>A1344&amp;"|"&amp;LEFT(C1344,1)</f>
        <v/>
      </c>
      <c r="AV1344" s="14">
        <f>F1344&amp;I1344&amp;L1344&amp;O1344&amp;R1344</f>
        <v/>
      </c>
      <c r="AW1344" s="14">
        <f>G1344&amp;J1344&amp;M1344&amp;P1344&amp;S1344</f>
        <v/>
      </c>
    </row>
    <row r="1345" ht="70" customHeight="1">
      <c r="A1345" s="14" t="inlineStr">
        <is>
          <t>DS-168</t>
        </is>
      </c>
      <c r="B1345" s="14" t="inlineStr">
        <is>
          <t>Road Quality Dataset</t>
        </is>
      </c>
      <c r="C1345" s="14" t="inlineStr">
        <is>
          <t>E Engineering Value</t>
        </is>
      </c>
      <c r="D1345" s="14">
        <f>MCDM_Settings!$D$14</f>
        <v/>
      </c>
      <c r="E1345" s="14" t="inlineStr">
        <is>
          <t>E1 Define the outcome</t>
        </is>
      </c>
      <c r="F1345" s="21" t="inlineStr">
        <is>
          <t>U</t>
        </is>
      </c>
      <c r="G1345" s="23" t="n"/>
      <c r="H1345" s="14" t="inlineStr">
        <is>
          <t>E2 Provide measurements</t>
        </is>
      </c>
      <c r="I1345" s="21" t="inlineStr">
        <is>
          <t>U</t>
        </is>
      </c>
      <c r="J1345" s="23" t="n"/>
      <c r="K1345" s="14" t="inlineStr">
        <is>
          <t>E3 Link the records</t>
        </is>
      </c>
      <c r="L1345" s="21" t="inlineStr">
        <is>
          <t>U</t>
        </is>
      </c>
      <c r="M1345" s="23" t="n"/>
      <c r="N1345" s="14" t="inlineStr">
        <is>
          <t>E4 Map agency needs</t>
        </is>
      </c>
      <c r="O1345" s="21" t="inlineStr">
        <is>
          <t>U</t>
        </is>
      </c>
      <c r="P1345" s="23" t="n"/>
      <c r="Q1345" s="14" t="inlineStr">
        <is>
          <t>E5 Validate the decision</t>
        </is>
      </c>
      <c r="R1345" s="21" t="inlineStr">
        <is>
          <t>U</t>
        </is>
      </c>
      <c r="S1345" s="23" t="n"/>
      <c r="T1345" s="14">
        <f>IF(Z1345=0,IF(ISNUMBER(SEARCH("X",AV1345)),"Unrated (0-5; X)","Unrated (0-5)"),IF(Z1345=1,V1345&amp;"/5",V1345&amp;"-"&amp;X1345&amp;"/5 (P"&amp;IF(ISNUMBER(SEARCH("X",AV1345)),"; X","")&amp;")"))</f>
        <v/>
      </c>
      <c r="U1345" s="26">
        <f>IF(AS1345=0,"",IF(AR1345=0,"Incomplete/invalid",IF(AA1345=0,IF(ISNUMBER(SEARCH("X",AW1345)),"Unrated (0-5; X)","Unrated (0-5)"),IF(AA1345=1,W1345&amp;"/5",W1345&amp;"-"&amp;Y1345&amp;"/5 (P"&amp;IF(ISNUMBER(SEARCH("X",AW1345)),"; X","")&amp;")"))))</f>
        <v/>
      </c>
      <c r="V1345" s="53">
        <f>LEN(AV1345)-LEN(SUBSTITUTE(AV1345,"Y",""))</f>
        <v/>
      </c>
      <c r="W1345" s="54">
        <f>IF(AR1345=1,LEN(AW1345)-LEN(SUBSTITUTE(AW1345,"Y","")),"")</f>
        <v/>
      </c>
      <c r="X1345" s="53">
        <f>5-(LEN(AV1345)-LEN(SUBSTITUTE(AV1345,"N","")))</f>
        <v/>
      </c>
      <c r="Y1345" s="54">
        <f>IF(AR1345=1,5-(LEN(AW1345)-LEN(SUBSTITUTE(AW1345,"N",""))),"")</f>
        <v/>
      </c>
      <c r="Z1345" s="55">
        <f>(V1345+5-X1345)/5</f>
        <v/>
      </c>
      <c r="AA1345" s="56">
        <f>IF(AR1345=1,(W1345+5-Y1345)/5,"")</f>
        <v/>
      </c>
      <c r="AB1345" s="57">
        <f>D1345*V1345/5</f>
        <v/>
      </c>
      <c r="AC1345" s="58">
        <f>IF(AR1345=1,D1345*W1345/5,"")</f>
        <v/>
      </c>
      <c r="AD1345" s="57">
        <f>D1345*X1345/5</f>
        <v/>
      </c>
      <c r="AE1345" s="58">
        <f>IF(AR1345=1,D1345*Y1345/5,"")</f>
        <v/>
      </c>
      <c r="AF1345" s="57">
        <f>D1345*Z1345</f>
        <v/>
      </c>
      <c r="AG1345" s="58">
        <f>IF(AR1345=1,D1345*AA1345,"")</f>
        <v/>
      </c>
      <c r="AH1345" s="14" t="inlineStr">
        <is>
          <t>Y: none | N: none | X: none | U: E1, E2, E3, E4, E5. See dataset-specific evidence note in MCDM_Grades and the complete rules in MCDM_Rubric.</t>
        </is>
      </c>
      <c r="AI1345" s="27" t="n"/>
      <c r="AJ1345" s="14" t="inlineStr">
        <is>
          <t>https://www.kaggle.com/datasets/nickkotarelas/road-quality-dataset</t>
        </is>
      </c>
      <c r="AK1345" s="27" t="n"/>
      <c r="AL1345" s="14" t="inlineStr">
        <is>
          <t>P: primary documentation (not evaluator-verified data quality)</t>
        </is>
      </c>
      <c r="AM1345" s="27" t="n"/>
      <c r="AN1345" s="14" t="inlineStr">
        <is>
          <t>Kaggle dataset 5211954 v2</t>
        </is>
      </c>
      <c r="AO1345" s="27" t="n"/>
      <c r="AP1345" s="14" t="inlineStr">
        <is>
          <t>2026-09-07</t>
        </is>
      </c>
      <c r="AQ1345" s="27" t="n"/>
      <c r="AR1345" s="14">
        <f>IF(AND(AS1345=5,LEN(AW1345)=5,LEN(SUBSTITUTE(SUBSTITUTE(SUBSTITUTE(SUBSTITUTE(AW1345,"Y",""),"N",""),"U",""),"X",""))=0),1,0)</f>
        <v/>
      </c>
      <c r="AS1345" s="14">
        <f>COUNTA(G1345,J1345,M1345,P1345,S1345)</f>
        <v/>
      </c>
      <c r="AT1345" s="14">
        <f>SUM(IF(OR(G1345="Y",G1345="N",G1345="U",G1345="X"),IF(G1345=F1345,1,0),0),IF(OR(J1345="Y",J1345="N",J1345="U",J1345="X"),IF(J1345=I1345,1,0),0),IF(OR(M1345="Y",M1345="N",M1345="U",M1345="X"),IF(M1345=L1345,1,0),0),IF(OR(P1345="Y",P1345="N",P1345="U",P1345="X"),IF(P1345=O1345,1,0),0),IF(OR(S1345="Y",S1345="N",S1345="U",S1345="X"),IF(S1345=R1345,1,0),0))</f>
        <v/>
      </c>
      <c r="AU1345" s="14">
        <f>A1345&amp;"|"&amp;LEFT(C1345,1)</f>
        <v/>
      </c>
      <c r="AV1345" s="14">
        <f>F1345&amp;I1345&amp;L1345&amp;O1345&amp;R1345</f>
        <v/>
      </c>
      <c r="AW1345" s="14">
        <f>G1345&amp;J1345&amp;M1345&amp;P1345&amp;S1345</f>
        <v/>
      </c>
    </row>
    <row r="1346" ht="70" customHeight="1">
      <c r="A1346" s="14" t="inlineStr">
        <is>
          <t>DS-169</t>
        </is>
      </c>
      <c r="B1346" s="14" t="inlineStr">
        <is>
          <t>Road Surface Dataset (DatasetJalan)</t>
        </is>
      </c>
      <c r="C1346" s="14" t="inlineStr">
        <is>
          <t>A Access</t>
        </is>
      </c>
      <c r="D1346" s="14">
        <f>MCDM_Settings!$D$7</f>
        <v/>
      </c>
      <c r="E1346" s="14" t="inlineStr">
        <is>
          <t>A1 Find the release</t>
        </is>
      </c>
      <c r="F1346" s="21" t="inlineStr">
        <is>
          <t>Y</t>
        </is>
      </c>
      <c r="G1346" s="23" t="n"/>
      <c r="H1346" s="14" t="inlineStr">
        <is>
          <t>A2 Get the data</t>
        </is>
      </c>
      <c r="I1346" s="21" t="inlineStr">
        <is>
          <t>Y</t>
        </is>
      </c>
      <c r="J1346" s="23" t="n"/>
      <c r="K1346" s="14" t="inlineStr">
        <is>
          <t>A3 Check the license</t>
        </is>
      </c>
      <c r="L1346" s="21" t="inlineStr">
        <is>
          <t>Y</t>
        </is>
      </c>
      <c r="M1346" s="23" t="n"/>
      <c r="N1346" s="14" t="inlineStr">
        <is>
          <t>A4 Check other rights</t>
        </is>
      </c>
      <c r="O1346" s="21" t="inlineStr">
        <is>
          <t>U</t>
        </is>
      </c>
      <c r="P1346" s="23" t="n"/>
      <c r="Q1346" s="14" t="inlineStr">
        <is>
          <t>A5 Open a sample</t>
        </is>
      </c>
      <c r="R1346" s="21" t="inlineStr">
        <is>
          <t>U</t>
        </is>
      </c>
      <c r="S1346" s="23" t="n"/>
      <c r="T1346" s="14">
        <f>IF(Z1346=0,IF(ISNUMBER(SEARCH("X",AV1346)),"Unrated (0-5; X)","Unrated (0-5)"),IF(Z1346=1,V1346&amp;"/5",V1346&amp;"-"&amp;X1346&amp;"/5 (P"&amp;IF(ISNUMBER(SEARCH("X",AV1346)),"; X","")&amp;")"))</f>
        <v/>
      </c>
      <c r="U1346" s="26">
        <f>IF(AS1346=0,"",IF(AR1346=0,"Incomplete/invalid",IF(AA1346=0,IF(ISNUMBER(SEARCH("X",AW1346)),"Unrated (0-5; X)","Unrated (0-5)"),IF(AA1346=1,W1346&amp;"/5",W1346&amp;"-"&amp;Y1346&amp;"/5 (P"&amp;IF(ISNUMBER(SEARCH("X",AW1346)),"; X","")&amp;")"))))</f>
        <v/>
      </c>
      <c r="V1346" s="53">
        <f>LEN(AV1346)-LEN(SUBSTITUTE(AV1346,"Y",""))</f>
        <v/>
      </c>
      <c r="W1346" s="54">
        <f>IF(AR1346=1,LEN(AW1346)-LEN(SUBSTITUTE(AW1346,"Y","")),"")</f>
        <v/>
      </c>
      <c r="X1346" s="53">
        <f>5-(LEN(AV1346)-LEN(SUBSTITUTE(AV1346,"N","")))</f>
        <v/>
      </c>
      <c r="Y1346" s="54">
        <f>IF(AR1346=1,5-(LEN(AW1346)-LEN(SUBSTITUTE(AW1346,"N",""))),"")</f>
        <v/>
      </c>
      <c r="Z1346" s="55">
        <f>(V1346+5-X1346)/5</f>
        <v/>
      </c>
      <c r="AA1346" s="56">
        <f>IF(AR1346=1,(W1346+5-Y1346)/5,"")</f>
        <v/>
      </c>
      <c r="AB1346" s="57">
        <f>D1346*V1346/5</f>
        <v/>
      </c>
      <c r="AC1346" s="58">
        <f>IF(AR1346=1,D1346*W1346/5,"")</f>
        <v/>
      </c>
      <c r="AD1346" s="57">
        <f>D1346*X1346/5</f>
        <v/>
      </c>
      <c r="AE1346" s="58">
        <f>IF(AR1346=1,D1346*Y1346/5,"")</f>
        <v/>
      </c>
      <c r="AF1346" s="57">
        <f>D1346*Z1346</f>
        <v/>
      </c>
      <c r="AG1346" s="58">
        <f>IF(AR1346=1,D1346*AA1346,"")</f>
        <v/>
      </c>
      <c r="AH1346" s="14" t="inlineStr">
        <is>
          <t>Y: A1, A2, A3 | N: none | X: none | U: A4, A5. See dataset-specific evidence note in MCDM_Grades and the complete rules in MCDM_Rubric.</t>
        </is>
      </c>
      <c r="AI1346" s="27" t="n"/>
      <c r="AJ1346" s="14" t="inlineStr">
        <is>
          <t>https://www.kaggle.com/datasets/angelikafarahmanoppo/road-surface-dataset-datasetjalan</t>
        </is>
      </c>
      <c r="AK1346" s="27" t="n"/>
      <c r="AL1346" s="14" t="inlineStr">
        <is>
          <t>P: primary documentation (not evaluator-verified data quality)</t>
        </is>
      </c>
      <c r="AM1346" s="27" t="n"/>
      <c r="AN1346" s="14" t="inlineStr">
        <is>
          <t>Kaggle dataset 8182952 v1</t>
        </is>
      </c>
      <c r="AO1346" s="27" t="n"/>
      <c r="AP1346" s="14" t="inlineStr">
        <is>
          <t>2026-09-07</t>
        </is>
      </c>
      <c r="AQ1346" s="27" t="n"/>
      <c r="AR1346" s="14">
        <f>IF(AND(AS1346=5,LEN(AW1346)=5,LEN(SUBSTITUTE(SUBSTITUTE(SUBSTITUTE(SUBSTITUTE(AW1346,"Y",""),"N",""),"U",""),"X",""))=0),1,0)</f>
        <v/>
      </c>
      <c r="AS1346" s="14">
        <f>COUNTA(G1346,J1346,M1346,P1346,S1346)</f>
        <v/>
      </c>
      <c r="AT1346" s="14">
        <f>SUM(IF(OR(G1346="Y",G1346="N",G1346="U",G1346="X"),IF(G1346=F1346,1,0),0),IF(OR(J1346="Y",J1346="N",J1346="U",J1346="X"),IF(J1346=I1346,1,0),0),IF(OR(M1346="Y",M1346="N",M1346="U",M1346="X"),IF(M1346=L1346,1,0),0),IF(OR(P1346="Y",P1346="N",P1346="U",P1346="X"),IF(P1346=O1346,1,0),0),IF(OR(S1346="Y",S1346="N",S1346="U",S1346="X"),IF(S1346=R1346,1,0),0))</f>
        <v/>
      </c>
      <c r="AU1346" s="14">
        <f>A1346&amp;"|"&amp;LEFT(C1346,1)</f>
        <v/>
      </c>
      <c r="AV1346" s="14">
        <f>F1346&amp;I1346&amp;L1346&amp;O1346&amp;R1346</f>
        <v/>
      </c>
      <c r="AW1346" s="14">
        <f>G1346&amp;J1346&amp;M1346&amp;P1346&amp;S1346</f>
        <v/>
      </c>
    </row>
    <row r="1347" ht="70" customHeight="1">
      <c r="A1347" s="14" t="inlineStr">
        <is>
          <t>DS-169</t>
        </is>
      </c>
      <c r="B1347" s="14" t="inlineStr">
        <is>
          <t>Road Surface Dataset (DatasetJalan)</t>
        </is>
      </c>
      <c r="C1347" s="14" t="inlineStr">
        <is>
          <t>L Label Quality</t>
        </is>
      </c>
      <c r="D1347" s="14">
        <f>MCDM_Settings!$D$8</f>
        <v/>
      </c>
      <c r="E1347" s="14" t="inlineStr">
        <is>
          <t>L1 Define the targets</t>
        </is>
      </c>
      <c r="F1347" s="21" t="inlineStr">
        <is>
          <t>U</t>
        </is>
      </c>
      <c r="G1347" s="23" t="n"/>
      <c r="H1347" s="14" t="inlineStr">
        <is>
          <t>L2 Explain the rules</t>
        </is>
      </c>
      <c r="I1347" s="21" t="inlineStr">
        <is>
          <t>U</t>
        </is>
      </c>
      <c r="J1347" s="23" t="n"/>
      <c r="K1347" s="14" t="inlineStr">
        <is>
          <t>L3 Identify the team</t>
        </is>
      </c>
      <c r="L1347" s="21" t="inlineStr">
        <is>
          <t>U</t>
        </is>
      </c>
      <c r="M1347" s="23" t="n"/>
      <c r="N1347" s="14" t="inlineStr">
        <is>
          <t>L4 Review and correct</t>
        </is>
      </c>
      <c r="O1347" s="21" t="inlineStr">
        <is>
          <t>U</t>
        </is>
      </c>
      <c r="P1347" s="23" t="n"/>
      <c r="Q1347" s="14" t="inlineStr">
        <is>
          <t>L5 Measure reliability</t>
        </is>
      </c>
      <c r="R1347" s="21" t="inlineStr">
        <is>
          <t>U</t>
        </is>
      </c>
      <c r="S1347" s="23" t="n"/>
      <c r="T1347" s="14">
        <f>IF(Z1347=0,IF(ISNUMBER(SEARCH("X",AV1347)),"Unrated (0-5; X)","Unrated (0-5)"),IF(Z1347=1,V1347&amp;"/5",V1347&amp;"-"&amp;X1347&amp;"/5 (P"&amp;IF(ISNUMBER(SEARCH("X",AV1347)),"; X","")&amp;")"))</f>
        <v/>
      </c>
      <c r="U1347" s="26">
        <f>IF(AS1347=0,"",IF(AR1347=0,"Incomplete/invalid",IF(AA1347=0,IF(ISNUMBER(SEARCH("X",AW1347)),"Unrated (0-5; X)","Unrated (0-5)"),IF(AA1347=1,W1347&amp;"/5",W1347&amp;"-"&amp;Y1347&amp;"/5 (P"&amp;IF(ISNUMBER(SEARCH("X",AW1347)),"; X","")&amp;")"))))</f>
        <v/>
      </c>
      <c r="V1347" s="53">
        <f>LEN(AV1347)-LEN(SUBSTITUTE(AV1347,"Y",""))</f>
        <v/>
      </c>
      <c r="W1347" s="54">
        <f>IF(AR1347=1,LEN(AW1347)-LEN(SUBSTITUTE(AW1347,"Y","")),"")</f>
        <v/>
      </c>
      <c r="X1347" s="53">
        <f>5-(LEN(AV1347)-LEN(SUBSTITUTE(AV1347,"N","")))</f>
        <v/>
      </c>
      <c r="Y1347" s="54">
        <f>IF(AR1347=1,5-(LEN(AW1347)-LEN(SUBSTITUTE(AW1347,"N",""))),"")</f>
        <v/>
      </c>
      <c r="Z1347" s="55">
        <f>(V1347+5-X1347)/5</f>
        <v/>
      </c>
      <c r="AA1347" s="56">
        <f>IF(AR1347=1,(W1347+5-Y1347)/5,"")</f>
        <v/>
      </c>
      <c r="AB1347" s="57">
        <f>D1347*V1347/5</f>
        <v/>
      </c>
      <c r="AC1347" s="58">
        <f>IF(AR1347=1,D1347*W1347/5,"")</f>
        <v/>
      </c>
      <c r="AD1347" s="57">
        <f>D1347*X1347/5</f>
        <v/>
      </c>
      <c r="AE1347" s="58">
        <f>IF(AR1347=1,D1347*Y1347/5,"")</f>
        <v/>
      </c>
      <c r="AF1347" s="57">
        <f>D1347*Z1347</f>
        <v/>
      </c>
      <c r="AG1347" s="58">
        <f>IF(AR1347=1,D1347*AA1347,"")</f>
        <v/>
      </c>
      <c r="AH1347" s="14" t="inlineStr">
        <is>
          <t>Y: none | N: none | X: none | U: L1, L2, L3, L4, L5. See dataset-specific evidence note in MCDM_Grades and the complete rules in MCDM_Rubric.</t>
        </is>
      </c>
      <c r="AI1347" s="27" t="n"/>
      <c r="AJ1347" s="14" t="inlineStr">
        <is>
          <t>https://www.kaggle.com/datasets/angelikafarahmanoppo/road-surface-dataset-datasetjalan</t>
        </is>
      </c>
      <c r="AK1347" s="27" t="n"/>
      <c r="AL1347" s="14" t="inlineStr">
        <is>
          <t>P: primary documentation (not evaluator-verified data quality)</t>
        </is>
      </c>
      <c r="AM1347" s="27" t="n"/>
      <c r="AN1347" s="14" t="inlineStr">
        <is>
          <t>Kaggle dataset 8182952 v1</t>
        </is>
      </c>
      <c r="AO1347" s="27" t="n"/>
      <c r="AP1347" s="14" t="inlineStr">
        <is>
          <t>2026-09-07</t>
        </is>
      </c>
      <c r="AQ1347" s="27" t="n"/>
      <c r="AR1347" s="14">
        <f>IF(AND(AS1347=5,LEN(AW1347)=5,LEN(SUBSTITUTE(SUBSTITUTE(SUBSTITUTE(SUBSTITUTE(AW1347,"Y",""),"N",""),"U",""),"X",""))=0),1,0)</f>
        <v/>
      </c>
      <c r="AS1347" s="14">
        <f>COUNTA(G1347,J1347,M1347,P1347,S1347)</f>
        <v/>
      </c>
      <c r="AT1347" s="14">
        <f>SUM(IF(OR(G1347="Y",G1347="N",G1347="U",G1347="X"),IF(G1347=F1347,1,0),0),IF(OR(J1347="Y",J1347="N",J1347="U",J1347="X"),IF(J1347=I1347,1,0),0),IF(OR(M1347="Y",M1347="N",M1347="U",M1347="X"),IF(M1347=L1347,1,0),0),IF(OR(P1347="Y",P1347="N",P1347="U",P1347="X"),IF(P1347=O1347,1,0),0),IF(OR(S1347="Y",S1347="N",S1347="U",S1347="X"),IF(S1347=R1347,1,0),0))</f>
        <v/>
      </c>
      <c r="AU1347" s="14">
        <f>A1347&amp;"|"&amp;LEFT(C1347,1)</f>
        <v/>
      </c>
      <c r="AV1347" s="14">
        <f>F1347&amp;I1347&amp;L1347&amp;O1347&amp;R1347</f>
        <v/>
      </c>
      <c r="AW1347" s="14">
        <f>G1347&amp;J1347&amp;M1347&amp;P1347&amp;S1347</f>
        <v/>
      </c>
    </row>
    <row r="1348" ht="70" customHeight="1">
      <c r="A1348" s="14" t="inlineStr">
        <is>
          <t>DS-169</t>
        </is>
      </c>
      <c r="B1348" s="14" t="inlineStr">
        <is>
          <t>Road Surface Dataset (DatasetJalan)</t>
        </is>
      </c>
      <c r="C1348" s="14" t="inlineStr">
        <is>
          <t>D Documentation</t>
        </is>
      </c>
      <c r="D1348" s="14">
        <f>MCDM_Settings!$D$9</f>
        <v/>
      </c>
      <c r="E1348" s="14" t="inlineStr">
        <is>
          <t>D1 Describe the files</t>
        </is>
      </c>
      <c r="F1348" s="21" t="inlineStr">
        <is>
          <t>U</t>
        </is>
      </c>
      <c r="G1348" s="23" t="n"/>
      <c r="H1348" s="14" t="inlineStr">
        <is>
          <t>D2 Explain the source</t>
        </is>
      </c>
      <c r="I1348" s="21" t="inlineStr">
        <is>
          <t>Y</t>
        </is>
      </c>
      <c r="J1348" s="23" t="n"/>
      <c r="K1348" s="14" t="inlineStr">
        <is>
          <t>D3 Track the version</t>
        </is>
      </c>
      <c r="L1348" s="21" t="inlineStr">
        <is>
          <t>Y</t>
        </is>
      </c>
      <c r="M1348" s="23" t="n"/>
      <c r="N1348" s="14" t="inlineStr">
        <is>
          <t>D4 State the limits</t>
        </is>
      </c>
      <c r="O1348" s="21" t="inlineStr">
        <is>
          <t>U</t>
        </is>
      </c>
      <c r="P1348" s="23" t="n"/>
      <c r="Q1348" s="14" t="inlineStr">
        <is>
          <t>D5 Locate the details</t>
        </is>
      </c>
      <c r="R1348" s="21" t="inlineStr">
        <is>
          <t>Y</t>
        </is>
      </c>
      <c r="S1348" s="23" t="n"/>
      <c r="T1348" s="14">
        <f>IF(Z1348=0,IF(ISNUMBER(SEARCH("X",AV1348)),"Unrated (0-5; X)","Unrated (0-5)"),IF(Z1348=1,V1348&amp;"/5",V1348&amp;"-"&amp;X1348&amp;"/5 (P"&amp;IF(ISNUMBER(SEARCH("X",AV1348)),"; X","")&amp;")"))</f>
        <v/>
      </c>
      <c r="U1348" s="26">
        <f>IF(AS1348=0,"",IF(AR1348=0,"Incomplete/invalid",IF(AA1348=0,IF(ISNUMBER(SEARCH("X",AW1348)),"Unrated (0-5; X)","Unrated (0-5)"),IF(AA1348=1,W1348&amp;"/5",W1348&amp;"-"&amp;Y1348&amp;"/5 (P"&amp;IF(ISNUMBER(SEARCH("X",AW1348)),"; X","")&amp;")"))))</f>
        <v/>
      </c>
      <c r="V1348" s="53">
        <f>LEN(AV1348)-LEN(SUBSTITUTE(AV1348,"Y",""))</f>
        <v/>
      </c>
      <c r="W1348" s="54">
        <f>IF(AR1348=1,LEN(AW1348)-LEN(SUBSTITUTE(AW1348,"Y","")),"")</f>
        <v/>
      </c>
      <c r="X1348" s="53">
        <f>5-(LEN(AV1348)-LEN(SUBSTITUTE(AV1348,"N","")))</f>
        <v/>
      </c>
      <c r="Y1348" s="54">
        <f>IF(AR1348=1,5-(LEN(AW1348)-LEN(SUBSTITUTE(AW1348,"N",""))),"")</f>
        <v/>
      </c>
      <c r="Z1348" s="55">
        <f>(V1348+5-X1348)/5</f>
        <v/>
      </c>
      <c r="AA1348" s="56">
        <f>IF(AR1348=1,(W1348+5-Y1348)/5,"")</f>
        <v/>
      </c>
      <c r="AB1348" s="57">
        <f>D1348*V1348/5</f>
        <v/>
      </c>
      <c r="AC1348" s="58">
        <f>IF(AR1348=1,D1348*W1348/5,"")</f>
        <v/>
      </c>
      <c r="AD1348" s="57">
        <f>D1348*X1348/5</f>
        <v/>
      </c>
      <c r="AE1348" s="58">
        <f>IF(AR1348=1,D1348*Y1348/5,"")</f>
        <v/>
      </c>
      <c r="AF1348" s="57">
        <f>D1348*Z1348</f>
        <v/>
      </c>
      <c r="AG1348" s="58">
        <f>IF(AR1348=1,D1348*AA1348,"")</f>
        <v/>
      </c>
      <c r="AH1348" s="14" t="inlineStr">
        <is>
          <t>Y: D2, D3, D5 | N: none | X: none | U: D1, D4. See dataset-specific evidence note in MCDM_Grades and the complete rules in MCDM_Rubric.</t>
        </is>
      </c>
      <c r="AI1348" s="27" t="n"/>
      <c r="AJ1348" s="14" t="inlineStr">
        <is>
          <t>https://www.kaggle.com/datasets/angelikafarahmanoppo/road-surface-dataset-datasetjalan</t>
        </is>
      </c>
      <c r="AK1348" s="27" t="n"/>
      <c r="AL1348" s="14" t="inlineStr">
        <is>
          <t>P: primary documentation (not evaluator-verified data quality)</t>
        </is>
      </c>
      <c r="AM1348" s="27" t="n"/>
      <c r="AN1348" s="14" t="inlineStr">
        <is>
          <t>Kaggle dataset 8182952 v1</t>
        </is>
      </c>
      <c r="AO1348" s="27" t="n"/>
      <c r="AP1348" s="14" t="inlineStr">
        <is>
          <t>2026-09-07</t>
        </is>
      </c>
      <c r="AQ1348" s="27" t="n"/>
      <c r="AR1348" s="14">
        <f>IF(AND(AS1348=5,LEN(AW1348)=5,LEN(SUBSTITUTE(SUBSTITUTE(SUBSTITUTE(SUBSTITUTE(AW1348,"Y",""),"N",""),"U",""),"X",""))=0),1,0)</f>
        <v/>
      </c>
      <c r="AS1348" s="14">
        <f>COUNTA(G1348,J1348,M1348,P1348,S1348)</f>
        <v/>
      </c>
      <c r="AT1348" s="14">
        <f>SUM(IF(OR(G1348="Y",G1348="N",G1348="U",G1348="X"),IF(G1348=F1348,1,0),0),IF(OR(J1348="Y",J1348="N",J1348="U",J1348="X"),IF(J1348=I1348,1,0),0),IF(OR(M1348="Y",M1348="N",M1348="U",M1348="X"),IF(M1348=L1348,1,0),0),IF(OR(P1348="Y",P1348="N",P1348="U",P1348="X"),IF(P1348=O1348,1,0),0),IF(OR(S1348="Y",S1348="N",S1348="U",S1348="X"),IF(S1348=R1348,1,0),0))</f>
        <v/>
      </c>
      <c r="AU1348" s="14">
        <f>A1348&amp;"|"&amp;LEFT(C1348,1)</f>
        <v/>
      </c>
      <c r="AV1348" s="14">
        <f>F1348&amp;I1348&amp;L1348&amp;O1348&amp;R1348</f>
        <v/>
      </c>
      <c r="AW1348" s="14">
        <f>G1348&amp;J1348&amp;M1348&amp;P1348&amp;S1348</f>
        <v/>
      </c>
    </row>
    <row r="1349" ht="70" customHeight="1">
      <c r="A1349" s="14" t="inlineStr">
        <is>
          <t>DS-169</t>
        </is>
      </c>
      <c r="B1349" s="14" t="inlineStr">
        <is>
          <t>Road Surface Dataset (DatasetJalan)</t>
        </is>
      </c>
      <c r="C1349" s="14" t="inlineStr">
        <is>
          <t>C Sample Size</t>
        </is>
      </c>
      <c r="D1349" s="14">
        <f>MCDM_Settings!$D$10</f>
        <v/>
      </c>
      <c r="E1349" s="14" t="inlineStr">
        <is>
          <t>C1 Count originals</t>
        </is>
      </c>
      <c r="F1349" s="21" t="inlineStr">
        <is>
          <t>U</t>
        </is>
      </c>
      <c r="G1349" s="23" t="n"/>
      <c r="H1349" s="14" t="inlineStr">
        <is>
          <t>C2 Count each class</t>
        </is>
      </c>
      <c r="I1349" s="21" t="inlineStr">
        <is>
          <t>U</t>
        </is>
      </c>
      <c r="J1349" s="23" t="n"/>
      <c r="K1349" s="14" t="inlineStr">
        <is>
          <t>C3 Count each group</t>
        </is>
      </c>
      <c r="L1349" s="21" t="inlineStr">
        <is>
          <t>U</t>
        </is>
      </c>
      <c r="M1349" s="23" t="n"/>
      <c r="N1349" s="14" t="inlineStr">
        <is>
          <t>C4 Count each split</t>
        </is>
      </c>
      <c r="O1349" s="21" t="inlineStr">
        <is>
          <t>U</t>
        </is>
      </c>
      <c r="P1349" s="23" t="n"/>
      <c r="Q1349" s="14" t="inlineStr">
        <is>
          <t>C5 Justify the size</t>
        </is>
      </c>
      <c r="R1349" s="21" t="inlineStr">
        <is>
          <t>U</t>
        </is>
      </c>
      <c r="S1349" s="23" t="n"/>
      <c r="T1349" s="14">
        <f>IF(Z1349=0,IF(ISNUMBER(SEARCH("X",AV1349)),"Unrated (0-5; X)","Unrated (0-5)"),IF(Z1349=1,V1349&amp;"/5",V1349&amp;"-"&amp;X1349&amp;"/5 (P"&amp;IF(ISNUMBER(SEARCH("X",AV1349)),"; X","")&amp;")"))</f>
        <v/>
      </c>
      <c r="U1349" s="26">
        <f>IF(AS1349=0,"",IF(AR1349=0,"Incomplete/invalid",IF(AA1349=0,IF(ISNUMBER(SEARCH("X",AW1349)),"Unrated (0-5; X)","Unrated (0-5)"),IF(AA1349=1,W1349&amp;"/5",W1349&amp;"-"&amp;Y1349&amp;"/5 (P"&amp;IF(ISNUMBER(SEARCH("X",AW1349)),"; X","")&amp;")"))))</f>
        <v/>
      </c>
      <c r="V1349" s="53">
        <f>LEN(AV1349)-LEN(SUBSTITUTE(AV1349,"Y",""))</f>
        <v/>
      </c>
      <c r="W1349" s="54">
        <f>IF(AR1349=1,LEN(AW1349)-LEN(SUBSTITUTE(AW1349,"Y","")),"")</f>
        <v/>
      </c>
      <c r="X1349" s="53">
        <f>5-(LEN(AV1349)-LEN(SUBSTITUTE(AV1349,"N","")))</f>
        <v/>
      </c>
      <c r="Y1349" s="54">
        <f>IF(AR1349=1,5-(LEN(AW1349)-LEN(SUBSTITUTE(AW1349,"N",""))),"")</f>
        <v/>
      </c>
      <c r="Z1349" s="55">
        <f>(V1349+5-X1349)/5</f>
        <v/>
      </c>
      <c r="AA1349" s="56">
        <f>IF(AR1349=1,(W1349+5-Y1349)/5,"")</f>
        <v/>
      </c>
      <c r="AB1349" s="57">
        <f>D1349*V1349/5</f>
        <v/>
      </c>
      <c r="AC1349" s="58">
        <f>IF(AR1349=1,D1349*W1349/5,"")</f>
        <v/>
      </c>
      <c r="AD1349" s="57">
        <f>D1349*X1349/5</f>
        <v/>
      </c>
      <c r="AE1349" s="58">
        <f>IF(AR1349=1,D1349*Y1349/5,"")</f>
        <v/>
      </c>
      <c r="AF1349" s="57">
        <f>D1349*Z1349</f>
        <v/>
      </c>
      <c r="AG1349" s="58">
        <f>IF(AR1349=1,D1349*AA1349,"")</f>
        <v/>
      </c>
      <c r="AH1349" s="14" t="inlineStr">
        <is>
          <t>Y: none | N: none | X: none | U: C1, C2, C3, C4, C5. See dataset-specific evidence note in MCDM_Grades and the complete rules in MCDM_Rubric.</t>
        </is>
      </c>
      <c r="AI1349" s="27" t="n"/>
      <c r="AJ1349" s="14" t="inlineStr">
        <is>
          <t>https://www.kaggle.com/datasets/angelikafarahmanoppo/road-surface-dataset-datasetjalan</t>
        </is>
      </c>
      <c r="AK1349" s="27" t="n"/>
      <c r="AL1349" s="14" t="inlineStr">
        <is>
          <t>P: primary documentation (not evaluator-verified data quality)</t>
        </is>
      </c>
      <c r="AM1349" s="27" t="n"/>
      <c r="AN1349" s="14" t="inlineStr">
        <is>
          <t>Kaggle dataset 8182952 v1</t>
        </is>
      </c>
      <c r="AO1349" s="27" t="n"/>
      <c r="AP1349" s="14" t="inlineStr">
        <is>
          <t>2026-09-07</t>
        </is>
      </c>
      <c r="AQ1349" s="27" t="n"/>
      <c r="AR1349" s="14">
        <f>IF(AND(AS1349=5,LEN(AW1349)=5,LEN(SUBSTITUTE(SUBSTITUTE(SUBSTITUTE(SUBSTITUTE(AW1349,"Y",""),"N",""),"U",""),"X",""))=0),1,0)</f>
        <v/>
      </c>
      <c r="AS1349" s="14">
        <f>COUNTA(G1349,J1349,M1349,P1349,S1349)</f>
        <v/>
      </c>
      <c r="AT1349" s="14">
        <f>SUM(IF(OR(G1349="Y",G1349="N",G1349="U",G1349="X"),IF(G1349=F1349,1,0),0),IF(OR(J1349="Y",J1349="N",J1349="U",J1349="X"),IF(J1349=I1349,1,0),0),IF(OR(M1349="Y",M1349="N",M1349="U",M1349="X"),IF(M1349=L1349,1,0),0),IF(OR(P1349="Y",P1349="N",P1349="U",P1349="X"),IF(P1349=O1349,1,0),0),IF(OR(S1349="Y",S1349="N",S1349="U",S1349="X"),IF(S1349=R1349,1,0),0))</f>
        <v/>
      </c>
      <c r="AU1349" s="14">
        <f>A1349&amp;"|"&amp;LEFT(C1349,1)</f>
        <v/>
      </c>
      <c r="AV1349" s="14">
        <f>F1349&amp;I1349&amp;L1349&amp;O1349&amp;R1349</f>
        <v/>
      </c>
      <c r="AW1349" s="14">
        <f>G1349&amp;J1349&amp;M1349&amp;P1349&amp;S1349</f>
        <v/>
      </c>
    </row>
    <row r="1350" ht="70" customHeight="1">
      <c r="A1350" s="14" t="inlineStr">
        <is>
          <t>DS-169</t>
        </is>
      </c>
      <c r="B1350" s="14" t="inlineStr">
        <is>
          <t>Road Surface Dataset (DatasetJalan)</t>
        </is>
      </c>
      <c r="C1350" s="14" t="inlineStr">
        <is>
          <t>R Domain Fit</t>
        </is>
      </c>
      <c r="D1350" s="14">
        <f>MCDM_Settings!$D$11</f>
        <v/>
      </c>
      <c r="E1350" s="14" t="inlineStr">
        <is>
          <t>R1 Define the domain</t>
        </is>
      </c>
      <c r="F1350" s="21" t="inlineStr">
        <is>
          <t>U</t>
        </is>
      </c>
      <c r="G1350" s="23" t="n"/>
      <c r="H1350" s="14" t="inlineStr">
        <is>
          <t>R2 Describe coverage</t>
        </is>
      </c>
      <c r="I1350" s="21" t="inlineStr">
        <is>
          <t>U</t>
        </is>
      </c>
      <c r="J1350" s="23" t="n"/>
      <c r="K1350" s="14" t="inlineStr">
        <is>
          <t>R3 Compare the target</t>
        </is>
      </c>
      <c r="L1350" s="21" t="inlineStr">
        <is>
          <t>U</t>
        </is>
      </c>
      <c r="M1350" s="23" t="n"/>
      <c r="N1350" s="14" t="inlineStr">
        <is>
          <t>R4 Check for bias</t>
        </is>
      </c>
      <c r="O1350" s="21" t="inlineStr">
        <is>
          <t>U</t>
        </is>
      </c>
      <c r="P1350" s="23" t="n"/>
      <c r="Q1350" s="14" t="inlineStr">
        <is>
          <t>R5 Test a new domain</t>
        </is>
      </c>
      <c r="R1350" s="21" t="inlineStr">
        <is>
          <t>U</t>
        </is>
      </c>
      <c r="S1350" s="23" t="n"/>
      <c r="T1350" s="14">
        <f>IF(Z1350=0,IF(ISNUMBER(SEARCH("X",AV1350)),"Unrated (0-5; X)","Unrated (0-5)"),IF(Z1350=1,V1350&amp;"/5",V1350&amp;"-"&amp;X1350&amp;"/5 (P"&amp;IF(ISNUMBER(SEARCH("X",AV1350)),"; X","")&amp;")"))</f>
        <v/>
      </c>
      <c r="U1350" s="26">
        <f>IF(AS1350=0,"",IF(AR1350=0,"Incomplete/invalid",IF(AA1350=0,IF(ISNUMBER(SEARCH("X",AW1350)),"Unrated (0-5; X)","Unrated (0-5)"),IF(AA1350=1,W1350&amp;"/5",W1350&amp;"-"&amp;Y1350&amp;"/5 (P"&amp;IF(ISNUMBER(SEARCH("X",AW1350)),"; X","")&amp;")"))))</f>
        <v/>
      </c>
      <c r="V1350" s="53">
        <f>LEN(AV1350)-LEN(SUBSTITUTE(AV1350,"Y",""))</f>
        <v/>
      </c>
      <c r="W1350" s="54">
        <f>IF(AR1350=1,LEN(AW1350)-LEN(SUBSTITUTE(AW1350,"Y","")),"")</f>
        <v/>
      </c>
      <c r="X1350" s="53">
        <f>5-(LEN(AV1350)-LEN(SUBSTITUTE(AV1350,"N","")))</f>
        <v/>
      </c>
      <c r="Y1350" s="54">
        <f>IF(AR1350=1,5-(LEN(AW1350)-LEN(SUBSTITUTE(AW1350,"N",""))),"")</f>
        <v/>
      </c>
      <c r="Z1350" s="55">
        <f>(V1350+5-X1350)/5</f>
        <v/>
      </c>
      <c r="AA1350" s="56">
        <f>IF(AR1350=1,(W1350+5-Y1350)/5,"")</f>
        <v/>
      </c>
      <c r="AB1350" s="57">
        <f>D1350*V1350/5</f>
        <v/>
      </c>
      <c r="AC1350" s="58">
        <f>IF(AR1350=1,D1350*W1350/5,"")</f>
        <v/>
      </c>
      <c r="AD1350" s="57">
        <f>D1350*X1350/5</f>
        <v/>
      </c>
      <c r="AE1350" s="58">
        <f>IF(AR1350=1,D1350*Y1350/5,"")</f>
        <v/>
      </c>
      <c r="AF1350" s="57">
        <f>D1350*Z1350</f>
        <v/>
      </c>
      <c r="AG1350" s="58">
        <f>IF(AR1350=1,D1350*AA1350,"")</f>
        <v/>
      </c>
      <c r="AH1350" s="14" t="inlineStr">
        <is>
          <t>Y: none | N: none | X: none | U: R1, R2, R3, R4, R5. See dataset-specific evidence note in MCDM_Grades and the complete rules in MCDM_Rubric.</t>
        </is>
      </c>
      <c r="AI1350" s="27" t="n"/>
      <c r="AJ1350" s="14" t="inlineStr">
        <is>
          <t>https://www.kaggle.com/datasets/angelikafarahmanoppo/road-surface-dataset-datasetjalan</t>
        </is>
      </c>
      <c r="AK1350" s="27" t="n"/>
      <c r="AL1350" s="14" t="inlineStr">
        <is>
          <t>P: primary documentation (not evaluator-verified data quality)</t>
        </is>
      </c>
      <c r="AM1350" s="27" t="n"/>
      <c r="AN1350" s="14" t="inlineStr">
        <is>
          <t>Kaggle dataset 8182952 v1</t>
        </is>
      </c>
      <c r="AO1350" s="27" t="n"/>
      <c r="AP1350" s="14" t="inlineStr">
        <is>
          <t>2026-09-07</t>
        </is>
      </c>
      <c r="AQ1350" s="27" t="n"/>
      <c r="AR1350" s="14">
        <f>IF(AND(AS1350=5,LEN(AW1350)=5,LEN(SUBSTITUTE(SUBSTITUTE(SUBSTITUTE(SUBSTITUTE(AW1350,"Y",""),"N",""),"U",""),"X",""))=0),1,0)</f>
        <v/>
      </c>
      <c r="AS1350" s="14">
        <f>COUNTA(G1350,J1350,M1350,P1350,S1350)</f>
        <v/>
      </c>
      <c r="AT1350" s="14">
        <f>SUM(IF(OR(G1350="Y",G1350="N",G1350="U",G1350="X"),IF(G1350=F1350,1,0),0),IF(OR(J1350="Y",J1350="N",J1350="U",J1350="X"),IF(J1350=I1350,1,0),0),IF(OR(M1350="Y",M1350="N",M1350="U",M1350="X"),IF(M1350=L1350,1,0),0),IF(OR(P1350="Y",P1350="N",P1350="U",P1350="X"),IF(P1350=O1350,1,0),0),IF(OR(S1350="Y",S1350="N",S1350="U",S1350="X"),IF(S1350=R1350,1,0),0))</f>
        <v/>
      </c>
      <c r="AU1350" s="14">
        <f>A1350&amp;"|"&amp;LEFT(C1350,1)</f>
        <v/>
      </c>
      <c r="AV1350" s="14">
        <f>F1350&amp;I1350&amp;L1350&amp;O1350&amp;R1350</f>
        <v/>
      </c>
      <c r="AW1350" s="14">
        <f>G1350&amp;J1350&amp;M1350&amp;P1350&amp;S1350</f>
        <v/>
      </c>
    </row>
    <row r="1351" ht="70" customHeight="1">
      <c r="A1351" s="14" t="inlineStr">
        <is>
          <t>DS-169</t>
        </is>
      </c>
      <c r="B1351" s="14" t="inlineStr">
        <is>
          <t>Road Surface Dataset (DatasetJalan)</t>
        </is>
      </c>
      <c r="C1351" s="14" t="inlineStr">
        <is>
          <t>M Sensor Details</t>
        </is>
      </c>
      <c r="D1351" s="14">
        <f>MCDM_Settings!$D$12</f>
        <v/>
      </c>
      <c r="E1351" s="14" t="inlineStr">
        <is>
          <t>M1 Identify equipment</t>
        </is>
      </c>
      <c r="F1351" s="21" t="inlineStr">
        <is>
          <t>U</t>
        </is>
      </c>
      <c r="G1351" s="23" t="n"/>
      <c r="H1351" s="14" t="inlineStr">
        <is>
          <t>M2 Specify the scale</t>
        </is>
      </c>
      <c r="I1351" s="21" t="inlineStr">
        <is>
          <t>U</t>
        </is>
      </c>
      <c r="J1351" s="23" t="n"/>
      <c r="K1351" s="14" t="inlineStr">
        <is>
          <t>M3 Locate the records</t>
        </is>
      </c>
      <c r="L1351" s="21" t="inlineStr">
        <is>
          <t>U</t>
        </is>
      </c>
      <c r="M1351" s="23" t="n"/>
      <c r="N1351" s="14" t="inlineStr">
        <is>
          <t>M4 Report precision</t>
        </is>
      </c>
      <c r="O1351" s="21" t="inlineStr">
        <is>
          <t>U</t>
        </is>
      </c>
      <c r="P1351" s="23" t="n"/>
      <c r="Q1351" s="14" t="inlineStr">
        <is>
          <t>M5 Explain processing</t>
        </is>
      </c>
      <c r="R1351" s="21" t="inlineStr">
        <is>
          <t>U</t>
        </is>
      </c>
      <c r="S1351" s="23" t="n"/>
      <c r="T1351" s="14">
        <f>IF(Z1351=0,IF(ISNUMBER(SEARCH("X",AV1351)),"Unrated (0-5; X)","Unrated (0-5)"),IF(Z1351=1,V1351&amp;"/5",V1351&amp;"-"&amp;X1351&amp;"/5 (P"&amp;IF(ISNUMBER(SEARCH("X",AV1351)),"; X","")&amp;")"))</f>
        <v/>
      </c>
      <c r="U1351" s="26">
        <f>IF(AS1351=0,"",IF(AR1351=0,"Incomplete/invalid",IF(AA1351=0,IF(ISNUMBER(SEARCH("X",AW1351)),"Unrated (0-5; X)","Unrated (0-5)"),IF(AA1351=1,W1351&amp;"/5",W1351&amp;"-"&amp;Y1351&amp;"/5 (P"&amp;IF(ISNUMBER(SEARCH("X",AW1351)),"; X","")&amp;")"))))</f>
        <v/>
      </c>
      <c r="V1351" s="53">
        <f>LEN(AV1351)-LEN(SUBSTITUTE(AV1351,"Y",""))</f>
        <v/>
      </c>
      <c r="W1351" s="54">
        <f>IF(AR1351=1,LEN(AW1351)-LEN(SUBSTITUTE(AW1351,"Y","")),"")</f>
        <v/>
      </c>
      <c r="X1351" s="53">
        <f>5-(LEN(AV1351)-LEN(SUBSTITUTE(AV1351,"N","")))</f>
        <v/>
      </c>
      <c r="Y1351" s="54">
        <f>IF(AR1351=1,5-(LEN(AW1351)-LEN(SUBSTITUTE(AW1351,"N",""))),"")</f>
        <v/>
      </c>
      <c r="Z1351" s="55">
        <f>(V1351+5-X1351)/5</f>
        <v/>
      </c>
      <c r="AA1351" s="56">
        <f>IF(AR1351=1,(W1351+5-Y1351)/5,"")</f>
        <v/>
      </c>
      <c r="AB1351" s="57">
        <f>D1351*V1351/5</f>
        <v/>
      </c>
      <c r="AC1351" s="58">
        <f>IF(AR1351=1,D1351*W1351/5,"")</f>
        <v/>
      </c>
      <c r="AD1351" s="57">
        <f>D1351*X1351/5</f>
        <v/>
      </c>
      <c r="AE1351" s="58">
        <f>IF(AR1351=1,D1351*Y1351/5,"")</f>
        <v/>
      </c>
      <c r="AF1351" s="57">
        <f>D1351*Z1351</f>
        <v/>
      </c>
      <c r="AG1351" s="58">
        <f>IF(AR1351=1,D1351*AA1351,"")</f>
        <v/>
      </c>
      <c r="AH1351" s="14" t="inlineStr">
        <is>
          <t>Y: none | N: none | X: none | U: M1, M2, M3, M4, M5. See dataset-specific evidence note in MCDM_Grades and the complete rules in MCDM_Rubric.</t>
        </is>
      </c>
      <c r="AI1351" s="27" t="n"/>
      <c r="AJ1351" s="14" t="inlineStr">
        <is>
          <t>https://www.kaggle.com/datasets/angelikafarahmanoppo/road-surface-dataset-datasetjalan</t>
        </is>
      </c>
      <c r="AK1351" s="27" t="n"/>
      <c r="AL1351" s="14" t="inlineStr">
        <is>
          <t>P: primary documentation (not evaluator-verified data quality)</t>
        </is>
      </c>
      <c r="AM1351" s="27" t="n"/>
      <c r="AN1351" s="14" t="inlineStr">
        <is>
          <t>Kaggle dataset 8182952 v1</t>
        </is>
      </c>
      <c r="AO1351" s="27" t="n"/>
      <c r="AP1351" s="14" t="inlineStr">
        <is>
          <t>2026-09-07</t>
        </is>
      </c>
      <c r="AQ1351" s="27" t="n"/>
      <c r="AR1351" s="14">
        <f>IF(AND(AS1351=5,LEN(AW1351)=5,LEN(SUBSTITUTE(SUBSTITUTE(SUBSTITUTE(SUBSTITUTE(AW1351,"Y",""),"N",""),"U",""),"X",""))=0),1,0)</f>
        <v/>
      </c>
      <c r="AS1351" s="14">
        <f>COUNTA(G1351,J1351,M1351,P1351,S1351)</f>
        <v/>
      </c>
      <c r="AT1351" s="14">
        <f>SUM(IF(OR(G1351="Y",G1351="N",G1351="U",G1351="X"),IF(G1351=F1351,1,0),0),IF(OR(J1351="Y",J1351="N",J1351="U",J1351="X"),IF(J1351=I1351,1,0),0),IF(OR(M1351="Y",M1351="N",M1351="U",M1351="X"),IF(M1351=L1351,1,0),0),IF(OR(P1351="Y",P1351="N",P1351="U",P1351="X"),IF(P1351=O1351,1,0),0),IF(OR(S1351="Y",S1351="N",S1351="U",S1351="X"),IF(S1351=R1351,1,0),0))</f>
        <v/>
      </c>
      <c r="AU1351" s="14">
        <f>A1351&amp;"|"&amp;LEFT(C1351,1)</f>
        <v/>
      </c>
      <c r="AV1351" s="14">
        <f>F1351&amp;I1351&amp;L1351&amp;O1351&amp;R1351</f>
        <v/>
      </c>
      <c r="AW1351" s="14">
        <f>G1351&amp;J1351&amp;M1351&amp;P1351&amp;S1351</f>
        <v/>
      </c>
    </row>
    <row r="1352" ht="70" customHeight="1">
      <c r="A1352" s="14" t="inlineStr">
        <is>
          <t>DS-169</t>
        </is>
      </c>
      <c r="B1352" s="14" t="inlineStr">
        <is>
          <t>Road Surface Dataset (DatasetJalan)</t>
        </is>
      </c>
      <c r="C1352" s="14" t="inlineStr">
        <is>
          <t>V Test Readiness</t>
        </is>
      </c>
      <c r="D1352" s="14">
        <f>MCDM_Settings!$D$13</f>
        <v/>
      </c>
      <c r="E1352" s="14" t="inlineStr">
        <is>
          <t>V1 Identify test data</t>
        </is>
      </c>
      <c r="F1352" s="21" t="inlineStr">
        <is>
          <t>U</t>
        </is>
      </c>
      <c r="G1352" s="23" t="n"/>
      <c r="H1352" s="14" t="inlineStr">
        <is>
          <t>V2 Define the splits</t>
        </is>
      </c>
      <c r="I1352" s="21" t="inlineStr">
        <is>
          <t>U</t>
        </is>
      </c>
      <c r="J1352" s="23" t="n"/>
      <c r="K1352" s="14" t="inlineStr">
        <is>
          <t>V3 Prevent leakage</t>
        </is>
      </c>
      <c r="L1352" s="21" t="inlineStr">
        <is>
          <t>U</t>
        </is>
      </c>
      <c r="M1352" s="23" t="n"/>
      <c r="N1352" s="14" t="inlineStr">
        <is>
          <t>V4 Provide a baseline</t>
        </is>
      </c>
      <c r="O1352" s="21" t="inlineStr">
        <is>
          <t>U</t>
        </is>
      </c>
      <c r="P1352" s="23" t="n"/>
      <c r="Q1352" s="14" t="inlineStr">
        <is>
          <t>V5 Report uncertainty</t>
        </is>
      </c>
      <c r="R1352" s="21" t="inlineStr">
        <is>
          <t>U</t>
        </is>
      </c>
      <c r="S1352" s="23" t="n"/>
      <c r="T1352" s="14">
        <f>IF(Z1352=0,IF(ISNUMBER(SEARCH("X",AV1352)),"Unrated (0-5; X)","Unrated (0-5)"),IF(Z1352=1,V1352&amp;"/5",V1352&amp;"-"&amp;X1352&amp;"/5 (P"&amp;IF(ISNUMBER(SEARCH("X",AV1352)),"; X","")&amp;")"))</f>
        <v/>
      </c>
      <c r="U1352" s="26">
        <f>IF(AS1352=0,"",IF(AR1352=0,"Incomplete/invalid",IF(AA1352=0,IF(ISNUMBER(SEARCH("X",AW1352)),"Unrated (0-5; X)","Unrated (0-5)"),IF(AA1352=1,W1352&amp;"/5",W1352&amp;"-"&amp;Y1352&amp;"/5 (P"&amp;IF(ISNUMBER(SEARCH("X",AW1352)),"; X","")&amp;")"))))</f>
        <v/>
      </c>
      <c r="V1352" s="53">
        <f>LEN(AV1352)-LEN(SUBSTITUTE(AV1352,"Y",""))</f>
        <v/>
      </c>
      <c r="W1352" s="54">
        <f>IF(AR1352=1,LEN(AW1352)-LEN(SUBSTITUTE(AW1352,"Y","")),"")</f>
        <v/>
      </c>
      <c r="X1352" s="53">
        <f>5-(LEN(AV1352)-LEN(SUBSTITUTE(AV1352,"N","")))</f>
        <v/>
      </c>
      <c r="Y1352" s="54">
        <f>IF(AR1352=1,5-(LEN(AW1352)-LEN(SUBSTITUTE(AW1352,"N",""))),"")</f>
        <v/>
      </c>
      <c r="Z1352" s="55">
        <f>(V1352+5-X1352)/5</f>
        <v/>
      </c>
      <c r="AA1352" s="56">
        <f>IF(AR1352=1,(W1352+5-Y1352)/5,"")</f>
        <v/>
      </c>
      <c r="AB1352" s="57">
        <f>D1352*V1352/5</f>
        <v/>
      </c>
      <c r="AC1352" s="58">
        <f>IF(AR1352=1,D1352*W1352/5,"")</f>
        <v/>
      </c>
      <c r="AD1352" s="57">
        <f>D1352*X1352/5</f>
        <v/>
      </c>
      <c r="AE1352" s="58">
        <f>IF(AR1352=1,D1352*Y1352/5,"")</f>
        <v/>
      </c>
      <c r="AF1352" s="57">
        <f>D1352*Z1352</f>
        <v/>
      </c>
      <c r="AG1352" s="58">
        <f>IF(AR1352=1,D1352*AA1352,"")</f>
        <v/>
      </c>
      <c r="AH1352" s="14" t="inlineStr">
        <is>
          <t>Y: none | N: none | X: none | U: V1, V2, V3, V4, V5. See dataset-specific evidence note in MCDM_Grades and the complete rules in MCDM_Rubric.</t>
        </is>
      </c>
      <c r="AI1352" s="27" t="n"/>
      <c r="AJ1352" s="14" t="inlineStr">
        <is>
          <t>https://www.kaggle.com/datasets/angelikafarahmanoppo/road-surface-dataset-datasetjalan</t>
        </is>
      </c>
      <c r="AK1352" s="27" t="n"/>
      <c r="AL1352" s="14" t="inlineStr">
        <is>
          <t>P: primary documentation (not evaluator-verified data quality)</t>
        </is>
      </c>
      <c r="AM1352" s="27" t="n"/>
      <c r="AN1352" s="14" t="inlineStr">
        <is>
          <t>Kaggle dataset 8182952 v1</t>
        </is>
      </c>
      <c r="AO1352" s="27" t="n"/>
      <c r="AP1352" s="14" t="inlineStr">
        <is>
          <t>2026-09-07</t>
        </is>
      </c>
      <c r="AQ1352" s="27" t="n"/>
      <c r="AR1352" s="14">
        <f>IF(AND(AS1352=5,LEN(AW1352)=5,LEN(SUBSTITUTE(SUBSTITUTE(SUBSTITUTE(SUBSTITUTE(AW1352,"Y",""),"N",""),"U",""),"X",""))=0),1,0)</f>
        <v/>
      </c>
      <c r="AS1352" s="14">
        <f>COUNTA(G1352,J1352,M1352,P1352,S1352)</f>
        <v/>
      </c>
      <c r="AT1352" s="14">
        <f>SUM(IF(OR(G1352="Y",G1352="N",G1352="U",G1352="X"),IF(G1352=F1352,1,0),0),IF(OR(J1352="Y",J1352="N",J1352="U",J1352="X"),IF(J1352=I1352,1,0),0),IF(OR(M1352="Y",M1352="N",M1352="U",M1352="X"),IF(M1352=L1352,1,0),0),IF(OR(P1352="Y",P1352="N",P1352="U",P1352="X"),IF(P1352=O1352,1,0),0),IF(OR(S1352="Y",S1352="N",S1352="U",S1352="X"),IF(S1352=R1352,1,0),0))</f>
        <v/>
      </c>
      <c r="AU1352" s="14">
        <f>A1352&amp;"|"&amp;LEFT(C1352,1)</f>
        <v/>
      </c>
      <c r="AV1352" s="14">
        <f>F1352&amp;I1352&amp;L1352&amp;O1352&amp;R1352</f>
        <v/>
      </c>
      <c r="AW1352" s="14">
        <f>G1352&amp;J1352&amp;M1352&amp;P1352&amp;S1352</f>
        <v/>
      </c>
    </row>
    <row r="1353" ht="70" customHeight="1">
      <c r="A1353" s="14" t="inlineStr">
        <is>
          <t>DS-169</t>
        </is>
      </c>
      <c r="B1353" s="14" t="inlineStr">
        <is>
          <t>Road Surface Dataset (DatasetJalan)</t>
        </is>
      </c>
      <c r="C1353" s="14" t="inlineStr">
        <is>
          <t>E Engineering Value</t>
        </is>
      </c>
      <c r="D1353" s="14">
        <f>MCDM_Settings!$D$14</f>
        <v/>
      </c>
      <c r="E1353" s="14" t="inlineStr">
        <is>
          <t>E1 Define the outcome</t>
        </is>
      </c>
      <c r="F1353" s="21" t="inlineStr">
        <is>
          <t>U</t>
        </is>
      </c>
      <c r="G1353" s="23" t="n"/>
      <c r="H1353" s="14" t="inlineStr">
        <is>
          <t>E2 Provide measurements</t>
        </is>
      </c>
      <c r="I1353" s="21" t="inlineStr">
        <is>
          <t>U</t>
        </is>
      </c>
      <c r="J1353" s="23" t="n"/>
      <c r="K1353" s="14" t="inlineStr">
        <is>
          <t>E3 Link the records</t>
        </is>
      </c>
      <c r="L1353" s="21" t="inlineStr">
        <is>
          <t>U</t>
        </is>
      </c>
      <c r="M1353" s="23" t="n"/>
      <c r="N1353" s="14" t="inlineStr">
        <is>
          <t>E4 Map agency needs</t>
        </is>
      </c>
      <c r="O1353" s="21" t="inlineStr">
        <is>
          <t>U</t>
        </is>
      </c>
      <c r="P1353" s="23" t="n"/>
      <c r="Q1353" s="14" t="inlineStr">
        <is>
          <t>E5 Validate the decision</t>
        </is>
      </c>
      <c r="R1353" s="21" t="inlineStr">
        <is>
          <t>U</t>
        </is>
      </c>
      <c r="S1353" s="23" t="n"/>
      <c r="T1353" s="14">
        <f>IF(Z1353=0,IF(ISNUMBER(SEARCH("X",AV1353)),"Unrated (0-5; X)","Unrated (0-5)"),IF(Z1353=1,V1353&amp;"/5",V1353&amp;"-"&amp;X1353&amp;"/5 (P"&amp;IF(ISNUMBER(SEARCH("X",AV1353)),"; X","")&amp;")"))</f>
        <v/>
      </c>
      <c r="U1353" s="26">
        <f>IF(AS1353=0,"",IF(AR1353=0,"Incomplete/invalid",IF(AA1353=0,IF(ISNUMBER(SEARCH("X",AW1353)),"Unrated (0-5; X)","Unrated (0-5)"),IF(AA1353=1,W1353&amp;"/5",W1353&amp;"-"&amp;Y1353&amp;"/5 (P"&amp;IF(ISNUMBER(SEARCH("X",AW1353)),"; X","")&amp;")"))))</f>
        <v/>
      </c>
      <c r="V1353" s="53">
        <f>LEN(AV1353)-LEN(SUBSTITUTE(AV1353,"Y",""))</f>
        <v/>
      </c>
      <c r="W1353" s="54">
        <f>IF(AR1353=1,LEN(AW1353)-LEN(SUBSTITUTE(AW1353,"Y","")),"")</f>
        <v/>
      </c>
      <c r="X1353" s="53">
        <f>5-(LEN(AV1353)-LEN(SUBSTITUTE(AV1353,"N","")))</f>
        <v/>
      </c>
      <c r="Y1353" s="54">
        <f>IF(AR1353=1,5-(LEN(AW1353)-LEN(SUBSTITUTE(AW1353,"N",""))),"")</f>
        <v/>
      </c>
      <c r="Z1353" s="55">
        <f>(V1353+5-X1353)/5</f>
        <v/>
      </c>
      <c r="AA1353" s="56">
        <f>IF(AR1353=1,(W1353+5-Y1353)/5,"")</f>
        <v/>
      </c>
      <c r="AB1353" s="57">
        <f>D1353*V1353/5</f>
        <v/>
      </c>
      <c r="AC1353" s="58">
        <f>IF(AR1353=1,D1353*W1353/5,"")</f>
        <v/>
      </c>
      <c r="AD1353" s="57">
        <f>D1353*X1353/5</f>
        <v/>
      </c>
      <c r="AE1353" s="58">
        <f>IF(AR1353=1,D1353*Y1353/5,"")</f>
        <v/>
      </c>
      <c r="AF1353" s="57">
        <f>D1353*Z1353</f>
        <v/>
      </c>
      <c r="AG1353" s="58">
        <f>IF(AR1353=1,D1353*AA1353,"")</f>
        <v/>
      </c>
      <c r="AH1353" s="14" t="inlineStr">
        <is>
          <t>Y: none | N: none | X: none | U: E1, E2, E3, E4, E5. See dataset-specific evidence note in MCDM_Grades and the complete rules in MCDM_Rubric.</t>
        </is>
      </c>
      <c r="AI1353" s="27" t="n"/>
      <c r="AJ1353" s="14" t="inlineStr">
        <is>
          <t>https://www.kaggle.com/datasets/angelikafarahmanoppo/road-surface-dataset-datasetjalan</t>
        </is>
      </c>
      <c r="AK1353" s="27" t="n"/>
      <c r="AL1353" s="14" t="inlineStr">
        <is>
          <t>P: primary documentation (not evaluator-verified data quality)</t>
        </is>
      </c>
      <c r="AM1353" s="27" t="n"/>
      <c r="AN1353" s="14" t="inlineStr">
        <is>
          <t>Kaggle dataset 8182952 v1</t>
        </is>
      </c>
      <c r="AO1353" s="27" t="n"/>
      <c r="AP1353" s="14" t="inlineStr">
        <is>
          <t>2026-09-07</t>
        </is>
      </c>
      <c r="AQ1353" s="27" t="n"/>
      <c r="AR1353" s="14">
        <f>IF(AND(AS1353=5,LEN(AW1353)=5,LEN(SUBSTITUTE(SUBSTITUTE(SUBSTITUTE(SUBSTITUTE(AW1353,"Y",""),"N",""),"U",""),"X",""))=0),1,0)</f>
        <v/>
      </c>
      <c r="AS1353" s="14">
        <f>COUNTA(G1353,J1353,M1353,P1353,S1353)</f>
        <v/>
      </c>
      <c r="AT1353" s="14">
        <f>SUM(IF(OR(G1353="Y",G1353="N",G1353="U",G1353="X"),IF(G1353=F1353,1,0),0),IF(OR(J1353="Y",J1353="N",J1353="U",J1353="X"),IF(J1353=I1353,1,0),0),IF(OR(M1353="Y",M1353="N",M1353="U",M1353="X"),IF(M1353=L1353,1,0),0),IF(OR(P1353="Y",P1353="N",P1353="U",P1353="X"),IF(P1353=O1353,1,0),0),IF(OR(S1353="Y",S1353="N",S1353="U",S1353="X"),IF(S1353=R1353,1,0),0))</f>
        <v/>
      </c>
      <c r="AU1353" s="14">
        <f>A1353&amp;"|"&amp;LEFT(C1353,1)</f>
        <v/>
      </c>
      <c r="AV1353" s="14">
        <f>F1353&amp;I1353&amp;L1353&amp;O1353&amp;R1353</f>
        <v/>
      </c>
      <c r="AW1353" s="14">
        <f>G1353&amp;J1353&amp;M1353&amp;P1353&amp;S1353</f>
        <v/>
      </c>
    </row>
    <row r="1354" ht="70" customHeight="1">
      <c r="A1354" s="14" t="inlineStr">
        <is>
          <t>DS-170</t>
        </is>
      </c>
      <c r="B1354" s="14" t="inlineStr">
        <is>
          <t>Road Surface Recognition Dataset</t>
        </is>
      </c>
      <c r="C1354" s="14" t="inlineStr">
        <is>
          <t>A Access</t>
        </is>
      </c>
      <c r="D1354" s="14">
        <f>MCDM_Settings!$D$7</f>
        <v/>
      </c>
      <c r="E1354" s="14" t="inlineStr">
        <is>
          <t>A1 Find the release</t>
        </is>
      </c>
      <c r="F1354" s="21" t="inlineStr">
        <is>
          <t>Y</t>
        </is>
      </c>
      <c r="G1354" s="23" t="n"/>
      <c r="H1354" s="14" t="inlineStr">
        <is>
          <t>A2 Get the data</t>
        </is>
      </c>
      <c r="I1354" s="21" t="inlineStr">
        <is>
          <t>Y</t>
        </is>
      </c>
      <c r="J1354" s="23" t="n"/>
      <c r="K1354" s="14" t="inlineStr">
        <is>
          <t>A3 Check the license</t>
        </is>
      </c>
      <c r="L1354" s="21" t="inlineStr">
        <is>
          <t>Y</t>
        </is>
      </c>
      <c r="M1354" s="23" t="n"/>
      <c r="N1354" s="14" t="inlineStr">
        <is>
          <t>A4 Check other rights</t>
        </is>
      </c>
      <c r="O1354" s="21" t="inlineStr">
        <is>
          <t>U</t>
        </is>
      </c>
      <c r="P1354" s="23" t="n"/>
      <c r="Q1354" s="14" t="inlineStr">
        <is>
          <t>A5 Open a sample</t>
        </is>
      </c>
      <c r="R1354" s="21" t="inlineStr">
        <is>
          <t>U</t>
        </is>
      </c>
      <c r="S1354" s="23" t="n"/>
      <c r="T1354" s="14">
        <f>IF(Z1354=0,IF(ISNUMBER(SEARCH("X",AV1354)),"Unrated (0-5; X)","Unrated (0-5)"),IF(Z1354=1,V1354&amp;"/5",V1354&amp;"-"&amp;X1354&amp;"/5 (P"&amp;IF(ISNUMBER(SEARCH("X",AV1354)),"; X","")&amp;")"))</f>
        <v/>
      </c>
      <c r="U1354" s="26">
        <f>IF(AS1354=0,"",IF(AR1354=0,"Incomplete/invalid",IF(AA1354=0,IF(ISNUMBER(SEARCH("X",AW1354)),"Unrated (0-5; X)","Unrated (0-5)"),IF(AA1354=1,W1354&amp;"/5",W1354&amp;"-"&amp;Y1354&amp;"/5 (P"&amp;IF(ISNUMBER(SEARCH("X",AW1354)),"; X","")&amp;")"))))</f>
        <v/>
      </c>
      <c r="V1354" s="53">
        <f>LEN(AV1354)-LEN(SUBSTITUTE(AV1354,"Y",""))</f>
        <v/>
      </c>
      <c r="W1354" s="54">
        <f>IF(AR1354=1,LEN(AW1354)-LEN(SUBSTITUTE(AW1354,"Y","")),"")</f>
        <v/>
      </c>
      <c r="X1354" s="53">
        <f>5-(LEN(AV1354)-LEN(SUBSTITUTE(AV1354,"N","")))</f>
        <v/>
      </c>
      <c r="Y1354" s="54">
        <f>IF(AR1354=1,5-(LEN(AW1354)-LEN(SUBSTITUTE(AW1354,"N",""))),"")</f>
        <v/>
      </c>
      <c r="Z1354" s="55">
        <f>(V1354+5-X1354)/5</f>
        <v/>
      </c>
      <c r="AA1354" s="56">
        <f>IF(AR1354=1,(W1354+5-Y1354)/5,"")</f>
        <v/>
      </c>
      <c r="AB1354" s="57">
        <f>D1354*V1354/5</f>
        <v/>
      </c>
      <c r="AC1354" s="58">
        <f>IF(AR1354=1,D1354*W1354/5,"")</f>
        <v/>
      </c>
      <c r="AD1354" s="57">
        <f>D1354*X1354/5</f>
        <v/>
      </c>
      <c r="AE1354" s="58">
        <f>IF(AR1354=1,D1354*Y1354/5,"")</f>
        <v/>
      </c>
      <c r="AF1354" s="57">
        <f>D1354*Z1354</f>
        <v/>
      </c>
      <c r="AG1354" s="58">
        <f>IF(AR1354=1,D1354*AA1354,"")</f>
        <v/>
      </c>
      <c r="AH1354" s="14" t="inlineStr">
        <is>
          <t>Y: A1, A2, A3 | N: none | X: none | U: A4, A5. See dataset-specific evidence note in MCDM_Grades and the complete rules in MCDM_Rubric.</t>
        </is>
      </c>
      <c r="AI1354" s="27" t="n"/>
      <c r="AJ1354" s="14" t="inlineStr">
        <is>
          <t>https://www.kaggle.com/datasets/zara2099/road-surface-recognition-dataset</t>
        </is>
      </c>
      <c r="AK1354" s="27" t="n"/>
      <c r="AL1354" s="14" t="inlineStr">
        <is>
          <t>P: primary documentation (not evaluator-verified data quality)</t>
        </is>
      </c>
      <c r="AM1354" s="27" t="n"/>
      <c r="AN1354" s="14" t="inlineStr">
        <is>
          <t>Kaggle dataset 8859490 v1</t>
        </is>
      </c>
      <c r="AO1354" s="27" t="n"/>
      <c r="AP1354" s="14" t="inlineStr">
        <is>
          <t>2026-09-07</t>
        </is>
      </c>
      <c r="AQ1354" s="27" t="n"/>
      <c r="AR1354" s="14">
        <f>IF(AND(AS1354=5,LEN(AW1354)=5,LEN(SUBSTITUTE(SUBSTITUTE(SUBSTITUTE(SUBSTITUTE(AW1354,"Y",""),"N",""),"U",""),"X",""))=0),1,0)</f>
        <v/>
      </c>
      <c r="AS1354" s="14">
        <f>COUNTA(G1354,J1354,M1354,P1354,S1354)</f>
        <v/>
      </c>
      <c r="AT1354" s="14">
        <f>SUM(IF(OR(G1354="Y",G1354="N",G1354="U",G1354="X"),IF(G1354=F1354,1,0),0),IF(OR(J1354="Y",J1354="N",J1354="U",J1354="X"),IF(J1354=I1354,1,0),0),IF(OR(M1354="Y",M1354="N",M1354="U",M1354="X"),IF(M1354=L1354,1,0),0),IF(OR(P1354="Y",P1354="N",P1354="U",P1354="X"),IF(P1354=O1354,1,0),0),IF(OR(S1354="Y",S1354="N",S1354="U",S1354="X"),IF(S1354=R1354,1,0),0))</f>
        <v/>
      </c>
      <c r="AU1354" s="14">
        <f>A1354&amp;"|"&amp;LEFT(C1354,1)</f>
        <v/>
      </c>
      <c r="AV1354" s="14">
        <f>F1354&amp;I1354&amp;L1354&amp;O1354&amp;R1354</f>
        <v/>
      </c>
      <c r="AW1354" s="14">
        <f>G1354&amp;J1354&amp;M1354&amp;P1354&amp;S1354</f>
        <v/>
      </c>
    </row>
    <row r="1355" ht="70" customHeight="1">
      <c r="A1355" s="14" t="inlineStr">
        <is>
          <t>DS-170</t>
        </is>
      </c>
      <c r="B1355" s="14" t="inlineStr">
        <is>
          <t>Road Surface Recognition Dataset</t>
        </is>
      </c>
      <c r="C1355" s="14" t="inlineStr">
        <is>
          <t>L Label Quality</t>
        </is>
      </c>
      <c r="D1355" s="14">
        <f>MCDM_Settings!$D$8</f>
        <v/>
      </c>
      <c r="E1355" s="14" t="inlineStr">
        <is>
          <t>L1 Define the targets</t>
        </is>
      </c>
      <c r="F1355" s="21" t="inlineStr">
        <is>
          <t>Y</t>
        </is>
      </c>
      <c r="G1355" s="23" t="n"/>
      <c r="H1355" s="14" t="inlineStr">
        <is>
          <t>L2 Explain the rules</t>
        </is>
      </c>
      <c r="I1355" s="21" t="inlineStr">
        <is>
          <t>U</t>
        </is>
      </c>
      <c r="J1355" s="23" t="n"/>
      <c r="K1355" s="14" t="inlineStr">
        <is>
          <t>L3 Identify the team</t>
        </is>
      </c>
      <c r="L1355" s="21" t="inlineStr">
        <is>
          <t>U</t>
        </is>
      </c>
      <c r="M1355" s="23" t="n"/>
      <c r="N1355" s="14" t="inlineStr">
        <is>
          <t>L4 Review and correct</t>
        </is>
      </c>
      <c r="O1355" s="21" t="inlineStr">
        <is>
          <t>U</t>
        </is>
      </c>
      <c r="P1355" s="23" t="n"/>
      <c r="Q1355" s="14" t="inlineStr">
        <is>
          <t>L5 Measure reliability</t>
        </is>
      </c>
      <c r="R1355" s="21" t="inlineStr">
        <is>
          <t>U</t>
        </is>
      </c>
      <c r="S1355" s="23" t="n"/>
      <c r="T1355" s="14">
        <f>IF(Z1355=0,IF(ISNUMBER(SEARCH("X",AV1355)),"Unrated (0-5; X)","Unrated (0-5)"),IF(Z1355=1,V1355&amp;"/5",V1355&amp;"-"&amp;X1355&amp;"/5 (P"&amp;IF(ISNUMBER(SEARCH("X",AV1355)),"; X","")&amp;")"))</f>
        <v/>
      </c>
      <c r="U1355" s="26">
        <f>IF(AS1355=0,"",IF(AR1355=0,"Incomplete/invalid",IF(AA1355=0,IF(ISNUMBER(SEARCH("X",AW1355)),"Unrated (0-5; X)","Unrated (0-5)"),IF(AA1355=1,W1355&amp;"/5",W1355&amp;"-"&amp;Y1355&amp;"/5 (P"&amp;IF(ISNUMBER(SEARCH("X",AW1355)),"; X","")&amp;")"))))</f>
        <v/>
      </c>
      <c r="V1355" s="53">
        <f>LEN(AV1355)-LEN(SUBSTITUTE(AV1355,"Y",""))</f>
        <v/>
      </c>
      <c r="W1355" s="54">
        <f>IF(AR1355=1,LEN(AW1355)-LEN(SUBSTITUTE(AW1355,"Y","")),"")</f>
        <v/>
      </c>
      <c r="X1355" s="53">
        <f>5-(LEN(AV1355)-LEN(SUBSTITUTE(AV1355,"N","")))</f>
        <v/>
      </c>
      <c r="Y1355" s="54">
        <f>IF(AR1355=1,5-(LEN(AW1355)-LEN(SUBSTITUTE(AW1355,"N",""))),"")</f>
        <v/>
      </c>
      <c r="Z1355" s="55">
        <f>(V1355+5-X1355)/5</f>
        <v/>
      </c>
      <c r="AA1355" s="56">
        <f>IF(AR1355=1,(W1355+5-Y1355)/5,"")</f>
        <v/>
      </c>
      <c r="AB1355" s="57">
        <f>D1355*V1355/5</f>
        <v/>
      </c>
      <c r="AC1355" s="58">
        <f>IF(AR1355=1,D1355*W1355/5,"")</f>
        <v/>
      </c>
      <c r="AD1355" s="57">
        <f>D1355*X1355/5</f>
        <v/>
      </c>
      <c r="AE1355" s="58">
        <f>IF(AR1355=1,D1355*Y1355/5,"")</f>
        <v/>
      </c>
      <c r="AF1355" s="57">
        <f>D1355*Z1355</f>
        <v/>
      </c>
      <c r="AG1355" s="58">
        <f>IF(AR1355=1,D1355*AA1355,"")</f>
        <v/>
      </c>
      <c r="AH1355" s="14" t="inlineStr">
        <is>
          <t>Y: L1 | N: none | X: none | U: L2, L3, L4, L5. See dataset-specific evidence note in MCDM_Grades and the complete rules in MCDM_Rubric.</t>
        </is>
      </c>
      <c r="AI1355" s="27" t="n"/>
      <c r="AJ1355" s="14" t="inlineStr">
        <is>
          <t>https://www.kaggle.com/datasets/zara2099/road-surface-recognition-dataset</t>
        </is>
      </c>
      <c r="AK1355" s="27" t="n"/>
      <c r="AL1355" s="14" t="inlineStr">
        <is>
          <t>P: primary documentation (not evaluator-verified data quality)</t>
        </is>
      </c>
      <c r="AM1355" s="27" t="n"/>
      <c r="AN1355" s="14" t="inlineStr">
        <is>
          <t>Kaggle dataset 8859490 v1</t>
        </is>
      </c>
      <c r="AO1355" s="27" t="n"/>
      <c r="AP1355" s="14" t="inlineStr">
        <is>
          <t>2026-09-07</t>
        </is>
      </c>
      <c r="AQ1355" s="27" t="n"/>
      <c r="AR1355" s="14">
        <f>IF(AND(AS1355=5,LEN(AW1355)=5,LEN(SUBSTITUTE(SUBSTITUTE(SUBSTITUTE(SUBSTITUTE(AW1355,"Y",""),"N",""),"U",""),"X",""))=0),1,0)</f>
        <v/>
      </c>
      <c r="AS1355" s="14">
        <f>COUNTA(G1355,J1355,M1355,P1355,S1355)</f>
        <v/>
      </c>
      <c r="AT1355" s="14">
        <f>SUM(IF(OR(G1355="Y",G1355="N",G1355="U",G1355="X"),IF(G1355=F1355,1,0),0),IF(OR(J1355="Y",J1355="N",J1355="U",J1355="X"),IF(J1355=I1355,1,0),0),IF(OR(M1355="Y",M1355="N",M1355="U",M1355="X"),IF(M1355=L1355,1,0),0),IF(OR(P1355="Y",P1355="N",P1355="U",P1355="X"),IF(P1355=O1355,1,0),0),IF(OR(S1355="Y",S1355="N",S1355="U",S1355="X"),IF(S1355=R1355,1,0),0))</f>
        <v/>
      </c>
      <c r="AU1355" s="14">
        <f>A1355&amp;"|"&amp;LEFT(C1355,1)</f>
        <v/>
      </c>
      <c r="AV1355" s="14">
        <f>F1355&amp;I1355&amp;L1355&amp;O1355&amp;R1355</f>
        <v/>
      </c>
      <c r="AW1355" s="14">
        <f>G1355&amp;J1355&amp;M1355&amp;P1355&amp;S1355</f>
        <v/>
      </c>
    </row>
    <row r="1356" ht="70" customHeight="1">
      <c r="A1356" s="14" t="inlineStr">
        <is>
          <t>DS-170</t>
        </is>
      </c>
      <c r="B1356" s="14" t="inlineStr">
        <is>
          <t>Road Surface Recognition Dataset</t>
        </is>
      </c>
      <c r="C1356" s="14" t="inlineStr">
        <is>
          <t>D Documentation</t>
        </is>
      </c>
      <c r="D1356" s="14">
        <f>MCDM_Settings!$D$9</f>
        <v/>
      </c>
      <c r="E1356" s="14" t="inlineStr">
        <is>
          <t>D1 Describe the files</t>
        </is>
      </c>
      <c r="F1356" s="21" t="inlineStr">
        <is>
          <t>U</t>
        </is>
      </c>
      <c r="G1356" s="23" t="n"/>
      <c r="H1356" s="14" t="inlineStr">
        <is>
          <t>D2 Explain the source</t>
        </is>
      </c>
      <c r="I1356" s="21" t="inlineStr">
        <is>
          <t>U</t>
        </is>
      </c>
      <c r="J1356" s="23" t="n"/>
      <c r="K1356" s="14" t="inlineStr">
        <is>
          <t>D3 Track the version</t>
        </is>
      </c>
      <c r="L1356" s="21" t="inlineStr">
        <is>
          <t>Y</t>
        </is>
      </c>
      <c r="M1356" s="23" t="n"/>
      <c r="N1356" s="14" t="inlineStr">
        <is>
          <t>D4 State the limits</t>
        </is>
      </c>
      <c r="O1356" s="21" t="inlineStr">
        <is>
          <t>U</t>
        </is>
      </c>
      <c r="P1356" s="23" t="n"/>
      <c r="Q1356" s="14" t="inlineStr">
        <is>
          <t>D5 Locate the details</t>
        </is>
      </c>
      <c r="R1356" s="21" t="inlineStr">
        <is>
          <t>Y</t>
        </is>
      </c>
      <c r="S1356" s="23" t="n"/>
      <c r="T1356" s="14">
        <f>IF(Z1356=0,IF(ISNUMBER(SEARCH("X",AV1356)),"Unrated (0-5; X)","Unrated (0-5)"),IF(Z1356=1,V1356&amp;"/5",V1356&amp;"-"&amp;X1356&amp;"/5 (P"&amp;IF(ISNUMBER(SEARCH("X",AV1356)),"; X","")&amp;")"))</f>
        <v/>
      </c>
      <c r="U1356" s="26">
        <f>IF(AS1356=0,"",IF(AR1356=0,"Incomplete/invalid",IF(AA1356=0,IF(ISNUMBER(SEARCH("X",AW1356)),"Unrated (0-5; X)","Unrated (0-5)"),IF(AA1356=1,W1356&amp;"/5",W1356&amp;"-"&amp;Y1356&amp;"/5 (P"&amp;IF(ISNUMBER(SEARCH("X",AW1356)),"; X","")&amp;")"))))</f>
        <v/>
      </c>
      <c r="V1356" s="53">
        <f>LEN(AV1356)-LEN(SUBSTITUTE(AV1356,"Y",""))</f>
        <v/>
      </c>
      <c r="W1356" s="54">
        <f>IF(AR1356=1,LEN(AW1356)-LEN(SUBSTITUTE(AW1356,"Y","")),"")</f>
        <v/>
      </c>
      <c r="X1356" s="53">
        <f>5-(LEN(AV1356)-LEN(SUBSTITUTE(AV1356,"N","")))</f>
        <v/>
      </c>
      <c r="Y1356" s="54">
        <f>IF(AR1356=1,5-(LEN(AW1356)-LEN(SUBSTITUTE(AW1356,"N",""))),"")</f>
        <v/>
      </c>
      <c r="Z1356" s="55">
        <f>(V1356+5-X1356)/5</f>
        <v/>
      </c>
      <c r="AA1356" s="56">
        <f>IF(AR1356=1,(W1356+5-Y1356)/5,"")</f>
        <v/>
      </c>
      <c r="AB1356" s="57">
        <f>D1356*V1356/5</f>
        <v/>
      </c>
      <c r="AC1356" s="58">
        <f>IF(AR1356=1,D1356*W1356/5,"")</f>
        <v/>
      </c>
      <c r="AD1356" s="57">
        <f>D1356*X1356/5</f>
        <v/>
      </c>
      <c r="AE1356" s="58">
        <f>IF(AR1356=1,D1356*Y1356/5,"")</f>
        <v/>
      </c>
      <c r="AF1356" s="57">
        <f>D1356*Z1356</f>
        <v/>
      </c>
      <c r="AG1356" s="58">
        <f>IF(AR1356=1,D1356*AA1356,"")</f>
        <v/>
      </c>
      <c r="AH1356" s="14" t="inlineStr">
        <is>
          <t>Y: D3, D5 | N: none | X: none | U: D1, D2, D4. See dataset-specific evidence note in MCDM_Grades and the complete rules in MCDM_Rubric.</t>
        </is>
      </c>
      <c r="AI1356" s="27" t="n"/>
      <c r="AJ1356" s="14" t="inlineStr">
        <is>
          <t>https://www.kaggle.com/datasets/zara2099/road-surface-recognition-dataset</t>
        </is>
      </c>
      <c r="AK1356" s="27" t="n"/>
      <c r="AL1356" s="14" t="inlineStr">
        <is>
          <t>P: primary documentation (not evaluator-verified data quality)</t>
        </is>
      </c>
      <c r="AM1356" s="27" t="n"/>
      <c r="AN1356" s="14" t="inlineStr">
        <is>
          <t>Kaggle dataset 8859490 v1</t>
        </is>
      </c>
      <c r="AO1356" s="27" t="n"/>
      <c r="AP1356" s="14" t="inlineStr">
        <is>
          <t>2026-09-07</t>
        </is>
      </c>
      <c r="AQ1356" s="27" t="n"/>
      <c r="AR1356" s="14">
        <f>IF(AND(AS1356=5,LEN(AW1356)=5,LEN(SUBSTITUTE(SUBSTITUTE(SUBSTITUTE(SUBSTITUTE(AW1356,"Y",""),"N",""),"U",""),"X",""))=0),1,0)</f>
        <v/>
      </c>
      <c r="AS1356" s="14">
        <f>COUNTA(G1356,J1356,M1356,P1356,S1356)</f>
        <v/>
      </c>
      <c r="AT1356" s="14">
        <f>SUM(IF(OR(G1356="Y",G1356="N",G1356="U",G1356="X"),IF(G1356=F1356,1,0),0),IF(OR(J1356="Y",J1356="N",J1356="U",J1356="X"),IF(J1356=I1356,1,0),0),IF(OR(M1356="Y",M1356="N",M1356="U",M1356="X"),IF(M1356=L1356,1,0),0),IF(OR(P1356="Y",P1356="N",P1356="U",P1356="X"),IF(P1356=O1356,1,0),0),IF(OR(S1356="Y",S1356="N",S1356="U",S1356="X"),IF(S1356=R1356,1,0),0))</f>
        <v/>
      </c>
      <c r="AU1356" s="14">
        <f>A1356&amp;"|"&amp;LEFT(C1356,1)</f>
        <v/>
      </c>
      <c r="AV1356" s="14">
        <f>F1356&amp;I1356&amp;L1356&amp;O1356&amp;R1356</f>
        <v/>
      </c>
      <c r="AW1356" s="14">
        <f>G1356&amp;J1356&amp;M1356&amp;P1356&amp;S1356</f>
        <v/>
      </c>
    </row>
    <row r="1357" ht="70" customHeight="1">
      <c r="A1357" s="14" t="inlineStr">
        <is>
          <t>DS-170</t>
        </is>
      </c>
      <c r="B1357" s="14" t="inlineStr">
        <is>
          <t>Road Surface Recognition Dataset</t>
        </is>
      </c>
      <c r="C1357" s="14" t="inlineStr">
        <is>
          <t>C Sample Size</t>
        </is>
      </c>
      <c r="D1357" s="14">
        <f>MCDM_Settings!$D$10</f>
        <v/>
      </c>
      <c r="E1357" s="14" t="inlineStr">
        <is>
          <t>C1 Count originals</t>
        </is>
      </c>
      <c r="F1357" s="21" t="inlineStr">
        <is>
          <t>U</t>
        </is>
      </c>
      <c r="G1357" s="23" t="n"/>
      <c r="H1357" s="14" t="inlineStr">
        <is>
          <t>C2 Count each class</t>
        </is>
      </c>
      <c r="I1357" s="21" t="inlineStr">
        <is>
          <t>U</t>
        </is>
      </c>
      <c r="J1357" s="23" t="n"/>
      <c r="K1357" s="14" t="inlineStr">
        <is>
          <t>C3 Count each group</t>
        </is>
      </c>
      <c r="L1357" s="21" t="inlineStr">
        <is>
          <t>U</t>
        </is>
      </c>
      <c r="M1357" s="23" t="n"/>
      <c r="N1357" s="14" t="inlineStr">
        <is>
          <t>C4 Count each split</t>
        </is>
      </c>
      <c r="O1357" s="21" t="inlineStr">
        <is>
          <t>U</t>
        </is>
      </c>
      <c r="P1357" s="23" t="n"/>
      <c r="Q1357" s="14" t="inlineStr">
        <is>
          <t>C5 Justify the size</t>
        </is>
      </c>
      <c r="R1357" s="21" t="inlineStr">
        <is>
          <t>U</t>
        </is>
      </c>
      <c r="S1357" s="23" t="n"/>
      <c r="T1357" s="14">
        <f>IF(Z1357=0,IF(ISNUMBER(SEARCH("X",AV1357)),"Unrated (0-5; X)","Unrated (0-5)"),IF(Z1357=1,V1357&amp;"/5",V1357&amp;"-"&amp;X1357&amp;"/5 (P"&amp;IF(ISNUMBER(SEARCH("X",AV1357)),"; X","")&amp;")"))</f>
        <v/>
      </c>
      <c r="U1357" s="26">
        <f>IF(AS1357=0,"",IF(AR1357=0,"Incomplete/invalid",IF(AA1357=0,IF(ISNUMBER(SEARCH("X",AW1357)),"Unrated (0-5; X)","Unrated (0-5)"),IF(AA1357=1,W1357&amp;"/5",W1357&amp;"-"&amp;Y1357&amp;"/5 (P"&amp;IF(ISNUMBER(SEARCH("X",AW1357)),"; X","")&amp;")"))))</f>
        <v/>
      </c>
      <c r="V1357" s="53">
        <f>LEN(AV1357)-LEN(SUBSTITUTE(AV1357,"Y",""))</f>
        <v/>
      </c>
      <c r="W1357" s="54">
        <f>IF(AR1357=1,LEN(AW1357)-LEN(SUBSTITUTE(AW1357,"Y","")),"")</f>
        <v/>
      </c>
      <c r="X1357" s="53">
        <f>5-(LEN(AV1357)-LEN(SUBSTITUTE(AV1357,"N","")))</f>
        <v/>
      </c>
      <c r="Y1357" s="54">
        <f>IF(AR1357=1,5-(LEN(AW1357)-LEN(SUBSTITUTE(AW1357,"N",""))),"")</f>
        <v/>
      </c>
      <c r="Z1357" s="55">
        <f>(V1357+5-X1357)/5</f>
        <v/>
      </c>
      <c r="AA1357" s="56">
        <f>IF(AR1357=1,(W1357+5-Y1357)/5,"")</f>
        <v/>
      </c>
      <c r="AB1357" s="57">
        <f>D1357*V1357/5</f>
        <v/>
      </c>
      <c r="AC1357" s="58">
        <f>IF(AR1357=1,D1357*W1357/5,"")</f>
        <v/>
      </c>
      <c r="AD1357" s="57">
        <f>D1357*X1357/5</f>
        <v/>
      </c>
      <c r="AE1357" s="58">
        <f>IF(AR1357=1,D1357*Y1357/5,"")</f>
        <v/>
      </c>
      <c r="AF1357" s="57">
        <f>D1357*Z1357</f>
        <v/>
      </c>
      <c r="AG1357" s="58">
        <f>IF(AR1357=1,D1357*AA1357,"")</f>
        <v/>
      </c>
      <c r="AH1357" s="14" t="inlineStr">
        <is>
          <t>Y: none | N: none | X: none | U: C1, C2, C3, C4, C5. See dataset-specific evidence note in MCDM_Grades and the complete rules in MCDM_Rubric.</t>
        </is>
      </c>
      <c r="AI1357" s="27" t="n"/>
      <c r="AJ1357" s="14" t="inlineStr">
        <is>
          <t>https://www.kaggle.com/datasets/zara2099/road-surface-recognition-dataset</t>
        </is>
      </c>
      <c r="AK1357" s="27" t="n"/>
      <c r="AL1357" s="14" t="inlineStr">
        <is>
          <t>P: primary documentation (not evaluator-verified data quality)</t>
        </is>
      </c>
      <c r="AM1357" s="27" t="n"/>
      <c r="AN1357" s="14" t="inlineStr">
        <is>
          <t>Kaggle dataset 8859490 v1</t>
        </is>
      </c>
      <c r="AO1357" s="27" t="n"/>
      <c r="AP1357" s="14" t="inlineStr">
        <is>
          <t>2026-09-07</t>
        </is>
      </c>
      <c r="AQ1357" s="27" t="n"/>
      <c r="AR1357" s="14">
        <f>IF(AND(AS1357=5,LEN(AW1357)=5,LEN(SUBSTITUTE(SUBSTITUTE(SUBSTITUTE(SUBSTITUTE(AW1357,"Y",""),"N",""),"U",""),"X",""))=0),1,0)</f>
        <v/>
      </c>
      <c r="AS1357" s="14">
        <f>COUNTA(G1357,J1357,M1357,P1357,S1357)</f>
        <v/>
      </c>
      <c r="AT1357" s="14">
        <f>SUM(IF(OR(G1357="Y",G1357="N",G1357="U",G1357="X"),IF(G1357=F1357,1,0),0),IF(OR(J1357="Y",J1357="N",J1357="U",J1357="X"),IF(J1357=I1357,1,0),0),IF(OR(M1357="Y",M1357="N",M1357="U",M1357="X"),IF(M1357=L1357,1,0),0),IF(OR(P1357="Y",P1357="N",P1357="U",P1357="X"),IF(P1357=O1357,1,0),0),IF(OR(S1357="Y",S1357="N",S1357="U",S1357="X"),IF(S1357=R1357,1,0),0))</f>
        <v/>
      </c>
      <c r="AU1357" s="14">
        <f>A1357&amp;"|"&amp;LEFT(C1357,1)</f>
        <v/>
      </c>
      <c r="AV1357" s="14">
        <f>F1357&amp;I1357&amp;L1357&amp;O1357&amp;R1357</f>
        <v/>
      </c>
      <c r="AW1357" s="14">
        <f>G1357&amp;J1357&amp;M1357&amp;P1357&amp;S1357</f>
        <v/>
      </c>
    </row>
    <row r="1358" ht="70" customHeight="1">
      <c r="A1358" s="14" t="inlineStr">
        <is>
          <t>DS-170</t>
        </is>
      </c>
      <c r="B1358" s="14" t="inlineStr">
        <is>
          <t>Road Surface Recognition Dataset</t>
        </is>
      </c>
      <c r="C1358" s="14" t="inlineStr">
        <is>
          <t>R Domain Fit</t>
        </is>
      </c>
      <c r="D1358" s="14">
        <f>MCDM_Settings!$D$11</f>
        <v/>
      </c>
      <c r="E1358" s="14" t="inlineStr">
        <is>
          <t>R1 Define the domain</t>
        </is>
      </c>
      <c r="F1358" s="21" t="inlineStr">
        <is>
          <t>U</t>
        </is>
      </c>
      <c r="G1358" s="23" t="n"/>
      <c r="H1358" s="14" t="inlineStr">
        <is>
          <t>R2 Describe coverage</t>
        </is>
      </c>
      <c r="I1358" s="21" t="inlineStr">
        <is>
          <t>U</t>
        </is>
      </c>
      <c r="J1358" s="23" t="n"/>
      <c r="K1358" s="14" t="inlineStr">
        <is>
          <t>R3 Compare the target</t>
        </is>
      </c>
      <c r="L1358" s="21" t="inlineStr">
        <is>
          <t>U</t>
        </is>
      </c>
      <c r="M1358" s="23" t="n"/>
      <c r="N1358" s="14" t="inlineStr">
        <is>
          <t>R4 Check for bias</t>
        </is>
      </c>
      <c r="O1358" s="21" t="inlineStr">
        <is>
          <t>U</t>
        </is>
      </c>
      <c r="P1358" s="23" t="n"/>
      <c r="Q1358" s="14" t="inlineStr">
        <is>
          <t>R5 Test a new domain</t>
        </is>
      </c>
      <c r="R1358" s="21" t="inlineStr">
        <is>
          <t>U</t>
        </is>
      </c>
      <c r="S1358" s="23" t="n"/>
      <c r="T1358" s="14">
        <f>IF(Z1358=0,IF(ISNUMBER(SEARCH("X",AV1358)),"Unrated (0-5; X)","Unrated (0-5)"),IF(Z1358=1,V1358&amp;"/5",V1358&amp;"-"&amp;X1358&amp;"/5 (P"&amp;IF(ISNUMBER(SEARCH("X",AV1358)),"; X","")&amp;")"))</f>
        <v/>
      </c>
      <c r="U1358" s="26">
        <f>IF(AS1358=0,"",IF(AR1358=0,"Incomplete/invalid",IF(AA1358=0,IF(ISNUMBER(SEARCH("X",AW1358)),"Unrated (0-5; X)","Unrated (0-5)"),IF(AA1358=1,W1358&amp;"/5",W1358&amp;"-"&amp;Y1358&amp;"/5 (P"&amp;IF(ISNUMBER(SEARCH("X",AW1358)),"; X","")&amp;")"))))</f>
        <v/>
      </c>
      <c r="V1358" s="53">
        <f>LEN(AV1358)-LEN(SUBSTITUTE(AV1358,"Y",""))</f>
        <v/>
      </c>
      <c r="W1358" s="54">
        <f>IF(AR1358=1,LEN(AW1358)-LEN(SUBSTITUTE(AW1358,"Y","")),"")</f>
        <v/>
      </c>
      <c r="X1358" s="53">
        <f>5-(LEN(AV1358)-LEN(SUBSTITUTE(AV1358,"N","")))</f>
        <v/>
      </c>
      <c r="Y1358" s="54">
        <f>IF(AR1358=1,5-(LEN(AW1358)-LEN(SUBSTITUTE(AW1358,"N",""))),"")</f>
        <v/>
      </c>
      <c r="Z1358" s="55">
        <f>(V1358+5-X1358)/5</f>
        <v/>
      </c>
      <c r="AA1358" s="56">
        <f>IF(AR1358=1,(W1358+5-Y1358)/5,"")</f>
        <v/>
      </c>
      <c r="AB1358" s="57">
        <f>D1358*V1358/5</f>
        <v/>
      </c>
      <c r="AC1358" s="58">
        <f>IF(AR1358=1,D1358*W1358/5,"")</f>
        <v/>
      </c>
      <c r="AD1358" s="57">
        <f>D1358*X1358/5</f>
        <v/>
      </c>
      <c r="AE1358" s="58">
        <f>IF(AR1358=1,D1358*Y1358/5,"")</f>
        <v/>
      </c>
      <c r="AF1358" s="57">
        <f>D1358*Z1358</f>
        <v/>
      </c>
      <c r="AG1358" s="58">
        <f>IF(AR1358=1,D1358*AA1358,"")</f>
        <v/>
      </c>
      <c r="AH1358" s="14" t="inlineStr">
        <is>
          <t>Y: none | N: none | X: none | U: R1, R2, R3, R4, R5. See dataset-specific evidence note in MCDM_Grades and the complete rules in MCDM_Rubric.</t>
        </is>
      </c>
      <c r="AI1358" s="27" t="n"/>
      <c r="AJ1358" s="14" t="inlineStr">
        <is>
          <t>https://www.kaggle.com/datasets/zara2099/road-surface-recognition-dataset</t>
        </is>
      </c>
      <c r="AK1358" s="27" t="n"/>
      <c r="AL1358" s="14" t="inlineStr">
        <is>
          <t>P: primary documentation (not evaluator-verified data quality)</t>
        </is>
      </c>
      <c r="AM1358" s="27" t="n"/>
      <c r="AN1358" s="14" t="inlineStr">
        <is>
          <t>Kaggle dataset 8859490 v1</t>
        </is>
      </c>
      <c r="AO1358" s="27" t="n"/>
      <c r="AP1358" s="14" t="inlineStr">
        <is>
          <t>2026-09-07</t>
        </is>
      </c>
      <c r="AQ1358" s="27" t="n"/>
      <c r="AR1358" s="14">
        <f>IF(AND(AS1358=5,LEN(AW1358)=5,LEN(SUBSTITUTE(SUBSTITUTE(SUBSTITUTE(SUBSTITUTE(AW1358,"Y",""),"N",""),"U",""),"X",""))=0),1,0)</f>
        <v/>
      </c>
      <c r="AS1358" s="14">
        <f>COUNTA(G1358,J1358,M1358,P1358,S1358)</f>
        <v/>
      </c>
      <c r="AT1358" s="14">
        <f>SUM(IF(OR(G1358="Y",G1358="N",G1358="U",G1358="X"),IF(G1358=F1358,1,0),0),IF(OR(J1358="Y",J1358="N",J1358="U",J1358="X"),IF(J1358=I1358,1,0),0),IF(OR(M1358="Y",M1358="N",M1358="U",M1358="X"),IF(M1358=L1358,1,0),0),IF(OR(P1358="Y",P1358="N",P1358="U",P1358="X"),IF(P1358=O1358,1,0),0),IF(OR(S1358="Y",S1358="N",S1358="U",S1358="X"),IF(S1358=R1358,1,0),0))</f>
        <v/>
      </c>
      <c r="AU1358" s="14">
        <f>A1358&amp;"|"&amp;LEFT(C1358,1)</f>
        <v/>
      </c>
      <c r="AV1358" s="14">
        <f>F1358&amp;I1358&amp;L1358&amp;O1358&amp;R1358</f>
        <v/>
      </c>
      <c r="AW1358" s="14">
        <f>G1358&amp;J1358&amp;M1358&amp;P1358&amp;S1358</f>
        <v/>
      </c>
    </row>
    <row r="1359" ht="70" customHeight="1">
      <c r="A1359" s="14" t="inlineStr">
        <is>
          <t>DS-170</t>
        </is>
      </c>
      <c r="B1359" s="14" t="inlineStr">
        <is>
          <t>Road Surface Recognition Dataset</t>
        </is>
      </c>
      <c r="C1359" s="14" t="inlineStr">
        <is>
          <t>M Sensor Details</t>
        </is>
      </c>
      <c r="D1359" s="14">
        <f>MCDM_Settings!$D$12</f>
        <v/>
      </c>
      <c r="E1359" s="14" t="inlineStr">
        <is>
          <t>M1 Identify equipment</t>
        </is>
      </c>
      <c r="F1359" s="21" t="inlineStr">
        <is>
          <t>Y</t>
        </is>
      </c>
      <c r="G1359" s="23" t="n"/>
      <c r="H1359" s="14" t="inlineStr">
        <is>
          <t>M2 Specify the scale</t>
        </is>
      </c>
      <c r="I1359" s="21" t="inlineStr">
        <is>
          <t>U</t>
        </is>
      </c>
      <c r="J1359" s="23" t="n"/>
      <c r="K1359" s="14" t="inlineStr">
        <is>
          <t>M3 Locate the records</t>
        </is>
      </c>
      <c r="L1359" s="21" t="inlineStr">
        <is>
          <t>U</t>
        </is>
      </c>
      <c r="M1359" s="23" t="n"/>
      <c r="N1359" s="14" t="inlineStr">
        <is>
          <t>M4 Report precision</t>
        </is>
      </c>
      <c r="O1359" s="21" t="inlineStr">
        <is>
          <t>U</t>
        </is>
      </c>
      <c r="P1359" s="23" t="n"/>
      <c r="Q1359" s="14" t="inlineStr">
        <is>
          <t>M5 Explain processing</t>
        </is>
      </c>
      <c r="R1359" s="21" t="inlineStr">
        <is>
          <t>U</t>
        </is>
      </c>
      <c r="S1359" s="23" t="n"/>
      <c r="T1359" s="14">
        <f>IF(Z1359=0,IF(ISNUMBER(SEARCH("X",AV1359)),"Unrated (0-5; X)","Unrated (0-5)"),IF(Z1359=1,V1359&amp;"/5",V1359&amp;"-"&amp;X1359&amp;"/5 (P"&amp;IF(ISNUMBER(SEARCH("X",AV1359)),"; X","")&amp;")"))</f>
        <v/>
      </c>
      <c r="U1359" s="26">
        <f>IF(AS1359=0,"",IF(AR1359=0,"Incomplete/invalid",IF(AA1359=0,IF(ISNUMBER(SEARCH("X",AW1359)),"Unrated (0-5; X)","Unrated (0-5)"),IF(AA1359=1,W1359&amp;"/5",W1359&amp;"-"&amp;Y1359&amp;"/5 (P"&amp;IF(ISNUMBER(SEARCH("X",AW1359)),"; X","")&amp;")"))))</f>
        <v/>
      </c>
      <c r="V1359" s="53">
        <f>LEN(AV1359)-LEN(SUBSTITUTE(AV1359,"Y",""))</f>
        <v/>
      </c>
      <c r="W1359" s="54">
        <f>IF(AR1359=1,LEN(AW1359)-LEN(SUBSTITUTE(AW1359,"Y","")),"")</f>
        <v/>
      </c>
      <c r="X1359" s="53">
        <f>5-(LEN(AV1359)-LEN(SUBSTITUTE(AV1359,"N","")))</f>
        <v/>
      </c>
      <c r="Y1359" s="54">
        <f>IF(AR1359=1,5-(LEN(AW1359)-LEN(SUBSTITUTE(AW1359,"N",""))),"")</f>
        <v/>
      </c>
      <c r="Z1359" s="55">
        <f>(V1359+5-X1359)/5</f>
        <v/>
      </c>
      <c r="AA1359" s="56">
        <f>IF(AR1359=1,(W1359+5-Y1359)/5,"")</f>
        <v/>
      </c>
      <c r="AB1359" s="57">
        <f>D1359*V1359/5</f>
        <v/>
      </c>
      <c r="AC1359" s="58">
        <f>IF(AR1359=1,D1359*W1359/5,"")</f>
        <v/>
      </c>
      <c r="AD1359" s="57">
        <f>D1359*X1359/5</f>
        <v/>
      </c>
      <c r="AE1359" s="58">
        <f>IF(AR1359=1,D1359*Y1359/5,"")</f>
        <v/>
      </c>
      <c r="AF1359" s="57">
        <f>D1359*Z1359</f>
        <v/>
      </c>
      <c r="AG1359" s="58">
        <f>IF(AR1359=1,D1359*AA1359,"")</f>
        <v/>
      </c>
      <c r="AH1359" s="14" t="inlineStr">
        <is>
          <t>Y: M1 | N: none | X: none | U: M2, M3, M4, M5. See dataset-specific evidence note in MCDM_Grades and the complete rules in MCDM_Rubric.</t>
        </is>
      </c>
      <c r="AI1359" s="27" t="n"/>
      <c r="AJ1359" s="14" t="inlineStr">
        <is>
          <t>https://www.kaggle.com/datasets/zara2099/road-surface-recognition-dataset</t>
        </is>
      </c>
      <c r="AK1359" s="27" t="n"/>
      <c r="AL1359" s="14" t="inlineStr">
        <is>
          <t>P: primary documentation (not evaluator-verified data quality)</t>
        </is>
      </c>
      <c r="AM1359" s="27" t="n"/>
      <c r="AN1359" s="14" t="inlineStr">
        <is>
          <t>Kaggle dataset 8859490 v1</t>
        </is>
      </c>
      <c r="AO1359" s="27" t="n"/>
      <c r="AP1359" s="14" t="inlineStr">
        <is>
          <t>2026-09-07</t>
        </is>
      </c>
      <c r="AQ1359" s="27" t="n"/>
      <c r="AR1359" s="14">
        <f>IF(AND(AS1359=5,LEN(AW1359)=5,LEN(SUBSTITUTE(SUBSTITUTE(SUBSTITUTE(SUBSTITUTE(AW1359,"Y",""),"N",""),"U",""),"X",""))=0),1,0)</f>
        <v/>
      </c>
      <c r="AS1359" s="14">
        <f>COUNTA(G1359,J1359,M1359,P1359,S1359)</f>
        <v/>
      </c>
      <c r="AT1359" s="14">
        <f>SUM(IF(OR(G1359="Y",G1359="N",G1359="U",G1359="X"),IF(G1359=F1359,1,0),0),IF(OR(J1359="Y",J1359="N",J1359="U",J1359="X"),IF(J1359=I1359,1,0),0),IF(OR(M1359="Y",M1359="N",M1359="U",M1359="X"),IF(M1359=L1359,1,0),0),IF(OR(P1359="Y",P1359="N",P1359="U",P1359="X"),IF(P1359=O1359,1,0),0),IF(OR(S1359="Y",S1359="N",S1359="U",S1359="X"),IF(S1359=R1359,1,0),0))</f>
        <v/>
      </c>
      <c r="AU1359" s="14">
        <f>A1359&amp;"|"&amp;LEFT(C1359,1)</f>
        <v/>
      </c>
      <c r="AV1359" s="14">
        <f>F1359&amp;I1359&amp;L1359&amp;O1359&amp;R1359</f>
        <v/>
      </c>
      <c r="AW1359" s="14">
        <f>G1359&amp;J1359&amp;M1359&amp;P1359&amp;S1359</f>
        <v/>
      </c>
    </row>
    <row r="1360" ht="70" customHeight="1">
      <c r="A1360" s="14" t="inlineStr">
        <is>
          <t>DS-170</t>
        </is>
      </c>
      <c r="B1360" s="14" t="inlineStr">
        <is>
          <t>Road Surface Recognition Dataset</t>
        </is>
      </c>
      <c r="C1360" s="14" t="inlineStr">
        <is>
          <t>V Test Readiness</t>
        </is>
      </c>
      <c r="D1360" s="14">
        <f>MCDM_Settings!$D$13</f>
        <v/>
      </c>
      <c r="E1360" s="14" t="inlineStr">
        <is>
          <t>V1 Identify test data</t>
        </is>
      </c>
      <c r="F1360" s="21" t="inlineStr">
        <is>
          <t>U</t>
        </is>
      </c>
      <c r="G1360" s="23" t="n"/>
      <c r="H1360" s="14" t="inlineStr">
        <is>
          <t>V2 Define the splits</t>
        </is>
      </c>
      <c r="I1360" s="21" t="inlineStr">
        <is>
          <t>U</t>
        </is>
      </c>
      <c r="J1360" s="23" t="n"/>
      <c r="K1360" s="14" t="inlineStr">
        <is>
          <t>V3 Prevent leakage</t>
        </is>
      </c>
      <c r="L1360" s="21" t="inlineStr">
        <is>
          <t>U</t>
        </is>
      </c>
      <c r="M1360" s="23" t="n"/>
      <c r="N1360" s="14" t="inlineStr">
        <is>
          <t>V4 Provide a baseline</t>
        </is>
      </c>
      <c r="O1360" s="21" t="inlineStr">
        <is>
          <t>U</t>
        </is>
      </c>
      <c r="P1360" s="23" t="n"/>
      <c r="Q1360" s="14" t="inlineStr">
        <is>
          <t>V5 Report uncertainty</t>
        </is>
      </c>
      <c r="R1360" s="21" t="inlineStr">
        <is>
          <t>U</t>
        </is>
      </c>
      <c r="S1360" s="23" t="n"/>
      <c r="T1360" s="14">
        <f>IF(Z1360=0,IF(ISNUMBER(SEARCH("X",AV1360)),"Unrated (0-5; X)","Unrated (0-5)"),IF(Z1360=1,V1360&amp;"/5",V1360&amp;"-"&amp;X1360&amp;"/5 (P"&amp;IF(ISNUMBER(SEARCH("X",AV1360)),"; X","")&amp;")"))</f>
        <v/>
      </c>
      <c r="U1360" s="26">
        <f>IF(AS1360=0,"",IF(AR1360=0,"Incomplete/invalid",IF(AA1360=0,IF(ISNUMBER(SEARCH("X",AW1360)),"Unrated (0-5; X)","Unrated (0-5)"),IF(AA1360=1,W1360&amp;"/5",W1360&amp;"-"&amp;Y1360&amp;"/5 (P"&amp;IF(ISNUMBER(SEARCH("X",AW1360)),"; X","")&amp;")"))))</f>
        <v/>
      </c>
      <c r="V1360" s="53">
        <f>LEN(AV1360)-LEN(SUBSTITUTE(AV1360,"Y",""))</f>
        <v/>
      </c>
      <c r="W1360" s="54">
        <f>IF(AR1360=1,LEN(AW1360)-LEN(SUBSTITUTE(AW1360,"Y","")),"")</f>
        <v/>
      </c>
      <c r="X1360" s="53">
        <f>5-(LEN(AV1360)-LEN(SUBSTITUTE(AV1360,"N","")))</f>
        <v/>
      </c>
      <c r="Y1360" s="54">
        <f>IF(AR1360=1,5-(LEN(AW1360)-LEN(SUBSTITUTE(AW1360,"N",""))),"")</f>
        <v/>
      </c>
      <c r="Z1360" s="55">
        <f>(V1360+5-X1360)/5</f>
        <v/>
      </c>
      <c r="AA1360" s="56">
        <f>IF(AR1360=1,(W1360+5-Y1360)/5,"")</f>
        <v/>
      </c>
      <c r="AB1360" s="57">
        <f>D1360*V1360/5</f>
        <v/>
      </c>
      <c r="AC1360" s="58">
        <f>IF(AR1360=1,D1360*W1360/5,"")</f>
        <v/>
      </c>
      <c r="AD1360" s="57">
        <f>D1360*X1360/5</f>
        <v/>
      </c>
      <c r="AE1360" s="58">
        <f>IF(AR1360=1,D1360*Y1360/5,"")</f>
        <v/>
      </c>
      <c r="AF1360" s="57">
        <f>D1360*Z1360</f>
        <v/>
      </c>
      <c r="AG1360" s="58">
        <f>IF(AR1360=1,D1360*AA1360,"")</f>
        <v/>
      </c>
      <c r="AH1360" s="14" t="inlineStr">
        <is>
          <t>Y: none | N: none | X: none | U: V1, V2, V3, V4, V5. See dataset-specific evidence note in MCDM_Grades and the complete rules in MCDM_Rubric.</t>
        </is>
      </c>
      <c r="AI1360" s="27" t="n"/>
      <c r="AJ1360" s="14" t="inlineStr">
        <is>
          <t>https://www.kaggle.com/datasets/zara2099/road-surface-recognition-dataset</t>
        </is>
      </c>
      <c r="AK1360" s="27" t="n"/>
      <c r="AL1360" s="14" t="inlineStr">
        <is>
          <t>P: primary documentation (not evaluator-verified data quality)</t>
        </is>
      </c>
      <c r="AM1360" s="27" t="n"/>
      <c r="AN1360" s="14" t="inlineStr">
        <is>
          <t>Kaggle dataset 8859490 v1</t>
        </is>
      </c>
      <c r="AO1360" s="27" t="n"/>
      <c r="AP1360" s="14" t="inlineStr">
        <is>
          <t>2026-09-07</t>
        </is>
      </c>
      <c r="AQ1360" s="27" t="n"/>
      <c r="AR1360" s="14">
        <f>IF(AND(AS1360=5,LEN(AW1360)=5,LEN(SUBSTITUTE(SUBSTITUTE(SUBSTITUTE(SUBSTITUTE(AW1360,"Y",""),"N",""),"U",""),"X",""))=0),1,0)</f>
        <v/>
      </c>
      <c r="AS1360" s="14">
        <f>COUNTA(G1360,J1360,M1360,P1360,S1360)</f>
        <v/>
      </c>
      <c r="AT1360" s="14">
        <f>SUM(IF(OR(G1360="Y",G1360="N",G1360="U",G1360="X"),IF(G1360=F1360,1,0),0),IF(OR(J1360="Y",J1360="N",J1360="U",J1360="X"),IF(J1360=I1360,1,0),0),IF(OR(M1360="Y",M1360="N",M1360="U",M1360="X"),IF(M1360=L1360,1,0),0),IF(OR(P1360="Y",P1360="N",P1360="U",P1360="X"),IF(P1360=O1360,1,0),0),IF(OR(S1360="Y",S1360="N",S1360="U",S1360="X"),IF(S1360=R1360,1,0),0))</f>
        <v/>
      </c>
      <c r="AU1360" s="14">
        <f>A1360&amp;"|"&amp;LEFT(C1360,1)</f>
        <v/>
      </c>
      <c r="AV1360" s="14">
        <f>F1360&amp;I1360&amp;L1360&amp;O1360&amp;R1360</f>
        <v/>
      </c>
      <c r="AW1360" s="14">
        <f>G1360&amp;J1360&amp;M1360&amp;P1360&amp;S1360</f>
        <v/>
      </c>
    </row>
    <row r="1361" ht="70" customHeight="1">
      <c r="A1361" s="14" t="inlineStr">
        <is>
          <t>DS-170</t>
        </is>
      </c>
      <c r="B1361" s="14" t="inlineStr">
        <is>
          <t>Road Surface Recognition Dataset</t>
        </is>
      </c>
      <c r="C1361" s="14" t="inlineStr">
        <is>
          <t>E Engineering Value</t>
        </is>
      </c>
      <c r="D1361" s="14">
        <f>MCDM_Settings!$D$14</f>
        <v/>
      </c>
      <c r="E1361" s="14" t="inlineStr">
        <is>
          <t>E1 Define the outcome</t>
        </is>
      </c>
      <c r="F1361" s="21" t="inlineStr">
        <is>
          <t>U</t>
        </is>
      </c>
      <c r="G1361" s="23" t="n"/>
      <c r="H1361" s="14" t="inlineStr">
        <is>
          <t>E2 Provide measurements</t>
        </is>
      </c>
      <c r="I1361" s="21" t="inlineStr">
        <is>
          <t>U</t>
        </is>
      </c>
      <c r="J1361" s="23" t="n"/>
      <c r="K1361" s="14" t="inlineStr">
        <is>
          <t>E3 Link the records</t>
        </is>
      </c>
      <c r="L1361" s="21" t="inlineStr">
        <is>
          <t>U</t>
        </is>
      </c>
      <c r="M1361" s="23" t="n"/>
      <c r="N1361" s="14" t="inlineStr">
        <is>
          <t>E4 Map agency needs</t>
        </is>
      </c>
      <c r="O1361" s="21" t="inlineStr">
        <is>
          <t>U</t>
        </is>
      </c>
      <c r="P1361" s="23" t="n"/>
      <c r="Q1361" s="14" t="inlineStr">
        <is>
          <t>E5 Validate the decision</t>
        </is>
      </c>
      <c r="R1361" s="21" t="inlineStr">
        <is>
          <t>U</t>
        </is>
      </c>
      <c r="S1361" s="23" t="n"/>
      <c r="T1361" s="14">
        <f>IF(Z1361=0,IF(ISNUMBER(SEARCH("X",AV1361)),"Unrated (0-5; X)","Unrated (0-5)"),IF(Z1361=1,V1361&amp;"/5",V1361&amp;"-"&amp;X1361&amp;"/5 (P"&amp;IF(ISNUMBER(SEARCH("X",AV1361)),"; X","")&amp;")"))</f>
        <v/>
      </c>
      <c r="U1361" s="26">
        <f>IF(AS1361=0,"",IF(AR1361=0,"Incomplete/invalid",IF(AA1361=0,IF(ISNUMBER(SEARCH("X",AW1361)),"Unrated (0-5; X)","Unrated (0-5)"),IF(AA1361=1,W1361&amp;"/5",W1361&amp;"-"&amp;Y1361&amp;"/5 (P"&amp;IF(ISNUMBER(SEARCH("X",AW1361)),"; X","")&amp;")"))))</f>
        <v/>
      </c>
      <c r="V1361" s="53">
        <f>LEN(AV1361)-LEN(SUBSTITUTE(AV1361,"Y",""))</f>
        <v/>
      </c>
      <c r="W1361" s="54">
        <f>IF(AR1361=1,LEN(AW1361)-LEN(SUBSTITUTE(AW1361,"Y","")),"")</f>
        <v/>
      </c>
      <c r="X1361" s="53">
        <f>5-(LEN(AV1361)-LEN(SUBSTITUTE(AV1361,"N","")))</f>
        <v/>
      </c>
      <c r="Y1361" s="54">
        <f>IF(AR1361=1,5-(LEN(AW1361)-LEN(SUBSTITUTE(AW1361,"N",""))),"")</f>
        <v/>
      </c>
      <c r="Z1361" s="55">
        <f>(V1361+5-X1361)/5</f>
        <v/>
      </c>
      <c r="AA1361" s="56">
        <f>IF(AR1361=1,(W1361+5-Y1361)/5,"")</f>
        <v/>
      </c>
      <c r="AB1361" s="57">
        <f>D1361*V1361/5</f>
        <v/>
      </c>
      <c r="AC1361" s="58">
        <f>IF(AR1361=1,D1361*W1361/5,"")</f>
        <v/>
      </c>
      <c r="AD1361" s="57">
        <f>D1361*X1361/5</f>
        <v/>
      </c>
      <c r="AE1361" s="58">
        <f>IF(AR1361=1,D1361*Y1361/5,"")</f>
        <v/>
      </c>
      <c r="AF1361" s="57">
        <f>D1361*Z1361</f>
        <v/>
      </c>
      <c r="AG1361" s="58">
        <f>IF(AR1361=1,D1361*AA1361,"")</f>
        <v/>
      </c>
      <c r="AH1361" s="14" t="inlineStr">
        <is>
          <t>Y: none | N: none | X: none | U: E1, E2, E3, E4, E5. See dataset-specific evidence note in MCDM_Grades and the complete rules in MCDM_Rubric.</t>
        </is>
      </c>
      <c r="AI1361" s="27" t="n"/>
      <c r="AJ1361" s="14" t="inlineStr">
        <is>
          <t>https://www.kaggle.com/datasets/zara2099/road-surface-recognition-dataset</t>
        </is>
      </c>
      <c r="AK1361" s="27" t="n"/>
      <c r="AL1361" s="14" t="inlineStr">
        <is>
          <t>P: primary documentation (not evaluator-verified data quality)</t>
        </is>
      </c>
      <c r="AM1361" s="27" t="n"/>
      <c r="AN1361" s="14" t="inlineStr">
        <is>
          <t>Kaggle dataset 8859490 v1</t>
        </is>
      </c>
      <c r="AO1361" s="27" t="n"/>
      <c r="AP1361" s="14" t="inlineStr">
        <is>
          <t>2026-09-07</t>
        </is>
      </c>
      <c r="AQ1361" s="27" t="n"/>
      <c r="AR1361" s="14">
        <f>IF(AND(AS1361=5,LEN(AW1361)=5,LEN(SUBSTITUTE(SUBSTITUTE(SUBSTITUTE(SUBSTITUTE(AW1361,"Y",""),"N",""),"U",""),"X",""))=0),1,0)</f>
        <v/>
      </c>
      <c r="AS1361" s="14">
        <f>COUNTA(G1361,J1361,M1361,P1361,S1361)</f>
        <v/>
      </c>
      <c r="AT1361" s="14">
        <f>SUM(IF(OR(G1361="Y",G1361="N",G1361="U",G1361="X"),IF(G1361=F1361,1,0),0),IF(OR(J1361="Y",J1361="N",J1361="U",J1361="X"),IF(J1361=I1361,1,0),0),IF(OR(M1361="Y",M1361="N",M1361="U",M1361="X"),IF(M1361=L1361,1,0),0),IF(OR(P1361="Y",P1361="N",P1361="U",P1361="X"),IF(P1361=O1361,1,0),0),IF(OR(S1361="Y",S1361="N",S1361="U",S1361="X"),IF(S1361=R1361,1,0),0))</f>
        <v/>
      </c>
      <c r="AU1361" s="14">
        <f>A1361&amp;"|"&amp;LEFT(C1361,1)</f>
        <v/>
      </c>
      <c r="AV1361" s="14">
        <f>F1361&amp;I1361&amp;L1361&amp;O1361&amp;R1361</f>
        <v/>
      </c>
      <c r="AW1361" s="14">
        <f>G1361&amp;J1361&amp;M1361&amp;P1361&amp;S1361</f>
        <v/>
      </c>
    </row>
    <row r="1362" ht="70" customHeight="1">
      <c r="A1362" s="14" t="inlineStr">
        <is>
          <t>DS-171</t>
        </is>
      </c>
      <c r="B1362" s="14" t="inlineStr">
        <is>
          <t>Road_Condition/Alert_Dataset</t>
        </is>
      </c>
      <c r="C1362" s="14" t="inlineStr">
        <is>
          <t>A Access</t>
        </is>
      </c>
      <c r="D1362" s="14">
        <f>MCDM_Settings!$D$7</f>
        <v/>
      </c>
      <c r="E1362" s="14" t="inlineStr">
        <is>
          <t>A1 Find the release</t>
        </is>
      </c>
      <c r="F1362" s="21" t="inlineStr">
        <is>
          <t>Y</t>
        </is>
      </c>
      <c r="G1362" s="23" t="n"/>
      <c r="H1362" s="14" t="inlineStr">
        <is>
          <t>A2 Get the data</t>
        </is>
      </c>
      <c r="I1362" s="21" t="inlineStr">
        <is>
          <t>Y</t>
        </is>
      </c>
      <c r="J1362" s="23" t="n"/>
      <c r="K1362" s="14" t="inlineStr">
        <is>
          <t>A3 Check the license</t>
        </is>
      </c>
      <c r="L1362" s="21" t="inlineStr">
        <is>
          <t>U</t>
        </is>
      </c>
      <c r="M1362" s="23" t="n"/>
      <c r="N1362" s="14" t="inlineStr">
        <is>
          <t>A4 Check other rights</t>
        </is>
      </c>
      <c r="O1362" s="21" t="inlineStr">
        <is>
          <t>U</t>
        </is>
      </c>
      <c r="P1362" s="23" t="n"/>
      <c r="Q1362" s="14" t="inlineStr">
        <is>
          <t>A5 Open a sample</t>
        </is>
      </c>
      <c r="R1362" s="21" t="inlineStr">
        <is>
          <t>U</t>
        </is>
      </c>
      <c r="S1362" s="23" t="n"/>
      <c r="T1362" s="14">
        <f>IF(Z1362=0,IF(ISNUMBER(SEARCH("X",AV1362)),"Unrated (0-5; X)","Unrated (0-5)"),IF(Z1362=1,V1362&amp;"/5",V1362&amp;"-"&amp;X1362&amp;"/5 (P"&amp;IF(ISNUMBER(SEARCH("X",AV1362)),"; X","")&amp;")"))</f>
        <v/>
      </c>
      <c r="U1362" s="26">
        <f>IF(AS1362=0,"",IF(AR1362=0,"Incomplete/invalid",IF(AA1362=0,IF(ISNUMBER(SEARCH("X",AW1362)),"Unrated (0-5; X)","Unrated (0-5)"),IF(AA1362=1,W1362&amp;"/5",W1362&amp;"-"&amp;Y1362&amp;"/5 (P"&amp;IF(ISNUMBER(SEARCH("X",AW1362)),"; X","")&amp;")"))))</f>
        <v/>
      </c>
      <c r="V1362" s="53">
        <f>LEN(AV1362)-LEN(SUBSTITUTE(AV1362,"Y",""))</f>
        <v/>
      </c>
      <c r="W1362" s="54">
        <f>IF(AR1362=1,LEN(AW1362)-LEN(SUBSTITUTE(AW1362,"Y","")),"")</f>
        <v/>
      </c>
      <c r="X1362" s="53">
        <f>5-(LEN(AV1362)-LEN(SUBSTITUTE(AV1362,"N","")))</f>
        <v/>
      </c>
      <c r="Y1362" s="54">
        <f>IF(AR1362=1,5-(LEN(AW1362)-LEN(SUBSTITUTE(AW1362,"N",""))),"")</f>
        <v/>
      </c>
      <c r="Z1362" s="55">
        <f>(V1362+5-X1362)/5</f>
        <v/>
      </c>
      <c r="AA1362" s="56">
        <f>IF(AR1362=1,(W1362+5-Y1362)/5,"")</f>
        <v/>
      </c>
      <c r="AB1362" s="57">
        <f>D1362*V1362/5</f>
        <v/>
      </c>
      <c r="AC1362" s="58">
        <f>IF(AR1362=1,D1362*W1362/5,"")</f>
        <v/>
      </c>
      <c r="AD1362" s="57">
        <f>D1362*X1362/5</f>
        <v/>
      </c>
      <c r="AE1362" s="58">
        <f>IF(AR1362=1,D1362*Y1362/5,"")</f>
        <v/>
      </c>
      <c r="AF1362" s="57">
        <f>D1362*Z1362</f>
        <v/>
      </c>
      <c r="AG1362" s="58">
        <f>IF(AR1362=1,D1362*AA1362,"")</f>
        <v/>
      </c>
      <c r="AH1362" s="14" t="inlineStr">
        <is>
          <t>Y: A1, A2 | N: none | X: none | U: A3, A4, A5. See dataset-specific evidence note in MCDM_Grades and the complete rules in MCDM_Rubric.</t>
        </is>
      </c>
      <c r="AI1362" s="27" t="n"/>
      <c r="AJ1362" s="14" t="inlineStr">
        <is>
          <t>https://www.kaggle.com/datasets/saadkhan0/road-conditionalert-dataset</t>
        </is>
      </c>
      <c r="AK1362" s="27" t="n"/>
      <c r="AL1362" s="14" t="inlineStr">
        <is>
          <t>P: primary documentation (not evaluator-verified data quality)</t>
        </is>
      </c>
      <c r="AM1362" s="27" t="n"/>
      <c r="AN1362" s="14" t="inlineStr">
        <is>
          <t>Kaggle dataset 9286843 v1</t>
        </is>
      </c>
      <c r="AO1362" s="27" t="n"/>
      <c r="AP1362" s="14" t="inlineStr">
        <is>
          <t>2026-09-07</t>
        </is>
      </c>
      <c r="AQ1362" s="27" t="n"/>
      <c r="AR1362" s="14">
        <f>IF(AND(AS1362=5,LEN(AW1362)=5,LEN(SUBSTITUTE(SUBSTITUTE(SUBSTITUTE(SUBSTITUTE(AW1362,"Y",""),"N",""),"U",""),"X",""))=0),1,0)</f>
        <v/>
      </c>
      <c r="AS1362" s="14">
        <f>COUNTA(G1362,J1362,M1362,P1362,S1362)</f>
        <v/>
      </c>
      <c r="AT1362" s="14">
        <f>SUM(IF(OR(G1362="Y",G1362="N",G1362="U",G1362="X"),IF(G1362=F1362,1,0),0),IF(OR(J1362="Y",J1362="N",J1362="U",J1362="X"),IF(J1362=I1362,1,0),0),IF(OR(M1362="Y",M1362="N",M1362="U",M1362="X"),IF(M1362=L1362,1,0),0),IF(OR(P1362="Y",P1362="N",P1362="U",P1362="X"),IF(P1362=O1362,1,0),0),IF(OR(S1362="Y",S1362="N",S1362="U",S1362="X"),IF(S1362=R1362,1,0),0))</f>
        <v/>
      </c>
      <c r="AU1362" s="14">
        <f>A1362&amp;"|"&amp;LEFT(C1362,1)</f>
        <v/>
      </c>
      <c r="AV1362" s="14">
        <f>F1362&amp;I1362&amp;L1362&amp;O1362&amp;R1362</f>
        <v/>
      </c>
      <c r="AW1362" s="14">
        <f>G1362&amp;J1362&amp;M1362&amp;P1362&amp;S1362</f>
        <v/>
      </c>
    </row>
    <row r="1363" ht="70" customHeight="1">
      <c r="A1363" s="14" t="inlineStr">
        <is>
          <t>DS-171</t>
        </is>
      </c>
      <c r="B1363" s="14" t="inlineStr">
        <is>
          <t>Road_Condition/Alert_Dataset</t>
        </is>
      </c>
      <c r="C1363" s="14" t="inlineStr">
        <is>
          <t>L Label Quality</t>
        </is>
      </c>
      <c r="D1363" s="14">
        <f>MCDM_Settings!$D$8</f>
        <v/>
      </c>
      <c r="E1363" s="14" t="inlineStr">
        <is>
          <t>L1 Define the targets</t>
        </is>
      </c>
      <c r="F1363" s="21" t="inlineStr">
        <is>
          <t>Y</t>
        </is>
      </c>
      <c r="G1363" s="23" t="n"/>
      <c r="H1363" s="14" t="inlineStr">
        <is>
          <t>L2 Explain the rules</t>
        </is>
      </c>
      <c r="I1363" s="21" t="inlineStr">
        <is>
          <t>U</t>
        </is>
      </c>
      <c r="J1363" s="23" t="n"/>
      <c r="K1363" s="14" t="inlineStr">
        <is>
          <t>L3 Identify the team</t>
        </is>
      </c>
      <c r="L1363" s="21" t="inlineStr">
        <is>
          <t>U</t>
        </is>
      </c>
      <c r="M1363" s="23" t="n"/>
      <c r="N1363" s="14" t="inlineStr">
        <is>
          <t>L4 Review and correct</t>
        </is>
      </c>
      <c r="O1363" s="21" t="inlineStr">
        <is>
          <t>U</t>
        </is>
      </c>
      <c r="P1363" s="23" t="n"/>
      <c r="Q1363" s="14" t="inlineStr">
        <is>
          <t>L5 Measure reliability</t>
        </is>
      </c>
      <c r="R1363" s="21" t="inlineStr">
        <is>
          <t>U</t>
        </is>
      </c>
      <c r="S1363" s="23" t="n"/>
      <c r="T1363" s="14">
        <f>IF(Z1363=0,IF(ISNUMBER(SEARCH("X",AV1363)),"Unrated (0-5; X)","Unrated (0-5)"),IF(Z1363=1,V1363&amp;"/5",V1363&amp;"-"&amp;X1363&amp;"/5 (P"&amp;IF(ISNUMBER(SEARCH("X",AV1363)),"; X","")&amp;")"))</f>
        <v/>
      </c>
      <c r="U1363" s="26">
        <f>IF(AS1363=0,"",IF(AR1363=0,"Incomplete/invalid",IF(AA1363=0,IF(ISNUMBER(SEARCH("X",AW1363)),"Unrated (0-5; X)","Unrated (0-5)"),IF(AA1363=1,W1363&amp;"/5",W1363&amp;"-"&amp;Y1363&amp;"/5 (P"&amp;IF(ISNUMBER(SEARCH("X",AW1363)),"; X","")&amp;")"))))</f>
        <v/>
      </c>
      <c r="V1363" s="53">
        <f>LEN(AV1363)-LEN(SUBSTITUTE(AV1363,"Y",""))</f>
        <v/>
      </c>
      <c r="W1363" s="54">
        <f>IF(AR1363=1,LEN(AW1363)-LEN(SUBSTITUTE(AW1363,"Y","")),"")</f>
        <v/>
      </c>
      <c r="X1363" s="53">
        <f>5-(LEN(AV1363)-LEN(SUBSTITUTE(AV1363,"N","")))</f>
        <v/>
      </c>
      <c r="Y1363" s="54">
        <f>IF(AR1363=1,5-(LEN(AW1363)-LEN(SUBSTITUTE(AW1363,"N",""))),"")</f>
        <v/>
      </c>
      <c r="Z1363" s="55">
        <f>(V1363+5-X1363)/5</f>
        <v/>
      </c>
      <c r="AA1363" s="56">
        <f>IF(AR1363=1,(W1363+5-Y1363)/5,"")</f>
        <v/>
      </c>
      <c r="AB1363" s="57">
        <f>D1363*V1363/5</f>
        <v/>
      </c>
      <c r="AC1363" s="58">
        <f>IF(AR1363=1,D1363*W1363/5,"")</f>
        <v/>
      </c>
      <c r="AD1363" s="57">
        <f>D1363*X1363/5</f>
        <v/>
      </c>
      <c r="AE1363" s="58">
        <f>IF(AR1363=1,D1363*Y1363/5,"")</f>
        <v/>
      </c>
      <c r="AF1363" s="57">
        <f>D1363*Z1363</f>
        <v/>
      </c>
      <c r="AG1363" s="58">
        <f>IF(AR1363=1,D1363*AA1363,"")</f>
        <v/>
      </c>
      <c r="AH1363" s="14" t="inlineStr">
        <is>
          <t>Y: L1 | N: none | X: none | U: L2, L3, L4, L5. See dataset-specific evidence note in MCDM_Grades and the complete rules in MCDM_Rubric.</t>
        </is>
      </c>
      <c r="AI1363" s="27" t="n"/>
      <c r="AJ1363" s="14" t="inlineStr">
        <is>
          <t>https://www.kaggle.com/datasets/saadkhan0/road-conditionalert-dataset</t>
        </is>
      </c>
      <c r="AK1363" s="27" t="n"/>
      <c r="AL1363" s="14" t="inlineStr">
        <is>
          <t>P: primary documentation (not evaluator-verified data quality)</t>
        </is>
      </c>
      <c r="AM1363" s="27" t="n"/>
      <c r="AN1363" s="14" t="inlineStr">
        <is>
          <t>Kaggle dataset 9286843 v1</t>
        </is>
      </c>
      <c r="AO1363" s="27" t="n"/>
      <c r="AP1363" s="14" t="inlineStr">
        <is>
          <t>2026-09-07</t>
        </is>
      </c>
      <c r="AQ1363" s="27" t="n"/>
      <c r="AR1363" s="14">
        <f>IF(AND(AS1363=5,LEN(AW1363)=5,LEN(SUBSTITUTE(SUBSTITUTE(SUBSTITUTE(SUBSTITUTE(AW1363,"Y",""),"N",""),"U",""),"X",""))=0),1,0)</f>
        <v/>
      </c>
      <c r="AS1363" s="14">
        <f>COUNTA(G1363,J1363,M1363,P1363,S1363)</f>
        <v/>
      </c>
      <c r="AT1363" s="14">
        <f>SUM(IF(OR(G1363="Y",G1363="N",G1363="U",G1363="X"),IF(G1363=F1363,1,0),0),IF(OR(J1363="Y",J1363="N",J1363="U",J1363="X"),IF(J1363=I1363,1,0),0),IF(OR(M1363="Y",M1363="N",M1363="U",M1363="X"),IF(M1363=L1363,1,0),0),IF(OR(P1363="Y",P1363="N",P1363="U",P1363="X"),IF(P1363=O1363,1,0),0),IF(OR(S1363="Y",S1363="N",S1363="U",S1363="X"),IF(S1363=R1363,1,0),0))</f>
        <v/>
      </c>
      <c r="AU1363" s="14">
        <f>A1363&amp;"|"&amp;LEFT(C1363,1)</f>
        <v/>
      </c>
      <c r="AV1363" s="14">
        <f>F1363&amp;I1363&amp;L1363&amp;O1363&amp;R1363</f>
        <v/>
      </c>
      <c r="AW1363" s="14">
        <f>G1363&amp;J1363&amp;M1363&amp;P1363&amp;S1363</f>
        <v/>
      </c>
    </row>
    <row r="1364" ht="70" customHeight="1">
      <c r="A1364" s="14" t="inlineStr">
        <is>
          <t>DS-171</t>
        </is>
      </c>
      <c r="B1364" s="14" t="inlineStr">
        <is>
          <t>Road_Condition/Alert_Dataset</t>
        </is>
      </c>
      <c r="C1364" s="14" t="inlineStr">
        <is>
          <t>D Documentation</t>
        </is>
      </c>
      <c r="D1364" s="14">
        <f>MCDM_Settings!$D$9</f>
        <v/>
      </c>
      <c r="E1364" s="14" t="inlineStr">
        <is>
          <t>D1 Describe the files</t>
        </is>
      </c>
      <c r="F1364" s="21" t="inlineStr">
        <is>
          <t>U</t>
        </is>
      </c>
      <c r="G1364" s="23" t="n"/>
      <c r="H1364" s="14" t="inlineStr">
        <is>
          <t>D2 Explain the source</t>
        </is>
      </c>
      <c r="I1364" s="21" t="inlineStr">
        <is>
          <t>Y</t>
        </is>
      </c>
      <c r="J1364" s="23" t="n"/>
      <c r="K1364" s="14" t="inlineStr">
        <is>
          <t>D3 Track the version</t>
        </is>
      </c>
      <c r="L1364" s="21" t="inlineStr">
        <is>
          <t>Y</t>
        </is>
      </c>
      <c r="M1364" s="23" t="n"/>
      <c r="N1364" s="14" t="inlineStr">
        <is>
          <t>D4 State the limits</t>
        </is>
      </c>
      <c r="O1364" s="21" t="inlineStr">
        <is>
          <t>U</t>
        </is>
      </c>
      <c r="P1364" s="23" t="n"/>
      <c r="Q1364" s="14" t="inlineStr">
        <is>
          <t>D5 Locate the details</t>
        </is>
      </c>
      <c r="R1364" s="21" t="inlineStr">
        <is>
          <t>Y</t>
        </is>
      </c>
      <c r="S1364" s="23" t="n"/>
      <c r="T1364" s="14">
        <f>IF(Z1364=0,IF(ISNUMBER(SEARCH("X",AV1364)),"Unrated (0-5; X)","Unrated (0-5)"),IF(Z1364=1,V1364&amp;"/5",V1364&amp;"-"&amp;X1364&amp;"/5 (P"&amp;IF(ISNUMBER(SEARCH("X",AV1364)),"; X","")&amp;")"))</f>
        <v/>
      </c>
      <c r="U1364" s="26">
        <f>IF(AS1364=0,"",IF(AR1364=0,"Incomplete/invalid",IF(AA1364=0,IF(ISNUMBER(SEARCH("X",AW1364)),"Unrated (0-5; X)","Unrated (0-5)"),IF(AA1364=1,W1364&amp;"/5",W1364&amp;"-"&amp;Y1364&amp;"/5 (P"&amp;IF(ISNUMBER(SEARCH("X",AW1364)),"; X","")&amp;")"))))</f>
        <v/>
      </c>
      <c r="V1364" s="53">
        <f>LEN(AV1364)-LEN(SUBSTITUTE(AV1364,"Y",""))</f>
        <v/>
      </c>
      <c r="W1364" s="54">
        <f>IF(AR1364=1,LEN(AW1364)-LEN(SUBSTITUTE(AW1364,"Y","")),"")</f>
        <v/>
      </c>
      <c r="X1364" s="53">
        <f>5-(LEN(AV1364)-LEN(SUBSTITUTE(AV1364,"N","")))</f>
        <v/>
      </c>
      <c r="Y1364" s="54">
        <f>IF(AR1364=1,5-(LEN(AW1364)-LEN(SUBSTITUTE(AW1364,"N",""))),"")</f>
        <v/>
      </c>
      <c r="Z1364" s="55">
        <f>(V1364+5-X1364)/5</f>
        <v/>
      </c>
      <c r="AA1364" s="56">
        <f>IF(AR1364=1,(W1364+5-Y1364)/5,"")</f>
        <v/>
      </c>
      <c r="AB1364" s="57">
        <f>D1364*V1364/5</f>
        <v/>
      </c>
      <c r="AC1364" s="58">
        <f>IF(AR1364=1,D1364*W1364/5,"")</f>
        <v/>
      </c>
      <c r="AD1364" s="57">
        <f>D1364*X1364/5</f>
        <v/>
      </c>
      <c r="AE1364" s="58">
        <f>IF(AR1364=1,D1364*Y1364/5,"")</f>
        <v/>
      </c>
      <c r="AF1364" s="57">
        <f>D1364*Z1364</f>
        <v/>
      </c>
      <c r="AG1364" s="58">
        <f>IF(AR1364=1,D1364*AA1364,"")</f>
        <v/>
      </c>
      <c r="AH1364" s="14" t="inlineStr">
        <is>
          <t>Y: D2, D3, D5 | N: none | X: none | U: D1, D4. See dataset-specific evidence note in MCDM_Grades and the complete rules in MCDM_Rubric.</t>
        </is>
      </c>
      <c r="AI1364" s="27" t="n"/>
      <c r="AJ1364" s="14" t="inlineStr">
        <is>
          <t>https://www.kaggle.com/datasets/saadkhan0/road-conditionalert-dataset</t>
        </is>
      </c>
      <c r="AK1364" s="27" t="n"/>
      <c r="AL1364" s="14" t="inlineStr">
        <is>
          <t>P: primary documentation (not evaluator-verified data quality)</t>
        </is>
      </c>
      <c r="AM1364" s="27" t="n"/>
      <c r="AN1364" s="14" t="inlineStr">
        <is>
          <t>Kaggle dataset 9286843 v1</t>
        </is>
      </c>
      <c r="AO1364" s="27" t="n"/>
      <c r="AP1364" s="14" t="inlineStr">
        <is>
          <t>2026-09-07</t>
        </is>
      </c>
      <c r="AQ1364" s="27" t="n"/>
      <c r="AR1364" s="14">
        <f>IF(AND(AS1364=5,LEN(AW1364)=5,LEN(SUBSTITUTE(SUBSTITUTE(SUBSTITUTE(SUBSTITUTE(AW1364,"Y",""),"N",""),"U",""),"X",""))=0),1,0)</f>
        <v/>
      </c>
      <c r="AS1364" s="14">
        <f>COUNTA(G1364,J1364,M1364,P1364,S1364)</f>
        <v/>
      </c>
      <c r="AT1364" s="14">
        <f>SUM(IF(OR(G1364="Y",G1364="N",G1364="U",G1364="X"),IF(G1364=F1364,1,0),0),IF(OR(J1364="Y",J1364="N",J1364="U",J1364="X"),IF(J1364=I1364,1,0),0),IF(OR(M1364="Y",M1364="N",M1364="U",M1364="X"),IF(M1364=L1364,1,0),0),IF(OR(P1364="Y",P1364="N",P1364="U",P1364="X"),IF(P1364=O1364,1,0),0),IF(OR(S1364="Y",S1364="N",S1364="U",S1364="X"),IF(S1364=R1364,1,0),0))</f>
        <v/>
      </c>
      <c r="AU1364" s="14">
        <f>A1364&amp;"|"&amp;LEFT(C1364,1)</f>
        <v/>
      </c>
      <c r="AV1364" s="14">
        <f>F1364&amp;I1364&amp;L1364&amp;O1364&amp;R1364</f>
        <v/>
      </c>
      <c r="AW1364" s="14">
        <f>G1364&amp;J1364&amp;M1364&amp;P1364&amp;S1364</f>
        <v/>
      </c>
    </row>
    <row r="1365" ht="70" customHeight="1">
      <c r="A1365" s="14" t="inlineStr">
        <is>
          <t>DS-171</t>
        </is>
      </c>
      <c r="B1365" s="14" t="inlineStr">
        <is>
          <t>Road_Condition/Alert_Dataset</t>
        </is>
      </c>
      <c r="C1365" s="14" t="inlineStr">
        <is>
          <t>C Sample Size</t>
        </is>
      </c>
      <c r="D1365" s="14">
        <f>MCDM_Settings!$D$10</f>
        <v/>
      </c>
      <c r="E1365" s="14" t="inlineStr">
        <is>
          <t>C1 Count originals</t>
        </is>
      </c>
      <c r="F1365" s="21" t="inlineStr">
        <is>
          <t>U</t>
        </is>
      </c>
      <c r="G1365" s="23" t="n"/>
      <c r="H1365" s="14" t="inlineStr">
        <is>
          <t>C2 Count each class</t>
        </is>
      </c>
      <c r="I1365" s="21" t="inlineStr">
        <is>
          <t>U</t>
        </is>
      </c>
      <c r="J1365" s="23" t="n"/>
      <c r="K1365" s="14" t="inlineStr">
        <is>
          <t>C3 Count each group</t>
        </is>
      </c>
      <c r="L1365" s="21" t="inlineStr">
        <is>
          <t>U</t>
        </is>
      </c>
      <c r="M1365" s="23" t="n"/>
      <c r="N1365" s="14" t="inlineStr">
        <is>
          <t>C4 Count each split</t>
        </is>
      </c>
      <c r="O1365" s="21" t="inlineStr">
        <is>
          <t>U</t>
        </is>
      </c>
      <c r="P1365" s="23" t="n"/>
      <c r="Q1365" s="14" t="inlineStr">
        <is>
          <t>C5 Justify the size</t>
        </is>
      </c>
      <c r="R1365" s="21" t="inlineStr">
        <is>
          <t>U</t>
        </is>
      </c>
      <c r="S1365" s="23" t="n"/>
      <c r="T1365" s="14">
        <f>IF(Z1365=0,IF(ISNUMBER(SEARCH("X",AV1365)),"Unrated (0-5; X)","Unrated (0-5)"),IF(Z1365=1,V1365&amp;"/5",V1365&amp;"-"&amp;X1365&amp;"/5 (P"&amp;IF(ISNUMBER(SEARCH("X",AV1365)),"; X","")&amp;")"))</f>
        <v/>
      </c>
      <c r="U1365" s="26">
        <f>IF(AS1365=0,"",IF(AR1365=0,"Incomplete/invalid",IF(AA1365=0,IF(ISNUMBER(SEARCH("X",AW1365)),"Unrated (0-5; X)","Unrated (0-5)"),IF(AA1365=1,W1365&amp;"/5",W1365&amp;"-"&amp;Y1365&amp;"/5 (P"&amp;IF(ISNUMBER(SEARCH("X",AW1365)),"; X","")&amp;")"))))</f>
        <v/>
      </c>
      <c r="V1365" s="53">
        <f>LEN(AV1365)-LEN(SUBSTITUTE(AV1365,"Y",""))</f>
        <v/>
      </c>
      <c r="W1365" s="54">
        <f>IF(AR1365=1,LEN(AW1365)-LEN(SUBSTITUTE(AW1365,"Y","")),"")</f>
        <v/>
      </c>
      <c r="X1365" s="53">
        <f>5-(LEN(AV1365)-LEN(SUBSTITUTE(AV1365,"N","")))</f>
        <v/>
      </c>
      <c r="Y1365" s="54">
        <f>IF(AR1365=1,5-(LEN(AW1365)-LEN(SUBSTITUTE(AW1365,"N",""))),"")</f>
        <v/>
      </c>
      <c r="Z1365" s="55">
        <f>(V1365+5-X1365)/5</f>
        <v/>
      </c>
      <c r="AA1365" s="56">
        <f>IF(AR1365=1,(W1365+5-Y1365)/5,"")</f>
        <v/>
      </c>
      <c r="AB1365" s="57">
        <f>D1365*V1365/5</f>
        <v/>
      </c>
      <c r="AC1365" s="58">
        <f>IF(AR1365=1,D1365*W1365/5,"")</f>
        <v/>
      </c>
      <c r="AD1365" s="57">
        <f>D1365*X1365/5</f>
        <v/>
      </c>
      <c r="AE1365" s="58">
        <f>IF(AR1365=1,D1365*Y1365/5,"")</f>
        <v/>
      </c>
      <c r="AF1365" s="57">
        <f>D1365*Z1365</f>
        <v/>
      </c>
      <c r="AG1365" s="58">
        <f>IF(AR1365=1,D1365*AA1365,"")</f>
        <v/>
      </c>
      <c r="AH1365" s="14" t="inlineStr">
        <is>
          <t>Y: none | N: none | X: none | U: C1, C2, C3, C4, C5. See dataset-specific evidence note in MCDM_Grades and the complete rules in MCDM_Rubric.</t>
        </is>
      </c>
      <c r="AI1365" s="27" t="n"/>
      <c r="AJ1365" s="14" t="inlineStr">
        <is>
          <t>https://www.kaggle.com/datasets/saadkhan0/road-conditionalert-dataset</t>
        </is>
      </c>
      <c r="AK1365" s="27" t="n"/>
      <c r="AL1365" s="14" t="inlineStr">
        <is>
          <t>P: primary documentation (not evaluator-verified data quality)</t>
        </is>
      </c>
      <c r="AM1365" s="27" t="n"/>
      <c r="AN1365" s="14" t="inlineStr">
        <is>
          <t>Kaggle dataset 9286843 v1</t>
        </is>
      </c>
      <c r="AO1365" s="27" t="n"/>
      <c r="AP1365" s="14" t="inlineStr">
        <is>
          <t>2026-09-07</t>
        </is>
      </c>
      <c r="AQ1365" s="27" t="n"/>
      <c r="AR1365" s="14">
        <f>IF(AND(AS1365=5,LEN(AW1365)=5,LEN(SUBSTITUTE(SUBSTITUTE(SUBSTITUTE(SUBSTITUTE(AW1365,"Y",""),"N",""),"U",""),"X",""))=0),1,0)</f>
        <v/>
      </c>
      <c r="AS1365" s="14">
        <f>COUNTA(G1365,J1365,M1365,P1365,S1365)</f>
        <v/>
      </c>
      <c r="AT1365" s="14">
        <f>SUM(IF(OR(G1365="Y",G1365="N",G1365="U",G1365="X"),IF(G1365=F1365,1,0),0),IF(OR(J1365="Y",J1365="N",J1365="U",J1365="X"),IF(J1365=I1365,1,0),0),IF(OR(M1365="Y",M1365="N",M1365="U",M1365="X"),IF(M1365=L1365,1,0),0),IF(OR(P1365="Y",P1365="N",P1365="U",P1365="X"),IF(P1365=O1365,1,0),0),IF(OR(S1365="Y",S1365="N",S1365="U",S1365="X"),IF(S1365=R1365,1,0),0))</f>
        <v/>
      </c>
      <c r="AU1365" s="14">
        <f>A1365&amp;"|"&amp;LEFT(C1365,1)</f>
        <v/>
      </c>
      <c r="AV1365" s="14">
        <f>F1365&amp;I1365&amp;L1365&amp;O1365&amp;R1365</f>
        <v/>
      </c>
      <c r="AW1365" s="14">
        <f>G1365&amp;J1365&amp;M1365&amp;P1365&amp;S1365</f>
        <v/>
      </c>
    </row>
    <row r="1366" ht="70" customHeight="1">
      <c r="A1366" s="14" t="inlineStr">
        <is>
          <t>DS-171</t>
        </is>
      </c>
      <c r="B1366" s="14" t="inlineStr">
        <is>
          <t>Road_Condition/Alert_Dataset</t>
        </is>
      </c>
      <c r="C1366" s="14" t="inlineStr">
        <is>
          <t>R Domain Fit</t>
        </is>
      </c>
      <c r="D1366" s="14">
        <f>MCDM_Settings!$D$11</f>
        <v/>
      </c>
      <c r="E1366" s="14" t="inlineStr">
        <is>
          <t>R1 Define the domain</t>
        </is>
      </c>
      <c r="F1366" s="21" t="inlineStr">
        <is>
          <t>U</t>
        </is>
      </c>
      <c r="G1366" s="23" t="n"/>
      <c r="H1366" s="14" t="inlineStr">
        <is>
          <t>R2 Describe coverage</t>
        </is>
      </c>
      <c r="I1366" s="21" t="inlineStr">
        <is>
          <t>U</t>
        </is>
      </c>
      <c r="J1366" s="23" t="n"/>
      <c r="K1366" s="14" t="inlineStr">
        <is>
          <t>R3 Compare the target</t>
        </is>
      </c>
      <c r="L1366" s="21" t="inlineStr">
        <is>
          <t>U</t>
        </is>
      </c>
      <c r="M1366" s="23" t="n"/>
      <c r="N1366" s="14" t="inlineStr">
        <is>
          <t>R4 Check for bias</t>
        </is>
      </c>
      <c r="O1366" s="21" t="inlineStr">
        <is>
          <t>U</t>
        </is>
      </c>
      <c r="P1366" s="23" t="n"/>
      <c r="Q1366" s="14" t="inlineStr">
        <is>
          <t>R5 Test a new domain</t>
        </is>
      </c>
      <c r="R1366" s="21" t="inlineStr">
        <is>
          <t>U</t>
        </is>
      </c>
      <c r="S1366" s="23" t="n"/>
      <c r="T1366" s="14">
        <f>IF(Z1366=0,IF(ISNUMBER(SEARCH("X",AV1366)),"Unrated (0-5; X)","Unrated (0-5)"),IF(Z1366=1,V1366&amp;"/5",V1366&amp;"-"&amp;X1366&amp;"/5 (P"&amp;IF(ISNUMBER(SEARCH("X",AV1366)),"; X","")&amp;")"))</f>
        <v/>
      </c>
      <c r="U1366" s="26">
        <f>IF(AS1366=0,"",IF(AR1366=0,"Incomplete/invalid",IF(AA1366=0,IF(ISNUMBER(SEARCH("X",AW1366)),"Unrated (0-5; X)","Unrated (0-5)"),IF(AA1366=1,W1366&amp;"/5",W1366&amp;"-"&amp;Y1366&amp;"/5 (P"&amp;IF(ISNUMBER(SEARCH("X",AW1366)),"; X","")&amp;")"))))</f>
        <v/>
      </c>
      <c r="V1366" s="53">
        <f>LEN(AV1366)-LEN(SUBSTITUTE(AV1366,"Y",""))</f>
        <v/>
      </c>
      <c r="W1366" s="54">
        <f>IF(AR1366=1,LEN(AW1366)-LEN(SUBSTITUTE(AW1366,"Y","")),"")</f>
        <v/>
      </c>
      <c r="X1366" s="53">
        <f>5-(LEN(AV1366)-LEN(SUBSTITUTE(AV1366,"N","")))</f>
        <v/>
      </c>
      <c r="Y1366" s="54">
        <f>IF(AR1366=1,5-(LEN(AW1366)-LEN(SUBSTITUTE(AW1366,"N",""))),"")</f>
        <v/>
      </c>
      <c r="Z1366" s="55">
        <f>(V1366+5-X1366)/5</f>
        <v/>
      </c>
      <c r="AA1366" s="56">
        <f>IF(AR1366=1,(W1366+5-Y1366)/5,"")</f>
        <v/>
      </c>
      <c r="AB1366" s="57">
        <f>D1366*V1366/5</f>
        <v/>
      </c>
      <c r="AC1366" s="58">
        <f>IF(AR1366=1,D1366*W1366/5,"")</f>
        <v/>
      </c>
      <c r="AD1366" s="57">
        <f>D1366*X1366/5</f>
        <v/>
      </c>
      <c r="AE1366" s="58">
        <f>IF(AR1366=1,D1366*Y1366/5,"")</f>
        <v/>
      </c>
      <c r="AF1366" s="57">
        <f>D1366*Z1366</f>
        <v/>
      </c>
      <c r="AG1366" s="58">
        <f>IF(AR1366=1,D1366*AA1366,"")</f>
        <v/>
      </c>
      <c r="AH1366" s="14" t="inlineStr">
        <is>
          <t>Y: none | N: none | X: none | U: R1, R2, R3, R4, R5. See dataset-specific evidence note in MCDM_Grades and the complete rules in MCDM_Rubric.</t>
        </is>
      </c>
      <c r="AI1366" s="27" t="n"/>
      <c r="AJ1366" s="14" t="inlineStr">
        <is>
          <t>https://www.kaggle.com/datasets/saadkhan0/road-conditionalert-dataset</t>
        </is>
      </c>
      <c r="AK1366" s="27" t="n"/>
      <c r="AL1366" s="14" t="inlineStr">
        <is>
          <t>P: primary documentation (not evaluator-verified data quality)</t>
        </is>
      </c>
      <c r="AM1366" s="27" t="n"/>
      <c r="AN1366" s="14" t="inlineStr">
        <is>
          <t>Kaggle dataset 9286843 v1</t>
        </is>
      </c>
      <c r="AO1366" s="27" t="n"/>
      <c r="AP1366" s="14" t="inlineStr">
        <is>
          <t>2026-09-07</t>
        </is>
      </c>
      <c r="AQ1366" s="27" t="n"/>
      <c r="AR1366" s="14">
        <f>IF(AND(AS1366=5,LEN(AW1366)=5,LEN(SUBSTITUTE(SUBSTITUTE(SUBSTITUTE(SUBSTITUTE(AW1366,"Y",""),"N",""),"U",""),"X",""))=0),1,0)</f>
        <v/>
      </c>
      <c r="AS1366" s="14">
        <f>COUNTA(G1366,J1366,M1366,P1366,S1366)</f>
        <v/>
      </c>
      <c r="AT1366" s="14">
        <f>SUM(IF(OR(G1366="Y",G1366="N",G1366="U",G1366="X"),IF(G1366=F1366,1,0),0),IF(OR(J1366="Y",J1366="N",J1366="U",J1366="X"),IF(J1366=I1366,1,0),0),IF(OR(M1366="Y",M1366="N",M1366="U",M1366="X"),IF(M1366=L1366,1,0),0),IF(OR(P1366="Y",P1366="N",P1366="U",P1366="X"),IF(P1366=O1366,1,0),0),IF(OR(S1366="Y",S1366="N",S1366="U",S1366="X"),IF(S1366=R1366,1,0),0))</f>
        <v/>
      </c>
      <c r="AU1366" s="14">
        <f>A1366&amp;"|"&amp;LEFT(C1366,1)</f>
        <v/>
      </c>
      <c r="AV1366" s="14">
        <f>F1366&amp;I1366&amp;L1366&amp;O1366&amp;R1366</f>
        <v/>
      </c>
      <c r="AW1366" s="14">
        <f>G1366&amp;J1366&amp;M1366&amp;P1366&amp;S1366</f>
        <v/>
      </c>
    </row>
    <row r="1367" ht="70" customHeight="1">
      <c r="A1367" s="14" t="inlineStr">
        <is>
          <t>DS-171</t>
        </is>
      </c>
      <c r="B1367" s="14" t="inlineStr">
        <is>
          <t>Road_Condition/Alert_Dataset</t>
        </is>
      </c>
      <c r="C1367" s="14" t="inlineStr">
        <is>
          <t>M Sensor Details</t>
        </is>
      </c>
      <c r="D1367" s="14">
        <f>MCDM_Settings!$D$12</f>
        <v/>
      </c>
      <c r="E1367" s="14" t="inlineStr">
        <is>
          <t>M1 Identify equipment</t>
        </is>
      </c>
      <c r="F1367" s="21" t="inlineStr">
        <is>
          <t>U</t>
        </is>
      </c>
      <c r="G1367" s="23" t="n"/>
      <c r="H1367" s="14" t="inlineStr">
        <is>
          <t>M2 Specify the scale</t>
        </is>
      </c>
      <c r="I1367" s="21" t="inlineStr">
        <is>
          <t>U</t>
        </is>
      </c>
      <c r="J1367" s="23" t="n"/>
      <c r="K1367" s="14" t="inlineStr">
        <is>
          <t>M3 Locate the records</t>
        </is>
      </c>
      <c r="L1367" s="21" t="inlineStr">
        <is>
          <t>U</t>
        </is>
      </c>
      <c r="M1367" s="23" t="n"/>
      <c r="N1367" s="14" t="inlineStr">
        <is>
          <t>M4 Report precision</t>
        </is>
      </c>
      <c r="O1367" s="21" t="inlineStr">
        <is>
          <t>U</t>
        </is>
      </c>
      <c r="P1367" s="23" t="n"/>
      <c r="Q1367" s="14" t="inlineStr">
        <is>
          <t>M5 Explain processing</t>
        </is>
      </c>
      <c r="R1367" s="21" t="inlineStr">
        <is>
          <t>Y</t>
        </is>
      </c>
      <c r="S1367" s="23" t="n"/>
      <c r="T1367" s="14">
        <f>IF(Z1367=0,IF(ISNUMBER(SEARCH("X",AV1367)),"Unrated (0-5; X)","Unrated (0-5)"),IF(Z1367=1,V1367&amp;"/5",V1367&amp;"-"&amp;X1367&amp;"/5 (P"&amp;IF(ISNUMBER(SEARCH("X",AV1367)),"; X","")&amp;")"))</f>
        <v/>
      </c>
      <c r="U1367" s="26">
        <f>IF(AS1367=0,"",IF(AR1367=0,"Incomplete/invalid",IF(AA1367=0,IF(ISNUMBER(SEARCH("X",AW1367)),"Unrated (0-5; X)","Unrated (0-5)"),IF(AA1367=1,W1367&amp;"/5",W1367&amp;"-"&amp;Y1367&amp;"/5 (P"&amp;IF(ISNUMBER(SEARCH("X",AW1367)),"; X","")&amp;")"))))</f>
        <v/>
      </c>
      <c r="V1367" s="53">
        <f>LEN(AV1367)-LEN(SUBSTITUTE(AV1367,"Y",""))</f>
        <v/>
      </c>
      <c r="W1367" s="54">
        <f>IF(AR1367=1,LEN(AW1367)-LEN(SUBSTITUTE(AW1367,"Y","")),"")</f>
        <v/>
      </c>
      <c r="X1367" s="53">
        <f>5-(LEN(AV1367)-LEN(SUBSTITUTE(AV1367,"N","")))</f>
        <v/>
      </c>
      <c r="Y1367" s="54">
        <f>IF(AR1367=1,5-(LEN(AW1367)-LEN(SUBSTITUTE(AW1367,"N",""))),"")</f>
        <v/>
      </c>
      <c r="Z1367" s="55">
        <f>(V1367+5-X1367)/5</f>
        <v/>
      </c>
      <c r="AA1367" s="56">
        <f>IF(AR1367=1,(W1367+5-Y1367)/5,"")</f>
        <v/>
      </c>
      <c r="AB1367" s="57">
        <f>D1367*V1367/5</f>
        <v/>
      </c>
      <c r="AC1367" s="58">
        <f>IF(AR1367=1,D1367*W1367/5,"")</f>
        <v/>
      </c>
      <c r="AD1367" s="57">
        <f>D1367*X1367/5</f>
        <v/>
      </c>
      <c r="AE1367" s="58">
        <f>IF(AR1367=1,D1367*Y1367/5,"")</f>
        <v/>
      </c>
      <c r="AF1367" s="57">
        <f>D1367*Z1367</f>
        <v/>
      </c>
      <c r="AG1367" s="58">
        <f>IF(AR1367=1,D1367*AA1367,"")</f>
        <v/>
      </c>
      <c r="AH1367" s="14" t="inlineStr">
        <is>
          <t>Y: M5 | N: none | X: none | U: M1, M2, M3, M4. See dataset-specific evidence note in MCDM_Grades and the complete rules in MCDM_Rubric.</t>
        </is>
      </c>
      <c r="AI1367" s="27" t="n"/>
      <c r="AJ1367" s="14" t="inlineStr">
        <is>
          <t>https://www.kaggle.com/datasets/saadkhan0/road-conditionalert-dataset</t>
        </is>
      </c>
      <c r="AK1367" s="27" t="n"/>
      <c r="AL1367" s="14" t="inlineStr">
        <is>
          <t>P: primary documentation (not evaluator-verified data quality)</t>
        </is>
      </c>
      <c r="AM1367" s="27" t="n"/>
      <c r="AN1367" s="14" t="inlineStr">
        <is>
          <t>Kaggle dataset 9286843 v1</t>
        </is>
      </c>
      <c r="AO1367" s="27" t="n"/>
      <c r="AP1367" s="14" t="inlineStr">
        <is>
          <t>2026-09-07</t>
        </is>
      </c>
      <c r="AQ1367" s="27" t="n"/>
      <c r="AR1367" s="14">
        <f>IF(AND(AS1367=5,LEN(AW1367)=5,LEN(SUBSTITUTE(SUBSTITUTE(SUBSTITUTE(SUBSTITUTE(AW1367,"Y",""),"N",""),"U",""),"X",""))=0),1,0)</f>
        <v/>
      </c>
      <c r="AS1367" s="14">
        <f>COUNTA(G1367,J1367,M1367,P1367,S1367)</f>
        <v/>
      </c>
      <c r="AT1367" s="14">
        <f>SUM(IF(OR(G1367="Y",G1367="N",G1367="U",G1367="X"),IF(G1367=F1367,1,0),0),IF(OR(J1367="Y",J1367="N",J1367="U",J1367="X"),IF(J1367=I1367,1,0),0),IF(OR(M1367="Y",M1367="N",M1367="U",M1367="X"),IF(M1367=L1367,1,0),0),IF(OR(P1367="Y",P1367="N",P1367="U",P1367="X"),IF(P1367=O1367,1,0),0),IF(OR(S1367="Y",S1367="N",S1367="U",S1367="X"),IF(S1367=R1367,1,0),0))</f>
        <v/>
      </c>
      <c r="AU1367" s="14">
        <f>A1367&amp;"|"&amp;LEFT(C1367,1)</f>
        <v/>
      </c>
      <c r="AV1367" s="14">
        <f>F1367&amp;I1367&amp;L1367&amp;O1367&amp;R1367</f>
        <v/>
      </c>
      <c r="AW1367" s="14">
        <f>G1367&amp;J1367&amp;M1367&amp;P1367&amp;S1367</f>
        <v/>
      </c>
    </row>
    <row r="1368" ht="70" customHeight="1">
      <c r="A1368" s="14" t="inlineStr">
        <is>
          <t>DS-171</t>
        </is>
      </c>
      <c r="B1368" s="14" t="inlineStr">
        <is>
          <t>Road_Condition/Alert_Dataset</t>
        </is>
      </c>
      <c r="C1368" s="14" t="inlineStr">
        <is>
          <t>V Test Readiness</t>
        </is>
      </c>
      <c r="D1368" s="14">
        <f>MCDM_Settings!$D$13</f>
        <v/>
      </c>
      <c r="E1368" s="14" t="inlineStr">
        <is>
          <t>V1 Identify test data</t>
        </is>
      </c>
      <c r="F1368" s="21" t="inlineStr">
        <is>
          <t>U</t>
        </is>
      </c>
      <c r="G1368" s="23" t="n"/>
      <c r="H1368" s="14" t="inlineStr">
        <is>
          <t>V2 Define the splits</t>
        </is>
      </c>
      <c r="I1368" s="21" t="inlineStr">
        <is>
          <t>U</t>
        </is>
      </c>
      <c r="J1368" s="23" t="n"/>
      <c r="K1368" s="14" t="inlineStr">
        <is>
          <t>V3 Prevent leakage</t>
        </is>
      </c>
      <c r="L1368" s="21" t="inlineStr">
        <is>
          <t>U</t>
        </is>
      </c>
      <c r="M1368" s="23" t="n"/>
      <c r="N1368" s="14" t="inlineStr">
        <is>
          <t>V4 Provide a baseline</t>
        </is>
      </c>
      <c r="O1368" s="21" t="inlineStr">
        <is>
          <t>U</t>
        </is>
      </c>
      <c r="P1368" s="23" t="n"/>
      <c r="Q1368" s="14" t="inlineStr">
        <is>
          <t>V5 Report uncertainty</t>
        </is>
      </c>
      <c r="R1368" s="21" t="inlineStr">
        <is>
          <t>U</t>
        </is>
      </c>
      <c r="S1368" s="23" t="n"/>
      <c r="T1368" s="14">
        <f>IF(Z1368=0,IF(ISNUMBER(SEARCH("X",AV1368)),"Unrated (0-5; X)","Unrated (0-5)"),IF(Z1368=1,V1368&amp;"/5",V1368&amp;"-"&amp;X1368&amp;"/5 (P"&amp;IF(ISNUMBER(SEARCH("X",AV1368)),"; X","")&amp;")"))</f>
        <v/>
      </c>
      <c r="U1368" s="26">
        <f>IF(AS1368=0,"",IF(AR1368=0,"Incomplete/invalid",IF(AA1368=0,IF(ISNUMBER(SEARCH("X",AW1368)),"Unrated (0-5; X)","Unrated (0-5)"),IF(AA1368=1,W1368&amp;"/5",W1368&amp;"-"&amp;Y1368&amp;"/5 (P"&amp;IF(ISNUMBER(SEARCH("X",AW1368)),"; X","")&amp;")"))))</f>
        <v/>
      </c>
      <c r="V1368" s="53">
        <f>LEN(AV1368)-LEN(SUBSTITUTE(AV1368,"Y",""))</f>
        <v/>
      </c>
      <c r="W1368" s="54">
        <f>IF(AR1368=1,LEN(AW1368)-LEN(SUBSTITUTE(AW1368,"Y","")),"")</f>
        <v/>
      </c>
      <c r="X1368" s="53">
        <f>5-(LEN(AV1368)-LEN(SUBSTITUTE(AV1368,"N","")))</f>
        <v/>
      </c>
      <c r="Y1368" s="54">
        <f>IF(AR1368=1,5-(LEN(AW1368)-LEN(SUBSTITUTE(AW1368,"N",""))),"")</f>
        <v/>
      </c>
      <c r="Z1368" s="55">
        <f>(V1368+5-X1368)/5</f>
        <v/>
      </c>
      <c r="AA1368" s="56">
        <f>IF(AR1368=1,(W1368+5-Y1368)/5,"")</f>
        <v/>
      </c>
      <c r="AB1368" s="57">
        <f>D1368*V1368/5</f>
        <v/>
      </c>
      <c r="AC1368" s="58">
        <f>IF(AR1368=1,D1368*W1368/5,"")</f>
        <v/>
      </c>
      <c r="AD1368" s="57">
        <f>D1368*X1368/5</f>
        <v/>
      </c>
      <c r="AE1368" s="58">
        <f>IF(AR1368=1,D1368*Y1368/5,"")</f>
        <v/>
      </c>
      <c r="AF1368" s="57">
        <f>D1368*Z1368</f>
        <v/>
      </c>
      <c r="AG1368" s="58">
        <f>IF(AR1368=1,D1368*AA1368,"")</f>
        <v/>
      </c>
      <c r="AH1368" s="14" t="inlineStr">
        <is>
          <t>Y: none | N: none | X: none | U: V1, V2, V3, V4, V5. See dataset-specific evidence note in MCDM_Grades and the complete rules in MCDM_Rubric.</t>
        </is>
      </c>
      <c r="AI1368" s="27" t="n"/>
      <c r="AJ1368" s="14" t="inlineStr">
        <is>
          <t>https://www.kaggle.com/datasets/saadkhan0/road-conditionalert-dataset</t>
        </is>
      </c>
      <c r="AK1368" s="27" t="n"/>
      <c r="AL1368" s="14" t="inlineStr">
        <is>
          <t>P: primary documentation (not evaluator-verified data quality)</t>
        </is>
      </c>
      <c r="AM1368" s="27" t="n"/>
      <c r="AN1368" s="14" t="inlineStr">
        <is>
          <t>Kaggle dataset 9286843 v1</t>
        </is>
      </c>
      <c r="AO1368" s="27" t="n"/>
      <c r="AP1368" s="14" t="inlineStr">
        <is>
          <t>2026-09-07</t>
        </is>
      </c>
      <c r="AQ1368" s="27" t="n"/>
      <c r="AR1368" s="14">
        <f>IF(AND(AS1368=5,LEN(AW1368)=5,LEN(SUBSTITUTE(SUBSTITUTE(SUBSTITUTE(SUBSTITUTE(AW1368,"Y",""),"N",""),"U",""),"X",""))=0),1,0)</f>
        <v/>
      </c>
      <c r="AS1368" s="14">
        <f>COUNTA(G1368,J1368,M1368,P1368,S1368)</f>
        <v/>
      </c>
      <c r="AT1368" s="14">
        <f>SUM(IF(OR(G1368="Y",G1368="N",G1368="U",G1368="X"),IF(G1368=F1368,1,0),0),IF(OR(J1368="Y",J1368="N",J1368="U",J1368="X"),IF(J1368=I1368,1,0),0),IF(OR(M1368="Y",M1368="N",M1368="U",M1368="X"),IF(M1368=L1368,1,0),0),IF(OR(P1368="Y",P1368="N",P1368="U",P1368="X"),IF(P1368=O1368,1,0),0),IF(OR(S1368="Y",S1368="N",S1368="U",S1368="X"),IF(S1368=R1368,1,0),0))</f>
        <v/>
      </c>
      <c r="AU1368" s="14">
        <f>A1368&amp;"|"&amp;LEFT(C1368,1)</f>
        <v/>
      </c>
      <c r="AV1368" s="14">
        <f>F1368&amp;I1368&amp;L1368&amp;O1368&amp;R1368</f>
        <v/>
      </c>
      <c r="AW1368" s="14">
        <f>G1368&amp;J1368&amp;M1368&amp;P1368&amp;S1368</f>
        <v/>
      </c>
    </row>
    <row r="1369" ht="70" customHeight="1">
      <c r="A1369" s="14" t="inlineStr">
        <is>
          <t>DS-171</t>
        </is>
      </c>
      <c r="B1369" s="14" t="inlineStr">
        <is>
          <t>Road_Condition/Alert_Dataset</t>
        </is>
      </c>
      <c r="C1369" s="14" t="inlineStr">
        <is>
          <t>E Engineering Value</t>
        </is>
      </c>
      <c r="D1369" s="14">
        <f>MCDM_Settings!$D$14</f>
        <v/>
      </c>
      <c r="E1369" s="14" t="inlineStr">
        <is>
          <t>E1 Define the outcome</t>
        </is>
      </c>
      <c r="F1369" s="21" t="inlineStr">
        <is>
          <t>U</t>
        </is>
      </c>
      <c r="G1369" s="23" t="n"/>
      <c r="H1369" s="14" t="inlineStr">
        <is>
          <t>E2 Provide measurements</t>
        </is>
      </c>
      <c r="I1369" s="21" t="inlineStr">
        <is>
          <t>U</t>
        </is>
      </c>
      <c r="J1369" s="23" t="n"/>
      <c r="K1369" s="14" t="inlineStr">
        <is>
          <t>E3 Link the records</t>
        </is>
      </c>
      <c r="L1369" s="21" t="inlineStr">
        <is>
          <t>U</t>
        </is>
      </c>
      <c r="M1369" s="23" t="n"/>
      <c r="N1369" s="14" t="inlineStr">
        <is>
          <t>E4 Map agency needs</t>
        </is>
      </c>
      <c r="O1369" s="21" t="inlineStr">
        <is>
          <t>U</t>
        </is>
      </c>
      <c r="P1369" s="23" t="n"/>
      <c r="Q1369" s="14" t="inlineStr">
        <is>
          <t>E5 Validate the decision</t>
        </is>
      </c>
      <c r="R1369" s="21" t="inlineStr">
        <is>
          <t>U</t>
        </is>
      </c>
      <c r="S1369" s="23" t="n"/>
      <c r="T1369" s="14">
        <f>IF(Z1369=0,IF(ISNUMBER(SEARCH("X",AV1369)),"Unrated (0-5; X)","Unrated (0-5)"),IF(Z1369=1,V1369&amp;"/5",V1369&amp;"-"&amp;X1369&amp;"/5 (P"&amp;IF(ISNUMBER(SEARCH("X",AV1369)),"; X","")&amp;")"))</f>
        <v/>
      </c>
      <c r="U1369" s="26">
        <f>IF(AS1369=0,"",IF(AR1369=0,"Incomplete/invalid",IF(AA1369=0,IF(ISNUMBER(SEARCH("X",AW1369)),"Unrated (0-5; X)","Unrated (0-5)"),IF(AA1369=1,W1369&amp;"/5",W1369&amp;"-"&amp;Y1369&amp;"/5 (P"&amp;IF(ISNUMBER(SEARCH("X",AW1369)),"; X","")&amp;")"))))</f>
        <v/>
      </c>
      <c r="V1369" s="53">
        <f>LEN(AV1369)-LEN(SUBSTITUTE(AV1369,"Y",""))</f>
        <v/>
      </c>
      <c r="W1369" s="54">
        <f>IF(AR1369=1,LEN(AW1369)-LEN(SUBSTITUTE(AW1369,"Y","")),"")</f>
        <v/>
      </c>
      <c r="X1369" s="53">
        <f>5-(LEN(AV1369)-LEN(SUBSTITUTE(AV1369,"N","")))</f>
        <v/>
      </c>
      <c r="Y1369" s="54">
        <f>IF(AR1369=1,5-(LEN(AW1369)-LEN(SUBSTITUTE(AW1369,"N",""))),"")</f>
        <v/>
      </c>
      <c r="Z1369" s="55">
        <f>(V1369+5-X1369)/5</f>
        <v/>
      </c>
      <c r="AA1369" s="56">
        <f>IF(AR1369=1,(W1369+5-Y1369)/5,"")</f>
        <v/>
      </c>
      <c r="AB1369" s="57">
        <f>D1369*V1369/5</f>
        <v/>
      </c>
      <c r="AC1369" s="58">
        <f>IF(AR1369=1,D1369*W1369/5,"")</f>
        <v/>
      </c>
      <c r="AD1369" s="57">
        <f>D1369*X1369/5</f>
        <v/>
      </c>
      <c r="AE1369" s="58">
        <f>IF(AR1369=1,D1369*Y1369/5,"")</f>
        <v/>
      </c>
      <c r="AF1369" s="57">
        <f>D1369*Z1369</f>
        <v/>
      </c>
      <c r="AG1369" s="58">
        <f>IF(AR1369=1,D1369*AA1369,"")</f>
        <v/>
      </c>
      <c r="AH1369" s="14" t="inlineStr">
        <is>
          <t>Y: none | N: none | X: none | U: E1, E2, E3, E4, E5. See dataset-specific evidence note in MCDM_Grades and the complete rules in MCDM_Rubric.</t>
        </is>
      </c>
      <c r="AI1369" s="27" t="n"/>
      <c r="AJ1369" s="14" t="inlineStr">
        <is>
          <t>https://www.kaggle.com/datasets/saadkhan0/road-conditionalert-dataset</t>
        </is>
      </c>
      <c r="AK1369" s="27" t="n"/>
      <c r="AL1369" s="14" t="inlineStr">
        <is>
          <t>P: primary documentation (not evaluator-verified data quality)</t>
        </is>
      </c>
      <c r="AM1369" s="27" t="n"/>
      <c r="AN1369" s="14" t="inlineStr">
        <is>
          <t>Kaggle dataset 9286843 v1</t>
        </is>
      </c>
      <c r="AO1369" s="27" t="n"/>
      <c r="AP1369" s="14" t="inlineStr">
        <is>
          <t>2026-09-07</t>
        </is>
      </c>
      <c r="AQ1369" s="27" t="n"/>
      <c r="AR1369" s="14">
        <f>IF(AND(AS1369=5,LEN(AW1369)=5,LEN(SUBSTITUTE(SUBSTITUTE(SUBSTITUTE(SUBSTITUTE(AW1369,"Y",""),"N",""),"U",""),"X",""))=0),1,0)</f>
        <v/>
      </c>
      <c r="AS1369" s="14">
        <f>COUNTA(G1369,J1369,M1369,P1369,S1369)</f>
        <v/>
      </c>
      <c r="AT1369" s="14">
        <f>SUM(IF(OR(G1369="Y",G1369="N",G1369="U",G1369="X"),IF(G1369=F1369,1,0),0),IF(OR(J1369="Y",J1369="N",J1369="U",J1369="X"),IF(J1369=I1369,1,0),0),IF(OR(M1369="Y",M1369="N",M1369="U",M1369="X"),IF(M1369=L1369,1,0),0),IF(OR(P1369="Y",P1369="N",P1369="U",P1369="X"),IF(P1369=O1369,1,0),0),IF(OR(S1369="Y",S1369="N",S1369="U",S1369="X"),IF(S1369=R1369,1,0),0))</f>
        <v/>
      </c>
      <c r="AU1369" s="14">
        <f>A1369&amp;"|"&amp;LEFT(C1369,1)</f>
        <v/>
      </c>
      <c r="AV1369" s="14">
        <f>F1369&amp;I1369&amp;L1369&amp;O1369&amp;R1369</f>
        <v/>
      </c>
      <c r="AW1369" s="14">
        <f>G1369&amp;J1369&amp;M1369&amp;P1369&amp;S1369</f>
        <v/>
      </c>
    </row>
    <row r="1370" ht="70" customHeight="1">
      <c r="A1370" s="14" t="inlineStr">
        <is>
          <t>DS-172</t>
        </is>
      </c>
      <c r="B1370" s="14" t="inlineStr">
        <is>
          <t>Roads and Bridges Cracks (YOLOv8 Format)</t>
        </is>
      </c>
      <c r="C1370" s="14" t="inlineStr">
        <is>
          <t>A Access</t>
        </is>
      </c>
      <c r="D1370" s="14">
        <f>MCDM_Settings!$D$7</f>
        <v/>
      </c>
      <c r="E1370" s="14" t="inlineStr">
        <is>
          <t>A1 Find the release</t>
        </is>
      </c>
      <c r="F1370" s="21" t="inlineStr">
        <is>
          <t>Y</t>
        </is>
      </c>
      <c r="G1370" s="23" t="n"/>
      <c r="H1370" s="14" t="inlineStr">
        <is>
          <t>A2 Get the data</t>
        </is>
      </c>
      <c r="I1370" s="21" t="inlineStr">
        <is>
          <t>Y</t>
        </is>
      </c>
      <c r="J1370" s="23" t="n"/>
      <c r="K1370" s="14" t="inlineStr">
        <is>
          <t>A3 Check the license</t>
        </is>
      </c>
      <c r="L1370" s="21" t="inlineStr">
        <is>
          <t>Y</t>
        </is>
      </c>
      <c r="M1370" s="23" t="n"/>
      <c r="N1370" s="14" t="inlineStr">
        <is>
          <t>A4 Check other rights</t>
        </is>
      </c>
      <c r="O1370" s="21" t="inlineStr">
        <is>
          <t>U</t>
        </is>
      </c>
      <c r="P1370" s="23" t="n"/>
      <c r="Q1370" s="14" t="inlineStr">
        <is>
          <t>A5 Open a sample</t>
        </is>
      </c>
      <c r="R1370" s="21" t="inlineStr">
        <is>
          <t>U</t>
        </is>
      </c>
      <c r="S1370" s="23" t="n"/>
      <c r="T1370" s="14">
        <f>IF(Z1370=0,IF(ISNUMBER(SEARCH("X",AV1370)),"Unrated (0-5; X)","Unrated (0-5)"),IF(Z1370=1,V1370&amp;"/5",V1370&amp;"-"&amp;X1370&amp;"/5 (P"&amp;IF(ISNUMBER(SEARCH("X",AV1370)),"; X","")&amp;")"))</f>
        <v/>
      </c>
      <c r="U1370" s="26">
        <f>IF(AS1370=0,"",IF(AR1370=0,"Incomplete/invalid",IF(AA1370=0,IF(ISNUMBER(SEARCH("X",AW1370)),"Unrated (0-5; X)","Unrated (0-5)"),IF(AA1370=1,W1370&amp;"/5",W1370&amp;"-"&amp;Y1370&amp;"/5 (P"&amp;IF(ISNUMBER(SEARCH("X",AW1370)),"; X","")&amp;")"))))</f>
        <v/>
      </c>
      <c r="V1370" s="53">
        <f>LEN(AV1370)-LEN(SUBSTITUTE(AV1370,"Y",""))</f>
        <v/>
      </c>
      <c r="W1370" s="54">
        <f>IF(AR1370=1,LEN(AW1370)-LEN(SUBSTITUTE(AW1370,"Y","")),"")</f>
        <v/>
      </c>
      <c r="X1370" s="53">
        <f>5-(LEN(AV1370)-LEN(SUBSTITUTE(AV1370,"N","")))</f>
        <v/>
      </c>
      <c r="Y1370" s="54">
        <f>IF(AR1370=1,5-(LEN(AW1370)-LEN(SUBSTITUTE(AW1370,"N",""))),"")</f>
        <v/>
      </c>
      <c r="Z1370" s="55">
        <f>(V1370+5-X1370)/5</f>
        <v/>
      </c>
      <c r="AA1370" s="56">
        <f>IF(AR1370=1,(W1370+5-Y1370)/5,"")</f>
        <v/>
      </c>
      <c r="AB1370" s="57">
        <f>D1370*V1370/5</f>
        <v/>
      </c>
      <c r="AC1370" s="58">
        <f>IF(AR1370=1,D1370*W1370/5,"")</f>
        <v/>
      </c>
      <c r="AD1370" s="57">
        <f>D1370*X1370/5</f>
        <v/>
      </c>
      <c r="AE1370" s="58">
        <f>IF(AR1370=1,D1370*Y1370/5,"")</f>
        <v/>
      </c>
      <c r="AF1370" s="57">
        <f>D1370*Z1370</f>
        <v/>
      </c>
      <c r="AG1370" s="58">
        <f>IF(AR1370=1,D1370*AA1370,"")</f>
        <v/>
      </c>
      <c r="AH1370" s="14" t="inlineStr">
        <is>
          <t>Y: A1, A2, A3 | N: none | X: none | U: A4, A5. See dataset-specific evidence note in MCDM_Grades and the complete rules in MCDM_Rubric.</t>
        </is>
      </c>
      <c r="AI1370" s="27" t="n"/>
      <c r="AJ1370" s="14" t="inlineStr">
        <is>
          <t>https://www.kaggle.com/datasets/danishghaffar786/roads-and-bridges-cracks-yolov8-format</t>
        </is>
      </c>
      <c r="AK1370" s="27" t="n"/>
      <c r="AL1370" s="14" t="inlineStr">
        <is>
          <t>P: primary documentation (not evaluator-verified data quality)</t>
        </is>
      </c>
      <c r="AM1370" s="27" t="n"/>
      <c r="AN1370" s="14" t="inlineStr">
        <is>
          <t>Kaggle dataset 7098255 v1</t>
        </is>
      </c>
      <c r="AO1370" s="27" t="n"/>
      <c r="AP1370" s="14" t="inlineStr">
        <is>
          <t>2026-09-07</t>
        </is>
      </c>
      <c r="AQ1370" s="27" t="n"/>
      <c r="AR1370" s="14">
        <f>IF(AND(AS1370=5,LEN(AW1370)=5,LEN(SUBSTITUTE(SUBSTITUTE(SUBSTITUTE(SUBSTITUTE(AW1370,"Y",""),"N",""),"U",""),"X",""))=0),1,0)</f>
        <v/>
      </c>
      <c r="AS1370" s="14">
        <f>COUNTA(G1370,J1370,M1370,P1370,S1370)</f>
        <v/>
      </c>
      <c r="AT1370" s="14">
        <f>SUM(IF(OR(G1370="Y",G1370="N",G1370="U",G1370="X"),IF(G1370=F1370,1,0),0),IF(OR(J1370="Y",J1370="N",J1370="U",J1370="X"),IF(J1370=I1370,1,0),0),IF(OR(M1370="Y",M1370="N",M1370="U",M1370="X"),IF(M1370=L1370,1,0),0),IF(OR(P1370="Y",P1370="N",P1370="U",P1370="X"),IF(P1370=O1370,1,0),0),IF(OR(S1370="Y",S1370="N",S1370="U",S1370="X"),IF(S1370=R1370,1,0),0))</f>
        <v/>
      </c>
      <c r="AU1370" s="14">
        <f>A1370&amp;"|"&amp;LEFT(C1370,1)</f>
        <v/>
      </c>
      <c r="AV1370" s="14">
        <f>F1370&amp;I1370&amp;L1370&amp;O1370&amp;R1370</f>
        <v/>
      </c>
      <c r="AW1370" s="14">
        <f>G1370&amp;J1370&amp;M1370&amp;P1370&amp;S1370</f>
        <v/>
      </c>
    </row>
    <row r="1371" ht="70" customHeight="1">
      <c r="A1371" s="14" t="inlineStr">
        <is>
          <t>DS-172</t>
        </is>
      </c>
      <c r="B1371" s="14" t="inlineStr">
        <is>
          <t>Roads and Bridges Cracks (YOLOv8 Format)</t>
        </is>
      </c>
      <c r="C1371" s="14" t="inlineStr">
        <is>
          <t>L Label Quality</t>
        </is>
      </c>
      <c r="D1371" s="14">
        <f>MCDM_Settings!$D$8</f>
        <v/>
      </c>
      <c r="E1371" s="14" t="inlineStr">
        <is>
          <t>L1 Define the targets</t>
        </is>
      </c>
      <c r="F1371" s="21" t="inlineStr">
        <is>
          <t>Y</t>
        </is>
      </c>
      <c r="G1371" s="23" t="n"/>
      <c r="H1371" s="14" t="inlineStr">
        <is>
          <t>L2 Explain the rules</t>
        </is>
      </c>
      <c r="I1371" s="21" t="inlineStr">
        <is>
          <t>U</t>
        </is>
      </c>
      <c r="J1371" s="23" t="n"/>
      <c r="K1371" s="14" t="inlineStr">
        <is>
          <t>L3 Identify the team</t>
        </is>
      </c>
      <c r="L1371" s="21" t="inlineStr">
        <is>
          <t>U</t>
        </is>
      </c>
      <c r="M1371" s="23" t="n"/>
      <c r="N1371" s="14" t="inlineStr">
        <is>
          <t>L4 Review and correct</t>
        </is>
      </c>
      <c r="O1371" s="21" t="inlineStr">
        <is>
          <t>U</t>
        </is>
      </c>
      <c r="P1371" s="23" t="n"/>
      <c r="Q1371" s="14" t="inlineStr">
        <is>
          <t>L5 Measure reliability</t>
        </is>
      </c>
      <c r="R1371" s="21" t="inlineStr">
        <is>
          <t>U</t>
        </is>
      </c>
      <c r="S1371" s="23" t="n"/>
      <c r="T1371" s="14">
        <f>IF(Z1371=0,IF(ISNUMBER(SEARCH("X",AV1371)),"Unrated (0-5; X)","Unrated (0-5)"),IF(Z1371=1,V1371&amp;"/5",V1371&amp;"-"&amp;X1371&amp;"/5 (P"&amp;IF(ISNUMBER(SEARCH("X",AV1371)),"; X","")&amp;")"))</f>
        <v/>
      </c>
      <c r="U1371" s="26">
        <f>IF(AS1371=0,"",IF(AR1371=0,"Incomplete/invalid",IF(AA1371=0,IF(ISNUMBER(SEARCH("X",AW1371)),"Unrated (0-5; X)","Unrated (0-5)"),IF(AA1371=1,W1371&amp;"/5",W1371&amp;"-"&amp;Y1371&amp;"/5 (P"&amp;IF(ISNUMBER(SEARCH("X",AW1371)),"; X","")&amp;")"))))</f>
        <v/>
      </c>
      <c r="V1371" s="53">
        <f>LEN(AV1371)-LEN(SUBSTITUTE(AV1371,"Y",""))</f>
        <v/>
      </c>
      <c r="W1371" s="54">
        <f>IF(AR1371=1,LEN(AW1371)-LEN(SUBSTITUTE(AW1371,"Y","")),"")</f>
        <v/>
      </c>
      <c r="X1371" s="53">
        <f>5-(LEN(AV1371)-LEN(SUBSTITUTE(AV1371,"N","")))</f>
        <v/>
      </c>
      <c r="Y1371" s="54">
        <f>IF(AR1371=1,5-(LEN(AW1371)-LEN(SUBSTITUTE(AW1371,"N",""))),"")</f>
        <v/>
      </c>
      <c r="Z1371" s="55">
        <f>(V1371+5-X1371)/5</f>
        <v/>
      </c>
      <c r="AA1371" s="56">
        <f>IF(AR1371=1,(W1371+5-Y1371)/5,"")</f>
        <v/>
      </c>
      <c r="AB1371" s="57">
        <f>D1371*V1371/5</f>
        <v/>
      </c>
      <c r="AC1371" s="58">
        <f>IF(AR1371=1,D1371*W1371/5,"")</f>
        <v/>
      </c>
      <c r="AD1371" s="57">
        <f>D1371*X1371/5</f>
        <v/>
      </c>
      <c r="AE1371" s="58">
        <f>IF(AR1371=1,D1371*Y1371/5,"")</f>
        <v/>
      </c>
      <c r="AF1371" s="57">
        <f>D1371*Z1371</f>
        <v/>
      </c>
      <c r="AG1371" s="58">
        <f>IF(AR1371=1,D1371*AA1371,"")</f>
        <v/>
      </c>
      <c r="AH1371" s="14" t="inlineStr">
        <is>
          <t>Y: L1 | N: none | X: none | U: L2, L3, L4, L5. See dataset-specific evidence note in MCDM_Grades and the complete rules in MCDM_Rubric.</t>
        </is>
      </c>
      <c r="AI1371" s="27" t="n"/>
      <c r="AJ1371" s="14" t="inlineStr">
        <is>
          <t>https://www.kaggle.com/datasets/danishghaffar786/roads-and-bridges-cracks-yolov8-format</t>
        </is>
      </c>
      <c r="AK1371" s="27" t="n"/>
      <c r="AL1371" s="14" t="inlineStr">
        <is>
          <t>P: primary documentation (not evaluator-verified data quality)</t>
        </is>
      </c>
      <c r="AM1371" s="27" t="n"/>
      <c r="AN1371" s="14" t="inlineStr">
        <is>
          <t>Kaggle dataset 7098255 v1</t>
        </is>
      </c>
      <c r="AO1371" s="27" t="n"/>
      <c r="AP1371" s="14" t="inlineStr">
        <is>
          <t>2026-09-07</t>
        </is>
      </c>
      <c r="AQ1371" s="27" t="n"/>
      <c r="AR1371" s="14">
        <f>IF(AND(AS1371=5,LEN(AW1371)=5,LEN(SUBSTITUTE(SUBSTITUTE(SUBSTITUTE(SUBSTITUTE(AW1371,"Y",""),"N",""),"U",""),"X",""))=0),1,0)</f>
        <v/>
      </c>
      <c r="AS1371" s="14">
        <f>COUNTA(G1371,J1371,M1371,P1371,S1371)</f>
        <v/>
      </c>
      <c r="AT1371" s="14">
        <f>SUM(IF(OR(G1371="Y",G1371="N",G1371="U",G1371="X"),IF(G1371=F1371,1,0),0),IF(OR(J1371="Y",J1371="N",J1371="U",J1371="X"),IF(J1371=I1371,1,0),0),IF(OR(M1371="Y",M1371="N",M1371="U",M1371="X"),IF(M1371=L1371,1,0),0),IF(OR(P1371="Y",P1371="N",P1371="U",P1371="X"),IF(P1371=O1371,1,0),0),IF(OR(S1371="Y",S1371="N",S1371="U",S1371="X"),IF(S1371=R1371,1,0),0))</f>
        <v/>
      </c>
      <c r="AU1371" s="14">
        <f>A1371&amp;"|"&amp;LEFT(C1371,1)</f>
        <v/>
      </c>
      <c r="AV1371" s="14">
        <f>F1371&amp;I1371&amp;L1371&amp;O1371&amp;R1371</f>
        <v/>
      </c>
      <c r="AW1371" s="14">
        <f>G1371&amp;J1371&amp;M1371&amp;P1371&amp;S1371</f>
        <v/>
      </c>
    </row>
    <row r="1372" ht="70" customHeight="1">
      <c r="A1372" s="14" t="inlineStr">
        <is>
          <t>DS-172</t>
        </is>
      </c>
      <c r="B1372" s="14" t="inlineStr">
        <is>
          <t>Roads and Bridges Cracks (YOLOv8 Format)</t>
        </is>
      </c>
      <c r="C1372" s="14" t="inlineStr">
        <is>
          <t>D Documentation</t>
        </is>
      </c>
      <c r="D1372" s="14">
        <f>MCDM_Settings!$D$9</f>
        <v/>
      </c>
      <c r="E1372" s="14" t="inlineStr">
        <is>
          <t>D1 Describe the files</t>
        </is>
      </c>
      <c r="F1372" s="21" t="inlineStr">
        <is>
          <t>U</t>
        </is>
      </c>
      <c r="G1372" s="23" t="n"/>
      <c r="H1372" s="14" t="inlineStr">
        <is>
          <t>D2 Explain the source</t>
        </is>
      </c>
      <c r="I1372" s="21" t="inlineStr">
        <is>
          <t>U</t>
        </is>
      </c>
      <c r="J1372" s="23" t="n"/>
      <c r="K1372" s="14" t="inlineStr">
        <is>
          <t>D3 Track the version</t>
        </is>
      </c>
      <c r="L1372" s="21" t="inlineStr">
        <is>
          <t>Y</t>
        </is>
      </c>
      <c r="M1372" s="23" t="n"/>
      <c r="N1372" s="14" t="inlineStr">
        <is>
          <t>D4 State the limits</t>
        </is>
      </c>
      <c r="O1372" s="21" t="inlineStr">
        <is>
          <t>U</t>
        </is>
      </c>
      <c r="P1372" s="23" t="n"/>
      <c r="Q1372" s="14" t="inlineStr">
        <is>
          <t>D5 Locate the details</t>
        </is>
      </c>
      <c r="R1372" s="21" t="inlineStr">
        <is>
          <t>Y</t>
        </is>
      </c>
      <c r="S1372" s="23" t="n"/>
      <c r="T1372" s="14">
        <f>IF(Z1372=0,IF(ISNUMBER(SEARCH("X",AV1372)),"Unrated (0-5; X)","Unrated (0-5)"),IF(Z1372=1,V1372&amp;"/5",V1372&amp;"-"&amp;X1372&amp;"/5 (P"&amp;IF(ISNUMBER(SEARCH("X",AV1372)),"; X","")&amp;")"))</f>
        <v/>
      </c>
      <c r="U1372" s="26">
        <f>IF(AS1372=0,"",IF(AR1372=0,"Incomplete/invalid",IF(AA1372=0,IF(ISNUMBER(SEARCH("X",AW1372)),"Unrated (0-5; X)","Unrated (0-5)"),IF(AA1372=1,W1372&amp;"/5",W1372&amp;"-"&amp;Y1372&amp;"/5 (P"&amp;IF(ISNUMBER(SEARCH("X",AW1372)),"; X","")&amp;")"))))</f>
        <v/>
      </c>
      <c r="V1372" s="53">
        <f>LEN(AV1372)-LEN(SUBSTITUTE(AV1372,"Y",""))</f>
        <v/>
      </c>
      <c r="W1372" s="54">
        <f>IF(AR1372=1,LEN(AW1372)-LEN(SUBSTITUTE(AW1372,"Y","")),"")</f>
        <v/>
      </c>
      <c r="X1372" s="53">
        <f>5-(LEN(AV1372)-LEN(SUBSTITUTE(AV1372,"N","")))</f>
        <v/>
      </c>
      <c r="Y1372" s="54">
        <f>IF(AR1372=1,5-(LEN(AW1372)-LEN(SUBSTITUTE(AW1372,"N",""))),"")</f>
        <v/>
      </c>
      <c r="Z1372" s="55">
        <f>(V1372+5-X1372)/5</f>
        <v/>
      </c>
      <c r="AA1372" s="56">
        <f>IF(AR1372=1,(W1372+5-Y1372)/5,"")</f>
        <v/>
      </c>
      <c r="AB1372" s="57">
        <f>D1372*V1372/5</f>
        <v/>
      </c>
      <c r="AC1372" s="58">
        <f>IF(AR1372=1,D1372*W1372/5,"")</f>
        <v/>
      </c>
      <c r="AD1372" s="57">
        <f>D1372*X1372/5</f>
        <v/>
      </c>
      <c r="AE1372" s="58">
        <f>IF(AR1372=1,D1372*Y1372/5,"")</f>
        <v/>
      </c>
      <c r="AF1372" s="57">
        <f>D1372*Z1372</f>
        <v/>
      </c>
      <c r="AG1372" s="58">
        <f>IF(AR1372=1,D1372*AA1372,"")</f>
        <v/>
      </c>
      <c r="AH1372" s="14" t="inlineStr">
        <is>
          <t>Y: D3, D5 | N: none | X: none | U: D1, D2, D4. See dataset-specific evidence note in MCDM_Grades and the complete rules in MCDM_Rubric.</t>
        </is>
      </c>
      <c r="AI1372" s="27" t="n"/>
      <c r="AJ1372" s="14" t="inlineStr">
        <is>
          <t>https://www.kaggle.com/datasets/danishghaffar786/roads-and-bridges-cracks-yolov8-format</t>
        </is>
      </c>
      <c r="AK1372" s="27" t="n"/>
      <c r="AL1372" s="14" t="inlineStr">
        <is>
          <t>P: primary documentation (not evaluator-verified data quality)</t>
        </is>
      </c>
      <c r="AM1372" s="27" t="n"/>
      <c r="AN1372" s="14" t="inlineStr">
        <is>
          <t>Kaggle dataset 7098255 v1</t>
        </is>
      </c>
      <c r="AO1372" s="27" t="n"/>
      <c r="AP1372" s="14" t="inlineStr">
        <is>
          <t>2026-09-07</t>
        </is>
      </c>
      <c r="AQ1372" s="27" t="n"/>
      <c r="AR1372" s="14">
        <f>IF(AND(AS1372=5,LEN(AW1372)=5,LEN(SUBSTITUTE(SUBSTITUTE(SUBSTITUTE(SUBSTITUTE(AW1372,"Y",""),"N",""),"U",""),"X",""))=0),1,0)</f>
        <v/>
      </c>
      <c r="AS1372" s="14">
        <f>COUNTA(G1372,J1372,M1372,P1372,S1372)</f>
        <v/>
      </c>
      <c r="AT1372" s="14">
        <f>SUM(IF(OR(G1372="Y",G1372="N",G1372="U",G1372="X"),IF(G1372=F1372,1,0),0),IF(OR(J1372="Y",J1372="N",J1372="U",J1372="X"),IF(J1372=I1372,1,0),0),IF(OR(M1372="Y",M1372="N",M1372="U",M1372="X"),IF(M1372=L1372,1,0),0),IF(OR(P1372="Y",P1372="N",P1372="U",P1372="X"),IF(P1372=O1372,1,0),0),IF(OR(S1372="Y",S1372="N",S1372="U",S1372="X"),IF(S1372=R1372,1,0),0))</f>
        <v/>
      </c>
      <c r="AU1372" s="14">
        <f>A1372&amp;"|"&amp;LEFT(C1372,1)</f>
        <v/>
      </c>
      <c r="AV1372" s="14">
        <f>F1372&amp;I1372&amp;L1372&amp;O1372&amp;R1372</f>
        <v/>
      </c>
      <c r="AW1372" s="14">
        <f>G1372&amp;J1372&amp;M1372&amp;P1372&amp;S1372</f>
        <v/>
      </c>
    </row>
    <row r="1373" ht="70" customHeight="1">
      <c r="A1373" s="14" t="inlineStr">
        <is>
          <t>DS-172</t>
        </is>
      </c>
      <c r="B1373" s="14" t="inlineStr">
        <is>
          <t>Roads and Bridges Cracks (YOLOv8 Format)</t>
        </is>
      </c>
      <c r="C1373" s="14" t="inlineStr">
        <is>
          <t>C Sample Size</t>
        </is>
      </c>
      <c r="D1373" s="14">
        <f>MCDM_Settings!$D$10</f>
        <v/>
      </c>
      <c r="E1373" s="14" t="inlineStr">
        <is>
          <t>C1 Count originals</t>
        </is>
      </c>
      <c r="F1373" s="21" t="inlineStr">
        <is>
          <t>U</t>
        </is>
      </c>
      <c r="G1373" s="23" t="n"/>
      <c r="H1373" s="14" t="inlineStr">
        <is>
          <t>C2 Count each class</t>
        </is>
      </c>
      <c r="I1373" s="21" t="inlineStr">
        <is>
          <t>U</t>
        </is>
      </c>
      <c r="J1373" s="23" t="n"/>
      <c r="K1373" s="14" t="inlineStr">
        <is>
          <t>C3 Count each group</t>
        </is>
      </c>
      <c r="L1373" s="21" t="inlineStr">
        <is>
          <t>U</t>
        </is>
      </c>
      <c r="M1373" s="23" t="n"/>
      <c r="N1373" s="14" t="inlineStr">
        <is>
          <t>C4 Count each split</t>
        </is>
      </c>
      <c r="O1373" s="21" t="inlineStr">
        <is>
          <t>U</t>
        </is>
      </c>
      <c r="P1373" s="23" t="n"/>
      <c r="Q1373" s="14" t="inlineStr">
        <is>
          <t>C5 Justify the size</t>
        </is>
      </c>
      <c r="R1373" s="21" t="inlineStr">
        <is>
          <t>U</t>
        </is>
      </c>
      <c r="S1373" s="23" t="n"/>
      <c r="T1373" s="14">
        <f>IF(Z1373=0,IF(ISNUMBER(SEARCH("X",AV1373)),"Unrated (0-5; X)","Unrated (0-5)"),IF(Z1373=1,V1373&amp;"/5",V1373&amp;"-"&amp;X1373&amp;"/5 (P"&amp;IF(ISNUMBER(SEARCH("X",AV1373)),"; X","")&amp;")"))</f>
        <v/>
      </c>
      <c r="U1373" s="26">
        <f>IF(AS1373=0,"",IF(AR1373=0,"Incomplete/invalid",IF(AA1373=0,IF(ISNUMBER(SEARCH("X",AW1373)),"Unrated (0-5; X)","Unrated (0-5)"),IF(AA1373=1,W1373&amp;"/5",W1373&amp;"-"&amp;Y1373&amp;"/5 (P"&amp;IF(ISNUMBER(SEARCH("X",AW1373)),"; X","")&amp;")"))))</f>
        <v/>
      </c>
      <c r="V1373" s="53">
        <f>LEN(AV1373)-LEN(SUBSTITUTE(AV1373,"Y",""))</f>
        <v/>
      </c>
      <c r="W1373" s="54">
        <f>IF(AR1373=1,LEN(AW1373)-LEN(SUBSTITUTE(AW1373,"Y","")),"")</f>
        <v/>
      </c>
      <c r="X1373" s="53">
        <f>5-(LEN(AV1373)-LEN(SUBSTITUTE(AV1373,"N","")))</f>
        <v/>
      </c>
      <c r="Y1373" s="54">
        <f>IF(AR1373=1,5-(LEN(AW1373)-LEN(SUBSTITUTE(AW1373,"N",""))),"")</f>
        <v/>
      </c>
      <c r="Z1373" s="55">
        <f>(V1373+5-X1373)/5</f>
        <v/>
      </c>
      <c r="AA1373" s="56">
        <f>IF(AR1373=1,(W1373+5-Y1373)/5,"")</f>
        <v/>
      </c>
      <c r="AB1373" s="57">
        <f>D1373*V1373/5</f>
        <v/>
      </c>
      <c r="AC1373" s="58">
        <f>IF(AR1373=1,D1373*W1373/5,"")</f>
        <v/>
      </c>
      <c r="AD1373" s="57">
        <f>D1373*X1373/5</f>
        <v/>
      </c>
      <c r="AE1373" s="58">
        <f>IF(AR1373=1,D1373*Y1373/5,"")</f>
        <v/>
      </c>
      <c r="AF1373" s="57">
        <f>D1373*Z1373</f>
        <v/>
      </c>
      <c r="AG1373" s="58">
        <f>IF(AR1373=1,D1373*AA1373,"")</f>
        <v/>
      </c>
      <c r="AH1373" s="14" t="inlineStr">
        <is>
          <t>Y: none | N: none | X: none | U: C1, C2, C3, C4, C5. See dataset-specific evidence note in MCDM_Grades and the complete rules in MCDM_Rubric.</t>
        </is>
      </c>
      <c r="AI1373" s="27" t="n"/>
      <c r="AJ1373" s="14" t="inlineStr">
        <is>
          <t>https://www.kaggle.com/datasets/danishghaffar786/roads-and-bridges-cracks-yolov8-format</t>
        </is>
      </c>
      <c r="AK1373" s="27" t="n"/>
      <c r="AL1373" s="14" t="inlineStr">
        <is>
          <t>P: primary documentation (not evaluator-verified data quality)</t>
        </is>
      </c>
      <c r="AM1373" s="27" t="n"/>
      <c r="AN1373" s="14" t="inlineStr">
        <is>
          <t>Kaggle dataset 7098255 v1</t>
        </is>
      </c>
      <c r="AO1373" s="27" t="n"/>
      <c r="AP1373" s="14" t="inlineStr">
        <is>
          <t>2026-09-07</t>
        </is>
      </c>
      <c r="AQ1373" s="27" t="n"/>
      <c r="AR1373" s="14">
        <f>IF(AND(AS1373=5,LEN(AW1373)=5,LEN(SUBSTITUTE(SUBSTITUTE(SUBSTITUTE(SUBSTITUTE(AW1373,"Y",""),"N",""),"U",""),"X",""))=0),1,0)</f>
        <v/>
      </c>
      <c r="AS1373" s="14">
        <f>COUNTA(G1373,J1373,M1373,P1373,S1373)</f>
        <v/>
      </c>
      <c r="AT1373" s="14">
        <f>SUM(IF(OR(G1373="Y",G1373="N",G1373="U",G1373="X"),IF(G1373=F1373,1,0),0),IF(OR(J1373="Y",J1373="N",J1373="U",J1373="X"),IF(J1373=I1373,1,0),0),IF(OR(M1373="Y",M1373="N",M1373="U",M1373="X"),IF(M1373=L1373,1,0),0),IF(OR(P1373="Y",P1373="N",P1373="U",P1373="X"),IF(P1373=O1373,1,0),0),IF(OR(S1373="Y",S1373="N",S1373="U",S1373="X"),IF(S1373=R1373,1,0),0))</f>
        <v/>
      </c>
      <c r="AU1373" s="14">
        <f>A1373&amp;"|"&amp;LEFT(C1373,1)</f>
        <v/>
      </c>
      <c r="AV1373" s="14">
        <f>F1373&amp;I1373&amp;L1373&amp;O1373&amp;R1373</f>
        <v/>
      </c>
      <c r="AW1373" s="14">
        <f>G1373&amp;J1373&amp;M1373&amp;P1373&amp;S1373</f>
        <v/>
      </c>
    </row>
    <row r="1374" ht="70" customHeight="1">
      <c r="A1374" s="14" t="inlineStr">
        <is>
          <t>DS-172</t>
        </is>
      </c>
      <c r="B1374" s="14" t="inlineStr">
        <is>
          <t>Roads and Bridges Cracks (YOLOv8 Format)</t>
        </is>
      </c>
      <c r="C1374" s="14" t="inlineStr">
        <is>
          <t>R Domain Fit</t>
        </is>
      </c>
      <c r="D1374" s="14">
        <f>MCDM_Settings!$D$11</f>
        <v/>
      </c>
      <c r="E1374" s="14" t="inlineStr">
        <is>
          <t>R1 Define the domain</t>
        </is>
      </c>
      <c r="F1374" s="21" t="inlineStr">
        <is>
          <t>U</t>
        </is>
      </c>
      <c r="G1374" s="23" t="n"/>
      <c r="H1374" s="14" t="inlineStr">
        <is>
          <t>R2 Describe coverage</t>
        </is>
      </c>
      <c r="I1374" s="21" t="inlineStr">
        <is>
          <t>U</t>
        </is>
      </c>
      <c r="J1374" s="23" t="n"/>
      <c r="K1374" s="14" t="inlineStr">
        <is>
          <t>R3 Compare the target</t>
        </is>
      </c>
      <c r="L1374" s="21" t="inlineStr">
        <is>
          <t>U</t>
        </is>
      </c>
      <c r="M1374" s="23" t="n"/>
      <c r="N1374" s="14" t="inlineStr">
        <is>
          <t>R4 Check for bias</t>
        </is>
      </c>
      <c r="O1374" s="21" t="inlineStr">
        <is>
          <t>U</t>
        </is>
      </c>
      <c r="P1374" s="23" t="n"/>
      <c r="Q1374" s="14" t="inlineStr">
        <is>
          <t>R5 Test a new domain</t>
        </is>
      </c>
      <c r="R1374" s="21" t="inlineStr">
        <is>
          <t>U</t>
        </is>
      </c>
      <c r="S1374" s="23" t="n"/>
      <c r="T1374" s="14">
        <f>IF(Z1374=0,IF(ISNUMBER(SEARCH("X",AV1374)),"Unrated (0-5; X)","Unrated (0-5)"),IF(Z1374=1,V1374&amp;"/5",V1374&amp;"-"&amp;X1374&amp;"/5 (P"&amp;IF(ISNUMBER(SEARCH("X",AV1374)),"; X","")&amp;")"))</f>
        <v/>
      </c>
      <c r="U1374" s="26">
        <f>IF(AS1374=0,"",IF(AR1374=0,"Incomplete/invalid",IF(AA1374=0,IF(ISNUMBER(SEARCH("X",AW1374)),"Unrated (0-5; X)","Unrated (0-5)"),IF(AA1374=1,W1374&amp;"/5",W1374&amp;"-"&amp;Y1374&amp;"/5 (P"&amp;IF(ISNUMBER(SEARCH("X",AW1374)),"; X","")&amp;")"))))</f>
        <v/>
      </c>
      <c r="V1374" s="53">
        <f>LEN(AV1374)-LEN(SUBSTITUTE(AV1374,"Y",""))</f>
        <v/>
      </c>
      <c r="W1374" s="54">
        <f>IF(AR1374=1,LEN(AW1374)-LEN(SUBSTITUTE(AW1374,"Y","")),"")</f>
        <v/>
      </c>
      <c r="X1374" s="53">
        <f>5-(LEN(AV1374)-LEN(SUBSTITUTE(AV1374,"N","")))</f>
        <v/>
      </c>
      <c r="Y1374" s="54">
        <f>IF(AR1374=1,5-(LEN(AW1374)-LEN(SUBSTITUTE(AW1374,"N",""))),"")</f>
        <v/>
      </c>
      <c r="Z1374" s="55">
        <f>(V1374+5-X1374)/5</f>
        <v/>
      </c>
      <c r="AA1374" s="56">
        <f>IF(AR1374=1,(W1374+5-Y1374)/5,"")</f>
        <v/>
      </c>
      <c r="AB1374" s="57">
        <f>D1374*V1374/5</f>
        <v/>
      </c>
      <c r="AC1374" s="58">
        <f>IF(AR1374=1,D1374*W1374/5,"")</f>
        <v/>
      </c>
      <c r="AD1374" s="57">
        <f>D1374*X1374/5</f>
        <v/>
      </c>
      <c r="AE1374" s="58">
        <f>IF(AR1374=1,D1374*Y1374/5,"")</f>
        <v/>
      </c>
      <c r="AF1374" s="57">
        <f>D1374*Z1374</f>
        <v/>
      </c>
      <c r="AG1374" s="58">
        <f>IF(AR1374=1,D1374*AA1374,"")</f>
        <v/>
      </c>
      <c r="AH1374" s="14" t="inlineStr">
        <is>
          <t>Y: none | N: none | X: none | U: R1, R2, R3, R4, R5. See dataset-specific evidence note in MCDM_Grades and the complete rules in MCDM_Rubric.</t>
        </is>
      </c>
      <c r="AI1374" s="27" t="n"/>
      <c r="AJ1374" s="14" t="inlineStr">
        <is>
          <t>https://www.kaggle.com/datasets/danishghaffar786/roads-and-bridges-cracks-yolov8-format</t>
        </is>
      </c>
      <c r="AK1374" s="27" t="n"/>
      <c r="AL1374" s="14" t="inlineStr">
        <is>
          <t>P: primary documentation (not evaluator-verified data quality)</t>
        </is>
      </c>
      <c r="AM1374" s="27" t="n"/>
      <c r="AN1374" s="14" t="inlineStr">
        <is>
          <t>Kaggle dataset 7098255 v1</t>
        </is>
      </c>
      <c r="AO1374" s="27" t="n"/>
      <c r="AP1374" s="14" t="inlineStr">
        <is>
          <t>2026-09-07</t>
        </is>
      </c>
      <c r="AQ1374" s="27" t="n"/>
      <c r="AR1374" s="14">
        <f>IF(AND(AS1374=5,LEN(AW1374)=5,LEN(SUBSTITUTE(SUBSTITUTE(SUBSTITUTE(SUBSTITUTE(AW1374,"Y",""),"N",""),"U",""),"X",""))=0),1,0)</f>
        <v/>
      </c>
      <c r="AS1374" s="14">
        <f>COUNTA(G1374,J1374,M1374,P1374,S1374)</f>
        <v/>
      </c>
      <c r="AT1374" s="14">
        <f>SUM(IF(OR(G1374="Y",G1374="N",G1374="U",G1374="X"),IF(G1374=F1374,1,0),0),IF(OR(J1374="Y",J1374="N",J1374="U",J1374="X"),IF(J1374=I1374,1,0),0),IF(OR(M1374="Y",M1374="N",M1374="U",M1374="X"),IF(M1374=L1374,1,0),0),IF(OR(P1374="Y",P1374="N",P1374="U",P1374="X"),IF(P1374=O1374,1,0),0),IF(OR(S1374="Y",S1374="N",S1374="U",S1374="X"),IF(S1374=R1374,1,0),0))</f>
        <v/>
      </c>
      <c r="AU1374" s="14">
        <f>A1374&amp;"|"&amp;LEFT(C1374,1)</f>
        <v/>
      </c>
      <c r="AV1374" s="14">
        <f>F1374&amp;I1374&amp;L1374&amp;O1374&amp;R1374</f>
        <v/>
      </c>
      <c r="AW1374" s="14">
        <f>G1374&amp;J1374&amp;M1374&amp;P1374&amp;S1374</f>
        <v/>
      </c>
    </row>
    <row r="1375" ht="70" customHeight="1">
      <c r="A1375" s="14" t="inlineStr">
        <is>
          <t>DS-172</t>
        </is>
      </c>
      <c r="B1375" s="14" t="inlineStr">
        <is>
          <t>Roads and Bridges Cracks (YOLOv8 Format)</t>
        </is>
      </c>
      <c r="C1375" s="14" t="inlineStr">
        <is>
          <t>M Sensor Details</t>
        </is>
      </c>
      <c r="D1375" s="14">
        <f>MCDM_Settings!$D$12</f>
        <v/>
      </c>
      <c r="E1375" s="14" t="inlineStr">
        <is>
          <t>M1 Identify equipment</t>
        </is>
      </c>
      <c r="F1375" s="21" t="inlineStr">
        <is>
          <t>U</t>
        </is>
      </c>
      <c r="G1375" s="23" t="n"/>
      <c r="H1375" s="14" t="inlineStr">
        <is>
          <t>M2 Specify the scale</t>
        </is>
      </c>
      <c r="I1375" s="21" t="inlineStr">
        <is>
          <t>U</t>
        </is>
      </c>
      <c r="J1375" s="23" t="n"/>
      <c r="K1375" s="14" t="inlineStr">
        <is>
          <t>M3 Locate the records</t>
        </is>
      </c>
      <c r="L1375" s="21" t="inlineStr">
        <is>
          <t>U</t>
        </is>
      </c>
      <c r="M1375" s="23" t="n"/>
      <c r="N1375" s="14" t="inlineStr">
        <is>
          <t>M4 Report precision</t>
        </is>
      </c>
      <c r="O1375" s="21" t="inlineStr">
        <is>
          <t>U</t>
        </is>
      </c>
      <c r="P1375" s="23" t="n"/>
      <c r="Q1375" s="14" t="inlineStr">
        <is>
          <t>M5 Explain processing</t>
        </is>
      </c>
      <c r="R1375" s="21" t="inlineStr">
        <is>
          <t>U</t>
        </is>
      </c>
      <c r="S1375" s="23" t="n"/>
      <c r="T1375" s="14">
        <f>IF(Z1375=0,IF(ISNUMBER(SEARCH("X",AV1375)),"Unrated (0-5; X)","Unrated (0-5)"),IF(Z1375=1,V1375&amp;"/5",V1375&amp;"-"&amp;X1375&amp;"/5 (P"&amp;IF(ISNUMBER(SEARCH("X",AV1375)),"; X","")&amp;")"))</f>
        <v/>
      </c>
      <c r="U1375" s="26">
        <f>IF(AS1375=0,"",IF(AR1375=0,"Incomplete/invalid",IF(AA1375=0,IF(ISNUMBER(SEARCH("X",AW1375)),"Unrated (0-5; X)","Unrated (0-5)"),IF(AA1375=1,W1375&amp;"/5",W1375&amp;"-"&amp;Y1375&amp;"/5 (P"&amp;IF(ISNUMBER(SEARCH("X",AW1375)),"; X","")&amp;")"))))</f>
        <v/>
      </c>
      <c r="V1375" s="53">
        <f>LEN(AV1375)-LEN(SUBSTITUTE(AV1375,"Y",""))</f>
        <v/>
      </c>
      <c r="W1375" s="54">
        <f>IF(AR1375=1,LEN(AW1375)-LEN(SUBSTITUTE(AW1375,"Y","")),"")</f>
        <v/>
      </c>
      <c r="X1375" s="53">
        <f>5-(LEN(AV1375)-LEN(SUBSTITUTE(AV1375,"N","")))</f>
        <v/>
      </c>
      <c r="Y1375" s="54">
        <f>IF(AR1375=1,5-(LEN(AW1375)-LEN(SUBSTITUTE(AW1375,"N",""))),"")</f>
        <v/>
      </c>
      <c r="Z1375" s="55">
        <f>(V1375+5-X1375)/5</f>
        <v/>
      </c>
      <c r="AA1375" s="56">
        <f>IF(AR1375=1,(W1375+5-Y1375)/5,"")</f>
        <v/>
      </c>
      <c r="AB1375" s="57">
        <f>D1375*V1375/5</f>
        <v/>
      </c>
      <c r="AC1375" s="58">
        <f>IF(AR1375=1,D1375*W1375/5,"")</f>
        <v/>
      </c>
      <c r="AD1375" s="57">
        <f>D1375*X1375/5</f>
        <v/>
      </c>
      <c r="AE1375" s="58">
        <f>IF(AR1375=1,D1375*Y1375/5,"")</f>
        <v/>
      </c>
      <c r="AF1375" s="57">
        <f>D1375*Z1375</f>
        <v/>
      </c>
      <c r="AG1375" s="58">
        <f>IF(AR1375=1,D1375*AA1375,"")</f>
        <v/>
      </c>
      <c r="AH1375" s="14" t="inlineStr">
        <is>
          <t>Y: none | N: none | X: none | U: M1, M2, M3, M4, M5. See dataset-specific evidence note in MCDM_Grades and the complete rules in MCDM_Rubric.</t>
        </is>
      </c>
      <c r="AI1375" s="27" t="n"/>
      <c r="AJ1375" s="14" t="inlineStr">
        <is>
          <t>https://www.kaggle.com/datasets/danishghaffar786/roads-and-bridges-cracks-yolov8-format</t>
        </is>
      </c>
      <c r="AK1375" s="27" t="n"/>
      <c r="AL1375" s="14" t="inlineStr">
        <is>
          <t>P: primary documentation (not evaluator-verified data quality)</t>
        </is>
      </c>
      <c r="AM1375" s="27" t="n"/>
      <c r="AN1375" s="14" t="inlineStr">
        <is>
          <t>Kaggle dataset 7098255 v1</t>
        </is>
      </c>
      <c r="AO1375" s="27" t="n"/>
      <c r="AP1375" s="14" t="inlineStr">
        <is>
          <t>2026-09-07</t>
        </is>
      </c>
      <c r="AQ1375" s="27" t="n"/>
      <c r="AR1375" s="14">
        <f>IF(AND(AS1375=5,LEN(AW1375)=5,LEN(SUBSTITUTE(SUBSTITUTE(SUBSTITUTE(SUBSTITUTE(AW1375,"Y",""),"N",""),"U",""),"X",""))=0),1,0)</f>
        <v/>
      </c>
      <c r="AS1375" s="14">
        <f>COUNTA(G1375,J1375,M1375,P1375,S1375)</f>
        <v/>
      </c>
      <c r="AT1375" s="14">
        <f>SUM(IF(OR(G1375="Y",G1375="N",G1375="U",G1375="X"),IF(G1375=F1375,1,0),0),IF(OR(J1375="Y",J1375="N",J1375="U",J1375="X"),IF(J1375=I1375,1,0),0),IF(OR(M1375="Y",M1375="N",M1375="U",M1375="X"),IF(M1375=L1375,1,0),0),IF(OR(P1375="Y",P1375="N",P1375="U",P1375="X"),IF(P1375=O1375,1,0),0),IF(OR(S1375="Y",S1375="N",S1375="U",S1375="X"),IF(S1375=R1375,1,0),0))</f>
        <v/>
      </c>
      <c r="AU1375" s="14">
        <f>A1375&amp;"|"&amp;LEFT(C1375,1)</f>
        <v/>
      </c>
      <c r="AV1375" s="14">
        <f>F1375&amp;I1375&amp;L1375&amp;O1375&amp;R1375</f>
        <v/>
      </c>
      <c r="AW1375" s="14">
        <f>G1375&amp;J1375&amp;M1375&amp;P1375&amp;S1375</f>
        <v/>
      </c>
    </row>
    <row r="1376" ht="70" customHeight="1">
      <c r="A1376" s="14" t="inlineStr">
        <is>
          <t>DS-172</t>
        </is>
      </c>
      <c r="B1376" s="14" t="inlineStr">
        <is>
          <t>Roads and Bridges Cracks (YOLOv8 Format)</t>
        </is>
      </c>
      <c r="C1376" s="14" t="inlineStr">
        <is>
          <t>V Test Readiness</t>
        </is>
      </c>
      <c r="D1376" s="14">
        <f>MCDM_Settings!$D$13</f>
        <v/>
      </c>
      <c r="E1376" s="14" t="inlineStr">
        <is>
          <t>V1 Identify test data</t>
        </is>
      </c>
      <c r="F1376" s="21" t="inlineStr">
        <is>
          <t>U</t>
        </is>
      </c>
      <c r="G1376" s="23" t="n"/>
      <c r="H1376" s="14" t="inlineStr">
        <is>
          <t>V2 Define the splits</t>
        </is>
      </c>
      <c r="I1376" s="21" t="inlineStr">
        <is>
          <t>U</t>
        </is>
      </c>
      <c r="J1376" s="23" t="n"/>
      <c r="K1376" s="14" t="inlineStr">
        <is>
          <t>V3 Prevent leakage</t>
        </is>
      </c>
      <c r="L1376" s="21" t="inlineStr">
        <is>
          <t>U</t>
        </is>
      </c>
      <c r="M1376" s="23" t="n"/>
      <c r="N1376" s="14" t="inlineStr">
        <is>
          <t>V4 Provide a baseline</t>
        </is>
      </c>
      <c r="O1376" s="21" t="inlineStr">
        <is>
          <t>U</t>
        </is>
      </c>
      <c r="P1376" s="23" t="n"/>
      <c r="Q1376" s="14" t="inlineStr">
        <is>
          <t>V5 Report uncertainty</t>
        </is>
      </c>
      <c r="R1376" s="21" t="inlineStr">
        <is>
          <t>U</t>
        </is>
      </c>
      <c r="S1376" s="23" t="n"/>
      <c r="T1376" s="14">
        <f>IF(Z1376=0,IF(ISNUMBER(SEARCH("X",AV1376)),"Unrated (0-5; X)","Unrated (0-5)"),IF(Z1376=1,V1376&amp;"/5",V1376&amp;"-"&amp;X1376&amp;"/5 (P"&amp;IF(ISNUMBER(SEARCH("X",AV1376)),"; X","")&amp;")"))</f>
        <v/>
      </c>
      <c r="U1376" s="26">
        <f>IF(AS1376=0,"",IF(AR1376=0,"Incomplete/invalid",IF(AA1376=0,IF(ISNUMBER(SEARCH("X",AW1376)),"Unrated (0-5; X)","Unrated (0-5)"),IF(AA1376=1,W1376&amp;"/5",W1376&amp;"-"&amp;Y1376&amp;"/5 (P"&amp;IF(ISNUMBER(SEARCH("X",AW1376)),"; X","")&amp;")"))))</f>
        <v/>
      </c>
      <c r="V1376" s="53">
        <f>LEN(AV1376)-LEN(SUBSTITUTE(AV1376,"Y",""))</f>
        <v/>
      </c>
      <c r="W1376" s="54">
        <f>IF(AR1376=1,LEN(AW1376)-LEN(SUBSTITUTE(AW1376,"Y","")),"")</f>
        <v/>
      </c>
      <c r="X1376" s="53">
        <f>5-(LEN(AV1376)-LEN(SUBSTITUTE(AV1376,"N","")))</f>
        <v/>
      </c>
      <c r="Y1376" s="54">
        <f>IF(AR1376=1,5-(LEN(AW1376)-LEN(SUBSTITUTE(AW1376,"N",""))),"")</f>
        <v/>
      </c>
      <c r="Z1376" s="55">
        <f>(V1376+5-X1376)/5</f>
        <v/>
      </c>
      <c r="AA1376" s="56">
        <f>IF(AR1376=1,(W1376+5-Y1376)/5,"")</f>
        <v/>
      </c>
      <c r="AB1376" s="57">
        <f>D1376*V1376/5</f>
        <v/>
      </c>
      <c r="AC1376" s="58">
        <f>IF(AR1376=1,D1376*W1376/5,"")</f>
        <v/>
      </c>
      <c r="AD1376" s="57">
        <f>D1376*X1376/5</f>
        <v/>
      </c>
      <c r="AE1376" s="58">
        <f>IF(AR1376=1,D1376*Y1376/5,"")</f>
        <v/>
      </c>
      <c r="AF1376" s="57">
        <f>D1376*Z1376</f>
        <v/>
      </c>
      <c r="AG1376" s="58">
        <f>IF(AR1376=1,D1376*AA1376,"")</f>
        <v/>
      </c>
      <c r="AH1376" s="14" t="inlineStr">
        <is>
          <t>Y: none | N: none | X: none | U: V1, V2, V3, V4, V5. See dataset-specific evidence note in MCDM_Grades and the complete rules in MCDM_Rubric.</t>
        </is>
      </c>
      <c r="AI1376" s="27" t="n"/>
      <c r="AJ1376" s="14" t="inlineStr">
        <is>
          <t>https://www.kaggle.com/datasets/danishghaffar786/roads-and-bridges-cracks-yolov8-format</t>
        </is>
      </c>
      <c r="AK1376" s="27" t="n"/>
      <c r="AL1376" s="14" t="inlineStr">
        <is>
          <t>P: primary documentation (not evaluator-verified data quality)</t>
        </is>
      </c>
      <c r="AM1376" s="27" t="n"/>
      <c r="AN1376" s="14" t="inlineStr">
        <is>
          <t>Kaggle dataset 7098255 v1</t>
        </is>
      </c>
      <c r="AO1376" s="27" t="n"/>
      <c r="AP1376" s="14" t="inlineStr">
        <is>
          <t>2026-09-07</t>
        </is>
      </c>
      <c r="AQ1376" s="27" t="n"/>
      <c r="AR1376" s="14">
        <f>IF(AND(AS1376=5,LEN(AW1376)=5,LEN(SUBSTITUTE(SUBSTITUTE(SUBSTITUTE(SUBSTITUTE(AW1376,"Y",""),"N",""),"U",""),"X",""))=0),1,0)</f>
        <v/>
      </c>
      <c r="AS1376" s="14">
        <f>COUNTA(G1376,J1376,M1376,P1376,S1376)</f>
        <v/>
      </c>
      <c r="AT1376" s="14">
        <f>SUM(IF(OR(G1376="Y",G1376="N",G1376="U",G1376="X"),IF(G1376=F1376,1,0),0),IF(OR(J1376="Y",J1376="N",J1376="U",J1376="X"),IF(J1376=I1376,1,0),0),IF(OR(M1376="Y",M1376="N",M1376="U",M1376="X"),IF(M1376=L1376,1,0),0),IF(OR(P1376="Y",P1376="N",P1376="U",P1376="X"),IF(P1376=O1376,1,0),0),IF(OR(S1376="Y",S1376="N",S1376="U",S1376="X"),IF(S1376=R1376,1,0),0))</f>
        <v/>
      </c>
      <c r="AU1376" s="14">
        <f>A1376&amp;"|"&amp;LEFT(C1376,1)</f>
        <v/>
      </c>
      <c r="AV1376" s="14">
        <f>F1376&amp;I1376&amp;L1376&amp;O1376&amp;R1376</f>
        <v/>
      </c>
      <c r="AW1376" s="14">
        <f>G1376&amp;J1376&amp;M1376&amp;P1376&amp;S1376</f>
        <v/>
      </c>
    </row>
    <row r="1377" ht="70" customHeight="1">
      <c r="A1377" s="14" t="inlineStr">
        <is>
          <t>DS-172</t>
        </is>
      </c>
      <c r="B1377" s="14" t="inlineStr">
        <is>
          <t>Roads and Bridges Cracks (YOLOv8 Format)</t>
        </is>
      </c>
      <c r="C1377" s="14" t="inlineStr">
        <is>
          <t>E Engineering Value</t>
        </is>
      </c>
      <c r="D1377" s="14">
        <f>MCDM_Settings!$D$14</f>
        <v/>
      </c>
      <c r="E1377" s="14" t="inlineStr">
        <is>
          <t>E1 Define the outcome</t>
        </is>
      </c>
      <c r="F1377" s="21" t="inlineStr">
        <is>
          <t>U</t>
        </is>
      </c>
      <c r="G1377" s="23" t="n"/>
      <c r="H1377" s="14" t="inlineStr">
        <is>
          <t>E2 Provide measurements</t>
        </is>
      </c>
      <c r="I1377" s="21" t="inlineStr">
        <is>
          <t>U</t>
        </is>
      </c>
      <c r="J1377" s="23" t="n"/>
      <c r="K1377" s="14" t="inlineStr">
        <is>
          <t>E3 Link the records</t>
        </is>
      </c>
      <c r="L1377" s="21" t="inlineStr">
        <is>
          <t>U</t>
        </is>
      </c>
      <c r="M1377" s="23" t="n"/>
      <c r="N1377" s="14" t="inlineStr">
        <is>
          <t>E4 Map agency needs</t>
        </is>
      </c>
      <c r="O1377" s="21" t="inlineStr">
        <is>
          <t>U</t>
        </is>
      </c>
      <c r="P1377" s="23" t="n"/>
      <c r="Q1377" s="14" t="inlineStr">
        <is>
          <t>E5 Validate the decision</t>
        </is>
      </c>
      <c r="R1377" s="21" t="inlineStr">
        <is>
          <t>U</t>
        </is>
      </c>
      <c r="S1377" s="23" t="n"/>
      <c r="T1377" s="14">
        <f>IF(Z1377=0,IF(ISNUMBER(SEARCH("X",AV1377)),"Unrated (0-5; X)","Unrated (0-5)"),IF(Z1377=1,V1377&amp;"/5",V1377&amp;"-"&amp;X1377&amp;"/5 (P"&amp;IF(ISNUMBER(SEARCH("X",AV1377)),"; X","")&amp;")"))</f>
        <v/>
      </c>
      <c r="U1377" s="26">
        <f>IF(AS1377=0,"",IF(AR1377=0,"Incomplete/invalid",IF(AA1377=0,IF(ISNUMBER(SEARCH("X",AW1377)),"Unrated (0-5; X)","Unrated (0-5)"),IF(AA1377=1,W1377&amp;"/5",W1377&amp;"-"&amp;Y1377&amp;"/5 (P"&amp;IF(ISNUMBER(SEARCH("X",AW1377)),"; X","")&amp;")"))))</f>
        <v/>
      </c>
      <c r="V1377" s="53">
        <f>LEN(AV1377)-LEN(SUBSTITUTE(AV1377,"Y",""))</f>
        <v/>
      </c>
      <c r="W1377" s="54">
        <f>IF(AR1377=1,LEN(AW1377)-LEN(SUBSTITUTE(AW1377,"Y","")),"")</f>
        <v/>
      </c>
      <c r="X1377" s="53">
        <f>5-(LEN(AV1377)-LEN(SUBSTITUTE(AV1377,"N","")))</f>
        <v/>
      </c>
      <c r="Y1377" s="54">
        <f>IF(AR1377=1,5-(LEN(AW1377)-LEN(SUBSTITUTE(AW1377,"N",""))),"")</f>
        <v/>
      </c>
      <c r="Z1377" s="55">
        <f>(V1377+5-X1377)/5</f>
        <v/>
      </c>
      <c r="AA1377" s="56">
        <f>IF(AR1377=1,(W1377+5-Y1377)/5,"")</f>
        <v/>
      </c>
      <c r="AB1377" s="57">
        <f>D1377*V1377/5</f>
        <v/>
      </c>
      <c r="AC1377" s="58">
        <f>IF(AR1377=1,D1377*W1377/5,"")</f>
        <v/>
      </c>
      <c r="AD1377" s="57">
        <f>D1377*X1377/5</f>
        <v/>
      </c>
      <c r="AE1377" s="58">
        <f>IF(AR1377=1,D1377*Y1377/5,"")</f>
        <v/>
      </c>
      <c r="AF1377" s="57">
        <f>D1377*Z1377</f>
        <v/>
      </c>
      <c r="AG1377" s="58">
        <f>IF(AR1377=1,D1377*AA1377,"")</f>
        <v/>
      </c>
      <c r="AH1377" s="14" t="inlineStr">
        <is>
          <t>Y: none | N: none | X: none | U: E1, E2, E3, E4, E5. See dataset-specific evidence note in MCDM_Grades and the complete rules in MCDM_Rubric.</t>
        </is>
      </c>
      <c r="AI1377" s="27" t="n"/>
      <c r="AJ1377" s="14" t="inlineStr">
        <is>
          <t>https://www.kaggle.com/datasets/danishghaffar786/roads-and-bridges-cracks-yolov8-format</t>
        </is>
      </c>
      <c r="AK1377" s="27" t="n"/>
      <c r="AL1377" s="14" t="inlineStr">
        <is>
          <t>P: primary documentation (not evaluator-verified data quality)</t>
        </is>
      </c>
      <c r="AM1377" s="27" t="n"/>
      <c r="AN1377" s="14" t="inlineStr">
        <is>
          <t>Kaggle dataset 7098255 v1</t>
        </is>
      </c>
      <c r="AO1377" s="27" t="n"/>
      <c r="AP1377" s="14" t="inlineStr">
        <is>
          <t>2026-09-07</t>
        </is>
      </c>
      <c r="AQ1377" s="27" t="n"/>
      <c r="AR1377" s="14">
        <f>IF(AND(AS1377=5,LEN(AW1377)=5,LEN(SUBSTITUTE(SUBSTITUTE(SUBSTITUTE(SUBSTITUTE(AW1377,"Y",""),"N",""),"U",""),"X",""))=0),1,0)</f>
        <v/>
      </c>
      <c r="AS1377" s="14">
        <f>COUNTA(G1377,J1377,M1377,P1377,S1377)</f>
        <v/>
      </c>
      <c r="AT1377" s="14">
        <f>SUM(IF(OR(G1377="Y",G1377="N",G1377="U",G1377="X"),IF(G1377=F1377,1,0),0),IF(OR(J1377="Y",J1377="N",J1377="U",J1377="X"),IF(J1377=I1377,1,0),0),IF(OR(M1377="Y",M1377="N",M1377="U",M1377="X"),IF(M1377=L1377,1,0),0),IF(OR(P1377="Y",P1377="N",P1377="U",P1377="X"),IF(P1377=O1377,1,0),0),IF(OR(S1377="Y",S1377="N",S1377="U",S1377="X"),IF(S1377=R1377,1,0),0))</f>
        <v/>
      </c>
      <c r="AU1377" s="14">
        <f>A1377&amp;"|"&amp;LEFT(C1377,1)</f>
        <v/>
      </c>
      <c r="AV1377" s="14">
        <f>F1377&amp;I1377&amp;L1377&amp;O1377&amp;R1377</f>
        <v/>
      </c>
      <c r="AW1377" s="14">
        <f>G1377&amp;J1377&amp;M1377&amp;P1377&amp;S1377</f>
        <v/>
      </c>
    </row>
    <row r="1378" ht="70" customHeight="1">
      <c r="A1378" s="14" t="inlineStr">
        <is>
          <t>DS-173</t>
        </is>
      </c>
      <c r="B1378" s="14" t="inlineStr">
        <is>
          <t>RoadScan-MA (Moroccan Road Damage Dataset, Meknes)</t>
        </is>
      </c>
      <c r="C1378" s="14" t="inlineStr">
        <is>
          <t>A Access</t>
        </is>
      </c>
      <c r="D1378" s="14">
        <f>MCDM_Settings!$D$7</f>
        <v/>
      </c>
      <c r="E1378" s="14" t="inlineStr">
        <is>
          <t>A1 Find the release</t>
        </is>
      </c>
      <c r="F1378" s="21" t="inlineStr">
        <is>
          <t>Y</t>
        </is>
      </c>
      <c r="G1378" s="23" t="n"/>
      <c r="H1378" s="14" t="inlineStr">
        <is>
          <t>A2 Get the data</t>
        </is>
      </c>
      <c r="I1378" s="21" t="inlineStr">
        <is>
          <t>Y</t>
        </is>
      </c>
      <c r="J1378" s="23" t="n"/>
      <c r="K1378" s="14" t="inlineStr">
        <is>
          <t>A3 Check the license</t>
        </is>
      </c>
      <c r="L1378" s="21" t="inlineStr">
        <is>
          <t>Y</t>
        </is>
      </c>
      <c r="M1378" s="23" t="n"/>
      <c r="N1378" s="14" t="inlineStr">
        <is>
          <t>A4 Check other rights</t>
        </is>
      </c>
      <c r="O1378" s="21" t="inlineStr">
        <is>
          <t>U</t>
        </is>
      </c>
      <c r="P1378" s="23" t="n"/>
      <c r="Q1378" s="14" t="inlineStr">
        <is>
          <t>A5 Open a sample</t>
        </is>
      </c>
      <c r="R1378" s="21" t="inlineStr">
        <is>
          <t>U</t>
        </is>
      </c>
      <c r="S1378" s="23" t="n"/>
      <c r="T1378" s="14">
        <f>IF(Z1378=0,IF(ISNUMBER(SEARCH("X",AV1378)),"Unrated (0-5; X)","Unrated (0-5)"),IF(Z1378=1,V1378&amp;"/5",V1378&amp;"-"&amp;X1378&amp;"/5 (P"&amp;IF(ISNUMBER(SEARCH("X",AV1378)),"; X","")&amp;")"))</f>
        <v/>
      </c>
      <c r="U1378" s="26">
        <f>IF(AS1378=0,"",IF(AR1378=0,"Incomplete/invalid",IF(AA1378=0,IF(ISNUMBER(SEARCH("X",AW1378)),"Unrated (0-5; X)","Unrated (0-5)"),IF(AA1378=1,W1378&amp;"/5",W1378&amp;"-"&amp;Y1378&amp;"/5 (P"&amp;IF(ISNUMBER(SEARCH("X",AW1378)),"; X","")&amp;")"))))</f>
        <v/>
      </c>
      <c r="V1378" s="53">
        <f>LEN(AV1378)-LEN(SUBSTITUTE(AV1378,"Y",""))</f>
        <v/>
      </c>
      <c r="W1378" s="54">
        <f>IF(AR1378=1,LEN(AW1378)-LEN(SUBSTITUTE(AW1378,"Y","")),"")</f>
        <v/>
      </c>
      <c r="X1378" s="53">
        <f>5-(LEN(AV1378)-LEN(SUBSTITUTE(AV1378,"N","")))</f>
        <v/>
      </c>
      <c r="Y1378" s="54">
        <f>IF(AR1378=1,5-(LEN(AW1378)-LEN(SUBSTITUTE(AW1378,"N",""))),"")</f>
        <v/>
      </c>
      <c r="Z1378" s="55">
        <f>(V1378+5-X1378)/5</f>
        <v/>
      </c>
      <c r="AA1378" s="56">
        <f>IF(AR1378=1,(W1378+5-Y1378)/5,"")</f>
        <v/>
      </c>
      <c r="AB1378" s="57">
        <f>D1378*V1378/5</f>
        <v/>
      </c>
      <c r="AC1378" s="58">
        <f>IF(AR1378=1,D1378*W1378/5,"")</f>
        <v/>
      </c>
      <c r="AD1378" s="57">
        <f>D1378*X1378/5</f>
        <v/>
      </c>
      <c r="AE1378" s="58">
        <f>IF(AR1378=1,D1378*Y1378/5,"")</f>
        <v/>
      </c>
      <c r="AF1378" s="57">
        <f>D1378*Z1378</f>
        <v/>
      </c>
      <c r="AG1378" s="58">
        <f>IF(AR1378=1,D1378*AA1378,"")</f>
        <v/>
      </c>
      <c r="AH1378" s="14" t="inlineStr">
        <is>
          <t>Y: A1, A2, A3 | N: none | X: none | U: A4, A5. See dataset-specific evidence note in MCDM_Grades and the complete rules in MCDM_Rubric.</t>
        </is>
      </c>
      <c r="AI1378" s="27" t="n"/>
      <c r="AJ1378" s="14" t="inlineStr">
        <is>
          <t>https://www.kaggle.com/datasets/mohamedaminebelasri7/roadscan-dataset</t>
        </is>
      </c>
      <c r="AK1378" s="27" t="n"/>
      <c r="AL1378" s="14" t="inlineStr">
        <is>
          <t>P: primary documentation (not evaluator-verified data quality)</t>
        </is>
      </c>
      <c r="AM1378" s="27" t="n"/>
      <c r="AN1378" s="14" t="inlineStr">
        <is>
          <t>Kaggle dataset 10595142 v1</t>
        </is>
      </c>
      <c r="AO1378" s="27" t="n"/>
      <c r="AP1378" s="14" t="inlineStr">
        <is>
          <t>2026-09-07</t>
        </is>
      </c>
      <c r="AQ1378" s="27" t="n"/>
      <c r="AR1378" s="14">
        <f>IF(AND(AS1378=5,LEN(AW1378)=5,LEN(SUBSTITUTE(SUBSTITUTE(SUBSTITUTE(SUBSTITUTE(AW1378,"Y",""),"N",""),"U",""),"X",""))=0),1,0)</f>
        <v/>
      </c>
      <c r="AS1378" s="14">
        <f>COUNTA(G1378,J1378,M1378,P1378,S1378)</f>
        <v/>
      </c>
      <c r="AT1378" s="14">
        <f>SUM(IF(OR(G1378="Y",G1378="N",G1378="U",G1378="X"),IF(G1378=F1378,1,0),0),IF(OR(J1378="Y",J1378="N",J1378="U",J1378="X"),IF(J1378=I1378,1,0),0),IF(OR(M1378="Y",M1378="N",M1378="U",M1378="X"),IF(M1378=L1378,1,0),0),IF(OR(P1378="Y",P1378="N",P1378="U",P1378="X"),IF(P1378=O1378,1,0),0),IF(OR(S1378="Y",S1378="N",S1378="U",S1378="X"),IF(S1378=R1378,1,0),0))</f>
        <v/>
      </c>
      <c r="AU1378" s="14">
        <f>A1378&amp;"|"&amp;LEFT(C1378,1)</f>
        <v/>
      </c>
      <c r="AV1378" s="14">
        <f>F1378&amp;I1378&amp;L1378&amp;O1378&amp;R1378</f>
        <v/>
      </c>
      <c r="AW1378" s="14">
        <f>G1378&amp;J1378&amp;M1378&amp;P1378&amp;S1378</f>
        <v/>
      </c>
    </row>
    <row r="1379" ht="70" customHeight="1">
      <c r="A1379" s="14" t="inlineStr">
        <is>
          <t>DS-173</t>
        </is>
      </c>
      <c r="B1379" s="14" t="inlineStr">
        <is>
          <t>RoadScan-MA (Moroccan Road Damage Dataset, Meknes)</t>
        </is>
      </c>
      <c r="C1379" s="14" t="inlineStr">
        <is>
          <t>L Label Quality</t>
        </is>
      </c>
      <c r="D1379" s="14">
        <f>MCDM_Settings!$D$8</f>
        <v/>
      </c>
      <c r="E1379" s="14" t="inlineStr">
        <is>
          <t>L1 Define the targets</t>
        </is>
      </c>
      <c r="F1379" s="21" t="inlineStr">
        <is>
          <t>Y</t>
        </is>
      </c>
      <c r="G1379" s="23" t="n"/>
      <c r="H1379" s="14" t="inlineStr">
        <is>
          <t>L2 Explain the rules</t>
        </is>
      </c>
      <c r="I1379" s="21" t="inlineStr">
        <is>
          <t>U</t>
        </is>
      </c>
      <c r="J1379" s="23" t="n"/>
      <c r="K1379" s="14" t="inlineStr">
        <is>
          <t>L3 Identify the team</t>
        </is>
      </c>
      <c r="L1379" s="21" t="inlineStr">
        <is>
          <t>U</t>
        </is>
      </c>
      <c r="M1379" s="23" t="n"/>
      <c r="N1379" s="14" t="inlineStr">
        <is>
          <t>L4 Review and correct</t>
        </is>
      </c>
      <c r="O1379" s="21" t="inlineStr">
        <is>
          <t>U</t>
        </is>
      </c>
      <c r="P1379" s="23" t="n"/>
      <c r="Q1379" s="14" t="inlineStr">
        <is>
          <t>L5 Measure reliability</t>
        </is>
      </c>
      <c r="R1379" s="21" t="inlineStr">
        <is>
          <t>U</t>
        </is>
      </c>
      <c r="S1379" s="23" t="n"/>
      <c r="T1379" s="14">
        <f>IF(Z1379=0,IF(ISNUMBER(SEARCH("X",AV1379)),"Unrated (0-5; X)","Unrated (0-5)"),IF(Z1379=1,V1379&amp;"/5",V1379&amp;"-"&amp;X1379&amp;"/5 (P"&amp;IF(ISNUMBER(SEARCH("X",AV1379)),"; X","")&amp;")"))</f>
        <v/>
      </c>
      <c r="U1379" s="26">
        <f>IF(AS1379=0,"",IF(AR1379=0,"Incomplete/invalid",IF(AA1379=0,IF(ISNUMBER(SEARCH("X",AW1379)),"Unrated (0-5; X)","Unrated (0-5)"),IF(AA1379=1,W1379&amp;"/5",W1379&amp;"-"&amp;Y1379&amp;"/5 (P"&amp;IF(ISNUMBER(SEARCH("X",AW1379)),"; X","")&amp;")"))))</f>
        <v/>
      </c>
      <c r="V1379" s="53">
        <f>LEN(AV1379)-LEN(SUBSTITUTE(AV1379,"Y",""))</f>
        <v/>
      </c>
      <c r="W1379" s="54">
        <f>IF(AR1379=1,LEN(AW1379)-LEN(SUBSTITUTE(AW1379,"Y","")),"")</f>
        <v/>
      </c>
      <c r="X1379" s="53">
        <f>5-(LEN(AV1379)-LEN(SUBSTITUTE(AV1379,"N","")))</f>
        <v/>
      </c>
      <c r="Y1379" s="54">
        <f>IF(AR1379=1,5-(LEN(AW1379)-LEN(SUBSTITUTE(AW1379,"N",""))),"")</f>
        <v/>
      </c>
      <c r="Z1379" s="55">
        <f>(V1379+5-X1379)/5</f>
        <v/>
      </c>
      <c r="AA1379" s="56">
        <f>IF(AR1379=1,(W1379+5-Y1379)/5,"")</f>
        <v/>
      </c>
      <c r="AB1379" s="57">
        <f>D1379*V1379/5</f>
        <v/>
      </c>
      <c r="AC1379" s="58">
        <f>IF(AR1379=1,D1379*W1379/5,"")</f>
        <v/>
      </c>
      <c r="AD1379" s="57">
        <f>D1379*X1379/5</f>
        <v/>
      </c>
      <c r="AE1379" s="58">
        <f>IF(AR1379=1,D1379*Y1379/5,"")</f>
        <v/>
      </c>
      <c r="AF1379" s="57">
        <f>D1379*Z1379</f>
        <v/>
      </c>
      <c r="AG1379" s="58">
        <f>IF(AR1379=1,D1379*AA1379,"")</f>
        <v/>
      </c>
      <c r="AH1379" s="14" t="inlineStr">
        <is>
          <t>Y: L1 | N: none | X: none | U: L2, L3, L4, L5. See dataset-specific evidence note in MCDM_Grades and the complete rules in MCDM_Rubric.</t>
        </is>
      </c>
      <c r="AI1379" s="27" t="n"/>
      <c r="AJ1379" s="14" t="inlineStr">
        <is>
          <t>https://www.kaggle.com/datasets/mohamedaminebelasri7/roadscan-dataset</t>
        </is>
      </c>
      <c r="AK1379" s="27" t="n"/>
      <c r="AL1379" s="14" t="inlineStr">
        <is>
          <t>P: primary documentation (not evaluator-verified data quality)</t>
        </is>
      </c>
      <c r="AM1379" s="27" t="n"/>
      <c r="AN1379" s="14" t="inlineStr">
        <is>
          <t>Kaggle dataset 10595142 v1</t>
        </is>
      </c>
      <c r="AO1379" s="27" t="n"/>
      <c r="AP1379" s="14" t="inlineStr">
        <is>
          <t>2026-09-07</t>
        </is>
      </c>
      <c r="AQ1379" s="27" t="n"/>
      <c r="AR1379" s="14">
        <f>IF(AND(AS1379=5,LEN(AW1379)=5,LEN(SUBSTITUTE(SUBSTITUTE(SUBSTITUTE(SUBSTITUTE(AW1379,"Y",""),"N",""),"U",""),"X",""))=0),1,0)</f>
        <v/>
      </c>
      <c r="AS1379" s="14">
        <f>COUNTA(G1379,J1379,M1379,P1379,S1379)</f>
        <v/>
      </c>
      <c r="AT1379" s="14">
        <f>SUM(IF(OR(G1379="Y",G1379="N",G1379="U",G1379="X"),IF(G1379=F1379,1,0),0),IF(OR(J1379="Y",J1379="N",J1379="U",J1379="X"),IF(J1379=I1379,1,0),0),IF(OR(M1379="Y",M1379="N",M1379="U",M1379="X"),IF(M1379=L1379,1,0),0),IF(OR(P1379="Y",P1379="N",P1379="U",P1379="X"),IF(P1379=O1379,1,0),0),IF(OR(S1379="Y",S1379="N",S1379="U",S1379="X"),IF(S1379=R1379,1,0),0))</f>
        <v/>
      </c>
      <c r="AU1379" s="14">
        <f>A1379&amp;"|"&amp;LEFT(C1379,1)</f>
        <v/>
      </c>
      <c r="AV1379" s="14">
        <f>F1379&amp;I1379&amp;L1379&amp;O1379&amp;R1379</f>
        <v/>
      </c>
      <c r="AW1379" s="14">
        <f>G1379&amp;J1379&amp;M1379&amp;P1379&amp;S1379</f>
        <v/>
      </c>
    </row>
    <row r="1380" ht="70" customHeight="1">
      <c r="A1380" s="14" t="inlineStr">
        <is>
          <t>DS-173</t>
        </is>
      </c>
      <c r="B1380" s="14" t="inlineStr">
        <is>
          <t>RoadScan-MA (Moroccan Road Damage Dataset, Meknes)</t>
        </is>
      </c>
      <c r="C1380" s="14" t="inlineStr">
        <is>
          <t>D Documentation</t>
        </is>
      </c>
      <c r="D1380" s="14">
        <f>MCDM_Settings!$D$9</f>
        <v/>
      </c>
      <c r="E1380" s="14" t="inlineStr">
        <is>
          <t>D1 Describe the files</t>
        </is>
      </c>
      <c r="F1380" s="21" t="inlineStr">
        <is>
          <t>U</t>
        </is>
      </c>
      <c r="G1380" s="23" t="n"/>
      <c r="H1380" s="14" t="inlineStr">
        <is>
          <t>D2 Explain the source</t>
        </is>
      </c>
      <c r="I1380" s="21" t="inlineStr">
        <is>
          <t>Y</t>
        </is>
      </c>
      <c r="J1380" s="23" t="n"/>
      <c r="K1380" s="14" t="inlineStr">
        <is>
          <t>D3 Track the version</t>
        </is>
      </c>
      <c r="L1380" s="21" t="inlineStr">
        <is>
          <t>Y</t>
        </is>
      </c>
      <c r="M1380" s="23" t="n"/>
      <c r="N1380" s="14" t="inlineStr">
        <is>
          <t>D4 State the limits</t>
        </is>
      </c>
      <c r="O1380" s="21" t="inlineStr">
        <is>
          <t>U</t>
        </is>
      </c>
      <c r="P1380" s="23" t="n"/>
      <c r="Q1380" s="14" t="inlineStr">
        <is>
          <t>D5 Locate the details</t>
        </is>
      </c>
      <c r="R1380" s="21" t="inlineStr">
        <is>
          <t>Y</t>
        </is>
      </c>
      <c r="S1380" s="23" t="n"/>
      <c r="T1380" s="14">
        <f>IF(Z1380=0,IF(ISNUMBER(SEARCH("X",AV1380)),"Unrated (0-5; X)","Unrated (0-5)"),IF(Z1380=1,V1380&amp;"/5",V1380&amp;"-"&amp;X1380&amp;"/5 (P"&amp;IF(ISNUMBER(SEARCH("X",AV1380)),"; X","")&amp;")"))</f>
        <v/>
      </c>
      <c r="U1380" s="26">
        <f>IF(AS1380=0,"",IF(AR1380=0,"Incomplete/invalid",IF(AA1380=0,IF(ISNUMBER(SEARCH("X",AW1380)),"Unrated (0-5; X)","Unrated (0-5)"),IF(AA1380=1,W1380&amp;"/5",W1380&amp;"-"&amp;Y1380&amp;"/5 (P"&amp;IF(ISNUMBER(SEARCH("X",AW1380)),"; X","")&amp;")"))))</f>
        <v/>
      </c>
      <c r="V1380" s="53">
        <f>LEN(AV1380)-LEN(SUBSTITUTE(AV1380,"Y",""))</f>
        <v/>
      </c>
      <c r="W1380" s="54">
        <f>IF(AR1380=1,LEN(AW1380)-LEN(SUBSTITUTE(AW1380,"Y","")),"")</f>
        <v/>
      </c>
      <c r="X1380" s="53">
        <f>5-(LEN(AV1380)-LEN(SUBSTITUTE(AV1380,"N","")))</f>
        <v/>
      </c>
      <c r="Y1380" s="54">
        <f>IF(AR1380=1,5-(LEN(AW1380)-LEN(SUBSTITUTE(AW1380,"N",""))),"")</f>
        <v/>
      </c>
      <c r="Z1380" s="55">
        <f>(V1380+5-X1380)/5</f>
        <v/>
      </c>
      <c r="AA1380" s="56">
        <f>IF(AR1380=1,(W1380+5-Y1380)/5,"")</f>
        <v/>
      </c>
      <c r="AB1380" s="57">
        <f>D1380*V1380/5</f>
        <v/>
      </c>
      <c r="AC1380" s="58">
        <f>IF(AR1380=1,D1380*W1380/5,"")</f>
        <v/>
      </c>
      <c r="AD1380" s="57">
        <f>D1380*X1380/5</f>
        <v/>
      </c>
      <c r="AE1380" s="58">
        <f>IF(AR1380=1,D1380*Y1380/5,"")</f>
        <v/>
      </c>
      <c r="AF1380" s="57">
        <f>D1380*Z1380</f>
        <v/>
      </c>
      <c r="AG1380" s="58">
        <f>IF(AR1380=1,D1380*AA1380,"")</f>
        <v/>
      </c>
      <c r="AH1380" s="14" t="inlineStr">
        <is>
          <t>Y: D2, D3, D5 | N: none | X: none | U: D1, D4. See dataset-specific evidence note in MCDM_Grades and the complete rules in MCDM_Rubric.</t>
        </is>
      </c>
      <c r="AI1380" s="27" t="n"/>
      <c r="AJ1380" s="14" t="inlineStr">
        <is>
          <t>https://www.kaggle.com/datasets/mohamedaminebelasri7/roadscan-dataset</t>
        </is>
      </c>
      <c r="AK1380" s="27" t="n"/>
      <c r="AL1380" s="14" t="inlineStr">
        <is>
          <t>P: primary documentation (not evaluator-verified data quality)</t>
        </is>
      </c>
      <c r="AM1380" s="27" t="n"/>
      <c r="AN1380" s="14" t="inlineStr">
        <is>
          <t>Kaggle dataset 10595142 v1</t>
        </is>
      </c>
      <c r="AO1380" s="27" t="n"/>
      <c r="AP1380" s="14" t="inlineStr">
        <is>
          <t>2026-09-07</t>
        </is>
      </c>
      <c r="AQ1380" s="27" t="n"/>
      <c r="AR1380" s="14">
        <f>IF(AND(AS1380=5,LEN(AW1380)=5,LEN(SUBSTITUTE(SUBSTITUTE(SUBSTITUTE(SUBSTITUTE(AW1380,"Y",""),"N",""),"U",""),"X",""))=0),1,0)</f>
        <v/>
      </c>
      <c r="AS1380" s="14">
        <f>COUNTA(G1380,J1380,M1380,P1380,S1380)</f>
        <v/>
      </c>
      <c r="AT1380" s="14">
        <f>SUM(IF(OR(G1380="Y",G1380="N",G1380="U",G1380="X"),IF(G1380=F1380,1,0),0),IF(OR(J1380="Y",J1380="N",J1380="U",J1380="X"),IF(J1380=I1380,1,0),0),IF(OR(M1380="Y",M1380="N",M1380="U",M1380="X"),IF(M1380=L1380,1,0),0),IF(OR(P1380="Y",P1380="N",P1380="U",P1380="X"),IF(P1380=O1380,1,0),0),IF(OR(S1380="Y",S1380="N",S1380="U",S1380="X"),IF(S1380=R1380,1,0),0))</f>
        <v/>
      </c>
      <c r="AU1380" s="14">
        <f>A1380&amp;"|"&amp;LEFT(C1380,1)</f>
        <v/>
      </c>
      <c r="AV1380" s="14">
        <f>F1380&amp;I1380&amp;L1380&amp;O1380&amp;R1380</f>
        <v/>
      </c>
      <c r="AW1380" s="14">
        <f>G1380&amp;J1380&amp;M1380&amp;P1380&amp;S1380</f>
        <v/>
      </c>
    </row>
    <row r="1381" ht="70" customHeight="1">
      <c r="A1381" s="14" t="inlineStr">
        <is>
          <t>DS-173</t>
        </is>
      </c>
      <c r="B1381" s="14" t="inlineStr">
        <is>
          <t>RoadScan-MA (Moroccan Road Damage Dataset, Meknes)</t>
        </is>
      </c>
      <c r="C1381" s="14" t="inlineStr">
        <is>
          <t>C Sample Size</t>
        </is>
      </c>
      <c r="D1381" s="14">
        <f>MCDM_Settings!$D$10</f>
        <v/>
      </c>
      <c r="E1381" s="14" t="inlineStr">
        <is>
          <t>C1 Count originals</t>
        </is>
      </c>
      <c r="F1381" s="21" t="inlineStr">
        <is>
          <t>U</t>
        </is>
      </c>
      <c r="G1381" s="23" t="n"/>
      <c r="H1381" s="14" t="inlineStr">
        <is>
          <t>C2 Count each class</t>
        </is>
      </c>
      <c r="I1381" s="21" t="inlineStr">
        <is>
          <t>U</t>
        </is>
      </c>
      <c r="J1381" s="23" t="n"/>
      <c r="K1381" s="14" t="inlineStr">
        <is>
          <t>C3 Count each group</t>
        </is>
      </c>
      <c r="L1381" s="21" t="inlineStr">
        <is>
          <t>U</t>
        </is>
      </c>
      <c r="M1381" s="23" t="n"/>
      <c r="N1381" s="14" t="inlineStr">
        <is>
          <t>C4 Count each split</t>
        </is>
      </c>
      <c r="O1381" s="21" t="inlineStr">
        <is>
          <t>U</t>
        </is>
      </c>
      <c r="P1381" s="23" t="n"/>
      <c r="Q1381" s="14" t="inlineStr">
        <is>
          <t>C5 Justify the size</t>
        </is>
      </c>
      <c r="R1381" s="21" t="inlineStr">
        <is>
          <t>U</t>
        </is>
      </c>
      <c r="S1381" s="23" t="n"/>
      <c r="T1381" s="14">
        <f>IF(Z1381=0,IF(ISNUMBER(SEARCH("X",AV1381)),"Unrated (0-5; X)","Unrated (0-5)"),IF(Z1381=1,V1381&amp;"/5",V1381&amp;"-"&amp;X1381&amp;"/5 (P"&amp;IF(ISNUMBER(SEARCH("X",AV1381)),"; X","")&amp;")"))</f>
        <v/>
      </c>
      <c r="U1381" s="26">
        <f>IF(AS1381=0,"",IF(AR1381=0,"Incomplete/invalid",IF(AA1381=0,IF(ISNUMBER(SEARCH("X",AW1381)),"Unrated (0-5; X)","Unrated (0-5)"),IF(AA1381=1,W1381&amp;"/5",W1381&amp;"-"&amp;Y1381&amp;"/5 (P"&amp;IF(ISNUMBER(SEARCH("X",AW1381)),"; X","")&amp;")"))))</f>
        <v/>
      </c>
      <c r="V1381" s="53">
        <f>LEN(AV1381)-LEN(SUBSTITUTE(AV1381,"Y",""))</f>
        <v/>
      </c>
      <c r="W1381" s="54">
        <f>IF(AR1381=1,LEN(AW1381)-LEN(SUBSTITUTE(AW1381,"Y","")),"")</f>
        <v/>
      </c>
      <c r="X1381" s="53">
        <f>5-(LEN(AV1381)-LEN(SUBSTITUTE(AV1381,"N","")))</f>
        <v/>
      </c>
      <c r="Y1381" s="54">
        <f>IF(AR1381=1,5-(LEN(AW1381)-LEN(SUBSTITUTE(AW1381,"N",""))),"")</f>
        <v/>
      </c>
      <c r="Z1381" s="55">
        <f>(V1381+5-X1381)/5</f>
        <v/>
      </c>
      <c r="AA1381" s="56">
        <f>IF(AR1381=1,(W1381+5-Y1381)/5,"")</f>
        <v/>
      </c>
      <c r="AB1381" s="57">
        <f>D1381*V1381/5</f>
        <v/>
      </c>
      <c r="AC1381" s="58">
        <f>IF(AR1381=1,D1381*W1381/5,"")</f>
        <v/>
      </c>
      <c r="AD1381" s="57">
        <f>D1381*X1381/5</f>
        <v/>
      </c>
      <c r="AE1381" s="58">
        <f>IF(AR1381=1,D1381*Y1381/5,"")</f>
        <v/>
      </c>
      <c r="AF1381" s="57">
        <f>D1381*Z1381</f>
        <v/>
      </c>
      <c r="AG1381" s="58">
        <f>IF(AR1381=1,D1381*AA1381,"")</f>
        <v/>
      </c>
      <c r="AH1381" s="14" t="inlineStr">
        <is>
          <t>Y: none | N: none | X: none | U: C1, C2, C3, C4, C5. See dataset-specific evidence note in MCDM_Grades and the complete rules in MCDM_Rubric.</t>
        </is>
      </c>
      <c r="AI1381" s="27" t="n"/>
      <c r="AJ1381" s="14" t="inlineStr">
        <is>
          <t>https://www.kaggle.com/datasets/mohamedaminebelasri7/roadscan-dataset</t>
        </is>
      </c>
      <c r="AK1381" s="27" t="n"/>
      <c r="AL1381" s="14" t="inlineStr">
        <is>
          <t>P: primary documentation (not evaluator-verified data quality)</t>
        </is>
      </c>
      <c r="AM1381" s="27" t="n"/>
      <c r="AN1381" s="14" t="inlineStr">
        <is>
          <t>Kaggle dataset 10595142 v1</t>
        </is>
      </c>
      <c r="AO1381" s="27" t="n"/>
      <c r="AP1381" s="14" t="inlineStr">
        <is>
          <t>2026-09-07</t>
        </is>
      </c>
      <c r="AQ1381" s="27" t="n"/>
      <c r="AR1381" s="14">
        <f>IF(AND(AS1381=5,LEN(AW1381)=5,LEN(SUBSTITUTE(SUBSTITUTE(SUBSTITUTE(SUBSTITUTE(AW1381,"Y",""),"N",""),"U",""),"X",""))=0),1,0)</f>
        <v/>
      </c>
      <c r="AS1381" s="14">
        <f>COUNTA(G1381,J1381,M1381,P1381,S1381)</f>
        <v/>
      </c>
      <c r="AT1381" s="14">
        <f>SUM(IF(OR(G1381="Y",G1381="N",G1381="U",G1381="X"),IF(G1381=F1381,1,0),0),IF(OR(J1381="Y",J1381="N",J1381="U",J1381="X"),IF(J1381=I1381,1,0),0),IF(OR(M1381="Y",M1381="N",M1381="U",M1381="X"),IF(M1381=L1381,1,0),0),IF(OR(P1381="Y",P1381="N",P1381="U",P1381="X"),IF(P1381=O1381,1,0),0),IF(OR(S1381="Y",S1381="N",S1381="U",S1381="X"),IF(S1381=R1381,1,0),0))</f>
        <v/>
      </c>
      <c r="AU1381" s="14">
        <f>A1381&amp;"|"&amp;LEFT(C1381,1)</f>
        <v/>
      </c>
      <c r="AV1381" s="14">
        <f>F1381&amp;I1381&amp;L1381&amp;O1381&amp;R1381</f>
        <v/>
      </c>
      <c r="AW1381" s="14">
        <f>G1381&amp;J1381&amp;M1381&amp;P1381&amp;S1381</f>
        <v/>
      </c>
    </row>
    <row r="1382" ht="70" customHeight="1">
      <c r="A1382" s="14" t="inlineStr">
        <is>
          <t>DS-173</t>
        </is>
      </c>
      <c r="B1382" s="14" t="inlineStr">
        <is>
          <t>RoadScan-MA (Moroccan Road Damage Dataset, Meknes)</t>
        </is>
      </c>
      <c r="C1382" s="14" t="inlineStr">
        <is>
          <t>R Domain Fit</t>
        </is>
      </c>
      <c r="D1382" s="14">
        <f>MCDM_Settings!$D$11</f>
        <v/>
      </c>
      <c r="E1382" s="14" t="inlineStr">
        <is>
          <t>R1 Define the domain</t>
        </is>
      </c>
      <c r="F1382" s="21" t="inlineStr">
        <is>
          <t>Y</t>
        </is>
      </c>
      <c r="G1382" s="23" t="n"/>
      <c r="H1382" s="14" t="inlineStr">
        <is>
          <t>R2 Describe coverage</t>
        </is>
      </c>
      <c r="I1382" s="21" t="inlineStr">
        <is>
          <t>U</t>
        </is>
      </c>
      <c r="J1382" s="23" t="n"/>
      <c r="K1382" s="14" t="inlineStr">
        <is>
          <t>R3 Compare the target</t>
        </is>
      </c>
      <c r="L1382" s="21" t="inlineStr">
        <is>
          <t>U</t>
        </is>
      </c>
      <c r="M1382" s="23" t="n"/>
      <c r="N1382" s="14" t="inlineStr">
        <is>
          <t>R4 Check for bias</t>
        </is>
      </c>
      <c r="O1382" s="21" t="inlineStr">
        <is>
          <t>U</t>
        </is>
      </c>
      <c r="P1382" s="23" t="n"/>
      <c r="Q1382" s="14" t="inlineStr">
        <is>
          <t>R5 Test a new domain</t>
        </is>
      </c>
      <c r="R1382" s="21" t="inlineStr">
        <is>
          <t>U</t>
        </is>
      </c>
      <c r="S1382" s="23" t="n"/>
      <c r="T1382" s="14">
        <f>IF(Z1382=0,IF(ISNUMBER(SEARCH("X",AV1382)),"Unrated (0-5; X)","Unrated (0-5)"),IF(Z1382=1,V1382&amp;"/5",V1382&amp;"-"&amp;X1382&amp;"/5 (P"&amp;IF(ISNUMBER(SEARCH("X",AV1382)),"; X","")&amp;")"))</f>
        <v/>
      </c>
      <c r="U1382" s="26">
        <f>IF(AS1382=0,"",IF(AR1382=0,"Incomplete/invalid",IF(AA1382=0,IF(ISNUMBER(SEARCH("X",AW1382)),"Unrated (0-5; X)","Unrated (0-5)"),IF(AA1382=1,W1382&amp;"/5",W1382&amp;"-"&amp;Y1382&amp;"/5 (P"&amp;IF(ISNUMBER(SEARCH("X",AW1382)),"; X","")&amp;")"))))</f>
        <v/>
      </c>
      <c r="V1382" s="53">
        <f>LEN(AV1382)-LEN(SUBSTITUTE(AV1382,"Y",""))</f>
        <v/>
      </c>
      <c r="W1382" s="54">
        <f>IF(AR1382=1,LEN(AW1382)-LEN(SUBSTITUTE(AW1382,"Y","")),"")</f>
        <v/>
      </c>
      <c r="X1382" s="53">
        <f>5-(LEN(AV1382)-LEN(SUBSTITUTE(AV1382,"N","")))</f>
        <v/>
      </c>
      <c r="Y1382" s="54">
        <f>IF(AR1382=1,5-(LEN(AW1382)-LEN(SUBSTITUTE(AW1382,"N",""))),"")</f>
        <v/>
      </c>
      <c r="Z1382" s="55">
        <f>(V1382+5-X1382)/5</f>
        <v/>
      </c>
      <c r="AA1382" s="56">
        <f>IF(AR1382=1,(W1382+5-Y1382)/5,"")</f>
        <v/>
      </c>
      <c r="AB1382" s="57">
        <f>D1382*V1382/5</f>
        <v/>
      </c>
      <c r="AC1382" s="58">
        <f>IF(AR1382=1,D1382*W1382/5,"")</f>
        <v/>
      </c>
      <c r="AD1382" s="57">
        <f>D1382*X1382/5</f>
        <v/>
      </c>
      <c r="AE1382" s="58">
        <f>IF(AR1382=1,D1382*Y1382/5,"")</f>
        <v/>
      </c>
      <c r="AF1382" s="57">
        <f>D1382*Z1382</f>
        <v/>
      </c>
      <c r="AG1382" s="58">
        <f>IF(AR1382=1,D1382*AA1382,"")</f>
        <v/>
      </c>
      <c r="AH1382" s="14" t="inlineStr">
        <is>
          <t>Y: R1 | N: none | X: none | U: R2, R3, R4, R5. See dataset-specific evidence note in MCDM_Grades and the complete rules in MCDM_Rubric.</t>
        </is>
      </c>
      <c r="AI1382" s="27" t="n"/>
      <c r="AJ1382" s="14" t="inlineStr">
        <is>
          <t>https://www.kaggle.com/datasets/mohamedaminebelasri7/roadscan-dataset</t>
        </is>
      </c>
      <c r="AK1382" s="27" t="n"/>
      <c r="AL1382" s="14" t="inlineStr">
        <is>
          <t>P: primary documentation (not evaluator-verified data quality)</t>
        </is>
      </c>
      <c r="AM1382" s="27" t="n"/>
      <c r="AN1382" s="14" t="inlineStr">
        <is>
          <t>Kaggle dataset 10595142 v1</t>
        </is>
      </c>
      <c r="AO1382" s="27" t="n"/>
      <c r="AP1382" s="14" t="inlineStr">
        <is>
          <t>2026-09-07</t>
        </is>
      </c>
      <c r="AQ1382" s="27" t="n"/>
      <c r="AR1382" s="14">
        <f>IF(AND(AS1382=5,LEN(AW1382)=5,LEN(SUBSTITUTE(SUBSTITUTE(SUBSTITUTE(SUBSTITUTE(AW1382,"Y",""),"N",""),"U",""),"X",""))=0),1,0)</f>
        <v/>
      </c>
      <c r="AS1382" s="14">
        <f>COUNTA(G1382,J1382,M1382,P1382,S1382)</f>
        <v/>
      </c>
      <c r="AT1382" s="14">
        <f>SUM(IF(OR(G1382="Y",G1382="N",G1382="U",G1382="X"),IF(G1382=F1382,1,0),0),IF(OR(J1382="Y",J1382="N",J1382="U",J1382="X"),IF(J1382=I1382,1,0),0),IF(OR(M1382="Y",M1382="N",M1382="U",M1382="X"),IF(M1382=L1382,1,0),0),IF(OR(P1382="Y",P1382="N",P1382="U",P1382="X"),IF(P1382=O1382,1,0),0),IF(OR(S1382="Y",S1382="N",S1382="U",S1382="X"),IF(S1382=R1382,1,0),0))</f>
        <v/>
      </c>
      <c r="AU1382" s="14">
        <f>A1382&amp;"|"&amp;LEFT(C1382,1)</f>
        <v/>
      </c>
      <c r="AV1382" s="14">
        <f>F1382&amp;I1382&amp;L1382&amp;O1382&amp;R1382</f>
        <v/>
      </c>
      <c r="AW1382" s="14">
        <f>G1382&amp;J1382&amp;M1382&amp;P1382&amp;S1382</f>
        <v/>
      </c>
    </row>
    <row r="1383" ht="70" customHeight="1">
      <c r="A1383" s="14" t="inlineStr">
        <is>
          <t>DS-173</t>
        </is>
      </c>
      <c r="B1383" s="14" t="inlineStr">
        <is>
          <t>RoadScan-MA (Moroccan Road Damage Dataset, Meknes)</t>
        </is>
      </c>
      <c r="C1383" s="14" t="inlineStr">
        <is>
          <t>M Sensor Details</t>
        </is>
      </c>
      <c r="D1383" s="14">
        <f>MCDM_Settings!$D$12</f>
        <v/>
      </c>
      <c r="E1383" s="14" t="inlineStr">
        <is>
          <t>M1 Identify equipment</t>
        </is>
      </c>
      <c r="F1383" s="21" t="inlineStr">
        <is>
          <t>Y</t>
        </is>
      </c>
      <c r="G1383" s="23" t="n"/>
      <c r="H1383" s="14" t="inlineStr">
        <is>
          <t>M2 Specify the scale</t>
        </is>
      </c>
      <c r="I1383" s="21" t="inlineStr">
        <is>
          <t>U</t>
        </is>
      </c>
      <c r="J1383" s="23" t="n"/>
      <c r="K1383" s="14" t="inlineStr">
        <is>
          <t>M3 Locate the records</t>
        </is>
      </c>
      <c r="L1383" s="21" t="inlineStr">
        <is>
          <t>U</t>
        </is>
      </c>
      <c r="M1383" s="23" t="n"/>
      <c r="N1383" s="14" t="inlineStr">
        <is>
          <t>M4 Report precision</t>
        </is>
      </c>
      <c r="O1383" s="21" t="inlineStr">
        <is>
          <t>U</t>
        </is>
      </c>
      <c r="P1383" s="23" t="n"/>
      <c r="Q1383" s="14" t="inlineStr">
        <is>
          <t>M5 Explain processing</t>
        </is>
      </c>
      <c r="R1383" s="21" t="inlineStr">
        <is>
          <t>Y</t>
        </is>
      </c>
      <c r="S1383" s="23" t="n"/>
      <c r="T1383" s="14">
        <f>IF(Z1383=0,IF(ISNUMBER(SEARCH("X",AV1383)),"Unrated (0-5; X)","Unrated (0-5)"),IF(Z1383=1,V1383&amp;"/5",V1383&amp;"-"&amp;X1383&amp;"/5 (P"&amp;IF(ISNUMBER(SEARCH("X",AV1383)),"; X","")&amp;")"))</f>
        <v/>
      </c>
      <c r="U1383" s="26">
        <f>IF(AS1383=0,"",IF(AR1383=0,"Incomplete/invalid",IF(AA1383=0,IF(ISNUMBER(SEARCH("X",AW1383)),"Unrated (0-5; X)","Unrated (0-5)"),IF(AA1383=1,W1383&amp;"/5",W1383&amp;"-"&amp;Y1383&amp;"/5 (P"&amp;IF(ISNUMBER(SEARCH("X",AW1383)),"; X","")&amp;")"))))</f>
        <v/>
      </c>
      <c r="V1383" s="53">
        <f>LEN(AV1383)-LEN(SUBSTITUTE(AV1383,"Y",""))</f>
        <v/>
      </c>
      <c r="W1383" s="54">
        <f>IF(AR1383=1,LEN(AW1383)-LEN(SUBSTITUTE(AW1383,"Y","")),"")</f>
        <v/>
      </c>
      <c r="X1383" s="53">
        <f>5-(LEN(AV1383)-LEN(SUBSTITUTE(AV1383,"N","")))</f>
        <v/>
      </c>
      <c r="Y1383" s="54">
        <f>IF(AR1383=1,5-(LEN(AW1383)-LEN(SUBSTITUTE(AW1383,"N",""))),"")</f>
        <v/>
      </c>
      <c r="Z1383" s="55">
        <f>(V1383+5-X1383)/5</f>
        <v/>
      </c>
      <c r="AA1383" s="56">
        <f>IF(AR1383=1,(W1383+5-Y1383)/5,"")</f>
        <v/>
      </c>
      <c r="AB1383" s="57">
        <f>D1383*V1383/5</f>
        <v/>
      </c>
      <c r="AC1383" s="58">
        <f>IF(AR1383=1,D1383*W1383/5,"")</f>
        <v/>
      </c>
      <c r="AD1383" s="57">
        <f>D1383*X1383/5</f>
        <v/>
      </c>
      <c r="AE1383" s="58">
        <f>IF(AR1383=1,D1383*Y1383/5,"")</f>
        <v/>
      </c>
      <c r="AF1383" s="57">
        <f>D1383*Z1383</f>
        <v/>
      </c>
      <c r="AG1383" s="58">
        <f>IF(AR1383=1,D1383*AA1383,"")</f>
        <v/>
      </c>
      <c r="AH1383" s="14" t="inlineStr">
        <is>
          <t>Y: M1, M5 | N: none | X: none | U: M2, M3, M4. See dataset-specific evidence note in MCDM_Grades and the complete rules in MCDM_Rubric.</t>
        </is>
      </c>
      <c r="AI1383" s="27" t="n"/>
      <c r="AJ1383" s="14" t="inlineStr">
        <is>
          <t>https://www.kaggle.com/datasets/mohamedaminebelasri7/roadscan-dataset</t>
        </is>
      </c>
      <c r="AK1383" s="27" t="n"/>
      <c r="AL1383" s="14" t="inlineStr">
        <is>
          <t>P: primary documentation (not evaluator-verified data quality)</t>
        </is>
      </c>
      <c r="AM1383" s="27" t="n"/>
      <c r="AN1383" s="14" t="inlineStr">
        <is>
          <t>Kaggle dataset 10595142 v1</t>
        </is>
      </c>
      <c r="AO1383" s="27" t="n"/>
      <c r="AP1383" s="14" t="inlineStr">
        <is>
          <t>2026-09-07</t>
        </is>
      </c>
      <c r="AQ1383" s="27" t="n"/>
      <c r="AR1383" s="14">
        <f>IF(AND(AS1383=5,LEN(AW1383)=5,LEN(SUBSTITUTE(SUBSTITUTE(SUBSTITUTE(SUBSTITUTE(AW1383,"Y",""),"N",""),"U",""),"X",""))=0),1,0)</f>
        <v/>
      </c>
      <c r="AS1383" s="14">
        <f>COUNTA(G1383,J1383,M1383,P1383,S1383)</f>
        <v/>
      </c>
      <c r="AT1383" s="14">
        <f>SUM(IF(OR(G1383="Y",G1383="N",G1383="U",G1383="X"),IF(G1383=F1383,1,0),0),IF(OR(J1383="Y",J1383="N",J1383="U",J1383="X"),IF(J1383=I1383,1,0),0),IF(OR(M1383="Y",M1383="N",M1383="U",M1383="X"),IF(M1383=L1383,1,0),0),IF(OR(P1383="Y",P1383="N",P1383="U",P1383="X"),IF(P1383=O1383,1,0),0),IF(OR(S1383="Y",S1383="N",S1383="U",S1383="X"),IF(S1383=R1383,1,0),0))</f>
        <v/>
      </c>
      <c r="AU1383" s="14">
        <f>A1383&amp;"|"&amp;LEFT(C1383,1)</f>
        <v/>
      </c>
      <c r="AV1383" s="14">
        <f>F1383&amp;I1383&amp;L1383&amp;O1383&amp;R1383</f>
        <v/>
      </c>
      <c r="AW1383" s="14">
        <f>G1383&amp;J1383&amp;M1383&amp;P1383&amp;S1383</f>
        <v/>
      </c>
    </row>
    <row r="1384" ht="70" customHeight="1">
      <c r="A1384" s="14" t="inlineStr">
        <is>
          <t>DS-173</t>
        </is>
      </c>
      <c r="B1384" s="14" t="inlineStr">
        <is>
          <t>RoadScan-MA (Moroccan Road Damage Dataset, Meknes)</t>
        </is>
      </c>
      <c r="C1384" s="14" t="inlineStr">
        <is>
          <t>V Test Readiness</t>
        </is>
      </c>
      <c r="D1384" s="14">
        <f>MCDM_Settings!$D$13</f>
        <v/>
      </c>
      <c r="E1384" s="14" t="inlineStr">
        <is>
          <t>V1 Identify test data</t>
        </is>
      </c>
      <c r="F1384" s="21" t="inlineStr">
        <is>
          <t>U</t>
        </is>
      </c>
      <c r="G1384" s="23" t="n"/>
      <c r="H1384" s="14" t="inlineStr">
        <is>
          <t>V2 Define the splits</t>
        </is>
      </c>
      <c r="I1384" s="21" t="inlineStr">
        <is>
          <t>U</t>
        </is>
      </c>
      <c r="J1384" s="23" t="n"/>
      <c r="K1384" s="14" t="inlineStr">
        <is>
          <t>V3 Prevent leakage</t>
        </is>
      </c>
      <c r="L1384" s="21" t="inlineStr">
        <is>
          <t>U</t>
        </is>
      </c>
      <c r="M1384" s="23" t="n"/>
      <c r="N1384" s="14" t="inlineStr">
        <is>
          <t>V4 Provide a baseline</t>
        </is>
      </c>
      <c r="O1384" s="21" t="inlineStr">
        <is>
          <t>U</t>
        </is>
      </c>
      <c r="P1384" s="23" t="n"/>
      <c r="Q1384" s="14" t="inlineStr">
        <is>
          <t>V5 Report uncertainty</t>
        </is>
      </c>
      <c r="R1384" s="21" t="inlineStr">
        <is>
          <t>U</t>
        </is>
      </c>
      <c r="S1384" s="23" t="n"/>
      <c r="T1384" s="14">
        <f>IF(Z1384=0,IF(ISNUMBER(SEARCH("X",AV1384)),"Unrated (0-5; X)","Unrated (0-5)"),IF(Z1384=1,V1384&amp;"/5",V1384&amp;"-"&amp;X1384&amp;"/5 (P"&amp;IF(ISNUMBER(SEARCH("X",AV1384)),"; X","")&amp;")"))</f>
        <v/>
      </c>
      <c r="U1384" s="26">
        <f>IF(AS1384=0,"",IF(AR1384=0,"Incomplete/invalid",IF(AA1384=0,IF(ISNUMBER(SEARCH("X",AW1384)),"Unrated (0-5; X)","Unrated (0-5)"),IF(AA1384=1,W1384&amp;"/5",W1384&amp;"-"&amp;Y1384&amp;"/5 (P"&amp;IF(ISNUMBER(SEARCH("X",AW1384)),"; X","")&amp;")"))))</f>
        <v/>
      </c>
      <c r="V1384" s="53">
        <f>LEN(AV1384)-LEN(SUBSTITUTE(AV1384,"Y",""))</f>
        <v/>
      </c>
      <c r="W1384" s="54">
        <f>IF(AR1384=1,LEN(AW1384)-LEN(SUBSTITUTE(AW1384,"Y","")),"")</f>
        <v/>
      </c>
      <c r="X1384" s="53">
        <f>5-(LEN(AV1384)-LEN(SUBSTITUTE(AV1384,"N","")))</f>
        <v/>
      </c>
      <c r="Y1384" s="54">
        <f>IF(AR1384=1,5-(LEN(AW1384)-LEN(SUBSTITUTE(AW1384,"N",""))),"")</f>
        <v/>
      </c>
      <c r="Z1384" s="55">
        <f>(V1384+5-X1384)/5</f>
        <v/>
      </c>
      <c r="AA1384" s="56">
        <f>IF(AR1384=1,(W1384+5-Y1384)/5,"")</f>
        <v/>
      </c>
      <c r="AB1384" s="57">
        <f>D1384*V1384/5</f>
        <v/>
      </c>
      <c r="AC1384" s="58">
        <f>IF(AR1384=1,D1384*W1384/5,"")</f>
        <v/>
      </c>
      <c r="AD1384" s="57">
        <f>D1384*X1384/5</f>
        <v/>
      </c>
      <c r="AE1384" s="58">
        <f>IF(AR1384=1,D1384*Y1384/5,"")</f>
        <v/>
      </c>
      <c r="AF1384" s="57">
        <f>D1384*Z1384</f>
        <v/>
      </c>
      <c r="AG1384" s="58">
        <f>IF(AR1384=1,D1384*AA1384,"")</f>
        <v/>
      </c>
      <c r="AH1384" s="14" t="inlineStr">
        <is>
          <t>Y: none | N: none | X: none | U: V1, V2, V3, V4, V5. See dataset-specific evidence note in MCDM_Grades and the complete rules in MCDM_Rubric.</t>
        </is>
      </c>
      <c r="AI1384" s="27" t="n"/>
      <c r="AJ1384" s="14" t="inlineStr">
        <is>
          <t>https://www.kaggle.com/datasets/mohamedaminebelasri7/roadscan-dataset</t>
        </is>
      </c>
      <c r="AK1384" s="27" t="n"/>
      <c r="AL1384" s="14" t="inlineStr">
        <is>
          <t>P: primary documentation (not evaluator-verified data quality)</t>
        </is>
      </c>
      <c r="AM1384" s="27" t="n"/>
      <c r="AN1384" s="14" t="inlineStr">
        <is>
          <t>Kaggle dataset 10595142 v1</t>
        </is>
      </c>
      <c r="AO1384" s="27" t="n"/>
      <c r="AP1384" s="14" t="inlineStr">
        <is>
          <t>2026-09-07</t>
        </is>
      </c>
      <c r="AQ1384" s="27" t="n"/>
      <c r="AR1384" s="14">
        <f>IF(AND(AS1384=5,LEN(AW1384)=5,LEN(SUBSTITUTE(SUBSTITUTE(SUBSTITUTE(SUBSTITUTE(AW1384,"Y",""),"N",""),"U",""),"X",""))=0),1,0)</f>
        <v/>
      </c>
      <c r="AS1384" s="14">
        <f>COUNTA(G1384,J1384,M1384,P1384,S1384)</f>
        <v/>
      </c>
      <c r="AT1384" s="14">
        <f>SUM(IF(OR(G1384="Y",G1384="N",G1384="U",G1384="X"),IF(G1384=F1384,1,0),0),IF(OR(J1384="Y",J1384="N",J1384="U",J1384="X"),IF(J1384=I1384,1,0),0),IF(OR(M1384="Y",M1384="N",M1384="U",M1384="X"),IF(M1384=L1384,1,0),0),IF(OR(P1384="Y",P1384="N",P1384="U",P1384="X"),IF(P1384=O1384,1,0),0),IF(OR(S1384="Y",S1384="N",S1384="U",S1384="X"),IF(S1384=R1384,1,0),0))</f>
        <v/>
      </c>
      <c r="AU1384" s="14">
        <f>A1384&amp;"|"&amp;LEFT(C1384,1)</f>
        <v/>
      </c>
      <c r="AV1384" s="14">
        <f>F1384&amp;I1384&amp;L1384&amp;O1384&amp;R1384</f>
        <v/>
      </c>
      <c r="AW1384" s="14">
        <f>G1384&amp;J1384&amp;M1384&amp;P1384&amp;S1384</f>
        <v/>
      </c>
    </row>
    <row r="1385" ht="70" customHeight="1">
      <c r="A1385" s="14" t="inlineStr">
        <is>
          <t>DS-173</t>
        </is>
      </c>
      <c r="B1385" s="14" t="inlineStr">
        <is>
          <t>RoadScan-MA (Moroccan Road Damage Dataset, Meknes)</t>
        </is>
      </c>
      <c r="C1385" s="14" t="inlineStr">
        <is>
          <t>E Engineering Value</t>
        </is>
      </c>
      <c r="D1385" s="14">
        <f>MCDM_Settings!$D$14</f>
        <v/>
      </c>
      <c r="E1385" s="14" t="inlineStr">
        <is>
          <t>E1 Define the outcome</t>
        </is>
      </c>
      <c r="F1385" s="21" t="inlineStr">
        <is>
          <t>U</t>
        </is>
      </c>
      <c r="G1385" s="23" t="n"/>
      <c r="H1385" s="14" t="inlineStr">
        <is>
          <t>E2 Provide measurements</t>
        </is>
      </c>
      <c r="I1385" s="21" t="inlineStr">
        <is>
          <t>U</t>
        </is>
      </c>
      <c r="J1385" s="23" t="n"/>
      <c r="K1385" s="14" t="inlineStr">
        <is>
          <t>E3 Link the records</t>
        </is>
      </c>
      <c r="L1385" s="21" t="inlineStr">
        <is>
          <t>U</t>
        </is>
      </c>
      <c r="M1385" s="23" t="n"/>
      <c r="N1385" s="14" t="inlineStr">
        <is>
          <t>E4 Map agency needs</t>
        </is>
      </c>
      <c r="O1385" s="21" t="inlineStr">
        <is>
          <t>U</t>
        </is>
      </c>
      <c r="P1385" s="23" t="n"/>
      <c r="Q1385" s="14" t="inlineStr">
        <is>
          <t>E5 Validate the decision</t>
        </is>
      </c>
      <c r="R1385" s="21" t="inlineStr">
        <is>
          <t>U</t>
        </is>
      </c>
      <c r="S1385" s="23" t="n"/>
      <c r="T1385" s="14">
        <f>IF(Z1385=0,IF(ISNUMBER(SEARCH("X",AV1385)),"Unrated (0-5; X)","Unrated (0-5)"),IF(Z1385=1,V1385&amp;"/5",V1385&amp;"-"&amp;X1385&amp;"/5 (P"&amp;IF(ISNUMBER(SEARCH("X",AV1385)),"; X","")&amp;")"))</f>
        <v/>
      </c>
      <c r="U1385" s="26">
        <f>IF(AS1385=0,"",IF(AR1385=0,"Incomplete/invalid",IF(AA1385=0,IF(ISNUMBER(SEARCH("X",AW1385)),"Unrated (0-5; X)","Unrated (0-5)"),IF(AA1385=1,W1385&amp;"/5",W1385&amp;"-"&amp;Y1385&amp;"/5 (P"&amp;IF(ISNUMBER(SEARCH("X",AW1385)),"; X","")&amp;")"))))</f>
        <v/>
      </c>
      <c r="V1385" s="53">
        <f>LEN(AV1385)-LEN(SUBSTITUTE(AV1385,"Y",""))</f>
        <v/>
      </c>
      <c r="W1385" s="54">
        <f>IF(AR1385=1,LEN(AW1385)-LEN(SUBSTITUTE(AW1385,"Y","")),"")</f>
        <v/>
      </c>
      <c r="X1385" s="53">
        <f>5-(LEN(AV1385)-LEN(SUBSTITUTE(AV1385,"N","")))</f>
        <v/>
      </c>
      <c r="Y1385" s="54">
        <f>IF(AR1385=1,5-(LEN(AW1385)-LEN(SUBSTITUTE(AW1385,"N",""))),"")</f>
        <v/>
      </c>
      <c r="Z1385" s="55">
        <f>(V1385+5-X1385)/5</f>
        <v/>
      </c>
      <c r="AA1385" s="56">
        <f>IF(AR1385=1,(W1385+5-Y1385)/5,"")</f>
        <v/>
      </c>
      <c r="AB1385" s="57">
        <f>D1385*V1385/5</f>
        <v/>
      </c>
      <c r="AC1385" s="58">
        <f>IF(AR1385=1,D1385*W1385/5,"")</f>
        <v/>
      </c>
      <c r="AD1385" s="57">
        <f>D1385*X1385/5</f>
        <v/>
      </c>
      <c r="AE1385" s="58">
        <f>IF(AR1385=1,D1385*Y1385/5,"")</f>
        <v/>
      </c>
      <c r="AF1385" s="57">
        <f>D1385*Z1385</f>
        <v/>
      </c>
      <c r="AG1385" s="58">
        <f>IF(AR1385=1,D1385*AA1385,"")</f>
        <v/>
      </c>
      <c r="AH1385" s="14" t="inlineStr">
        <is>
          <t>Y: none | N: none | X: none | U: E1, E2, E3, E4, E5. See dataset-specific evidence note in MCDM_Grades and the complete rules in MCDM_Rubric.</t>
        </is>
      </c>
      <c r="AI1385" s="27" t="n"/>
      <c r="AJ1385" s="14" t="inlineStr">
        <is>
          <t>https://www.kaggle.com/datasets/mohamedaminebelasri7/roadscan-dataset</t>
        </is>
      </c>
      <c r="AK1385" s="27" t="n"/>
      <c r="AL1385" s="14" t="inlineStr">
        <is>
          <t>P: primary documentation (not evaluator-verified data quality)</t>
        </is>
      </c>
      <c r="AM1385" s="27" t="n"/>
      <c r="AN1385" s="14" t="inlineStr">
        <is>
          <t>Kaggle dataset 10595142 v1</t>
        </is>
      </c>
      <c r="AO1385" s="27" t="n"/>
      <c r="AP1385" s="14" t="inlineStr">
        <is>
          <t>2026-09-07</t>
        </is>
      </c>
      <c r="AQ1385" s="27" t="n"/>
      <c r="AR1385" s="14">
        <f>IF(AND(AS1385=5,LEN(AW1385)=5,LEN(SUBSTITUTE(SUBSTITUTE(SUBSTITUTE(SUBSTITUTE(AW1385,"Y",""),"N",""),"U",""),"X",""))=0),1,0)</f>
        <v/>
      </c>
      <c r="AS1385" s="14">
        <f>COUNTA(G1385,J1385,M1385,P1385,S1385)</f>
        <v/>
      </c>
      <c r="AT1385" s="14">
        <f>SUM(IF(OR(G1385="Y",G1385="N",G1385="U",G1385="X"),IF(G1385=F1385,1,0),0),IF(OR(J1385="Y",J1385="N",J1385="U",J1385="X"),IF(J1385=I1385,1,0),0),IF(OR(M1385="Y",M1385="N",M1385="U",M1385="X"),IF(M1385=L1385,1,0),0),IF(OR(P1385="Y",P1385="N",P1385="U",P1385="X"),IF(P1385=O1385,1,0),0),IF(OR(S1385="Y",S1385="N",S1385="U",S1385="X"),IF(S1385=R1385,1,0),0))</f>
        <v/>
      </c>
      <c r="AU1385" s="14">
        <f>A1385&amp;"|"&amp;LEFT(C1385,1)</f>
        <v/>
      </c>
      <c r="AV1385" s="14">
        <f>F1385&amp;I1385&amp;L1385&amp;O1385&amp;R1385</f>
        <v/>
      </c>
      <c r="AW1385" s="14">
        <f>G1385&amp;J1385&amp;M1385&amp;P1385&amp;S1385</f>
        <v/>
      </c>
    </row>
    <row r="1386" ht="70" customHeight="1">
      <c r="A1386" s="14" t="inlineStr">
        <is>
          <t>DS-174</t>
        </is>
      </c>
      <c r="B1386" s="14" t="inlineStr">
        <is>
          <t>STU_CamCrack792</t>
        </is>
      </c>
      <c r="C1386" s="14" t="inlineStr">
        <is>
          <t>A Access</t>
        </is>
      </c>
      <c r="D1386" s="14">
        <f>MCDM_Settings!$D$7</f>
        <v/>
      </c>
      <c r="E1386" s="14" t="inlineStr">
        <is>
          <t>A1 Find the release</t>
        </is>
      </c>
      <c r="F1386" s="21" t="inlineStr">
        <is>
          <t>Y</t>
        </is>
      </c>
      <c r="G1386" s="23" t="n"/>
      <c r="H1386" s="14" t="inlineStr">
        <is>
          <t>A2 Get the data</t>
        </is>
      </c>
      <c r="I1386" s="21" t="inlineStr">
        <is>
          <t>Y</t>
        </is>
      </c>
      <c r="J1386" s="23" t="n"/>
      <c r="K1386" s="14" t="inlineStr">
        <is>
          <t>A3 Check the license</t>
        </is>
      </c>
      <c r="L1386" s="21" t="inlineStr">
        <is>
          <t>Y</t>
        </is>
      </c>
      <c r="M1386" s="23" t="n"/>
      <c r="N1386" s="14" t="inlineStr">
        <is>
          <t>A4 Check other rights</t>
        </is>
      </c>
      <c r="O1386" s="21" t="inlineStr">
        <is>
          <t>U</t>
        </is>
      </c>
      <c r="P1386" s="23" t="n"/>
      <c r="Q1386" s="14" t="inlineStr">
        <is>
          <t>A5 Open a sample</t>
        </is>
      </c>
      <c r="R1386" s="21" t="inlineStr">
        <is>
          <t>U</t>
        </is>
      </c>
      <c r="S1386" s="23" t="n"/>
      <c r="T1386" s="14">
        <f>IF(Z1386=0,IF(ISNUMBER(SEARCH("X",AV1386)),"Unrated (0-5; X)","Unrated (0-5)"),IF(Z1386=1,V1386&amp;"/5",V1386&amp;"-"&amp;X1386&amp;"/5 (P"&amp;IF(ISNUMBER(SEARCH("X",AV1386)),"; X","")&amp;")"))</f>
        <v/>
      </c>
      <c r="U1386" s="26">
        <f>IF(AS1386=0,"",IF(AR1386=0,"Incomplete/invalid",IF(AA1386=0,IF(ISNUMBER(SEARCH("X",AW1386)),"Unrated (0-5; X)","Unrated (0-5)"),IF(AA1386=1,W1386&amp;"/5",W1386&amp;"-"&amp;Y1386&amp;"/5 (P"&amp;IF(ISNUMBER(SEARCH("X",AW1386)),"; X","")&amp;")"))))</f>
        <v/>
      </c>
      <c r="V1386" s="53">
        <f>LEN(AV1386)-LEN(SUBSTITUTE(AV1386,"Y",""))</f>
        <v/>
      </c>
      <c r="W1386" s="54">
        <f>IF(AR1386=1,LEN(AW1386)-LEN(SUBSTITUTE(AW1386,"Y","")),"")</f>
        <v/>
      </c>
      <c r="X1386" s="53">
        <f>5-(LEN(AV1386)-LEN(SUBSTITUTE(AV1386,"N","")))</f>
        <v/>
      </c>
      <c r="Y1386" s="54">
        <f>IF(AR1386=1,5-(LEN(AW1386)-LEN(SUBSTITUTE(AW1386,"N",""))),"")</f>
        <v/>
      </c>
      <c r="Z1386" s="55">
        <f>(V1386+5-X1386)/5</f>
        <v/>
      </c>
      <c r="AA1386" s="56">
        <f>IF(AR1386=1,(W1386+5-Y1386)/5,"")</f>
        <v/>
      </c>
      <c r="AB1386" s="57">
        <f>D1386*V1386/5</f>
        <v/>
      </c>
      <c r="AC1386" s="58">
        <f>IF(AR1386=1,D1386*W1386/5,"")</f>
        <v/>
      </c>
      <c r="AD1386" s="57">
        <f>D1386*X1386/5</f>
        <v/>
      </c>
      <c r="AE1386" s="58">
        <f>IF(AR1386=1,D1386*Y1386/5,"")</f>
        <v/>
      </c>
      <c r="AF1386" s="57">
        <f>D1386*Z1386</f>
        <v/>
      </c>
      <c r="AG1386" s="58">
        <f>IF(AR1386=1,D1386*AA1386,"")</f>
        <v/>
      </c>
      <c r="AH1386" s="14" t="inlineStr">
        <is>
          <t>Y: A1, A2, A3 | N: none | X: none | U: A4, A5. See dataset-specific evidence note in MCDM_Grades and the complete rules in MCDM_Rubric.</t>
        </is>
      </c>
      <c r="AI1386" s="27" t="n"/>
      <c r="AJ1386" s="14" t="inlineStr">
        <is>
          <t>https://www.kaggle.com/datasets/guijiezhu/stu-camcrack792</t>
        </is>
      </c>
      <c r="AK1386" s="27" t="n"/>
      <c r="AL1386" s="14" t="inlineStr">
        <is>
          <t>P: primary documentation (not evaluator-verified data quality)</t>
        </is>
      </c>
      <c r="AM1386" s="27" t="n"/>
      <c r="AN1386" s="14" t="inlineStr">
        <is>
          <t>Kaggle dataset 9629983 v1</t>
        </is>
      </c>
      <c r="AO1386" s="27" t="n"/>
      <c r="AP1386" s="14" t="inlineStr">
        <is>
          <t>2026-09-07</t>
        </is>
      </c>
      <c r="AQ1386" s="27" t="n"/>
      <c r="AR1386" s="14">
        <f>IF(AND(AS1386=5,LEN(AW1386)=5,LEN(SUBSTITUTE(SUBSTITUTE(SUBSTITUTE(SUBSTITUTE(AW1386,"Y",""),"N",""),"U",""),"X",""))=0),1,0)</f>
        <v/>
      </c>
      <c r="AS1386" s="14">
        <f>COUNTA(G1386,J1386,M1386,P1386,S1386)</f>
        <v/>
      </c>
      <c r="AT1386" s="14">
        <f>SUM(IF(OR(G1386="Y",G1386="N",G1386="U",G1386="X"),IF(G1386=F1386,1,0),0),IF(OR(J1386="Y",J1386="N",J1386="U",J1386="X"),IF(J1386=I1386,1,0),0),IF(OR(M1386="Y",M1386="N",M1386="U",M1386="X"),IF(M1386=L1386,1,0),0),IF(OR(P1386="Y",P1386="N",P1386="U",P1386="X"),IF(P1386=O1386,1,0),0),IF(OR(S1386="Y",S1386="N",S1386="U",S1386="X"),IF(S1386=R1386,1,0),0))</f>
        <v/>
      </c>
      <c r="AU1386" s="14">
        <f>A1386&amp;"|"&amp;LEFT(C1386,1)</f>
        <v/>
      </c>
      <c r="AV1386" s="14">
        <f>F1386&amp;I1386&amp;L1386&amp;O1386&amp;R1386</f>
        <v/>
      </c>
      <c r="AW1386" s="14">
        <f>G1386&amp;J1386&amp;M1386&amp;P1386&amp;S1386</f>
        <v/>
      </c>
    </row>
    <row r="1387" ht="70" customHeight="1">
      <c r="A1387" s="14" t="inlineStr">
        <is>
          <t>DS-174</t>
        </is>
      </c>
      <c r="B1387" s="14" t="inlineStr">
        <is>
          <t>STU_CamCrack792</t>
        </is>
      </c>
      <c r="C1387" s="14" t="inlineStr">
        <is>
          <t>L Label Quality</t>
        </is>
      </c>
      <c r="D1387" s="14">
        <f>MCDM_Settings!$D$8</f>
        <v/>
      </c>
      <c r="E1387" s="14" t="inlineStr">
        <is>
          <t>L1 Define the targets</t>
        </is>
      </c>
      <c r="F1387" s="21" t="inlineStr">
        <is>
          <t>Y</t>
        </is>
      </c>
      <c r="G1387" s="23" t="n"/>
      <c r="H1387" s="14" t="inlineStr">
        <is>
          <t>L2 Explain the rules</t>
        </is>
      </c>
      <c r="I1387" s="21" t="inlineStr">
        <is>
          <t>U</t>
        </is>
      </c>
      <c r="J1387" s="23" t="n"/>
      <c r="K1387" s="14" t="inlineStr">
        <is>
          <t>L3 Identify the team</t>
        </is>
      </c>
      <c r="L1387" s="21" t="inlineStr">
        <is>
          <t>U</t>
        </is>
      </c>
      <c r="M1387" s="23" t="n"/>
      <c r="N1387" s="14" t="inlineStr">
        <is>
          <t>L4 Review and correct</t>
        </is>
      </c>
      <c r="O1387" s="21" t="inlineStr">
        <is>
          <t>U</t>
        </is>
      </c>
      <c r="P1387" s="23" t="n"/>
      <c r="Q1387" s="14" t="inlineStr">
        <is>
          <t>L5 Measure reliability</t>
        </is>
      </c>
      <c r="R1387" s="21" t="inlineStr">
        <is>
          <t>U</t>
        </is>
      </c>
      <c r="S1387" s="23" t="n"/>
      <c r="T1387" s="14">
        <f>IF(Z1387=0,IF(ISNUMBER(SEARCH("X",AV1387)),"Unrated (0-5; X)","Unrated (0-5)"),IF(Z1387=1,V1387&amp;"/5",V1387&amp;"-"&amp;X1387&amp;"/5 (P"&amp;IF(ISNUMBER(SEARCH("X",AV1387)),"; X","")&amp;")"))</f>
        <v/>
      </c>
      <c r="U1387" s="26">
        <f>IF(AS1387=0,"",IF(AR1387=0,"Incomplete/invalid",IF(AA1387=0,IF(ISNUMBER(SEARCH("X",AW1387)),"Unrated (0-5; X)","Unrated (0-5)"),IF(AA1387=1,W1387&amp;"/5",W1387&amp;"-"&amp;Y1387&amp;"/5 (P"&amp;IF(ISNUMBER(SEARCH("X",AW1387)),"; X","")&amp;")"))))</f>
        <v/>
      </c>
      <c r="V1387" s="53">
        <f>LEN(AV1387)-LEN(SUBSTITUTE(AV1387,"Y",""))</f>
        <v/>
      </c>
      <c r="W1387" s="54">
        <f>IF(AR1387=1,LEN(AW1387)-LEN(SUBSTITUTE(AW1387,"Y","")),"")</f>
        <v/>
      </c>
      <c r="X1387" s="53">
        <f>5-(LEN(AV1387)-LEN(SUBSTITUTE(AV1387,"N","")))</f>
        <v/>
      </c>
      <c r="Y1387" s="54">
        <f>IF(AR1387=1,5-(LEN(AW1387)-LEN(SUBSTITUTE(AW1387,"N",""))),"")</f>
        <v/>
      </c>
      <c r="Z1387" s="55">
        <f>(V1387+5-X1387)/5</f>
        <v/>
      </c>
      <c r="AA1387" s="56">
        <f>IF(AR1387=1,(W1387+5-Y1387)/5,"")</f>
        <v/>
      </c>
      <c r="AB1387" s="57">
        <f>D1387*V1387/5</f>
        <v/>
      </c>
      <c r="AC1387" s="58">
        <f>IF(AR1387=1,D1387*W1387/5,"")</f>
        <v/>
      </c>
      <c r="AD1387" s="57">
        <f>D1387*X1387/5</f>
        <v/>
      </c>
      <c r="AE1387" s="58">
        <f>IF(AR1387=1,D1387*Y1387/5,"")</f>
        <v/>
      </c>
      <c r="AF1387" s="57">
        <f>D1387*Z1387</f>
        <v/>
      </c>
      <c r="AG1387" s="58">
        <f>IF(AR1387=1,D1387*AA1387,"")</f>
        <v/>
      </c>
      <c r="AH1387" s="14" t="inlineStr">
        <is>
          <t>Y: L1 | N: none | X: none | U: L2, L3, L4, L5. See dataset-specific evidence note in MCDM_Grades and the complete rules in MCDM_Rubric.</t>
        </is>
      </c>
      <c r="AI1387" s="27" t="n"/>
      <c r="AJ1387" s="14" t="inlineStr">
        <is>
          <t>https://www.kaggle.com/datasets/guijiezhu/stu-camcrack792</t>
        </is>
      </c>
      <c r="AK1387" s="27" t="n"/>
      <c r="AL1387" s="14" t="inlineStr">
        <is>
          <t>P: primary documentation (not evaluator-verified data quality)</t>
        </is>
      </c>
      <c r="AM1387" s="27" t="n"/>
      <c r="AN1387" s="14" t="inlineStr">
        <is>
          <t>Kaggle dataset 9629983 v1</t>
        </is>
      </c>
      <c r="AO1387" s="27" t="n"/>
      <c r="AP1387" s="14" t="inlineStr">
        <is>
          <t>2026-09-07</t>
        </is>
      </c>
      <c r="AQ1387" s="27" t="n"/>
      <c r="AR1387" s="14">
        <f>IF(AND(AS1387=5,LEN(AW1387)=5,LEN(SUBSTITUTE(SUBSTITUTE(SUBSTITUTE(SUBSTITUTE(AW1387,"Y",""),"N",""),"U",""),"X",""))=0),1,0)</f>
        <v/>
      </c>
      <c r="AS1387" s="14">
        <f>COUNTA(G1387,J1387,M1387,P1387,S1387)</f>
        <v/>
      </c>
      <c r="AT1387" s="14">
        <f>SUM(IF(OR(G1387="Y",G1387="N",G1387="U",G1387="X"),IF(G1387=F1387,1,0),0),IF(OR(J1387="Y",J1387="N",J1387="U",J1387="X"),IF(J1387=I1387,1,0),0),IF(OR(M1387="Y",M1387="N",M1387="U",M1387="X"),IF(M1387=L1387,1,0),0),IF(OR(P1387="Y",P1387="N",P1387="U",P1387="X"),IF(P1387=O1387,1,0),0),IF(OR(S1387="Y",S1387="N",S1387="U",S1387="X"),IF(S1387=R1387,1,0),0))</f>
        <v/>
      </c>
      <c r="AU1387" s="14">
        <f>A1387&amp;"|"&amp;LEFT(C1387,1)</f>
        <v/>
      </c>
      <c r="AV1387" s="14">
        <f>F1387&amp;I1387&amp;L1387&amp;O1387&amp;R1387</f>
        <v/>
      </c>
      <c r="AW1387" s="14">
        <f>G1387&amp;J1387&amp;M1387&amp;P1387&amp;S1387</f>
        <v/>
      </c>
    </row>
    <row r="1388" ht="70" customHeight="1">
      <c r="A1388" s="14" t="inlineStr">
        <is>
          <t>DS-174</t>
        </is>
      </c>
      <c r="B1388" s="14" t="inlineStr">
        <is>
          <t>STU_CamCrack792</t>
        </is>
      </c>
      <c r="C1388" s="14" t="inlineStr">
        <is>
          <t>D Documentation</t>
        </is>
      </c>
      <c r="D1388" s="14">
        <f>MCDM_Settings!$D$9</f>
        <v/>
      </c>
      <c r="E1388" s="14" t="inlineStr">
        <is>
          <t>D1 Describe the files</t>
        </is>
      </c>
      <c r="F1388" s="21" t="inlineStr">
        <is>
          <t>Y</t>
        </is>
      </c>
      <c r="G1388" s="23" t="n"/>
      <c r="H1388" s="14" t="inlineStr">
        <is>
          <t>D2 Explain the source</t>
        </is>
      </c>
      <c r="I1388" s="21" t="inlineStr">
        <is>
          <t>Y</t>
        </is>
      </c>
      <c r="J1388" s="23" t="n"/>
      <c r="K1388" s="14" t="inlineStr">
        <is>
          <t>D3 Track the version</t>
        </is>
      </c>
      <c r="L1388" s="21" t="inlineStr">
        <is>
          <t>Y</t>
        </is>
      </c>
      <c r="M1388" s="23" t="n"/>
      <c r="N1388" s="14" t="inlineStr">
        <is>
          <t>D4 State the limits</t>
        </is>
      </c>
      <c r="O1388" s="21" t="inlineStr">
        <is>
          <t>U</t>
        </is>
      </c>
      <c r="P1388" s="23" t="n"/>
      <c r="Q1388" s="14" t="inlineStr">
        <is>
          <t>D5 Locate the details</t>
        </is>
      </c>
      <c r="R1388" s="21" t="inlineStr">
        <is>
          <t>Y</t>
        </is>
      </c>
      <c r="S1388" s="23" t="n"/>
      <c r="T1388" s="14">
        <f>IF(Z1388=0,IF(ISNUMBER(SEARCH("X",AV1388)),"Unrated (0-5; X)","Unrated (0-5)"),IF(Z1388=1,V1388&amp;"/5",V1388&amp;"-"&amp;X1388&amp;"/5 (P"&amp;IF(ISNUMBER(SEARCH("X",AV1388)),"; X","")&amp;")"))</f>
        <v/>
      </c>
      <c r="U1388" s="26">
        <f>IF(AS1388=0,"",IF(AR1388=0,"Incomplete/invalid",IF(AA1388=0,IF(ISNUMBER(SEARCH("X",AW1388)),"Unrated (0-5; X)","Unrated (0-5)"),IF(AA1388=1,W1388&amp;"/5",W1388&amp;"-"&amp;Y1388&amp;"/5 (P"&amp;IF(ISNUMBER(SEARCH("X",AW1388)),"; X","")&amp;")"))))</f>
        <v/>
      </c>
      <c r="V1388" s="53">
        <f>LEN(AV1388)-LEN(SUBSTITUTE(AV1388,"Y",""))</f>
        <v/>
      </c>
      <c r="W1388" s="54">
        <f>IF(AR1388=1,LEN(AW1388)-LEN(SUBSTITUTE(AW1388,"Y","")),"")</f>
        <v/>
      </c>
      <c r="X1388" s="53">
        <f>5-(LEN(AV1388)-LEN(SUBSTITUTE(AV1388,"N","")))</f>
        <v/>
      </c>
      <c r="Y1388" s="54">
        <f>IF(AR1388=1,5-(LEN(AW1388)-LEN(SUBSTITUTE(AW1388,"N",""))),"")</f>
        <v/>
      </c>
      <c r="Z1388" s="55">
        <f>(V1388+5-X1388)/5</f>
        <v/>
      </c>
      <c r="AA1388" s="56">
        <f>IF(AR1388=1,(W1388+5-Y1388)/5,"")</f>
        <v/>
      </c>
      <c r="AB1388" s="57">
        <f>D1388*V1388/5</f>
        <v/>
      </c>
      <c r="AC1388" s="58">
        <f>IF(AR1388=1,D1388*W1388/5,"")</f>
        <v/>
      </c>
      <c r="AD1388" s="57">
        <f>D1388*X1388/5</f>
        <v/>
      </c>
      <c r="AE1388" s="58">
        <f>IF(AR1388=1,D1388*Y1388/5,"")</f>
        <v/>
      </c>
      <c r="AF1388" s="57">
        <f>D1388*Z1388</f>
        <v/>
      </c>
      <c r="AG1388" s="58">
        <f>IF(AR1388=1,D1388*AA1388,"")</f>
        <v/>
      </c>
      <c r="AH1388" s="14" t="inlineStr">
        <is>
          <t>Y: D1, D2, D3, D5 | N: none | X: none | U: D4. See dataset-specific evidence note in MCDM_Grades and the complete rules in MCDM_Rubric.</t>
        </is>
      </c>
      <c r="AI1388" s="27" t="n"/>
      <c r="AJ1388" s="14" t="inlineStr">
        <is>
          <t>https://www.kaggle.com/datasets/guijiezhu/stu-camcrack792</t>
        </is>
      </c>
      <c r="AK1388" s="27" t="n"/>
      <c r="AL1388" s="14" t="inlineStr">
        <is>
          <t>P: primary documentation (not evaluator-verified data quality)</t>
        </is>
      </c>
      <c r="AM1388" s="27" t="n"/>
      <c r="AN1388" s="14" t="inlineStr">
        <is>
          <t>Kaggle dataset 9629983 v1</t>
        </is>
      </c>
      <c r="AO1388" s="27" t="n"/>
      <c r="AP1388" s="14" t="inlineStr">
        <is>
          <t>2026-09-07</t>
        </is>
      </c>
      <c r="AQ1388" s="27" t="n"/>
      <c r="AR1388" s="14">
        <f>IF(AND(AS1388=5,LEN(AW1388)=5,LEN(SUBSTITUTE(SUBSTITUTE(SUBSTITUTE(SUBSTITUTE(AW1388,"Y",""),"N",""),"U",""),"X",""))=0),1,0)</f>
        <v/>
      </c>
      <c r="AS1388" s="14">
        <f>COUNTA(G1388,J1388,M1388,P1388,S1388)</f>
        <v/>
      </c>
      <c r="AT1388" s="14">
        <f>SUM(IF(OR(G1388="Y",G1388="N",G1388="U",G1388="X"),IF(G1388=F1388,1,0),0),IF(OR(J1388="Y",J1388="N",J1388="U",J1388="X"),IF(J1388=I1388,1,0),0),IF(OR(M1388="Y",M1388="N",M1388="U",M1388="X"),IF(M1388=L1388,1,0),0),IF(OR(P1388="Y",P1388="N",P1388="U",P1388="X"),IF(P1388=O1388,1,0),0),IF(OR(S1388="Y",S1388="N",S1388="U",S1388="X"),IF(S1388=R1388,1,0),0))</f>
        <v/>
      </c>
      <c r="AU1388" s="14">
        <f>A1388&amp;"|"&amp;LEFT(C1388,1)</f>
        <v/>
      </c>
      <c r="AV1388" s="14">
        <f>F1388&amp;I1388&amp;L1388&amp;O1388&amp;R1388</f>
        <v/>
      </c>
      <c r="AW1388" s="14">
        <f>G1388&amp;J1388&amp;M1388&amp;P1388&amp;S1388</f>
        <v/>
      </c>
    </row>
    <row r="1389" ht="70" customHeight="1">
      <c r="A1389" s="14" t="inlineStr">
        <is>
          <t>DS-174</t>
        </is>
      </c>
      <c r="B1389" s="14" t="inlineStr">
        <is>
          <t>STU_CamCrack792</t>
        </is>
      </c>
      <c r="C1389" s="14" t="inlineStr">
        <is>
          <t>C Sample Size</t>
        </is>
      </c>
      <c r="D1389" s="14">
        <f>MCDM_Settings!$D$10</f>
        <v/>
      </c>
      <c r="E1389" s="14" t="inlineStr">
        <is>
          <t>C1 Count originals</t>
        </is>
      </c>
      <c r="F1389" s="21" t="inlineStr">
        <is>
          <t>U</t>
        </is>
      </c>
      <c r="G1389" s="23" t="n"/>
      <c r="H1389" s="14" t="inlineStr">
        <is>
          <t>C2 Count each class</t>
        </is>
      </c>
      <c r="I1389" s="21" t="inlineStr">
        <is>
          <t>U</t>
        </is>
      </c>
      <c r="J1389" s="23" t="n"/>
      <c r="K1389" s="14" t="inlineStr">
        <is>
          <t>C3 Count each group</t>
        </is>
      </c>
      <c r="L1389" s="21" t="inlineStr">
        <is>
          <t>U</t>
        </is>
      </c>
      <c r="M1389" s="23" t="n"/>
      <c r="N1389" s="14" t="inlineStr">
        <is>
          <t>C4 Count each split</t>
        </is>
      </c>
      <c r="O1389" s="21" t="inlineStr">
        <is>
          <t>U</t>
        </is>
      </c>
      <c r="P1389" s="23" t="n"/>
      <c r="Q1389" s="14" t="inlineStr">
        <is>
          <t>C5 Justify the size</t>
        </is>
      </c>
      <c r="R1389" s="21" t="inlineStr">
        <is>
          <t>U</t>
        </is>
      </c>
      <c r="S1389" s="23" t="n"/>
      <c r="T1389" s="14">
        <f>IF(Z1389=0,IF(ISNUMBER(SEARCH("X",AV1389)),"Unrated (0-5; X)","Unrated (0-5)"),IF(Z1389=1,V1389&amp;"/5",V1389&amp;"-"&amp;X1389&amp;"/5 (P"&amp;IF(ISNUMBER(SEARCH("X",AV1389)),"; X","")&amp;")"))</f>
        <v/>
      </c>
      <c r="U1389" s="26">
        <f>IF(AS1389=0,"",IF(AR1389=0,"Incomplete/invalid",IF(AA1389=0,IF(ISNUMBER(SEARCH("X",AW1389)),"Unrated (0-5; X)","Unrated (0-5)"),IF(AA1389=1,W1389&amp;"/5",W1389&amp;"-"&amp;Y1389&amp;"/5 (P"&amp;IF(ISNUMBER(SEARCH("X",AW1389)),"; X","")&amp;")"))))</f>
        <v/>
      </c>
      <c r="V1389" s="53">
        <f>LEN(AV1389)-LEN(SUBSTITUTE(AV1389,"Y",""))</f>
        <v/>
      </c>
      <c r="W1389" s="54">
        <f>IF(AR1389=1,LEN(AW1389)-LEN(SUBSTITUTE(AW1389,"Y","")),"")</f>
        <v/>
      </c>
      <c r="X1389" s="53">
        <f>5-(LEN(AV1389)-LEN(SUBSTITUTE(AV1389,"N","")))</f>
        <v/>
      </c>
      <c r="Y1389" s="54">
        <f>IF(AR1389=1,5-(LEN(AW1389)-LEN(SUBSTITUTE(AW1389,"N",""))),"")</f>
        <v/>
      </c>
      <c r="Z1389" s="55">
        <f>(V1389+5-X1389)/5</f>
        <v/>
      </c>
      <c r="AA1389" s="56">
        <f>IF(AR1389=1,(W1389+5-Y1389)/5,"")</f>
        <v/>
      </c>
      <c r="AB1389" s="57">
        <f>D1389*V1389/5</f>
        <v/>
      </c>
      <c r="AC1389" s="58">
        <f>IF(AR1389=1,D1389*W1389/5,"")</f>
        <v/>
      </c>
      <c r="AD1389" s="57">
        <f>D1389*X1389/5</f>
        <v/>
      </c>
      <c r="AE1389" s="58">
        <f>IF(AR1389=1,D1389*Y1389/5,"")</f>
        <v/>
      </c>
      <c r="AF1389" s="57">
        <f>D1389*Z1389</f>
        <v/>
      </c>
      <c r="AG1389" s="58">
        <f>IF(AR1389=1,D1389*AA1389,"")</f>
        <v/>
      </c>
      <c r="AH1389" s="14" t="inlineStr">
        <is>
          <t>Y: none | N: none | X: none | U: C1, C2, C3, C4, C5. See dataset-specific evidence note in MCDM_Grades and the complete rules in MCDM_Rubric.</t>
        </is>
      </c>
      <c r="AI1389" s="27" t="n"/>
      <c r="AJ1389" s="14" t="inlineStr">
        <is>
          <t>https://www.kaggle.com/datasets/guijiezhu/stu-camcrack792</t>
        </is>
      </c>
      <c r="AK1389" s="27" t="n"/>
      <c r="AL1389" s="14" t="inlineStr">
        <is>
          <t>P: primary documentation (not evaluator-verified data quality)</t>
        </is>
      </c>
      <c r="AM1389" s="27" t="n"/>
      <c r="AN1389" s="14" t="inlineStr">
        <is>
          <t>Kaggle dataset 9629983 v1</t>
        </is>
      </c>
      <c r="AO1389" s="27" t="n"/>
      <c r="AP1389" s="14" t="inlineStr">
        <is>
          <t>2026-09-07</t>
        </is>
      </c>
      <c r="AQ1389" s="27" t="n"/>
      <c r="AR1389" s="14">
        <f>IF(AND(AS1389=5,LEN(AW1389)=5,LEN(SUBSTITUTE(SUBSTITUTE(SUBSTITUTE(SUBSTITUTE(AW1389,"Y",""),"N",""),"U",""),"X",""))=0),1,0)</f>
        <v/>
      </c>
      <c r="AS1389" s="14">
        <f>COUNTA(G1389,J1389,M1389,P1389,S1389)</f>
        <v/>
      </c>
      <c r="AT1389" s="14">
        <f>SUM(IF(OR(G1389="Y",G1389="N",G1389="U",G1389="X"),IF(G1389=F1389,1,0),0),IF(OR(J1389="Y",J1389="N",J1389="U",J1389="X"),IF(J1389=I1389,1,0),0),IF(OR(M1389="Y",M1389="N",M1389="U",M1389="X"),IF(M1389=L1389,1,0),0),IF(OR(P1389="Y",P1389="N",P1389="U",P1389="X"),IF(P1389=O1389,1,0),0),IF(OR(S1389="Y",S1389="N",S1389="U",S1389="X"),IF(S1389=R1389,1,0),0))</f>
        <v/>
      </c>
      <c r="AU1389" s="14">
        <f>A1389&amp;"|"&amp;LEFT(C1389,1)</f>
        <v/>
      </c>
      <c r="AV1389" s="14">
        <f>F1389&amp;I1389&amp;L1389&amp;O1389&amp;R1389</f>
        <v/>
      </c>
      <c r="AW1389" s="14">
        <f>G1389&amp;J1389&amp;M1389&amp;P1389&amp;S1389</f>
        <v/>
      </c>
    </row>
    <row r="1390" ht="70" customHeight="1">
      <c r="A1390" s="14" t="inlineStr">
        <is>
          <t>DS-174</t>
        </is>
      </c>
      <c r="B1390" s="14" t="inlineStr">
        <is>
          <t>STU_CamCrack792</t>
        </is>
      </c>
      <c r="C1390" s="14" t="inlineStr">
        <is>
          <t>R Domain Fit</t>
        </is>
      </c>
      <c r="D1390" s="14">
        <f>MCDM_Settings!$D$11</f>
        <v/>
      </c>
      <c r="E1390" s="14" t="inlineStr">
        <is>
          <t>R1 Define the domain</t>
        </is>
      </c>
      <c r="F1390" s="21" t="inlineStr">
        <is>
          <t>Y</t>
        </is>
      </c>
      <c r="G1390" s="23" t="n"/>
      <c r="H1390" s="14" t="inlineStr">
        <is>
          <t>R2 Describe coverage</t>
        </is>
      </c>
      <c r="I1390" s="21" t="inlineStr">
        <is>
          <t>Y</t>
        </is>
      </c>
      <c r="J1390" s="23" t="n"/>
      <c r="K1390" s="14" t="inlineStr">
        <is>
          <t>R3 Compare the target</t>
        </is>
      </c>
      <c r="L1390" s="21" t="inlineStr">
        <is>
          <t>U</t>
        </is>
      </c>
      <c r="M1390" s="23" t="n"/>
      <c r="N1390" s="14" t="inlineStr">
        <is>
          <t>R4 Check for bias</t>
        </is>
      </c>
      <c r="O1390" s="21" t="inlineStr">
        <is>
          <t>U</t>
        </is>
      </c>
      <c r="P1390" s="23" t="n"/>
      <c r="Q1390" s="14" t="inlineStr">
        <is>
          <t>R5 Test a new domain</t>
        </is>
      </c>
      <c r="R1390" s="21" t="inlineStr">
        <is>
          <t>U</t>
        </is>
      </c>
      <c r="S1390" s="23" t="n"/>
      <c r="T1390" s="14">
        <f>IF(Z1390=0,IF(ISNUMBER(SEARCH("X",AV1390)),"Unrated (0-5; X)","Unrated (0-5)"),IF(Z1390=1,V1390&amp;"/5",V1390&amp;"-"&amp;X1390&amp;"/5 (P"&amp;IF(ISNUMBER(SEARCH("X",AV1390)),"; X","")&amp;")"))</f>
        <v/>
      </c>
      <c r="U1390" s="26">
        <f>IF(AS1390=0,"",IF(AR1390=0,"Incomplete/invalid",IF(AA1390=0,IF(ISNUMBER(SEARCH("X",AW1390)),"Unrated (0-5; X)","Unrated (0-5)"),IF(AA1390=1,W1390&amp;"/5",W1390&amp;"-"&amp;Y1390&amp;"/5 (P"&amp;IF(ISNUMBER(SEARCH("X",AW1390)),"; X","")&amp;")"))))</f>
        <v/>
      </c>
      <c r="V1390" s="53">
        <f>LEN(AV1390)-LEN(SUBSTITUTE(AV1390,"Y",""))</f>
        <v/>
      </c>
      <c r="W1390" s="54">
        <f>IF(AR1390=1,LEN(AW1390)-LEN(SUBSTITUTE(AW1390,"Y","")),"")</f>
        <v/>
      </c>
      <c r="X1390" s="53">
        <f>5-(LEN(AV1390)-LEN(SUBSTITUTE(AV1390,"N","")))</f>
        <v/>
      </c>
      <c r="Y1390" s="54">
        <f>IF(AR1390=1,5-(LEN(AW1390)-LEN(SUBSTITUTE(AW1390,"N",""))),"")</f>
        <v/>
      </c>
      <c r="Z1390" s="55">
        <f>(V1390+5-X1390)/5</f>
        <v/>
      </c>
      <c r="AA1390" s="56">
        <f>IF(AR1390=1,(W1390+5-Y1390)/5,"")</f>
        <v/>
      </c>
      <c r="AB1390" s="57">
        <f>D1390*V1390/5</f>
        <v/>
      </c>
      <c r="AC1390" s="58">
        <f>IF(AR1390=1,D1390*W1390/5,"")</f>
        <v/>
      </c>
      <c r="AD1390" s="57">
        <f>D1390*X1390/5</f>
        <v/>
      </c>
      <c r="AE1390" s="58">
        <f>IF(AR1390=1,D1390*Y1390/5,"")</f>
        <v/>
      </c>
      <c r="AF1390" s="57">
        <f>D1390*Z1390</f>
        <v/>
      </c>
      <c r="AG1390" s="58">
        <f>IF(AR1390=1,D1390*AA1390,"")</f>
        <v/>
      </c>
      <c r="AH1390" s="14" t="inlineStr">
        <is>
          <t>Y: R1, R2 | N: none | X: none | U: R3, R4, R5. See dataset-specific evidence note in MCDM_Grades and the complete rules in MCDM_Rubric.</t>
        </is>
      </c>
      <c r="AI1390" s="27" t="n"/>
      <c r="AJ1390" s="14" t="inlineStr">
        <is>
          <t>https://www.kaggle.com/datasets/guijiezhu/stu-camcrack792</t>
        </is>
      </c>
      <c r="AK1390" s="27" t="n"/>
      <c r="AL1390" s="14" t="inlineStr">
        <is>
          <t>P: primary documentation (not evaluator-verified data quality)</t>
        </is>
      </c>
      <c r="AM1390" s="27" t="n"/>
      <c r="AN1390" s="14" t="inlineStr">
        <is>
          <t>Kaggle dataset 9629983 v1</t>
        </is>
      </c>
      <c r="AO1390" s="27" t="n"/>
      <c r="AP1390" s="14" t="inlineStr">
        <is>
          <t>2026-09-07</t>
        </is>
      </c>
      <c r="AQ1390" s="27" t="n"/>
      <c r="AR1390" s="14">
        <f>IF(AND(AS1390=5,LEN(AW1390)=5,LEN(SUBSTITUTE(SUBSTITUTE(SUBSTITUTE(SUBSTITUTE(AW1390,"Y",""),"N",""),"U",""),"X",""))=0),1,0)</f>
        <v/>
      </c>
      <c r="AS1390" s="14">
        <f>COUNTA(G1390,J1390,M1390,P1390,S1390)</f>
        <v/>
      </c>
      <c r="AT1390" s="14">
        <f>SUM(IF(OR(G1390="Y",G1390="N",G1390="U",G1390="X"),IF(G1390=F1390,1,0),0),IF(OR(J1390="Y",J1390="N",J1390="U",J1390="X"),IF(J1390=I1390,1,0),0),IF(OR(M1390="Y",M1390="N",M1390="U",M1390="X"),IF(M1390=L1390,1,0),0),IF(OR(P1390="Y",P1390="N",P1390="U",P1390="X"),IF(P1390=O1390,1,0),0),IF(OR(S1390="Y",S1390="N",S1390="U",S1390="X"),IF(S1390=R1390,1,0),0))</f>
        <v/>
      </c>
      <c r="AU1390" s="14">
        <f>A1390&amp;"|"&amp;LEFT(C1390,1)</f>
        <v/>
      </c>
      <c r="AV1390" s="14">
        <f>F1390&amp;I1390&amp;L1390&amp;O1390&amp;R1390</f>
        <v/>
      </c>
      <c r="AW1390" s="14">
        <f>G1390&amp;J1390&amp;M1390&amp;P1390&amp;S1390</f>
        <v/>
      </c>
    </row>
    <row r="1391" ht="70" customHeight="1">
      <c r="A1391" s="14" t="inlineStr">
        <is>
          <t>DS-174</t>
        </is>
      </c>
      <c r="B1391" s="14" t="inlineStr">
        <is>
          <t>STU_CamCrack792</t>
        </is>
      </c>
      <c r="C1391" s="14" t="inlineStr">
        <is>
          <t>M Sensor Details</t>
        </is>
      </c>
      <c r="D1391" s="14">
        <f>MCDM_Settings!$D$12</f>
        <v/>
      </c>
      <c r="E1391" s="14" t="inlineStr">
        <is>
          <t>M1 Identify equipment</t>
        </is>
      </c>
      <c r="F1391" s="21" t="inlineStr">
        <is>
          <t>Y</t>
        </is>
      </c>
      <c r="G1391" s="23" t="n"/>
      <c r="H1391" s="14" t="inlineStr">
        <is>
          <t>M2 Specify the scale</t>
        </is>
      </c>
      <c r="I1391" s="21" t="inlineStr">
        <is>
          <t>U</t>
        </is>
      </c>
      <c r="J1391" s="23" t="n"/>
      <c r="K1391" s="14" t="inlineStr">
        <is>
          <t>M3 Locate the records</t>
        </is>
      </c>
      <c r="L1391" s="21" t="inlineStr">
        <is>
          <t>U</t>
        </is>
      </c>
      <c r="M1391" s="23" t="n"/>
      <c r="N1391" s="14" t="inlineStr">
        <is>
          <t>M4 Report precision</t>
        </is>
      </c>
      <c r="O1391" s="21" t="inlineStr">
        <is>
          <t>U</t>
        </is>
      </c>
      <c r="P1391" s="23" t="n"/>
      <c r="Q1391" s="14" t="inlineStr">
        <is>
          <t>M5 Explain processing</t>
        </is>
      </c>
      <c r="R1391" s="21" t="inlineStr">
        <is>
          <t>Y</t>
        </is>
      </c>
      <c r="S1391" s="23" t="n"/>
      <c r="T1391" s="14">
        <f>IF(Z1391=0,IF(ISNUMBER(SEARCH("X",AV1391)),"Unrated (0-5; X)","Unrated (0-5)"),IF(Z1391=1,V1391&amp;"/5",V1391&amp;"-"&amp;X1391&amp;"/5 (P"&amp;IF(ISNUMBER(SEARCH("X",AV1391)),"; X","")&amp;")"))</f>
        <v/>
      </c>
      <c r="U1391" s="26">
        <f>IF(AS1391=0,"",IF(AR1391=0,"Incomplete/invalid",IF(AA1391=0,IF(ISNUMBER(SEARCH("X",AW1391)),"Unrated (0-5; X)","Unrated (0-5)"),IF(AA1391=1,W1391&amp;"/5",W1391&amp;"-"&amp;Y1391&amp;"/5 (P"&amp;IF(ISNUMBER(SEARCH("X",AW1391)),"; X","")&amp;")"))))</f>
        <v/>
      </c>
      <c r="V1391" s="53">
        <f>LEN(AV1391)-LEN(SUBSTITUTE(AV1391,"Y",""))</f>
        <v/>
      </c>
      <c r="W1391" s="54">
        <f>IF(AR1391=1,LEN(AW1391)-LEN(SUBSTITUTE(AW1391,"Y","")),"")</f>
        <v/>
      </c>
      <c r="X1391" s="53">
        <f>5-(LEN(AV1391)-LEN(SUBSTITUTE(AV1391,"N","")))</f>
        <v/>
      </c>
      <c r="Y1391" s="54">
        <f>IF(AR1391=1,5-(LEN(AW1391)-LEN(SUBSTITUTE(AW1391,"N",""))),"")</f>
        <v/>
      </c>
      <c r="Z1391" s="55">
        <f>(V1391+5-X1391)/5</f>
        <v/>
      </c>
      <c r="AA1391" s="56">
        <f>IF(AR1391=1,(W1391+5-Y1391)/5,"")</f>
        <v/>
      </c>
      <c r="AB1391" s="57">
        <f>D1391*V1391/5</f>
        <v/>
      </c>
      <c r="AC1391" s="58">
        <f>IF(AR1391=1,D1391*W1391/5,"")</f>
        <v/>
      </c>
      <c r="AD1391" s="57">
        <f>D1391*X1391/5</f>
        <v/>
      </c>
      <c r="AE1391" s="58">
        <f>IF(AR1391=1,D1391*Y1391/5,"")</f>
        <v/>
      </c>
      <c r="AF1391" s="57">
        <f>D1391*Z1391</f>
        <v/>
      </c>
      <c r="AG1391" s="58">
        <f>IF(AR1391=1,D1391*AA1391,"")</f>
        <v/>
      </c>
      <c r="AH1391" s="14" t="inlineStr">
        <is>
          <t>Y: M1, M5 | N: none | X: none | U: M2, M3, M4. See dataset-specific evidence note in MCDM_Grades and the complete rules in MCDM_Rubric.</t>
        </is>
      </c>
      <c r="AI1391" s="27" t="n"/>
      <c r="AJ1391" s="14" t="inlineStr">
        <is>
          <t>https://www.kaggle.com/datasets/guijiezhu/stu-camcrack792</t>
        </is>
      </c>
      <c r="AK1391" s="27" t="n"/>
      <c r="AL1391" s="14" t="inlineStr">
        <is>
          <t>P: primary documentation (not evaluator-verified data quality)</t>
        </is>
      </c>
      <c r="AM1391" s="27" t="n"/>
      <c r="AN1391" s="14" t="inlineStr">
        <is>
          <t>Kaggle dataset 9629983 v1</t>
        </is>
      </c>
      <c r="AO1391" s="27" t="n"/>
      <c r="AP1391" s="14" t="inlineStr">
        <is>
          <t>2026-09-07</t>
        </is>
      </c>
      <c r="AQ1391" s="27" t="n"/>
      <c r="AR1391" s="14">
        <f>IF(AND(AS1391=5,LEN(AW1391)=5,LEN(SUBSTITUTE(SUBSTITUTE(SUBSTITUTE(SUBSTITUTE(AW1391,"Y",""),"N",""),"U",""),"X",""))=0),1,0)</f>
        <v/>
      </c>
      <c r="AS1391" s="14">
        <f>COUNTA(G1391,J1391,M1391,P1391,S1391)</f>
        <v/>
      </c>
      <c r="AT1391" s="14">
        <f>SUM(IF(OR(G1391="Y",G1391="N",G1391="U",G1391="X"),IF(G1391=F1391,1,0),0),IF(OR(J1391="Y",J1391="N",J1391="U",J1391="X"),IF(J1391=I1391,1,0),0),IF(OR(M1391="Y",M1391="N",M1391="U",M1391="X"),IF(M1391=L1391,1,0),0),IF(OR(P1391="Y",P1391="N",P1391="U",P1391="X"),IF(P1391=O1391,1,0),0),IF(OR(S1391="Y",S1391="N",S1391="U",S1391="X"),IF(S1391=R1391,1,0),0))</f>
        <v/>
      </c>
      <c r="AU1391" s="14">
        <f>A1391&amp;"|"&amp;LEFT(C1391,1)</f>
        <v/>
      </c>
      <c r="AV1391" s="14">
        <f>F1391&amp;I1391&amp;L1391&amp;O1391&amp;R1391</f>
        <v/>
      </c>
      <c r="AW1391" s="14">
        <f>G1391&amp;J1391&amp;M1391&amp;P1391&amp;S1391</f>
        <v/>
      </c>
    </row>
    <row r="1392" ht="70" customHeight="1">
      <c r="A1392" s="14" t="inlineStr">
        <is>
          <t>DS-174</t>
        </is>
      </c>
      <c r="B1392" s="14" t="inlineStr">
        <is>
          <t>STU_CamCrack792</t>
        </is>
      </c>
      <c r="C1392" s="14" t="inlineStr">
        <is>
          <t>V Test Readiness</t>
        </is>
      </c>
      <c r="D1392" s="14">
        <f>MCDM_Settings!$D$13</f>
        <v/>
      </c>
      <c r="E1392" s="14" t="inlineStr">
        <is>
          <t>V1 Identify test data</t>
        </is>
      </c>
      <c r="F1392" s="21" t="inlineStr">
        <is>
          <t>U</t>
        </is>
      </c>
      <c r="G1392" s="23" t="n"/>
      <c r="H1392" s="14" t="inlineStr">
        <is>
          <t>V2 Define the splits</t>
        </is>
      </c>
      <c r="I1392" s="21" t="inlineStr">
        <is>
          <t>U</t>
        </is>
      </c>
      <c r="J1392" s="23" t="n"/>
      <c r="K1392" s="14" t="inlineStr">
        <is>
          <t>V3 Prevent leakage</t>
        </is>
      </c>
      <c r="L1392" s="21" t="inlineStr">
        <is>
          <t>U</t>
        </is>
      </c>
      <c r="M1392" s="23" t="n"/>
      <c r="N1392" s="14" t="inlineStr">
        <is>
          <t>V4 Provide a baseline</t>
        </is>
      </c>
      <c r="O1392" s="21" t="inlineStr">
        <is>
          <t>U</t>
        </is>
      </c>
      <c r="P1392" s="23" t="n"/>
      <c r="Q1392" s="14" t="inlineStr">
        <is>
          <t>V5 Report uncertainty</t>
        </is>
      </c>
      <c r="R1392" s="21" t="inlineStr">
        <is>
          <t>U</t>
        </is>
      </c>
      <c r="S1392" s="23" t="n"/>
      <c r="T1392" s="14">
        <f>IF(Z1392=0,IF(ISNUMBER(SEARCH("X",AV1392)),"Unrated (0-5; X)","Unrated (0-5)"),IF(Z1392=1,V1392&amp;"/5",V1392&amp;"-"&amp;X1392&amp;"/5 (P"&amp;IF(ISNUMBER(SEARCH("X",AV1392)),"; X","")&amp;")"))</f>
        <v/>
      </c>
      <c r="U1392" s="26">
        <f>IF(AS1392=0,"",IF(AR1392=0,"Incomplete/invalid",IF(AA1392=0,IF(ISNUMBER(SEARCH("X",AW1392)),"Unrated (0-5; X)","Unrated (0-5)"),IF(AA1392=1,W1392&amp;"/5",W1392&amp;"-"&amp;Y1392&amp;"/5 (P"&amp;IF(ISNUMBER(SEARCH("X",AW1392)),"; X","")&amp;")"))))</f>
        <v/>
      </c>
      <c r="V1392" s="53">
        <f>LEN(AV1392)-LEN(SUBSTITUTE(AV1392,"Y",""))</f>
        <v/>
      </c>
      <c r="W1392" s="54">
        <f>IF(AR1392=1,LEN(AW1392)-LEN(SUBSTITUTE(AW1392,"Y","")),"")</f>
        <v/>
      </c>
      <c r="X1392" s="53">
        <f>5-(LEN(AV1392)-LEN(SUBSTITUTE(AV1392,"N","")))</f>
        <v/>
      </c>
      <c r="Y1392" s="54">
        <f>IF(AR1392=1,5-(LEN(AW1392)-LEN(SUBSTITUTE(AW1392,"N",""))),"")</f>
        <v/>
      </c>
      <c r="Z1392" s="55">
        <f>(V1392+5-X1392)/5</f>
        <v/>
      </c>
      <c r="AA1392" s="56">
        <f>IF(AR1392=1,(W1392+5-Y1392)/5,"")</f>
        <v/>
      </c>
      <c r="AB1392" s="57">
        <f>D1392*V1392/5</f>
        <v/>
      </c>
      <c r="AC1392" s="58">
        <f>IF(AR1392=1,D1392*W1392/5,"")</f>
        <v/>
      </c>
      <c r="AD1392" s="57">
        <f>D1392*X1392/5</f>
        <v/>
      </c>
      <c r="AE1392" s="58">
        <f>IF(AR1392=1,D1392*Y1392/5,"")</f>
        <v/>
      </c>
      <c r="AF1392" s="57">
        <f>D1392*Z1392</f>
        <v/>
      </c>
      <c r="AG1392" s="58">
        <f>IF(AR1392=1,D1392*AA1392,"")</f>
        <v/>
      </c>
      <c r="AH1392" s="14" t="inlineStr">
        <is>
          <t>Y: none | N: none | X: none | U: V1, V2, V3, V4, V5. See dataset-specific evidence note in MCDM_Grades and the complete rules in MCDM_Rubric.</t>
        </is>
      </c>
      <c r="AI1392" s="27" t="n"/>
      <c r="AJ1392" s="14" t="inlineStr">
        <is>
          <t>https://www.kaggle.com/datasets/guijiezhu/stu-camcrack792</t>
        </is>
      </c>
      <c r="AK1392" s="27" t="n"/>
      <c r="AL1392" s="14" t="inlineStr">
        <is>
          <t>P: primary documentation (not evaluator-verified data quality)</t>
        </is>
      </c>
      <c r="AM1392" s="27" t="n"/>
      <c r="AN1392" s="14" t="inlineStr">
        <is>
          <t>Kaggle dataset 9629983 v1</t>
        </is>
      </c>
      <c r="AO1392" s="27" t="n"/>
      <c r="AP1392" s="14" t="inlineStr">
        <is>
          <t>2026-09-07</t>
        </is>
      </c>
      <c r="AQ1392" s="27" t="n"/>
      <c r="AR1392" s="14">
        <f>IF(AND(AS1392=5,LEN(AW1392)=5,LEN(SUBSTITUTE(SUBSTITUTE(SUBSTITUTE(SUBSTITUTE(AW1392,"Y",""),"N",""),"U",""),"X",""))=0),1,0)</f>
        <v/>
      </c>
      <c r="AS1392" s="14">
        <f>COUNTA(G1392,J1392,M1392,P1392,S1392)</f>
        <v/>
      </c>
      <c r="AT1392" s="14">
        <f>SUM(IF(OR(G1392="Y",G1392="N",G1392="U",G1392="X"),IF(G1392=F1392,1,0),0),IF(OR(J1392="Y",J1392="N",J1392="U",J1392="X"),IF(J1392=I1392,1,0),0),IF(OR(M1392="Y",M1392="N",M1392="U",M1392="X"),IF(M1392=L1392,1,0),0),IF(OR(P1392="Y",P1392="N",P1392="U",P1392="X"),IF(P1392=O1392,1,0),0),IF(OR(S1392="Y",S1392="N",S1392="U",S1392="X"),IF(S1392=R1392,1,0),0))</f>
        <v/>
      </c>
      <c r="AU1392" s="14">
        <f>A1392&amp;"|"&amp;LEFT(C1392,1)</f>
        <v/>
      </c>
      <c r="AV1392" s="14">
        <f>F1392&amp;I1392&amp;L1392&amp;O1392&amp;R1392</f>
        <v/>
      </c>
      <c r="AW1392" s="14">
        <f>G1392&amp;J1392&amp;M1392&amp;P1392&amp;S1392</f>
        <v/>
      </c>
    </row>
    <row r="1393" ht="70" customHeight="1">
      <c r="A1393" s="14" t="inlineStr">
        <is>
          <t>DS-174</t>
        </is>
      </c>
      <c r="B1393" s="14" t="inlineStr">
        <is>
          <t>STU_CamCrack792</t>
        </is>
      </c>
      <c r="C1393" s="14" t="inlineStr">
        <is>
          <t>E Engineering Value</t>
        </is>
      </c>
      <c r="D1393" s="14">
        <f>MCDM_Settings!$D$14</f>
        <v/>
      </c>
      <c r="E1393" s="14" t="inlineStr">
        <is>
          <t>E1 Define the outcome</t>
        </is>
      </c>
      <c r="F1393" s="21" t="inlineStr">
        <is>
          <t>U</t>
        </is>
      </c>
      <c r="G1393" s="23" t="n"/>
      <c r="H1393" s="14" t="inlineStr">
        <is>
          <t>E2 Provide measurements</t>
        </is>
      </c>
      <c r="I1393" s="21" t="inlineStr">
        <is>
          <t>U</t>
        </is>
      </c>
      <c r="J1393" s="23" t="n"/>
      <c r="K1393" s="14" t="inlineStr">
        <is>
          <t>E3 Link the records</t>
        </is>
      </c>
      <c r="L1393" s="21" t="inlineStr">
        <is>
          <t>U</t>
        </is>
      </c>
      <c r="M1393" s="23" t="n"/>
      <c r="N1393" s="14" t="inlineStr">
        <is>
          <t>E4 Map agency needs</t>
        </is>
      </c>
      <c r="O1393" s="21" t="inlineStr">
        <is>
          <t>U</t>
        </is>
      </c>
      <c r="P1393" s="23" t="n"/>
      <c r="Q1393" s="14" t="inlineStr">
        <is>
          <t>E5 Validate the decision</t>
        </is>
      </c>
      <c r="R1393" s="21" t="inlineStr">
        <is>
          <t>U</t>
        </is>
      </c>
      <c r="S1393" s="23" t="n"/>
      <c r="T1393" s="14">
        <f>IF(Z1393=0,IF(ISNUMBER(SEARCH("X",AV1393)),"Unrated (0-5; X)","Unrated (0-5)"),IF(Z1393=1,V1393&amp;"/5",V1393&amp;"-"&amp;X1393&amp;"/5 (P"&amp;IF(ISNUMBER(SEARCH("X",AV1393)),"; X","")&amp;")"))</f>
        <v/>
      </c>
      <c r="U1393" s="26">
        <f>IF(AS1393=0,"",IF(AR1393=0,"Incomplete/invalid",IF(AA1393=0,IF(ISNUMBER(SEARCH("X",AW1393)),"Unrated (0-5; X)","Unrated (0-5)"),IF(AA1393=1,W1393&amp;"/5",W1393&amp;"-"&amp;Y1393&amp;"/5 (P"&amp;IF(ISNUMBER(SEARCH("X",AW1393)),"; X","")&amp;")"))))</f>
        <v/>
      </c>
      <c r="V1393" s="53">
        <f>LEN(AV1393)-LEN(SUBSTITUTE(AV1393,"Y",""))</f>
        <v/>
      </c>
      <c r="W1393" s="54">
        <f>IF(AR1393=1,LEN(AW1393)-LEN(SUBSTITUTE(AW1393,"Y","")),"")</f>
        <v/>
      </c>
      <c r="X1393" s="53">
        <f>5-(LEN(AV1393)-LEN(SUBSTITUTE(AV1393,"N","")))</f>
        <v/>
      </c>
      <c r="Y1393" s="54">
        <f>IF(AR1393=1,5-(LEN(AW1393)-LEN(SUBSTITUTE(AW1393,"N",""))),"")</f>
        <v/>
      </c>
      <c r="Z1393" s="55">
        <f>(V1393+5-X1393)/5</f>
        <v/>
      </c>
      <c r="AA1393" s="56">
        <f>IF(AR1393=1,(W1393+5-Y1393)/5,"")</f>
        <v/>
      </c>
      <c r="AB1393" s="57">
        <f>D1393*V1393/5</f>
        <v/>
      </c>
      <c r="AC1393" s="58">
        <f>IF(AR1393=1,D1393*W1393/5,"")</f>
        <v/>
      </c>
      <c r="AD1393" s="57">
        <f>D1393*X1393/5</f>
        <v/>
      </c>
      <c r="AE1393" s="58">
        <f>IF(AR1393=1,D1393*Y1393/5,"")</f>
        <v/>
      </c>
      <c r="AF1393" s="57">
        <f>D1393*Z1393</f>
        <v/>
      </c>
      <c r="AG1393" s="58">
        <f>IF(AR1393=1,D1393*AA1393,"")</f>
        <v/>
      </c>
      <c r="AH1393" s="14" t="inlineStr">
        <is>
          <t>Y: none | N: none | X: none | U: E1, E2, E3, E4, E5. See dataset-specific evidence note in MCDM_Grades and the complete rules in MCDM_Rubric.</t>
        </is>
      </c>
      <c r="AI1393" s="27" t="n"/>
      <c r="AJ1393" s="14" t="inlineStr">
        <is>
          <t>https://www.kaggle.com/datasets/guijiezhu/stu-camcrack792</t>
        </is>
      </c>
      <c r="AK1393" s="27" t="n"/>
      <c r="AL1393" s="14" t="inlineStr">
        <is>
          <t>P: primary documentation (not evaluator-verified data quality)</t>
        </is>
      </c>
      <c r="AM1393" s="27" t="n"/>
      <c r="AN1393" s="14" t="inlineStr">
        <is>
          <t>Kaggle dataset 9629983 v1</t>
        </is>
      </c>
      <c r="AO1393" s="27" t="n"/>
      <c r="AP1393" s="14" t="inlineStr">
        <is>
          <t>2026-09-07</t>
        </is>
      </c>
      <c r="AQ1393" s="27" t="n"/>
      <c r="AR1393" s="14">
        <f>IF(AND(AS1393=5,LEN(AW1393)=5,LEN(SUBSTITUTE(SUBSTITUTE(SUBSTITUTE(SUBSTITUTE(AW1393,"Y",""),"N",""),"U",""),"X",""))=0),1,0)</f>
        <v/>
      </c>
      <c r="AS1393" s="14">
        <f>COUNTA(G1393,J1393,M1393,P1393,S1393)</f>
        <v/>
      </c>
      <c r="AT1393" s="14">
        <f>SUM(IF(OR(G1393="Y",G1393="N",G1393="U",G1393="X"),IF(G1393=F1393,1,0),0),IF(OR(J1393="Y",J1393="N",J1393="U",J1393="X"),IF(J1393=I1393,1,0),0),IF(OR(M1393="Y",M1393="N",M1393="U",M1393="X"),IF(M1393=L1393,1,0),0),IF(OR(P1393="Y",P1393="N",P1393="U",P1393="X"),IF(P1393=O1393,1,0),0),IF(OR(S1393="Y",S1393="N",S1393="U",S1393="X"),IF(S1393=R1393,1,0),0))</f>
        <v/>
      </c>
      <c r="AU1393" s="14">
        <f>A1393&amp;"|"&amp;LEFT(C1393,1)</f>
        <v/>
      </c>
      <c r="AV1393" s="14">
        <f>F1393&amp;I1393&amp;L1393&amp;O1393&amp;R1393</f>
        <v/>
      </c>
      <c r="AW1393" s="14">
        <f>G1393&amp;J1393&amp;M1393&amp;P1393&amp;S1393</f>
        <v/>
      </c>
    </row>
    <row r="1394" ht="70" customHeight="1">
      <c r="A1394" s="14" t="inlineStr">
        <is>
          <t>DS-175</t>
        </is>
      </c>
      <c r="B1394" s="14" t="inlineStr">
        <is>
          <t>UAV-SEG-2025 / Enhanced UAV-PDD (Segmented Pavement Distress Dataset)</t>
        </is>
      </c>
      <c r="C1394" s="14" t="inlineStr">
        <is>
          <t>A Access</t>
        </is>
      </c>
      <c r="D1394" s="14">
        <f>MCDM_Settings!$D$7</f>
        <v/>
      </c>
      <c r="E1394" s="14" t="inlineStr">
        <is>
          <t>A1 Find the release</t>
        </is>
      </c>
      <c r="F1394" s="21" t="inlineStr">
        <is>
          <t>Y</t>
        </is>
      </c>
      <c r="G1394" s="23" t="n"/>
      <c r="H1394" s="14" t="inlineStr">
        <is>
          <t>A2 Get the data</t>
        </is>
      </c>
      <c r="I1394" s="21" t="inlineStr">
        <is>
          <t>Y</t>
        </is>
      </c>
      <c r="J1394" s="23" t="n"/>
      <c r="K1394" s="14" t="inlineStr">
        <is>
          <t>A3 Check the license</t>
        </is>
      </c>
      <c r="L1394" s="21" t="inlineStr">
        <is>
          <t>Y</t>
        </is>
      </c>
      <c r="M1394" s="23" t="n"/>
      <c r="N1394" s="14" t="inlineStr">
        <is>
          <t>A4 Check other rights</t>
        </is>
      </c>
      <c r="O1394" s="21" t="inlineStr">
        <is>
          <t>U</t>
        </is>
      </c>
      <c r="P1394" s="23" t="n"/>
      <c r="Q1394" s="14" t="inlineStr">
        <is>
          <t>A5 Open a sample</t>
        </is>
      </c>
      <c r="R1394" s="21" t="inlineStr">
        <is>
          <t>U</t>
        </is>
      </c>
      <c r="S1394" s="23" t="n"/>
      <c r="T1394" s="14">
        <f>IF(Z1394=0,IF(ISNUMBER(SEARCH("X",AV1394)),"Unrated (0-5; X)","Unrated (0-5)"),IF(Z1394=1,V1394&amp;"/5",V1394&amp;"-"&amp;X1394&amp;"/5 (P"&amp;IF(ISNUMBER(SEARCH("X",AV1394)),"; X","")&amp;")"))</f>
        <v/>
      </c>
      <c r="U1394" s="26">
        <f>IF(AS1394=0,"",IF(AR1394=0,"Incomplete/invalid",IF(AA1394=0,IF(ISNUMBER(SEARCH("X",AW1394)),"Unrated (0-5; X)","Unrated (0-5)"),IF(AA1394=1,W1394&amp;"/5",W1394&amp;"-"&amp;Y1394&amp;"/5 (P"&amp;IF(ISNUMBER(SEARCH("X",AW1394)),"; X","")&amp;")"))))</f>
        <v/>
      </c>
      <c r="V1394" s="53">
        <f>LEN(AV1394)-LEN(SUBSTITUTE(AV1394,"Y",""))</f>
        <v/>
      </c>
      <c r="W1394" s="54">
        <f>IF(AR1394=1,LEN(AW1394)-LEN(SUBSTITUTE(AW1394,"Y","")),"")</f>
        <v/>
      </c>
      <c r="X1394" s="53">
        <f>5-(LEN(AV1394)-LEN(SUBSTITUTE(AV1394,"N","")))</f>
        <v/>
      </c>
      <c r="Y1394" s="54">
        <f>IF(AR1394=1,5-(LEN(AW1394)-LEN(SUBSTITUTE(AW1394,"N",""))),"")</f>
        <v/>
      </c>
      <c r="Z1394" s="55">
        <f>(V1394+5-X1394)/5</f>
        <v/>
      </c>
      <c r="AA1394" s="56">
        <f>IF(AR1394=1,(W1394+5-Y1394)/5,"")</f>
        <v/>
      </c>
      <c r="AB1394" s="57">
        <f>D1394*V1394/5</f>
        <v/>
      </c>
      <c r="AC1394" s="58">
        <f>IF(AR1394=1,D1394*W1394/5,"")</f>
        <v/>
      </c>
      <c r="AD1394" s="57">
        <f>D1394*X1394/5</f>
        <v/>
      </c>
      <c r="AE1394" s="58">
        <f>IF(AR1394=1,D1394*Y1394/5,"")</f>
        <v/>
      </c>
      <c r="AF1394" s="57">
        <f>D1394*Z1394</f>
        <v/>
      </c>
      <c r="AG1394" s="58">
        <f>IF(AR1394=1,D1394*AA1394,"")</f>
        <v/>
      </c>
      <c r="AH1394" s="14" t="inlineStr">
        <is>
          <t>Y: A1, A2, A3 | N: none | X: none | U: A4, A5. See dataset-specific evidence note in MCDM_Grades and the complete rules in MCDM_Rubric.</t>
        </is>
      </c>
      <c r="AI1394" s="27" t="n"/>
      <c r="AJ1394" s="14" t="inlineStr">
        <is>
          <t>https://www.kaggle.com/datasets/patelravi07/enhanced-uav-pdd</t>
        </is>
      </c>
      <c r="AK1394" s="27" t="n"/>
      <c r="AL1394" s="14" t="inlineStr">
        <is>
          <t>P: primary documentation (not evaluator-verified data quality)</t>
        </is>
      </c>
      <c r="AM1394" s="27" t="n"/>
      <c r="AN1394" s="14" t="inlineStr">
        <is>
          <t>Kaggle dataset 6762526 v1</t>
        </is>
      </c>
      <c r="AO1394" s="27" t="n"/>
      <c r="AP1394" s="14" t="inlineStr">
        <is>
          <t>2026-09-07</t>
        </is>
      </c>
      <c r="AQ1394" s="27" t="n"/>
      <c r="AR1394" s="14">
        <f>IF(AND(AS1394=5,LEN(AW1394)=5,LEN(SUBSTITUTE(SUBSTITUTE(SUBSTITUTE(SUBSTITUTE(AW1394,"Y",""),"N",""),"U",""),"X",""))=0),1,0)</f>
        <v/>
      </c>
      <c r="AS1394" s="14">
        <f>COUNTA(G1394,J1394,M1394,P1394,S1394)</f>
        <v/>
      </c>
      <c r="AT1394" s="14">
        <f>SUM(IF(OR(G1394="Y",G1394="N",G1394="U",G1394="X"),IF(G1394=F1394,1,0),0),IF(OR(J1394="Y",J1394="N",J1394="U",J1394="X"),IF(J1394=I1394,1,0),0),IF(OR(M1394="Y",M1394="N",M1394="U",M1394="X"),IF(M1394=L1394,1,0),0),IF(OR(P1394="Y",P1394="N",P1394="U",P1394="X"),IF(P1394=O1394,1,0),0),IF(OR(S1394="Y",S1394="N",S1394="U",S1394="X"),IF(S1394=R1394,1,0),0))</f>
        <v/>
      </c>
      <c r="AU1394" s="14">
        <f>A1394&amp;"|"&amp;LEFT(C1394,1)</f>
        <v/>
      </c>
      <c r="AV1394" s="14">
        <f>F1394&amp;I1394&amp;L1394&amp;O1394&amp;R1394</f>
        <v/>
      </c>
      <c r="AW1394" s="14">
        <f>G1394&amp;J1394&amp;M1394&amp;P1394&amp;S1394</f>
        <v/>
      </c>
    </row>
    <row r="1395" ht="70" customHeight="1">
      <c r="A1395" s="14" t="inlineStr">
        <is>
          <t>DS-175</t>
        </is>
      </c>
      <c r="B1395" s="14" t="inlineStr">
        <is>
          <t>UAV-SEG-2025 / Enhanced UAV-PDD (Segmented Pavement Distress Dataset)</t>
        </is>
      </c>
      <c r="C1395" s="14" t="inlineStr">
        <is>
          <t>L Label Quality</t>
        </is>
      </c>
      <c r="D1395" s="14">
        <f>MCDM_Settings!$D$8</f>
        <v/>
      </c>
      <c r="E1395" s="14" t="inlineStr">
        <is>
          <t>L1 Define the targets</t>
        </is>
      </c>
      <c r="F1395" s="21" t="inlineStr">
        <is>
          <t>U</t>
        </is>
      </c>
      <c r="G1395" s="23" t="n"/>
      <c r="H1395" s="14" t="inlineStr">
        <is>
          <t>L2 Explain the rules</t>
        </is>
      </c>
      <c r="I1395" s="21" t="inlineStr">
        <is>
          <t>U</t>
        </is>
      </c>
      <c r="J1395" s="23" t="n"/>
      <c r="K1395" s="14" t="inlineStr">
        <is>
          <t>L3 Identify the team</t>
        </is>
      </c>
      <c r="L1395" s="21" t="inlineStr">
        <is>
          <t>U</t>
        </is>
      </c>
      <c r="M1395" s="23" t="n"/>
      <c r="N1395" s="14" t="inlineStr">
        <is>
          <t>L4 Review and correct</t>
        </is>
      </c>
      <c r="O1395" s="21" t="inlineStr">
        <is>
          <t>U</t>
        </is>
      </c>
      <c r="P1395" s="23" t="n"/>
      <c r="Q1395" s="14" t="inlineStr">
        <is>
          <t>L5 Measure reliability</t>
        </is>
      </c>
      <c r="R1395" s="21" t="inlineStr">
        <is>
          <t>U</t>
        </is>
      </c>
      <c r="S1395" s="23" t="n"/>
      <c r="T1395" s="14">
        <f>IF(Z1395=0,IF(ISNUMBER(SEARCH("X",AV1395)),"Unrated (0-5; X)","Unrated (0-5)"),IF(Z1395=1,V1395&amp;"/5",V1395&amp;"-"&amp;X1395&amp;"/5 (P"&amp;IF(ISNUMBER(SEARCH("X",AV1395)),"; X","")&amp;")"))</f>
        <v/>
      </c>
      <c r="U1395" s="26">
        <f>IF(AS1395=0,"",IF(AR1395=0,"Incomplete/invalid",IF(AA1395=0,IF(ISNUMBER(SEARCH("X",AW1395)),"Unrated (0-5; X)","Unrated (0-5)"),IF(AA1395=1,W1395&amp;"/5",W1395&amp;"-"&amp;Y1395&amp;"/5 (P"&amp;IF(ISNUMBER(SEARCH("X",AW1395)),"; X","")&amp;")"))))</f>
        <v/>
      </c>
      <c r="V1395" s="53">
        <f>LEN(AV1395)-LEN(SUBSTITUTE(AV1395,"Y",""))</f>
        <v/>
      </c>
      <c r="W1395" s="54">
        <f>IF(AR1395=1,LEN(AW1395)-LEN(SUBSTITUTE(AW1395,"Y","")),"")</f>
        <v/>
      </c>
      <c r="X1395" s="53">
        <f>5-(LEN(AV1395)-LEN(SUBSTITUTE(AV1395,"N","")))</f>
        <v/>
      </c>
      <c r="Y1395" s="54">
        <f>IF(AR1395=1,5-(LEN(AW1395)-LEN(SUBSTITUTE(AW1395,"N",""))),"")</f>
        <v/>
      </c>
      <c r="Z1395" s="55">
        <f>(V1395+5-X1395)/5</f>
        <v/>
      </c>
      <c r="AA1395" s="56">
        <f>IF(AR1395=1,(W1395+5-Y1395)/5,"")</f>
        <v/>
      </c>
      <c r="AB1395" s="57">
        <f>D1395*V1395/5</f>
        <v/>
      </c>
      <c r="AC1395" s="58">
        <f>IF(AR1395=1,D1395*W1395/5,"")</f>
        <v/>
      </c>
      <c r="AD1395" s="57">
        <f>D1395*X1395/5</f>
        <v/>
      </c>
      <c r="AE1395" s="58">
        <f>IF(AR1395=1,D1395*Y1395/5,"")</f>
        <v/>
      </c>
      <c r="AF1395" s="57">
        <f>D1395*Z1395</f>
        <v/>
      </c>
      <c r="AG1395" s="58">
        <f>IF(AR1395=1,D1395*AA1395,"")</f>
        <v/>
      </c>
      <c r="AH1395" s="14" t="inlineStr">
        <is>
          <t>Y: none | N: none | X: none | U: L1, L2, L3, L4, L5. See dataset-specific evidence note in MCDM_Grades and the complete rules in MCDM_Rubric.</t>
        </is>
      </c>
      <c r="AI1395" s="27" t="n"/>
      <c r="AJ1395" s="14" t="inlineStr">
        <is>
          <t>https://www.kaggle.com/datasets/patelravi07/enhanced-uav-pdd</t>
        </is>
      </c>
      <c r="AK1395" s="27" t="n"/>
      <c r="AL1395" s="14" t="inlineStr">
        <is>
          <t>P: primary documentation (not evaluator-verified data quality)</t>
        </is>
      </c>
      <c r="AM1395" s="27" t="n"/>
      <c r="AN1395" s="14" t="inlineStr">
        <is>
          <t>Kaggle dataset 6762526 v1</t>
        </is>
      </c>
      <c r="AO1395" s="27" t="n"/>
      <c r="AP1395" s="14" t="inlineStr">
        <is>
          <t>2026-09-07</t>
        </is>
      </c>
      <c r="AQ1395" s="27" t="n"/>
      <c r="AR1395" s="14">
        <f>IF(AND(AS1395=5,LEN(AW1395)=5,LEN(SUBSTITUTE(SUBSTITUTE(SUBSTITUTE(SUBSTITUTE(AW1395,"Y",""),"N",""),"U",""),"X",""))=0),1,0)</f>
        <v/>
      </c>
      <c r="AS1395" s="14">
        <f>COUNTA(G1395,J1395,M1395,P1395,S1395)</f>
        <v/>
      </c>
      <c r="AT1395" s="14">
        <f>SUM(IF(OR(G1395="Y",G1395="N",G1395="U",G1395="X"),IF(G1395=F1395,1,0),0),IF(OR(J1395="Y",J1395="N",J1395="U",J1395="X"),IF(J1395=I1395,1,0),0),IF(OR(M1395="Y",M1395="N",M1395="U",M1395="X"),IF(M1395=L1395,1,0),0),IF(OR(P1395="Y",P1395="N",P1395="U",P1395="X"),IF(P1395=O1395,1,0),0),IF(OR(S1395="Y",S1395="N",S1395="U",S1395="X"),IF(S1395=R1395,1,0),0))</f>
        <v/>
      </c>
      <c r="AU1395" s="14">
        <f>A1395&amp;"|"&amp;LEFT(C1395,1)</f>
        <v/>
      </c>
      <c r="AV1395" s="14">
        <f>F1395&amp;I1395&amp;L1395&amp;O1395&amp;R1395</f>
        <v/>
      </c>
      <c r="AW1395" s="14">
        <f>G1395&amp;J1395&amp;M1395&amp;P1395&amp;S1395</f>
        <v/>
      </c>
    </row>
    <row r="1396" ht="70" customHeight="1">
      <c r="A1396" s="14" t="inlineStr">
        <is>
          <t>DS-175</t>
        </is>
      </c>
      <c r="B1396" s="14" t="inlineStr">
        <is>
          <t>UAV-SEG-2025 / Enhanced UAV-PDD (Segmented Pavement Distress Dataset)</t>
        </is>
      </c>
      <c r="C1396" s="14" t="inlineStr">
        <is>
          <t>D Documentation</t>
        </is>
      </c>
      <c r="D1396" s="14">
        <f>MCDM_Settings!$D$9</f>
        <v/>
      </c>
      <c r="E1396" s="14" t="inlineStr">
        <is>
          <t>D1 Describe the files</t>
        </is>
      </c>
      <c r="F1396" s="21" t="inlineStr">
        <is>
          <t>U</t>
        </is>
      </c>
      <c r="G1396" s="23" t="n"/>
      <c r="H1396" s="14" t="inlineStr">
        <is>
          <t>D2 Explain the source</t>
        </is>
      </c>
      <c r="I1396" s="21" t="inlineStr">
        <is>
          <t>Y</t>
        </is>
      </c>
      <c r="J1396" s="23" t="n"/>
      <c r="K1396" s="14" t="inlineStr">
        <is>
          <t>D3 Track the version</t>
        </is>
      </c>
      <c r="L1396" s="21" t="inlineStr">
        <is>
          <t>Y</t>
        </is>
      </c>
      <c r="M1396" s="23" t="n"/>
      <c r="N1396" s="14" t="inlineStr">
        <is>
          <t>D4 State the limits</t>
        </is>
      </c>
      <c r="O1396" s="21" t="inlineStr">
        <is>
          <t>U</t>
        </is>
      </c>
      <c r="P1396" s="23" t="n"/>
      <c r="Q1396" s="14" t="inlineStr">
        <is>
          <t>D5 Locate the details</t>
        </is>
      </c>
      <c r="R1396" s="21" t="inlineStr">
        <is>
          <t>Y</t>
        </is>
      </c>
      <c r="S1396" s="23" t="n"/>
      <c r="T1396" s="14">
        <f>IF(Z1396=0,IF(ISNUMBER(SEARCH("X",AV1396)),"Unrated (0-5; X)","Unrated (0-5)"),IF(Z1396=1,V1396&amp;"/5",V1396&amp;"-"&amp;X1396&amp;"/5 (P"&amp;IF(ISNUMBER(SEARCH("X",AV1396)),"; X","")&amp;")"))</f>
        <v/>
      </c>
      <c r="U1396" s="26">
        <f>IF(AS1396=0,"",IF(AR1396=0,"Incomplete/invalid",IF(AA1396=0,IF(ISNUMBER(SEARCH("X",AW1396)),"Unrated (0-5; X)","Unrated (0-5)"),IF(AA1396=1,W1396&amp;"/5",W1396&amp;"-"&amp;Y1396&amp;"/5 (P"&amp;IF(ISNUMBER(SEARCH("X",AW1396)),"; X","")&amp;")"))))</f>
        <v/>
      </c>
      <c r="V1396" s="53">
        <f>LEN(AV1396)-LEN(SUBSTITUTE(AV1396,"Y",""))</f>
        <v/>
      </c>
      <c r="W1396" s="54">
        <f>IF(AR1396=1,LEN(AW1396)-LEN(SUBSTITUTE(AW1396,"Y","")),"")</f>
        <v/>
      </c>
      <c r="X1396" s="53">
        <f>5-(LEN(AV1396)-LEN(SUBSTITUTE(AV1396,"N","")))</f>
        <v/>
      </c>
      <c r="Y1396" s="54">
        <f>IF(AR1396=1,5-(LEN(AW1396)-LEN(SUBSTITUTE(AW1396,"N",""))),"")</f>
        <v/>
      </c>
      <c r="Z1396" s="55">
        <f>(V1396+5-X1396)/5</f>
        <v/>
      </c>
      <c r="AA1396" s="56">
        <f>IF(AR1396=1,(W1396+5-Y1396)/5,"")</f>
        <v/>
      </c>
      <c r="AB1396" s="57">
        <f>D1396*V1396/5</f>
        <v/>
      </c>
      <c r="AC1396" s="58">
        <f>IF(AR1396=1,D1396*W1396/5,"")</f>
        <v/>
      </c>
      <c r="AD1396" s="57">
        <f>D1396*X1396/5</f>
        <v/>
      </c>
      <c r="AE1396" s="58">
        <f>IF(AR1396=1,D1396*Y1396/5,"")</f>
        <v/>
      </c>
      <c r="AF1396" s="57">
        <f>D1396*Z1396</f>
        <v/>
      </c>
      <c r="AG1396" s="58">
        <f>IF(AR1396=1,D1396*AA1396,"")</f>
        <v/>
      </c>
      <c r="AH1396" s="14" t="inlineStr">
        <is>
          <t>Y: D2, D3, D5 | N: none | X: none | U: D1, D4. See dataset-specific evidence note in MCDM_Grades and the complete rules in MCDM_Rubric.</t>
        </is>
      </c>
      <c r="AI1396" s="27" t="n"/>
      <c r="AJ1396" s="14" t="inlineStr">
        <is>
          <t>https://www.kaggle.com/datasets/patelravi07/enhanced-uav-pdd</t>
        </is>
      </c>
      <c r="AK1396" s="27" t="n"/>
      <c r="AL1396" s="14" t="inlineStr">
        <is>
          <t>P: primary documentation (not evaluator-verified data quality)</t>
        </is>
      </c>
      <c r="AM1396" s="27" t="n"/>
      <c r="AN1396" s="14" t="inlineStr">
        <is>
          <t>Kaggle dataset 6762526 v1</t>
        </is>
      </c>
      <c r="AO1396" s="27" t="n"/>
      <c r="AP1396" s="14" t="inlineStr">
        <is>
          <t>2026-09-07</t>
        </is>
      </c>
      <c r="AQ1396" s="27" t="n"/>
      <c r="AR1396" s="14">
        <f>IF(AND(AS1396=5,LEN(AW1396)=5,LEN(SUBSTITUTE(SUBSTITUTE(SUBSTITUTE(SUBSTITUTE(AW1396,"Y",""),"N",""),"U",""),"X",""))=0),1,0)</f>
        <v/>
      </c>
      <c r="AS1396" s="14">
        <f>COUNTA(G1396,J1396,M1396,P1396,S1396)</f>
        <v/>
      </c>
      <c r="AT1396" s="14">
        <f>SUM(IF(OR(G1396="Y",G1396="N",G1396="U",G1396="X"),IF(G1396=F1396,1,0),0),IF(OR(J1396="Y",J1396="N",J1396="U",J1396="X"),IF(J1396=I1396,1,0),0),IF(OR(M1396="Y",M1396="N",M1396="U",M1396="X"),IF(M1396=L1396,1,0),0),IF(OR(P1396="Y",P1396="N",P1396="U",P1396="X"),IF(P1396=O1396,1,0),0),IF(OR(S1396="Y",S1396="N",S1396="U",S1396="X"),IF(S1396=R1396,1,0),0))</f>
        <v/>
      </c>
      <c r="AU1396" s="14">
        <f>A1396&amp;"|"&amp;LEFT(C1396,1)</f>
        <v/>
      </c>
      <c r="AV1396" s="14">
        <f>F1396&amp;I1396&amp;L1396&amp;O1396&amp;R1396</f>
        <v/>
      </c>
      <c r="AW1396" s="14">
        <f>G1396&amp;J1396&amp;M1396&amp;P1396&amp;S1396</f>
        <v/>
      </c>
    </row>
    <row r="1397" ht="70" customHeight="1">
      <c r="A1397" s="14" t="inlineStr">
        <is>
          <t>DS-175</t>
        </is>
      </c>
      <c r="B1397" s="14" t="inlineStr">
        <is>
          <t>UAV-SEG-2025 / Enhanced UAV-PDD (Segmented Pavement Distress Dataset)</t>
        </is>
      </c>
      <c r="C1397" s="14" t="inlineStr">
        <is>
          <t>C Sample Size</t>
        </is>
      </c>
      <c r="D1397" s="14">
        <f>MCDM_Settings!$D$10</f>
        <v/>
      </c>
      <c r="E1397" s="14" t="inlineStr">
        <is>
          <t>C1 Count originals</t>
        </is>
      </c>
      <c r="F1397" s="21" t="inlineStr">
        <is>
          <t>U</t>
        </is>
      </c>
      <c r="G1397" s="23" t="n"/>
      <c r="H1397" s="14" t="inlineStr">
        <is>
          <t>C2 Count each class</t>
        </is>
      </c>
      <c r="I1397" s="21" t="inlineStr">
        <is>
          <t>U</t>
        </is>
      </c>
      <c r="J1397" s="23" t="n"/>
      <c r="K1397" s="14" t="inlineStr">
        <is>
          <t>C3 Count each group</t>
        </is>
      </c>
      <c r="L1397" s="21" t="inlineStr">
        <is>
          <t>U</t>
        </is>
      </c>
      <c r="M1397" s="23" t="n"/>
      <c r="N1397" s="14" t="inlineStr">
        <is>
          <t>C4 Count each split</t>
        </is>
      </c>
      <c r="O1397" s="21" t="inlineStr">
        <is>
          <t>U</t>
        </is>
      </c>
      <c r="P1397" s="23" t="n"/>
      <c r="Q1397" s="14" t="inlineStr">
        <is>
          <t>C5 Justify the size</t>
        </is>
      </c>
      <c r="R1397" s="21" t="inlineStr">
        <is>
          <t>U</t>
        </is>
      </c>
      <c r="S1397" s="23" t="n"/>
      <c r="T1397" s="14">
        <f>IF(Z1397=0,IF(ISNUMBER(SEARCH("X",AV1397)),"Unrated (0-5; X)","Unrated (0-5)"),IF(Z1397=1,V1397&amp;"/5",V1397&amp;"-"&amp;X1397&amp;"/5 (P"&amp;IF(ISNUMBER(SEARCH("X",AV1397)),"; X","")&amp;")"))</f>
        <v/>
      </c>
      <c r="U1397" s="26">
        <f>IF(AS1397=0,"",IF(AR1397=0,"Incomplete/invalid",IF(AA1397=0,IF(ISNUMBER(SEARCH("X",AW1397)),"Unrated (0-5; X)","Unrated (0-5)"),IF(AA1397=1,W1397&amp;"/5",W1397&amp;"-"&amp;Y1397&amp;"/5 (P"&amp;IF(ISNUMBER(SEARCH("X",AW1397)),"; X","")&amp;")"))))</f>
        <v/>
      </c>
      <c r="V1397" s="53">
        <f>LEN(AV1397)-LEN(SUBSTITUTE(AV1397,"Y",""))</f>
        <v/>
      </c>
      <c r="W1397" s="54">
        <f>IF(AR1397=1,LEN(AW1397)-LEN(SUBSTITUTE(AW1397,"Y","")),"")</f>
        <v/>
      </c>
      <c r="X1397" s="53">
        <f>5-(LEN(AV1397)-LEN(SUBSTITUTE(AV1397,"N","")))</f>
        <v/>
      </c>
      <c r="Y1397" s="54">
        <f>IF(AR1397=1,5-(LEN(AW1397)-LEN(SUBSTITUTE(AW1397,"N",""))),"")</f>
        <v/>
      </c>
      <c r="Z1397" s="55">
        <f>(V1397+5-X1397)/5</f>
        <v/>
      </c>
      <c r="AA1397" s="56">
        <f>IF(AR1397=1,(W1397+5-Y1397)/5,"")</f>
        <v/>
      </c>
      <c r="AB1397" s="57">
        <f>D1397*V1397/5</f>
        <v/>
      </c>
      <c r="AC1397" s="58">
        <f>IF(AR1397=1,D1397*W1397/5,"")</f>
        <v/>
      </c>
      <c r="AD1397" s="57">
        <f>D1397*X1397/5</f>
        <v/>
      </c>
      <c r="AE1397" s="58">
        <f>IF(AR1397=1,D1397*Y1397/5,"")</f>
        <v/>
      </c>
      <c r="AF1397" s="57">
        <f>D1397*Z1397</f>
        <v/>
      </c>
      <c r="AG1397" s="58">
        <f>IF(AR1397=1,D1397*AA1397,"")</f>
        <v/>
      </c>
      <c r="AH1397" s="14" t="inlineStr">
        <is>
          <t>Y: none | N: none | X: none | U: C1, C2, C3, C4, C5. See dataset-specific evidence note in MCDM_Grades and the complete rules in MCDM_Rubric.</t>
        </is>
      </c>
      <c r="AI1397" s="27" t="n"/>
      <c r="AJ1397" s="14" t="inlineStr">
        <is>
          <t>https://www.kaggle.com/datasets/patelravi07/enhanced-uav-pdd</t>
        </is>
      </c>
      <c r="AK1397" s="27" t="n"/>
      <c r="AL1397" s="14" t="inlineStr">
        <is>
          <t>P: primary documentation (not evaluator-verified data quality)</t>
        </is>
      </c>
      <c r="AM1397" s="27" t="n"/>
      <c r="AN1397" s="14" t="inlineStr">
        <is>
          <t>Kaggle dataset 6762526 v1</t>
        </is>
      </c>
      <c r="AO1397" s="27" t="n"/>
      <c r="AP1397" s="14" t="inlineStr">
        <is>
          <t>2026-09-07</t>
        </is>
      </c>
      <c r="AQ1397" s="27" t="n"/>
      <c r="AR1397" s="14">
        <f>IF(AND(AS1397=5,LEN(AW1397)=5,LEN(SUBSTITUTE(SUBSTITUTE(SUBSTITUTE(SUBSTITUTE(AW1397,"Y",""),"N",""),"U",""),"X",""))=0),1,0)</f>
        <v/>
      </c>
      <c r="AS1397" s="14">
        <f>COUNTA(G1397,J1397,M1397,P1397,S1397)</f>
        <v/>
      </c>
      <c r="AT1397" s="14">
        <f>SUM(IF(OR(G1397="Y",G1397="N",G1397="U",G1397="X"),IF(G1397=F1397,1,0),0),IF(OR(J1397="Y",J1397="N",J1397="U",J1397="X"),IF(J1397=I1397,1,0),0),IF(OR(M1397="Y",M1397="N",M1397="U",M1397="X"),IF(M1397=L1397,1,0),0),IF(OR(P1397="Y",P1397="N",P1397="U",P1397="X"),IF(P1397=O1397,1,0),0),IF(OR(S1397="Y",S1397="N",S1397="U",S1397="X"),IF(S1397=R1397,1,0),0))</f>
        <v/>
      </c>
      <c r="AU1397" s="14">
        <f>A1397&amp;"|"&amp;LEFT(C1397,1)</f>
        <v/>
      </c>
      <c r="AV1397" s="14">
        <f>F1397&amp;I1397&amp;L1397&amp;O1397&amp;R1397</f>
        <v/>
      </c>
      <c r="AW1397" s="14">
        <f>G1397&amp;J1397&amp;M1397&amp;P1397&amp;S1397</f>
        <v/>
      </c>
    </row>
    <row r="1398" ht="70" customHeight="1">
      <c r="A1398" s="14" t="inlineStr">
        <is>
          <t>DS-175</t>
        </is>
      </c>
      <c r="B1398" s="14" t="inlineStr">
        <is>
          <t>UAV-SEG-2025 / Enhanced UAV-PDD (Segmented Pavement Distress Dataset)</t>
        </is>
      </c>
      <c r="C1398" s="14" t="inlineStr">
        <is>
          <t>R Domain Fit</t>
        </is>
      </c>
      <c r="D1398" s="14">
        <f>MCDM_Settings!$D$11</f>
        <v/>
      </c>
      <c r="E1398" s="14" t="inlineStr">
        <is>
          <t>R1 Define the domain</t>
        </is>
      </c>
      <c r="F1398" s="21" t="inlineStr">
        <is>
          <t>U</t>
        </is>
      </c>
      <c r="G1398" s="23" t="n"/>
      <c r="H1398" s="14" t="inlineStr">
        <is>
          <t>R2 Describe coverage</t>
        </is>
      </c>
      <c r="I1398" s="21" t="inlineStr">
        <is>
          <t>U</t>
        </is>
      </c>
      <c r="J1398" s="23" t="n"/>
      <c r="K1398" s="14" t="inlineStr">
        <is>
          <t>R3 Compare the target</t>
        </is>
      </c>
      <c r="L1398" s="21" t="inlineStr">
        <is>
          <t>U</t>
        </is>
      </c>
      <c r="M1398" s="23" t="n"/>
      <c r="N1398" s="14" t="inlineStr">
        <is>
          <t>R4 Check for bias</t>
        </is>
      </c>
      <c r="O1398" s="21" t="inlineStr">
        <is>
          <t>U</t>
        </is>
      </c>
      <c r="P1398" s="23" t="n"/>
      <c r="Q1398" s="14" t="inlineStr">
        <is>
          <t>R5 Test a new domain</t>
        </is>
      </c>
      <c r="R1398" s="21" t="inlineStr">
        <is>
          <t>U</t>
        </is>
      </c>
      <c r="S1398" s="23" t="n"/>
      <c r="T1398" s="14">
        <f>IF(Z1398=0,IF(ISNUMBER(SEARCH("X",AV1398)),"Unrated (0-5; X)","Unrated (0-5)"),IF(Z1398=1,V1398&amp;"/5",V1398&amp;"-"&amp;X1398&amp;"/5 (P"&amp;IF(ISNUMBER(SEARCH("X",AV1398)),"; X","")&amp;")"))</f>
        <v/>
      </c>
      <c r="U1398" s="26">
        <f>IF(AS1398=0,"",IF(AR1398=0,"Incomplete/invalid",IF(AA1398=0,IF(ISNUMBER(SEARCH("X",AW1398)),"Unrated (0-5; X)","Unrated (0-5)"),IF(AA1398=1,W1398&amp;"/5",W1398&amp;"-"&amp;Y1398&amp;"/5 (P"&amp;IF(ISNUMBER(SEARCH("X",AW1398)),"; X","")&amp;")"))))</f>
        <v/>
      </c>
      <c r="V1398" s="53">
        <f>LEN(AV1398)-LEN(SUBSTITUTE(AV1398,"Y",""))</f>
        <v/>
      </c>
      <c r="W1398" s="54">
        <f>IF(AR1398=1,LEN(AW1398)-LEN(SUBSTITUTE(AW1398,"Y","")),"")</f>
        <v/>
      </c>
      <c r="X1398" s="53">
        <f>5-(LEN(AV1398)-LEN(SUBSTITUTE(AV1398,"N","")))</f>
        <v/>
      </c>
      <c r="Y1398" s="54">
        <f>IF(AR1398=1,5-(LEN(AW1398)-LEN(SUBSTITUTE(AW1398,"N",""))),"")</f>
        <v/>
      </c>
      <c r="Z1398" s="55">
        <f>(V1398+5-X1398)/5</f>
        <v/>
      </c>
      <c r="AA1398" s="56">
        <f>IF(AR1398=1,(W1398+5-Y1398)/5,"")</f>
        <v/>
      </c>
      <c r="AB1398" s="57">
        <f>D1398*V1398/5</f>
        <v/>
      </c>
      <c r="AC1398" s="58">
        <f>IF(AR1398=1,D1398*W1398/5,"")</f>
        <v/>
      </c>
      <c r="AD1398" s="57">
        <f>D1398*X1398/5</f>
        <v/>
      </c>
      <c r="AE1398" s="58">
        <f>IF(AR1398=1,D1398*Y1398/5,"")</f>
        <v/>
      </c>
      <c r="AF1398" s="57">
        <f>D1398*Z1398</f>
        <v/>
      </c>
      <c r="AG1398" s="58">
        <f>IF(AR1398=1,D1398*AA1398,"")</f>
        <v/>
      </c>
      <c r="AH1398" s="14" t="inlineStr">
        <is>
          <t>Y: none | N: none | X: none | U: R1, R2, R3, R4, R5. See dataset-specific evidence note in MCDM_Grades and the complete rules in MCDM_Rubric.</t>
        </is>
      </c>
      <c r="AI1398" s="27" t="n"/>
      <c r="AJ1398" s="14" t="inlineStr">
        <is>
          <t>https://www.kaggle.com/datasets/patelravi07/enhanced-uav-pdd</t>
        </is>
      </c>
      <c r="AK1398" s="27" t="n"/>
      <c r="AL1398" s="14" t="inlineStr">
        <is>
          <t>P: primary documentation (not evaluator-verified data quality)</t>
        </is>
      </c>
      <c r="AM1398" s="27" t="n"/>
      <c r="AN1398" s="14" t="inlineStr">
        <is>
          <t>Kaggle dataset 6762526 v1</t>
        </is>
      </c>
      <c r="AO1398" s="27" t="n"/>
      <c r="AP1398" s="14" t="inlineStr">
        <is>
          <t>2026-09-07</t>
        </is>
      </c>
      <c r="AQ1398" s="27" t="n"/>
      <c r="AR1398" s="14">
        <f>IF(AND(AS1398=5,LEN(AW1398)=5,LEN(SUBSTITUTE(SUBSTITUTE(SUBSTITUTE(SUBSTITUTE(AW1398,"Y",""),"N",""),"U",""),"X",""))=0),1,0)</f>
        <v/>
      </c>
      <c r="AS1398" s="14">
        <f>COUNTA(G1398,J1398,M1398,P1398,S1398)</f>
        <v/>
      </c>
      <c r="AT1398" s="14">
        <f>SUM(IF(OR(G1398="Y",G1398="N",G1398="U",G1398="X"),IF(G1398=F1398,1,0),0),IF(OR(J1398="Y",J1398="N",J1398="U",J1398="X"),IF(J1398=I1398,1,0),0),IF(OR(M1398="Y",M1398="N",M1398="U",M1398="X"),IF(M1398=L1398,1,0),0),IF(OR(P1398="Y",P1398="N",P1398="U",P1398="X"),IF(P1398=O1398,1,0),0),IF(OR(S1398="Y",S1398="N",S1398="U",S1398="X"),IF(S1398=R1398,1,0),0))</f>
        <v/>
      </c>
      <c r="AU1398" s="14">
        <f>A1398&amp;"|"&amp;LEFT(C1398,1)</f>
        <v/>
      </c>
      <c r="AV1398" s="14">
        <f>F1398&amp;I1398&amp;L1398&amp;O1398&amp;R1398</f>
        <v/>
      </c>
      <c r="AW1398" s="14">
        <f>G1398&amp;J1398&amp;M1398&amp;P1398&amp;S1398</f>
        <v/>
      </c>
    </row>
    <row r="1399" ht="70" customHeight="1">
      <c r="A1399" s="14" t="inlineStr">
        <is>
          <t>DS-175</t>
        </is>
      </c>
      <c r="B1399" s="14" t="inlineStr">
        <is>
          <t>UAV-SEG-2025 / Enhanced UAV-PDD (Segmented Pavement Distress Dataset)</t>
        </is>
      </c>
      <c r="C1399" s="14" t="inlineStr">
        <is>
          <t>M Sensor Details</t>
        </is>
      </c>
      <c r="D1399" s="14">
        <f>MCDM_Settings!$D$12</f>
        <v/>
      </c>
      <c r="E1399" s="14" t="inlineStr">
        <is>
          <t>M1 Identify equipment</t>
        </is>
      </c>
      <c r="F1399" s="21" t="inlineStr">
        <is>
          <t>U</t>
        </is>
      </c>
      <c r="G1399" s="23" t="n"/>
      <c r="H1399" s="14" t="inlineStr">
        <is>
          <t>M2 Specify the scale</t>
        </is>
      </c>
      <c r="I1399" s="21" t="inlineStr">
        <is>
          <t>U</t>
        </is>
      </c>
      <c r="J1399" s="23" t="n"/>
      <c r="K1399" s="14" t="inlineStr">
        <is>
          <t>M3 Locate the records</t>
        </is>
      </c>
      <c r="L1399" s="21" t="inlineStr">
        <is>
          <t>U</t>
        </is>
      </c>
      <c r="M1399" s="23" t="n"/>
      <c r="N1399" s="14" t="inlineStr">
        <is>
          <t>M4 Report precision</t>
        </is>
      </c>
      <c r="O1399" s="21" t="inlineStr">
        <is>
          <t>U</t>
        </is>
      </c>
      <c r="P1399" s="23" t="n"/>
      <c r="Q1399" s="14" t="inlineStr">
        <is>
          <t>M5 Explain processing</t>
        </is>
      </c>
      <c r="R1399" s="21" t="inlineStr">
        <is>
          <t>U</t>
        </is>
      </c>
      <c r="S1399" s="23" t="n"/>
      <c r="T1399" s="14">
        <f>IF(Z1399=0,IF(ISNUMBER(SEARCH("X",AV1399)),"Unrated (0-5; X)","Unrated (0-5)"),IF(Z1399=1,V1399&amp;"/5",V1399&amp;"-"&amp;X1399&amp;"/5 (P"&amp;IF(ISNUMBER(SEARCH("X",AV1399)),"; X","")&amp;")"))</f>
        <v/>
      </c>
      <c r="U1399" s="26">
        <f>IF(AS1399=0,"",IF(AR1399=0,"Incomplete/invalid",IF(AA1399=0,IF(ISNUMBER(SEARCH("X",AW1399)),"Unrated (0-5; X)","Unrated (0-5)"),IF(AA1399=1,W1399&amp;"/5",W1399&amp;"-"&amp;Y1399&amp;"/5 (P"&amp;IF(ISNUMBER(SEARCH("X",AW1399)),"; X","")&amp;")"))))</f>
        <v/>
      </c>
      <c r="V1399" s="53">
        <f>LEN(AV1399)-LEN(SUBSTITUTE(AV1399,"Y",""))</f>
        <v/>
      </c>
      <c r="W1399" s="54">
        <f>IF(AR1399=1,LEN(AW1399)-LEN(SUBSTITUTE(AW1399,"Y","")),"")</f>
        <v/>
      </c>
      <c r="X1399" s="53">
        <f>5-(LEN(AV1399)-LEN(SUBSTITUTE(AV1399,"N","")))</f>
        <v/>
      </c>
      <c r="Y1399" s="54">
        <f>IF(AR1399=1,5-(LEN(AW1399)-LEN(SUBSTITUTE(AW1399,"N",""))),"")</f>
        <v/>
      </c>
      <c r="Z1399" s="55">
        <f>(V1399+5-X1399)/5</f>
        <v/>
      </c>
      <c r="AA1399" s="56">
        <f>IF(AR1399=1,(W1399+5-Y1399)/5,"")</f>
        <v/>
      </c>
      <c r="AB1399" s="57">
        <f>D1399*V1399/5</f>
        <v/>
      </c>
      <c r="AC1399" s="58">
        <f>IF(AR1399=1,D1399*W1399/5,"")</f>
        <v/>
      </c>
      <c r="AD1399" s="57">
        <f>D1399*X1399/5</f>
        <v/>
      </c>
      <c r="AE1399" s="58">
        <f>IF(AR1399=1,D1399*Y1399/5,"")</f>
        <v/>
      </c>
      <c r="AF1399" s="57">
        <f>D1399*Z1399</f>
        <v/>
      </c>
      <c r="AG1399" s="58">
        <f>IF(AR1399=1,D1399*AA1399,"")</f>
        <v/>
      </c>
      <c r="AH1399" s="14" t="inlineStr">
        <is>
          <t>Y: none | N: none | X: none | U: M1, M2, M3, M4, M5. See dataset-specific evidence note in MCDM_Grades and the complete rules in MCDM_Rubric.</t>
        </is>
      </c>
      <c r="AI1399" s="27" t="n"/>
      <c r="AJ1399" s="14" t="inlineStr">
        <is>
          <t>https://www.kaggle.com/datasets/patelravi07/enhanced-uav-pdd</t>
        </is>
      </c>
      <c r="AK1399" s="27" t="n"/>
      <c r="AL1399" s="14" t="inlineStr">
        <is>
          <t>P: primary documentation (not evaluator-verified data quality)</t>
        </is>
      </c>
      <c r="AM1399" s="27" t="n"/>
      <c r="AN1399" s="14" t="inlineStr">
        <is>
          <t>Kaggle dataset 6762526 v1</t>
        </is>
      </c>
      <c r="AO1399" s="27" t="n"/>
      <c r="AP1399" s="14" t="inlineStr">
        <is>
          <t>2026-09-07</t>
        </is>
      </c>
      <c r="AQ1399" s="27" t="n"/>
      <c r="AR1399" s="14">
        <f>IF(AND(AS1399=5,LEN(AW1399)=5,LEN(SUBSTITUTE(SUBSTITUTE(SUBSTITUTE(SUBSTITUTE(AW1399,"Y",""),"N",""),"U",""),"X",""))=0),1,0)</f>
        <v/>
      </c>
      <c r="AS1399" s="14">
        <f>COUNTA(G1399,J1399,M1399,P1399,S1399)</f>
        <v/>
      </c>
      <c r="AT1399" s="14">
        <f>SUM(IF(OR(G1399="Y",G1399="N",G1399="U",G1399="X"),IF(G1399=F1399,1,0),0),IF(OR(J1399="Y",J1399="N",J1399="U",J1399="X"),IF(J1399=I1399,1,0),0),IF(OR(M1399="Y",M1399="N",M1399="U",M1399="X"),IF(M1399=L1399,1,0),0),IF(OR(P1399="Y",P1399="N",P1399="U",P1399="X"),IF(P1399=O1399,1,0),0),IF(OR(S1399="Y",S1399="N",S1399="U",S1399="X"),IF(S1399=R1399,1,0),0))</f>
        <v/>
      </c>
      <c r="AU1399" s="14">
        <f>A1399&amp;"|"&amp;LEFT(C1399,1)</f>
        <v/>
      </c>
      <c r="AV1399" s="14">
        <f>F1399&amp;I1399&amp;L1399&amp;O1399&amp;R1399</f>
        <v/>
      </c>
      <c r="AW1399" s="14">
        <f>G1399&amp;J1399&amp;M1399&amp;P1399&amp;S1399</f>
        <v/>
      </c>
    </row>
    <row r="1400" ht="70" customHeight="1">
      <c r="A1400" s="14" t="inlineStr">
        <is>
          <t>DS-175</t>
        </is>
      </c>
      <c r="B1400" s="14" t="inlineStr">
        <is>
          <t>UAV-SEG-2025 / Enhanced UAV-PDD (Segmented Pavement Distress Dataset)</t>
        </is>
      </c>
      <c r="C1400" s="14" t="inlineStr">
        <is>
          <t>V Test Readiness</t>
        </is>
      </c>
      <c r="D1400" s="14">
        <f>MCDM_Settings!$D$13</f>
        <v/>
      </c>
      <c r="E1400" s="14" t="inlineStr">
        <is>
          <t>V1 Identify test data</t>
        </is>
      </c>
      <c r="F1400" s="21" t="inlineStr">
        <is>
          <t>U</t>
        </is>
      </c>
      <c r="G1400" s="23" t="n"/>
      <c r="H1400" s="14" t="inlineStr">
        <is>
          <t>V2 Define the splits</t>
        </is>
      </c>
      <c r="I1400" s="21" t="inlineStr">
        <is>
          <t>U</t>
        </is>
      </c>
      <c r="J1400" s="23" t="n"/>
      <c r="K1400" s="14" t="inlineStr">
        <is>
          <t>V3 Prevent leakage</t>
        </is>
      </c>
      <c r="L1400" s="21" t="inlineStr">
        <is>
          <t>U</t>
        </is>
      </c>
      <c r="M1400" s="23" t="n"/>
      <c r="N1400" s="14" t="inlineStr">
        <is>
          <t>V4 Provide a baseline</t>
        </is>
      </c>
      <c r="O1400" s="21" t="inlineStr">
        <is>
          <t>U</t>
        </is>
      </c>
      <c r="P1400" s="23" t="n"/>
      <c r="Q1400" s="14" t="inlineStr">
        <is>
          <t>V5 Report uncertainty</t>
        </is>
      </c>
      <c r="R1400" s="21" t="inlineStr">
        <is>
          <t>U</t>
        </is>
      </c>
      <c r="S1400" s="23" t="n"/>
      <c r="T1400" s="14">
        <f>IF(Z1400=0,IF(ISNUMBER(SEARCH("X",AV1400)),"Unrated (0-5; X)","Unrated (0-5)"),IF(Z1400=1,V1400&amp;"/5",V1400&amp;"-"&amp;X1400&amp;"/5 (P"&amp;IF(ISNUMBER(SEARCH("X",AV1400)),"; X","")&amp;")"))</f>
        <v/>
      </c>
      <c r="U1400" s="26">
        <f>IF(AS1400=0,"",IF(AR1400=0,"Incomplete/invalid",IF(AA1400=0,IF(ISNUMBER(SEARCH("X",AW1400)),"Unrated (0-5; X)","Unrated (0-5)"),IF(AA1400=1,W1400&amp;"/5",W1400&amp;"-"&amp;Y1400&amp;"/5 (P"&amp;IF(ISNUMBER(SEARCH("X",AW1400)),"; X","")&amp;")"))))</f>
        <v/>
      </c>
      <c r="V1400" s="53">
        <f>LEN(AV1400)-LEN(SUBSTITUTE(AV1400,"Y",""))</f>
        <v/>
      </c>
      <c r="W1400" s="54">
        <f>IF(AR1400=1,LEN(AW1400)-LEN(SUBSTITUTE(AW1400,"Y","")),"")</f>
        <v/>
      </c>
      <c r="X1400" s="53">
        <f>5-(LEN(AV1400)-LEN(SUBSTITUTE(AV1400,"N","")))</f>
        <v/>
      </c>
      <c r="Y1400" s="54">
        <f>IF(AR1400=1,5-(LEN(AW1400)-LEN(SUBSTITUTE(AW1400,"N",""))),"")</f>
        <v/>
      </c>
      <c r="Z1400" s="55">
        <f>(V1400+5-X1400)/5</f>
        <v/>
      </c>
      <c r="AA1400" s="56">
        <f>IF(AR1400=1,(W1400+5-Y1400)/5,"")</f>
        <v/>
      </c>
      <c r="AB1400" s="57">
        <f>D1400*V1400/5</f>
        <v/>
      </c>
      <c r="AC1400" s="58">
        <f>IF(AR1400=1,D1400*W1400/5,"")</f>
        <v/>
      </c>
      <c r="AD1400" s="57">
        <f>D1400*X1400/5</f>
        <v/>
      </c>
      <c r="AE1400" s="58">
        <f>IF(AR1400=1,D1400*Y1400/5,"")</f>
        <v/>
      </c>
      <c r="AF1400" s="57">
        <f>D1400*Z1400</f>
        <v/>
      </c>
      <c r="AG1400" s="58">
        <f>IF(AR1400=1,D1400*AA1400,"")</f>
        <v/>
      </c>
      <c r="AH1400" s="14" t="inlineStr">
        <is>
          <t>Y: none | N: none | X: none | U: V1, V2, V3, V4, V5. See dataset-specific evidence note in MCDM_Grades and the complete rules in MCDM_Rubric.</t>
        </is>
      </c>
      <c r="AI1400" s="27" t="n"/>
      <c r="AJ1400" s="14" t="inlineStr">
        <is>
          <t>https://www.kaggle.com/datasets/patelravi07/enhanced-uav-pdd</t>
        </is>
      </c>
      <c r="AK1400" s="27" t="n"/>
      <c r="AL1400" s="14" t="inlineStr">
        <is>
          <t>P: primary documentation (not evaluator-verified data quality)</t>
        </is>
      </c>
      <c r="AM1400" s="27" t="n"/>
      <c r="AN1400" s="14" t="inlineStr">
        <is>
          <t>Kaggle dataset 6762526 v1</t>
        </is>
      </c>
      <c r="AO1400" s="27" t="n"/>
      <c r="AP1400" s="14" t="inlineStr">
        <is>
          <t>2026-09-07</t>
        </is>
      </c>
      <c r="AQ1400" s="27" t="n"/>
      <c r="AR1400" s="14">
        <f>IF(AND(AS1400=5,LEN(AW1400)=5,LEN(SUBSTITUTE(SUBSTITUTE(SUBSTITUTE(SUBSTITUTE(AW1400,"Y",""),"N",""),"U",""),"X",""))=0),1,0)</f>
        <v/>
      </c>
      <c r="AS1400" s="14">
        <f>COUNTA(G1400,J1400,M1400,P1400,S1400)</f>
        <v/>
      </c>
      <c r="AT1400" s="14">
        <f>SUM(IF(OR(G1400="Y",G1400="N",G1400="U",G1400="X"),IF(G1400=F1400,1,0),0),IF(OR(J1400="Y",J1400="N",J1400="U",J1400="X"),IF(J1400=I1400,1,0),0),IF(OR(M1400="Y",M1400="N",M1400="U",M1400="X"),IF(M1400=L1400,1,0),0),IF(OR(P1400="Y",P1400="N",P1400="U",P1400="X"),IF(P1400=O1400,1,0),0),IF(OR(S1400="Y",S1400="N",S1400="U",S1400="X"),IF(S1400=R1400,1,0),0))</f>
        <v/>
      </c>
      <c r="AU1400" s="14">
        <f>A1400&amp;"|"&amp;LEFT(C1400,1)</f>
        <v/>
      </c>
      <c r="AV1400" s="14">
        <f>F1400&amp;I1400&amp;L1400&amp;O1400&amp;R1400</f>
        <v/>
      </c>
      <c r="AW1400" s="14">
        <f>G1400&amp;J1400&amp;M1400&amp;P1400&amp;S1400</f>
        <v/>
      </c>
    </row>
    <row r="1401" ht="70" customHeight="1">
      <c r="A1401" s="14" t="inlineStr">
        <is>
          <t>DS-175</t>
        </is>
      </c>
      <c r="B1401" s="14" t="inlineStr">
        <is>
          <t>UAV-SEG-2025 / Enhanced UAV-PDD (Segmented Pavement Distress Dataset)</t>
        </is>
      </c>
      <c r="C1401" s="14" t="inlineStr">
        <is>
          <t>E Engineering Value</t>
        </is>
      </c>
      <c r="D1401" s="14">
        <f>MCDM_Settings!$D$14</f>
        <v/>
      </c>
      <c r="E1401" s="14" t="inlineStr">
        <is>
          <t>E1 Define the outcome</t>
        </is>
      </c>
      <c r="F1401" s="21" t="inlineStr">
        <is>
          <t>U</t>
        </is>
      </c>
      <c r="G1401" s="23" t="n"/>
      <c r="H1401" s="14" t="inlineStr">
        <is>
          <t>E2 Provide measurements</t>
        </is>
      </c>
      <c r="I1401" s="21" t="inlineStr">
        <is>
          <t>U</t>
        </is>
      </c>
      <c r="J1401" s="23" t="n"/>
      <c r="K1401" s="14" t="inlineStr">
        <is>
          <t>E3 Link the records</t>
        </is>
      </c>
      <c r="L1401" s="21" t="inlineStr">
        <is>
          <t>U</t>
        </is>
      </c>
      <c r="M1401" s="23" t="n"/>
      <c r="N1401" s="14" t="inlineStr">
        <is>
          <t>E4 Map agency needs</t>
        </is>
      </c>
      <c r="O1401" s="21" t="inlineStr">
        <is>
          <t>U</t>
        </is>
      </c>
      <c r="P1401" s="23" t="n"/>
      <c r="Q1401" s="14" t="inlineStr">
        <is>
          <t>E5 Validate the decision</t>
        </is>
      </c>
      <c r="R1401" s="21" t="inlineStr">
        <is>
          <t>U</t>
        </is>
      </c>
      <c r="S1401" s="23" t="n"/>
      <c r="T1401" s="14">
        <f>IF(Z1401=0,IF(ISNUMBER(SEARCH("X",AV1401)),"Unrated (0-5; X)","Unrated (0-5)"),IF(Z1401=1,V1401&amp;"/5",V1401&amp;"-"&amp;X1401&amp;"/5 (P"&amp;IF(ISNUMBER(SEARCH("X",AV1401)),"; X","")&amp;")"))</f>
        <v/>
      </c>
      <c r="U1401" s="26">
        <f>IF(AS1401=0,"",IF(AR1401=0,"Incomplete/invalid",IF(AA1401=0,IF(ISNUMBER(SEARCH("X",AW1401)),"Unrated (0-5; X)","Unrated (0-5)"),IF(AA1401=1,W1401&amp;"/5",W1401&amp;"-"&amp;Y1401&amp;"/5 (P"&amp;IF(ISNUMBER(SEARCH("X",AW1401)),"; X","")&amp;")"))))</f>
        <v/>
      </c>
      <c r="V1401" s="53">
        <f>LEN(AV1401)-LEN(SUBSTITUTE(AV1401,"Y",""))</f>
        <v/>
      </c>
      <c r="W1401" s="54">
        <f>IF(AR1401=1,LEN(AW1401)-LEN(SUBSTITUTE(AW1401,"Y","")),"")</f>
        <v/>
      </c>
      <c r="X1401" s="53">
        <f>5-(LEN(AV1401)-LEN(SUBSTITUTE(AV1401,"N","")))</f>
        <v/>
      </c>
      <c r="Y1401" s="54">
        <f>IF(AR1401=1,5-(LEN(AW1401)-LEN(SUBSTITUTE(AW1401,"N",""))),"")</f>
        <v/>
      </c>
      <c r="Z1401" s="55">
        <f>(V1401+5-X1401)/5</f>
        <v/>
      </c>
      <c r="AA1401" s="56">
        <f>IF(AR1401=1,(W1401+5-Y1401)/5,"")</f>
        <v/>
      </c>
      <c r="AB1401" s="57">
        <f>D1401*V1401/5</f>
        <v/>
      </c>
      <c r="AC1401" s="58">
        <f>IF(AR1401=1,D1401*W1401/5,"")</f>
        <v/>
      </c>
      <c r="AD1401" s="57">
        <f>D1401*X1401/5</f>
        <v/>
      </c>
      <c r="AE1401" s="58">
        <f>IF(AR1401=1,D1401*Y1401/5,"")</f>
        <v/>
      </c>
      <c r="AF1401" s="57">
        <f>D1401*Z1401</f>
        <v/>
      </c>
      <c r="AG1401" s="58">
        <f>IF(AR1401=1,D1401*AA1401,"")</f>
        <v/>
      </c>
      <c r="AH1401" s="14" t="inlineStr">
        <is>
          <t>Y: none | N: none | X: none | U: E1, E2, E3, E4, E5. See dataset-specific evidence note in MCDM_Grades and the complete rules in MCDM_Rubric.</t>
        </is>
      </c>
      <c r="AI1401" s="27" t="n"/>
      <c r="AJ1401" s="14" t="inlineStr">
        <is>
          <t>https://www.kaggle.com/datasets/patelravi07/enhanced-uav-pdd</t>
        </is>
      </c>
      <c r="AK1401" s="27" t="n"/>
      <c r="AL1401" s="14" t="inlineStr">
        <is>
          <t>P: primary documentation (not evaluator-verified data quality)</t>
        </is>
      </c>
      <c r="AM1401" s="27" t="n"/>
      <c r="AN1401" s="14" t="inlineStr">
        <is>
          <t>Kaggle dataset 6762526 v1</t>
        </is>
      </c>
      <c r="AO1401" s="27" t="n"/>
      <c r="AP1401" s="14" t="inlineStr">
        <is>
          <t>2026-09-07</t>
        </is>
      </c>
      <c r="AQ1401" s="27" t="n"/>
      <c r="AR1401" s="14">
        <f>IF(AND(AS1401=5,LEN(AW1401)=5,LEN(SUBSTITUTE(SUBSTITUTE(SUBSTITUTE(SUBSTITUTE(AW1401,"Y",""),"N",""),"U",""),"X",""))=0),1,0)</f>
        <v/>
      </c>
      <c r="AS1401" s="14">
        <f>COUNTA(G1401,J1401,M1401,P1401,S1401)</f>
        <v/>
      </c>
      <c r="AT1401" s="14">
        <f>SUM(IF(OR(G1401="Y",G1401="N",G1401="U",G1401="X"),IF(G1401=F1401,1,0),0),IF(OR(J1401="Y",J1401="N",J1401="U",J1401="X"),IF(J1401=I1401,1,0),0),IF(OR(M1401="Y",M1401="N",M1401="U",M1401="X"),IF(M1401=L1401,1,0),0),IF(OR(P1401="Y",P1401="N",P1401="U",P1401="X"),IF(P1401=O1401,1,0),0),IF(OR(S1401="Y",S1401="N",S1401="U",S1401="X"),IF(S1401=R1401,1,0),0))</f>
        <v/>
      </c>
      <c r="AU1401" s="14">
        <f>A1401&amp;"|"&amp;LEFT(C1401,1)</f>
        <v/>
      </c>
      <c r="AV1401" s="14">
        <f>F1401&amp;I1401&amp;L1401&amp;O1401&amp;R1401</f>
        <v/>
      </c>
      <c r="AW1401" s="14">
        <f>G1401&amp;J1401&amp;M1401&amp;P1401&amp;S1401</f>
        <v/>
      </c>
    </row>
    <row r="1402" ht="70" customHeight="1">
      <c r="A1402" s="14" t="inlineStr">
        <is>
          <t>DS-176</t>
        </is>
      </c>
      <c r="B1402" s="14" t="inlineStr">
        <is>
          <t>WARD-dataset (Weather-Aware Road Surface Condition Monitoring Dataset)</t>
        </is>
      </c>
      <c r="C1402" s="14" t="inlineStr">
        <is>
          <t>A Access</t>
        </is>
      </c>
      <c r="D1402" s="14">
        <f>MCDM_Settings!$D$7</f>
        <v/>
      </c>
      <c r="E1402" s="14" t="inlineStr">
        <is>
          <t>A1 Find the release</t>
        </is>
      </c>
      <c r="F1402" s="21" t="inlineStr">
        <is>
          <t>Y</t>
        </is>
      </c>
      <c r="G1402" s="23" t="n"/>
      <c r="H1402" s="14" t="inlineStr">
        <is>
          <t>A2 Get the data</t>
        </is>
      </c>
      <c r="I1402" s="21" t="inlineStr">
        <is>
          <t>Y</t>
        </is>
      </c>
      <c r="J1402" s="23" t="n"/>
      <c r="K1402" s="14" t="inlineStr">
        <is>
          <t>A3 Check the license</t>
        </is>
      </c>
      <c r="L1402" s="21" t="inlineStr">
        <is>
          <t>Y</t>
        </is>
      </c>
      <c r="M1402" s="23" t="n"/>
      <c r="N1402" s="14" t="inlineStr">
        <is>
          <t>A4 Check other rights</t>
        </is>
      </c>
      <c r="O1402" s="21" t="inlineStr">
        <is>
          <t>U</t>
        </is>
      </c>
      <c r="P1402" s="23" t="n"/>
      <c r="Q1402" s="14" t="inlineStr">
        <is>
          <t>A5 Open a sample</t>
        </is>
      </c>
      <c r="R1402" s="21" t="inlineStr">
        <is>
          <t>U</t>
        </is>
      </c>
      <c r="S1402" s="23" t="n"/>
      <c r="T1402" s="14">
        <f>IF(Z1402=0,IF(ISNUMBER(SEARCH("X",AV1402)),"Unrated (0-5; X)","Unrated (0-5)"),IF(Z1402=1,V1402&amp;"/5",V1402&amp;"-"&amp;X1402&amp;"/5 (P"&amp;IF(ISNUMBER(SEARCH("X",AV1402)),"; X","")&amp;")"))</f>
        <v/>
      </c>
      <c r="U1402" s="26">
        <f>IF(AS1402=0,"",IF(AR1402=0,"Incomplete/invalid",IF(AA1402=0,IF(ISNUMBER(SEARCH("X",AW1402)),"Unrated (0-5; X)","Unrated (0-5)"),IF(AA1402=1,W1402&amp;"/5",W1402&amp;"-"&amp;Y1402&amp;"/5 (P"&amp;IF(ISNUMBER(SEARCH("X",AW1402)),"; X","")&amp;")"))))</f>
        <v/>
      </c>
      <c r="V1402" s="53">
        <f>LEN(AV1402)-LEN(SUBSTITUTE(AV1402,"Y",""))</f>
        <v/>
      </c>
      <c r="W1402" s="54">
        <f>IF(AR1402=1,LEN(AW1402)-LEN(SUBSTITUTE(AW1402,"Y","")),"")</f>
        <v/>
      </c>
      <c r="X1402" s="53">
        <f>5-(LEN(AV1402)-LEN(SUBSTITUTE(AV1402,"N","")))</f>
        <v/>
      </c>
      <c r="Y1402" s="54">
        <f>IF(AR1402=1,5-(LEN(AW1402)-LEN(SUBSTITUTE(AW1402,"N",""))),"")</f>
        <v/>
      </c>
      <c r="Z1402" s="55">
        <f>(V1402+5-X1402)/5</f>
        <v/>
      </c>
      <c r="AA1402" s="56">
        <f>IF(AR1402=1,(W1402+5-Y1402)/5,"")</f>
        <v/>
      </c>
      <c r="AB1402" s="57">
        <f>D1402*V1402/5</f>
        <v/>
      </c>
      <c r="AC1402" s="58">
        <f>IF(AR1402=1,D1402*W1402/5,"")</f>
        <v/>
      </c>
      <c r="AD1402" s="57">
        <f>D1402*X1402/5</f>
        <v/>
      </c>
      <c r="AE1402" s="58">
        <f>IF(AR1402=1,D1402*Y1402/5,"")</f>
        <v/>
      </c>
      <c r="AF1402" s="57">
        <f>D1402*Z1402</f>
        <v/>
      </c>
      <c r="AG1402" s="58">
        <f>IF(AR1402=1,D1402*AA1402,"")</f>
        <v/>
      </c>
      <c r="AH1402" s="14" t="inlineStr">
        <is>
          <t>Y: A1, A2, A3 | N: none | X: none | U: A4, A5. See dataset-specific evidence note in MCDM_Grades and the complete rules in MCDM_Rubric.</t>
        </is>
      </c>
      <c r="AI1402" s="27" t="n"/>
      <c r="AJ1402" s="14" t="inlineStr">
        <is>
          <t>https://www.kaggle.com/datasets/adamnovozmsk/ward-weather-aware-road-dataset</t>
        </is>
      </c>
      <c r="AK1402" s="27" t="n"/>
      <c r="AL1402" s="14" t="inlineStr">
        <is>
          <t>P: primary documentation (not evaluator-verified data quality)</t>
        </is>
      </c>
      <c r="AM1402" s="27" t="n"/>
      <c r="AN1402" s="14" t="inlineStr">
        <is>
          <t>Kaggle dataset 6519912 v1</t>
        </is>
      </c>
      <c r="AO1402" s="27" t="n"/>
      <c r="AP1402" s="14" t="inlineStr">
        <is>
          <t>2026-09-07</t>
        </is>
      </c>
      <c r="AQ1402" s="27" t="n"/>
      <c r="AR1402" s="14">
        <f>IF(AND(AS1402=5,LEN(AW1402)=5,LEN(SUBSTITUTE(SUBSTITUTE(SUBSTITUTE(SUBSTITUTE(AW1402,"Y",""),"N",""),"U",""),"X",""))=0),1,0)</f>
        <v/>
      </c>
      <c r="AS1402" s="14">
        <f>COUNTA(G1402,J1402,M1402,P1402,S1402)</f>
        <v/>
      </c>
      <c r="AT1402" s="14">
        <f>SUM(IF(OR(G1402="Y",G1402="N",G1402="U",G1402="X"),IF(G1402=F1402,1,0),0),IF(OR(J1402="Y",J1402="N",J1402="U",J1402="X"),IF(J1402=I1402,1,0),0),IF(OR(M1402="Y",M1402="N",M1402="U",M1402="X"),IF(M1402=L1402,1,0),0),IF(OR(P1402="Y",P1402="N",P1402="U",P1402="X"),IF(P1402=O1402,1,0),0),IF(OR(S1402="Y",S1402="N",S1402="U",S1402="X"),IF(S1402=R1402,1,0),0))</f>
        <v/>
      </c>
      <c r="AU1402" s="14">
        <f>A1402&amp;"|"&amp;LEFT(C1402,1)</f>
        <v/>
      </c>
      <c r="AV1402" s="14">
        <f>F1402&amp;I1402&amp;L1402&amp;O1402&amp;R1402</f>
        <v/>
      </c>
      <c r="AW1402" s="14">
        <f>G1402&amp;J1402&amp;M1402&amp;P1402&amp;S1402</f>
        <v/>
      </c>
    </row>
    <row r="1403" ht="70" customHeight="1">
      <c r="A1403" s="14" t="inlineStr">
        <is>
          <t>DS-176</t>
        </is>
      </c>
      <c r="B1403" s="14" t="inlineStr">
        <is>
          <t>WARD-dataset (Weather-Aware Road Surface Condition Monitoring Dataset)</t>
        </is>
      </c>
      <c r="C1403" s="14" t="inlineStr">
        <is>
          <t>L Label Quality</t>
        </is>
      </c>
      <c r="D1403" s="14">
        <f>MCDM_Settings!$D$8</f>
        <v/>
      </c>
      <c r="E1403" s="14" t="inlineStr">
        <is>
          <t>L1 Define the targets</t>
        </is>
      </c>
      <c r="F1403" s="21" t="inlineStr">
        <is>
          <t>Y</t>
        </is>
      </c>
      <c r="G1403" s="23" t="n"/>
      <c r="H1403" s="14" t="inlineStr">
        <is>
          <t>L2 Explain the rules</t>
        </is>
      </c>
      <c r="I1403" s="21" t="inlineStr">
        <is>
          <t>U</t>
        </is>
      </c>
      <c r="J1403" s="23" t="n"/>
      <c r="K1403" s="14" t="inlineStr">
        <is>
          <t>L3 Identify the team</t>
        </is>
      </c>
      <c r="L1403" s="21" t="inlineStr">
        <is>
          <t>U</t>
        </is>
      </c>
      <c r="M1403" s="23" t="n"/>
      <c r="N1403" s="14" t="inlineStr">
        <is>
          <t>L4 Review and correct</t>
        </is>
      </c>
      <c r="O1403" s="21" t="inlineStr">
        <is>
          <t>U</t>
        </is>
      </c>
      <c r="P1403" s="23" t="n"/>
      <c r="Q1403" s="14" t="inlineStr">
        <is>
          <t>L5 Measure reliability</t>
        </is>
      </c>
      <c r="R1403" s="21" t="inlineStr">
        <is>
          <t>U</t>
        </is>
      </c>
      <c r="S1403" s="23" t="n"/>
      <c r="T1403" s="14">
        <f>IF(Z1403=0,IF(ISNUMBER(SEARCH("X",AV1403)),"Unrated (0-5; X)","Unrated (0-5)"),IF(Z1403=1,V1403&amp;"/5",V1403&amp;"-"&amp;X1403&amp;"/5 (P"&amp;IF(ISNUMBER(SEARCH("X",AV1403)),"; X","")&amp;")"))</f>
        <v/>
      </c>
      <c r="U1403" s="26">
        <f>IF(AS1403=0,"",IF(AR1403=0,"Incomplete/invalid",IF(AA1403=0,IF(ISNUMBER(SEARCH("X",AW1403)),"Unrated (0-5; X)","Unrated (0-5)"),IF(AA1403=1,W1403&amp;"/5",W1403&amp;"-"&amp;Y1403&amp;"/5 (P"&amp;IF(ISNUMBER(SEARCH("X",AW1403)),"; X","")&amp;")"))))</f>
        <v/>
      </c>
      <c r="V1403" s="53">
        <f>LEN(AV1403)-LEN(SUBSTITUTE(AV1403,"Y",""))</f>
        <v/>
      </c>
      <c r="W1403" s="54">
        <f>IF(AR1403=1,LEN(AW1403)-LEN(SUBSTITUTE(AW1403,"Y","")),"")</f>
        <v/>
      </c>
      <c r="X1403" s="53">
        <f>5-(LEN(AV1403)-LEN(SUBSTITUTE(AV1403,"N","")))</f>
        <v/>
      </c>
      <c r="Y1403" s="54">
        <f>IF(AR1403=1,5-(LEN(AW1403)-LEN(SUBSTITUTE(AW1403,"N",""))),"")</f>
        <v/>
      </c>
      <c r="Z1403" s="55">
        <f>(V1403+5-X1403)/5</f>
        <v/>
      </c>
      <c r="AA1403" s="56">
        <f>IF(AR1403=1,(W1403+5-Y1403)/5,"")</f>
        <v/>
      </c>
      <c r="AB1403" s="57">
        <f>D1403*V1403/5</f>
        <v/>
      </c>
      <c r="AC1403" s="58">
        <f>IF(AR1403=1,D1403*W1403/5,"")</f>
        <v/>
      </c>
      <c r="AD1403" s="57">
        <f>D1403*X1403/5</f>
        <v/>
      </c>
      <c r="AE1403" s="58">
        <f>IF(AR1403=1,D1403*Y1403/5,"")</f>
        <v/>
      </c>
      <c r="AF1403" s="57">
        <f>D1403*Z1403</f>
        <v/>
      </c>
      <c r="AG1403" s="58">
        <f>IF(AR1403=1,D1403*AA1403,"")</f>
        <v/>
      </c>
      <c r="AH1403" s="14" t="inlineStr">
        <is>
          <t>Y: L1 | N: none | X: none | U: L2, L3, L4, L5. See dataset-specific evidence note in MCDM_Grades and the complete rules in MCDM_Rubric.</t>
        </is>
      </c>
      <c r="AI1403" s="27" t="n"/>
      <c r="AJ1403" s="14" t="inlineStr">
        <is>
          <t>https://www.kaggle.com/datasets/adamnovozmsk/ward-weather-aware-road-dataset</t>
        </is>
      </c>
      <c r="AK1403" s="27" t="n"/>
      <c r="AL1403" s="14" t="inlineStr">
        <is>
          <t>P: primary documentation (not evaluator-verified data quality)</t>
        </is>
      </c>
      <c r="AM1403" s="27" t="n"/>
      <c r="AN1403" s="14" t="inlineStr">
        <is>
          <t>Kaggle dataset 6519912 v1</t>
        </is>
      </c>
      <c r="AO1403" s="27" t="n"/>
      <c r="AP1403" s="14" t="inlineStr">
        <is>
          <t>2026-09-07</t>
        </is>
      </c>
      <c r="AQ1403" s="27" t="n"/>
      <c r="AR1403" s="14">
        <f>IF(AND(AS1403=5,LEN(AW1403)=5,LEN(SUBSTITUTE(SUBSTITUTE(SUBSTITUTE(SUBSTITUTE(AW1403,"Y",""),"N",""),"U",""),"X",""))=0),1,0)</f>
        <v/>
      </c>
      <c r="AS1403" s="14">
        <f>COUNTA(G1403,J1403,M1403,P1403,S1403)</f>
        <v/>
      </c>
      <c r="AT1403" s="14">
        <f>SUM(IF(OR(G1403="Y",G1403="N",G1403="U",G1403="X"),IF(G1403=F1403,1,0),0),IF(OR(J1403="Y",J1403="N",J1403="U",J1403="X"),IF(J1403=I1403,1,0),0),IF(OR(M1403="Y",M1403="N",M1403="U",M1403="X"),IF(M1403=L1403,1,0),0),IF(OR(P1403="Y",P1403="N",P1403="U",P1403="X"),IF(P1403=O1403,1,0),0),IF(OR(S1403="Y",S1403="N",S1403="U",S1403="X"),IF(S1403=R1403,1,0),0))</f>
        <v/>
      </c>
      <c r="AU1403" s="14">
        <f>A1403&amp;"|"&amp;LEFT(C1403,1)</f>
        <v/>
      </c>
      <c r="AV1403" s="14">
        <f>F1403&amp;I1403&amp;L1403&amp;O1403&amp;R1403</f>
        <v/>
      </c>
      <c r="AW1403" s="14">
        <f>G1403&amp;J1403&amp;M1403&amp;P1403&amp;S1403</f>
        <v/>
      </c>
    </row>
    <row r="1404" ht="70" customHeight="1">
      <c r="A1404" s="14" t="inlineStr">
        <is>
          <t>DS-176</t>
        </is>
      </c>
      <c r="B1404" s="14" t="inlineStr">
        <is>
          <t>WARD-dataset (Weather-Aware Road Surface Condition Monitoring Dataset)</t>
        </is>
      </c>
      <c r="C1404" s="14" t="inlineStr">
        <is>
          <t>D Documentation</t>
        </is>
      </c>
      <c r="D1404" s="14">
        <f>MCDM_Settings!$D$9</f>
        <v/>
      </c>
      <c r="E1404" s="14" t="inlineStr">
        <is>
          <t>D1 Describe the files</t>
        </is>
      </c>
      <c r="F1404" s="21" t="inlineStr">
        <is>
          <t>U</t>
        </is>
      </c>
      <c r="G1404" s="23" t="n"/>
      <c r="H1404" s="14" t="inlineStr">
        <is>
          <t>D2 Explain the source</t>
        </is>
      </c>
      <c r="I1404" s="21" t="inlineStr">
        <is>
          <t>Y</t>
        </is>
      </c>
      <c r="J1404" s="23" t="n"/>
      <c r="K1404" s="14" t="inlineStr">
        <is>
          <t>D3 Track the version</t>
        </is>
      </c>
      <c r="L1404" s="21" t="inlineStr">
        <is>
          <t>Y</t>
        </is>
      </c>
      <c r="M1404" s="23" t="n"/>
      <c r="N1404" s="14" t="inlineStr">
        <is>
          <t>D4 State the limits</t>
        </is>
      </c>
      <c r="O1404" s="21" t="inlineStr">
        <is>
          <t>Y</t>
        </is>
      </c>
      <c r="P1404" s="23" t="n"/>
      <c r="Q1404" s="14" t="inlineStr">
        <is>
          <t>D5 Locate the details</t>
        </is>
      </c>
      <c r="R1404" s="21" t="inlineStr">
        <is>
          <t>Y</t>
        </is>
      </c>
      <c r="S1404" s="23" t="n"/>
      <c r="T1404" s="14">
        <f>IF(Z1404=0,IF(ISNUMBER(SEARCH("X",AV1404)),"Unrated (0-5; X)","Unrated (0-5)"),IF(Z1404=1,V1404&amp;"/5",V1404&amp;"-"&amp;X1404&amp;"/5 (P"&amp;IF(ISNUMBER(SEARCH("X",AV1404)),"; X","")&amp;")"))</f>
        <v/>
      </c>
      <c r="U1404" s="26">
        <f>IF(AS1404=0,"",IF(AR1404=0,"Incomplete/invalid",IF(AA1404=0,IF(ISNUMBER(SEARCH("X",AW1404)),"Unrated (0-5; X)","Unrated (0-5)"),IF(AA1404=1,W1404&amp;"/5",W1404&amp;"-"&amp;Y1404&amp;"/5 (P"&amp;IF(ISNUMBER(SEARCH("X",AW1404)),"; X","")&amp;")"))))</f>
        <v/>
      </c>
      <c r="V1404" s="53">
        <f>LEN(AV1404)-LEN(SUBSTITUTE(AV1404,"Y",""))</f>
        <v/>
      </c>
      <c r="W1404" s="54">
        <f>IF(AR1404=1,LEN(AW1404)-LEN(SUBSTITUTE(AW1404,"Y","")),"")</f>
        <v/>
      </c>
      <c r="X1404" s="53">
        <f>5-(LEN(AV1404)-LEN(SUBSTITUTE(AV1404,"N","")))</f>
        <v/>
      </c>
      <c r="Y1404" s="54">
        <f>IF(AR1404=1,5-(LEN(AW1404)-LEN(SUBSTITUTE(AW1404,"N",""))),"")</f>
        <v/>
      </c>
      <c r="Z1404" s="55">
        <f>(V1404+5-X1404)/5</f>
        <v/>
      </c>
      <c r="AA1404" s="56">
        <f>IF(AR1404=1,(W1404+5-Y1404)/5,"")</f>
        <v/>
      </c>
      <c r="AB1404" s="57">
        <f>D1404*V1404/5</f>
        <v/>
      </c>
      <c r="AC1404" s="58">
        <f>IF(AR1404=1,D1404*W1404/5,"")</f>
        <v/>
      </c>
      <c r="AD1404" s="57">
        <f>D1404*X1404/5</f>
        <v/>
      </c>
      <c r="AE1404" s="58">
        <f>IF(AR1404=1,D1404*Y1404/5,"")</f>
        <v/>
      </c>
      <c r="AF1404" s="57">
        <f>D1404*Z1404</f>
        <v/>
      </c>
      <c r="AG1404" s="58">
        <f>IF(AR1404=1,D1404*AA1404,"")</f>
        <v/>
      </c>
      <c r="AH1404" s="14" t="inlineStr">
        <is>
          <t>Y: D2, D3, D4, D5 | N: none | X: none | U: D1. See dataset-specific evidence note in MCDM_Grades and the complete rules in MCDM_Rubric.</t>
        </is>
      </c>
      <c r="AI1404" s="27" t="n"/>
      <c r="AJ1404" s="14" t="inlineStr">
        <is>
          <t>https://www.kaggle.com/datasets/adamnovozmsk/ward-weather-aware-road-dataset</t>
        </is>
      </c>
      <c r="AK1404" s="27" t="n"/>
      <c r="AL1404" s="14" t="inlineStr">
        <is>
          <t>P: primary documentation (not evaluator-verified data quality)</t>
        </is>
      </c>
      <c r="AM1404" s="27" t="n"/>
      <c r="AN1404" s="14" t="inlineStr">
        <is>
          <t>Kaggle dataset 6519912 v1</t>
        </is>
      </c>
      <c r="AO1404" s="27" t="n"/>
      <c r="AP1404" s="14" t="inlineStr">
        <is>
          <t>2026-09-07</t>
        </is>
      </c>
      <c r="AQ1404" s="27" t="n"/>
      <c r="AR1404" s="14">
        <f>IF(AND(AS1404=5,LEN(AW1404)=5,LEN(SUBSTITUTE(SUBSTITUTE(SUBSTITUTE(SUBSTITUTE(AW1404,"Y",""),"N",""),"U",""),"X",""))=0),1,0)</f>
        <v/>
      </c>
      <c r="AS1404" s="14">
        <f>COUNTA(G1404,J1404,M1404,P1404,S1404)</f>
        <v/>
      </c>
      <c r="AT1404" s="14">
        <f>SUM(IF(OR(G1404="Y",G1404="N",G1404="U",G1404="X"),IF(G1404=F1404,1,0),0),IF(OR(J1404="Y",J1404="N",J1404="U",J1404="X"),IF(J1404=I1404,1,0),0),IF(OR(M1404="Y",M1404="N",M1404="U",M1404="X"),IF(M1404=L1404,1,0),0),IF(OR(P1404="Y",P1404="N",P1404="U",P1404="X"),IF(P1404=O1404,1,0),0),IF(OR(S1404="Y",S1404="N",S1404="U",S1404="X"),IF(S1404=R1404,1,0),0))</f>
        <v/>
      </c>
      <c r="AU1404" s="14">
        <f>A1404&amp;"|"&amp;LEFT(C1404,1)</f>
        <v/>
      </c>
      <c r="AV1404" s="14">
        <f>F1404&amp;I1404&amp;L1404&amp;O1404&amp;R1404</f>
        <v/>
      </c>
      <c r="AW1404" s="14">
        <f>G1404&amp;J1404&amp;M1404&amp;P1404&amp;S1404</f>
        <v/>
      </c>
    </row>
    <row r="1405" ht="70" customHeight="1">
      <c r="A1405" s="14" t="inlineStr">
        <is>
          <t>DS-176</t>
        </is>
      </c>
      <c r="B1405" s="14" t="inlineStr">
        <is>
          <t>WARD-dataset (Weather-Aware Road Surface Condition Monitoring Dataset)</t>
        </is>
      </c>
      <c r="C1405" s="14" t="inlineStr">
        <is>
          <t>C Sample Size</t>
        </is>
      </c>
      <c r="D1405" s="14">
        <f>MCDM_Settings!$D$10</f>
        <v/>
      </c>
      <c r="E1405" s="14" t="inlineStr">
        <is>
          <t>C1 Count originals</t>
        </is>
      </c>
      <c r="F1405" s="21" t="inlineStr">
        <is>
          <t>Y</t>
        </is>
      </c>
      <c r="G1405" s="23" t="n"/>
      <c r="H1405" s="14" t="inlineStr">
        <is>
          <t>C2 Count each class</t>
        </is>
      </c>
      <c r="I1405" s="21" t="inlineStr">
        <is>
          <t>U</t>
        </is>
      </c>
      <c r="J1405" s="23" t="n"/>
      <c r="K1405" s="14" t="inlineStr">
        <is>
          <t>C3 Count each group</t>
        </is>
      </c>
      <c r="L1405" s="21" t="inlineStr">
        <is>
          <t>U</t>
        </is>
      </c>
      <c r="M1405" s="23" t="n"/>
      <c r="N1405" s="14" t="inlineStr">
        <is>
          <t>C4 Count each split</t>
        </is>
      </c>
      <c r="O1405" s="21" t="inlineStr">
        <is>
          <t>U</t>
        </is>
      </c>
      <c r="P1405" s="23" t="n"/>
      <c r="Q1405" s="14" t="inlineStr">
        <is>
          <t>C5 Justify the size</t>
        </is>
      </c>
      <c r="R1405" s="21" t="inlineStr">
        <is>
          <t>U</t>
        </is>
      </c>
      <c r="S1405" s="23" t="n"/>
      <c r="T1405" s="14">
        <f>IF(Z1405=0,IF(ISNUMBER(SEARCH("X",AV1405)),"Unrated (0-5; X)","Unrated (0-5)"),IF(Z1405=1,V1405&amp;"/5",V1405&amp;"-"&amp;X1405&amp;"/5 (P"&amp;IF(ISNUMBER(SEARCH("X",AV1405)),"; X","")&amp;")"))</f>
        <v/>
      </c>
      <c r="U1405" s="26">
        <f>IF(AS1405=0,"",IF(AR1405=0,"Incomplete/invalid",IF(AA1405=0,IF(ISNUMBER(SEARCH("X",AW1405)),"Unrated (0-5; X)","Unrated (0-5)"),IF(AA1405=1,W1405&amp;"/5",W1405&amp;"-"&amp;Y1405&amp;"/5 (P"&amp;IF(ISNUMBER(SEARCH("X",AW1405)),"; X","")&amp;")"))))</f>
        <v/>
      </c>
      <c r="V1405" s="53">
        <f>LEN(AV1405)-LEN(SUBSTITUTE(AV1405,"Y",""))</f>
        <v/>
      </c>
      <c r="W1405" s="54">
        <f>IF(AR1405=1,LEN(AW1405)-LEN(SUBSTITUTE(AW1405,"Y","")),"")</f>
        <v/>
      </c>
      <c r="X1405" s="53">
        <f>5-(LEN(AV1405)-LEN(SUBSTITUTE(AV1405,"N","")))</f>
        <v/>
      </c>
      <c r="Y1405" s="54">
        <f>IF(AR1405=1,5-(LEN(AW1405)-LEN(SUBSTITUTE(AW1405,"N",""))),"")</f>
        <v/>
      </c>
      <c r="Z1405" s="55">
        <f>(V1405+5-X1405)/5</f>
        <v/>
      </c>
      <c r="AA1405" s="56">
        <f>IF(AR1405=1,(W1405+5-Y1405)/5,"")</f>
        <v/>
      </c>
      <c r="AB1405" s="57">
        <f>D1405*V1405/5</f>
        <v/>
      </c>
      <c r="AC1405" s="58">
        <f>IF(AR1405=1,D1405*W1405/5,"")</f>
        <v/>
      </c>
      <c r="AD1405" s="57">
        <f>D1405*X1405/5</f>
        <v/>
      </c>
      <c r="AE1405" s="58">
        <f>IF(AR1405=1,D1405*Y1405/5,"")</f>
        <v/>
      </c>
      <c r="AF1405" s="57">
        <f>D1405*Z1405</f>
        <v/>
      </c>
      <c r="AG1405" s="58">
        <f>IF(AR1405=1,D1405*AA1405,"")</f>
        <v/>
      </c>
      <c r="AH1405" s="14" t="inlineStr">
        <is>
          <t>Y: C1 | N: none | X: none | U: C2, C3, C4, C5. See dataset-specific evidence note in MCDM_Grades and the complete rules in MCDM_Rubric.</t>
        </is>
      </c>
      <c r="AI1405" s="27" t="n"/>
      <c r="AJ1405" s="14" t="inlineStr">
        <is>
          <t>https://www.kaggle.com/datasets/adamnovozmsk/ward-weather-aware-road-dataset</t>
        </is>
      </c>
      <c r="AK1405" s="27" t="n"/>
      <c r="AL1405" s="14" t="inlineStr">
        <is>
          <t>P: primary documentation (not evaluator-verified data quality)</t>
        </is>
      </c>
      <c r="AM1405" s="27" t="n"/>
      <c r="AN1405" s="14" t="inlineStr">
        <is>
          <t>Kaggle dataset 6519912 v1</t>
        </is>
      </c>
      <c r="AO1405" s="27" t="n"/>
      <c r="AP1405" s="14" t="inlineStr">
        <is>
          <t>2026-09-07</t>
        </is>
      </c>
      <c r="AQ1405" s="27" t="n"/>
      <c r="AR1405" s="14">
        <f>IF(AND(AS1405=5,LEN(AW1405)=5,LEN(SUBSTITUTE(SUBSTITUTE(SUBSTITUTE(SUBSTITUTE(AW1405,"Y",""),"N",""),"U",""),"X",""))=0),1,0)</f>
        <v/>
      </c>
      <c r="AS1405" s="14">
        <f>COUNTA(G1405,J1405,M1405,P1405,S1405)</f>
        <v/>
      </c>
      <c r="AT1405" s="14">
        <f>SUM(IF(OR(G1405="Y",G1405="N",G1405="U",G1405="X"),IF(G1405=F1405,1,0),0),IF(OR(J1405="Y",J1405="N",J1405="U",J1405="X"),IF(J1405=I1405,1,0),0),IF(OR(M1405="Y",M1405="N",M1405="U",M1405="X"),IF(M1405=L1405,1,0),0),IF(OR(P1405="Y",P1405="N",P1405="U",P1405="X"),IF(P1405=O1405,1,0),0),IF(OR(S1405="Y",S1405="N",S1405="U",S1405="X"),IF(S1405=R1405,1,0),0))</f>
        <v/>
      </c>
      <c r="AU1405" s="14">
        <f>A1405&amp;"|"&amp;LEFT(C1405,1)</f>
        <v/>
      </c>
      <c r="AV1405" s="14">
        <f>F1405&amp;I1405&amp;L1405&amp;O1405&amp;R1405</f>
        <v/>
      </c>
      <c r="AW1405" s="14">
        <f>G1405&amp;J1405&amp;M1405&amp;P1405&amp;S1405</f>
        <v/>
      </c>
    </row>
    <row r="1406" ht="70" customHeight="1">
      <c r="A1406" s="14" t="inlineStr">
        <is>
          <t>DS-176</t>
        </is>
      </c>
      <c r="B1406" s="14" t="inlineStr">
        <is>
          <t>WARD-dataset (Weather-Aware Road Surface Condition Monitoring Dataset)</t>
        </is>
      </c>
      <c r="C1406" s="14" t="inlineStr">
        <is>
          <t>R Domain Fit</t>
        </is>
      </c>
      <c r="D1406" s="14">
        <f>MCDM_Settings!$D$11</f>
        <v/>
      </c>
      <c r="E1406" s="14" t="inlineStr">
        <is>
          <t>R1 Define the domain</t>
        </is>
      </c>
      <c r="F1406" s="21" t="inlineStr">
        <is>
          <t>U</t>
        </is>
      </c>
      <c r="G1406" s="23" t="n"/>
      <c r="H1406" s="14" t="inlineStr">
        <is>
          <t>R2 Describe coverage</t>
        </is>
      </c>
      <c r="I1406" s="21" t="inlineStr">
        <is>
          <t>U</t>
        </is>
      </c>
      <c r="J1406" s="23" t="n"/>
      <c r="K1406" s="14" t="inlineStr">
        <is>
          <t>R3 Compare the target</t>
        </is>
      </c>
      <c r="L1406" s="21" t="inlineStr">
        <is>
          <t>U</t>
        </is>
      </c>
      <c r="M1406" s="23" t="n"/>
      <c r="N1406" s="14" t="inlineStr">
        <is>
          <t>R4 Check for bias</t>
        </is>
      </c>
      <c r="O1406" s="21" t="inlineStr">
        <is>
          <t>U</t>
        </is>
      </c>
      <c r="P1406" s="23" t="n"/>
      <c r="Q1406" s="14" t="inlineStr">
        <is>
          <t>R5 Test a new domain</t>
        </is>
      </c>
      <c r="R1406" s="21" t="inlineStr">
        <is>
          <t>U</t>
        </is>
      </c>
      <c r="S1406" s="23" t="n"/>
      <c r="T1406" s="14">
        <f>IF(Z1406=0,IF(ISNUMBER(SEARCH("X",AV1406)),"Unrated (0-5; X)","Unrated (0-5)"),IF(Z1406=1,V1406&amp;"/5",V1406&amp;"-"&amp;X1406&amp;"/5 (P"&amp;IF(ISNUMBER(SEARCH("X",AV1406)),"; X","")&amp;")"))</f>
        <v/>
      </c>
      <c r="U1406" s="26">
        <f>IF(AS1406=0,"",IF(AR1406=0,"Incomplete/invalid",IF(AA1406=0,IF(ISNUMBER(SEARCH("X",AW1406)),"Unrated (0-5; X)","Unrated (0-5)"),IF(AA1406=1,W1406&amp;"/5",W1406&amp;"-"&amp;Y1406&amp;"/5 (P"&amp;IF(ISNUMBER(SEARCH("X",AW1406)),"; X","")&amp;")"))))</f>
        <v/>
      </c>
      <c r="V1406" s="53">
        <f>LEN(AV1406)-LEN(SUBSTITUTE(AV1406,"Y",""))</f>
        <v/>
      </c>
      <c r="W1406" s="54">
        <f>IF(AR1406=1,LEN(AW1406)-LEN(SUBSTITUTE(AW1406,"Y","")),"")</f>
        <v/>
      </c>
      <c r="X1406" s="53">
        <f>5-(LEN(AV1406)-LEN(SUBSTITUTE(AV1406,"N","")))</f>
        <v/>
      </c>
      <c r="Y1406" s="54">
        <f>IF(AR1406=1,5-(LEN(AW1406)-LEN(SUBSTITUTE(AW1406,"N",""))),"")</f>
        <v/>
      </c>
      <c r="Z1406" s="55">
        <f>(V1406+5-X1406)/5</f>
        <v/>
      </c>
      <c r="AA1406" s="56">
        <f>IF(AR1406=1,(W1406+5-Y1406)/5,"")</f>
        <v/>
      </c>
      <c r="AB1406" s="57">
        <f>D1406*V1406/5</f>
        <v/>
      </c>
      <c r="AC1406" s="58">
        <f>IF(AR1406=1,D1406*W1406/5,"")</f>
        <v/>
      </c>
      <c r="AD1406" s="57">
        <f>D1406*X1406/5</f>
        <v/>
      </c>
      <c r="AE1406" s="58">
        <f>IF(AR1406=1,D1406*Y1406/5,"")</f>
        <v/>
      </c>
      <c r="AF1406" s="57">
        <f>D1406*Z1406</f>
        <v/>
      </c>
      <c r="AG1406" s="58">
        <f>IF(AR1406=1,D1406*AA1406,"")</f>
        <v/>
      </c>
      <c r="AH1406" s="14" t="inlineStr">
        <is>
          <t>Y: none | N: none | X: none | U: R1, R2, R3, R4, R5. See dataset-specific evidence note in MCDM_Grades and the complete rules in MCDM_Rubric.</t>
        </is>
      </c>
      <c r="AI1406" s="27" t="n"/>
      <c r="AJ1406" s="14" t="inlineStr">
        <is>
          <t>https://www.kaggle.com/datasets/adamnovozmsk/ward-weather-aware-road-dataset</t>
        </is>
      </c>
      <c r="AK1406" s="27" t="n"/>
      <c r="AL1406" s="14" t="inlineStr">
        <is>
          <t>P: primary documentation (not evaluator-verified data quality)</t>
        </is>
      </c>
      <c r="AM1406" s="27" t="n"/>
      <c r="AN1406" s="14" t="inlineStr">
        <is>
          <t>Kaggle dataset 6519912 v1</t>
        </is>
      </c>
      <c r="AO1406" s="27" t="n"/>
      <c r="AP1406" s="14" t="inlineStr">
        <is>
          <t>2026-09-07</t>
        </is>
      </c>
      <c r="AQ1406" s="27" t="n"/>
      <c r="AR1406" s="14">
        <f>IF(AND(AS1406=5,LEN(AW1406)=5,LEN(SUBSTITUTE(SUBSTITUTE(SUBSTITUTE(SUBSTITUTE(AW1406,"Y",""),"N",""),"U",""),"X",""))=0),1,0)</f>
        <v/>
      </c>
      <c r="AS1406" s="14">
        <f>COUNTA(G1406,J1406,M1406,P1406,S1406)</f>
        <v/>
      </c>
      <c r="AT1406" s="14">
        <f>SUM(IF(OR(G1406="Y",G1406="N",G1406="U",G1406="X"),IF(G1406=F1406,1,0),0),IF(OR(J1406="Y",J1406="N",J1406="U",J1406="X"),IF(J1406=I1406,1,0),0),IF(OR(M1406="Y",M1406="N",M1406="U",M1406="X"),IF(M1406=L1406,1,0),0),IF(OR(P1406="Y",P1406="N",P1406="U",P1406="X"),IF(P1406=O1406,1,0),0),IF(OR(S1406="Y",S1406="N",S1406="U",S1406="X"),IF(S1406=R1406,1,0),0))</f>
        <v/>
      </c>
      <c r="AU1406" s="14">
        <f>A1406&amp;"|"&amp;LEFT(C1406,1)</f>
        <v/>
      </c>
      <c r="AV1406" s="14">
        <f>F1406&amp;I1406&amp;L1406&amp;O1406&amp;R1406</f>
        <v/>
      </c>
      <c r="AW1406" s="14">
        <f>G1406&amp;J1406&amp;M1406&amp;P1406&amp;S1406</f>
        <v/>
      </c>
    </row>
    <row r="1407" ht="70" customHeight="1">
      <c r="A1407" s="14" t="inlineStr">
        <is>
          <t>DS-176</t>
        </is>
      </c>
      <c r="B1407" s="14" t="inlineStr">
        <is>
          <t>WARD-dataset (Weather-Aware Road Surface Condition Monitoring Dataset)</t>
        </is>
      </c>
      <c r="C1407" s="14" t="inlineStr">
        <is>
          <t>M Sensor Details</t>
        </is>
      </c>
      <c r="D1407" s="14">
        <f>MCDM_Settings!$D$12</f>
        <v/>
      </c>
      <c r="E1407" s="14" t="inlineStr">
        <is>
          <t>M1 Identify equipment</t>
        </is>
      </c>
      <c r="F1407" s="21" t="inlineStr">
        <is>
          <t>Y</t>
        </is>
      </c>
      <c r="G1407" s="23" t="n"/>
      <c r="H1407" s="14" t="inlineStr">
        <is>
          <t>M2 Specify the scale</t>
        </is>
      </c>
      <c r="I1407" s="21" t="inlineStr">
        <is>
          <t>U</t>
        </is>
      </c>
      <c r="J1407" s="23" t="n"/>
      <c r="K1407" s="14" t="inlineStr">
        <is>
          <t>M3 Locate the records</t>
        </is>
      </c>
      <c r="L1407" s="21" t="inlineStr">
        <is>
          <t>Y</t>
        </is>
      </c>
      <c r="M1407" s="23" t="n"/>
      <c r="N1407" s="14" t="inlineStr">
        <is>
          <t>M4 Report precision</t>
        </is>
      </c>
      <c r="O1407" s="21" t="inlineStr">
        <is>
          <t>U</t>
        </is>
      </c>
      <c r="P1407" s="23" t="n"/>
      <c r="Q1407" s="14" t="inlineStr">
        <is>
          <t>M5 Explain processing</t>
        </is>
      </c>
      <c r="R1407" s="21" t="inlineStr">
        <is>
          <t>Y</t>
        </is>
      </c>
      <c r="S1407" s="23" t="n"/>
      <c r="T1407" s="14">
        <f>IF(Z1407=0,IF(ISNUMBER(SEARCH("X",AV1407)),"Unrated (0-5; X)","Unrated (0-5)"),IF(Z1407=1,V1407&amp;"/5",V1407&amp;"-"&amp;X1407&amp;"/5 (P"&amp;IF(ISNUMBER(SEARCH("X",AV1407)),"; X","")&amp;")"))</f>
        <v/>
      </c>
      <c r="U1407" s="26">
        <f>IF(AS1407=0,"",IF(AR1407=0,"Incomplete/invalid",IF(AA1407=0,IF(ISNUMBER(SEARCH("X",AW1407)),"Unrated (0-5; X)","Unrated (0-5)"),IF(AA1407=1,W1407&amp;"/5",W1407&amp;"-"&amp;Y1407&amp;"/5 (P"&amp;IF(ISNUMBER(SEARCH("X",AW1407)),"; X","")&amp;")"))))</f>
        <v/>
      </c>
      <c r="V1407" s="53">
        <f>LEN(AV1407)-LEN(SUBSTITUTE(AV1407,"Y",""))</f>
        <v/>
      </c>
      <c r="W1407" s="54">
        <f>IF(AR1407=1,LEN(AW1407)-LEN(SUBSTITUTE(AW1407,"Y","")),"")</f>
        <v/>
      </c>
      <c r="X1407" s="53">
        <f>5-(LEN(AV1407)-LEN(SUBSTITUTE(AV1407,"N","")))</f>
        <v/>
      </c>
      <c r="Y1407" s="54">
        <f>IF(AR1407=1,5-(LEN(AW1407)-LEN(SUBSTITUTE(AW1407,"N",""))),"")</f>
        <v/>
      </c>
      <c r="Z1407" s="55">
        <f>(V1407+5-X1407)/5</f>
        <v/>
      </c>
      <c r="AA1407" s="56">
        <f>IF(AR1407=1,(W1407+5-Y1407)/5,"")</f>
        <v/>
      </c>
      <c r="AB1407" s="57">
        <f>D1407*V1407/5</f>
        <v/>
      </c>
      <c r="AC1407" s="58">
        <f>IF(AR1407=1,D1407*W1407/5,"")</f>
        <v/>
      </c>
      <c r="AD1407" s="57">
        <f>D1407*X1407/5</f>
        <v/>
      </c>
      <c r="AE1407" s="58">
        <f>IF(AR1407=1,D1407*Y1407/5,"")</f>
        <v/>
      </c>
      <c r="AF1407" s="57">
        <f>D1407*Z1407</f>
        <v/>
      </c>
      <c r="AG1407" s="58">
        <f>IF(AR1407=1,D1407*AA1407,"")</f>
        <v/>
      </c>
      <c r="AH1407" s="14" t="inlineStr">
        <is>
          <t>Y: M1, M3, M5 | N: none | X: none | U: M2, M4. See dataset-specific evidence note in MCDM_Grades and the complete rules in MCDM_Rubric.</t>
        </is>
      </c>
      <c r="AI1407" s="27" t="n"/>
      <c r="AJ1407" s="14" t="inlineStr">
        <is>
          <t>https://www.kaggle.com/datasets/adamnovozmsk/ward-weather-aware-road-dataset</t>
        </is>
      </c>
      <c r="AK1407" s="27" t="n"/>
      <c r="AL1407" s="14" t="inlineStr">
        <is>
          <t>P: primary documentation (not evaluator-verified data quality)</t>
        </is>
      </c>
      <c r="AM1407" s="27" t="n"/>
      <c r="AN1407" s="14" t="inlineStr">
        <is>
          <t>Kaggle dataset 6519912 v1</t>
        </is>
      </c>
      <c r="AO1407" s="27" t="n"/>
      <c r="AP1407" s="14" t="inlineStr">
        <is>
          <t>2026-09-07</t>
        </is>
      </c>
      <c r="AQ1407" s="27" t="n"/>
      <c r="AR1407" s="14">
        <f>IF(AND(AS1407=5,LEN(AW1407)=5,LEN(SUBSTITUTE(SUBSTITUTE(SUBSTITUTE(SUBSTITUTE(AW1407,"Y",""),"N",""),"U",""),"X",""))=0),1,0)</f>
        <v/>
      </c>
      <c r="AS1407" s="14">
        <f>COUNTA(G1407,J1407,M1407,P1407,S1407)</f>
        <v/>
      </c>
      <c r="AT1407" s="14">
        <f>SUM(IF(OR(G1407="Y",G1407="N",G1407="U",G1407="X"),IF(G1407=F1407,1,0),0),IF(OR(J1407="Y",J1407="N",J1407="U",J1407="X"),IF(J1407=I1407,1,0),0),IF(OR(M1407="Y",M1407="N",M1407="U",M1407="X"),IF(M1407=L1407,1,0),0),IF(OR(P1407="Y",P1407="N",P1407="U",P1407="X"),IF(P1407=O1407,1,0),0),IF(OR(S1407="Y",S1407="N",S1407="U",S1407="X"),IF(S1407=R1407,1,0),0))</f>
        <v/>
      </c>
      <c r="AU1407" s="14">
        <f>A1407&amp;"|"&amp;LEFT(C1407,1)</f>
        <v/>
      </c>
      <c r="AV1407" s="14">
        <f>F1407&amp;I1407&amp;L1407&amp;O1407&amp;R1407</f>
        <v/>
      </c>
      <c r="AW1407" s="14">
        <f>G1407&amp;J1407&amp;M1407&amp;P1407&amp;S1407</f>
        <v/>
      </c>
    </row>
    <row r="1408" ht="70" customHeight="1">
      <c r="A1408" s="14" t="inlineStr">
        <is>
          <t>DS-176</t>
        </is>
      </c>
      <c r="B1408" s="14" t="inlineStr">
        <is>
          <t>WARD-dataset (Weather-Aware Road Surface Condition Monitoring Dataset)</t>
        </is>
      </c>
      <c r="C1408" s="14" t="inlineStr">
        <is>
          <t>V Test Readiness</t>
        </is>
      </c>
      <c r="D1408" s="14">
        <f>MCDM_Settings!$D$13</f>
        <v/>
      </c>
      <c r="E1408" s="14" t="inlineStr">
        <is>
          <t>V1 Identify test data</t>
        </is>
      </c>
      <c r="F1408" s="21" t="inlineStr">
        <is>
          <t>U</t>
        </is>
      </c>
      <c r="G1408" s="23" t="n"/>
      <c r="H1408" s="14" t="inlineStr">
        <is>
          <t>V2 Define the splits</t>
        </is>
      </c>
      <c r="I1408" s="21" t="inlineStr">
        <is>
          <t>U</t>
        </is>
      </c>
      <c r="J1408" s="23" t="n"/>
      <c r="K1408" s="14" t="inlineStr">
        <is>
          <t>V3 Prevent leakage</t>
        </is>
      </c>
      <c r="L1408" s="21" t="inlineStr">
        <is>
          <t>U</t>
        </is>
      </c>
      <c r="M1408" s="23" t="n"/>
      <c r="N1408" s="14" t="inlineStr">
        <is>
          <t>V4 Provide a baseline</t>
        </is>
      </c>
      <c r="O1408" s="21" t="inlineStr">
        <is>
          <t>U</t>
        </is>
      </c>
      <c r="P1408" s="23" t="n"/>
      <c r="Q1408" s="14" t="inlineStr">
        <is>
          <t>V5 Report uncertainty</t>
        </is>
      </c>
      <c r="R1408" s="21" t="inlineStr">
        <is>
          <t>U</t>
        </is>
      </c>
      <c r="S1408" s="23" t="n"/>
      <c r="T1408" s="14">
        <f>IF(Z1408=0,IF(ISNUMBER(SEARCH("X",AV1408)),"Unrated (0-5; X)","Unrated (0-5)"),IF(Z1408=1,V1408&amp;"/5",V1408&amp;"-"&amp;X1408&amp;"/5 (P"&amp;IF(ISNUMBER(SEARCH("X",AV1408)),"; X","")&amp;")"))</f>
        <v/>
      </c>
      <c r="U1408" s="26">
        <f>IF(AS1408=0,"",IF(AR1408=0,"Incomplete/invalid",IF(AA1408=0,IF(ISNUMBER(SEARCH("X",AW1408)),"Unrated (0-5; X)","Unrated (0-5)"),IF(AA1408=1,W1408&amp;"/5",W1408&amp;"-"&amp;Y1408&amp;"/5 (P"&amp;IF(ISNUMBER(SEARCH("X",AW1408)),"; X","")&amp;")"))))</f>
        <v/>
      </c>
      <c r="V1408" s="53">
        <f>LEN(AV1408)-LEN(SUBSTITUTE(AV1408,"Y",""))</f>
        <v/>
      </c>
      <c r="W1408" s="54">
        <f>IF(AR1408=1,LEN(AW1408)-LEN(SUBSTITUTE(AW1408,"Y","")),"")</f>
        <v/>
      </c>
      <c r="X1408" s="53">
        <f>5-(LEN(AV1408)-LEN(SUBSTITUTE(AV1408,"N","")))</f>
        <v/>
      </c>
      <c r="Y1408" s="54">
        <f>IF(AR1408=1,5-(LEN(AW1408)-LEN(SUBSTITUTE(AW1408,"N",""))),"")</f>
        <v/>
      </c>
      <c r="Z1408" s="55">
        <f>(V1408+5-X1408)/5</f>
        <v/>
      </c>
      <c r="AA1408" s="56">
        <f>IF(AR1408=1,(W1408+5-Y1408)/5,"")</f>
        <v/>
      </c>
      <c r="AB1408" s="57">
        <f>D1408*V1408/5</f>
        <v/>
      </c>
      <c r="AC1408" s="58">
        <f>IF(AR1408=1,D1408*W1408/5,"")</f>
        <v/>
      </c>
      <c r="AD1408" s="57">
        <f>D1408*X1408/5</f>
        <v/>
      </c>
      <c r="AE1408" s="58">
        <f>IF(AR1408=1,D1408*Y1408/5,"")</f>
        <v/>
      </c>
      <c r="AF1408" s="57">
        <f>D1408*Z1408</f>
        <v/>
      </c>
      <c r="AG1408" s="58">
        <f>IF(AR1408=1,D1408*AA1408,"")</f>
        <v/>
      </c>
      <c r="AH1408" s="14" t="inlineStr">
        <is>
          <t>Y: none | N: none | X: none | U: V1, V2, V3, V4, V5. See dataset-specific evidence note in MCDM_Grades and the complete rules in MCDM_Rubric.</t>
        </is>
      </c>
      <c r="AI1408" s="27" t="n"/>
      <c r="AJ1408" s="14" t="inlineStr">
        <is>
          <t>https://www.kaggle.com/datasets/adamnovozmsk/ward-weather-aware-road-dataset</t>
        </is>
      </c>
      <c r="AK1408" s="27" t="n"/>
      <c r="AL1408" s="14" t="inlineStr">
        <is>
          <t>P: primary documentation (not evaluator-verified data quality)</t>
        </is>
      </c>
      <c r="AM1408" s="27" t="n"/>
      <c r="AN1408" s="14" t="inlineStr">
        <is>
          <t>Kaggle dataset 6519912 v1</t>
        </is>
      </c>
      <c r="AO1408" s="27" t="n"/>
      <c r="AP1408" s="14" t="inlineStr">
        <is>
          <t>2026-09-07</t>
        </is>
      </c>
      <c r="AQ1408" s="27" t="n"/>
      <c r="AR1408" s="14">
        <f>IF(AND(AS1408=5,LEN(AW1408)=5,LEN(SUBSTITUTE(SUBSTITUTE(SUBSTITUTE(SUBSTITUTE(AW1408,"Y",""),"N",""),"U",""),"X",""))=0),1,0)</f>
        <v/>
      </c>
      <c r="AS1408" s="14">
        <f>COUNTA(G1408,J1408,M1408,P1408,S1408)</f>
        <v/>
      </c>
      <c r="AT1408" s="14">
        <f>SUM(IF(OR(G1408="Y",G1408="N",G1408="U",G1408="X"),IF(G1408=F1408,1,0),0),IF(OR(J1408="Y",J1408="N",J1408="U",J1408="X"),IF(J1408=I1408,1,0),0),IF(OR(M1408="Y",M1408="N",M1408="U",M1408="X"),IF(M1408=L1408,1,0),0),IF(OR(P1408="Y",P1408="N",P1408="U",P1408="X"),IF(P1408=O1408,1,0),0),IF(OR(S1408="Y",S1408="N",S1408="U",S1408="X"),IF(S1408=R1408,1,0),0))</f>
        <v/>
      </c>
      <c r="AU1408" s="14">
        <f>A1408&amp;"|"&amp;LEFT(C1408,1)</f>
        <v/>
      </c>
      <c r="AV1408" s="14">
        <f>F1408&amp;I1408&amp;L1408&amp;O1408&amp;R1408</f>
        <v/>
      </c>
      <c r="AW1408" s="14">
        <f>G1408&amp;J1408&amp;M1408&amp;P1408&amp;S1408</f>
        <v/>
      </c>
    </row>
    <row r="1409" ht="70" customHeight="1">
      <c r="A1409" s="14" t="inlineStr">
        <is>
          <t>DS-176</t>
        </is>
      </c>
      <c r="B1409" s="14" t="inlineStr">
        <is>
          <t>WARD-dataset (Weather-Aware Road Surface Condition Monitoring Dataset)</t>
        </is>
      </c>
      <c r="C1409" s="14" t="inlineStr">
        <is>
          <t>E Engineering Value</t>
        </is>
      </c>
      <c r="D1409" s="14">
        <f>MCDM_Settings!$D$14</f>
        <v/>
      </c>
      <c r="E1409" s="14" t="inlineStr">
        <is>
          <t>E1 Define the outcome</t>
        </is>
      </c>
      <c r="F1409" s="21" t="inlineStr">
        <is>
          <t>U</t>
        </is>
      </c>
      <c r="G1409" s="23" t="n"/>
      <c r="H1409" s="14" t="inlineStr">
        <is>
          <t>E2 Provide measurements</t>
        </is>
      </c>
      <c r="I1409" s="21" t="inlineStr">
        <is>
          <t>U</t>
        </is>
      </c>
      <c r="J1409" s="23" t="n"/>
      <c r="K1409" s="14" t="inlineStr">
        <is>
          <t>E3 Link the records</t>
        </is>
      </c>
      <c r="L1409" s="21" t="inlineStr">
        <is>
          <t>U</t>
        </is>
      </c>
      <c r="M1409" s="23" t="n"/>
      <c r="N1409" s="14" t="inlineStr">
        <is>
          <t>E4 Map agency needs</t>
        </is>
      </c>
      <c r="O1409" s="21" t="inlineStr">
        <is>
          <t>U</t>
        </is>
      </c>
      <c r="P1409" s="23" t="n"/>
      <c r="Q1409" s="14" t="inlineStr">
        <is>
          <t>E5 Validate the decision</t>
        </is>
      </c>
      <c r="R1409" s="21" t="inlineStr">
        <is>
          <t>U</t>
        </is>
      </c>
      <c r="S1409" s="23" t="n"/>
      <c r="T1409" s="14">
        <f>IF(Z1409=0,IF(ISNUMBER(SEARCH("X",AV1409)),"Unrated (0-5; X)","Unrated (0-5)"),IF(Z1409=1,V1409&amp;"/5",V1409&amp;"-"&amp;X1409&amp;"/5 (P"&amp;IF(ISNUMBER(SEARCH("X",AV1409)),"; X","")&amp;")"))</f>
        <v/>
      </c>
      <c r="U1409" s="26">
        <f>IF(AS1409=0,"",IF(AR1409=0,"Incomplete/invalid",IF(AA1409=0,IF(ISNUMBER(SEARCH("X",AW1409)),"Unrated (0-5; X)","Unrated (0-5)"),IF(AA1409=1,W1409&amp;"/5",W1409&amp;"-"&amp;Y1409&amp;"/5 (P"&amp;IF(ISNUMBER(SEARCH("X",AW1409)),"; X","")&amp;")"))))</f>
        <v/>
      </c>
      <c r="V1409" s="53">
        <f>LEN(AV1409)-LEN(SUBSTITUTE(AV1409,"Y",""))</f>
        <v/>
      </c>
      <c r="W1409" s="54">
        <f>IF(AR1409=1,LEN(AW1409)-LEN(SUBSTITUTE(AW1409,"Y","")),"")</f>
        <v/>
      </c>
      <c r="X1409" s="53">
        <f>5-(LEN(AV1409)-LEN(SUBSTITUTE(AV1409,"N","")))</f>
        <v/>
      </c>
      <c r="Y1409" s="54">
        <f>IF(AR1409=1,5-(LEN(AW1409)-LEN(SUBSTITUTE(AW1409,"N",""))),"")</f>
        <v/>
      </c>
      <c r="Z1409" s="55">
        <f>(V1409+5-X1409)/5</f>
        <v/>
      </c>
      <c r="AA1409" s="56">
        <f>IF(AR1409=1,(W1409+5-Y1409)/5,"")</f>
        <v/>
      </c>
      <c r="AB1409" s="57">
        <f>D1409*V1409/5</f>
        <v/>
      </c>
      <c r="AC1409" s="58">
        <f>IF(AR1409=1,D1409*W1409/5,"")</f>
        <v/>
      </c>
      <c r="AD1409" s="57">
        <f>D1409*X1409/5</f>
        <v/>
      </c>
      <c r="AE1409" s="58">
        <f>IF(AR1409=1,D1409*Y1409/5,"")</f>
        <v/>
      </c>
      <c r="AF1409" s="57">
        <f>D1409*Z1409</f>
        <v/>
      </c>
      <c r="AG1409" s="58">
        <f>IF(AR1409=1,D1409*AA1409,"")</f>
        <v/>
      </c>
      <c r="AH1409" s="14" t="inlineStr">
        <is>
          <t>Y: none | N: none | X: none | U: E1, E2, E3, E4, E5. See dataset-specific evidence note in MCDM_Grades and the complete rules in MCDM_Rubric.</t>
        </is>
      </c>
      <c r="AI1409" s="27" t="n"/>
      <c r="AJ1409" s="14" t="inlineStr">
        <is>
          <t>https://www.kaggle.com/datasets/adamnovozmsk/ward-weather-aware-road-dataset</t>
        </is>
      </c>
      <c r="AK1409" s="27" t="n"/>
      <c r="AL1409" s="14" t="inlineStr">
        <is>
          <t>P: primary documentation (not evaluator-verified data quality)</t>
        </is>
      </c>
      <c r="AM1409" s="27" t="n"/>
      <c r="AN1409" s="14" t="inlineStr">
        <is>
          <t>Kaggle dataset 6519912 v1</t>
        </is>
      </c>
      <c r="AO1409" s="27" t="n"/>
      <c r="AP1409" s="14" t="inlineStr">
        <is>
          <t>2026-09-07</t>
        </is>
      </c>
      <c r="AQ1409" s="27" t="n"/>
      <c r="AR1409" s="14">
        <f>IF(AND(AS1409=5,LEN(AW1409)=5,LEN(SUBSTITUTE(SUBSTITUTE(SUBSTITUTE(SUBSTITUTE(AW1409,"Y",""),"N",""),"U",""),"X",""))=0),1,0)</f>
        <v/>
      </c>
      <c r="AS1409" s="14">
        <f>COUNTA(G1409,J1409,M1409,P1409,S1409)</f>
        <v/>
      </c>
      <c r="AT1409" s="14">
        <f>SUM(IF(OR(G1409="Y",G1409="N",G1409="U",G1409="X"),IF(G1409=F1409,1,0),0),IF(OR(J1409="Y",J1409="N",J1409="U",J1409="X"),IF(J1409=I1409,1,0),0),IF(OR(M1409="Y",M1409="N",M1409="U",M1409="X"),IF(M1409=L1409,1,0),0),IF(OR(P1409="Y",P1409="N",P1409="U",P1409="X"),IF(P1409=O1409,1,0),0),IF(OR(S1409="Y",S1409="N",S1409="U",S1409="X"),IF(S1409=R1409,1,0),0))</f>
        <v/>
      </c>
      <c r="AU1409" s="14">
        <f>A1409&amp;"|"&amp;LEFT(C1409,1)</f>
        <v/>
      </c>
      <c r="AV1409" s="14">
        <f>F1409&amp;I1409&amp;L1409&amp;O1409&amp;R1409</f>
        <v/>
      </c>
      <c r="AW1409" s="14">
        <f>G1409&amp;J1409&amp;M1409&amp;P1409&amp;S1409</f>
        <v/>
      </c>
    </row>
    <row r="1410" ht="70" customHeight="1">
      <c r="A1410" s="14" t="inlineStr">
        <is>
          <t>DS-177</t>
        </is>
      </c>
      <c r="B1410" s="14" t="inlineStr">
        <is>
          <t>AEL Road Crack Dataset</t>
        </is>
      </c>
      <c r="C1410" s="14" t="inlineStr">
        <is>
          <t>A Access</t>
        </is>
      </c>
      <c r="D1410" s="14">
        <f>MCDM_Settings!$D$7</f>
        <v/>
      </c>
      <c r="E1410" s="14" t="inlineStr">
        <is>
          <t>A1 Find the release</t>
        </is>
      </c>
      <c r="F1410" s="21" t="inlineStr">
        <is>
          <t>U</t>
        </is>
      </c>
      <c r="G1410" s="23" t="n"/>
      <c r="H1410" s="14" t="inlineStr">
        <is>
          <t>A2 Get the data</t>
        </is>
      </c>
      <c r="I1410" s="21" t="inlineStr">
        <is>
          <t>U</t>
        </is>
      </c>
      <c r="J1410" s="23" t="n"/>
      <c r="K1410" s="14" t="inlineStr">
        <is>
          <t>A3 Check the license</t>
        </is>
      </c>
      <c r="L1410" s="21" t="inlineStr">
        <is>
          <t>U</t>
        </is>
      </c>
      <c r="M1410" s="23" t="n"/>
      <c r="N1410" s="14" t="inlineStr">
        <is>
          <t>A4 Check other rights</t>
        </is>
      </c>
      <c r="O1410" s="21" t="inlineStr">
        <is>
          <t>U</t>
        </is>
      </c>
      <c r="P1410" s="23" t="n"/>
      <c r="Q1410" s="14" t="inlineStr">
        <is>
          <t>A5 Open a sample</t>
        </is>
      </c>
      <c r="R1410" s="21" t="inlineStr">
        <is>
          <t>U</t>
        </is>
      </c>
      <c r="S1410" s="23" t="n"/>
      <c r="T1410" s="14">
        <f>IF(Z1410=0,IF(ISNUMBER(SEARCH("X",AV1410)),"Unrated (0-5; X)","Unrated (0-5)"),IF(Z1410=1,V1410&amp;"/5",V1410&amp;"-"&amp;X1410&amp;"/5 (P"&amp;IF(ISNUMBER(SEARCH("X",AV1410)),"; X","")&amp;")"))</f>
        <v/>
      </c>
      <c r="U1410" s="26">
        <f>IF(AS1410=0,"",IF(AR1410=0,"Incomplete/invalid",IF(AA1410=0,IF(ISNUMBER(SEARCH("X",AW1410)),"Unrated (0-5; X)","Unrated (0-5)"),IF(AA1410=1,W1410&amp;"/5",W1410&amp;"-"&amp;Y1410&amp;"/5 (P"&amp;IF(ISNUMBER(SEARCH("X",AW1410)),"; X","")&amp;")"))))</f>
        <v/>
      </c>
      <c r="V1410" s="53">
        <f>LEN(AV1410)-LEN(SUBSTITUTE(AV1410,"Y",""))</f>
        <v/>
      </c>
      <c r="W1410" s="54">
        <f>IF(AR1410=1,LEN(AW1410)-LEN(SUBSTITUTE(AW1410,"Y","")),"")</f>
        <v/>
      </c>
      <c r="X1410" s="53">
        <f>5-(LEN(AV1410)-LEN(SUBSTITUTE(AV1410,"N","")))</f>
        <v/>
      </c>
      <c r="Y1410" s="54">
        <f>IF(AR1410=1,5-(LEN(AW1410)-LEN(SUBSTITUTE(AW1410,"N",""))),"")</f>
        <v/>
      </c>
      <c r="Z1410" s="55">
        <f>(V1410+5-X1410)/5</f>
        <v/>
      </c>
      <c r="AA1410" s="56">
        <f>IF(AR1410=1,(W1410+5-Y1410)/5,"")</f>
        <v/>
      </c>
      <c r="AB1410" s="57">
        <f>D1410*V1410/5</f>
        <v/>
      </c>
      <c r="AC1410" s="58">
        <f>IF(AR1410=1,D1410*W1410/5,"")</f>
        <v/>
      </c>
      <c r="AD1410" s="57">
        <f>D1410*X1410/5</f>
        <v/>
      </c>
      <c r="AE1410" s="58">
        <f>IF(AR1410=1,D1410*Y1410/5,"")</f>
        <v/>
      </c>
      <c r="AF1410" s="57">
        <f>D1410*Z1410</f>
        <v/>
      </c>
      <c r="AG1410" s="58">
        <f>IF(AR1410=1,D1410*AA1410,"")</f>
        <v/>
      </c>
      <c r="AH1410" s="14" t="inlineStr">
        <is>
          <t>Y: none | N: none | X: none | U: A1, A2, A3, A4, A5. See dataset-specific evidence note in MCDM_Grades and the complete rules in MCDM_Rubric.</t>
        </is>
      </c>
      <c r="AI1410" s="27" t="n"/>
      <c r="AJ1410" s="14" t="inlineStr">
        <is>
          <t>https://www.irit.fr/~Sylvie.Chambon/Crack_Detection_Database.html</t>
        </is>
      </c>
      <c r="AK1410" s="27" t="n"/>
      <c r="AL1410" s="14" t="inlineStr">
        <is>
          <t>P: primary documentation (not evaluator-verified data quality)</t>
        </is>
      </c>
      <c r="AM1410" s="27" t="n"/>
      <c r="AN1410" s="14" t="inlineStr">
        <is>
          <t>Documentation snapshot; payload release not fully pinned</t>
        </is>
      </c>
      <c r="AO1410" s="27" t="n"/>
      <c r="AP1410" s="14" t="inlineStr">
        <is>
          <t>2026-09-07</t>
        </is>
      </c>
      <c r="AQ1410" s="27" t="n"/>
      <c r="AR1410" s="14">
        <f>IF(AND(AS1410=5,LEN(AW1410)=5,LEN(SUBSTITUTE(SUBSTITUTE(SUBSTITUTE(SUBSTITUTE(AW1410,"Y",""),"N",""),"U",""),"X",""))=0),1,0)</f>
        <v/>
      </c>
      <c r="AS1410" s="14">
        <f>COUNTA(G1410,J1410,M1410,P1410,S1410)</f>
        <v/>
      </c>
      <c r="AT1410" s="14">
        <f>SUM(IF(OR(G1410="Y",G1410="N",G1410="U",G1410="X"),IF(G1410=F1410,1,0),0),IF(OR(J1410="Y",J1410="N",J1410="U",J1410="X"),IF(J1410=I1410,1,0),0),IF(OR(M1410="Y",M1410="N",M1410="U",M1410="X"),IF(M1410=L1410,1,0),0),IF(OR(P1410="Y",P1410="N",P1410="U",P1410="X"),IF(P1410=O1410,1,0),0),IF(OR(S1410="Y",S1410="N",S1410="U",S1410="X"),IF(S1410=R1410,1,0),0))</f>
        <v/>
      </c>
      <c r="AU1410" s="14">
        <f>A1410&amp;"|"&amp;LEFT(C1410,1)</f>
        <v/>
      </c>
      <c r="AV1410" s="14">
        <f>F1410&amp;I1410&amp;L1410&amp;O1410&amp;R1410</f>
        <v/>
      </c>
      <c r="AW1410" s="14">
        <f>G1410&amp;J1410&amp;M1410&amp;P1410&amp;S1410</f>
        <v/>
      </c>
    </row>
    <row r="1411" ht="70" customHeight="1">
      <c r="A1411" s="14" t="inlineStr">
        <is>
          <t>DS-177</t>
        </is>
      </c>
      <c r="B1411" s="14" t="inlineStr">
        <is>
          <t>AEL Road Crack Dataset</t>
        </is>
      </c>
      <c r="C1411" s="14" t="inlineStr">
        <is>
          <t>L Label Quality</t>
        </is>
      </c>
      <c r="D1411" s="14">
        <f>MCDM_Settings!$D$8</f>
        <v/>
      </c>
      <c r="E1411" s="14" t="inlineStr">
        <is>
          <t>L1 Define the targets</t>
        </is>
      </c>
      <c r="F1411" s="21" t="inlineStr">
        <is>
          <t>U</t>
        </is>
      </c>
      <c r="G1411" s="23" t="n"/>
      <c r="H1411" s="14" t="inlineStr">
        <is>
          <t>L2 Explain the rules</t>
        </is>
      </c>
      <c r="I1411" s="21" t="inlineStr">
        <is>
          <t>U</t>
        </is>
      </c>
      <c r="J1411" s="23" t="n"/>
      <c r="K1411" s="14" t="inlineStr">
        <is>
          <t>L3 Identify the team</t>
        </is>
      </c>
      <c r="L1411" s="21" t="inlineStr">
        <is>
          <t>U</t>
        </is>
      </c>
      <c r="M1411" s="23" t="n"/>
      <c r="N1411" s="14" t="inlineStr">
        <is>
          <t>L4 Review and correct</t>
        </is>
      </c>
      <c r="O1411" s="21" t="inlineStr">
        <is>
          <t>U</t>
        </is>
      </c>
      <c r="P1411" s="23" t="n"/>
      <c r="Q1411" s="14" t="inlineStr">
        <is>
          <t>L5 Measure reliability</t>
        </is>
      </c>
      <c r="R1411" s="21" t="inlineStr">
        <is>
          <t>U</t>
        </is>
      </c>
      <c r="S1411" s="23" t="n"/>
      <c r="T1411" s="14">
        <f>IF(Z1411=0,IF(ISNUMBER(SEARCH("X",AV1411)),"Unrated (0-5; X)","Unrated (0-5)"),IF(Z1411=1,V1411&amp;"/5",V1411&amp;"-"&amp;X1411&amp;"/5 (P"&amp;IF(ISNUMBER(SEARCH("X",AV1411)),"; X","")&amp;")"))</f>
        <v/>
      </c>
      <c r="U1411" s="26">
        <f>IF(AS1411=0,"",IF(AR1411=0,"Incomplete/invalid",IF(AA1411=0,IF(ISNUMBER(SEARCH("X",AW1411)),"Unrated (0-5; X)","Unrated (0-5)"),IF(AA1411=1,W1411&amp;"/5",W1411&amp;"-"&amp;Y1411&amp;"/5 (P"&amp;IF(ISNUMBER(SEARCH("X",AW1411)),"; X","")&amp;")"))))</f>
        <v/>
      </c>
      <c r="V1411" s="53">
        <f>LEN(AV1411)-LEN(SUBSTITUTE(AV1411,"Y",""))</f>
        <v/>
      </c>
      <c r="W1411" s="54">
        <f>IF(AR1411=1,LEN(AW1411)-LEN(SUBSTITUTE(AW1411,"Y","")),"")</f>
        <v/>
      </c>
      <c r="X1411" s="53">
        <f>5-(LEN(AV1411)-LEN(SUBSTITUTE(AV1411,"N","")))</f>
        <v/>
      </c>
      <c r="Y1411" s="54">
        <f>IF(AR1411=1,5-(LEN(AW1411)-LEN(SUBSTITUTE(AW1411,"N",""))),"")</f>
        <v/>
      </c>
      <c r="Z1411" s="55">
        <f>(V1411+5-X1411)/5</f>
        <v/>
      </c>
      <c r="AA1411" s="56">
        <f>IF(AR1411=1,(W1411+5-Y1411)/5,"")</f>
        <v/>
      </c>
      <c r="AB1411" s="57">
        <f>D1411*V1411/5</f>
        <v/>
      </c>
      <c r="AC1411" s="58">
        <f>IF(AR1411=1,D1411*W1411/5,"")</f>
        <v/>
      </c>
      <c r="AD1411" s="57">
        <f>D1411*X1411/5</f>
        <v/>
      </c>
      <c r="AE1411" s="58">
        <f>IF(AR1411=1,D1411*Y1411/5,"")</f>
        <v/>
      </c>
      <c r="AF1411" s="57">
        <f>D1411*Z1411</f>
        <v/>
      </c>
      <c r="AG1411" s="58">
        <f>IF(AR1411=1,D1411*AA1411,"")</f>
        <v/>
      </c>
      <c r="AH1411" s="14" t="inlineStr">
        <is>
          <t>Y: none | N: none | X: none | U: L1, L2, L3, L4, L5. See dataset-specific evidence note in MCDM_Grades and the complete rules in MCDM_Rubric.</t>
        </is>
      </c>
      <c r="AI1411" s="27" t="n"/>
      <c r="AJ1411" s="14" t="inlineStr">
        <is>
          <t>https://www.irit.fr/~Sylvie.Chambon/Crack_Detection_Database.html</t>
        </is>
      </c>
      <c r="AK1411" s="27" t="n"/>
      <c r="AL1411" s="14" t="inlineStr">
        <is>
          <t>P: primary documentation (not evaluator-verified data quality)</t>
        </is>
      </c>
      <c r="AM1411" s="27" t="n"/>
      <c r="AN1411" s="14" t="inlineStr">
        <is>
          <t>Documentation snapshot; payload release not fully pinned</t>
        </is>
      </c>
      <c r="AO1411" s="27" t="n"/>
      <c r="AP1411" s="14" t="inlineStr">
        <is>
          <t>2026-09-07</t>
        </is>
      </c>
      <c r="AQ1411" s="27" t="n"/>
      <c r="AR1411" s="14">
        <f>IF(AND(AS1411=5,LEN(AW1411)=5,LEN(SUBSTITUTE(SUBSTITUTE(SUBSTITUTE(SUBSTITUTE(AW1411,"Y",""),"N",""),"U",""),"X",""))=0),1,0)</f>
        <v/>
      </c>
      <c r="AS1411" s="14">
        <f>COUNTA(G1411,J1411,M1411,P1411,S1411)</f>
        <v/>
      </c>
      <c r="AT1411" s="14">
        <f>SUM(IF(OR(G1411="Y",G1411="N",G1411="U",G1411="X"),IF(G1411=F1411,1,0),0),IF(OR(J1411="Y",J1411="N",J1411="U",J1411="X"),IF(J1411=I1411,1,0),0),IF(OR(M1411="Y",M1411="N",M1411="U",M1411="X"),IF(M1411=L1411,1,0),0),IF(OR(P1411="Y",P1411="N",P1411="U",P1411="X"),IF(P1411=O1411,1,0),0),IF(OR(S1411="Y",S1411="N",S1411="U",S1411="X"),IF(S1411=R1411,1,0),0))</f>
        <v/>
      </c>
      <c r="AU1411" s="14">
        <f>A1411&amp;"|"&amp;LEFT(C1411,1)</f>
        <v/>
      </c>
      <c r="AV1411" s="14">
        <f>F1411&amp;I1411&amp;L1411&amp;O1411&amp;R1411</f>
        <v/>
      </c>
      <c r="AW1411" s="14">
        <f>G1411&amp;J1411&amp;M1411&amp;P1411&amp;S1411</f>
        <v/>
      </c>
    </row>
    <row r="1412" ht="70" customHeight="1">
      <c r="A1412" s="14" t="inlineStr">
        <is>
          <t>DS-177</t>
        </is>
      </c>
      <c r="B1412" s="14" t="inlineStr">
        <is>
          <t>AEL Road Crack Dataset</t>
        </is>
      </c>
      <c r="C1412" s="14" t="inlineStr">
        <is>
          <t>D Documentation</t>
        </is>
      </c>
      <c r="D1412" s="14">
        <f>MCDM_Settings!$D$9</f>
        <v/>
      </c>
      <c r="E1412" s="14" t="inlineStr">
        <is>
          <t>D1 Describe the files</t>
        </is>
      </c>
      <c r="F1412" s="21" t="inlineStr">
        <is>
          <t>U</t>
        </is>
      </c>
      <c r="G1412" s="23" t="n"/>
      <c r="H1412" s="14" t="inlineStr">
        <is>
          <t>D2 Explain the source</t>
        </is>
      </c>
      <c r="I1412" s="21" t="inlineStr">
        <is>
          <t>U</t>
        </is>
      </c>
      <c r="J1412" s="23" t="n"/>
      <c r="K1412" s="14" t="inlineStr">
        <is>
          <t>D3 Track the version</t>
        </is>
      </c>
      <c r="L1412" s="21" t="inlineStr">
        <is>
          <t>U</t>
        </is>
      </c>
      <c r="M1412" s="23" t="n"/>
      <c r="N1412" s="14" t="inlineStr">
        <is>
          <t>D4 State the limits</t>
        </is>
      </c>
      <c r="O1412" s="21" t="inlineStr">
        <is>
          <t>U</t>
        </is>
      </c>
      <c r="P1412" s="23" t="n"/>
      <c r="Q1412" s="14" t="inlineStr">
        <is>
          <t>D5 Locate the details</t>
        </is>
      </c>
      <c r="R1412" s="21" t="inlineStr">
        <is>
          <t>U</t>
        </is>
      </c>
      <c r="S1412" s="23" t="n"/>
      <c r="T1412" s="14">
        <f>IF(Z1412=0,IF(ISNUMBER(SEARCH("X",AV1412)),"Unrated (0-5; X)","Unrated (0-5)"),IF(Z1412=1,V1412&amp;"/5",V1412&amp;"-"&amp;X1412&amp;"/5 (P"&amp;IF(ISNUMBER(SEARCH("X",AV1412)),"; X","")&amp;")"))</f>
        <v/>
      </c>
      <c r="U1412" s="26">
        <f>IF(AS1412=0,"",IF(AR1412=0,"Incomplete/invalid",IF(AA1412=0,IF(ISNUMBER(SEARCH("X",AW1412)),"Unrated (0-5; X)","Unrated (0-5)"),IF(AA1412=1,W1412&amp;"/5",W1412&amp;"-"&amp;Y1412&amp;"/5 (P"&amp;IF(ISNUMBER(SEARCH("X",AW1412)),"; X","")&amp;")"))))</f>
        <v/>
      </c>
      <c r="V1412" s="53">
        <f>LEN(AV1412)-LEN(SUBSTITUTE(AV1412,"Y",""))</f>
        <v/>
      </c>
      <c r="W1412" s="54">
        <f>IF(AR1412=1,LEN(AW1412)-LEN(SUBSTITUTE(AW1412,"Y","")),"")</f>
        <v/>
      </c>
      <c r="X1412" s="53">
        <f>5-(LEN(AV1412)-LEN(SUBSTITUTE(AV1412,"N","")))</f>
        <v/>
      </c>
      <c r="Y1412" s="54">
        <f>IF(AR1412=1,5-(LEN(AW1412)-LEN(SUBSTITUTE(AW1412,"N",""))),"")</f>
        <v/>
      </c>
      <c r="Z1412" s="55">
        <f>(V1412+5-X1412)/5</f>
        <v/>
      </c>
      <c r="AA1412" s="56">
        <f>IF(AR1412=1,(W1412+5-Y1412)/5,"")</f>
        <v/>
      </c>
      <c r="AB1412" s="57">
        <f>D1412*V1412/5</f>
        <v/>
      </c>
      <c r="AC1412" s="58">
        <f>IF(AR1412=1,D1412*W1412/5,"")</f>
        <v/>
      </c>
      <c r="AD1412" s="57">
        <f>D1412*X1412/5</f>
        <v/>
      </c>
      <c r="AE1412" s="58">
        <f>IF(AR1412=1,D1412*Y1412/5,"")</f>
        <v/>
      </c>
      <c r="AF1412" s="57">
        <f>D1412*Z1412</f>
        <v/>
      </c>
      <c r="AG1412" s="58">
        <f>IF(AR1412=1,D1412*AA1412,"")</f>
        <v/>
      </c>
      <c r="AH1412" s="14" t="inlineStr">
        <is>
          <t>Y: none | N: none | X: none | U: D1, D2, D3, D4, D5. See dataset-specific evidence note in MCDM_Grades and the complete rules in MCDM_Rubric.</t>
        </is>
      </c>
      <c r="AI1412" s="27" t="n"/>
      <c r="AJ1412" s="14" t="inlineStr">
        <is>
          <t>https://www.irit.fr/~Sylvie.Chambon/Crack_Detection_Database.html</t>
        </is>
      </c>
      <c r="AK1412" s="27" t="n"/>
      <c r="AL1412" s="14" t="inlineStr">
        <is>
          <t>P: primary documentation (not evaluator-verified data quality)</t>
        </is>
      </c>
      <c r="AM1412" s="27" t="n"/>
      <c r="AN1412" s="14" t="inlineStr">
        <is>
          <t>Documentation snapshot; payload release not fully pinned</t>
        </is>
      </c>
      <c r="AO1412" s="27" t="n"/>
      <c r="AP1412" s="14" t="inlineStr">
        <is>
          <t>2026-09-07</t>
        </is>
      </c>
      <c r="AQ1412" s="27" t="n"/>
      <c r="AR1412" s="14">
        <f>IF(AND(AS1412=5,LEN(AW1412)=5,LEN(SUBSTITUTE(SUBSTITUTE(SUBSTITUTE(SUBSTITUTE(AW1412,"Y",""),"N",""),"U",""),"X",""))=0),1,0)</f>
        <v/>
      </c>
      <c r="AS1412" s="14">
        <f>COUNTA(G1412,J1412,M1412,P1412,S1412)</f>
        <v/>
      </c>
      <c r="AT1412" s="14">
        <f>SUM(IF(OR(G1412="Y",G1412="N",G1412="U",G1412="X"),IF(G1412=F1412,1,0),0),IF(OR(J1412="Y",J1412="N",J1412="U",J1412="X"),IF(J1412=I1412,1,0),0),IF(OR(M1412="Y",M1412="N",M1412="U",M1412="X"),IF(M1412=L1412,1,0),0),IF(OR(P1412="Y",P1412="N",P1412="U",P1412="X"),IF(P1412=O1412,1,0),0),IF(OR(S1412="Y",S1412="N",S1412="U",S1412="X"),IF(S1412=R1412,1,0),0))</f>
        <v/>
      </c>
      <c r="AU1412" s="14">
        <f>A1412&amp;"|"&amp;LEFT(C1412,1)</f>
        <v/>
      </c>
      <c r="AV1412" s="14">
        <f>F1412&amp;I1412&amp;L1412&amp;O1412&amp;R1412</f>
        <v/>
      </c>
      <c r="AW1412" s="14">
        <f>G1412&amp;J1412&amp;M1412&amp;P1412&amp;S1412</f>
        <v/>
      </c>
    </row>
    <row r="1413" ht="70" customHeight="1">
      <c r="A1413" s="14" t="inlineStr">
        <is>
          <t>DS-177</t>
        </is>
      </c>
      <c r="B1413" s="14" t="inlineStr">
        <is>
          <t>AEL Road Crack Dataset</t>
        </is>
      </c>
      <c r="C1413" s="14" t="inlineStr">
        <is>
          <t>C Sample Size</t>
        </is>
      </c>
      <c r="D1413" s="14">
        <f>MCDM_Settings!$D$10</f>
        <v/>
      </c>
      <c r="E1413" s="14" t="inlineStr">
        <is>
          <t>C1 Count originals</t>
        </is>
      </c>
      <c r="F1413" s="21" t="inlineStr">
        <is>
          <t>U</t>
        </is>
      </c>
      <c r="G1413" s="23" t="n"/>
      <c r="H1413" s="14" t="inlineStr">
        <is>
          <t>C2 Count each class</t>
        </is>
      </c>
      <c r="I1413" s="21" t="inlineStr">
        <is>
          <t>U</t>
        </is>
      </c>
      <c r="J1413" s="23" t="n"/>
      <c r="K1413" s="14" t="inlineStr">
        <is>
          <t>C3 Count each group</t>
        </is>
      </c>
      <c r="L1413" s="21" t="inlineStr">
        <is>
          <t>U</t>
        </is>
      </c>
      <c r="M1413" s="23" t="n"/>
      <c r="N1413" s="14" t="inlineStr">
        <is>
          <t>C4 Count each split</t>
        </is>
      </c>
      <c r="O1413" s="21" t="inlineStr">
        <is>
          <t>U</t>
        </is>
      </c>
      <c r="P1413" s="23" t="n"/>
      <c r="Q1413" s="14" t="inlineStr">
        <is>
          <t>C5 Justify the size</t>
        </is>
      </c>
      <c r="R1413" s="21" t="inlineStr">
        <is>
          <t>U</t>
        </is>
      </c>
      <c r="S1413" s="23" t="n"/>
      <c r="T1413" s="14">
        <f>IF(Z1413=0,IF(ISNUMBER(SEARCH("X",AV1413)),"Unrated (0-5; X)","Unrated (0-5)"),IF(Z1413=1,V1413&amp;"/5",V1413&amp;"-"&amp;X1413&amp;"/5 (P"&amp;IF(ISNUMBER(SEARCH("X",AV1413)),"; X","")&amp;")"))</f>
        <v/>
      </c>
      <c r="U1413" s="26">
        <f>IF(AS1413=0,"",IF(AR1413=0,"Incomplete/invalid",IF(AA1413=0,IF(ISNUMBER(SEARCH("X",AW1413)),"Unrated (0-5; X)","Unrated (0-5)"),IF(AA1413=1,W1413&amp;"/5",W1413&amp;"-"&amp;Y1413&amp;"/5 (P"&amp;IF(ISNUMBER(SEARCH("X",AW1413)),"; X","")&amp;")"))))</f>
        <v/>
      </c>
      <c r="V1413" s="53">
        <f>LEN(AV1413)-LEN(SUBSTITUTE(AV1413,"Y",""))</f>
        <v/>
      </c>
      <c r="W1413" s="54">
        <f>IF(AR1413=1,LEN(AW1413)-LEN(SUBSTITUTE(AW1413,"Y","")),"")</f>
        <v/>
      </c>
      <c r="X1413" s="53">
        <f>5-(LEN(AV1413)-LEN(SUBSTITUTE(AV1413,"N","")))</f>
        <v/>
      </c>
      <c r="Y1413" s="54">
        <f>IF(AR1413=1,5-(LEN(AW1413)-LEN(SUBSTITUTE(AW1413,"N",""))),"")</f>
        <v/>
      </c>
      <c r="Z1413" s="55">
        <f>(V1413+5-X1413)/5</f>
        <v/>
      </c>
      <c r="AA1413" s="56">
        <f>IF(AR1413=1,(W1413+5-Y1413)/5,"")</f>
        <v/>
      </c>
      <c r="AB1413" s="57">
        <f>D1413*V1413/5</f>
        <v/>
      </c>
      <c r="AC1413" s="58">
        <f>IF(AR1413=1,D1413*W1413/5,"")</f>
        <v/>
      </c>
      <c r="AD1413" s="57">
        <f>D1413*X1413/5</f>
        <v/>
      </c>
      <c r="AE1413" s="58">
        <f>IF(AR1413=1,D1413*Y1413/5,"")</f>
        <v/>
      </c>
      <c r="AF1413" s="57">
        <f>D1413*Z1413</f>
        <v/>
      </c>
      <c r="AG1413" s="58">
        <f>IF(AR1413=1,D1413*AA1413,"")</f>
        <v/>
      </c>
      <c r="AH1413" s="14" t="inlineStr">
        <is>
          <t>Y: none | N: none | X: none | U: C1, C2, C3, C4, C5. See dataset-specific evidence note in MCDM_Grades and the complete rules in MCDM_Rubric.</t>
        </is>
      </c>
      <c r="AI1413" s="27" t="n"/>
      <c r="AJ1413" s="14" t="inlineStr">
        <is>
          <t>https://www.irit.fr/~Sylvie.Chambon/Crack_Detection_Database.html</t>
        </is>
      </c>
      <c r="AK1413" s="27" t="n"/>
      <c r="AL1413" s="14" t="inlineStr">
        <is>
          <t>P: primary documentation (not evaluator-verified data quality)</t>
        </is>
      </c>
      <c r="AM1413" s="27" t="n"/>
      <c r="AN1413" s="14" t="inlineStr">
        <is>
          <t>Documentation snapshot; payload release not fully pinned</t>
        </is>
      </c>
      <c r="AO1413" s="27" t="n"/>
      <c r="AP1413" s="14" t="inlineStr">
        <is>
          <t>2026-09-07</t>
        </is>
      </c>
      <c r="AQ1413" s="27" t="n"/>
      <c r="AR1413" s="14">
        <f>IF(AND(AS1413=5,LEN(AW1413)=5,LEN(SUBSTITUTE(SUBSTITUTE(SUBSTITUTE(SUBSTITUTE(AW1413,"Y",""),"N",""),"U",""),"X",""))=0),1,0)</f>
        <v/>
      </c>
      <c r="AS1413" s="14">
        <f>COUNTA(G1413,J1413,M1413,P1413,S1413)</f>
        <v/>
      </c>
      <c r="AT1413" s="14">
        <f>SUM(IF(OR(G1413="Y",G1413="N",G1413="U",G1413="X"),IF(G1413=F1413,1,0),0),IF(OR(J1413="Y",J1413="N",J1413="U",J1413="X"),IF(J1413=I1413,1,0),0),IF(OR(M1413="Y",M1413="N",M1413="U",M1413="X"),IF(M1413=L1413,1,0),0),IF(OR(P1413="Y",P1413="N",P1413="U",P1413="X"),IF(P1413=O1413,1,0),0),IF(OR(S1413="Y",S1413="N",S1413="U",S1413="X"),IF(S1413=R1413,1,0),0))</f>
        <v/>
      </c>
      <c r="AU1413" s="14">
        <f>A1413&amp;"|"&amp;LEFT(C1413,1)</f>
        <v/>
      </c>
      <c r="AV1413" s="14">
        <f>F1413&amp;I1413&amp;L1413&amp;O1413&amp;R1413</f>
        <v/>
      </c>
      <c r="AW1413" s="14">
        <f>G1413&amp;J1413&amp;M1413&amp;P1413&amp;S1413</f>
        <v/>
      </c>
    </row>
    <row r="1414" ht="70" customHeight="1">
      <c r="A1414" s="14" t="inlineStr">
        <is>
          <t>DS-177</t>
        </is>
      </c>
      <c r="B1414" s="14" t="inlineStr">
        <is>
          <t>AEL Road Crack Dataset</t>
        </is>
      </c>
      <c r="C1414" s="14" t="inlineStr">
        <is>
          <t>R Domain Fit</t>
        </is>
      </c>
      <c r="D1414" s="14">
        <f>MCDM_Settings!$D$11</f>
        <v/>
      </c>
      <c r="E1414" s="14" t="inlineStr">
        <is>
          <t>R1 Define the domain</t>
        </is>
      </c>
      <c r="F1414" s="21" t="inlineStr">
        <is>
          <t>U</t>
        </is>
      </c>
      <c r="G1414" s="23" t="n"/>
      <c r="H1414" s="14" t="inlineStr">
        <is>
          <t>R2 Describe coverage</t>
        </is>
      </c>
      <c r="I1414" s="21" t="inlineStr">
        <is>
          <t>U</t>
        </is>
      </c>
      <c r="J1414" s="23" t="n"/>
      <c r="K1414" s="14" t="inlineStr">
        <is>
          <t>R3 Compare the target</t>
        </is>
      </c>
      <c r="L1414" s="21" t="inlineStr">
        <is>
          <t>U</t>
        </is>
      </c>
      <c r="M1414" s="23" t="n"/>
      <c r="N1414" s="14" t="inlineStr">
        <is>
          <t>R4 Check for bias</t>
        </is>
      </c>
      <c r="O1414" s="21" t="inlineStr">
        <is>
          <t>U</t>
        </is>
      </c>
      <c r="P1414" s="23" t="n"/>
      <c r="Q1414" s="14" t="inlineStr">
        <is>
          <t>R5 Test a new domain</t>
        </is>
      </c>
      <c r="R1414" s="21" t="inlineStr">
        <is>
          <t>U</t>
        </is>
      </c>
      <c r="S1414" s="23" t="n"/>
      <c r="T1414" s="14">
        <f>IF(Z1414=0,IF(ISNUMBER(SEARCH("X",AV1414)),"Unrated (0-5; X)","Unrated (0-5)"),IF(Z1414=1,V1414&amp;"/5",V1414&amp;"-"&amp;X1414&amp;"/5 (P"&amp;IF(ISNUMBER(SEARCH("X",AV1414)),"; X","")&amp;")"))</f>
        <v/>
      </c>
      <c r="U1414" s="26">
        <f>IF(AS1414=0,"",IF(AR1414=0,"Incomplete/invalid",IF(AA1414=0,IF(ISNUMBER(SEARCH("X",AW1414)),"Unrated (0-5; X)","Unrated (0-5)"),IF(AA1414=1,W1414&amp;"/5",W1414&amp;"-"&amp;Y1414&amp;"/5 (P"&amp;IF(ISNUMBER(SEARCH("X",AW1414)),"; X","")&amp;")"))))</f>
        <v/>
      </c>
      <c r="V1414" s="53">
        <f>LEN(AV1414)-LEN(SUBSTITUTE(AV1414,"Y",""))</f>
        <v/>
      </c>
      <c r="W1414" s="54">
        <f>IF(AR1414=1,LEN(AW1414)-LEN(SUBSTITUTE(AW1414,"Y","")),"")</f>
        <v/>
      </c>
      <c r="X1414" s="53">
        <f>5-(LEN(AV1414)-LEN(SUBSTITUTE(AV1414,"N","")))</f>
        <v/>
      </c>
      <c r="Y1414" s="54">
        <f>IF(AR1414=1,5-(LEN(AW1414)-LEN(SUBSTITUTE(AW1414,"N",""))),"")</f>
        <v/>
      </c>
      <c r="Z1414" s="55">
        <f>(V1414+5-X1414)/5</f>
        <v/>
      </c>
      <c r="AA1414" s="56">
        <f>IF(AR1414=1,(W1414+5-Y1414)/5,"")</f>
        <v/>
      </c>
      <c r="AB1414" s="57">
        <f>D1414*V1414/5</f>
        <v/>
      </c>
      <c r="AC1414" s="58">
        <f>IF(AR1414=1,D1414*W1414/5,"")</f>
        <v/>
      </c>
      <c r="AD1414" s="57">
        <f>D1414*X1414/5</f>
        <v/>
      </c>
      <c r="AE1414" s="58">
        <f>IF(AR1414=1,D1414*Y1414/5,"")</f>
        <v/>
      </c>
      <c r="AF1414" s="57">
        <f>D1414*Z1414</f>
        <v/>
      </c>
      <c r="AG1414" s="58">
        <f>IF(AR1414=1,D1414*AA1414,"")</f>
        <v/>
      </c>
      <c r="AH1414" s="14" t="inlineStr">
        <is>
          <t>Y: none | N: none | X: none | U: R1, R2, R3, R4, R5. See dataset-specific evidence note in MCDM_Grades and the complete rules in MCDM_Rubric.</t>
        </is>
      </c>
      <c r="AI1414" s="27" t="n"/>
      <c r="AJ1414" s="14" t="inlineStr">
        <is>
          <t>https://www.irit.fr/~Sylvie.Chambon/Crack_Detection_Database.html</t>
        </is>
      </c>
      <c r="AK1414" s="27" t="n"/>
      <c r="AL1414" s="14" t="inlineStr">
        <is>
          <t>P: primary documentation (not evaluator-verified data quality)</t>
        </is>
      </c>
      <c r="AM1414" s="27" t="n"/>
      <c r="AN1414" s="14" t="inlineStr">
        <is>
          <t>Documentation snapshot; payload release not fully pinned</t>
        </is>
      </c>
      <c r="AO1414" s="27" t="n"/>
      <c r="AP1414" s="14" t="inlineStr">
        <is>
          <t>2026-09-07</t>
        </is>
      </c>
      <c r="AQ1414" s="27" t="n"/>
      <c r="AR1414" s="14">
        <f>IF(AND(AS1414=5,LEN(AW1414)=5,LEN(SUBSTITUTE(SUBSTITUTE(SUBSTITUTE(SUBSTITUTE(AW1414,"Y",""),"N",""),"U",""),"X",""))=0),1,0)</f>
        <v/>
      </c>
      <c r="AS1414" s="14">
        <f>COUNTA(G1414,J1414,M1414,P1414,S1414)</f>
        <v/>
      </c>
      <c r="AT1414" s="14">
        <f>SUM(IF(OR(G1414="Y",G1414="N",G1414="U",G1414="X"),IF(G1414=F1414,1,0),0),IF(OR(J1414="Y",J1414="N",J1414="U",J1414="X"),IF(J1414=I1414,1,0),0),IF(OR(M1414="Y",M1414="N",M1414="U",M1414="X"),IF(M1414=L1414,1,0),0),IF(OR(P1414="Y",P1414="N",P1414="U",P1414="X"),IF(P1414=O1414,1,0),0),IF(OR(S1414="Y",S1414="N",S1414="U",S1414="X"),IF(S1414=R1414,1,0),0))</f>
        <v/>
      </c>
      <c r="AU1414" s="14">
        <f>A1414&amp;"|"&amp;LEFT(C1414,1)</f>
        <v/>
      </c>
      <c r="AV1414" s="14">
        <f>F1414&amp;I1414&amp;L1414&amp;O1414&amp;R1414</f>
        <v/>
      </c>
      <c r="AW1414" s="14">
        <f>G1414&amp;J1414&amp;M1414&amp;P1414&amp;S1414</f>
        <v/>
      </c>
    </row>
    <row r="1415" ht="70" customHeight="1">
      <c r="A1415" s="14" t="inlineStr">
        <is>
          <t>DS-177</t>
        </is>
      </c>
      <c r="B1415" s="14" t="inlineStr">
        <is>
          <t>AEL Road Crack Dataset</t>
        </is>
      </c>
      <c r="C1415" s="14" t="inlineStr">
        <is>
          <t>M Sensor Details</t>
        </is>
      </c>
      <c r="D1415" s="14">
        <f>MCDM_Settings!$D$12</f>
        <v/>
      </c>
      <c r="E1415" s="14" t="inlineStr">
        <is>
          <t>M1 Identify equipment</t>
        </is>
      </c>
      <c r="F1415" s="21" t="inlineStr">
        <is>
          <t>U</t>
        </is>
      </c>
      <c r="G1415" s="23" t="n"/>
      <c r="H1415" s="14" t="inlineStr">
        <is>
          <t>M2 Specify the scale</t>
        </is>
      </c>
      <c r="I1415" s="21" t="inlineStr">
        <is>
          <t>U</t>
        </is>
      </c>
      <c r="J1415" s="23" t="n"/>
      <c r="K1415" s="14" t="inlineStr">
        <is>
          <t>M3 Locate the records</t>
        </is>
      </c>
      <c r="L1415" s="21" t="inlineStr">
        <is>
          <t>U</t>
        </is>
      </c>
      <c r="M1415" s="23" t="n"/>
      <c r="N1415" s="14" t="inlineStr">
        <is>
          <t>M4 Report precision</t>
        </is>
      </c>
      <c r="O1415" s="21" t="inlineStr">
        <is>
          <t>U</t>
        </is>
      </c>
      <c r="P1415" s="23" t="n"/>
      <c r="Q1415" s="14" t="inlineStr">
        <is>
          <t>M5 Explain processing</t>
        </is>
      </c>
      <c r="R1415" s="21" t="inlineStr">
        <is>
          <t>U</t>
        </is>
      </c>
      <c r="S1415" s="23" t="n"/>
      <c r="T1415" s="14">
        <f>IF(Z1415=0,IF(ISNUMBER(SEARCH("X",AV1415)),"Unrated (0-5; X)","Unrated (0-5)"),IF(Z1415=1,V1415&amp;"/5",V1415&amp;"-"&amp;X1415&amp;"/5 (P"&amp;IF(ISNUMBER(SEARCH("X",AV1415)),"; X","")&amp;")"))</f>
        <v/>
      </c>
      <c r="U1415" s="26">
        <f>IF(AS1415=0,"",IF(AR1415=0,"Incomplete/invalid",IF(AA1415=0,IF(ISNUMBER(SEARCH("X",AW1415)),"Unrated (0-5; X)","Unrated (0-5)"),IF(AA1415=1,W1415&amp;"/5",W1415&amp;"-"&amp;Y1415&amp;"/5 (P"&amp;IF(ISNUMBER(SEARCH("X",AW1415)),"; X","")&amp;")"))))</f>
        <v/>
      </c>
      <c r="V1415" s="53">
        <f>LEN(AV1415)-LEN(SUBSTITUTE(AV1415,"Y",""))</f>
        <v/>
      </c>
      <c r="W1415" s="54">
        <f>IF(AR1415=1,LEN(AW1415)-LEN(SUBSTITUTE(AW1415,"Y","")),"")</f>
        <v/>
      </c>
      <c r="X1415" s="53">
        <f>5-(LEN(AV1415)-LEN(SUBSTITUTE(AV1415,"N","")))</f>
        <v/>
      </c>
      <c r="Y1415" s="54">
        <f>IF(AR1415=1,5-(LEN(AW1415)-LEN(SUBSTITUTE(AW1415,"N",""))),"")</f>
        <v/>
      </c>
      <c r="Z1415" s="55">
        <f>(V1415+5-X1415)/5</f>
        <v/>
      </c>
      <c r="AA1415" s="56">
        <f>IF(AR1415=1,(W1415+5-Y1415)/5,"")</f>
        <v/>
      </c>
      <c r="AB1415" s="57">
        <f>D1415*V1415/5</f>
        <v/>
      </c>
      <c r="AC1415" s="58">
        <f>IF(AR1415=1,D1415*W1415/5,"")</f>
        <v/>
      </c>
      <c r="AD1415" s="57">
        <f>D1415*X1415/5</f>
        <v/>
      </c>
      <c r="AE1415" s="58">
        <f>IF(AR1415=1,D1415*Y1415/5,"")</f>
        <v/>
      </c>
      <c r="AF1415" s="57">
        <f>D1415*Z1415</f>
        <v/>
      </c>
      <c r="AG1415" s="58">
        <f>IF(AR1415=1,D1415*AA1415,"")</f>
        <v/>
      </c>
      <c r="AH1415" s="14" t="inlineStr">
        <is>
          <t>Y: none | N: none | X: none | U: M1, M2, M3, M4, M5. See dataset-specific evidence note in MCDM_Grades and the complete rules in MCDM_Rubric.</t>
        </is>
      </c>
      <c r="AI1415" s="27" t="n"/>
      <c r="AJ1415" s="14" t="inlineStr">
        <is>
          <t>https://www.irit.fr/~Sylvie.Chambon/Crack_Detection_Database.html</t>
        </is>
      </c>
      <c r="AK1415" s="27" t="n"/>
      <c r="AL1415" s="14" t="inlineStr">
        <is>
          <t>P: primary documentation (not evaluator-verified data quality)</t>
        </is>
      </c>
      <c r="AM1415" s="27" t="n"/>
      <c r="AN1415" s="14" t="inlineStr">
        <is>
          <t>Documentation snapshot; payload release not fully pinned</t>
        </is>
      </c>
      <c r="AO1415" s="27" t="n"/>
      <c r="AP1415" s="14" t="inlineStr">
        <is>
          <t>2026-09-07</t>
        </is>
      </c>
      <c r="AQ1415" s="27" t="n"/>
      <c r="AR1415" s="14">
        <f>IF(AND(AS1415=5,LEN(AW1415)=5,LEN(SUBSTITUTE(SUBSTITUTE(SUBSTITUTE(SUBSTITUTE(AW1415,"Y",""),"N",""),"U",""),"X",""))=0),1,0)</f>
        <v/>
      </c>
      <c r="AS1415" s="14">
        <f>COUNTA(G1415,J1415,M1415,P1415,S1415)</f>
        <v/>
      </c>
      <c r="AT1415" s="14">
        <f>SUM(IF(OR(G1415="Y",G1415="N",G1415="U",G1415="X"),IF(G1415=F1415,1,0),0),IF(OR(J1415="Y",J1415="N",J1415="U",J1415="X"),IF(J1415=I1415,1,0),0),IF(OR(M1415="Y",M1415="N",M1415="U",M1415="X"),IF(M1415=L1415,1,0),0),IF(OR(P1415="Y",P1415="N",P1415="U",P1415="X"),IF(P1415=O1415,1,0),0),IF(OR(S1415="Y",S1415="N",S1415="U",S1415="X"),IF(S1415=R1415,1,0),0))</f>
        <v/>
      </c>
      <c r="AU1415" s="14">
        <f>A1415&amp;"|"&amp;LEFT(C1415,1)</f>
        <v/>
      </c>
      <c r="AV1415" s="14">
        <f>F1415&amp;I1415&amp;L1415&amp;O1415&amp;R1415</f>
        <v/>
      </c>
      <c r="AW1415" s="14">
        <f>G1415&amp;J1415&amp;M1415&amp;P1415&amp;S1415</f>
        <v/>
      </c>
    </row>
    <row r="1416" ht="70" customHeight="1">
      <c r="A1416" s="14" t="inlineStr">
        <is>
          <t>DS-177</t>
        </is>
      </c>
      <c r="B1416" s="14" t="inlineStr">
        <is>
          <t>AEL Road Crack Dataset</t>
        </is>
      </c>
      <c r="C1416" s="14" t="inlineStr">
        <is>
          <t>V Test Readiness</t>
        </is>
      </c>
      <c r="D1416" s="14">
        <f>MCDM_Settings!$D$13</f>
        <v/>
      </c>
      <c r="E1416" s="14" t="inlineStr">
        <is>
          <t>V1 Identify test data</t>
        </is>
      </c>
      <c r="F1416" s="21" t="inlineStr">
        <is>
          <t>U</t>
        </is>
      </c>
      <c r="G1416" s="23" t="n"/>
      <c r="H1416" s="14" t="inlineStr">
        <is>
          <t>V2 Define the splits</t>
        </is>
      </c>
      <c r="I1416" s="21" t="inlineStr">
        <is>
          <t>U</t>
        </is>
      </c>
      <c r="J1416" s="23" t="n"/>
      <c r="K1416" s="14" t="inlineStr">
        <is>
          <t>V3 Prevent leakage</t>
        </is>
      </c>
      <c r="L1416" s="21" t="inlineStr">
        <is>
          <t>U</t>
        </is>
      </c>
      <c r="M1416" s="23" t="n"/>
      <c r="N1416" s="14" t="inlineStr">
        <is>
          <t>V4 Provide a baseline</t>
        </is>
      </c>
      <c r="O1416" s="21" t="inlineStr">
        <is>
          <t>U</t>
        </is>
      </c>
      <c r="P1416" s="23" t="n"/>
      <c r="Q1416" s="14" t="inlineStr">
        <is>
          <t>V5 Report uncertainty</t>
        </is>
      </c>
      <c r="R1416" s="21" t="inlineStr">
        <is>
          <t>U</t>
        </is>
      </c>
      <c r="S1416" s="23" t="n"/>
      <c r="T1416" s="14">
        <f>IF(Z1416=0,IF(ISNUMBER(SEARCH("X",AV1416)),"Unrated (0-5; X)","Unrated (0-5)"),IF(Z1416=1,V1416&amp;"/5",V1416&amp;"-"&amp;X1416&amp;"/5 (P"&amp;IF(ISNUMBER(SEARCH("X",AV1416)),"; X","")&amp;")"))</f>
        <v/>
      </c>
      <c r="U1416" s="26">
        <f>IF(AS1416=0,"",IF(AR1416=0,"Incomplete/invalid",IF(AA1416=0,IF(ISNUMBER(SEARCH("X",AW1416)),"Unrated (0-5; X)","Unrated (0-5)"),IF(AA1416=1,W1416&amp;"/5",W1416&amp;"-"&amp;Y1416&amp;"/5 (P"&amp;IF(ISNUMBER(SEARCH("X",AW1416)),"; X","")&amp;")"))))</f>
        <v/>
      </c>
      <c r="V1416" s="53">
        <f>LEN(AV1416)-LEN(SUBSTITUTE(AV1416,"Y",""))</f>
        <v/>
      </c>
      <c r="W1416" s="54">
        <f>IF(AR1416=1,LEN(AW1416)-LEN(SUBSTITUTE(AW1416,"Y","")),"")</f>
        <v/>
      </c>
      <c r="X1416" s="53">
        <f>5-(LEN(AV1416)-LEN(SUBSTITUTE(AV1416,"N","")))</f>
        <v/>
      </c>
      <c r="Y1416" s="54">
        <f>IF(AR1416=1,5-(LEN(AW1416)-LEN(SUBSTITUTE(AW1416,"N",""))),"")</f>
        <v/>
      </c>
      <c r="Z1416" s="55">
        <f>(V1416+5-X1416)/5</f>
        <v/>
      </c>
      <c r="AA1416" s="56">
        <f>IF(AR1416=1,(W1416+5-Y1416)/5,"")</f>
        <v/>
      </c>
      <c r="AB1416" s="57">
        <f>D1416*V1416/5</f>
        <v/>
      </c>
      <c r="AC1416" s="58">
        <f>IF(AR1416=1,D1416*W1416/5,"")</f>
        <v/>
      </c>
      <c r="AD1416" s="57">
        <f>D1416*X1416/5</f>
        <v/>
      </c>
      <c r="AE1416" s="58">
        <f>IF(AR1416=1,D1416*Y1416/5,"")</f>
        <v/>
      </c>
      <c r="AF1416" s="57">
        <f>D1416*Z1416</f>
        <v/>
      </c>
      <c r="AG1416" s="58">
        <f>IF(AR1416=1,D1416*AA1416,"")</f>
        <v/>
      </c>
      <c r="AH1416" s="14" t="inlineStr">
        <is>
          <t>Y: none | N: none | X: none | U: V1, V2, V3, V4, V5. See dataset-specific evidence note in MCDM_Grades and the complete rules in MCDM_Rubric.</t>
        </is>
      </c>
      <c r="AI1416" s="27" t="n"/>
      <c r="AJ1416" s="14" t="inlineStr">
        <is>
          <t>https://www.irit.fr/~Sylvie.Chambon/Crack_Detection_Database.html</t>
        </is>
      </c>
      <c r="AK1416" s="27" t="n"/>
      <c r="AL1416" s="14" t="inlineStr">
        <is>
          <t>P: primary documentation (not evaluator-verified data quality)</t>
        </is>
      </c>
      <c r="AM1416" s="27" t="n"/>
      <c r="AN1416" s="14" t="inlineStr">
        <is>
          <t>Documentation snapshot; payload release not fully pinned</t>
        </is>
      </c>
      <c r="AO1416" s="27" t="n"/>
      <c r="AP1416" s="14" t="inlineStr">
        <is>
          <t>2026-09-07</t>
        </is>
      </c>
      <c r="AQ1416" s="27" t="n"/>
      <c r="AR1416" s="14">
        <f>IF(AND(AS1416=5,LEN(AW1416)=5,LEN(SUBSTITUTE(SUBSTITUTE(SUBSTITUTE(SUBSTITUTE(AW1416,"Y",""),"N",""),"U",""),"X",""))=0),1,0)</f>
        <v/>
      </c>
      <c r="AS1416" s="14">
        <f>COUNTA(G1416,J1416,M1416,P1416,S1416)</f>
        <v/>
      </c>
      <c r="AT1416" s="14">
        <f>SUM(IF(OR(G1416="Y",G1416="N",G1416="U",G1416="X"),IF(G1416=F1416,1,0),0),IF(OR(J1416="Y",J1416="N",J1416="U",J1416="X"),IF(J1416=I1416,1,0),0),IF(OR(M1416="Y",M1416="N",M1416="U",M1416="X"),IF(M1416=L1416,1,0),0),IF(OR(P1416="Y",P1416="N",P1416="U",P1416="X"),IF(P1416=O1416,1,0),0),IF(OR(S1416="Y",S1416="N",S1416="U",S1416="X"),IF(S1416=R1416,1,0),0))</f>
        <v/>
      </c>
      <c r="AU1416" s="14">
        <f>A1416&amp;"|"&amp;LEFT(C1416,1)</f>
        <v/>
      </c>
      <c r="AV1416" s="14">
        <f>F1416&amp;I1416&amp;L1416&amp;O1416&amp;R1416</f>
        <v/>
      </c>
      <c r="AW1416" s="14">
        <f>G1416&amp;J1416&amp;M1416&amp;P1416&amp;S1416</f>
        <v/>
      </c>
    </row>
    <row r="1417" ht="70" customHeight="1">
      <c r="A1417" s="14" t="inlineStr">
        <is>
          <t>DS-177</t>
        </is>
      </c>
      <c r="B1417" s="14" t="inlineStr">
        <is>
          <t>AEL Road Crack Dataset</t>
        </is>
      </c>
      <c r="C1417" s="14" t="inlineStr">
        <is>
          <t>E Engineering Value</t>
        </is>
      </c>
      <c r="D1417" s="14">
        <f>MCDM_Settings!$D$14</f>
        <v/>
      </c>
      <c r="E1417" s="14" t="inlineStr">
        <is>
          <t>E1 Define the outcome</t>
        </is>
      </c>
      <c r="F1417" s="21" t="inlineStr">
        <is>
          <t>U</t>
        </is>
      </c>
      <c r="G1417" s="23" t="n"/>
      <c r="H1417" s="14" t="inlineStr">
        <is>
          <t>E2 Provide measurements</t>
        </is>
      </c>
      <c r="I1417" s="21" t="inlineStr">
        <is>
          <t>U</t>
        </is>
      </c>
      <c r="J1417" s="23" t="n"/>
      <c r="K1417" s="14" t="inlineStr">
        <is>
          <t>E3 Link the records</t>
        </is>
      </c>
      <c r="L1417" s="21" t="inlineStr">
        <is>
          <t>U</t>
        </is>
      </c>
      <c r="M1417" s="23" t="n"/>
      <c r="N1417" s="14" t="inlineStr">
        <is>
          <t>E4 Map agency needs</t>
        </is>
      </c>
      <c r="O1417" s="21" t="inlineStr">
        <is>
          <t>U</t>
        </is>
      </c>
      <c r="P1417" s="23" t="n"/>
      <c r="Q1417" s="14" t="inlineStr">
        <is>
          <t>E5 Validate the decision</t>
        </is>
      </c>
      <c r="R1417" s="21" t="inlineStr">
        <is>
          <t>U</t>
        </is>
      </c>
      <c r="S1417" s="23" t="n"/>
      <c r="T1417" s="14">
        <f>IF(Z1417=0,IF(ISNUMBER(SEARCH("X",AV1417)),"Unrated (0-5; X)","Unrated (0-5)"),IF(Z1417=1,V1417&amp;"/5",V1417&amp;"-"&amp;X1417&amp;"/5 (P"&amp;IF(ISNUMBER(SEARCH("X",AV1417)),"; X","")&amp;")"))</f>
        <v/>
      </c>
      <c r="U1417" s="26">
        <f>IF(AS1417=0,"",IF(AR1417=0,"Incomplete/invalid",IF(AA1417=0,IF(ISNUMBER(SEARCH("X",AW1417)),"Unrated (0-5; X)","Unrated (0-5)"),IF(AA1417=1,W1417&amp;"/5",W1417&amp;"-"&amp;Y1417&amp;"/5 (P"&amp;IF(ISNUMBER(SEARCH("X",AW1417)),"; X","")&amp;")"))))</f>
        <v/>
      </c>
      <c r="V1417" s="53">
        <f>LEN(AV1417)-LEN(SUBSTITUTE(AV1417,"Y",""))</f>
        <v/>
      </c>
      <c r="W1417" s="54">
        <f>IF(AR1417=1,LEN(AW1417)-LEN(SUBSTITUTE(AW1417,"Y","")),"")</f>
        <v/>
      </c>
      <c r="X1417" s="53">
        <f>5-(LEN(AV1417)-LEN(SUBSTITUTE(AV1417,"N","")))</f>
        <v/>
      </c>
      <c r="Y1417" s="54">
        <f>IF(AR1417=1,5-(LEN(AW1417)-LEN(SUBSTITUTE(AW1417,"N",""))),"")</f>
        <v/>
      </c>
      <c r="Z1417" s="55">
        <f>(V1417+5-X1417)/5</f>
        <v/>
      </c>
      <c r="AA1417" s="56">
        <f>IF(AR1417=1,(W1417+5-Y1417)/5,"")</f>
        <v/>
      </c>
      <c r="AB1417" s="57">
        <f>D1417*V1417/5</f>
        <v/>
      </c>
      <c r="AC1417" s="58">
        <f>IF(AR1417=1,D1417*W1417/5,"")</f>
        <v/>
      </c>
      <c r="AD1417" s="57">
        <f>D1417*X1417/5</f>
        <v/>
      </c>
      <c r="AE1417" s="58">
        <f>IF(AR1417=1,D1417*Y1417/5,"")</f>
        <v/>
      </c>
      <c r="AF1417" s="57">
        <f>D1417*Z1417</f>
        <v/>
      </c>
      <c r="AG1417" s="58">
        <f>IF(AR1417=1,D1417*AA1417,"")</f>
        <v/>
      </c>
      <c r="AH1417" s="14" t="inlineStr">
        <is>
          <t>Y: none | N: none | X: none | U: E1, E2, E3, E4, E5. See dataset-specific evidence note in MCDM_Grades and the complete rules in MCDM_Rubric.</t>
        </is>
      </c>
      <c r="AI1417" s="27" t="n"/>
      <c r="AJ1417" s="14" t="inlineStr">
        <is>
          <t>https://www.irit.fr/~Sylvie.Chambon/Crack_Detection_Database.html</t>
        </is>
      </c>
      <c r="AK1417" s="27" t="n"/>
      <c r="AL1417" s="14" t="inlineStr">
        <is>
          <t>P: primary documentation (not evaluator-verified data quality)</t>
        </is>
      </c>
      <c r="AM1417" s="27" t="n"/>
      <c r="AN1417" s="14" t="inlineStr">
        <is>
          <t>Documentation snapshot; payload release not fully pinned</t>
        </is>
      </c>
      <c r="AO1417" s="27" t="n"/>
      <c r="AP1417" s="14" t="inlineStr">
        <is>
          <t>2026-09-07</t>
        </is>
      </c>
      <c r="AQ1417" s="27" t="n"/>
      <c r="AR1417" s="14">
        <f>IF(AND(AS1417=5,LEN(AW1417)=5,LEN(SUBSTITUTE(SUBSTITUTE(SUBSTITUTE(SUBSTITUTE(AW1417,"Y",""),"N",""),"U",""),"X",""))=0),1,0)</f>
        <v/>
      </c>
      <c r="AS1417" s="14">
        <f>COUNTA(G1417,J1417,M1417,P1417,S1417)</f>
        <v/>
      </c>
      <c r="AT1417" s="14">
        <f>SUM(IF(OR(G1417="Y",G1417="N",G1417="U",G1417="X"),IF(G1417=F1417,1,0),0),IF(OR(J1417="Y",J1417="N",J1417="U",J1417="X"),IF(J1417=I1417,1,0),0),IF(OR(M1417="Y",M1417="N",M1417="U",M1417="X"),IF(M1417=L1417,1,0),0),IF(OR(P1417="Y",P1417="N",P1417="U",P1417="X"),IF(P1417=O1417,1,0),0),IF(OR(S1417="Y",S1417="N",S1417="U",S1417="X"),IF(S1417=R1417,1,0),0))</f>
        <v/>
      </c>
      <c r="AU1417" s="14">
        <f>A1417&amp;"|"&amp;LEFT(C1417,1)</f>
        <v/>
      </c>
      <c r="AV1417" s="14">
        <f>F1417&amp;I1417&amp;L1417&amp;O1417&amp;R1417</f>
        <v/>
      </c>
      <c r="AW1417" s="14">
        <f>G1417&amp;J1417&amp;M1417&amp;P1417&amp;S1417</f>
        <v/>
      </c>
    </row>
  </sheetData>
  <conditionalFormatting sqref="F2:F1417">
    <cfRule type="cellIs" priority="1" operator="equal" dxfId="0">
      <formula>"Y"</formula>
    </cfRule>
    <cfRule type="cellIs" priority="2" operator="equal" dxfId="1">
      <formula>"N"</formula>
    </cfRule>
    <cfRule type="cellIs" priority="3" operator="equal" dxfId="2">
      <formula>"X"</formula>
    </cfRule>
  </conditionalFormatting>
  <conditionalFormatting sqref="G2:G1417">
    <cfRule type="cellIs" priority="4" operator="equal" dxfId="0">
      <formula>"Y"</formula>
    </cfRule>
    <cfRule type="cellIs" priority="5" operator="equal" dxfId="1">
      <formula>"N"</formula>
    </cfRule>
    <cfRule type="cellIs" priority="6" operator="equal" dxfId="2">
      <formula>"X"</formula>
    </cfRule>
  </conditionalFormatting>
  <conditionalFormatting sqref="I2:I1417">
    <cfRule type="cellIs" priority="7" operator="equal" dxfId="0">
      <formula>"Y"</formula>
    </cfRule>
    <cfRule type="cellIs" priority="8" operator="equal" dxfId="1">
      <formula>"N"</formula>
    </cfRule>
    <cfRule type="cellIs" priority="9" operator="equal" dxfId="2">
      <formula>"X"</formula>
    </cfRule>
  </conditionalFormatting>
  <conditionalFormatting sqref="J2:J1417">
    <cfRule type="cellIs" priority="10" operator="equal" dxfId="0">
      <formula>"Y"</formula>
    </cfRule>
    <cfRule type="cellIs" priority="11" operator="equal" dxfId="1">
      <formula>"N"</formula>
    </cfRule>
    <cfRule type="cellIs" priority="12" operator="equal" dxfId="2">
      <formula>"X"</formula>
    </cfRule>
  </conditionalFormatting>
  <conditionalFormatting sqref="L2:L1417">
    <cfRule type="cellIs" priority="13" operator="equal" dxfId="0">
      <formula>"Y"</formula>
    </cfRule>
    <cfRule type="cellIs" priority="14" operator="equal" dxfId="1">
      <formula>"N"</formula>
    </cfRule>
    <cfRule type="cellIs" priority="15" operator="equal" dxfId="2">
      <formula>"X"</formula>
    </cfRule>
  </conditionalFormatting>
  <conditionalFormatting sqref="M2:M1417">
    <cfRule type="cellIs" priority="16" operator="equal" dxfId="0">
      <formula>"Y"</formula>
    </cfRule>
    <cfRule type="cellIs" priority="17" operator="equal" dxfId="1">
      <formula>"N"</formula>
    </cfRule>
    <cfRule type="cellIs" priority="18" operator="equal" dxfId="2">
      <formula>"X"</formula>
    </cfRule>
  </conditionalFormatting>
  <conditionalFormatting sqref="O2:O1417">
    <cfRule type="cellIs" priority="19" operator="equal" dxfId="0">
      <formula>"Y"</formula>
    </cfRule>
    <cfRule type="cellIs" priority="20" operator="equal" dxfId="1">
      <formula>"N"</formula>
    </cfRule>
    <cfRule type="cellIs" priority="21" operator="equal" dxfId="2">
      <formula>"X"</formula>
    </cfRule>
  </conditionalFormatting>
  <conditionalFormatting sqref="P2:P1417">
    <cfRule type="cellIs" priority="22" operator="equal" dxfId="0">
      <formula>"Y"</formula>
    </cfRule>
    <cfRule type="cellIs" priority="23" operator="equal" dxfId="1">
      <formula>"N"</formula>
    </cfRule>
    <cfRule type="cellIs" priority="24" operator="equal" dxfId="2">
      <formula>"X"</formula>
    </cfRule>
  </conditionalFormatting>
  <conditionalFormatting sqref="R2:R1417">
    <cfRule type="cellIs" priority="25" operator="equal" dxfId="0">
      <formula>"Y"</formula>
    </cfRule>
    <cfRule type="cellIs" priority="26" operator="equal" dxfId="1">
      <formula>"N"</formula>
    </cfRule>
    <cfRule type="cellIs" priority="27" operator="equal" dxfId="2">
      <formula>"X"</formula>
    </cfRule>
  </conditionalFormatting>
  <conditionalFormatting sqref="S2:S1417">
    <cfRule type="cellIs" priority="28" operator="equal" dxfId="0">
      <formula>"Y"</formula>
    </cfRule>
    <cfRule type="cellIs" priority="29" operator="equal" dxfId="1">
      <formula>"N"</formula>
    </cfRule>
    <cfRule type="cellIs" priority="30" operator="equal" dxfId="2">
      <formula>"X"</formula>
    </cfRule>
  </conditionalFormatting>
  <dataValidations count="6">
    <dataValidation sqref="G2:G1417" showDropDown="0" showInputMessage="0" showErrorMessage="0" allowBlank="0" type="list">
      <formula1>"Y,N,U,X"</formula1>
    </dataValidation>
    <dataValidation sqref="J2:J1417" showDropDown="0" showInputMessage="0" showErrorMessage="0" allowBlank="0" type="list">
      <formula1>"Y,N,U,X"</formula1>
    </dataValidation>
    <dataValidation sqref="M2:M1417" showDropDown="0" showInputMessage="0" showErrorMessage="0" allowBlank="0" type="list">
      <formula1>"Y,N,U,X"</formula1>
    </dataValidation>
    <dataValidation sqref="P2:P1417" showDropDown="0" showInputMessage="0" showErrorMessage="0" allowBlank="0" type="list">
      <formula1>"Y,N,U,X"</formula1>
    </dataValidation>
    <dataValidation sqref="S2:S1417" showDropDown="0" showInputMessage="0" showErrorMessage="0" allowBlank="0" type="list">
      <formula1>"Y,N,U,X"</formula1>
    </dataValidation>
    <dataValidation sqref="AM2:AM1417" showDropDown="0" showInputMessage="0" showErrorMessage="0" allowBlank="0" type="list">
      <formula1>"P,F,T,U"</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087F8C"/>
    <outlinePr summaryBelow="1" summaryRight="1"/>
    <pageSetUpPr/>
  </sheetPr>
  <dimension ref="A1:AZ178"/>
  <sheetViews>
    <sheetView showGridLines="0" workbookViewId="0">
      <pane xSplit="2" ySplit="1" topLeftCell="C2" activePane="bottomRight" state="frozen"/>
      <selection activeCell="A1" sqref="A1"/>
    </sheetView>
  </sheetViews>
  <sheetFormatPr baseColWidth="8" defaultRowHeight="15"/>
  <cols>
    <col width="12" customWidth="1" min="1" max="1"/>
    <col width="40" customWidth="1" min="2" max="2"/>
    <col width="19" customWidth="1" min="3" max="3"/>
    <col width="19"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1" customWidth="1" min="28" max="28"/>
    <col width="21"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52" customWidth="1" min="40" max="40"/>
    <col width="52" customWidth="1" min="41" max="41"/>
    <col width="52" customWidth="1" min="42" max="42"/>
    <col width="52" customWidth="1" min="43" max="43"/>
    <col width="105" customWidth="1" min="44" max="44"/>
    <col width="105" customWidth="1" min="45" max="45"/>
    <col width="64" customWidth="1" min="46" max="46"/>
    <col width="64" customWidth="1" min="47" max="47"/>
    <col width="18" customWidth="1" min="48" max="48"/>
    <col width="18" customWidth="1" min="49" max="49"/>
    <col width="18" customWidth="1" min="50" max="50"/>
    <col width="18" customWidth="1" min="51" max="51"/>
    <col width="90" customWidth="1" min="52" max="52"/>
  </cols>
  <sheetData>
    <row r="1" ht="112" customHeight="1">
      <c r="A1" s="17" t="inlineStr">
        <is>
          <t>Dataset ID</t>
        </is>
      </c>
      <c r="B1" s="17" t="inlineStr">
        <is>
          <t>Dataset name</t>
        </is>
      </c>
      <c r="C1" s="17" t="inlineStr">
        <is>
          <t>AI overall grade</t>
        </is>
      </c>
      <c r="D1" s="24" t="inlineStr">
        <is>
          <t>Human overall grade</t>
        </is>
      </c>
      <c r="E1" s="17" t="inlineStr">
        <is>
          <t>AI confirmed /100</t>
        </is>
      </c>
      <c r="F1" s="24" t="inlineStr">
        <is>
          <t>Human confirmed /100</t>
        </is>
      </c>
      <c r="G1" s="17" t="inlineStr">
        <is>
          <t>AI upper /100</t>
        </is>
      </c>
      <c r="H1" s="24" t="inlineStr">
        <is>
          <t>Human upper /100</t>
        </is>
      </c>
      <c r="I1" s="17" t="inlineStr">
        <is>
          <t>AI resolved %</t>
        </is>
      </c>
      <c r="J1" s="24" t="inlineStr">
        <is>
          <t>Human resolved %</t>
        </is>
      </c>
      <c r="K1" s="24" t="inlineStr">
        <is>
          <t>Human completion %</t>
        </is>
      </c>
      <c r="L1" s="24" t="inlineStr">
        <is>
          <t>Human minus AI confirmed</t>
        </is>
      </c>
      <c r="M1" s="24" t="inlineStr">
        <is>
          <t>State agreement %</t>
        </is>
      </c>
      <c r="N1" s="17" t="inlineStr">
        <is>
          <t>AI Access /5</t>
        </is>
      </c>
      <c r="O1" s="24" t="inlineStr">
        <is>
          <t>Human Access /5</t>
        </is>
      </c>
      <c r="P1" s="17" t="inlineStr">
        <is>
          <t>AI Label Quality /5</t>
        </is>
      </c>
      <c r="Q1" s="24" t="inlineStr">
        <is>
          <t>Human Label Quality /5</t>
        </is>
      </c>
      <c r="R1" s="17" t="inlineStr">
        <is>
          <t>AI Documentation /5</t>
        </is>
      </c>
      <c r="S1" s="24" t="inlineStr">
        <is>
          <t>Human Documentation /5</t>
        </is>
      </c>
      <c r="T1" s="17" t="inlineStr">
        <is>
          <t>AI Sample Size /5</t>
        </is>
      </c>
      <c r="U1" s="24" t="inlineStr">
        <is>
          <t>Human Sample Size /5</t>
        </is>
      </c>
      <c r="V1" s="17" t="inlineStr">
        <is>
          <t>AI Domain Fit /5</t>
        </is>
      </c>
      <c r="W1" s="24" t="inlineStr">
        <is>
          <t>Human Domain Fit /5</t>
        </is>
      </c>
      <c r="X1" s="17" t="inlineStr">
        <is>
          <t>AI Sensor Details /5</t>
        </is>
      </c>
      <c r="Y1" s="24" t="inlineStr">
        <is>
          <t>Human Sensor Details /5</t>
        </is>
      </c>
      <c r="Z1" s="17" t="inlineStr">
        <is>
          <t>AI Test Readiness /5</t>
        </is>
      </c>
      <c r="AA1" s="24" t="inlineStr">
        <is>
          <t>Human Test Readiness /5</t>
        </is>
      </c>
      <c r="AB1" s="17" t="inlineStr">
        <is>
          <t>AI Engineering Value /5</t>
        </is>
      </c>
      <c r="AC1" s="24" t="inlineStr">
        <is>
          <t>Human Engineering Value /5</t>
        </is>
      </c>
      <c r="AD1" s="17" t="inlineStr">
        <is>
          <t>AI eligibility</t>
        </is>
      </c>
      <c r="AE1" s="24" t="inlineStr">
        <is>
          <t>Human eligibility</t>
        </is>
      </c>
      <c r="AF1" s="17" t="inlineStr">
        <is>
          <t>AI G1 identity</t>
        </is>
      </c>
      <c r="AG1" s="24" t="inlineStr">
        <is>
          <t>Human G1 identity</t>
        </is>
      </c>
      <c r="AH1" s="17" t="inlineStr">
        <is>
          <t>AI G2 task</t>
        </is>
      </c>
      <c r="AI1" s="24" t="inlineStr">
        <is>
          <t>Human G2 task</t>
        </is>
      </c>
      <c r="AJ1" s="17" t="inlineStr">
        <is>
          <t>AI G3 rights + retrieval</t>
        </is>
      </c>
      <c r="AK1" s="24" t="inlineStr">
        <is>
          <t>Human G3 rights + retrieval</t>
        </is>
      </c>
      <c r="AL1" s="17" t="inlineStr">
        <is>
          <t>AI G4 leakage</t>
        </is>
      </c>
      <c r="AM1" s="24" t="inlineStr">
        <is>
          <t>Human G4 leakage</t>
        </is>
      </c>
      <c r="AN1" s="17" t="inlineStr">
        <is>
          <t>AI task scope / verify</t>
        </is>
      </c>
      <c r="AO1" s="24" t="inlineStr">
        <is>
          <t>Human task + target</t>
        </is>
      </c>
      <c r="AP1" s="17" t="inlineStr">
        <is>
          <t>AI release / evidence pin</t>
        </is>
      </c>
      <c r="AQ1" s="24" t="inlineStr">
        <is>
          <t>Human release / pin</t>
        </is>
      </c>
      <c r="AR1" s="17" t="inlineStr">
        <is>
          <t>AI dataset evidence note</t>
        </is>
      </c>
      <c r="AS1" s="24" t="inlineStr">
        <is>
          <t>Human dataset evidence note</t>
        </is>
      </c>
      <c r="AT1" s="17" t="inlineStr">
        <is>
          <t>AI primary source</t>
        </is>
      </c>
      <c r="AU1" s="24" t="inlineStr">
        <is>
          <t>Human primary source</t>
        </is>
      </c>
      <c r="AV1" s="17" t="inlineStr">
        <is>
          <t>AI review date</t>
        </is>
      </c>
      <c r="AW1" s="24" t="inlineStr">
        <is>
          <t>Human reviewer</t>
        </is>
      </c>
      <c r="AX1" s="24" t="inlineStr">
        <is>
          <t>Human review date</t>
        </is>
      </c>
      <c r="AY1" s="17" t="inlineStr">
        <is>
          <t>Human valid criteria helper</t>
        </is>
      </c>
      <c r="AZ1" s="17" t="inlineStr">
        <is>
          <t>Gate explanation</t>
        </is>
      </c>
    </row>
    <row r="2" ht="112" customHeight="1">
      <c r="A2" s="14" t="inlineStr">
        <is>
          <t>DS-001</t>
        </is>
      </c>
      <c r="B2" s="14" t="inlineStr">
        <is>
          <t>Asphalt Pavement Crack Data (class-foldered grayscale images)</t>
        </is>
      </c>
      <c r="C2" s="14">
        <f>IF(I2=0,"Unrated",IF(I2=1,"Resolved","Provisional"))</f>
        <v/>
      </c>
      <c r="D2" s="26">
        <f>IF(K2=0,"",IF(AY2&lt;8,"Incomplete/invalid",IF(J2=0,"Unrated",IF(J2=1,"Resolved","Provisional"))))</f>
        <v/>
      </c>
      <c r="E2" s="57">
        <f>SUMIF(MCDM_Checks!$A$2:$A$1417,$A2,MCDM_Checks!$AB$2:$AB$1417)</f>
        <v/>
      </c>
      <c r="F2" s="58">
        <f>IF(AY2=8,SUMIF(MCDM_Checks!$A$2:$A$1417,$A2,MCDM_Checks!$AC$2:$AC$1417),"")</f>
        <v/>
      </c>
      <c r="G2" s="57">
        <f>SUMIF(MCDM_Checks!$A$2:$A$1417,$A2,MCDM_Checks!$AD$2:$AD$1417)</f>
        <v/>
      </c>
      <c r="H2" s="58">
        <f>IF(AY2=8,SUMIF(MCDM_Checks!$A$2:$A$1417,$A2,MCDM_Checks!$AE$2:$AE$1417),"")</f>
        <v/>
      </c>
      <c r="I2" s="55">
        <f>SUMIF(MCDM_Checks!$A$2:$A$1417,$A2,MCDM_Checks!$AF$2:$AF$1417)/100</f>
        <v/>
      </c>
      <c r="J2" s="56">
        <f>IF(AY2=8,SUMIF(MCDM_Checks!$A$2:$A$1417,$A2,MCDM_Checks!$AG$2:$AG$1417)/100,"")</f>
        <v/>
      </c>
      <c r="K2" s="56">
        <f>SUMIF(MCDM_Checks!$A$2:$A$1417,$A2,MCDM_Checks!$AS$2:$AS$1417)/40</f>
        <v/>
      </c>
      <c r="L2" s="59">
        <f>IF(AY2=8,F2-E2,"")</f>
        <v/>
      </c>
      <c r="M2" s="56">
        <f>IF(K2=0,"",SUMIF(MCDM_Checks!$A$2:$A$1417,$A2,MCDM_Checks!$AT$2:$AT$1417)/SUMIF(MCDM_Checks!$A$2:$A$1417,$A2,MCDM_Checks!$AS$2:$AS$1417))</f>
        <v/>
      </c>
      <c r="N2" s="14">
        <f>IFERROR(INDEX(MCDM_Checks!$T$2:$T$1417,MATCH($A2&amp;"|A",MCDM_Checks!$AU$2:$AU$1417,0)),"")</f>
        <v/>
      </c>
      <c r="O2" s="26">
        <f>IFERROR(INDEX(MCDM_Checks!$U$2:$U$1417,MATCH($A2&amp;"|A",MCDM_Checks!$AU$2:$AU$1417,0)),"")</f>
        <v/>
      </c>
      <c r="P2" s="14">
        <f>IFERROR(INDEX(MCDM_Checks!$T$2:$T$1417,MATCH($A2&amp;"|L",MCDM_Checks!$AU$2:$AU$1417,0)),"")</f>
        <v/>
      </c>
      <c r="Q2" s="26">
        <f>IFERROR(INDEX(MCDM_Checks!$U$2:$U$1417,MATCH($A2&amp;"|L",MCDM_Checks!$AU$2:$AU$1417,0)),"")</f>
        <v/>
      </c>
      <c r="R2" s="14">
        <f>IFERROR(INDEX(MCDM_Checks!$T$2:$T$1417,MATCH($A2&amp;"|D",MCDM_Checks!$AU$2:$AU$1417,0)),"")</f>
        <v/>
      </c>
      <c r="S2" s="26">
        <f>IFERROR(INDEX(MCDM_Checks!$U$2:$U$1417,MATCH($A2&amp;"|D",MCDM_Checks!$AU$2:$AU$1417,0)),"")</f>
        <v/>
      </c>
      <c r="T2" s="14">
        <f>IFERROR(INDEX(MCDM_Checks!$T$2:$T$1417,MATCH($A2&amp;"|C",MCDM_Checks!$AU$2:$AU$1417,0)),"")</f>
        <v/>
      </c>
      <c r="U2" s="26">
        <f>IFERROR(INDEX(MCDM_Checks!$U$2:$U$1417,MATCH($A2&amp;"|C",MCDM_Checks!$AU$2:$AU$1417,0)),"")</f>
        <v/>
      </c>
      <c r="V2" s="14">
        <f>IFERROR(INDEX(MCDM_Checks!$T$2:$T$1417,MATCH($A2&amp;"|R",MCDM_Checks!$AU$2:$AU$1417,0)),"")</f>
        <v/>
      </c>
      <c r="W2" s="26">
        <f>IFERROR(INDEX(MCDM_Checks!$U$2:$U$1417,MATCH($A2&amp;"|R",MCDM_Checks!$AU$2:$AU$1417,0)),"")</f>
        <v/>
      </c>
      <c r="X2" s="14">
        <f>IFERROR(INDEX(MCDM_Checks!$T$2:$T$1417,MATCH($A2&amp;"|M",MCDM_Checks!$AU$2:$AU$1417,0)),"")</f>
        <v/>
      </c>
      <c r="Y2" s="26">
        <f>IFERROR(INDEX(MCDM_Checks!$U$2:$U$1417,MATCH($A2&amp;"|M",MCDM_Checks!$AU$2:$AU$1417,0)),"")</f>
        <v/>
      </c>
      <c r="Z2" s="14">
        <f>IFERROR(INDEX(MCDM_Checks!$T$2:$T$1417,MATCH($A2&amp;"|V",MCDM_Checks!$AU$2:$AU$1417,0)),"")</f>
        <v/>
      </c>
      <c r="AA2" s="26">
        <f>IFERROR(INDEX(MCDM_Checks!$U$2:$U$1417,MATCH($A2&amp;"|V",MCDM_Checks!$AU$2:$AU$1417,0)),"")</f>
        <v/>
      </c>
      <c r="AB2" s="14">
        <f>IFERROR(INDEX(MCDM_Checks!$T$2:$T$1417,MATCH($A2&amp;"|E",MCDM_Checks!$AU$2:$AU$1417,0)),"")</f>
        <v/>
      </c>
      <c r="AC2" s="26">
        <f>IFERROR(INDEX(MCDM_Checks!$U$2:$U$1417,MATCH($A2&amp;"|E",MCDM_Checks!$AU$2:$AU$1417,0)),"")</f>
        <v/>
      </c>
      <c r="AD2" s="14">
        <f>IF(SUM(IF(AF2="Fail",1,0),IF(AH2="Fail",1,0),IF(AJ2="Fail",1,0),IF(AL2="Fail",1,0))&gt;0,"Ineligible",IF(SUM(IF(AF2="Pass",1,0),IF(AH2="Pass",1,0),IF(AJ2="Pass",1,0),IF(AL2="Pass",1,0))=4,"Eligible","Pending"))</f>
        <v/>
      </c>
      <c r="AE2" s="26">
        <f>IF(COUNTA(AG2,AI2,AK2,AM2)=0,"",IF(SUM(IF(AG2="Fail",1,0),IF(AI2="Fail",1,0),IF(AK2="Fail",1,0),IF(AM2="Fail",1,0))&gt;0,"Ineligible",IF(SUM(IF(AG2="Pass",1,0),IF(AI2="Pass",1,0),IF(AK2="Pass",1,0),IF(AM2="Pass",1,0))=4,"Eligible","Pending")))</f>
        <v/>
      </c>
      <c r="AF2" s="14" t="inlineStr">
        <is>
          <t>Pass</t>
        </is>
      </c>
      <c r="AG2" s="27" t="n"/>
      <c r="AH2" s="14" t="inlineStr">
        <is>
          <t>Pending</t>
        </is>
      </c>
      <c r="AI2" s="27" t="n"/>
      <c r="AJ2" s="14" t="inlineStr">
        <is>
          <t>Pending</t>
        </is>
      </c>
      <c r="AK2" s="27" t="n"/>
      <c r="AL2" s="14" t="inlineStr">
        <is>
          <t>Pending</t>
        </is>
      </c>
      <c r="AM2" s="27" t="n"/>
      <c r="AN2" s="14" t="inlineStr">
        <is>
          <t>Classification</t>
        </is>
      </c>
      <c r="AO2" s="27" t="n"/>
      <c r="AP2" s="14" t="inlineStr">
        <is>
          <t>Documentation snapshot; payload release not fully pinned</t>
        </is>
      </c>
      <c r="AQ2" s="27" t="n"/>
      <c r="AR2" s="14" t="inlineStr">
        <is>
          <t>Official repository exposes JPG files and file hashes. No README or complete label definition was found; filenames alone do not establish an annotation protocol.</t>
        </is>
      </c>
      <c r="AS2" s="27" t="n"/>
      <c r="AT2" s="14" t="inlineStr">
        <is>
          <t>https://github.com/summoners29/Asphalt-Pavement-Crack-Data</t>
        </is>
      </c>
      <c r="AU2" s="27" t="n"/>
      <c r="AV2" s="14" t="inlineStr">
        <is>
          <t>2026-09-07</t>
        </is>
      </c>
      <c r="AW2" s="27" t="n"/>
      <c r="AX2" s="27" t="n"/>
      <c r="AY2" s="14">
        <f>SUMIF(MCDM_Checks!$A$2:$A$1417,$A2,MCDM_Checks!$AR$2:$AR$1417)</f>
        <v/>
      </c>
      <c r="AZ2" s="14" t="inlineStr">
        <is>
          <t>G1: chosen release identity. G2: evaluator target/task not yet fixed. G3: no sample opened; rights may be unresolved. G4: no payload/ancestry leakage audit executed. All four gates must Pass for Eligible.</t>
        </is>
      </c>
    </row>
    <row r="3" ht="112" customHeight="1">
      <c r="A3" s="14" t="inlineStr">
        <is>
          <t>DS-002</t>
        </is>
      </c>
      <c r="B3" s="14" t="inlineStr">
        <is>
          <t>Asphalt Pavement Distress Dataset (DSWMamba)</t>
        </is>
      </c>
      <c r="C3" s="14">
        <f>IF(I3=0,"Unrated",IF(I3=1,"Resolved","Provisional"))</f>
        <v/>
      </c>
      <c r="D3" s="26">
        <f>IF(K3=0,"",IF(AY3&lt;8,"Incomplete/invalid",IF(J3=0,"Unrated",IF(J3=1,"Resolved","Provisional"))))</f>
        <v/>
      </c>
      <c r="E3" s="57">
        <f>SUMIF(MCDM_Checks!$A$2:$A$1417,$A3,MCDM_Checks!$AB$2:$AB$1417)</f>
        <v/>
      </c>
      <c r="F3" s="58">
        <f>IF(AY3=8,SUMIF(MCDM_Checks!$A$2:$A$1417,$A3,MCDM_Checks!$AC$2:$AC$1417),"")</f>
        <v/>
      </c>
      <c r="G3" s="57">
        <f>SUMIF(MCDM_Checks!$A$2:$A$1417,$A3,MCDM_Checks!$AD$2:$AD$1417)</f>
        <v/>
      </c>
      <c r="H3" s="58">
        <f>IF(AY3=8,SUMIF(MCDM_Checks!$A$2:$A$1417,$A3,MCDM_Checks!$AE$2:$AE$1417),"")</f>
        <v/>
      </c>
      <c r="I3" s="55">
        <f>SUMIF(MCDM_Checks!$A$2:$A$1417,$A3,MCDM_Checks!$AF$2:$AF$1417)/100</f>
        <v/>
      </c>
      <c r="J3" s="56">
        <f>IF(AY3=8,SUMIF(MCDM_Checks!$A$2:$A$1417,$A3,MCDM_Checks!$AG$2:$AG$1417)/100,"")</f>
        <v/>
      </c>
      <c r="K3" s="56">
        <f>SUMIF(MCDM_Checks!$A$2:$A$1417,$A3,MCDM_Checks!$AS$2:$AS$1417)/40</f>
        <v/>
      </c>
      <c r="L3" s="59">
        <f>IF(AY3=8,F3-E3,"")</f>
        <v/>
      </c>
      <c r="M3" s="56">
        <f>IF(K3=0,"",SUMIF(MCDM_Checks!$A$2:$A$1417,$A3,MCDM_Checks!$AT$2:$AT$1417)/SUMIF(MCDM_Checks!$A$2:$A$1417,$A3,MCDM_Checks!$AS$2:$AS$1417))</f>
        <v/>
      </c>
      <c r="N3" s="14">
        <f>IFERROR(INDEX(MCDM_Checks!$T$2:$T$1417,MATCH($A3&amp;"|A",MCDM_Checks!$AU$2:$AU$1417,0)),"")</f>
        <v/>
      </c>
      <c r="O3" s="26">
        <f>IFERROR(INDEX(MCDM_Checks!$U$2:$U$1417,MATCH($A3&amp;"|A",MCDM_Checks!$AU$2:$AU$1417,0)),"")</f>
        <v/>
      </c>
      <c r="P3" s="14">
        <f>IFERROR(INDEX(MCDM_Checks!$T$2:$T$1417,MATCH($A3&amp;"|L",MCDM_Checks!$AU$2:$AU$1417,0)),"")</f>
        <v/>
      </c>
      <c r="Q3" s="26">
        <f>IFERROR(INDEX(MCDM_Checks!$U$2:$U$1417,MATCH($A3&amp;"|L",MCDM_Checks!$AU$2:$AU$1417,0)),"")</f>
        <v/>
      </c>
      <c r="R3" s="14">
        <f>IFERROR(INDEX(MCDM_Checks!$T$2:$T$1417,MATCH($A3&amp;"|D",MCDM_Checks!$AU$2:$AU$1417,0)),"")</f>
        <v/>
      </c>
      <c r="S3" s="26">
        <f>IFERROR(INDEX(MCDM_Checks!$U$2:$U$1417,MATCH($A3&amp;"|D",MCDM_Checks!$AU$2:$AU$1417,0)),"")</f>
        <v/>
      </c>
      <c r="T3" s="14">
        <f>IFERROR(INDEX(MCDM_Checks!$T$2:$T$1417,MATCH($A3&amp;"|C",MCDM_Checks!$AU$2:$AU$1417,0)),"")</f>
        <v/>
      </c>
      <c r="U3" s="26">
        <f>IFERROR(INDEX(MCDM_Checks!$U$2:$U$1417,MATCH($A3&amp;"|C",MCDM_Checks!$AU$2:$AU$1417,0)),"")</f>
        <v/>
      </c>
      <c r="V3" s="14">
        <f>IFERROR(INDEX(MCDM_Checks!$T$2:$T$1417,MATCH($A3&amp;"|R",MCDM_Checks!$AU$2:$AU$1417,0)),"")</f>
        <v/>
      </c>
      <c r="W3" s="26">
        <f>IFERROR(INDEX(MCDM_Checks!$U$2:$U$1417,MATCH($A3&amp;"|R",MCDM_Checks!$AU$2:$AU$1417,0)),"")</f>
        <v/>
      </c>
      <c r="X3" s="14">
        <f>IFERROR(INDEX(MCDM_Checks!$T$2:$T$1417,MATCH($A3&amp;"|M",MCDM_Checks!$AU$2:$AU$1417,0)),"")</f>
        <v/>
      </c>
      <c r="Y3" s="26">
        <f>IFERROR(INDEX(MCDM_Checks!$U$2:$U$1417,MATCH($A3&amp;"|M",MCDM_Checks!$AU$2:$AU$1417,0)),"")</f>
        <v/>
      </c>
      <c r="Z3" s="14">
        <f>IFERROR(INDEX(MCDM_Checks!$T$2:$T$1417,MATCH($A3&amp;"|V",MCDM_Checks!$AU$2:$AU$1417,0)),"")</f>
        <v/>
      </c>
      <c r="AA3" s="26">
        <f>IFERROR(INDEX(MCDM_Checks!$U$2:$U$1417,MATCH($A3&amp;"|V",MCDM_Checks!$AU$2:$AU$1417,0)),"")</f>
        <v/>
      </c>
      <c r="AB3" s="14">
        <f>IFERROR(INDEX(MCDM_Checks!$T$2:$T$1417,MATCH($A3&amp;"|E",MCDM_Checks!$AU$2:$AU$1417,0)),"")</f>
        <v/>
      </c>
      <c r="AC3" s="26">
        <f>IFERROR(INDEX(MCDM_Checks!$U$2:$U$1417,MATCH($A3&amp;"|E",MCDM_Checks!$AU$2:$AU$1417,0)),"")</f>
        <v/>
      </c>
      <c r="AD3" s="14">
        <f>IF(SUM(IF(AF3="Fail",1,0),IF(AH3="Fail",1,0),IF(AJ3="Fail",1,0),IF(AL3="Fail",1,0))&gt;0,"Ineligible",IF(SUM(IF(AF3="Pass",1,0),IF(AH3="Pass",1,0),IF(AJ3="Pass",1,0),IF(AL3="Pass",1,0))=4,"Eligible","Pending"))</f>
        <v/>
      </c>
      <c r="AE3" s="26">
        <f>IF(COUNTA(AG3,AI3,AK3,AM3)=0,"",IF(SUM(IF(AG3="Fail",1,0),IF(AI3="Fail",1,0),IF(AK3="Fail",1,0),IF(AM3="Fail",1,0))&gt;0,"Ineligible",IF(SUM(IF(AG3="Pass",1,0),IF(AI3="Pass",1,0),IF(AK3="Pass",1,0),IF(AM3="Pass",1,0))=4,"Eligible","Pending")))</f>
        <v/>
      </c>
      <c r="AF3" s="14" t="inlineStr">
        <is>
          <t>Pass</t>
        </is>
      </c>
      <c r="AG3" s="27" t="n"/>
      <c r="AH3" s="14" t="inlineStr">
        <is>
          <t>Pending</t>
        </is>
      </c>
      <c r="AI3" s="27" t="n"/>
      <c r="AJ3" s="14" t="inlineStr">
        <is>
          <t>Pending</t>
        </is>
      </c>
      <c r="AK3" s="27" t="n"/>
      <c r="AL3" s="14" t="inlineStr">
        <is>
          <t>Pending</t>
        </is>
      </c>
      <c r="AM3" s="27" t="n"/>
      <c r="AN3" s="14" t="inlineStr">
        <is>
          <t>Object detection [Claude] | detection; classification; analysis [GPT] | semantic segmentation [Test_Batch]</t>
        </is>
      </c>
      <c r="AO3" s="27" t="n"/>
      <c r="AP3" s="14" t="inlineStr">
        <is>
          <t>Documentation snapshot; payload release not fully pinned</t>
        </is>
      </c>
      <c r="AQ3" s="27" t="n"/>
      <c r="AR3" s="14" t="inlineStr">
        <is>
          <t>README identifies DSWMamba and links one Google Drive archive. It names examples but not the full six-class taxonomy; inventory segmentation versus detection claims remain unresolved.</t>
        </is>
      </c>
      <c r="AS3" s="27" t="n"/>
      <c r="AT3" s="14" t="inlineStr">
        <is>
          <t>https://github.com/Oct-Sunn/Asphalt-Pavement-Distress-Dataset</t>
        </is>
      </c>
      <c r="AU3" s="27" t="n"/>
      <c r="AV3" s="14" t="inlineStr">
        <is>
          <t>2026-09-07</t>
        </is>
      </c>
      <c r="AW3" s="27" t="n"/>
      <c r="AX3" s="27" t="n"/>
      <c r="AY3" s="14">
        <f>SUMIF(MCDM_Checks!$A$2:$A$1417,$A3,MCDM_Checks!$AR$2:$AR$1417)</f>
        <v/>
      </c>
      <c r="AZ3" s="14" t="inlineStr">
        <is>
          <t>G1: chosen release identity. G2: evaluator target/task not yet fixed. G3: no sample opened; rights may be unresolved. G4: no payload/ancestry leakage audit executed. All four gates must Pass for Eligible.</t>
        </is>
      </c>
    </row>
    <row r="4" ht="112" customHeight="1">
      <c r="A4" s="14" t="inlineStr">
        <is>
          <t>DS-003</t>
        </is>
      </c>
      <c r="B4" s="14" t="inlineStr">
        <is>
          <t>CiCS pavement crack image dataset</t>
        </is>
      </c>
      <c r="C4" s="14">
        <f>IF(I4=0,"Unrated",IF(I4=1,"Resolved","Provisional"))</f>
        <v/>
      </c>
      <c r="D4" s="26">
        <f>IF(K4=0,"",IF(AY4&lt;8,"Incomplete/invalid",IF(J4=0,"Unrated",IF(J4=1,"Resolved","Provisional"))))</f>
        <v/>
      </c>
      <c r="E4" s="57">
        <f>SUMIF(MCDM_Checks!$A$2:$A$1417,$A4,MCDM_Checks!$AB$2:$AB$1417)</f>
        <v/>
      </c>
      <c r="F4" s="58">
        <f>IF(AY4=8,SUMIF(MCDM_Checks!$A$2:$A$1417,$A4,MCDM_Checks!$AC$2:$AC$1417),"")</f>
        <v/>
      </c>
      <c r="G4" s="57">
        <f>SUMIF(MCDM_Checks!$A$2:$A$1417,$A4,MCDM_Checks!$AD$2:$AD$1417)</f>
        <v/>
      </c>
      <c r="H4" s="58">
        <f>IF(AY4=8,SUMIF(MCDM_Checks!$A$2:$A$1417,$A4,MCDM_Checks!$AE$2:$AE$1417),"")</f>
        <v/>
      </c>
      <c r="I4" s="55">
        <f>SUMIF(MCDM_Checks!$A$2:$A$1417,$A4,MCDM_Checks!$AF$2:$AF$1417)/100</f>
        <v/>
      </c>
      <c r="J4" s="56">
        <f>IF(AY4=8,SUMIF(MCDM_Checks!$A$2:$A$1417,$A4,MCDM_Checks!$AG$2:$AG$1417)/100,"")</f>
        <v/>
      </c>
      <c r="K4" s="56">
        <f>SUMIF(MCDM_Checks!$A$2:$A$1417,$A4,MCDM_Checks!$AS$2:$AS$1417)/40</f>
        <v/>
      </c>
      <c r="L4" s="59">
        <f>IF(AY4=8,F4-E4,"")</f>
        <v/>
      </c>
      <c r="M4" s="56">
        <f>IF(K4=0,"",SUMIF(MCDM_Checks!$A$2:$A$1417,$A4,MCDM_Checks!$AT$2:$AT$1417)/SUMIF(MCDM_Checks!$A$2:$A$1417,$A4,MCDM_Checks!$AS$2:$AS$1417))</f>
        <v/>
      </c>
      <c r="N4" s="14">
        <f>IFERROR(INDEX(MCDM_Checks!$T$2:$T$1417,MATCH($A4&amp;"|A",MCDM_Checks!$AU$2:$AU$1417,0)),"")</f>
        <v/>
      </c>
      <c r="O4" s="26">
        <f>IFERROR(INDEX(MCDM_Checks!$U$2:$U$1417,MATCH($A4&amp;"|A",MCDM_Checks!$AU$2:$AU$1417,0)),"")</f>
        <v/>
      </c>
      <c r="P4" s="14">
        <f>IFERROR(INDEX(MCDM_Checks!$T$2:$T$1417,MATCH($A4&amp;"|L",MCDM_Checks!$AU$2:$AU$1417,0)),"")</f>
        <v/>
      </c>
      <c r="Q4" s="26">
        <f>IFERROR(INDEX(MCDM_Checks!$U$2:$U$1417,MATCH($A4&amp;"|L",MCDM_Checks!$AU$2:$AU$1417,0)),"")</f>
        <v/>
      </c>
      <c r="R4" s="14">
        <f>IFERROR(INDEX(MCDM_Checks!$T$2:$T$1417,MATCH($A4&amp;"|D",MCDM_Checks!$AU$2:$AU$1417,0)),"")</f>
        <v/>
      </c>
      <c r="S4" s="26">
        <f>IFERROR(INDEX(MCDM_Checks!$U$2:$U$1417,MATCH($A4&amp;"|D",MCDM_Checks!$AU$2:$AU$1417,0)),"")</f>
        <v/>
      </c>
      <c r="T4" s="14">
        <f>IFERROR(INDEX(MCDM_Checks!$T$2:$T$1417,MATCH($A4&amp;"|C",MCDM_Checks!$AU$2:$AU$1417,0)),"")</f>
        <v/>
      </c>
      <c r="U4" s="26">
        <f>IFERROR(INDEX(MCDM_Checks!$U$2:$U$1417,MATCH($A4&amp;"|C",MCDM_Checks!$AU$2:$AU$1417,0)),"")</f>
        <v/>
      </c>
      <c r="V4" s="14">
        <f>IFERROR(INDEX(MCDM_Checks!$T$2:$T$1417,MATCH($A4&amp;"|R",MCDM_Checks!$AU$2:$AU$1417,0)),"")</f>
        <v/>
      </c>
      <c r="W4" s="26">
        <f>IFERROR(INDEX(MCDM_Checks!$U$2:$U$1417,MATCH($A4&amp;"|R",MCDM_Checks!$AU$2:$AU$1417,0)),"")</f>
        <v/>
      </c>
      <c r="X4" s="14">
        <f>IFERROR(INDEX(MCDM_Checks!$T$2:$T$1417,MATCH($A4&amp;"|M",MCDM_Checks!$AU$2:$AU$1417,0)),"")</f>
        <v/>
      </c>
      <c r="Y4" s="26">
        <f>IFERROR(INDEX(MCDM_Checks!$U$2:$U$1417,MATCH($A4&amp;"|M",MCDM_Checks!$AU$2:$AU$1417,0)),"")</f>
        <v/>
      </c>
      <c r="Z4" s="14">
        <f>IFERROR(INDEX(MCDM_Checks!$T$2:$T$1417,MATCH($A4&amp;"|V",MCDM_Checks!$AU$2:$AU$1417,0)),"")</f>
        <v/>
      </c>
      <c r="AA4" s="26">
        <f>IFERROR(INDEX(MCDM_Checks!$U$2:$U$1417,MATCH($A4&amp;"|V",MCDM_Checks!$AU$2:$AU$1417,0)),"")</f>
        <v/>
      </c>
      <c r="AB4" s="14">
        <f>IFERROR(INDEX(MCDM_Checks!$T$2:$T$1417,MATCH($A4&amp;"|E",MCDM_Checks!$AU$2:$AU$1417,0)),"")</f>
        <v/>
      </c>
      <c r="AC4" s="26">
        <f>IFERROR(INDEX(MCDM_Checks!$U$2:$U$1417,MATCH($A4&amp;"|E",MCDM_Checks!$AU$2:$AU$1417,0)),"")</f>
        <v/>
      </c>
      <c r="AD4" s="14">
        <f>IF(SUM(IF(AF4="Fail",1,0),IF(AH4="Fail",1,0),IF(AJ4="Fail",1,0),IF(AL4="Fail",1,0))&gt;0,"Ineligible",IF(SUM(IF(AF4="Pass",1,0),IF(AH4="Pass",1,0),IF(AJ4="Pass",1,0),IF(AL4="Pass",1,0))=4,"Eligible","Pending"))</f>
        <v/>
      </c>
      <c r="AE4" s="26">
        <f>IF(COUNTA(AG4,AI4,AK4,AM4)=0,"",IF(SUM(IF(AG4="Fail",1,0),IF(AI4="Fail",1,0),IF(AK4="Fail",1,0),IF(AM4="Fail",1,0))&gt;0,"Ineligible",IF(SUM(IF(AG4="Pass",1,0),IF(AI4="Pass",1,0),IF(AK4="Pass",1,0),IF(AM4="Pass",1,0))=4,"Eligible","Pending")))</f>
        <v/>
      </c>
      <c r="AF4" s="14" t="inlineStr">
        <is>
          <t>Pass</t>
        </is>
      </c>
      <c r="AG4" s="27" t="n"/>
      <c r="AH4" s="14" t="inlineStr">
        <is>
          <t>Pending</t>
        </is>
      </c>
      <c r="AI4" s="27" t="n"/>
      <c r="AJ4" s="14" t="inlineStr">
        <is>
          <t>Pending</t>
        </is>
      </c>
      <c r="AK4" s="27" t="n"/>
      <c r="AL4" s="14" t="inlineStr">
        <is>
          <t>Pending</t>
        </is>
      </c>
      <c r="AM4" s="27" t="n"/>
      <c r="AN4" s="14" t="inlineStr">
        <is>
          <t>Crack detection (per repo description)</t>
        </is>
      </c>
      <c r="AO4" s="27" t="n"/>
      <c r="AP4" s="14" t="inlineStr">
        <is>
          <t>Documentation snapshot; payload release not fully pinned</t>
        </is>
      </c>
      <c r="AQ4" s="27" t="n"/>
      <c r="AR4" s="14" t="inlineStr">
        <is>
          <t>CiCS-Data parts 1–5 are identifiable repository archives with hashes. No README, annotation schema or collection protocol was available.</t>
        </is>
      </c>
      <c r="AS4" s="27" t="n"/>
      <c r="AT4" s="14" t="inlineStr">
        <is>
          <t>https://github.com/DrEdwardLee/Pavement-Crack-Dataset</t>
        </is>
      </c>
      <c r="AU4" s="27" t="n"/>
      <c r="AV4" s="14" t="inlineStr">
        <is>
          <t>2026-09-07</t>
        </is>
      </c>
      <c r="AW4" s="27" t="n"/>
      <c r="AX4" s="27" t="n"/>
      <c r="AY4" s="14">
        <f>SUMIF(MCDM_Checks!$A$2:$A$1417,$A4,MCDM_Checks!$AR$2:$AR$1417)</f>
        <v/>
      </c>
      <c r="AZ4" s="14" t="inlineStr">
        <is>
          <t>G1: chosen release identity. G2: evaluator target/task not yet fixed. G3: no sample opened; rights may be unresolved. G4: no payload/ancestry leakage audit executed. All four gates must Pass for Eligible.</t>
        </is>
      </c>
    </row>
    <row r="5" ht="112" customHeight="1">
      <c r="A5" s="14" t="inlineStr">
        <is>
          <t>DS-004</t>
        </is>
      </c>
      <c r="B5" s="14" t="inlineStr">
        <is>
          <t>complexPavementCrackDataset</t>
        </is>
      </c>
      <c r="C5" s="14">
        <f>IF(I5=0,"Unrated",IF(I5=1,"Resolved","Provisional"))</f>
        <v/>
      </c>
      <c r="D5" s="26">
        <f>IF(K5=0,"",IF(AY5&lt;8,"Incomplete/invalid",IF(J5=0,"Unrated",IF(J5=1,"Resolved","Provisional"))))</f>
        <v/>
      </c>
      <c r="E5" s="57">
        <f>SUMIF(MCDM_Checks!$A$2:$A$1417,$A5,MCDM_Checks!$AB$2:$AB$1417)</f>
        <v/>
      </c>
      <c r="F5" s="58">
        <f>IF(AY5=8,SUMIF(MCDM_Checks!$A$2:$A$1417,$A5,MCDM_Checks!$AC$2:$AC$1417),"")</f>
        <v/>
      </c>
      <c r="G5" s="57">
        <f>SUMIF(MCDM_Checks!$A$2:$A$1417,$A5,MCDM_Checks!$AD$2:$AD$1417)</f>
        <v/>
      </c>
      <c r="H5" s="58">
        <f>IF(AY5=8,SUMIF(MCDM_Checks!$A$2:$A$1417,$A5,MCDM_Checks!$AE$2:$AE$1417),"")</f>
        <v/>
      </c>
      <c r="I5" s="55">
        <f>SUMIF(MCDM_Checks!$A$2:$A$1417,$A5,MCDM_Checks!$AF$2:$AF$1417)/100</f>
        <v/>
      </c>
      <c r="J5" s="56">
        <f>IF(AY5=8,SUMIF(MCDM_Checks!$A$2:$A$1417,$A5,MCDM_Checks!$AG$2:$AG$1417)/100,"")</f>
        <v/>
      </c>
      <c r="K5" s="56">
        <f>SUMIF(MCDM_Checks!$A$2:$A$1417,$A5,MCDM_Checks!$AS$2:$AS$1417)/40</f>
        <v/>
      </c>
      <c r="L5" s="59">
        <f>IF(AY5=8,F5-E5,"")</f>
        <v/>
      </c>
      <c r="M5" s="56">
        <f>IF(K5=0,"",SUMIF(MCDM_Checks!$A$2:$A$1417,$A5,MCDM_Checks!$AT$2:$AT$1417)/SUMIF(MCDM_Checks!$A$2:$A$1417,$A5,MCDM_Checks!$AS$2:$AS$1417))</f>
        <v/>
      </c>
      <c r="N5" s="14">
        <f>IFERROR(INDEX(MCDM_Checks!$T$2:$T$1417,MATCH($A5&amp;"|A",MCDM_Checks!$AU$2:$AU$1417,0)),"")</f>
        <v/>
      </c>
      <c r="O5" s="26">
        <f>IFERROR(INDEX(MCDM_Checks!$U$2:$U$1417,MATCH($A5&amp;"|A",MCDM_Checks!$AU$2:$AU$1417,0)),"")</f>
        <v/>
      </c>
      <c r="P5" s="14">
        <f>IFERROR(INDEX(MCDM_Checks!$T$2:$T$1417,MATCH($A5&amp;"|L",MCDM_Checks!$AU$2:$AU$1417,0)),"")</f>
        <v/>
      </c>
      <c r="Q5" s="26">
        <f>IFERROR(INDEX(MCDM_Checks!$U$2:$U$1417,MATCH($A5&amp;"|L",MCDM_Checks!$AU$2:$AU$1417,0)),"")</f>
        <v/>
      </c>
      <c r="R5" s="14">
        <f>IFERROR(INDEX(MCDM_Checks!$T$2:$T$1417,MATCH($A5&amp;"|D",MCDM_Checks!$AU$2:$AU$1417,0)),"")</f>
        <v/>
      </c>
      <c r="S5" s="26">
        <f>IFERROR(INDEX(MCDM_Checks!$U$2:$U$1417,MATCH($A5&amp;"|D",MCDM_Checks!$AU$2:$AU$1417,0)),"")</f>
        <v/>
      </c>
      <c r="T5" s="14">
        <f>IFERROR(INDEX(MCDM_Checks!$T$2:$T$1417,MATCH($A5&amp;"|C",MCDM_Checks!$AU$2:$AU$1417,0)),"")</f>
        <v/>
      </c>
      <c r="U5" s="26">
        <f>IFERROR(INDEX(MCDM_Checks!$U$2:$U$1417,MATCH($A5&amp;"|C",MCDM_Checks!$AU$2:$AU$1417,0)),"")</f>
        <v/>
      </c>
      <c r="V5" s="14">
        <f>IFERROR(INDEX(MCDM_Checks!$T$2:$T$1417,MATCH($A5&amp;"|R",MCDM_Checks!$AU$2:$AU$1417,0)),"")</f>
        <v/>
      </c>
      <c r="W5" s="26">
        <f>IFERROR(INDEX(MCDM_Checks!$U$2:$U$1417,MATCH($A5&amp;"|R",MCDM_Checks!$AU$2:$AU$1417,0)),"")</f>
        <v/>
      </c>
      <c r="X5" s="14">
        <f>IFERROR(INDEX(MCDM_Checks!$T$2:$T$1417,MATCH($A5&amp;"|M",MCDM_Checks!$AU$2:$AU$1417,0)),"")</f>
        <v/>
      </c>
      <c r="Y5" s="26">
        <f>IFERROR(INDEX(MCDM_Checks!$U$2:$U$1417,MATCH($A5&amp;"|M",MCDM_Checks!$AU$2:$AU$1417,0)),"")</f>
        <v/>
      </c>
      <c r="Z5" s="14">
        <f>IFERROR(INDEX(MCDM_Checks!$T$2:$T$1417,MATCH($A5&amp;"|V",MCDM_Checks!$AU$2:$AU$1417,0)),"")</f>
        <v/>
      </c>
      <c r="AA5" s="26">
        <f>IFERROR(INDEX(MCDM_Checks!$U$2:$U$1417,MATCH($A5&amp;"|V",MCDM_Checks!$AU$2:$AU$1417,0)),"")</f>
        <v/>
      </c>
      <c r="AB5" s="14">
        <f>IFERROR(INDEX(MCDM_Checks!$T$2:$T$1417,MATCH($A5&amp;"|E",MCDM_Checks!$AU$2:$AU$1417,0)),"")</f>
        <v/>
      </c>
      <c r="AC5" s="26">
        <f>IFERROR(INDEX(MCDM_Checks!$U$2:$U$1417,MATCH($A5&amp;"|E",MCDM_Checks!$AU$2:$AU$1417,0)),"")</f>
        <v/>
      </c>
      <c r="AD5" s="14">
        <f>IF(SUM(IF(AF5="Fail",1,0),IF(AH5="Fail",1,0),IF(AJ5="Fail",1,0),IF(AL5="Fail",1,0))&gt;0,"Ineligible",IF(SUM(IF(AF5="Pass",1,0),IF(AH5="Pass",1,0),IF(AJ5="Pass",1,0),IF(AL5="Pass",1,0))=4,"Eligible","Pending"))</f>
        <v/>
      </c>
      <c r="AE5" s="26">
        <f>IF(COUNTA(AG5,AI5,AK5,AM5)=0,"",IF(SUM(IF(AG5="Fail",1,0),IF(AI5="Fail",1,0),IF(AK5="Fail",1,0),IF(AM5="Fail",1,0))&gt;0,"Ineligible",IF(SUM(IF(AG5="Pass",1,0),IF(AI5="Pass",1,0),IF(AK5="Pass",1,0),IF(AM5="Pass",1,0))=4,"Eligible","Pending")))</f>
        <v/>
      </c>
      <c r="AF5" s="14" t="inlineStr">
        <is>
          <t>Pass</t>
        </is>
      </c>
      <c r="AG5" s="27" t="n"/>
      <c r="AH5" s="14" t="inlineStr">
        <is>
          <t>Pending</t>
        </is>
      </c>
      <c r="AI5" s="27" t="n"/>
      <c r="AJ5" s="14" t="inlineStr">
        <is>
          <t>Pending</t>
        </is>
      </c>
      <c r="AK5" s="27" t="n"/>
      <c r="AL5" s="14" t="inlineStr">
        <is>
          <t>Pending</t>
        </is>
      </c>
      <c r="AM5" s="27" t="n"/>
      <c r="AN5" s="14" t="inlineStr">
        <is>
          <t>Object detection;Semantic segmentation</t>
        </is>
      </c>
      <c r="AO5" s="27" t="n"/>
      <c r="AP5" s="14" t="inlineStr">
        <is>
          <t>Documentation snapshot; payload release not fully pinned</t>
        </is>
      </c>
      <c r="AQ5" s="27" t="n"/>
      <c r="AR5" s="14" t="inlineStr">
        <is>
          <t>README Overview and Annotations describe onboard camera images, crack boxes with coordinate fields and binary crack masks; Baidu URL and code are supplied. Physical scale and reliability remain unreported.</t>
        </is>
      </c>
      <c r="AS5" s="27" t="n"/>
      <c r="AT5" s="14" t="inlineStr">
        <is>
          <t>https://github.com/SEU-zhc/complexPavementCrackDataset</t>
        </is>
      </c>
      <c r="AU5" s="27" t="n"/>
      <c r="AV5" s="14" t="inlineStr">
        <is>
          <t>2026-09-07</t>
        </is>
      </c>
      <c r="AW5" s="27" t="n"/>
      <c r="AX5" s="27" t="n"/>
      <c r="AY5" s="14">
        <f>SUMIF(MCDM_Checks!$A$2:$A$1417,$A5,MCDM_Checks!$AR$2:$AR$1417)</f>
        <v/>
      </c>
      <c r="AZ5" s="14" t="inlineStr">
        <is>
          <t>G1: chosen release identity. G2: evaluator target/task not yet fixed. G3: no sample opened; rights may be unresolved. G4: no payload/ancestry leakage audit executed. All four gates must Pass for Eligible.</t>
        </is>
      </c>
    </row>
    <row r="6" ht="112" customHeight="1">
      <c r="A6" s="14" t="inlineStr">
        <is>
          <t>DS-005</t>
        </is>
      </c>
      <c r="B6" s="14" t="inlineStr">
        <is>
          <t>CQU-BPDD (Chongqing University Bituminous Pavement Disease Detection Dataset)</t>
        </is>
      </c>
      <c r="C6" s="14">
        <f>IF(I6=0,"Unrated",IF(I6=1,"Resolved","Provisional"))</f>
        <v/>
      </c>
      <c r="D6" s="26">
        <f>IF(K6=0,"",IF(AY6&lt;8,"Incomplete/invalid",IF(J6=0,"Unrated",IF(J6=1,"Resolved","Provisional"))))</f>
        <v/>
      </c>
      <c r="E6" s="57">
        <f>SUMIF(MCDM_Checks!$A$2:$A$1417,$A6,MCDM_Checks!$AB$2:$AB$1417)</f>
        <v/>
      </c>
      <c r="F6" s="58">
        <f>IF(AY6=8,SUMIF(MCDM_Checks!$A$2:$A$1417,$A6,MCDM_Checks!$AC$2:$AC$1417),"")</f>
        <v/>
      </c>
      <c r="G6" s="57">
        <f>SUMIF(MCDM_Checks!$A$2:$A$1417,$A6,MCDM_Checks!$AD$2:$AD$1417)</f>
        <v/>
      </c>
      <c r="H6" s="58">
        <f>IF(AY6=8,SUMIF(MCDM_Checks!$A$2:$A$1417,$A6,MCDM_Checks!$AE$2:$AE$1417),"")</f>
        <v/>
      </c>
      <c r="I6" s="55">
        <f>SUMIF(MCDM_Checks!$A$2:$A$1417,$A6,MCDM_Checks!$AF$2:$AF$1417)/100</f>
        <v/>
      </c>
      <c r="J6" s="56">
        <f>IF(AY6=8,SUMIF(MCDM_Checks!$A$2:$A$1417,$A6,MCDM_Checks!$AG$2:$AG$1417)/100,"")</f>
        <v/>
      </c>
      <c r="K6" s="56">
        <f>SUMIF(MCDM_Checks!$A$2:$A$1417,$A6,MCDM_Checks!$AS$2:$AS$1417)/40</f>
        <v/>
      </c>
      <c r="L6" s="59">
        <f>IF(AY6=8,F6-E6,"")</f>
        <v/>
      </c>
      <c r="M6" s="56">
        <f>IF(K6=0,"",SUMIF(MCDM_Checks!$A$2:$A$1417,$A6,MCDM_Checks!$AT$2:$AT$1417)/SUMIF(MCDM_Checks!$A$2:$A$1417,$A6,MCDM_Checks!$AS$2:$AS$1417))</f>
        <v/>
      </c>
      <c r="N6" s="14">
        <f>IFERROR(INDEX(MCDM_Checks!$T$2:$T$1417,MATCH($A6&amp;"|A",MCDM_Checks!$AU$2:$AU$1417,0)),"")</f>
        <v/>
      </c>
      <c r="O6" s="26">
        <f>IFERROR(INDEX(MCDM_Checks!$U$2:$U$1417,MATCH($A6&amp;"|A",MCDM_Checks!$AU$2:$AU$1417,0)),"")</f>
        <v/>
      </c>
      <c r="P6" s="14">
        <f>IFERROR(INDEX(MCDM_Checks!$T$2:$T$1417,MATCH($A6&amp;"|L",MCDM_Checks!$AU$2:$AU$1417,0)),"")</f>
        <v/>
      </c>
      <c r="Q6" s="26">
        <f>IFERROR(INDEX(MCDM_Checks!$U$2:$U$1417,MATCH($A6&amp;"|L",MCDM_Checks!$AU$2:$AU$1417,0)),"")</f>
        <v/>
      </c>
      <c r="R6" s="14">
        <f>IFERROR(INDEX(MCDM_Checks!$T$2:$T$1417,MATCH($A6&amp;"|D",MCDM_Checks!$AU$2:$AU$1417,0)),"")</f>
        <v/>
      </c>
      <c r="S6" s="26">
        <f>IFERROR(INDEX(MCDM_Checks!$U$2:$U$1417,MATCH($A6&amp;"|D",MCDM_Checks!$AU$2:$AU$1417,0)),"")</f>
        <v/>
      </c>
      <c r="T6" s="14">
        <f>IFERROR(INDEX(MCDM_Checks!$T$2:$T$1417,MATCH($A6&amp;"|C",MCDM_Checks!$AU$2:$AU$1417,0)),"")</f>
        <v/>
      </c>
      <c r="U6" s="26">
        <f>IFERROR(INDEX(MCDM_Checks!$U$2:$U$1417,MATCH($A6&amp;"|C",MCDM_Checks!$AU$2:$AU$1417,0)),"")</f>
        <v/>
      </c>
      <c r="V6" s="14">
        <f>IFERROR(INDEX(MCDM_Checks!$T$2:$T$1417,MATCH($A6&amp;"|R",MCDM_Checks!$AU$2:$AU$1417,0)),"")</f>
        <v/>
      </c>
      <c r="W6" s="26">
        <f>IFERROR(INDEX(MCDM_Checks!$U$2:$U$1417,MATCH($A6&amp;"|R",MCDM_Checks!$AU$2:$AU$1417,0)),"")</f>
        <v/>
      </c>
      <c r="X6" s="14">
        <f>IFERROR(INDEX(MCDM_Checks!$T$2:$T$1417,MATCH($A6&amp;"|M",MCDM_Checks!$AU$2:$AU$1417,0)),"")</f>
        <v/>
      </c>
      <c r="Y6" s="26">
        <f>IFERROR(INDEX(MCDM_Checks!$U$2:$U$1417,MATCH($A6&amp;"|M",MCDM_Checks!$AU$2:$AU$1417,0)),"")</f>
        <v/>
      </c>
      <c r="Z6" s="14">
        <f>IFERROR(INDEX(MCDM_Checks!$T$2:$T$1417,MATCH($A6&amp;"|V",MCDM_Checks!$AU$2:$AU$1417,0)),"")</f>
        <v/>
      </c>
      <c r="AA6" s="26">
        <f>IFERROR(INDEX(MCDM_Checks!$U$2:$U$1417,MATCH($A6&amp;"|V",MCDM_Checks!$AU$2:$AU$1417,0)),"")</f>
        <v/>
      </c>
      <c r="AB6" s="14">
        <f>IFERROR(INDEX(MCDM_Checks!$T$2:$T$1417,MATCH($A6&amp;"|E",MCDM_Checks!$AU$2:$AU$1417,0)),"")</f>
        <v/>
      </c>
      <c r="AC6" s="26">
        <f>IFERROR(INDEX(MCDM_Checks!$U$2:$U$1417,MATCH($A6&amp;"|E",MCDM_Checks!$AU$2:$AU$1417,0)),"")</f>
        <v/>
      </c>
      <c r="AD6" s="14">
        <f>IF(SUM(IF(AF6="Fail",1,0),IF(AH6="Fail",1,0),IF(AJ6="Fail",1,0),IF(AL6="Fail",1,0))&gt;0,"Ineligible",IF(SUM(IF(AF6="Pass",1,0),IF(AH6="Pass",1,0),IF(AJ6="Pass",1,0),IF(AL6="Pass",1,0))=4,"Eligible","Pending"))</f>
        <v/>
      </c>
      <c r="AE6" s="26">
        <f>IF(COUNTA(AG6,AI6,AK6,AM6)=0,"",IF(SUM(IF(AG6="Fail",1,0),IF(AI6="Fail",1,0),IF(AK6="Fail",1,0),IF(AM6="Fail",1,0))&gt;0,"Ineligible",IF(SUM(IF(AG6="Pass",1,0),IF(AI6="Pass",1,0),IF(AK6="Pass",1,0),IF(AM6="Pass",1,0))=4,"Eligible","Pending")))</f>
        <v/>
      </c>
      <c r="AF6" s="14" t="inlineStr">
        <is>
          <t>Pass</t>
        </is>
      </c>
      <c r="AG6" s="27" t="n"/>
      <c r="AH6" s="14" t="inlineStr">
        <is>
          <t>Pending</t>
        </is>
      </c>
      <c r="AI6" s="27" t="n"/>
      <c r="AJ6" s="14" t="inlineStr">
        <is>
          <t>Pending</t>
        </is>
      </c>
      <c r="AK6" s="27" t="n"/>
      <c r="AL6" s="14" t="inlineStr">
        <is>
          <t>Pending</t>
        </is>
      </c>
      <c r="AM6" s="27" t="n"/>
      <c r="AN6" s="14" t="inlineStr">
        <is>
          <t>Classification;Weakly supervised distress recognition [Claude] | pavement distress classification; detection; recognition; weakly supervised localization [GPT] | Image_Classification [GPT] | classification; weakly supervised localization [Test_Batch]</t>
        </is>
      </c>
      <c r="AO6" s="27" t="n"/>
      <c r="AP6" s="14" t="inlineStr">
        <is>
          <t>Documentation snapshot; payload release not fully pinned</t>
        </is>
      </c>
      <c r="AQ6" s="27" t="n"/>
      <c r="AR6" s="14" t="inlineStr">
        <is>
          <t>CQU-BPDD subsection identifies the originating paper, southern-China vehicle survey, 1200×900 images covering 2×3 m, named distress/normal classes, download routes and noncommercial data use. Repository Apache code license is not substituted for dataset terms.</t>
        </is>
      </c>
      <c r="AS6" s="27" t="n"/>
      <c r="AT6" s="14" t="inlineStr">
        <is>
          <t>https://github.com/DearCaat/Pavement-Distress-Classification</t>
        </is>
      </c>
      <c r="AU6" s="27" t="n"/>
      <c r="AV6" s="14" t="inlineStr">
        <is>
          <t>2026-09-07</t>
        </is>
      </c>
      <c r="AW6" s="27" t="n"/>
      <c r="AX6" s="27" t="n"/>
      <c r="AY6" s="14">
        <f>SUMIF(MCDM_Checks!$A$2:$A$1417,$A6,MCDM_Checks!$AR$2:$AR$1417)</f>
        <v/>
      </c>
      <c r="AZ6" s="14" t="inlineStr">
        <is>
          <t>G1: chosen release identity. G2: evaluator target/task not yet fixed. G3: no sample opened; rights may be unresolved. G4: no payload/ancestry leakage audit executed. All four gates must Pass for Eligible.</t>
        </is>
      </c>
    </row>
    <row r="7" ht="112" customHeight="1">
      <c r="A7" s="14" t="inlineStr">
        <is>
          <t>DS-006</t>
        </is>
      </c>
      <c r="B7" s="14" t="inlineStr">
        <is>
          <t>Crack Classification Dataset (five crack types, 200 images)</t>
        </is>
      </c>
      <c r="C7" s="14">
        <f>IF(I7=0,"Unrated",IF(I7=1,"Resolved","Provisional"))</f>
        <v/>
      </c>
      <c r="D7" s="26">
        <f>IF(K7=0,"",IF(AY7&lt;8,"Incomplete/invalid",IF(J7=0,"Unrated",IF(J7=1,"Resolved","Provisional"))))</f>
        <v/>
      </c>
      <c r="E7" s="57">
        <f>SUMIF(MCDM_Checks!$A$2:$A$1417,$A7,MCDM_Checks!$AB$2:$AB$1417)</f>
        <v/>
      </c>
      <c r="F7" s="58">
        <f>IF(AY7=8,SUMIF(MCDM_Checks!$A$2:$A$1417,$A7,MCDM_Checks!$AC$2:$AC$1417),"")</f>
        <v/>
      </c>
      <c r="G7" s="57">
        <f>SUMIF(MCDM_Checks!$A$2:$A$1417,$A7,MCDM_Checks!$AD$2:$AD$1417)</f>
        <v/>
      </c>
      <c r="H7" s="58">
        <f>IF(AY7=8,SUMIF(MCDM_Checks!$A$2:$A$1417,$A7,MCDM_Checks!$AE$2:$AE$1417),"")</f>
        <v/>
      </c>
      <c r="I7" s="55">
        <f>SUMIF(MCDM_Checks!$A$2:$A$1417,$A7,MCDM_Checks!$AF$2:$AF$1417)/100</f>
        <v/>
      </c>
      <c r="J7" s="56">
        <f>IF(AY7=8,SUMIF(MCDM_Checks!$A$2:$A$1417,$A7,MCDM_Checks!$AG$2:$AG$1417)/100,"")</f>
        <v/>
      </c>
      <c r="K7" s="56">
        <f>SUMIF(MCDM_Checks!$A$2:$A$1417,$A7,MCDM_Checks!$AS$2:$AS$1417)/40</f>
        <v/>
      </c>
      <c r="L7" s="59">
        <f>IF(AY7=8,F7-E7,"")</f>
        <v/>
      </c>
      <c r="M7" s="56">
        <f>IF(K7=0,"",SUMIF(MCDM_Checks!$A$2:$A$1417,$A7,MCDM_Checks!$AT$2:$AT$1417)/SUMIF(MCDM_Checks!$A$2:$A$1417,$A7,MCDM_Checks!$AS$2:$AS$1417))</f>
        <v/>
      </c>
      <c r="N7" s="14">
        <f>IFERROR(INDEX(MCDM_Checks!$T$2:$T$1417,MATCH($A7&amp;"|A",MCDM_Checks!$AU$2:$AU$1417,0)),"")</f>
        <v/>
      </c>
      <c r="O7" s="26">
        <f>IFERROR(INDEX(MCDM_Checks!$U$2:$U$1417,MATCH($A7&amp;"|A",MCDM_Checks!$AU$2:$AU$1417,0)),"")</f>
        <v/>
      </c>
      <c r="P7" s="14">
        <f>IFERROR(INDEX(MCDM_Checks!$T$2:$T$1417,MATCH($A7&amp;"|L",MCDM_Checks!$AU$2:$AU$1417,0)),"")</f>
        <v/>
      </c>
      <c r="Q7" s="26">
        <f>IFERROR(INDEX(MCDM_Checks!$U$2:$U$1417,MATCH($A7&amp;"|L",MCDM_Checks!$AU$2:$AU$1417,0)),"")</f>
        <v/>
      </c>
      <c r="R7" s="14">
        <f>IFERROR(INDEX(MCDM_Checks!$T$2:$T$1417,MATCH($A7&amp;"|D",MCDM_Checks!$AU$2:$AU$1417,0)),"")</f>
        <v/>
      </c>
      <c r="S7" s="26">
        <f>IFERROR(INDEX(MCDM_Checks!$U$2:$U$1417,MATCH($A7&amp;"|D",MCDM_Checks!$AU$2:$AU$1417,0)),"")</f>
        <v/>
      </c>
      <c r="T7" s="14">
        <f>IFERROR(INDEX(MCDM_Checks!$T$2:$T$1417,MATCH($A7&amp;"|C",MCDM_Checks!$AU$2:$AU$1417,0)),"")</f>
        <v/>
      </c>
      <c r="U7" s="26">
        <f>IFERROR(INDEX(MCDM_Checks!$U$2:$U$1417,MATCH($A7&amp;"|C",MCDM_Checks!$AU$2:$AU$1417,0)),"")</f>
        <v/>
      </c>
      <c r="V7" s="14">
        <f>IFERROR(INDEX(MCDM_Checks!$T$2:$T$1417,MATCH($A7&amp;"|R",MCDM_Checks!$AU$2:$AU$1417,0)),"")</f>
        <v/>
      </c>
      <c r="W7" s="26">
        <f>IFERROR(INDEX(MCDM_Checks!$U$2:$U$1417,MATCH($A7&amp;"|R",MCDM_Checks!$AU$2:$AU$1417,0)),"")</f>
        <v/>
      </c>
      <c r="X7" s="14">
        <f>IFERROR(INDEX(MCDM_Checks!$T$2:$T$1417,MATCH($A7&amp;"|M",MCDM_Checks!$AU$2:$AU$1417,0)),"")</f>
        <v/>
      </c>
      <c r="Y7" s="26">
        <f>IFERROR(INDEX(MCDM_Checks!$U$2:$U$1417,MATCH($A7&amp;"|M",MCDM_Checks!$AU$2:$AU$1417,0)),"")</f>
        <v/>
      </c>
      <c r="Z7" s="14">
        <f>IFERROR(INDEX(MCDM_Checks!$T$2:$T$1417,MATCH($A7&amp;"|V",MCDM_Checks!$AU$2:$AU$1417,0)),"")</f>
        <v/>
      </c>
      <c r="AA7" s="26">
        <f>IFERROR(INDEX(MCDM_Checks!$U$2:$U$1417,MATCH($A7&amp;"|V",MCDM_Checks!$AU$2:$AU$1417,0)),"")</f>
        <v/>
      </c>
      <c r="AB7" s="14">
        <f>IFERROR(INDEX(MCDM_Checks!$T$2:$T$1417,MATCH($A7&amp;"|E",MCDM_Checks!$AU$2:$AU$1417,0)),"")</f>
        <v/>
      </c>
      <c r="AC7" s="26">
        <f>IFERROR(INDEX(MCDM_Checks!$U$2:$U$1417,MATCH($A7&amp;"|E",MCDM_Checks!$AU$2:$AU$1417,0)),"")</f>
        <v/>
      </c>
      <c r="AD7" s="14">
        <f>IF(SUM(IF(AF7="Fail",1,0),IF(AH7="Fail",1,0),IF(AJ7="Fail",1,0),IF(AL7="Fail",1,0))&gt;0,"Ineligible",IF(SUM(IF(AF7="Pass",1,0),IF(AH7="Pass",1,0),IF(AJ7="Pass",1,0),IF(AL7="Pass",1,0))=4,"Eligible","Pending"))</f>
        <v/>
      </c>
      <c r="AE7" s="26">
        <f>IF(COUNTA(AG7,AI7,AK7,AM7)=0,"",IF(SUM(IF(AG7="Fail",1,0),IF(AI7="Fail",1,0),IF(AK7="Fail",1,0),IF(AM7="Fail",1,0))&gt;0,"Ineligible",IF(SUM(IF(AG7="Pass",1,0),IF(AI7="Pass",1,0),IF(AK7="Pass",1,0),IF(AM7="Pass",1,0))=4,"Eligible","Pending")))</f>
        <v/>
      </c>
      <c r="AF7" s="14" t="inlineStr">
        <is>
          <t>Pass</t>
        </is>
      </c>
      <c r="AG7" s="27" t="n"/>
      <c r="AH7" s="14" t="inlineStr">
        <is>
          <t>Pending</t>
        </is>
      </c>
      <c r="AI7" s="27" t="n"/>
      <c r="AJ7" s="14" t="inlineStr">
        <is>
          <t>Pending</t>
        </is>
      </c>
      <c r="AK7" s="27" t="n"/>
      <c r="AL7" s="14" t="inlineStr">
        <is>
          <t>Pending</t>
        </is>
      </c>
      <c r="AM7" s="27" t="n"/>
      <c r="AN7" s="14" t="inlineStr">
        <is>
          <t>Classification</t>
        </is>
      </c>
      <c r="AO7" s="27" t="n"/>
      <c r="AP7" s="14" t="inlineStr">
        <is>
          <t>Documentation snapshot; payload release not fully pinned</t>
        </is>
      </c>
      <c r="AQ7" s="27" t="n"/>
      <c r="AR7" s="14" t="inlineStr">
        <is>
          <t>README states 200 images with five unnamed types, compiled from CRACK500, CFD and author images, cropped to 480×320. The full taxonomy and component rights are unreported.</t>
        </is>
      </c>
      <c r="AS7" s="27" t="n"/>
      <c r="AT7" s="14" t="inlineStr">
        <is>
          <t>https://github.com/0110TJY/Crack-Classification-Dataset</t>
        </is>
      </c>
      <c r="AU7" s="27" t="n"/>
      <c r="AV7" s="14" t="inlineStr">
        <is>
          <t>2026-09-07</t>
        </is>
      </c>
      <c r="AW7" s="27" t="n"/>
      <c r="AX7" s="27" t="n"/>
      <c r="AY7" s="14">
        <f>SUMIF(MCDM_Checks!$A$2:$A$1417,$A7,MCDM_Checks!$AR$2:$AR$1417)</f>
        <v/>
      </c>
      <c r="AZ7" s="14" t="inlineStr">
        <is>
          <t>G1: chosen release identity. G2: evaluator target/task not yet fixed. G3: no sample opened; rights may be unresolved. G4: no payload/ancestry leakage audit executed. All four gates must Pass for Eligible.</t>
        </is>
      </c>
    </row>
    <row r="8" ht="112" customHeight="1">
      <c r="A8" s="14" t="inlineStr">
        <is>
          <t>DS-007</t>
        </is>
      </c>
      <c r="B8" s="14" t="inlineStr">
        <is>
          <t>CRACK500 (Crack500)</t>
        </is>
      </c>
      <c r="C8" s="14">
        <f>IF(I8=0,"Unrated",IF(I8=1,"Resolved","Provisional"))</f>
        <v/>
      </c>
      <c r="D8" s="26">
        <f>IF(K8=0,"",IF(AY8&lt;8,"Incomplete/invalid",IF(J8=0,"Unrated",IF(J8=1,"Resolved","Provisional"))))</f>
        <v/>
      </c>
      <c r="E8" s="57">
        <f>SUMIF(MCDM_Checks!$A$2:$A$1417,$A8,MCDM_Checks!$AB$2:$AB$1417)</f>
        <v/>
      </c>
      <c r="F8" s="58">
        <f>IF(AY8=8,SUMIF(MCDM_Checks!$A$2:$A$1417,$A8,MCDM_Checks!$AC$2:$AC$1417),"")</f>
        <v/>
      </c>
      <c r="G8" s="57">
        <f>SUMIF(MCDM_Checks!$A$2:$A$1417,$A8,MCDM_Checks!$AD$2:$AD$1417)</f>
        <v/>
      </c>
      <c r="H8" s="58">
        <f>IF(AY8=8,SUMIF(MCDM_Checks!$A$2:$A$1417,$A8,MCDM_Checks!$AE$2:$AE$1417),"")</f>
        <v/>
      </c>
      <c r="I8" s="55">
        <f>SUMIF(MCDM_Checks!$A$2:$A$1417,$A8,MCDM_Checks!$AF$2:$AF$1417)/100</f>
        <v/>
      </c>
      <c r="J8" s="56">
        <f>IF(AY8=8,SUMIF(MCDM_Checks!$A$2:$A$1417,$A8,MCDM_Checks!$AG$2:$AG$1417)/100,"")</f>
        <v/>
      </c>
      <c r="K8" s="56">
        <f>SUMIF(MCDM_Checks!$A$2:$A$1417,$A8,MCDM_Checks!$AS$2:$AS$1417)/40</f>
        <v/>
      </c>
      <c r="L8" s="59">
        <f>IF(AY8=8,F8-E8,"")</f>
        <v/>
      </c>
      <c r="M8" s="56">
        <f>IF(K8=0,"",SUMIF(MCDM_Checks!$A$2:$A$1417,$A8,MCDM_Checks!$AT$2:$AT$1417)/SUMIF(MCDM_Checks!$A$2:$A$1417,$A8,MCDM_Checks!$AS$2:$AS$1417))</f>
        <v/>
      </c>
      <c r="N8" s="14">
        <f>IFERROR(INDEX(MCDM_Checks!$T$2:$T$1417,MATCH($A8&amp;"|A",MCDM_Checks!$AU$2:$AU$1417,0)),"")</f>
        <v/>
      </c>
      <c r="O8" s="26">
        <f>IFERROR(INDEX(MCDM_Checks!$U$2:$U$1417,MATCH($A8&amp;"|A",MCDM_Checks!$AU$2:$AU$1417,0)),"")</f>
        <v/>
      </c>
      <c r="P8" s="14">
        <f>IFERROR(INDEX(MCDM_Checks!$T$2:$T$1417,MATCH($A8&amp;"|L",MCDM_Checks!$AU$2:$AU$1417,0)),"")</f>
        <v/>
      </c>
      <c r="Q8" s="26">
        <f>IFERROR(INDEX(MCDM_Checks!$U$2:$U$1417,MATCH($A8&amp;"|L",MCDM_Checks!$AU$2:$AU$1417,0)),"")</f>
        <v/>
      </c>
      <c r="R8" s="14">
        <f>IFERROR(INDEX(MCDM_Checks!$T$2:$T$1417,MATCH($A8&amp;"|D",MCDM_Checks!$AU$2:$AU$1417,0)),"")</f>
        <v/>
      </c>
      <c r="S8" s="26">
        <f>IFERROR(INDEX(MCDM_Checks!$U$2:$U$1417,MATCH($A8&amp;"|D",MCDM_Checks!$AU$2:$AU$1417,0)),"")</f>
        <v/>
      </c>
      <c r="T8" s="14">
        <f>IFERROR(INDEX(MCDM_Checks!$T$2:$T$1417,MATCH($A8&amp;"|C",MCDM_Checks!$AU$2:$AU$1417,0)),"")</f>
        <v/>
      </c>
      <c r="U8" s="26">
        <f>IFERROR(INDEX(MCDM_Checks!$U$2:$U$1417,MATCH($A8&amp;"|C",MCDM_Checks!$AU$2:$AU$1417,0)),"")</f>
        <v/>
      </c>
      <c r="V8" s="14">
        <f>IFERROR(INDEX(MCDM_Checks!$T$2:$T$1417,MATCH($A8&amp;"|R",MCDM_Checks!$AU$2:$AU$1417,0)),"")</f>
        <v/>
      </c>
      <c r="W8" s="26">
        <f>IFERROR(INDEX(MCDM_Checks!$U$2:$U$1417,MATCH($A8&amp;"|R",MCDM_Checks!$AU$2:$AU$1417,0)),"")</f>
        <v/>
      </c>
      <c r="X8" s="14">
        <f>IFERROR(INDEX(MCDM_Checks!$T$2:$T$1417,MATCH($A8&amp;"|M",MCDM_Checks!$AU$2:$AU$1417,0)),"")</f>
        <v/>
      </c>
      <c r="Y8" s="26">
        <f>IFERROR(INDEX(MCDM_Checks!$U$2:$U$1417,MATCH($A8&amp;"|M",MCDM_Checks!$AU$2:$AU$1417,0)),"")</f>
        <v/>
      </c>
      <c r="Z8" s="14">
        <f>IFERROR(INDEX(MCDM_Checks!$T$2:$T$1417,MATCH($A8&amp;"|V",MCDM_Checks!$AU$2:$AU$1417,0)),"")</f>
        <v/>
      </c>
      <c r="AA8" s="26">
        <f>IFERROR(INDEX(MCDM_Checks!$U$2:$U$1417,MATCH($A8&amp;"|V",MCDM_Checks!$AU$2:$AU$1417,0)),"")</f>
        <v/>
      </c>
      <c r="AB8" s="14">
        <f>IFERROR(INDEX(MCDM_Checks!$T$2:$T$1417,MATCH($A8&amp;"|E",MCDM_Checks!$AU$2:$AU$1417,0)),"")</f>
        <v/>
      </c>
      <c r="AC8" s="26">
        <f>IFERROR(INDEX(MCDM_Checks!$U$2:$U$1417,MATCH($A8&amp;"|E",MCDM_Checks!$AU$2:$AU$1417,0)),"")</f>
        <v/>
      </c>
      <c r="AD8" s="14">
        <f>IF(SUM(IF(AF8="Fail",1,0),IF(AH8="Fail",1,0),IF(AJ8="Fail",1,0),IF(AL8="Fail",1,0))&gt;0,"Ineligible",IF(SUM(IF(AF8="Pass",1,0),IF(AH8="Pass",1,0),IF(AJ8="Pass",1,0),IF(AL8="Pass",1,0))=4,"Eligible","Pending"))</f>
        <v/>
      </c>
      <c r="AE8" s="26">
        <f>IF(COUNTA(AG8,AI8,AK8,AM8)=0,"",IF(SUM(IF(AG8="Fail",1,0),IF(AI8="Fail",1,0),IF(AK8="Fail",1,0),IF(AM8="Fail",1,0))&gt;0,"Ineligible",IF(SUM(IF(AG8="Pass",1,0),IF(AI8="Pass",1,0),IF(AK8="Pass",1,0),IF(AM8="Pass",1,0))=4,"Eligible","Pending")))</f>
        <v/>
      </c>
      <c r="AF8" s="14" t="inlineStr">
        <is>
          <t>Pass</t>
        </is>
      </c>
      <c r="AG8" s="27" t="n"/>
      <c r="AH8" s="14" t="inlineStr">
        <is>
          <t>Pending</t>
        </is>
      </c>
      <c r="AI8" s="27" t="n"/>
      <c r="AJ8" s="14" t="inlineStr">
        <is>
          <t>Pending</t>
        </is>
      </c>
      <c r="AK8" s="27" t="n"/>
      <c r="AL8" s="14" t="inlineStr">
        <is>
          <t>Pending</t>
        </is>
      </c>
      <c r="AM8" s="27" t="n"/>
      <c r="AN8" s="14" t="inlineStr">
        <is>
          <t>Semantic segmentation;Crack detection [Claude/GPT/Test_Batch] | crack segmentation; crack detection [GPT]</t>
        </is>
      </c>
      <c r="AO8" s="27" t="n"/>
      <c r="AP8" s="14" t="inlineStr">
        <is>
          <t>Documentation snapshot; payload release not fully pinned</t>
        </is>
      </c>
      <c r="AQ8" s="27" t="n"/>
      <c r="AR8" s="14" t="inlineStr">
        <is>
          <t>README links CRACK500 archives and defines bright crack/background maps for evaluation. Training and testing instructions exist, but full environment/preprocessing evidence and source-image split independence were not established.</t>
        </is>
      </c>
      <c r="AS8" s="27" t="n"/>
      <c r="AT8" s="14" t="inlineStr">
        <is>
          <t>https://github.com/fyangneil/pavement-crack-detection</t>
        </is>
      </c>
      <c r="AU8" s="27" t="n"/>
      <c r="AV8" s="14" t="inlineStr">
        <is>
          <t>2026-09-07</t>
        </is>
      </c>
      <c r="AW8" s="27" t="n"/>
      <c r="AX8" s="27" t="n"/>
      <c r="AY8" s="14">
        <f>SUMIF(MCDM_Checks!$A$2:$A$1417,$A8,MCDM_Checks!$AR$2:$AR$1417)</f>
        <v/>
      </c>
      <c r="AZ8" s="14" t="inlineStr">
        <is>
          <t>G1: chosen release identity. G2: evaluator target/task not yet fixed. G3: no sample opened; rights may be unresolved. G4: no payload/ancestry leakage audit executed. All four gates must Pass for Eligible.</t>
        </is>
      </c>
    </row>
    <row r="9" ht="112" customHeight="1">
      <c r="A9" s="14" t="inlineStr">
        <is>
          <t>DS-008</t>
        </is>
      </c>
      <c r="B9" s="14" t="inlineStr">
        <is>
          <t>CrackForest Dataset (CFD)</t>
        </is>
      </c>
      <c r="C9" s="14">
        <f>IF(I9=0,"Unrated",IF(I9=1,"Resolved","Provisional"))</f>
        <v/>
      </c>
      <c r="D9" s="26">
        <f>IF(K9=0,"",IF(AY9&lt;8,"Incomplete/invalid",IF(J9=0,"Unrated",IF(J9=1,"Resolved","Provisional"))))</f>
        <v/>
      </c>
      <c r="E9" s="57">
        <f>SUMIF(MCDM_Checks!$A$2:$A$1417,$A9,MCDM_Checks!$AB$2:$AB$1417)</f>
        <v/>
      </c>
      <c r="F9" s="58">
        <f>IF(AY9=8,SUMIF(MCDM_Checks!$A$2:$A$1417,$A9,MCDM_Checks!$AC$2:$AC$1417),"")</f>
        <v/>
      </c>
      <c r="G9" s="57">
        <f>SUMIF(MCDM_Checks!$A$2:$A$1417,$A9,MCDM_Checks!$AD$2:$AD$1417)</f>
        <v/>
      </c>
      <c r="H9" s="58">
        <f>IF(AY9=8,SUMIF(MCDM_Checks!$A$2:$A$1417,$A9,MCDM_Checks!$AE$2:$AE$1417),"")</f>
        <v/>
      </c>
      <c r="I9" s="55">
        <f>SUMIF(MCDM_Checks!$A$2:$A$1417,$A9,MCDM_Checks!$AF$2:$AF$1417)/100</f>
        <v/>
      </c>
      <c r="J9" s="56">
        <f>IF(AY9=8,SUMIF(MCDM_Checks!$A$2:$A$1417,$A9,MCDM_Checks!$AG$2:$AG$1417)/100,"")</f>
        <v/>
      </c>
      <c r="K9" s="56">
        <f>SUMIF(MCDM_Checks!$A$2:$A$1417,$A9,MCDM_Checks!$AS$2:$AS$1417)/40</f>
        <v/>
      </c>
      <c r="L9" s="59">
        <f>IF(AY9=8,F9-E9,"")</f>
        <v/>
      </c>
      <c r="M9" s="56">
        <f>IF(K9=0,"",SUMIF(MCDM_Checks!$A$2:$A$1417,$A9,MCDM_Checks!$AT$2:$AT$1417)/SUMIF(MCDM_Checks!$A$2:$A$1417,$A9,MCDM_Checks!$AS$2:$AS$1417))</f>
        <v/>
      </c>
      <c r="N9" s="14">
        <f>IFERROR(INDEX(MCDM_Checks!$T$2:$T$1417,MATCH($A9&amp;"|A",MCDM_Checks!$AU$2:$AU$1417,0)),"")</f>
        <v/>
      </c>
      <c r="O9" s="26">
        <f>IFERROR(INDEX(MCDM_Checks!$U$2:$U$1417,MATCH($A9&amp;"|A",MCDM_Checks!$AU$2:$AU$1417,0)),"")</f>
        <v/>
      </c>
      <c r="P9" s="14">
        <f>IFERROR(INDEX(MCDM_Checks!$T$2:$T$1417,MATCH($A9&amp;"|L",MCDM_Checks!$AU$2:$AU$1417,0)),"")</f>
        <v/>
      </c>
      <c r="Q9" s="26">
        <f>IFERROR(INDEX(MCDM_Checks!$U$2:$U$1417,MATCH($A9&amp;"|L",MCDM_Checks!$AU$2:$AU$1417,0)),"")</f>
        <v/>
      </c>
      <c r="R9" s="14">
        <f>IFERROR(INDEX(MCDM_Checks!$T$2:$T$1417,MATCH($A9&amp;"|D",MCDM_Checks!$AU$2:$AU$1417,0)),"")</f>
        <v/>
      </c>
      <c r="S9" s="26">
        <f>IFERROR(INDEX(MCDM_Checks!$U$2:$U$1417,MATCH($A9&amp;"|D",MCDM_Checks!$AU$2:$AU$1417,0)),"")</f>
        <v/>
      </c>
      <c r="T9" s="14">
        <f>IFERROR(INDEX(MCDM_Checks!$T$2:$T$1417,MATCH($A9&amp;"|C",MCDM_Checks!$AU$2:$AU$1417,0)),"")</f>
        <v/>
      </c>
      <c r="U9" s="26">
        <f>IFERROR(INDEX(MCDM_Checks!$U$2:$U$1417,MATCH($A9&amp;"|C",MCDM_Checks!$AU$2:$AU$1417,0)),"")</f>
        <v/>
      </c>
      <c r="V9" s="14">
        <f>IFERROR(INDEX(MCDM_Checks!$T$2:$T$1417,MATCH($A9&amp;"|R",MCDM_Checks!$AU$2:$AU$1417,0)),"")</f>
        <v/>
      </c>
      <c r="W9" s="26">
        <f>IFERROR(INDEX(MCDM_Checks!$U$2:$U$1417,MATCH($A9&amp;"|R",MCDM_Checks!$AU$2:$AU$1417,0)),"")</f>
        <v/>
      </c>
      <c r="X9" s="14">
        <f>IFERROR(INDEX(MCDM_Checks!$T$2:$T$1417,MATCH($A9&amp;"|M",MCDM_Checks!$AU$2:$AU$1417,0)),"")</f>
        <v/>
      </c>
      <c r="Y9" s="26">
        <f>IFERROR(INDEX(MCDM_Checks!$U$2:$U$1417,MATCH($A9&amp;"|M",MCDM_Checks!$AU$2:$AU$1417,0)),"")</f>
        <v/>
      </c>
      <c r="Z9" s="14">
        <f>IFERROR(INDEX(MCDM_Checks!$T$2:$T$1417,MATCH($A9&amp;"|V",MCDM_Checks!$AU$2:$AU$1417,0)),"")</f>
        <v/>
      </c>
      <c r="AA9" s="26">
        <f>IFERROR(INDEX(MCDM_Checks!$U$2:$U$1417,MATCH($A9&amp;"|V",MCDM_Checks!$AU$2:$AU$1417,0)),"")</f>
        <v/>
      </c>
      <c r="AB9" s="14">
        <f>IFERROR(INDEX(MCDM_Checks!$T$2:$T$1417,MATCH($A9&amp;"|E",MCDM_Checks!$AU$2:$AU$1417,0)),"")</f>
        <v/>
      </c>
      <c r="AC9" s="26">
        <f>IFERROR(INDEX(MCDM_Checks!$U$2:$U$1417,MATCH($A9&amp;"|E",MCDM_Checks!$AU$2:$AU$1417,0)),"")</f>
        <v/>
      </c>
      <c r="AD9" s="14">
        <f>IF(SUM(IF(AF9="Fail",1,0),IF(AH9="Fail",1,0),IF(AJ9="Fail",1,0),IF(AL9="Fail",1,0))&gt;0,"Ineligible",IF(SUM(IF(AF9="Pass",1,0),IF(AH9="Pass",1,0),IF(AJ9="Pass",1,0),IF(AL9="Pass",1,0))=4,"Eligible","Pending"))</f>
        <v/>
      </c>
      <c r="AE9" s="26">
        <f>IF(COUNTA(AG9,AI9,AK9,AM9)=0,"",IF(SUM(IF(AG9="Fail",1,0),IF(AI9="Fail",1,0),IF(AK9="Fail",1,0),IF(AM9="Fail",1,0))&gt;0,"Ineligible",IF(SUM(IF(AG9="Pass",1,0),IF(AI9="Pass",1,0),IF(AK9="Pass",1,0),IF(AM9="Pass",1,0))=4,"Eligible","Pending")))</f>
        <v/>
      </c>
      <c r="AF9" s="14" t="inlineStr">
        <is>
          <t>Pass</t>
        </is>
      </c>
      <c r="AG9" s="27" t="n"/>
      <c r="AH9" s="14" t="inlineStr">
        <is>
          <t>Pending</t>
        </is>
      </c>
      <c r="AI9" s="27" t="n"/>
      <c r="AJ9" s="14" t="inlineStr">
        <is>
          <t>Pending</t>
        </is>
      </c>
      <c r="AK9" s="27" t="n"/>
      <c r="AL9" s="14" t="inlineStr">
        <is>
          <t>Pending</t>
        </is>
      </c>
      <c r="AM9" s="27" t="n"/>
      <c r="AN9" s="14" t="inlineStr">
        <is>
          <t>semantic segmentation; crack detection</t>
        </is>
      </c>
      <c r="AO9" s="27" t="n"/>
      <c r="AP9" s="14" t="inlineStr">
        <is>
          <t>Documentation snapshot; payload release not fully pinned</t>
        </is>
      </c>
      <c r="AQ9" s="27" t="n"/>
      <c r="AR9" s="14" t="inlineStr">
        <is>
          <t>CrackForest README defines annotated road cracks, noncommercial research terms and initial version 1.0 dated 2015-09-29. Image/groundTruth folders are listed; calibration and quantitative label reliability are unresolved.</t>
        </is>
      </c>
      <c r="AS9" s="27" t="n"/>
      <c r="AT9" s="14" t="inlineStr">
        <is>
          <t>https://github.com/cuilimeng/CrackForest-dataset</t>
        </is>
      </c>
      <c r="AU9" s="27" t="n"/>
      <c r="AV9" s="14" t="inlineStr">
        <is>
          <t>2026-09-07</t>
        </is>
      </c>
      <c r="AW9" s="27" t="n"/>
      <c r="AX9" s="27" t="n"/>
      <c r="AY9" s="14">
        <f>SUMIF(MCDM_Checks!$A$2:$A$1417,$A9,MCDM_Checks!$AR$2:$AR$1417)</f>
        <v/>
      </c>
      <c r="AZ9" s="14" t="inlineStr">
        <is>
          <t>G1: chosen release identity. G2: evaluator target/task not yet fixed. G3: no sample opened; rights may be unresolved. G4: no payload/ancestry leakage audit executed. All four gates must Pass for Eligible.</t>
        </is>
      </c>
    </row>
    <row r="10" ht="112" customHeight="1">
      <c r="A10" s="14" t="inlineStr">
        <is>
          <t>DS-009</t>
        </is>
      </c>
      <c r="B10" s="14" t="inlineStr">
        <is>
          <t>CrackLS315</t>
        </is>
      </c>
      <c r="C10" s="14">
        <f>IF(I10=0,"Unrated",IF(I10=1,"Resolved","Provisional"))</f>
        <v/>
      </c>
      <c r="D10" s="26">
        <f>IF(K10=0,"",IF(AY10&lt;8,"Incomplete/invalid",IF(J10=0,"Unrated",IF(J10=1,"Resolved","Provisional"))))</f>
        <v/>
      </c>
      <c r="E10" s="57">
        <f>SUMIF(MCDM_Checks!$A$2:$A$1417,$A10,MCDM_Checks!$AB$2:$AB$1417)</f>
        <v/>
      </c>
      <c r="F10" s="58">
        <f>IF(AY10=8,SUMIF(MCDM_Checks!$A$2:$A$1417,$A10,MCDM_Checks!$AC$2:$AC$1417),"")</f>
        <v/>
      </c>
      <c r="G10" s="57">
        <f>SUMIF(MCDM_Checks!$A$2:$A$1417,$A10,MCDM_Checks!$AD$2:$AD$1417)</f>
        <v/>
      </c>
      <c r="H10" s="58">
        <f>IF(AY10=8,SUMIF(MCDM_Checks!$A$2:$A$1417,$A10,MCDM_Checks!$AE$2:$AE$1417),"")</f>
        <v/>
      </c>
      <c r="I10" s="55">
        <f>SUMIF(MCDM_Checks!$A$2:$A$1417,$A10,MCDM_Checks!$AF$2:$AF$1417)/100</f>
        <v/>
      </c>
      <c r="J10" s="56">
        <f>IF(AY10=8,SUMIF(MCDM_Checks!$A$2:$A$1417,$A10,MCDM_Checks!$AG$2:$AG$1417)/100,"")</f>
        <v/>
      </c>
      <c r="K10" s="56">
        <f>SUMIF(MCDM_Checks!$A$2:$A$1417,$A10,MCDM_Checks!$AS$2:$AS$1417)/40</f>
        <v/>
      </c>
      <c r="L10" s="59">
        <f>IF(AY10=8,F10-E10,"")</f>
        <v/>
      </c>
      <c r="M10" s="56">
        <f>IF(K10=0,"",SUMIF(MCDM_Checks!$A$2:$A$1417,$A10,MCDM_Checks!$AT$2:$AT$1417)/SUMIF(MCDM_Checks!$A$2:$A$1417,$A10,MCDM_Checks!$AS$2:$AS$1417))</f>
        <v/>
      </c>
      <c r="N10" s="14">
        <f>IFERROR(INDEX(MCDM_Checks!$T$2:$T$1417,MATCH($A10&amp;"|A",MCDM_Checks!$AU$2:$AU$1417,0)),"")</f>
        <v/>
      </c>
      <c r="O10" s="26">
        <f>IFERROR(INDEX(MCDM_Checks!$U$2:$U$1417,MATCH($A10&amp;"|A",MCDM_Checks!$AU$2:$AU$1417,0)),"")</f>
        <v/>
      </c>
      <c r="P10" s="14">
        <f>IFERROR(INDEX(MCDM_Checks!$T$2:$T$1417,MATCH($A10&amp;"|L",MCDM_Checks!$AU$2:$AU$1417,0)),"")</f>
        <v/>
      </c>
      <c r="Q10" s="26">
        <f>IFERROR(INDEX(MCDM_Checks!$U$2:$U$1417,MATCH($A10&amp;"|L",MCDM_Checks!$AU$2:$AU$1417,0)),"")</f>
        <v/>
      </c>
      <c r="R10" s="14">
        <f>IFERROR(INDEX(MCDM_Checks!$T$2:$T$1417,MATCH($A10&amp;"|D",MCDM_Checks!$AU$2:$AU$1417,0)),"")</f>
        <v/>
      </c>
      <c r="S10" s="26">
        <f>IFERROR(INDEX(MCDM_Checks!$U$2:$U$1417,MATCH($A10&amp;"|D",MCDM_Checks!$AU$2:$AU$1417,0)),"")</f>
        <v/>
      </c>
      <c r="T10" s="14">
        <f>IFERROR(INDEX(MCDM_Checks!$T$2:$T$1417,MATCH($A10&amp;"|C",MCDM_Checks!$AU$2:$AU$1417,0)),"")</f>
        <v/>
      </c>
      <c r="U10" s="26">
        <f>IFERROR(INDEX(MCDM_Checks!$U$2:$U$1417,MATCH($A10&amp;"|C",MCDM_Checks!$AU$2:$AU$1417,0)),"")</f>
        <v/>
      </c>
      <c r="V10" s="14">
        <f>IFERROR(INDEX(MCDM_Checks!$T$2:$T$1417,MATCH($A10&amp;"|R",MCDM_Checks!$AU$2:$AU$1417,0)),"")</f>
        <v/>
      </c>
      <c r="W10" s="26">
        <f>IFERROR(INDEX(MCDM_Checks!$U$2:$U$1417,MATCH($A10&amp;"|R",MCDM_Checks!$AU$2:$AU$1417,0)),"")</f>
        <v/>
      </c>
      <c r="X10" s="14">
        <f>IFERROR(INDEX(MCDM_Checks!$T$2:$T$1417,MATCH($A10&amp;"|M",MCDM_Checks!$AU$2:$AU$1417,0)),"")</f>
        <v/>
      </c>
      <c r="Y10" s="26">
        <f>IFERROR(INDEX(MCDM_Checks!$U$2:$U$1417,MATCH($A10&amp;"|M",MCDM_Checks!$AU$2:$AU$1417,0)),"")</f>
        <v/>
      </c>
      <c r="Z10" s="14">
        <f>IFERROR(INDEX(MCDM_Checks!$T$2:$T$1417,MATCH($A10&amp;"|V",MCDM_Checks!$AU$2:$AU$1417,0)),"")</f>
        <v/>
      </c>
      <c r="AA10" s="26">
        <f>IFERROR(INDEX(MCDM_Checks!$U$2:$U$1417,MATCH($A10&amp;"|V",MCDM_Checks!$AU$2:$AU$1417,0)),"")</f>
        <v/>
      </c>
      <c r="AB10" s="14">
        <f>IFERROR(INDEX(MCDM_Checks!$T$2:$T$1417,MATCH($A10&amp;"|E",MCDM_Checks!$AU$2:$AU$1417,0)),"")</f>
        <v/>
      </c>
      <c r="AC10" s="26">
        <f>IFERROR(INDEX(MCDM_Checks!$U$2:$U$1417,MATCH($A10&amp;"|E",MCDM_Checks!$AU$2:$AU$1417,0)),"")</f>
        <v/>
      </c>
      <c r="AD10" s="14">
        <f>IF(SUM(IF(AF10="Fail",1,0),IF(AH10="Fail",1,0),IF(AJ10="Fail",1,0),IF(AL10="Fail",1,0))&gt;0,"Ineligible",IF(SUM(IF(AF10="Pass",1,0),IF(AH10="Pass",1,0),IF(AJ10="Pass",1,0),IF(AL10="Pass",1,0))=4,"Eligible","Pending"))</f>
        <v/>
      </c>
      <c r="AE10" s="26">
        <f>IF(COUNTA(AG10,AI10,AK10,AM10)=0,"",IF(SUM(IF(AG10="Fail",1,0),IF(AI10="Fail",1,0),IF(AK10="Fail",1,0),IF(AM10="Fail",1,0))&gt;0,"Ineligible",IF(SUM(IF(AG10="Pass",1,0),IF(AI10="Pass",1,0),IF(AK10="Pass",1,0),IF(AM10="Pass",1,0))=4,"Eligible","Pending")))</f>
        <v/>
      </c>
      <c r="AF10" s="14" t="inlineStr">
        <is>
          <t>Pass</t>
        </is>
      </c>
      <c r="AG10" s="27" t="n"/>
      <c r="AH10" s="14" t="inlineStr">
        <is>
          <t>Pending</t>
        </is>
      </c>
      <c r="AI10" s="27" t="n"/>
      <c r="AJ10" s="14" t="inlineStr">
        <is>
          <t>Pending</t>
        </is>
      </c>
      <c r="AK10" s="27" t="n"/>
      <c r="AL10" s="14" t="inlineStr">
        <is>
          <t>Pending</t>
        </is>
      </c>
      <c r="AM10" s="27" t="n"/>
      <c r="AN10" s="14" t="inlineStr">
        <is>
          <t>semantic segmentation; crack detection</t>
        </is>
      </c>
      <c r="AO10" s="27" t="n"/>
      <c r="AP10" s="14" t="inlineStr">
        <is>
          <t>Documentation snapshot; payload release not fully pinned</t>
        </is>
      </c>
      <c r="AQ10" s="27" t="n"/>
      <c r="AR10" s="14" t="inlineStr">
        <is>
          <t>DeepCrack README specifically describes CrackLS315 as 315 laser-illuminated line-camera images with 1 mm sampling and a test role. Pixel dimensions and full split-unit independence are not demonstrated by this description.</t>
        </is>
      </c>
      <c r="AS10" s="27" t="n"/>
      <c r="AT10" s="14" t="inlineStr">
        <is>
          <t>https://github.com/qinnzou/DeepCrack</t>
        </is>
      </c>
      <c r="AU10" s="27" t="n"/>
      <c r="AV10" s="14" t="inlineStr">
        <is>
          <t>2026-09-07</t>
        </is>
      </c>
      <c r="AW10" s="27" t="n"/>
      <c r="AX10" s="27" t="n"/>
      <c r="AY10" s="14">
        <f>SUMIF(MCDM_Checks!$A$2:$A$1417,$A10,MCDM_Checks!$AR$2:$AR$1417)</f>
        <v/>
      </c>
      <c r="AZ10" s="14" t="inlineStr">
        <is>
          <t>G1: chosen release identity. G2: evaluator target/task not yet fixed. G3: no sample opened; rights may be unresolved. G4: no payload/ancestry leakage audit executed. All four gates must Pass for Eligible.</t>
        </is>
      </c>
    </row>
    <row r="11" ht="112" customHeight="1">
      <c r="A11" s="14" t="inlineStr">
        <is>
          <t>DS-010</t>
        </is>
      </c>
      <c r="B11" s="14" t="inlineStr">
        <is>
          <t>Cracks and Potholes in Road Images Dataset (DNIT, Brazil)</t>
        </is>
      </c>
      <c r="C11" s="14">
        <f>IF(I11=0,"Unrated",IF(I11=1,"Resolved","Provisional"))</f>
        <v/>
      </c>
      <c r="D11" s="26">
        <f>IF(K11=0,"",IF(AY11&lt;8,"Incomplete/invalid",IF(J11=0,"Unrated",IF(J11=1,"Resolved","Provisional"))))</f>
        <v/>
      </c>
      <c r="E11" s="57">
        <f>SUMIF(MCDM_Checks!$A$2:$A$1417,$A11,MCDM_Checks!$AB$2:$AB$1417)</f>
        <v/>
      </c>
      <c r="F11" s="58">
        <f>IF(AY11=8,SUMIF(MCDM_Checks!$A$2:$A$1417,$A11,MCDM_Checks!$AC$2:$AC$1417),"")</f>
        <v/>
      </c>
      <c r="G11" s="57">
        <f>SUMIF(MCDM_Checks!$A$2:$A$1417,$A11,MCDM_Checks!$AD$2:$AD$1417)</f>
        <v/>
      </c>
      <c r="H11" s="58">
        <f>IF(AY11=8,SUMIF(MCDM_Checks!$A$2:$A$1417,$A11,MCDM_Checks!$AE$2:$AE$1417),"")</f>
        <v/>
      </c>
      <c r="I11" s="55">
        <f>SUMIF(MCDM_Checks!$A$2:$A$1417,$A11,MCDM_Checks!$AF$2:$AF$1417)/100</f>
        <v/>
      </c>
      <c r="J11" s="56">
        <f>IF(AY11=8,SUMIF(MCDM_Checks!$A$2:$A$1417,$A11,MCDM_Checks!$AG$2:$AG$1417)/100,"")</f>
        <v/>
      </c>
      <c r="K11" s="56">
        <f>SUMIF(MCDM_Checks!$A$2:$A$1417,$A11,MCDM_Checks!$AS$2:$AS$1417)/40</f>
        <v/>
      </c>
      <c r="L11" s="59">
        <f>IF(AY11=8,F11-E11,"")</f>
        <v/>
      </c>
      <c r="M11" s="56">
        <f>IF(K11=0,"",SUMIF(MCDM_Checks!$A$2:$A$1417,$A11,MCDM_Checks!$AT$2:$AT$1417)/SUMIF(MCDM_Checks!$A$2:$A$1417,$A11,MCDM_Checks!$AS$2:$AS$1417))</f>
        <v/>
      </c>
      <c r="N11" s="14">
        <f>IFERROR(INDEX(MCDM_Checks!$T$2:$T$1417,MATCH($A11&amp;"|A",MCDM_Checks!$AU$2:$AU$1417,0)),"")</f>
        <v/>
      </c>
      <c r="O11" s="26">
        <f>IFERROR(INDEX(MCDM_Checks!$U$2:$U$1417,MATCH($A11&amp;"|A",MCDM_Checks!$AU$2:$AU$1417,0)),"")</f>
        <v/>
      </c>
      <c r="P11" s="14">
        <f>IFERROR(INDEX(MCDM_Checks!$T$2:$T$1417,MATCH($A11&amp;"|L",MCDM_Checks!$AU$2:$AU$1417,0)),"")</f>
        <v/>
      </c>
      <c r="Q11" s="26">
        <f>IFERROR(INDEX(MCDM_Checks!$U$2:$U$1417,MATCH($A11&amp;"|L",MCDM_Checks!$AU$2:$AU$1417,0)),"")</f>
        <v/>
      </c>
      <c r="R11" s="14">
        <f>IFERROR(INDEX(MCDM_Checks!$T$2:$T$1417,MATCH($A11&amp;"|D",MCDM_Checks!$AU$2:$AU$1417,0)),"")</f>
        <v/>
      </c>
      <c r="S11" s="26">
        <f>IFERROR(INDEX(MCDM_Checks!$U$2:$U$1417,MATCH($A11&amp;"|D",MCDM_Checks!$AU$2:$AU$1417,0)),"")</f>
        <v/>
      </c>
      <c r="T11" s="14">
        <f>IFERROR(INDEX(MCDM_Checks!$T$2:$T$1417,MATCH($A11&amp;"|C",MCDM_Checks!$AU$2:$AU$1417,0)),"")</f>
        <v/>
      </c>
      <c r="U11" s="26">
        <f>IFERROR(INDEX(MCDM_Checks!$U$2:$U$1417,MATCH($A11&amp;"|C",MCDM_Checks!$AU$2:$AU$1417,0)),"")</f>
        <v/>
      </c>
      <c r="V11" s="14">
        <f>IFERROR(INDEX(MCDM_Checks!$T$2:$T$1417,MATCH($A11&amp;"|R",MCDM_Checks!$AU$2:$AU$1417,0)),"")</f>
        <v/>
      </c>
      <c r="W11" s="26">
        <f>IFERROR(INDEX(MCDM_Checks!$U$2:$U$1417,MATCH($A11&amp;"|R",MCDM_Checks!$AU$2:$AU$1417,0)),"")</f>
        <v/>
      </c>
      <c r="X11" s="14">
        <f>IFERROR(INDEX(MCDM_Checks!$T$2:$T$1417,MATCH($A11&amp;"|M",MCDM_Checks!$AU$2:$AU$1417,0)),"")</f>
        <v/>
      </c>
      <c r="Y11" s="26">
        <f>IFERROR(INDEX(MCDM_Checks!$U$2:$U$1417,MATCH($A11&amp;"|M",MCDM_Checks!$AU$2:$AU$1417,0)),"")</f>
        <v/>
      </c>
      <c r="Z11" s="14">
        <f>IFERROR(INDEX(MCDM_Checks!$T$2:$T$1417,MATCH($A11&amp;"|V",MCDM_Checks!$AU$2:$AU$1417,0)),"")</f>
        <v/>
      </c>
      <c r="AA11" s="26">
        <f>IFERROR(INDEX(MCDM_Checks!$U$2:$U$1417,MATCH($A11&amp;"|V",MCDM_Checks!$AU$2:$AU$1417,0)),"")</f>
        <v/>
      </c>
      <c r="AB11" s="14">
        <f>IFERROR(INDEX(MCDM_Checks!$T$2:$T$1417,MATCH($A11&amp;"|E",MCDM_Checks!$AU$2:$AU$1417,0)),"")</f>
        <v/>
      </c>
      <c r="AC11" s="26">
        <f>IFERROR(INDEX(MCDM_Checks!$U$2:$U$1417,MATCH($A11&amp;"|E",MCDM_Checks!$AU$2:$AU$1417,0)),"")</f>
        <v/>
      </c>
      <c r="AD11" s="14">
        <f>IF(SUM(IF(AF11="Fail",1,0),IF(AH11="Fail",1,0),IF(AJ11="Fail",1,0),IF(AL11="Fail",1,0))&gt;0,"Ineligible",IF(SUM(IF(AF11="Pass",1,0),IF(AH11="Pass",1,0),IF(AJ11="Pass",1,0),IF(AL11="Pass",1,0))=4,"Eligible","Pending"))</f>
        <v/>
      </c>
      <c r="AE11" s="26">
        <f>IF(COUNTA(AG11,AI11,AK11,AM11)=0,"",IF(SUM(IF(AG11="Fail",1,0),IF(AI11="Fail",1,0),IF(AK11="Fail",1,0),IF(AM11="Fail",1,0))&gt;0,"Ineligible",IF(SUM(IF(AG11="Pass",1,0),IF(AI11="Pass",1,0),IF(AK11="Pass",1,0),IF(AM11="Pass",1,0))=4,"Eligible","Pending")))</f>
        <v/>
      </c>
      <c r="AF11" s="14" t="inlineStr">
        <is>
          <t>Pass</t>
        </is>
      </c>
      <c r="AG11" s="27" t="n"/>
      <c r="AH11" s="14" t="inlineStr">
        <is>
          <t>Pending</t>
        </is>
      </c>
      <c r="AI11" s="27" t="n"/>
      <c r="AJ11" s="14" t="inlineStr">
        <is>
          <t>Pending</t>
        </is>
      </c>
      <c r="AK11" s="27" t="n"/>
      <c r="AL11" s="14" t="inlineStr">
        <is>
          <t>Pending</t>
        </is>
      </c>
      <c r="AM11" s="27" t="n"/>
      <c r="AN11" s="14" t="inlineStr">
        <is>
          <t>Semantic segmentation;Defect detection [GPT] | classification; object detection [Test_Batch]</t>
        </is>
      </c>
      <c r="AO11" s="27" t="n"/>
      <c r="AP11" s="14" t="inlineStr">
        <is>
          <t>Mendeley t576ydh9v8/4</t>
        </is>
      </c>
      <c r="AQ11" s="27" t="n"/>
      <c r="AR11" s="14" t="inlineStr">
        <is>
          <t>Mendeley version 4 identifies DNIT image provenance through a numbered Access to Information protocol, 2014–2017 Brazilian highways, three mask types and CC BY 4.0. Full annotation ambiguity rules, privacy handling and sensor metadata remain incomplete.</t>
        </is>
      </c>
      <c r="AS11" s="27" t="n"/>
      <c r="AT11" s="14" t="inlineStr">
        <is>
          <t>https://data.mendeley.com/datasets/t576ydh9v8/4</t>
        </is>
      </c>
      <c r="AU11" s="27" t="n"/>
      <c r="AV11" s="14" t="inlineStr">
        <is>
          <t>2026-09-07</t>
        </is>
      </c>
      <c r="AW11" s="27" t="n"/>
      <c r="AX11" s="27" t="n"/>
      <c r="AY11" s="14">
        <f>SUMIF(MCDM_Checks!$A$2:$A$1417,$A11,MCDM_Checks!$AR$2:$AR$1417)</f>
        <v/>
      </c>
      <c r="AZ11" s="14" t="inlineStr">
        <is>
          <t>G1: chosen release identity. G2: evaluator target/task not yet fixed. G3: no sample opened; rights may be unresolved. G4: no payload/ancestry leakage audit executed. All four gates must Pass for Eligible.</t>
        </is>
      </c>
    </row>
    <row r="12" ht="112" customHeight="1">
      <c r="A12" s="14" t="inlineStr">
        <is>
          <t>DS-011</t>
        </is>
      </c>
      <c r="B12" s="14" t="inlineStr">
        <is>
          <t>CrackSeg9k</t>
        </is>
      </c>
      <c r="C12" s="14">
        <f>IF(I12=0,"Unrated",IF(I12=1,"Resolved","Provisional"))</f>
        <v/>
      </c>
      <c r="D12" s="26">
        <f>IF(K12=0,"",IF(AY12&lt;8,"Incomplete/invalid",IF(J12=0,"Unrated",IF(J12=1,"Resolved","Provisional"))))</f>
        <v/>
      </c>
      <c r="E12" s="57">
        <f>SUMIF(MCDM_Checks!$A$2:$A$1417,$A12,MCDM_Checks!$AB$2:$AB$1417)</f>
        <v/>
      </c>
      <c r="F12" s="58">
        <f>IF(AY12=8,SUMIF(MCDM_Checks!$A$2:$A$1417,$A12,MCDM_Checks!$AC$2:$AC$1417),"")</f>
        <v/>
      </c>
      <c r="G12" s="57">
        <f>SUMIF(MCDM_Checks!$A$2:$A$1417,$A12,MCDM_Checks!$AD$2:$AD$1417)</f>
        <v/>
      </c>
      <c r="H12" s="58">
        <f>IF(AY12=8,SUMIF(MCDM_Checks!$A$2:$A$1417,$A12,MCDM_Checks!$AE$2:$AE$1417),"")</f>
        <v/>
      </c>
      <c r="I12" s="55">
        <f>SUMIF(MCDM_Checks!$A$2:$A$1417,$A12,MCDM_Checks!$AF$2:$AF$1417)/100</f>
        <v/>
      </c>
      <c r="J12" s="56">
        <f>IF(AY12=8,SUMIF(MCDM_Checks!$A$2:$A$1417,$A12,MCDM_Checks!$AG$2:$AG$1417)/100,"")</f>
        <v/>
      </c>
      <c r="K12" s="56">
        <f>SUMIF(MCDM_Checks!$A$2:$A$1417,$A12,MCDM_Checks!$AS$2:$AS$1417)/40</f>
        <v/>
      </c>
      <c r="L12" s="59">
        <f>IF(AY12=8,F12-E12,"")</f>
        <v/>
      </c>
      <c r="M12" s="56">
        <f>IF(K12=0,"",SUMIF(MCDM_Checks!$A$2:$A$1417,$A12,MCDM_Checks!$AT$2:$AT$1417)/SUMIF(MCDM_Checks!$A$2:$A$1417,$A12,MCDM_Checks!$AS$2:$AS$1417))</f>
        <v/>
      </c>
      <c r="N12" s="14">
        <f>IFERROR(INDEX(MCDM_Checks!$T$2:$T$1417,MATCH($A12&amp;"|A",MCDM_Checks!$AU$2:$AU$1417,0)),"")</f>
        <v/>
      </c>
      <c r="O12" s="26">
        <f>IFERROR(INDEX(MCDM_Checks!$U$2:$U$1417,MATCH($A12&amp;"|A",MCDM_Checks!$AU$2:$AU$1417,0)),"")</f>
        <v/>
      </c>
      <c r="P12" s="14">
        <f>IFERROR(INDEX(MCDM_Checks!$T$2:$T$1417,MATCH($A12&amp;"|L",MCDM_Checks!$AU$2:$AU$1417,0)),"")</f>
        <v/>
      </c>
      <c r="Q12" s="26">
        <f>IFERROR(INDEX(MCDM_Checks!$U$2:$U$1417,MATCH($A12&amp;"|L",MCDM_Checks!$AU$2:$AU$1417,0)),"")</f>
        <v/>
      </c>
      <c r="R12" s="14">
        <f>IFERROR(INDEX(MCDM_Checks!$T$2:$T$1417,MATCH($A12&amp;"|D",MCDM_Checks!$AU$2:$AU$1417,0)),"")</f>
        <v/>
      </c>
      <c r="S12" s="26">
        <f>IFERROR(INDEX(MCDM_Checks!$U$2:$U$1417,MATCH($A12&amp;"|D",MCDM_Checks!$AU$2:$AU$1417,0)),"")</f>
        <v/>
      </c>
      <c r="T12" s="14">
        <f>IFERROR(INDEX(MCDM_Checks!$T$2:$T$1417,MATCH($A12&amp;"|C",MCDM_Checks!$AU$2:$AU$1417,0)),"")</f>
        <v/>
      </c>
      <c r="U12" s="26">
        <f>IFERROR(INDEX(MCDM_Checks!$U$2:$U$1417,MATCH($A12&amp;"|C",MCDM_Checks!$AU$2:$AU$1417,0)),"")</f>
        <v/>
      </c>
      <c r="V12" s="14">
        <f>IFERROR(INDEX(MCDM_Checks!$T$2:$T$1417,MATCH($A12&amp;"|R",MCDM_Checks!$AU$2:$AU$1417,0)),"")</f>
        <v/>
      </c>
      <c r="W12" s="26">
        <f>IFERROR(INDEX(MCDM_Checks!$U$2:$U$1417,MATCH($A12&amp;"|R",MCDM_Checks!$AU$2:$AU$1417,0)),"")</f>
        <v/>
      </c>
      <c r="X12" s="14">
        <f>IFERROR(INDEX(MCDM_Checks!$T$2:$T$1417,MATCH($A12&amp;"|M",MCDM_Checks!$AU$2:$AU$1417,0)),"")</f>
        <v/>
      </c>
      <c r="Y12" s="26">
        <f>IFERROR(INDEX(MCDM_Checks!$U$2:$U$1417,MATCH($A12&amp;"|M",MCDM_Checks!$AU$2:$AU$1417,0)),"")</f>
        <v/>
      </c>
      <c r="Z12" s="14">
        <f>IFERROR(INDEX(MCDM_Checks!$T$2:$T$1417,MATCH($A12&amp;"|V",MCDM_Checks!$AU$2:$AU$1417,0)),"")</f>
        <v/>
      </c>
      <c r="AA12" s="26">
        <f>IFERROR(INDEX(MCDM_Checks!$U$2:$U$1417,MATCH($A12&amp;"|V",MCDM_Checks!$AU$2:$AU$1417,0)),"")</f>
        <v/>
      </c>
      <c r="AB12" s="14">
        <f>IFERROR(INDEX(MCDM_Checks!$T$2:$T$1417,MATCH($A12&amp;"|E",MCDM_Checks!$AU$2:$AU$1417,0)),"")</f>
        <v/>
      </c>
      <c r="AC12" s="26">
        <f>IFERROR(INDEX(MCDM_Checks!$U$2:$U$1417,MATCH($A12&amp;"|E",MCDM_Checks!$AU$2:$AU$1417,0)),"")</f>
        <v/>
      </c>
      <c r="AD12" s="14">
        <f>IF(SUM(IF(AF12="Fail",1,0),IF(AH12="Fail",1,0),IF(AJ12="Fail",1,0),IF(AL12="Fail",1,0))&gt;0,"Ineligible",IF(SUM(IF(AF12="Pass",1,0),IF(AH12="Pass",1,0),IF(AJ12="Pass",1,0),IF(AL12="Pass",1,0))=4,"Eligible","Pending"))</f>
        <v/>
      </c>
      <c r="AE12" s="26">
        <f>IF(COUNTA(AG12,AI12,AK12,AM12)=0,"",IF(SUM(IF(AG12="Fail",1,0),IF(AI12="Fail",1,0),IF(AK12="Fail",1,0),IF(AM12="Fail",1,0))&gt;0,"Ineligible",IF(SUM(IF(AG12="Pass",1,0),IF(AI12="Pass",1,0),IF(AK12="Pass",1,0),IF(AM12="Pass",1,0))=4,"Eligible","Pending")))</f>
        <v/>
      </c>
      <c r="AF12" s="14" t="inlineStr">
        <is>
          <t>Pass</t>
        </is>
      </c>
      <c r="AG12" s="27" t="n"/>
      <c r="AH12" s="14" t="inlineStr">
        <is>
          <t>Pending</t>
        </is>
      </c>
      <c r="AI12" s="27" t="n"/>
      <c r="AJ12" s="14" t="inlineStr">
        <is>
          <t>Pending</t>
        </is>
      </c>
      <c r="AK12" s="27" t="n"/>
      <c r="AL12" s="14" t="inlineStr">
        <is>
          <t>Pending</t>
        </is>
      </c>
      <c r="AM12" s="27" t="n"/>
      <c r="AN12" s="14" t="inlineStr">
        <is>
          <t>semantic segmentation</t>
        </is>
      </c>
      <c r="AO12" s="27" t="n"/>
      <c r="AP12" s="14" t="inlineStr">
        <is>
          <t>Documentation snapshot; payload release not fully pinned</t>
        </is>
      </c>
      <c r="AQ12" s="27" t="n"/>
      <c r="AR12" s="14" t="inlineStr">
        <is>
          <t>README identifies CrackSeg9k version V4, two archive parts, multiple source surfaces, unified annotations and noise/distortion handling. Per-parent independence and component licenses require further evidence.</t>
        </is>
      </c>
      <c r="AS12" s="27" t="n"/>
      <c r="AT12" s="14" t="inlineStr">
        <is>
          <t>https://github.com/Dhananjay42/crackseg9k</t>
        </is>
      </c>
      <c r="AU12" s="27" t="n"/>
      <c r="AV12" s="14" t="inlineStr">
        <is>
          <t>2026-09-07</t>
        </is>
      </c>
      <c r="AW12" s="27" t="n"/>
      <c r="AX12" s="27" t="n"/>
      <c r="AY12" s="14">
        <f>SUMIF(MCDM_Checks!$A$2:$A$1417,$A12,MCDM_Checks!$AR$2:$AR$1417)</f>
        <v/>
      </c>
      <c r="AZ12" s="14" t="inlineStr">
        <is>
          <t>G1: chosen release identity. G2: evaluator target/task not yet fixed. G3: no sample opened; rights may be unresolved. G4: no payload/ancestry leakage audit executed. All four gates must Pass for Eligible.</t>
        </is>
      </c>
    </row>
    <row r="13" ht="112" customHeight="1">
      <c r="A13" s="14" t="inlineStr">
        <is>
          <t>DS-012</t>
        </is>
      </c>
      <c r="B13" s="14" t="inlineStr">
        <is>
          <t>CrackTrans (pavement crack dataset with complex backgrounds)</t>
        </is>
      </c>
      <c r="C13" s="14">
        <f>IF(I13=0,"Unrated",IF(I13=1,"Resolved","Provisional"))</f>
        <v/>
      </c>
      <c r="D13" s="26">
        <f>IF(K13=0,"",IF(AY13&lt;8,"Incomplete/invalid",IF(J13=0,"Unrated",IF(J13=1,"Resolved","Provisional"))))</f>
        <v/>
      </c>
      <c r="E13" s="57">
        <f>SUMIF(MCDM_Checks!$A$2:$A$1417,$A13,MCDM_Checks!$AB$2:$AB$1417)</f>
        <v/>
      </c>
      <c r="F13" s="58">
        <f>IF(AY13=8,SUMIF(MCDM_Checks!$A$2:$A$1417,$A13,MCDM_Checks!$AC$2:$AC$1417),"")</f>
        <v/>
      </c>
      <c r="G13" s="57">
        <f>SUMIF(MCDM_Checks!$A$2:$A$1417,$A13,MCDM_Checks!$AD$2:$AD$1417)</f>
        <v/>
      </c>
      <c r="H13" s="58">
        <f>IF(AY13=8,SUMIF(MCDM_Checks!$A$2:$A$1417,$A13,MCDM_Checks!$AE$2:$AE$1417),"")</f>
        <v/>
      </c>
      <c r="I13" s="55">
        <f>SUMIF(MCDM_Checks!$A$2:$A$1417,$A13,MCDM_Checks!$AF$2:$AF$1417)/100</f>
        <v/>
      </c>
      <c r="J13" s="56">
        <f>IF(AY13=8,SUMIF(MCDM_Checks!$A$2:$A$1417,$A13,MCDM_Checks!$AG$2:$AG$1417)/100,"")</f>
        <v/>
      </c>
      <c r="K13" s="56">
        <f>SUMIF(MCDM_Checks!$A$2:$A$1417,$A13,MCDM_Checks!$AS$2:$AS$1417)/40</f>
        <v/>
      </c>
      <c r="L13" s="59">
        <f>IF(AY13=8,F13-E13,"")</f>
        <v/>
      </c>
      <c r="M13" s="56">
        <f>IF(K13=0,"",SUMIF(MCDM_Checks!$A$2:$A$1417,$A13,MCDM_Checks!$AT$2:$AT$1417)/SUMIF(MCDM_Checks!$A$2:$A$1417,$A13,MCDM_Checks!$AS$2:$AS$1417))</f>
        <v/>
      </c>
      <c r="N13" s="14">
        <f>IFERROR(INDEX(MCDM_Checks!$T$2:$T$1417,MATCH($A13&amp;"|A",MCDM_Checks!$AU$2:$AU$1417,0)),"")</f>
        <v/>
      </c>
      <c r="O13" s="26">
        <f>IFERROR(INDEX(MCDM_Checks!$U$2:$U$1417,MATCH($A13&amp;"|A",MCDM_Checks!$AU$2:$AU$1417,0)),"")</f>
        <v/>
      </c>
      <c r="P13" s="14">
        <f>IFERROR(INDEX(MCDM_Checks!$T$2:$T$1417,MATCH($A13&amp;"|L",MCDM_Checks!$AU$2:$AU$1417,0)),"")</f>
        <v/>
      </c>
      <c r="Q13" s="26">
        <f>IFERROR(INDEX(MCDM_Checks!$U$2:$U$1417,MATCH($A13&amp;"|L",MCDM_Checks!$AU$2:$AU$1417,0)),"")</f>
        <v/>
      </c>
      <c r="R13" s="14">
        <f>IFERROR(INDEX(MCDM_Checks!$T$2:$T$1417,MATCH($A13&amp;"|D",MCDM_Checks!$AU$2:$AU$1417,0)),"")</f>
        <v/>
      </c>
      <c r="S13" s="26">
        <f>IFERROR(INDEX(MCDM_Checks!$U$2:$U$1417,MATCH($A13&amp;"|D",MCDM_Checks!$AU$2:$AU$1417,0)),"")</f>
        <v/>
      </c>
      <c r="T13" s="14">
        <f>IFERROR(INDEX(MCDM_Checks!$T$2:$T$1417,MATCH($A13&amp;"|C",MCDM_Checks!$AU$2:$AU$1417,0)),"")</f>
        <v/>
      </c>
      <c r="U13" s="26">
        <f>IFERROR(INDEX(MCDM_Checks!$U$2:$U$1417,MATCH($A13&amp;"|C",MCDM_Checks!$AU$2:$AU$1417,0)),"")</f>
        <v/>
      </c>
      <c r="V13" s="14">
        <f>IFERROR(INDEX(MCDM_Checks!$T$2:$T$1417,MATCH($A13&amp;"|R",MCDM_Checks!$AU$2:$AU$1417,0)),"")</f>
        <v/>
      </c>
      <c r="W13" s="26">
        <f>IFERROR(INDEX(MCDM_Checks!$U$2:$U$1417,MATCH($A13&amp;"|R",MCDM_Checks!$AU$2:$AU$1417,0)),"")</f>
        <v/>
      </c>
      <c r="X13" s="14">
        <f>IFERROR(INDEX(MCDM_Checks!$T$2:$T$1417,MATCH($A13&amp;"|M",MCDM_Checks!$AU$2:$AU$1417,0)),"")</f>
        <v/>
      </c>
      <c r="Y13" s="26">
        <f>IFERROR(INDEX(MCDM_Checks!$U$2:$U$1417,MATCH($A13&amp;"|M",MCDM_Checks!$AU$2:$AU$1417,0)),"")</f>
        <v/>
      </c>
      <c r="Z13" s="14">
        <f>IFERROR(INDEX(MCDM_Checks!$T$2:$T$1417,MATCH($A13&amp;"|V",MCDM_Checks!$AU$2:$AU$1417,0)),"")</f>
        <v/>
      </c>
      <c r="AA13" s="26">
        <f>IFERROR(INDEX(MCDM_Checks!$U$2:$U$1417,MATCH($A13&amp;"|V",MCDM_Checks!$AU$2:$AU$1417,0)),"")</f>
        <v/>
      </c>
      <c r="AB13" s="14">
        <f>IFERROR(INDEX(MCDM_Checks!$T$2:$T$1417,MATCH($A13&amp;"|E",MCDM_Checks!$AU$2:$AU$1417,0)),"")</f>
        <v/>
      </c>
      <c r="AC13" s="26">
        <f>IFERROR(INDEX(MCDM_Checks!$U$2:$U$1417,MATCH($A13&amp;"|E",MCDM_Checks!$AU$2:$AU$1417,0)),"")</f>
        <v/>
      </c>
      <c r="AD13" s="14">
        <f>IF(SUM(IF(AF13="Fail",1,0),IF(AH13="Fail",1,0),IF(AJ13="Fail",1,0),IF(AL13="Fail",1,0))&gt;0,"Ineligible",IF(SUM(IF(AF13="Pass",1,0),IF(AH13="Pass",1,0),IF(AJ13="Pass",1,0),IF(AL13="Pass",1,0))=4,"Eligible","Pending"))</f>
        <v/>
      </c>
      <c r="AE13" s="26">
        <f>IF(COUNTA(AG13,AI13,AK13,AM13)=0,"",IF(SUM(IF(AG13="Fail",1,0),IF(AI13="Fail",1,0),IF(AK13="Fail",1,0),IF(AM13="Fail",1,0))&gt;0,"Ineligible",IF(SUM(IF(AG13="Pass",1,0),IF(AI13="Pass",1,0),IF(AK13="Pass",1,0),IF(AM13="Pass",1,0))=4,"Eligible","Pending")))</f>
        <v/>
      </c>
      <c r="AF13" s="14" t="inlineStr">
        <is>
          <t>Pass</t>
        </is>
      </c>
      <c r="AG13" s="27" t="n"/>
      <c r="AH13" s="14" t="inlineStr">
        <is>
          <t>Pending</t>
        </is>
      </c>
      <c r="AI13" s="27" t="n"/>
      <c r="AJ13" s="14" t="inlineStr">
        <is>
          <t>Pending</t>
        </is>
      </c>
      <c r="AK13" s="27" t="n"/>
      <c r="AL13" s="14" t="inlineStr">
        <is>
          <t>Pending</t>
        </is>
      </c>
      <c r="AM13" s="27" t="n"/>
      <c r="AN13" s="14" t="inlineStr">
        <is>
          <t>Semantic segmentation;Data augmentation research</t>
        </is>
      </c>
      <c r="AO13" s="27" t="n"/>
      <c r="AP13" s="14" t="inlineStr">
        <is>
          <t>Documentation snapshot; payload release not fully pinned</t>
        </is>
      </c>
      <c r="AQ13" s="27" t="n"/>
      <c r="AR13" s="14" t="inlineStr">
        <is>
          <t>README gives a Google Drive archive, pixel-level crack targets, smartphone capture and shadow/wet/night/grooved backgrounds. No collection geography, formal license or source-unit split audit is supplied.</t>
        </is>
      </c>
      <c r="AS13" s="27" t="n"/>
      <c r="AT13" s="14" t="inlineStr">
        <is>
          <t>https://github.com/JZhongUTK/Pavement-crack-dataset</t>
        </is>
      </c>
      <c r="AU13" s="27" t="n"/>
      <c r="AV13" s="14" t="inlineStr">
        <is>
          <t>2026-09-07</t>
        </is>
      </c>
      <c r="AW13" s="27" t="n"/>
      <c r="AX13" s="27" t="n"/>
      <c r="AY13" s="14">
        <f>SUMIF(MCDM_Checks!$A$2:$A$1417,$A13,MCDM_Checks!$AR$2:$AR$1417)</f>
        <v/>
      </c>
      <c r="AZ13" s="14" t="inlineStr">
        <is>
          <t>G1: chosen release identity. G2: evaluator target/task not yet fixed. G3: no sample opened; rights may be unresolved. G4: no payload/ancestry leakage audit executed. All four gates must Pass for Eligible.</t>
        </is>
      </c>
    </row>
    <row r="14" ht="112" customHeight="1">
      <c r="A14" s="14" t="inlineStr">
        <is>
          <t>DS-013</t>
        </is>
      </c>
      <c r="B14" s="14" t="inlineStr">
        <is>
          <t>CrackTree260</t>
        </is>
      </c>
      <c r="C14" s="14">
        <f>IF(I14=0,"Unrated",IF(I14=1,"Resolved","Provisional"))</f>
        <v/>
      </c>
      <c r="D14" s="26">
        <f>IF(K14=0,"",IF(AY14&lt;8,"Incomplete/invalid",IF(J14=0,"Unrated",IF(J14=1,"Resolved","Provisional"))))</f>
        <v/>
      </c>
      <c r="E14" s="57">
        <f>SUMIF(MCDM_Checks!$A$2:$A$1417,$A14,MCDM_Checks!$AB$2:$AB$1417)</f>
        <v/>
      </c>
      <c r="F14" s="58">
        <f>IF(AY14=8,SUMIF(MCDM_Checks!$A$2:$A$1417,$A14,MCDM_Checks!$AC$2:$AC$1417),"")</f>
        <v/>
      </c>
      <c r="G14" s="57">
        <f>SUMIF(MCDM_Checks!$A$2:$A$1417,$A14,MCDM_Checks!$AD$2:$AD$1417)</f>
        <v/>
      </c>
      <c r="H14" s="58">
        <f>IF(AY14=8,SUMIF(MCDM_Checks!$A$2:$A$1417,$A14,MCDM_Checks!$AE$2:$AE$1417),"")</f>
        <v/>
      </c>
      <c r="I14" s="55">
        <f>SUMIF(MCDM_Checks!$A$2:$A$1417,$A14,MCDM_Checks!$AF$2:$AF$1417)/100</f>
        <v/>
      </c>
      <c r="J14" s="56">
        <f>IF(AY14=8,SUMIF(MCDM_Checks!$A$2:$A$1417,$A14,MCDM_Checks!$AG$2:$AG$1417)/100,"")</f>
        <v/>
      </c>
      <c r="K14" s="56">
        <f>SUMIF(MCDM_Checks!$A$2:$A$1417,$A14,MCDM_Checks!$AS$2:$AS$1417)/40</f>
        <v/>
      </c>
      <c r="L14" s="59">
        <f>IF(AY14=8,F14-E14,"")</f>
        <v/>
      </c>
      <c r="M14" s="56">
        <f>IF(K14=0,"",SUMIF(MCDM_Checks!$A$2:$A$1417,$A14,MCDM_Checks!$AT$2:$AT$1417)/SUMIF(MCDM_Checks!$A$2:$A$1417,$A14,MCDM_Checks!$AS$2:$AS$1417))</f>
        <v/>
      </c>
      <c r="N14" s="14">
        <f>IFERROR(INDEX(MCDM_Checks!$T$2:$T$1417,MATCH($A14&amp;"|A",MCDM_Checks!$AU$2:$AU$1417,0)),"")</f>
        <v/>
      </c>
      <c r="O14" s="26">
        <f>IFERROR(INDEX(MCDM_Checks!$U$2:$U$1417,MATCH($A14&amp;"|A",MCDM_Checks!$AU$2:$AU$1417,0)),"")</f>
        <v/>
      </c>
      <c r="P14" s="14">
        <f>IFERROR(INDEX(MCDM_Checks!$T$2:$T$1417,MATCH($A14&amp;"|L",MCDM_Checks!$AU$2:$AU$1417,0)),"")</f>
        <v/>
      </c>
      <c r="Q14" s="26">
        <f>IFERROR(INDEX(MCDM_Checks!$U$2:$U$1417,MATCH($A14&amp;"|L",MCDM_Checks!$AU$2:$AU$1417,0)),"")</f>
        <v/>
      </c>
      <c r="R14" s="14">
        <f>IFERROR(INDEX(MCDM_Checks!$T$2:$T$1417,MATCH($A14&amp;"|D",MCDM_Checks!$AU$2:$AU$1417,0)),"")</f>
        <v/>
      </c>
      <c r="S14" s="26">
        <f>IFERROR(INDEX(MCDM_Checks!$U$2:$U$1417,MATCH($A14&amp;"|D",MCDM_Checks!$AU$2:$AU$1417,0)),"")</f>
        <v/>
      </c>
      <c r="T14" s="14">
        <f>IFERROR(INDEX(MCDM_Checks!$T$2:$T$1417,MATCH($A14&amp;"|C",MCDM_Checks!$AU$2:$AU$1417,0)),"")</f>
        <v/>
      </c>
      <c r="U14" s="26">
        <f>IFERROR(INDEX(MCDM_Checks!$U$2:$U$1417,MATCH($A14&amp;"|C",MCDM_Checks!$AU$2:$AU$1417,0)),"")</f>
        <v/>
      </c>
      <c r="V14" s="14">
        <f>IFERROR(INDEX(MCDM_Checks!$T$2:$T$1417,MATCH($A14&amp;"|R",MCDM_Checks!$AU$2:$AU$1417,0)),"")</f>
        <v/>
      </c>
      <c r="W14" s="26">
        <f>IFERROR(INDEX(MCDM_Checks!$U$2:$U$1417,MATCH($A14&amp;"|R",MCDM_Checks!$AU$2:$AU$1417,0)),"")</f>
        <v/>
      </c>
      <c r="X14" s="14">
        <f>IFERROR(INDEX(MCDM_Checks!$T$2:$T$1417,MATCH($A14&amp;"|M",MCDM_Checks!$AU$2:$AU$1417,0)),"")</f>
        <v/>
      </c>
      <c r="Y14" s="26">
        <f>IFERROR(INDEX(MCDM_Checks!$U$2:$U$1417,MATCH($A14&amp;"|M",MCDM_Checks!$AU$2:$AU$1417,0)),"")</f>
        <v/>
      </c>
      <c r="Z14" s="14">
        <f>IFERROR(INDEX(MCDM_Checks!$T$2:$T$1417,MATCH($A14&amp;"|V",MCDM_Checks!$AU$2:$AU$1417,0)),"")</f>
        <v/>
      </c>
      <c r="AA14" s="26">
        <f>IFERROR(INDEX(MCDM_Checks!$U$2:$U$1417,MATCH($A14&amp;"|V",MCDM_Checks!$AU$2:$AU$1417,0)),"")</f>
        <v/>
      </c>
      <c r="AB14" s="14">
        <f>IFERROR(INDEX(MCDM_Checks!$T$2:$T$1417,MATCH($A14&amp;"|E",MCDM_Checks!$AU$2:$AU$1417,0)),"")</f>
        <v/>
      </c>
      <c r="AC14" s="26">
        <f>IFERROR(INDEX(MCDM_Checks!$U$2:$U$1417,MATCH($A14&amp;"|E",MCDM_Checks!$AU$2:$AU$1417,0)),"")</f>
        <v/>
      </c>
      <c r="AD14" s="14">
        <f>IF(SUM(IF(AF14="Fail",1,0),IF(AH14="Fail",1,0),IF(AJ14="Fail",1,0),IF(AL14="Fail",1,0))&gt;0,"Ineligible",IF(SUM(IF(AF14="Pass",1,0),IF(AH14="Pass",1,0),IF(AJ14="Pass",1,0),IF(AL14="Pass",1,0))=4,"Eligible","Pending"))</f>
        <v/>
      </c>
      <c r="AE14" s="26">
        <f>IF(COUNTA(AG14,AI14,AK14,AM14)=0,"",IF(SUM(IF(AG14="Fail",1,0),IF(AI14="Fail",1,0),IF(AK14="Fail",1,0),IF(AM14="Fail",1,0))&gt;0,"Ineligible",IF(SUM(IF(AG14="Pass",1,0),IF(AI14="Pass",1,0),IF(AK14="Pass",1,0),IF(AM14="Pass",1,0))=4,"Eligible","Pending")))</f>
        <v/>
      </c>
      <c r="AF14" s="14" t="inlineStr">
        <is>
          <t>Pass</t>
        </is>
      </c>
      <c r="AG14" s="27" t="n"/>
      <c r="AH14" s="14" t="inlineStr">
        <is>
          <t>Pending</t>
        </is>
      </c>
      <c r="AI14" s="27" t="n"/>
      <c r="AJ14" s="14" t="inlineStr">
        <is>
          <t>Pending</t>
        </is>
      </c>
      <c r="AK14" s="27" t="n"/>
      <c r="AL14" s="14" t="inlineStr">
        <is>
          <t>Pending</t>
        </is>
      </c>
      <c r="AM14" s="27" t="n"/>
      <c r="AN14" s="14" t="inlineStr">
        <is>
          <t>semantic segmentation; crack detection</t>
        </is>
      </c>
      <c r="AO14" s="27" t="n"/>
      <c r="AP14" s="14" t="inlineStr">
        <is>
          <t>Documentation snapshot; payload release not fully pinned</t>
        </is>
      </c>
      <c r="AQ14" s="27" t="n"/>
      <c r="AR14" s="14" t="inlineStr">
        <is>
          <t>DeepCrack README identifies 260 original images expanded to 35,100 by rotations/flips/crops, an explicit CrackTree parent and training role, with an area-array visible-light camera. Independent route counts are not reported.</t>
        </is>
      </c>
      <c r="AS14" s="27" t="n"/>
      <c r="AT14" s="14" t="inlineStr">
        <is>
          <t>https://github.com/qinnzou/DeepCrack</t>
        </is>
      </c>
      <c r="AU14" s="27" t="n"/>
      <c r="AV14" s="14" t="inlineStr">
        <is>
          <t>2026-09-07</t>
        </is>
      </c>
      <c r="AW14" s="27" t="n"/>
      <c r="AX14" s="27" t="n"/>
      <c r="AY14" s="14">
        <f>SUMIF(MCDM_Checks!$A$2:$A$1417,$A14,MCDM_Checks!$AR$2:$AR$1417)</f>
        <v/>
      </c>
      <c r="AZ14" s="14" t="inlineStr">
        <is>
          <t>G1: chosen release identity. G2: evaluator target/task not yet fixed. G3: no sample opened; rights may be unresolved. G4: no payload/ancestry leakage audit executed. All four gates must Pass for Eligible.</t>
        </is>
      </c>
    </row>
    <row r="15" ht="112" customHeight="1">
      <c r="A15" s="14" t="inlineStr">
        <is>
          <t>DS-014</t>
        </is>
      </c>
      <c r="B15" s="14" t="inlineStr">
        <is>
          <t>CRKWH100</t>
        </is>
      </c>
      <c r="C15" s="14">
        <f>IF(I15=0,"Unrated",IF(I15=1,"Resolved","Provisional"))</f>
        <v/>
      </c>
      <c r="D15" s="26">
        <f>IF(K15=0,"",IF(AY15&lt;8,"Incomplete/invalid",IF(J15=0,"Unrated",IF(J15=1,"Resolved","Provisional"))))</f>
        <v/>
      </c>
      <c r="E15" s="57">
        <f>SUMIF(MCDM_Checks!$A$2:$A$1417,$A15,MCDM_Checks!$AB$2:$AB$1417)</f>
        <v/>
      </c>
      <c r="F15" s="58">
        <f>IF(AY15=8,SUMIF(MCDM_Checks!$A$2:$A$1417,$A15,MCDM_Checks!$AC$2:$AC$1417),"")</f>
        <v/>
      </c>
      <c r="G15" s="57">
        <f>SUMIF(MCDM_Checks!$A$2:$A$1417,$A15,MCDM_Checks!$AD$2:$AD$1417)</f>
        <v/>
      </c>
      <c r="H15" s="58">
        <f>IF(AY15=8,SUMIF(MCDM_Checks!$A$2:$A$1417,$A15,MCDM_Checks!$AE$2:$AE$1417),"")</f>
        <v/>
      </c>
      <c r="I15" s="55">
        <f>SUMIF(MCDM_Checks!$A$2:$A$1417,$A15,MCDM_Checks!$AF$2:$AF$1417)/100</f>
        <v/>
      </c>
      <c r="J15" s="56">
        <f>IF(AY15=8,SUMIF(MCDM_Checks!$A$2:$A$1417,$A15,MCDM_Checks!$AG$2:$AG$1417)/100,"")</f>
        <v/>
      </c>
      <c r="K15" s="56">
        <f>SUMIF(MCDM_Checks!$A$2:$A$1417,$A15,MCDM_Checks!$AS$2:$AS$1417)/40</f>
        <v/>
      </c>
      <c r="L15" s="59">
        <f>IF(AY15=8,F15-E15,"")</f>
        <v/>
      </c>
      <c r="M15" s="56">
        <f>IF(K15=0,"",SUMIF(MCDM_Checks!$A$2:$A$1417,$A15,MCDM_Checks!$AT$2:$AT$1417)/SUMIF(MCDM_Checks!$A$2:$A$1417,$A15,MCDM_Checks!$AS$2:$AS$1417))</f>
        <v/>
      </c>
      <c r="N15" s="14">
        <f>IFERROR(INDEX(MCDM_Checks!$T$2:$T$1417,MATCH($A15&amp;"|A",MCDM_Checks!$AU$2:$AU$1417,0)),"")</f>
        <v/>
      </c>
      <c r="O15" s="26">
        <f>IFERROR(INDEX(MCDM_Checks!$U$2:$U$1417,MATCH($A15&amp;"|A",MCDM_Checks!$AU$2:$AU$1417,0)),"")</f>
        <v/>
      </c>
      <c r="P15" s="14">
        <f>IFERROR(INDEX(MCDM_Checks!$T$2:$T$1417,MATCH($A15&amp;"|L",MCDM_Checks!$AU$2:$AU$1417,0)),"")</f>
        <v/>
      </c>
      <c r="Q15" s="26">
        <f>IFERROR(INDEX(MCDM_Checks!$U$2:$U$1417,MATCH($A15&amp;"|L",MCDM_Checks!$AU$2:$AU$1417,0)),"")</f>
        <v/>
      </c>
      <c r="R15" s="14">
        <f>IFERROR(INDEX(MCDM_Checks!$T$2:$T$1417,MATCH($A15&amp;"|D",MCDM_Checks!$AU$2:$AU$1417,0)),"")</f>
        <v/>
      </c>
      <c r="S15" s="26">
        <f>IFERROR(INDEX(MCDM_Checks!$U$2:$U$1417,MATCH($A15&amp;"|D",MCDM_Checks!$AU$2:$AU$1417,0)),"")</f>
        <v/>
      </c>
      <c r="T15" s="14">
        <f>IFERROR(INDEX(MCDM_Checks!$T$2:$T$1417,MATCH($A15&amp;"|C",MCDM_Checks!$AU$2:$AU$1417,0)),"")</f>
        <v/>
      </c>
      <c r="U15" s="26">
        <f>IFERROR(INDEX(MCDM_Checks!$U$2:$U$1417,MATCH($A15&amp;"|C",MCDM_Checks!$AU$2:$AU$1417,0)),"")</f>
        <v/>
      </c>
      <c r="V15" s="14">
        <f>IFERROR(INDEX(MCDM_Checks!$T$2:$T$1417,MATCH($A15&amp;"|R",MCDM_Checks!$AU$2:$AU$1417,0)),"")</f>
        <v/>
      </c>
      <c r="W15" s="26">
        <f>IFERROR(INDEX(MCDM_Checks!$U$2:$U$1417,MATCH($A15&amp;"|R",MCDM_Checks!$AU$2:$AU$1417,0)),"")</f>
        <v/>
      </c>
      <c r="X15" s="14">
        <f>IFERROR(INDEX(MCDM_Checks!$T$2:$T$1417,MATCH($A15&amp;"|M",MCDM_Checks!$AU$2:$AU$1417,0)),"")</f>
        <v/>
      </c>
      <c r="Y15" s="26">
        <f>IFERROR(INDEX(MCDM_Checks!$U$2:$U$1417,MATCH($A15&amp;"|M",MCDM_Checks!$AU$2:$AU$1417,0)),"")</f>
        <v/>
      </c>
      <c r="Z15" s="14">
        <f>IFERROR(INDEX(MCDM_Checks!$T$2:$T$1417,MATCH($A15&amp;"|V",MCDM_Checks!$AU$2:$AU$1417,0)),"")</f>
        <v/>
      </c>
      <c r="AA15" s="26">
        <f>IFERROR(INDEX(MCDM_Checks!$U$2:$U$1417,MATCH($A15&amp;"|V",MCDM_Checks!$AU$2:$AU$1417,0)),"")</f>
        <v/>
      </c>
      <c r="AB15" s="14">
        <f>IFERROR(INDEX(MCDM_Checks!$T$2:$T$1417,MATCH($A15&amp;"|E",MCDM_Checks!$AU$2:$AU$1417,0)),"")</f>
        <v/>
      </c>
      <c r="AC15" s="26">
        <f>IFERROR(INDEX(MCDM_Checks!$U$2:$U$1417,MATCH($A15&amp;"|E",MCDM_Checks!$AU$2:$AU$1417,0)),"")</f>
        <v/>
      </c>
      <c r="AD15" s="14">
        <f>IF(SUM(IF(AF15="Fail",1,0),IF(AH15="Fail",1,0),IF(AJ15="Fail",1,0),IF(AL15="Fail",1,0))&gt;0,"Ineligible",IF(SUM(IF(AF15="Pass",1,0),IF(AH15="Pass",1,0),IF(AJ15="Pass",1,0),IF(AL15="Pass",1,0))=4,"Eligible","Pending"))</f>
        <v/>
      </c>
      <c r="AE15" s="26">
        <f>IF(COUNTA(AG15,AI15,AK15,AM15)=0,"",IF(SUM(IF(AG15="Fail",1,0),IF(AI15="Fail",1,0),IF(AK15="Fail",1,0),IF(AM15="Fail",1,0))&gt;0,"Ineligible",IF(SUM(IF(AG15="Pass",1,0),IF(AI15="Pass",1,0),IF(AK15="Pass",1,0),IF(AM15="Pass",1,0))=4,"Eligible","Pending")))</f>
        <v/>
      </c>
      <c r="AF15" s="14" t="inlineStr">
        <is>
          <t>Pass</t>
        </is>
      </c>
      <c r="AG15" s="27" t="n"/>
      <c r="AH15" s="14" t="inlineStr">
        <is>
          <t>Pending</t>
        </is>
      </c>
      <c r="AI15" s="27" t="n"/>
      <c r="AJ15" s="14" t="inlineStr">
        <is>
          <t>Pending</t>
        </is>
      </c>
      <c r="AK15" s="27" t="n"/>
      <c r="AL15" s="14" t="inlineStr">
        <is>
          <t>Pending</t>
        </is>
      </c>
      <c r="AM15" s="27" t="n"/>
      <c r="AN15" s="14" t="inlineStr">
        <is>
          <t>semantic segmentation; crack detection</t>
        </is>
      </c>
      <c r="AO15" s="27" t="n"/>
      <c r="AP15" s="14" t="inlineStr">
        <is>
          <t>Documentation snapshot; payload release not fully pinned</t>
        </is>
      </c>
      <c r="AQ15" s="27" t="n"/>
      <c r="AR15" s="14" t="inlineStr">
        <is>
          <t>DeepCrack README identifies 100 CRKWH pavement images, a test role and line-array visible-light capture at 1 mm ground sampling. Full pixel geometry and field calibration are not established.</t>
        </is>
      </c>
      <c r="AS15" s="27" t="n"/>
      <c r="AT15" s="14" t="inlineStr">
        <is>
          <t>https://github.com/qinnzou/DeepCrack</t>
        </is>
      </c>
      <c r="AU15" s="27" t="n"/>
      <c r="AV15" s="14" t="inlineStr">
        <is>
          <t>2026-09-07</t>
        </is>
      </c>
      <c r="AW15" s="27" t="n"/>
      <c r="AX15" s="27" t="n"/>
      <c r="AY15" s="14">
        <f>SUMIF(MCDM_Checks!$A$2:$A$1417,$A15,MCDM_Checks!$AR$2:$AR$1417)</f>
        <v/>
      </c>
      <c r="AZ15" s="14" t="inlineStr">
        <is>
          <t>G1: chosen release identity. G2: evaluator target/task not yet fixed. G3: no sample opened; rights may be unresolved. G4: no payload/ancestry leakage audit executed. All four gates must Pass for Eligible.</t>
        </is>
      </c>
    </row>
    <row r="16" ht="112" customHeight="1">
      <c r="A16" s="14" t="inlineStr">
        <is>
          <t>DS-015</t>
        </is>
      </c>
      <c r="B16" s="14" t="inlineStr">
        <is>
          <t>CUBIT-Det</t>
        </is>
      </c>
      <c r="C16" s="14">
        <f>IF(I16=0,"Unrated",IF(I16=1,"Resolved","Provisional"))</f>
        <v/>
      </c>
      <c r="D16" s="26">
        <f>IF(K16=0,"",IF(AY16&lt;8,"Incomplete/invalid",IF(J16=0,"Unrated",IF(J16=1,"Resolved","Provisional"))))</f>
        <v/>
      </c>
      <c r="E16" s="57">
        <f>SUMIF(MCDM_Checks!$A$2:$A$1417,$A16,MCDM_Checks!$AB$2:$AB$1417)</f>
        <v/>
      </c>
      <c r="F16" s="58">
        <f>IF(AY16=8,SUMIF(MCDM_Checks!$A$2:$A$1417,$A16,MCDM_Checks!$AC$2:$AC$1417),"")</f>
        <v/>
      </c>
      <c r="G16" s="57">
        <f>SUMIF(MCDM_Checks!$A$2:$A$1417,$A16,MCDM_Checks!$AD$2:$AD$1417)</f>
        <v/>
      </c>
      <c r="H16" s="58">
        <f>IF(AY16=8,SUMIF(MCDM_Checks!$A$2:$A$1417,$A16,MCDM_Checks!$AE$2:$AE$1417),"")</f>
        <v/>
      </c>
      <c r="I16" s="55">
        <f>SUMIF(MCDM_Checks!$A$2:$A$1417,$A16,MCDM_Checks!$AF$2:$AF$1417)/100</f>
        <v/>
      </c>
      <c r="J16" s="56">
        <f>IF(AY16=8,SUMIF(MCDM_Checks!$A$2:$A$1417,$A16,MCDM_Checks!$AG$2:$AG$1417)/100,"")</f>
        <v/>
      </c>
      <c r="K16" s="56">
        <f>SUMIF(MCDM_Checks!$A$2:$A$1417,$A16,MCDM_Checks!$AS$2:$AS$1417)/40</f>
        <v/>
      </c>
      <c r="L16" s="59">
        <f>IF(AY16=8,F16-E16,"")</f>
        <v/>
      </c>
      <c r="M16" s="56">
        <f>IF(K16=0,"",SUMIF(MCDM_Checks!$A$2:$A$1417,$A16,MCDM_Checks!$AT$2:$AT$1417)/SUMIF(MCDM_Checks!$A$2:$A$1417,$A16,MCDM_Checks!$AS$2:$AS$1417))</f>
        <v/>
      </c>
      <c r="N16" s="14">
        <f>IFERROR(INDEX(MCDM_Checks!$T$2:$T$1417,MATCH($A16&amp;"|A",MCDM_Checks!$AU$2:$AU$1417,0)),"")</f>
        <v/>
      </c>
      <c r="O16" s="26">
        <f>IFERROR(INDEX(MCDM_Checks!$U$2:$U$1417,MATCH($A16&amp;"|A",MCDM_Checks!$AU$2:$AU$1417,0)),"")</f>
        <v/>
      </c>
      <c r="P16" s="14">
        <f>IFERROR(INDEX(MCDM_Checks!$T$2:$T$1417,MATCH($A16&amp;"|L",MCDM_Checks!$AU$2:$AU$1417,0)),"")</f>
        <v/>
      </c>
      <c r="Q16" s="26">
        <f>IFERROR(INDEX(MCDM_Checks!$U$2:$U$1417,MATCH($A16&amp;"|L",MCDM_Checks!$AU$2:$AU$1417,0)),"")</f>
        <v/>
      </c>
      <c r="R16" s="14">
        <f>IFERROR(INDEX(MCDM_Checks!$T$2:$T$1417,MATCH($A16&amp;"|D",MCDM_Checks!$AU$2:$AU$1417,0)),"")</f>
        <v/>
      </c>
      <c r="S16" s="26">
        <f>IFERROR(INDEX(MCDM_Checks!$U$2:$U$1417,MATCH($A16&amp;"|D",MCDM_Checks!$AU$2:$AU$1417,0)),"")</f>
        <v/>
      </c>
      <c r="T16" s="14">
        <f>IFERROR(INDEX(MCDM_Checks!$T$2:$T$1417,MATCH($A16&amp;"|C",MCDM_Checks!$AU$2:$AU$1417,0)),"")</f>
        <v/>
      </c>
      <c r="U16" s="26">
        <f>IFERROR(INDEX(MCDM_Checks!$U$2:$U$1417,MATCH($A16&amp;"|C",MCDM_Checks!$AU$2:$AU$1417,0)),"")</f>
        <v/>
      </c>
      <c r="V16" s="14">
        <f>IFERROR(INDEX(MCDM_Checks!$T$2:$T$1417,MATCH($A16&amp;"|R",MCDM_Checks!$AU$2:$AU$1417,0)),"")</f>
        <v/>
      </c>
      <c r="W16" s="26">
        <f>IFERROR(INDEX(MCDM_Checks!$U$2:$U$1417,MATCH($A16&amp;"|R",MCDM_Checks!$AU$2:$AU$1417,0)),"")</f>
        <v/>
      </c>
      <c r="X16" s="14">
        <f>IFERROR(INDEX(MCDM_Checks!$T$2:$T$1417,MATCH($A16&amp;"|M",MCDM_Checks!$AU$2:$AU$1417,0)),"")</f>
        <v/>
      </c>
      <c r="Y16" s="26">
        <f>IFERROR(INDEX(MCDM_Checks!$U$2:$U$1417,MATCH($A16&amp;"|M",MCDM_Checks!$AU$2:$AU$1417,0)),"")</f>
        <v/>
      </c>
      <c r="Z16" s="14">
        <f>IFERROR(INDEX(MCDM_Checks!$T$2:$T$1417,MATCH($A16&amp;"|V",MCDM_Checks!$AU$2:$AU$1417,0)),"")</f>
        <v/>
      </c>
      <c r="AA16" s="26">
        <f>IFERROR(INDEX(MCDM_Checks!$U$2:$U$1417,MATCH($A16&amp;"|V",MCDM_Checks!$AU$2:$AU$1417,0)),"")</f>
        <v/>
      </c>
      <c r="AB16" s="14">
        <f>IFERROR(INDEX(MCDM_Checks!$T$2:$T$1417,MATCH($A16&amp;"|E",MCDM_Checks!$AU$2:$AU$1417,0)),"")</f>
        <v/>
      </c>
      <c r="AC16" s="26">
        <f>IFERROR(INDEX(MCDM_Checks!$U$2:$U$1417,MATCH($A16&amp;"|E",MCDM_Checks!$AU$2:$AU$1417,0)),"")</f>
        <v/>
      </c>
      <c r="AD16" s="14">
        <f>IF(SUM(IF(AF16="Fail",1,0),IF(AH16="Fail",1,0),IF(AJ16="Fail",1,0),IF(AL16="Fail",1,0))&gt;0,"Ineligible",IF(SUM(IF(AF16="Pass",1,0),IF(AH16="Pass",1,0),IF(AJ16="Pass",1,0),IF(AL16="Pass",1,0))=4,"Eligible","Pending"))</f>
        <v/>
      </c>
      <c r="AE16" s="26">
        <f>IF(COUNTA(AG16,AI16,AK16,AM16)=0,"",IF(SUM(IF(AG16="Fail",1,0),IF(AI16="Fail",1,0),IF(AK16="Fail",1,0),IF(AM16="Fail",1,0))&gt;0,"Ineligible",IF(SUM(IF(AG16="Pass",1,0),IF(AI16="Pass",1,0),IF(AK16="Pass",1,0),IF(AM16="Pass",1,0))=4,"Eligible","Pending")))</f>
        <v/>
      </c>
      <c r="AF16" s="14" t="inlineStr">
        <is>
          <t>Pass</t>
        </is>
      </c>
      <c r="AG16" s="27" t="n"/>
      <c r="AH16" s="14" t="inlineStr">
        <is>
          <t>Pending</t>
        </is>
      </c>
      <c r="AI16" s="27" t="n"/>
      <c r="AJ16" s="14" t="inlineStr">
        <is>
          <t>Pending</t>
        </is>
      </c>
      <c r="AK16" s="27" t="n"/>
      <c r="AL16" s="14" t="inlineStr">
        <is>
          <t>Pending</t>
        </is>
      </c>
      <c r="AM16" s="27" t="n"/>
      <c r="AN16" s="14" t="inlineStr">
        <is>
          <t>defect detection; UAV infrastructure inspection</t>
        </is>
      </c>
      <c r="AO16" s="27" t="n"/>
      <c r="AP16" s="14" t="inlineStr">
        <is>
          <t>Documentation snapshot; payload release not fully pinned</t>
        </is>
      </c>
      <c r="AQ16" s="27" t="n"/>
      <c r="AR16" s="14" t="inlineStr">
        <is>
          <t>CUBIT-Det section defines UAV infrastructure images, three defect classes, pavement share 29%, and a download link/access code. CUBIT-Seg cleaning claims are a different dataset and earn no CUBIT-Det points.</t>
        </is>
      </c>
      <c r="AS16" s="27" t="n"/>
      <c r="AT16" s="14" t="inlineStr">
        <is>
          <t>https://github.com/CUHK-USR-Group/Defect-Dataset</t>
        </is>
      </c>
      <c r="AU16" s="27" t="n"/>
      <c r="AV16" s="14" t="inlineStr">
        <is>
          <t>2026-09-07</t>
        </is>
      </c>
      <c r="AW16" s="27" t="n"/>
      <c r="AX16" s="27" t="n"/>
      <c r="AY16" s="14">
        <f>SUMIF(MCDM_Checks!$A$2:$A$1417,$A16,MCDM_Checks!$AR$2:$AR$1417)</f>
        <v/>
      </c>
      <c r="AZ16" s="14" t="inlineStr">
        <is>
          <t>G1: chosen release identity. G2: evaluator target/task not yet fixed. G3: no sample opened; rights may be unresolved. G4: no payload/ancestry leakage audit executed. All four gates must Pass for Eligible.</t>
        </is>
      </c>
    </row>
    <row r="17" ht="112" customHeight="1">
      <c r="A17" s="14" t="inlineStr">
        <is>
          <t>DS-016</t>
        </is>
      </c>
      <c r="B17" s="14" t="inlineStr">
        <is>
          <t>DeepCrack-537</t>
        </is>
      </c>
      <c r="C17" s="14">
        <f>IF(I17=0,"Unrated",IF(I17=1,"Resolved","Provisional"))</f>
        <v/>
      </c>
      <c r="D17" s="26">
        <f>IF(K17=0,"",IF(AY17&lt;8,"Incomplete/invalid",IF(J17=0,"Unrated",IF(J17=1,"Resolved","Provisional"))))</f>
        <v/>
      </c>
      <c r="E17" s="57">
        <f>SUMIF(MCDM_Checks!$A$2:$A$1417,$A17,MCDM_Checks!$AB$2:$AB$1417)</f>
        <v/>
      </c>
      <c r="F17" s="58">
        <f>IF(AY17=8,SUMIF(MCDM_Checks!$A$2:$A$1417,$A17,MCDM_Checks!$AC$2:$AC$1417),"")</f>
        <v/>
      </c>
      <c r="G17" s="57">
        <f>SUMIF(MCDM_Checks!$A$2:$A$1417,$A17,MCDM_Checks!$AD$2:$AD$1417)</f>
        <v/>
      </c>
      <c r="H17" s="58">
        <f>IF(AY17=8,SUMIF(MCDM_Checks!$A$2:$A$1417,$A17,MCDM_Checks!$AE$2:$AE$1417),"")</f>
        <v/>
      </c>
      <c r="I17" s="55">
        <f>SUMIF(MCDM_Checks!$A$2:$A$1417,$A17,MCDM_Checks!$AF$2:$AF$1417)/100</f>
        <v/>
      </c>
      <c r="J17" s="56">
        <f>IF(AY17=8,SUMIF(MCDM_Checks!$A$2:$A$1417,$A17,MCDM_Checks!$AG$2:$AG$1417)/100,"")</f>
        <v/>
      </c>
      <c r="K17" s="56">
        <f>SUMIF(MCDM_Checks!$A$2:$A$1417,$A17,MCDM_Checks!$AS$2:$AS$1417)/40</f>
        <v/>
      </c>
      <c r="L17" s="59">
        <f>IF(AY17=8,F17-E17,"")</f>
        <v/>
      </c>
      <c r="M17" s="56">
        <f>IF(K17=0,"",SUMIF(MCDM_Checks!$A$2:$A$1417,$A17,MCDM_Checks!$AT$2:$AT$1417)/SUMIF(MCDM_Checks!$A$2:$A$1417,$A17,MCDM_Checks!$AS$2:$AS$1417))</f>
        <v/>
      </c>
      <c r="N17" s="14">
        <f>IFERROR(INDEX(MCDM_Checks!$T$2:$T$1417,MATCH($A17&amp;"|A",MCDM_Checks!$AU$2:$AU$1417,0)),"")</f>
        <v/>
      </c>
      <c r="O17" s="26">
        <f>IFERROR(INDEX(MCDM_Checks!$U$2:$U$1417,MATCH($A17&amp;"|A",MCDM_Checks!$AU$2:$AU$1417,0)),"")</f>
        <v/>
      </c>
      <c r="P17" s="14">
        <f>IFERROR(INDEX(MCDM_Checks!$T$2:$T$1417,MATCH($A17&amp;"|L",MCDM_Checks!$AU$2:$AU$1417,0)),"")</f>
        <v/>
      </c>
      <c r="Q17" s="26">
        <f>IFERROR(INDEX(MCDM_Checks!$U$2:$U$1417,MATCH($A17&amp;"|L",MCDM_Checks!$AU$2:$AU$1417,0)),"")</f>
        <v/>
      </c>
      <c r="R17" s="14">
        <f>IFERROR(INDEX(MCDM_Checks!$T$2:$T$1417,MATCH($A17&amp;"|D",MCDM_Checks!$AU$2:$AU$1417,0)),"")</f>
        <v/>
      </c>
      <c r="S17" s="26">
        <f>IFERROR(INDEX(MCDM_Checks!$U$2:$U$1417,MATCH($A17&amp;"|D",MCDM_Checks!$AU$2:$AU$1417,0)),"")</f>
        <v/>
      </c>
      <c r="T17" s="14">
        <f>IFERROR(INDEX(MCDM_Checks!$T$2:$T$1417,MATCH($A17&amp;"|C",MCDM_Checks!$AU$2:$AU$1417,0)),"")</f>
        <v/>
      </c>
      <c r="U17" s="26">
        <f>IFERROR(INDEX(MCDM_Checks!$U$2:$U$1417,MATCH($A17&amp;"|C",MCDM_Checks!$AU$2:$AU$1417,0)),"")</f>
        <v/>
      </c>
      <c r="V17" s="14">
        <f>IFERROR(INDEX(MCDM_Checks!$T$2:$T$1417,MATCH($A17&amp;"|R",MCDM_Checks!$AU$2:$AU$1417,0)),"")</f>
        <v/>
      </c>
      <c r="W17" s="26">
        <f>IFERROR(INDEX(MCDM_Checks!$U$2:$U$1417,MATCH($A17&amp;"|R",MCDM_Checks!$AU$2:$AU$1417,0)),"")</f>
        <v/>
      </c>
      <c r="X17" s="14">
        <f>IFERROR(INDEX(MCDM_Checks!$T$2:$T$1417,MATCH($A17&amp;"|M",MCDM_Checks!$AU$2:$AU$1417,0)),"")</f>
        <v/>
      </c>
      <c r="Y17" s="26">
        <f>IFERROR(INDEX(MCDM_Checks!$U$2:$U$1417,MATCH($A17&amp;"|M",MCDM_Checks!$AU$2:$AU$1417,0)),"")</f>
        <v/>
      </c>
      <c r="Z17" s="14">
        <f>IFERROR(INDEX(MCDM_Checks!$T$2:$T$1417,MATCH($A17&amp;"|V",MCDM_Checks!$AU$2:$AU$1417,0)),"")</f>
        <v/>
      </c>
      <c r="AA17" s="26">
        <f>IFERROR(INDEX(MCDM_Checks!$U$2:$U$1417,MATCH($A17&amp;"|V",MCDM_Checks!$AU$2:$AU$1417,0)),"")</f>
        <v/>
      </c>
      <c r="AB17" s="14">
        <f>IFERROR(INDEX(MCDM_Checks!$T$2:$T$1417,MATCH($A17&amp;"|E",MCDM_Checks!$AU$2:$AU$1417,0)),"")</f>
        <v/>
      </c>
      <c r="AC17" s="26">
        <f>IFERROR(INDEX(MCDM_Checks!$U$2:$U$1417,MATCH($A17&amp;"|E",MCDM_Checks!$AU$2:$AU$1417,0)),"")</f>
        <v/>
      </c>
      <c r="AD17" s="14">
        <f>IF(SUM(IF(AF17="Fail",1,0),IF(AH17="Fail",1,0),IF(AJ17="Fail",1,0),IF(AL17="Fail",1,0))&gt;0,"Ineligible",IF(SUM(IF(AF17="Pass",1,0),IF(AH17="Pass",1,0),IF(AJ17="Pass",1,0),IF(AL17="Pass",1,0))=4,"Eligible","Pending"))</f>
        <v/>
      </c>
      <c r="AE17" s="26">
        <f>IF(COUNTA(AG17,AI17,AK17,AM17)=0,"",IF(SUM(IF(AG17="Fail",1,0),IF(AI17="Fail",1,0),IF(AK17="Fail",1,0),IF(AM17="Fail",1,0))&gt;0,"Ineligible",IF(SUM(IF(AG17="Pass",1,0),IF(AI17="Pass",1,0),IF(AK17="Pass",1,0),IF(AM17="Pass",1,0))=4,"Eligible","Pending")))</f>
        <v/>
      </c>
      <c r="AF17" s="14" t="inlineStr">
        <is>
          <t>Pass</t>
        </is>
      </c>
      <c r="AG17" s="27" t="n"/>
      <c r="AH17" s="14" t="inlineStr">
        <is>
          <t>Pending</t>
        </is>
      </c>
      <c r="AI17" s="27" t="n"/>
      <c r="AJ17" s="14" t="inlineStr">
        <is>
          <t>Pending</t>
        </is>
      </c>
      <c r="AK17" s="27" t="n"/>
      <c r="AL17" s="14" t="inlineStr">
        <is>
          <t>Pending</t>
        </is>
      </c>
      <c r="AM17" s="27" t="n"/>
      <c r="AN17" s="14" t="inlineStr">
        <is>
          <t>semantic segmentation; crack detection</t>
        </is>
      </c>
      <c r="AO17" s="27" t="n"/>
      <c r="AP17" s="14" t="inlineStr">
        <is>
          <t>Documentation snapshot; payload release not fully pinned</t>
        </is>
      </c>
      <c r="AQ17" s="27" t="n"/>
      <c r="AR17" s="14" t="inlineStr">
        <is>
          <t>README defines binary train/test annotation folders and restricts use to research/education but says the authors own only part of the original images. Component rights are unresolved. Dataset directory tree hash identifies the repository data snapshot.</t>
        </is>
      </c>
      <c r="AS17" s="27" t="n"/>
      <c r="AT17" s="14" t="inlineStr">
        <is>
          <t>https://github.com/yhlleo/DeepCrack</t>
        </is>
      </c>
      <c r="AU17" s="27" t="n"/>
      <c r="AV17" s="14" t="inlineStr">
        <is>
          <t>2026-09-07</t>
        </is>
      </c>
      <c r="AW17" s="27" t="n"/>
      <c r="AX17" s="27" t="n"/>
      <c r="AY17" s="14">
        <f>SUMIF(MCDM_Checks!$A$2:$A$1417,$A17,MCDM_Checks!$AR$2:$AR$1417)</f>
        <v/>
      </c>
      <c r="AZ17" s="14" t="inlineStr">
        <is>
          <t>G1: chosen release identity. G2: evaluator target/task not yet fixed. G3: no sample opened; rights may be unresolved. G4: no payload/ancestry leakage audit executed. All four gates must Pass for Eligible.</t>
        </is>
      </c>
    </row>
    <row r="18" ht="112" customHeight="1">
      <c r="A18" s="14" t="inlineStr">
        <is>
          <t>DS-017</t>
        </is>
      </c>
      <c r="B18" s="14" t="inlineStr">
        <is>
          <t>EdmCrack600</t>
        </is>
      </c>
      <c r="C18" s="14">
        <f>IF(I18=0,"Unrated",IF(I18=1,"Resolved","Provisional"))</f>
        <v/>
      </c>
      <c r="D18" s="26">
        <f>IF(K18=0,"",IF(AY18&lt;8,"Incomplete/invalid",IF(J18=0,"Unrated",IF(J18=1,"Resolved","Provisional"))))</f>
        <v/>
      </c>
      <c r="E18" s="57">
        <f>SUMIF(MCDM_Checks!$A$2:$A$1417,$A18,MCDM_Checks!$AB$2:$AB$1417)</f>
        <v/>
      </c>
      <c r="F18" s="58">
        <f>IF(AY18=8,SUMIF(MCDM_Checks!$A$2:$A$1417,$A18,MCDM_Checks!$AC$2:$AC$1417),"")</f>
        <v/>
      </c>
      <c r="G18" s="57">
        <f>SUMIF(MCDM_Checks!$A$2:$A$1417,$A18,MCDM_Checks!$AD$2:$AD$1417)</f>
        <v/>
      </c>
      <c r="H18" s="58">
        <f>IF(AY18=8,SUMIF(MCDM_Checks!$A$2:$A$1417,$A18,MCDM_Checks!$AE$2:$AE$1417),"")</f>
        <v/>
      </c>
      <c r="I18" s="55">
        <f>SUMIF(MCDM_Checks!$A$2:$A$1417,$A18,MCDM_Checks!$AF$2:$AF$1417)/100</f>
        <v/>
      </c>
      <c r="J18" s="56">
        <f>IF(AY18=8,SUMIF(MCDM_Checks!$A$2:$A$1417,$A18,MCDM_Checks!$AG$2:$AG$1417)/100,"")</f>
        <v/>
      </c>
      <c r="K18" s="56">
        <f>SUMIF(MCDM_Checks!$A$2:$A$1417,$A18,MCDM_Checks!$AS$2:$AS$1417)/40</f>
        <v/>
      </c>
      <c r="L18" s="59">
        <f>IF(AY18=8,F18-E18,"")</f>
        <v/>
      </c>
      <c r="M18" s="56">
        <f>IF(K18=0,"",SUMIF(MCDM_Checks!$A$2:$A$1417,$A18,MCDM_Checks!$AT$2:$AT$1417)/SUMIF(MCDM_Checks!$A$2:$A$1417,$A18,MCDM_Checks!$AS$2:$AS$1417))</f>
        <v/>
      </c>
      <c r="N18" s="14">
        <f>IFERROR(INDEX(MCDM_Checks!$T$2:$T$1417,MATCH($A18&amp;"|A",MCDM_Checks!$AU$2:$AU$1417,0)),"")</f>
        <v/>
      </c>
      <c r="O18" s="26">
        <f>IFERROR(INDEX(MCDM_Checks!$U$2:$U$1417,MATCH($A18&amp;"|A",MCDM_Checks!$AU$2:$AU$1417,0)),"")</f>
        <v/>
      </c>
      <c r="P18" s="14">
        <f>IFERROR(INDEX(MCDM_Checks!$T$2:$T$1417,MATCH($A18&amp;"|L",MCDM_Checks!$AU$2:$AU$1417,0)),"")</f>
        <v/>
      </c>
      <c r="Q18" s="26">
        <f>IFERROR(INDEX(MCDM_Checks!$U$2:$U$1417,MATCH($A18&amp;"|L",MCDM_Checks!$AU$2:$AU$1417,0)),"")</f>
        <v/>
      </c>
      <c r="R18" s="14">
        <f>IFERROR(INDEX(MCDM_Checks!$T$2:$T$1417,MATCH($A18&amp;"|D",MCDM_Checks!$AU$2:$AU$1417,0)),"")</f>
        <v/>
      </c>
      <c r="S18" s="26">
        <f>IFERROR(INDEX(MCDM_Checks!$U$2:$U$1417,MATCH($A18&amp;"|D",MCDM_Checks!$AU$2:$AU$1417,0)),"")</f>
        <v/>
      </c>
      <c r="T18" s="14">
        <f>IFERROR(INDEX(MCDM_Checks!$T$2:$T$1417,MATCH($A18&amp;"|C",MCDM_Checks!$AU$2:$AU$1417,0)),"")</f>
        <v/>
      </c>
      <c r="U18" s="26">
        <f>IFERROR(INDEX(MCDM_Checks!$U$2:$U$1417,MATCH($A18&amp;"|C",MCDM_Checks!$AU$2:$AU$1417,0)),"")</f>
        <v/>
      </c>
      <c r="V18" s="14">
        <f>IFERROR(INDEX(MCDM_Checks!$T$2:$T$1417,MATCH($A18&amp;"|R",MCDM_Checks!$AU$2:$AU$1417,0)),"")</f>
        <v/>
      </c>
      <c r="W18" s="26">
        <f>IFERROR(INDEX(MCDM_Checks!$U$2:$U$1417,MATCH($A18&amp;"|R",MCDM_Checks!$AU$2:$AU$1417,0)),"")</f>
        <v/>
      </c>
      <c r="X18" s="14">
        <f>IFERROR(INDEX(MCDM_Checks!$T$2:$T$1417,MATCH($A18&amp;"|M",MCDM_Checks!$AU$2:$AU$1417,0)),"")</f>
        <v/>
      </c>
      <c r="Y18" s="26">
        <f>IFERROR(INDEX(MCDM_Checks!$U$2:$U$1417,MATCH($A18&amp;"|M",MCDM_Checks!$AU$2:$AU$1417,0)),"")</f>
        <v/>
      </c>
      <c r="Z18" s="14">
        <f>IFERROR(INDEX(MCDM_Checks!$T$2:$T$1417,MATCH($A18&amp;"|V",MCDM_Checks!$AU$2:$AU$1417,0)),"")</f>
        <v/>
      </c>
      <c r="AA18" s="26">
        <f>IFERROR(INDEX(MCDM_Checks!$U$2:$U$1417,MATCH($A18&amp;"|V",MCDM_Checks!$AU$2:$AU$1417,0)),"")</f>
        <v/>
      </c>
      <c r="AB18" s="14">
        <f>IFERROR(INDEX(MCDM_Checks!$T$2:$T$1417,MATCH($A18&amp;"|E",MCDM_Checks!$AU$2:$AU$1417,0)),"")</f>
        <v/>
      </c>
      <c r="AC18" s="26">
        <f>IFERROR(INDEX(MCDM_Checks!$U$2:$U$1417,MATCH($A18&amp;"|E",MCDM_Checks!$AU$2:$AU$1417,0)),"")</f>
        <v/>
      </c>
      <c r="AD18" s="14">
        <f>IF(SUM(IF(AF18="Fail",1,0),IF(AH18="Fail",1,0),IF(AJ18="Fail",1,0),IF(AL18="Fail",1,0))&gt;0,"Ineligible",IF(SUM(IF(AF18="Pass",1,0),IF(AH18="Pass",1,0),IF(AJ18="Pass",1,0),IF(AL18="Pass",1,0))=4,"Eligible","Pending"))</f>
        <v/>
      </c>
      <c r="AE18" s="26">
        <f>IF(COUNTA(AG18,AI18,AK18,AM18)=0,"",IF(SUM(IF(AG18="Fail",1,0),IF(AI18="Fail",1,0),IF(AK18="Fail",1,0),IF(AM18="Fail",1,0))&gt;0,"Ineligible",IF(SUM(IF(AG18="Pass",1,0),IF(AI18="Pass",1,0),IF(AK18="Pass",1,0),IF(AM18="Pass",1,0))=4,"Eligible","Pending")))</f>
        <v/>
      </c>
      <c r="AF18" s="14" t="inlineStr">
        <is>
          <t>Pass</t>
        </is>
      </c>
      <c r="AG18" s="27" t="n"/>
      <c r="AH18" s="14" t="inlineStr">
        <is>
          <t>Pending</t>
        </is>
      </c>
      <c r="AI18" s="27" t="n"/>
      <c r="AJ18" s="14" t="inlineStr">
        <is>
          <t>Pending</t>
        </is>
      </c>
      <c r="AK18" s="27" t="n"/>
      <c r="AL18" s="14" t="inlineStr">
        <is>
          <t>Pending</t>
        </is>
      </c>
      <c r="AM18" s="27" t="n"/>
      <c r="AN18" s="14" t="inlineStr">
        <is>
          <t>Semantic segmentation;Crack detection [Claude/Test_Batch] | crack segmentation; crack identification [GPT]</t>
        </is>
      </c>
      <c r="AO18" s="27" t="n"/>
      <c r="AP18" s="14" t="inlineStr">
        <is>
          <t>Documentation snapshot; payload release not fully pinned</t>
        </is>
      </c>
      <c r="AQ18" s="27" t="n"/>
      <c r="AR18" s="14" t="inlineStr">
        <is>
          <t>README identifies 600 Edmonton pavement crack images, pixel-level targets, a download archive and a noncommercial restriction. Camera details in inventory sources were not established by the README.</t>
        </is>
      </c>
      <c r="AS18" s="27" t="n"/>
      <c r="AT18" s="14" t="inlineStr">
        <is>
          <t>https://github.com/mqp2259/EdmCrack600</t>
        </is>
      </c>
      <c r="AU18" s="27" t="n"/>
      <c r="AV18" s="14" t="inlineStr">
        <is>
          <t>2026-09-07</t>
        </is>
      </c>
      <c r="AW18" s="27" t="n"/>
      <c r="AX18" s="27" t="n"/>
      <c r="AY18" s="14">
        <f>SUMIF(MCDM_Checks!$A$2:$A$1417,$A18,MCDM_Checks!$AR$2:$AR$1417)</f>
        <v/>
      </c>
      <c r="AZ18" s="14" t="inlineStr">
        <is>
          <t>G1: chosen release identity. G2: evaluator target/task not yet fixed. G3: no sample opened; rights may be unresolved. G4: no payload/ancestry leakage audit executed. All four gates must Pass for Eligible.</t>
        </is>
      </c>
    </row>
    <row r="19" ht="112" customHeight="1">
      <c r="A19" s="14" t="inlineStr">
        <is>
          <t>DS-018</t>
        </is>
      </c>
      <c r="B19" s="14" t="inlineStr">
        <is>
          <t>GAPs384</t>
        </is>
      </c>
      <c r="C19" s="14">
        <f>IF(I19=0,"Unrated",IF(I19=1,"Resolved","Provisional"))</f>
        <v/>
      </c>
      <c r="D19" s="26">
        <f>IF(K19=0,"",IF(AY19&lt;8,"Incomplete/invalid",IF(J19=0,"Unrated",IF(J19=1,"Resolved","Provisional"))))</f>
        <v/>
      </c>
      <c r="E19" s="57">
        <f>SUMIF(MCDM_Checks!$A$2:$A$1417,$A19,MCDM_Checks!$AB$2:$AB$1417)</f>
        <v/>
      </c>
      <c r="F19" s="58">
        <f>IF(AY19=8,SUMIF(MCDM_Checks!$A$2:$A$1417,$A19,MCDM_Checks!$AC$2:$AC$1417),"")</f>
        <v/>
      </c>
      <c r="G19" s="57">
        <f>SUMIF(MCDM_Checks!$A$2:$A$1417,$A19,MCDM_Checks!$AD$2:$AD$1417)</f>
        <v/>
      </c>
      <c r="H19" s="58">
        <f>IF(AY19=8,SUMIF(MCDM_Checks!$A$2:$A$1417,$A19,MCDM_Checks!$AE$2:$AE$1417),"")</f>
        <v/>
      </c>
      <c r="I19" s="55">
        <f>SUMIF(MCDM_Checks!$A$2:$A$1417,$A19,MCDM_Checks!$AF$2:$AF$1417)/100</f>
        <v/>
      </c>
      <c r="J19" s="56">
        <f>IF(AY19=8,SUMIF(MCDM_Checks!$A$2:$A$1417,$A19,MCDM_Checks!$AG$2:$AG$1417)/100,"")</f>
        <v/>
      </c>
      <c r="K19" s="56">
        <f>SUMIF(MCDM_Checks!$A$2:$A$1417,$A19,MCDM_Checks!$AS$2:$AS$1417)/40</f>
        <v/>
      </c>
      <c r="L19" s="59">
        <f>IF(AY19=8,F19-E19,"")</f>
        <v/>
      </c>
      <c r="M19" s="56">
        <f>IF(K19=0,"",SUMIF(MCDM_Checks!$A$2:$A$1417,$A19,MCDM_Checks!$AT$2:$AT$1417)/SUMIF(MCDM_Checks!$A$2:$A$1417,$A19,MCDM_Checks!$AS$2:$AS$1417))</f>
        <v/>
      </c>
      <c r="N19" s="14">
        <f>IFERROR(INDEX(MCDM_Checks!$T$2:$T$1417,MATCH($A19&amp;"|A",MCDM_Checks!$AU$2:$AU$1417,0)),"")</f>
        <v/>
      </c>
      <c r="O19" s="26">
        <f>IFERROR(INDEX(MCDM_Checks!$U$2:$U$1417,MATCH($A19&amp;"|A",MCDM_Checks!$AU$2:$AU$1417,0)),"")</f>
        <v/>
      </c>
      <c r="P19" s="14">
        <f>IFERROR(INDEX(MCDM_Checks!$T$2:$T$1417,MATCH($A19&amp;"|L",MCDM_Checks!$AU$2:$AU$1417,0)),"")</f>
        <v/>
      </c>
      <c r="Q19" s="26">
        <f>IFERROR(INDEX(MCDM_Checks!$U$2:$U$1417,MATCH($A19&amp;"|L",MCDM_Checks!$AU$2:$AU$1417,0)),"")</f>
        <v/>
      </c>
      <c r="R19" s="14">
        <f>IFERROR(INDEX(MCDM_Checks!$T$2:$T$1417,MATCH($A19&amp;"|D",MCDM_Checks!$AU$2:$AU$1417,0)),"")</f>
        <v/>
      </c>
      <c r="S19" s="26">
        <f>IFERROR(INDEX(MCDM_Checks!$U$2:$U$1417,MATCH($A19&amp;"|D",MCDM_Checks!$AU$2:$AU$1417,0)),"")</f>
        <v/>
      </c>
      <c r="T19" s="14">
        <f>IFERROR(INDEX(MCDM_Checks!$T$2:$T$1417,MATCH($A19&amp;"|C",MCDM_Checks!$AU$2:$AU$1417,0)),"")</f>
        <v/>
      </c>
      <c r="U19" s="26">
        <f>IFERROR(INDEX(MCDM_Checks!$U$2:$U$1417,MATCH($A19&amp;"|C",MCDM_Checks!$AU$2:$AU$1417,0)),"")</f>
        <v/>
      </c>
      <c r="V19" s="14">
        <f>IFERROR(INDEX(MCDM_Checks!$T$2:$T$1417,MATCH($A19&amp;"|R",MCDM_Checks!$AU$2:$AU$1417,0)),"")</f>
        <v/>
      </c>
      <c r="W19" s="26">
        <f>IFERROR(INDEX(MCDM_Checks!$U$2:$U$1417,MATCH($A19&amp;"|R",MCDM_Checks!$AU$2:$AU$1417,0)),"")</f>
        <v/>
      </c>
      <c r="X19" s="14">
        <f>IFERROR(INDEX(MCDM_Checks!$T$2:$T$1417,MATCH($A19&amp;"|M",MCDM_Checks!$AU$2:$AU$1417,0)),"")</f>
        <v/>
      </c>
      <c r="Y19" s="26">
        <f>IFERROR(INDEX(MCDM_Checks!$U$2:$U$1417,MATCH($A19&amp;"|M",MCDM_Checks!$AU$2:$AU$1417,0)),"")</f>
        <v/>
      </c>
      <c r="Z19" s="14">
        <f>IFERROR(INDEX(MCDM_Checks!$T$2:$T$1417,MATCH($A19&amp;"|V",MCDM_Checks!$AU$2:$AU$1417,0)),"")</f>
        <v/>
      </c>
      <c r="AA19" s="26">
        <f>IFERROR(INDEX(MCDM_Checks!$U$2:$U$1417,MATCH($A19&amp;"|V",MCDM_Checks!$AU$2:$AU$1417,0)),"")</f>
        <v/>
      </c>
      <c r="AB19" s="14">
        <f>IFERROR(INDEX(MCDM_Checks!$T$2:$T$1417,MATCH($A19&amp;"|E",MCDM_Checks!$AU$2:$AU$1417,0)),"")</f>
        <v/>
      </c>
      <c r="AC19" s="26">
        <f>IFERROR(INDEX(MCDM_Checks!$U$2:$U$1417,MATCH($A19&amp;"|E",MCDM_Checks!$AU$2:$AU$1417,0)),"")</f>
        <v/>
      </c>
      <c r="AD19" s="14">
        <f>IF(SUM(IF(AF19="Fail",1,0),IF(AH19="Fail",1,0),IF(AJ19="Fail",1,0),IF(AL19="Fail",1,0))&gt;0,"Ineligible",IF(SUM(IF(AF19="Pass",1,0),IF(AH19="Pass",1,0),IF(AJ19="Pass",1,0),IF(AL19="Pass",1,0))=4,"Eligible","Pending"))</f>
        <v/>
      </c>
      <c r="AE19" s="26">
        <f>IF(COUNTA(AG19,AI19,AK19,AM19)=0,"",IF(SUM(IF(AG19="Fail",1,0),IF(AI19="Fail",1,0),IF(AK19="Fail",1,0),IF(AM19="Fail",1,0))&gt;0,"Ineligible",IF(SUM(IF(AG19="Pass",1,0),IF(AI19="Pass",1,0),IF(AK19="Pass",1,0),IF(AM19="Pass",1,0))=4,"Eligible","Pending")))</f>
        <v/>
      </c>
      <c r="AF19" s="14" t="inlineStr">
        <is>
          <t>Pass</t>
        </is>
      </c>
      <c r="AG19" s="27" t="n"/>
      <c r="AH19" s="14" t="inlineStr">
        <is>
          <t>Pending</t>
        </is>
      </c>
      <c r="AI19" s="27" t="n"/>
      <c r="AJ19" s="14" t="inlineStr">
        <is>
          <t>Pending</t>
        </is>
      </c>
      <c r="AK19" s="27" t="n"/>
      <c r="AL19" s="14" t="inlineStr">
        <is>
          <t>Pending</t>
        </is>
      </c>
      <c r="AM19" s="27" t="n"/>
      <c r="AN19" s="14" t="inlineStr">
        <is>
          <t>crack segmentation [GPT] | semantic segmentation; crack detection [Test_Batch]</t>
        </is>
      </c>
      <c r="AO19" s="27" t="n"/>
      <c r="AP19" s="14" t="inlineStr">
        <is>
          <t>Documentation snapshot; payload release not fully pinned</t>
        </is>
      </c>
      <c r="AQ19" s="27" t="n"/>
      <c r="AR19" s="14" t="inlineStr">
        <is>
          <t>FPHB README names GAPs384 and its GAPs parent citation with archive links and crack-map evaluation. CRACK500-specific training steps do not automatically prove a complete GAPs384 evaluation package.</t>
        </is>
      </c>
      <c r="AS19" s="27" t="n"/>
      <c r="AT19" s="14" t="inlineStr">
        <is>
          <t>https://github.com/fyangneil/pavement-crack-detection</t>
        </is>
      </c>
      <c r="AU19" s="27" t="n"/>
      <c r="AV19" s="14" t="inlineStr">
        <is>
          <t>2026-09-07</t>
        </is>
      </c>
      <c r="AW19" s="27" t="n"/>
      <c r="AX19" s="27" t="n"/>
      <c r="AY19" s="14">
        <f>SUMIF(MCDM_Checks!$A$2:$A$1417,$A19,MCDM_Checks!$AR$2:$AR$1417)</f>
        <v/>
      </c>
      <c r="AZ19" s="14" t="inlineStr">
        <is>
          <t>G1: chosen release identity. G2: evaluator target/task not yet fixed. G3: no sample opened; rights may be unresolved. G4: no payload/ancestry leakage audit executed. All four gates must Pass for Eligible.</t>
        </is>
      </c>
    </row>
    <row r="20" ht="112" customHeight="1">
      <c r="A20" s="14" t="inlineStr">
        <is>
          <t>DS-019</t>
        </is>
      </c>
      <c r="B20" s="14" t="inlineStr">
        <is>
          <t>GeoPave-DroneSet (UAV pavement distress dataset, DronePave-DfineX)</t>
        </is>
      </c>
      <c r="C20" s="14">
        <f>IF(I20=0,"Unrated",IF(I20=1,"Resolved","Provisional"))</f>
        <v/>
      </c>
      <c r="D20" s="26">
        <f>IF(K20=0,"",IF(AY20&lt;8,"Incomplete/invalid",IF(J20=0,"Unrated",IF(J20=1,"Resolved","Provisional"))))</f>
        <v/>
      </c>
      <c r="E20" s="57">
        <f>SUMIF(MCDM_Checks!$A$2:$A$1417,$A20,MCDM_Checks!$AB$2:$AB$1417)</f>
        <v/>
      </c>
      <c r="F20" s="58">
        <f>IF(AY20=8,SUMIF(MCDM_Checks!$A$2:$A$1417,$A20,MCDM_Checks!$AC$2:$AC$1417),"")</f>
        <v/>
      </c>
      <c r="G20" s="57">
        <f>SUMIF(MCDM_Checks!$A$2:$A$1417,$A20,MCDM_Checks!$AD$2:$AD$1417)</f>
        <v/>
      </c>
      <c r="H20" s="58">
        <f>IF(AY20=8,SUMIF(MCDM_Checks!$A$2:$A$1417,$A20,MCDM_Checks!$AE$2:$AE$1417),"")</f>
        <v/>
      </c>
      <c r="I20" s="55">
        <f>SUMIF(MCDM_Checks!$A$2:$A$1417,$A20,MCDM_Checks!$AF$2:$AF$1417)/100</f>
        <v/>
      </c>
      <c r="J20" s="56">
        <f>IF(AY20=8,SUMIF(MCDM_Checks!$A$2:$A$1417,$A20,MCDM_Checks!$AG$2:$AG$1417)/100,"")</f>
        <v/>
      </c>
      <c r="K20" s="56">
        <f>SUMIF(MCDM_Checks!$A$2:$A$1417,$A20,MCDM_Checks!$AS$2:$AS$1417)/40</f>
        <v/>
      </c>
      <c r="L20" s="59">
        <f>IF(AY20=8,F20-E20,"")</f>
        <v/>
      </c>
      <c r="M20" s="56">
        <f>IF(K20=0,"",SUMIF(MCDM_Checks!$A$2:$A$1417,$A20,MCDM_Checks!$AT$2:$AT$1417)/SUMIF(MCDM_Checks!$A$2:$A$1417,$A20,MCDM_Checks!$AS$2:$AS$1417))</f>
        <v/>
      </c>
      <c r="N20" s="14">
        <f>IFERROR(INDEX(MCDM_Checks!$T$2:$T$1417,MATCH($A20&amp;"|A",MCDM_Checks!$AU$2:$AU$1417,0)),"")</f>
        <v/>
      </c>
      <c r="O20" s="26">
        <f>IFERROR(INDEX(MCDM_Checks!$U$2:$U$1417,MATCH($A20&amp;"|A",MCDM_Checks!$AU$2:$AU$1417,0)),"")</f>
        <v/>
      </c>
      <c r="P20" s="14">
        <f>IFERROR(INDEX(MCDM_Checks!$T$2:$T$1417,MATCH($A20&amp;"|L",MCDM_Checks!$AU$2:$AU$1417,0)),"")</f>
        <v/>
      </c>
      <c r="Q20" s="26">
        <f>IFERROR(INDEX(MCDM_Checks!$U$2:$U$1417,MATCH($A20&amp;"|L",MCDM_Checks!$AU$2:$AU$1417,0)),"")</f>
        <v/>
      </c>
      <c r="R20" s="14">
        <f>IFERROR(INDEX(MCDM_Checks!$T$2:$T$1417,MATCH($A20&amp;"|D",MCDM_Checks!$AU$2:$AU$1417,0)),"")</f>
        <v/>
      </c>
      <c r="S20" s="26">
        <f>IFERROR(INDEX(MCDM_Checks!$U$2:$U$1417,MATCH($A20&amp;"|D",MCDM_Checks!$AU$2:$AU$1417,0)),"")</f>
        <v/>
      </c>
      <c r="T20" s="14">
        <f>IFERROR(INDEX(MCDM_Checks!$T$2:$T$1417,MATCH($A20&amp;"|C",MCDM_Checks!$AU$2:$AU$1417,0)),"")</f>
        <v/>
      </c>
      <c r="U20" s="26">
        <f>IFERROR(INDEX(MCDM_Checks!$U$2:$U$1417,MATCH($A20&amp;"|C",MCDM_Checks!$AU$2:$AU$1417,0)),"")</f>
        <v/>
      </c>
      <c r="V20" s="14">
        <f>IFERROR(INDEX(MCDM_Checks!$T$2:$T$1417,MATCH($A20&amp;"|R",MCDM_Checks!$AU$2:$AU$1417,0)),"")</f>
        <v/>
      </c>
      <c r="W20" s="26">
        <f>IFERROR(INDEX(MCDM_Checks!$U$2:$U$1417,MATCH($A20&amp;"|R",MCDM_Checks!$AU$2:$AU$1417,0)),"")</f>
        <v/>
      </c>
      <c r="X20" s="14">
        <f>IFERROR(INDEX(MCDM_Checks!$T$2:$T$1417,MATCH($A20&amp;"|M",MCDM_Checks!$AU$2:$AU$1417,0)),"")</f>
        <v/>
      </c>
      <c r="Y20" s="26">
        <f>IFERROR(INDEX(MCDM_Checks!$U$2:$U$1417,MATCH($A20&amp;"|M",MCDM_Checks!$AU$2:$AU$1417,0)),"")</f>
        <v/>
      </c>
      <c r="Z20" s="14">
        <f>IFERROR(INDEX(MCDM_Checks!$T$2:$T$1417,MATCH($A20&amp;"|V",MCDM_Checks!$AU$2:$AU$1417,0)),"")</f>
        <v/>
      </c>
      <c r="AA20" s="26">
        <f>IFERROR(INDEX(MCDM_Checks!$U$2:$U$1417,MATCH($A20&amp;"|V",MCDM_Checks!$AU$2:$AU$1417,0)),"")</f>
        <v/>
      </c>
      <c r="AB20" s="14">
        <f>IFERROR(INDEX(MCDM_Checks!$T$2:$T$1417,MATCH($A20&amp;"|E",MCDM_Checks!$AU$2:$AU$1417,0)),"")</f>
        <v/>
      </c>
      <c r="AC20" s="26">
        <f>IFERROR(INDEX(MCDM_Checks!$U$2:$U$1417,MATCH($A20&amp;"|E",MCDM_Checks!$AU$2:$AU$1417,0)),"")</f>
        <v/>
      </c>
      <c r="AD20" s="14">
        <f>IF(SUM(IF(AF20="Fail",1,0),IF(AH20="Fail",1,0),IF(AJ20="Fail",1,0),IF(AL20="Fail",1,0))&gt;0,"Ineligible",IF(SUM(IF(AF20="Pass",1,0),IF(AH20="Pass",1,0),IF(AJ20="Pass",1,0),IF(AL20="Pass",1,0))=4,"Eligible","Pending"))</f>
        <v/>
      </c>
      <c r="AE20" s="26">
        <f>IF(COUNTA(AG20,AI20,AK20,AM20)=0,"",IF(SUM(IF(AG20="Fail",1,0),IF(AI20="Fail",1,0),IF(AK20="Fail",1,0),IF(AM20="Fail",1,0))&gt;0,"Ineligible",IF(SUM(IF(AG20="Pass",1,0),IF(AI20="Pass",1,0),IF(AK20="Pass",1,0),IF(AM20="Pass",1,0))=4,"Eligible","Pending")))</f>
        <v/>
      </c>
      <c r="AF20" s="14" t="inlineStr">
        <is>
          <t>Pass</t>
        </is>
      </c>
      <c r="AG20" s="27" t="n"/>
      <c r="AH20" s="14" t="inlineStr">
        <is>
          <t>Pending</t>
        </is>
      </c>
      <c r="AI20" s="27" t="n"/>
      <c r="AJ20" s="14" t="inlineStr">
        <is>
          <t>Pending</t>
        </is>
      </c>
      <c r="AK20" s="27" t="n"/>
      <c r="AL20" s="14" t="inlineStr">
        <is>
          <t>Pending</t>
        </is>
      </c>
      <c r="AM20" s="27" t="n"/>
      <c r="AN20" s="14" t="inlineStr">
        <is>
          <t>Object detection</t>
        </is>
      </c>
      <c r="AO20" s="27" t="n"/>
      <c r="AP20" s="14" t="inlineStr">
        <is>
          <t>Documentation snapshot; payload release not fully pinned</t>
        </is>
      </c>
      <c r="AQ20" s="27" t="n"/>
      <c r="AR20" s="14" t="inlineStr">
        <is>
          <t>README explicitly states that only partial images are shown and the complete GeoPave-DroneSet will be released after acceptance. The full release is pending, so the complete-download-route check fails for the requested full dataset.</t>
        </is>
      </c>
      <c r="AS20" s="27" t="n"/>
      <c r="AT20" s="14" t="inlineStr">
        <is>
          <t>https://github.com/chenxiang-web/DronePave-DfineX</t>
        </is>
      </c>
      <c r="AU20" s="27" t="n"/>
      <c r="AV20" s="14" t="inlineStr">
        <is>
          <t>2026-09-07</t>
        </is>
      </c>
      <c r="AW20" s="27" t="n"/>
      <c r="AX20" s="27" t="n"/>
      <c r="AY20" s="14">
        <f>SUMIF(MCDM_Checks!$A$2:$A$1417,$A20,MCDM_Checks!$AR$2:$AR$1417)</f>
        <v/>
      </c>
      <c r="AZ20" s="14" t="inlineStr">
        <is>
          <t>G1: chosen release identity. G2: evaluator target/task not yet fixed. G3: no sample opened; rights may be unresolved. G4: no payload/ancestry leakage audit executed. All four gates must Pass for Eligible.</t>
        </is>
      </c>
    </row>
    <row r="21" ht="112" customHeight="1">
      <c r="A21" s="14" t="inlineStr">
        <is>
          <t>DS-020</t>
        </is>
      </c>
      <c r="B21" s="14" t="inlineStr">
        <is>
          <t>Highway Crack and Sealed-Crack Dataset (CHDyshli)</t>
        </is>
      </c>
      <c r="C21" s="14">
        <f>IF(I21=0,"Unrated",IF(I21=1,"Resolved","Provisional"))</f>
        <v/>
      </c>
      <c r="D21" s="26">
        <f>IF(K21=0,"",IF(AY21&lt;8,"Incomplete/invalid",IF(J21=0,"Unrated",IF(J21=1,"Resolved","Provisional"))))</f>
        <v/>
      </c>
      <c r="E21" s="57">
        <f>SUMIF(MCDM_Checks!$A$2:$A$1417,$A21,MCDM_Checks!$AB$2:$AB$1417)</f>
        <v/>
      </c>
      <c r="F21" s="58">
        <f>IF(AY21=8,SUMIF(MCDM_Checks!$A$2:$A$1417,$A21,MCDM_Checks!$AC$2:$AC$1417),"")</f>
        <v/>
      </c>
      <c r="G21" s="57">
        <f>SUMIF(MCDM_Checks!$A$2:$A$1417,$A21,MCDM_Checks!$AD$2:$AD$1417)</f>
        <v/>
      </c>
      <c r="H21" s="58">
        <f>IF(AY21=8,SUMIF(MCDM_Checks!$A$2:$A$1417,$A21,MCDM_Checks!$AE$2:$AE$1417),"")</f>
        <v/>
      </c>
      <c r="I21" s="55">
        <f>SUMIF(MCDM_Checks!$A$2:$A$1417,$A21,MCDM_Checks!$AF$2:$AF$1417)/100</f>
        <v/>
      </c>
      <c r="J21" s="56">
        <f>IF(AY21=8,SUMIF(MCDM_Checks!$A$2:$A$1417,$A21,MCDM_Checks!$AG$2:$AG$1417)/100,"")</f>
        <v/>
      </c>
      <c r="K21" s="56">
        <f>SUMIF(MCDM_Checks!$A$2:$A$1417,$A21,MCDM_Checks!$AS$2:$AS$1417)/40</f>
        <v/>
      </c>
      <c r="L21" s="59">
        <f>IF(AY21=8,F21-E21,"")</f>
        <v/>
      </c>
      <c r="M21" s="56">
        <f>IF(K21=0,"",SUMIF(MCDM_Checks!$A$2:$A$1417,$A21,MCDM_Checks!$AT$2:$AT$1417)/SUMIF(MCDM_Checks!$A$2:$A$1417,$A21,MCDM_Checks!$AS$2:$AS$1417))</f>
        <v/>
      </c>
      <c r="N21" s="14">
        <f>IFERROR(INDEX(MCDM_Checks!$T$2:$T$1417,MATCH($A21&amp;"|A",MCDM_Checks!$AU$2:$AU$1417,0)),"")</f>
        <v/>
      </c>
      <c r="O21" s="26">
        <f>IFERROR(INDEX(MCDM_Checks!$U$2:$U$1417,MATCH($A21&amp;"|A",MCDM_Checks!$AU$2:$AU$1417,0)),"")</f>
        <v/>
      </c>
      <c r="P21" s="14">
        <f>IFERROR(INDEX(MCDM_Checks!$T$2:$T$1417,MATCH($A21&amp;"|L",MCDM_Checks!$AU$2:$AU$1417,0)),"")</f>
        <v/>
      </c>
      <c r="Q21" s="26">
        <f>IFERROR(INDEX(MCDM_Checks!$U$2:$U$1417,MATCH($A21&amp;"|L",MCDM_Checks!$AU$2:$AU$1417,0)),"")</f>
        <v/>
      </c>
      <c r="R21" s="14">
        <f>IFERROR(INDEX(MCDM_Checks!$T$2:$T$1417,MATCH($A21&amp;"|D",MCDM_Checks!$AU$2:$AU$1417,0)),"")</f>
        <v/>
      </c>
      <c r="S21" s="26">
        <f>IFERROR(INDEX(MCDM_Checks!$U$2:$U$1417,MATCH($A21&amp;"|D",MCDM_Checks!$AU$2:$AU$1417,0)),"")</f>
        <v/>
      </c>
      <c r="T21" s="14">
        <f>IFERROR(INDEX(MCDM_Checks!$T$2:$T$1417,MATCH($A21&amp;"|C",MCDM_Checks!$AU$2:$AU$1417,0)),"")</f>
        <v/>
      </c>
      <c r="U21" s="26">
        <f>IFERROR(INDEX(MCDM_Checks!$U$2:$U$1417,MATCH($A21&amp;"|C",MCDM_Checks!$AU$2:$AU$1417,0)),"")</f>
        <v/>
      </c>
      <c r="V21" s="14">
        <f>IFERROR(INDEX(MCDM_Checks!$T$2:$T$1417,MATCH($A21&amp;"|R",MCDM_Checks!$AU$2:$AU$1417,0)),"")</f>
        <v/>
      </c>
      <c r="W21" s="26">
        <f>IFERROR(INDEX(MCDM_Checks!$U$2:$U$1417,MATCH($A21&amp;"|R",MCDM_Checks!$AU$2:$AU$1417,0)),"")</f>
        <v/>
      </c>
      <c r="X21" s="14">
        <f>IFERROR(INDEX(MCDM_Checks!$T$2:$T$1417,MATCH($A21&amp;"|M",MCDM_Checks!$AU$2:$AU$1417,0)),"")</f>
        <v/>
      </c>
      <c r="Y21" s="26">
        <f>IFERROR(INDEX(MCDM_Checks!$U$2:$U$1417,MATCH($A21&amp;"|M",MCDM_Checks!$AU$2:$AU$1417,0)),"")</f>
        <v/>
      </c>
      <c r="Z21" s="14">
        <f>IFERROR(INDEX(MCDM_Checks!$T$2:$T$1417,MATCH($A21&amp;"|V",MCDM_Checks!$AU$2:$AU$1417,0)),"")</f>
        <v/>
      </c>
      <c r="AA21" s="26">
        <f>IFERROR(INDEX(MCDM_Checks!$U$2:$U$1417,MATCH($A21&amp;"|V",MCDM_Checks!$AU$2:$AU$1417,0)),"")</f>
        <v/>
      </c>
      <c r="AB21" s="14">
        <f>IFERROR(INDEX(MCDM_Checks!$T$2:$T$1417,MATCH($A21&amp;"|E",MCDM_Checks!$AU$2:$AU$1417,0)),"")</f>
        <v/>
      </c>
      <c r="AC21" s="26">
        <f>IFERROR(INDEX(MCDM_Checks!$U$2:$U$1417,MATCH($A21&amp;"|E",MCDM_Checks!$AU$2:$AU$1417,0)),"")</f>
        <v/>
      </c>
      <c r="AD21" s="14">
        <f>IF(SUM(IF(AF21="Fail",1,0),IF(AH21="Fail",1,0),IF(AJ21="Fail",1,0),IF(AL21="Fail",1,0))&gt;0,"Ineligible",IF(SUM(IF(AF21="Pass",1,0),IF(AH21="Pass",1,0),IF(AJ21="Pass",1,0),IF(AL21="Pass",1,0))=4,"Eligible","Pending"))</f>
        <v/>
      </c>
      <c r="AE21" s="26">
        <f>IF(COUNTA(AG21,AI21,AK21,AM21)=0,"",IF(SUM(IF(AG21="Fail",1,0),IF(AI21="Fail",1,0),IF(AK21="Fail",1,0),IF(AM21="Fail",1,0))&gt;0,"Ineligible",IF(SUM(IF(AG21="Pass",1,0),IF(AI21="Pass",1,0),IF(AK21="Pass",1,0),IF(AM21="Pass",1,0))=4,"Eligible","Pending")))</f>
        <v/>
      </c>
      <c r="AF21" s="14" t="inlineStr">
        <is>
          <t>Pass</t>
        </is>
      </c>
      <c r="AG21" s="27" t="n"/>
      <c r="AH21" s="14" t="inlineStr">
        <is>
          <t>Pending</t>
        </is>
      </c>
      <c r="AI21" s="27" t="n"/>
      <c r="AJ21" s="14" t="inlineStr">
        <is>
          <t>Pending</t>
        </is>
      </c>
      <c r="AK21" s="27" t="n"/>
      <c r="AL21" s="14" t="inlineStr">
        <is>
          <t>Pending</t>
        </is>
      </c>
      <c r="AM21" s="27" t="n"/>
      <c r="AN21" s="14" t="inlineStr">
        <is>
          <t>object detection</t>
        </is>
      </c>
      <c r="AO21" s="27" t="n"/>
      <c r="AP21" s="14" t="inlineStr">
        <is>
          <t>Documentation snapshot; payload release not fully pinned</t>
        </is>
      </c>
      <c r="AQ21" s="27" t="n"/>
      <c r="AR21" s="14" t="inlineStr">
        <is>
          <t>README names crack and sealed-crack detection, 10,400 images and 202,840 instances from a highway survey vehicle, full and validation archives, and model checkpoints. Class-specific counts, rights and complete repeatable baseline settings remain unresolved.</t>
        </is>
      </c>
      <c r="AS21" s="27" t="n"/>
      <c r="AT21" s="14" t="inlineStr">
        <is>
          <t>https://github.com/CHDyshli/PavementCrackDetection</t>
        </is>
      </c>
      <c r="AU21" s="27" t="n"/>
      <c r="AV21" s="14" t="inlineStr">
        <is>
          <t>2026-09-07</t>
        </is>
      </c>
      <c r="AW21" s="27" t="n"/>
      <c r="AX21" s="27" t="n"/>
      <c r="AY21" s="14">
        <f>SUMIF(MCDM_Checks!$A$2:$A$1417,$A21,MCDM_Checks!$AR$2:$AR$1417)</f>
        <v/>
      </c>
      <c r="AZ21" s="14" t="inlineStr">
        <is>
          <t>G1: chosen release identity. G2: evaluator target/task not yet fixed. G3: no sample opened; rights may be unresolved. G4: no payload/ancestry leakage audit executed. All four gates must Pass for Eligible.</t>
        </is>
      </c>
    </row>
    <row r="22" ht="112" customHeight="1">
      <c r="A22" s="14" t="inlineStr">
        <is>
          <t>DS-021</t>
        </is>
      </c>
      <c r="B22" s="14" t="inlineStr">
        <is>
          <t>IRRDD (Iran Road Damage Dataset)</t>
        </is>
      </c>
      <c r="C22" s="14">
        <f>IF(I22=0,"Unrated",IF(I22=1,"Resolved","Provisional"))</f>
        <v/>
      </c>
      <c r="D22" s="26">
        <f>IF(K22=0,"",IF(AY22&lt;8,"Incomplete/invalid",IF(J22=0,"Unrated",IF(J22=1,"Resolved","Provisional"))))</f>
        <v/>
      </c>
      <c r="E22" s="57">
        <f>SUMIF(MCDM_Checks!$A$2:$A$1417,$A22,MCDM_Checks!$AB$2:$AB$1417)</f>
        <v/>
      </c>
      <c r="F22" s="58">
        <f>IF(AY22=8,SUMIF(MCDM_Checks!$A$2:$A$1417,$A22,MCDM_Checks!$AC$2:$AC$1417),"")</f>
        <v/>
      </c>
      <c r="G22" s="57">
        <f>SUMIF(MCDM_Checks!$A$2:$A$1417,$A22,MCDM_Checks!$AD$2:$AD$1417)</f>
        <v/>
      </c>
      <c r="H22" s="58">
        <f>IF(AY22=8,SUMIF(MCDM_Checks!$A$2:$A$1417,$A22,MCDM_Checks!$AE$2:$AE$1417),"")</f>
        <v/>
      </c>
      <c r="I22" s="55">
        <f>SUMIF(MCDM_Checks!$A$2:$A$1417,$A22,MCDM_Checks!$AF$2:$AF$1417)/100</f>
        <v/>
      </c>
      <c r="J22" s="56">
        <f>IF(AY22=8,SUMIF(MCDM_Checks!$A$2:$A$1417,$A22,MCDM_Checks!$AG$2:$AG$1417)/100,"")</f>
        <v/>
      </c>
      <c r="K22" s="56">
        <f>SUMIF(MCDM_Checks!$A$2:$A$1417,$A22,MCDM_Checks!$AS$2:$AS$1417)/40</f>
        <v/>
      </c>
      <c r="L22" s="59">
        <f>IF(AY22=8,F22-E22,"")</f>
        <v/>
      </c>
      <c r="M22" s="56">
        <f>IF(K22=0,"",SUMIF(MCDM_Checks!$A$2:$A$1417,$A22,MCDM_Checks!$AT$2:$AT$1417)/SUMIF(MCDM_Checks!$A$2:$A$1417,$A22,MCDM_Checks!$AS$2:$AS$1417))</f>
        <v/>
      </c>
      <c r="N22" s="14">
        <f>IFERROR(INDEX(MCDM_Checks!$T$2:$T$1417,MATCH($A22&amp;"|A",MCDM_Checks!$AU$2:$AU$1417,0)),"")</f>
        <v/>
      </c>
      <c r="O22" s="26">
        <f>IFERROR(INDEX(MCDM_Checks!$U$2:$U$1417,MATCH($A22&amp;"|A",MCDM_Checks!$AU$2:$AU$1417,0)),"")</f>
        <v/>
      </c>
      <c r="P22" s="14">
        <f>IFERROR(INDEX(MCDM_Checks!$T$2:$T$1417,MATCH($A22&amp;"|L",MCDM_Checks!$AU$2:$AU$1417,0)),"")</f>
        <v/>
      </c>
      <c r="Q22" s="26">
        <f>IFERROR(INDEX(MCDM_Checks!$U$2:$U$1417,MATCH($A22&amp;"|L",MCDM_Checks!$AU$2:$AU$1417,0)),"")</f>
        <v/>
      </c>
      <c r="R22" s="14">
        <f>IFERROR(INDEX(MCDM_Checks!$T$2:$T$1417,MATCH($A22&amp;"|D",MCDM_Checks!$AU$2:$AU$1417,0)),"")</f>
        <v/>
      </c>
      <c r="S22" s="26">
        <f>IFERROR(INDEX(MCDM_Checks!$U$2:$U$1417,MATCH($A22&amp;"|D",MCDM_Checks!$AU$2:$AU$1417,0)),"")</f>
        <v/>
      </c>
      <c r="T22" s="14">
        <f>IFERROR(INDEX(MCDM_Checks!$T$2:$T$1417,MATCH($A22&amp;"|C",MCDM_Checks!$AU$2:$AU$1417,0)),"")</f>
        <v/>
      </c>
      <c r="U22" s="26">
        <f>IFERROR(INDEX(MCDM_Checks!$U$2:$U$1417,MATCH($A22&amp;"|C",MCDM_Checks!$AU$2:$AU$1417,0)),"")</f>
        <v/>
      </c>
      <c r="V22" s="14">
        <f>IFERROR(INDEX(MCDM_Checks!$T$2:$T$1417,MATCH($A22&amp;"|R",MCDM_Checks!$AU$2:$AU$1417,0)),"")</f>
        <v/>
      </c>
      <c r="W22" s="26">
        <f>IFERROR(INDEX(MCDM_Checks!$U$2:$U$1417,MATCH($A22&amp;"|R",MCDM_Checks!$AU$2:$AU$1417,0)),"")</f>
        <v/>
      </c>
      <c r="X22" s="14">
        <f>IFERROR(INDEX(MCDM_Checks!$T$2:$T$1417,MATCH($A22&amp;"|M",MCDM_Checks!$AU$2:$AU$1417,0)),"")</f>
        <v/>
      </c>
      <c r="Y22" s="26">
        <f>IFERROR(INDEX(MCDM_Checks!$U$2:$U$1417,MATCH($A22&amp;"|M",MCDM_Checks!$AU$2:$AU$1417,0)),"")</f>
        <v/>
      </c>
      <c r="Z22" s="14">
        <f>IFERROR(INDEX(MCDM_Checks!$T$2:$T$1417,MATCH($A22&amp;"|V",MCDM_Checks!$AU$2:$AU$1417,0)),"")</f>
        <v/>
      </c>
      <c r="AA22" s="26">
        <f>IFERROR(INDEX(MCDM_Checks!$U$2:$U$1417,MATCH($A22&amp;"|V",MCDM_Checks!$AU$2:$AU$1417,0)),"")</f>
        <v/>
      </c>
      <c r="AB22" s="14">
        <f>IFERROR(INDEX(MCDM_Checks!$T$2:$T$1417,MATCH($A22&amp;"|E",MCDM_Checks!$AU$2:$AU$1417,0)),"")</f>
        <v/>
      </c>
      <c r="AC22" s="26">
        <f>IFERROR(INDEX(MCDM_Checks!$U$2:$U$1417,MATCH($A22&amp;"|E",MCDM_Checks!$AU$2:$AU$1417,0)),"")</f>
        <v/>
      </c>
      <c r="AD22" s="14">
        <f>IF(SUM(IF(AF22="Fail",1,0),IF(AH22="Fail",1,0),IF(AJ22="Fail",1,0),IF(AL22="Fail",1,0))&gt;0,"Ineligible",IF(SUM(IF(AF22="Pass",1,0),IF(AH22="Pass",1,0),IF(AJ22="Pass",1,0),IF(AL22="Pass",1,0))=4,"Eligible","Pending"))</f>
        <v/>
      </c>
      <c r="AE22" s="26">
        <f>IF(COUNTA(AG22,AI22,AK22,AM22)=0,"",IF(SUM(IF(AG22="Fail",1,0),IF(AI22="Fail",1,0),IF(AK22="Fail",1,0),IF(AM22="Fail",1,0))&gt;0,"Ineligible",IF(SUM(IF(AG22="Pass",1,0),IF(AI22="Pass",1,0),IF(AK22="Pass",1,0),IF(AM22="Pass",1,0))=4,"Eligible","Pending")))</f>
        <v/>
      </c>
      <c r="AF22" s="14" t="inlineStr">
        <is>
          <t>Pass</t>
        </is>
      </c>
      <c r="AG22" s="27" t="n"/>
      <c r="AH22" s="14" t="inlineStr">
        <is>
          <t>Pending</t>
        </is>
      </c>
      <c r="AI22" s="27" t="n"/>
      <c r="AJ22" s="14" t="inlineStr">
        <is>
          <t>Pending</t>
        </is>
      </c>
      <c r="AK22" s="27" t="n"/>
      <c r="AL22" s="14" t="inlineStr">
        <is>
          <t>Pending</t>
        </is>
      </c>
      <c r="AM22" s="27" t="n"/>
      <c r="AN22" s="14" t="inlineStr">
        <is>
          <t>Object detection</t>
        </is>
      </c>
      <c r="AO22" s="27" t="n"/>
      <c r="AP22" s="14" t="inlineStr">
        <is>
          <t>Documentation snapshot; payload release not fully pinned</t>
        </is>
      </c>
      <c r="AQ22" s="27" t="n"/>
      <c r="AR22" s="14" t="inlineStr">
        <is>
          <t>IRRDD README identifies the 2022 release, 25,000 images, four named YOLO damage classes and six archive parts. A split-ratio script is described, but fixed membership and independent capture groups are not established.</t>
        </is>
      </c>
      <c r="AS22" s="27" t="n"/>
      <c r="AT22" s="14" t="inlineStr">
        <is>
          <t>https://github.com/IranRoadDamageDataset/IRRDD</t>
        </is>
      </c>
      <c r="AU22" s="27" t="n"/>
      <c r="AV22" s="14" t="inlineStr">
        <is>
          <t>2026-09-07</t>
        </is>
      </c>
      <c r="AW22" s="27" t="n"/>
      <c r="AX22" s="27" t="n"/>
      <c r="AY22" s="14">
        <f>SUMIF(MCDM_Checks!$A$2:$A$1417,$A22,MCDM_Checks!$AR$2:$AR$1417)</f>
        <v/>
      </c>
      <c r="AZ22" s="14" t="inlineStr">
        <is>
          <t>G1: chosen release identity. G2: evaluator target/task not yet fixed. G3: no sample opened; rights may be unresolved. G4: no payload/ancestry leakage audit executed. All four gates must Pass for Eligible.</t>
        </is>
      </c>
    </row>
    <row r="23" ht="112" customHeight="1">
      <c r="A23" s="14" t="inlineStr">
        <is>
          <t>DS-022</t>
        </is>
      </c>
      <c r="B23" s="14" t="inlineStr">
        <is>
          <t>IRT Asphalt Pavement Crack Segmentation Dataset (RGB + Infrared + Fusion)</t>
        </is>
      </c>
      <c r="C23" s="14">
        <f>IF(I23=0,"Unrated",IF(I23=1,"Resolved","Provisional"))</f>
        <v/>
      </c>
      <c r="D23" s="26">
        <f>IF(K23=0,"",IF(AY23&lt;8,"Incomplete/invalid",IF(J23=0,"Unrated",IF(J23=1,"Resolved","Provisional"))))</f>
        <v/>
      </c>
      <c r="E23" s="57">
        <f>SUMIF(MCDM_Checks!$A$2:$A$1417,$A23,MCDM_Checks!$AB$2:$AB$1417)</f>
        <v/>
      </c>
      <c r="F23" s="58">
        <f>IF(AY23=8,SUMIF(MCDM_Checks!$A$2:$A$1417,$A23,MCDM_Checks!$AC$2:$AC$1417),"")</f>
        <v/>
      </c>
      <c r="G23" s="57">
        <f>SUMIF(MCDM_Checks!$A$2:$A$1417,$A23,MCDM_Checks!$AD$2:$AD$1417)</f>
        <v/>
      </c>
      <c r="H23" s="58">
        <f>IF(AY23=8,SUMIF(MCDM_Checks!$A$2:$A$1417,$A23,MCDM_Checks!$AE$2:$AE$1417),"")</f>
        <v/>
      </c>
      <c r="I23" s="55">
        <f>SUMIF(MCDM_Checks!$A$2:$A$1417,$A23,MCDM_Checks!$AF$2:$AF$1417)/100</f>
        <v/>
      </c>
      <c r="J23" s="56">
        <f>IF(AY23=8,SUMIF(MCDM_Checks!$A$2:$A$1417,$A23,MCDM_Checks!$AG$2:$AG$1417)/100,"")</f>
        <v/>
      </c>
      <c r="K23" s="56">
        <f>SUMIF(MCDM_Checks!$A$2:$A$1417,$A23,MCDM_Checks!$AS$2:$AS$1417)/40</f>
        <v/>
      </c>
      <c r="L23" s="59">
        <f>IF(AY23=8,F23-E23,"")</f>
        <v/>
      </c>
      <c r="M23" s="56">
        <f>IF(K23=0,"",SUMIF(MCDM_Checks!$A$2:$A$1417,$A23,MCDM_Checks!$AT$2:$AT$1417)/SUMIF(MCDM_Checks!$A$2:$A$1417,$A23,MCDM_Checks!$AS$2:$AS$1417))</f>
        <v/>
      </c>
      <c r="N23" s="14">
        <f>IFERROR(INDEX(MCDM_Checks!$T$2:$T$1417,MATCH($A23&amp;"|A",MCDM_Checks!$AU$2:$AU$1417,0)),"")</f>
        <v/>
      </c>
      <c r="O23" s="26">
        <f>IFERROR(INDEX(MCDM_Checks!$U$2:$U$1417,MATCH($A23&amp;"|A",MCDM_Checks!$AU$2:$AU$1417,0)),"")</f>
        <v/>
      </c>
      <c r="P23" s="14">
        <f>IFERROR(INDEX(MCDM_Checks!$T$2:$T$1417,MATCH($A23&amp;"|L",MCDM_Checks!$AU$2:$AU$1417,0)),"")</f>
        <v/>
      </c>
      <c r="Q23" s="26">
        <f>IFERROR(INDEX(MCDM_Checks!$U$2:$U$1417,MATCH($A23&amp;"|L",MCDM_Checks!$AU$2:$AU$1417,0)),"")</f>
        <v/>
      </c>
      <c r="R23" s="14">
        <f>IFERROR(INDEX(MCDM_Checks!$T$2:$T$1417,MATCH($A23&amp;"|D",MCDM_Checks!$AU$2:$AU$1417,0)),"")</f>
        <v/>
      </c>
      <c r="S23" s="26">
        <f>IFERROR(INDEX(MCDM_Checks!$U$2:$U$1417,MATCH($A23&amp;"|D",MCDM_Checks!$AU$2:$AU$1417,0)),"")</f>
        <v/>
      </c>
      <c r="T23" s="14">
        <f>IFERROR(INDEX(MCDM_Checks!$T$2:$T$1417,MATCH($A23&amp;"|C",MCDM_Checks!$AU$2:$AU$1417,0)),"")</f>
        <v/>
      </c>
      <c r="U23" s="26">
        <f>IFERROR(INDEX(MCDM_Checks!$U$2:$U$1417,MATCH($A23&amp;"|C",MCDM_Checks!$AU$2:$AU$1417,0)),"")</f>
        <v/>
      </c>
      <c r="V23" s="14">
        <f>IFERROR(INDEX(MCDM_Checks!$T$2:$T$1417,MATCH($A23&amp;"|R",MCDM_Checks!$AU$2:$AU$1417,0)),"")</f>
        <v/>
      </c>
      <c r="W23" s="26">
        <f>IFERROR(INDEX(MCDM_Checks!$U$2:$U$1417,MATCH($A23&amp;"|R",MCDM_Checks!$AU$2:$AU$1417,0)),"")</f>
        <v/>
      </c>
      <c r="X23" s="14">
        <f>IFERROR(INDEX(MCDM_Checks!$T$2:$T$1417,MATCH($A23&amp;"|M",MCDM_Checks!$AU$2:$AU$1417,0)),"")</f>
        <v/>
      </c>
      <c r="Y23" s="26">
        <f>IFERROR(INDEX(MCDM_Checks!$U$2:$U$1417,MATCH($A23&amp;"|M",MCDM_Checks!$AU$2:$AU$1417,0)),"")</f>
        <v/>
      </c>
      <c r="Z23" s="14">
        <f>IFERROR(INDEX(MCDM_Checks!$T$2:$T$1417,MATCH($A23&amp;"|V",MCDM_Checks!$AU$2:$AU$1417,0)),"")</f>
        <v/>
      </c>
      <c r="AA23" s="26">
        <f>IFERROR(INDEX(MCDM_Checks!$U$2:$U$1417,MATCH($A23&amp;"|V",MCDM_Checks!$AU$2:$AU$1417,0)),"")</f>
        <v/>
      </c>
      <c r="AB23" s="14">
        <f>IFERROR(INDEX(MCDM_Checks!$T$2:$T$1417,MATCH($A23&amp;"|E",MCDM_Checks!$AU$2:$AU$1417,0)),"")</f>
        <v/>
      </c>
      <c r="AC23" s="26">
        <f>IFERROR(INDEX(MCDM_Checks!$U$2:$U$1417,MATCH($A23&amp;"|E",MCDM_Checks!$AU$2:$AU$1417,0)),"")</f>
        <v/>
      </c>
      <c r="AD23" s="14">
        <f>IF(SUM(IF(AF23="Fail",1,0),IF(AH23="Fail",1,0),IF(AJ23="Fail",1,0),IF(AL23="Fail",1,0))&gt;0,"Ineligible",IF(SUM(IF(AF23="Pass",1,0),IF(AH23="Pass",1,0),IF(AJ23="Pass",1,0),IF(AL23="Pass",1,0))=4,"Eligible","Pending"))</f>
        <v/>
      </c>
      <c r="AE23" s="26">
        <f>IF(COUNTA(AG23,AI23,AK23,AM23)=0,"",IF(SUM(IF(AG23="Fail",1,0),IF(AI23="Fail",1,0),IF(AK23="Fail",1,0),IF(AM23="Fail",1,0))&gt;0,"Ineligible",IF(SUM(IF(AG23="Pass",1,0),IF(AI23="Pass",1,0),IF(AK23="Pass",1,0),IF(AM23="Pass",1,0))=4,"Eligible","Pending")))</f>
        <v/>
      </c>
      <c r="AF23" s="14" t="inlineStr">
        <is>
          <t>Pass</t>
        </is>
      </c>
      <c r="AG23" s="27" t="n"/>
      <c r="AH23" s="14" t="inlineStr">
        <is>
          <t>Pending</t>
        </is>
      </c>
      <c r="AI23" s="27" t="n"/>
      <c r="AJ23" s="14" t="inlineStr">
        <is>
          <t>Pending</t>
        </is>
      </c>
      <c r="AK23" s="27" t="n"/>
      <c r="AL23" s="14" t="inlineStr">
        <is>
          <t>Pending</t>
        </is>
      </c>
      <c r="AM23" s="27" t="n"/>
      <c r="AN23" s="14" t="inlineStr">
        <is>
          <t>Semantic segmentation;RGB-T multimodal fusion [Claude] | Semantic_Segmentation;Multimodal_Fusion [Claude] | Semantic segmentation [CodeX] | multimodal semantic segmentation; crack detection [Test_Batch]</t>
        </is>
      </c>
      <c r="AO23" s="27" t="n"/>
      <c r="AP23" s="14" t="inlineStr">
        <is>
          <t>Documentation snapshot; payload release not fully pinned</t>
        </is>
      </c>
      <c r="AQ23" s="27" t="n"/>
      <c r="AR23" s="14" t="inlineStr">
        <is>
          <t>Segmentation section names RGB/IRT/fused crack images, morning/noon/dusk counts and related publication. Counts 448 versus 369 remain release-dependent in the inventory; do not transfer severity/detection data from other sections.</t>
        </is>
      </c>
      <c r="AS23" s="27" t="n"/>
      <c r="AT23" s="14" t="inlineStr">
        <is>
          <t>https://github.com/lfangyu09/IR-Crack-detection</t>
        </is>
      </c>
      <c r="AU23" s="27" t="n"/>
      <c r="AV23" s="14" t="inlineStr">
        <is>
          <t>2026-09-07</t>
        </is>
      </c>
      <c r="AW23" s="27" t="n"/>
      <c r="AX23" s="27" t="n"/>
      <c r="AY23" s="14">
        <f>SUMIF(MCDM_Checks!$A$2:$A$1417,$A23,MCDM_Checks!$AR$2:$AR$1417)</f>
        <v/>
      </c>
      <c r="AZ23" s="14" t="inlineStr">
        <is>
          <t>G1: chosen release identity. G2: evaluator target/task not yet fixed. G3: no sample opened; rights may be unresolved. G4: no payload/ancestry leakage audit executed. All four gates must Pass for Eligible.</t>
        </is>
      </c>
    </row>
    <row r="24" ht="112" customHeight="1">
      <c r="A24" s="14" t="inlineStr">
        <is>
          <t>DS-023</t>
        </is>
      </c>
      <c r="B24" s="14" t="inlineStr">
        <is>
          <t>IRT Multiple-Type Pavement Distress Detection Dataset (Infrared Thermography)</t>
        </is>
      </c>
      <c r="C24" s="14">
        <f>IF(I24=0,"Unrated",IF(I24=1,"Resolved","Provisional"))</f>
        <v/>
      </c>
      <c r="D24" s="26">
        <f>IF(K24=0,"",IF(AY24&lt;8,"Incomplete/invalid",IF(J24=0,"Unrated",IF(J24=1,"Resolved","Provisional"))))</f>
        <v/>
      </c>
      <c r="E24" s="57">
        <f>SUMIF(MCDM_Checks!$A$2:$A$1417,$A24,MCDM_Checks!$AB$2:$AB$1417)</f>
        <v/>
      </c>
      <c r="F24" s="58">
        <f>IF(AY24=8,SUMIF(MCDM_Checks!$A$2:$A$1417,$A24,MCDM_Checks!$AC$2:$AC$1417),"")</f>
        <v/>
      </c>
      <c r="G24" s="57">
        <f>SUMIF(MCDM_Checks!$A$2:$A$1417,$A24,MCDM_Checks!$AD$2:$AD$1417)</f>
        <v/>
      </c>
      <c r="H24" s="58">
        <f>IF(AY24=8,SUMIF(MCDM_Checks!$A$2:$A$1417,$A24,MCDM_Checks!$AE$2:$AE$1417),"")</f>
        <v/>
      </c>
      <c r="I24" s="55">
        <f>SUMIF(MCDM_Checks!$A$2:$A$1417,$A24,MCDM_Checks!$AF$2:$AF$1417)/100</f>
        <v/>
      </c>
      <c r="J24" s="56">
        <f>IF(AY24=8,SUMIF(MCDM_Checks!$A$2:$A$1417,$A24,MCDM_Checks!$AG$2:$AG$1417)/100,"")</f>
        <v/>
      </c>
      <c r="K24" s="56">
        <f>SUMIF(MCDM_Checks!$A$2:$A$1417,$A24,MCDM_Checks!$AS$2:$AS$1417)/40</f>
        <v/>
      </c>
      <c r="L24" s="59">
        <f>IF(AY24=8,F24-E24,"")</f>
        <v/>
      </c>
      <c r="M24" s="56">
        <f>IF(K24=0,"",SUMIF(MCDM_Checks!$A$2:$A$1417,$A24,MCDM_Checks!$AT$2:$AT$1417)/SUMIF(MCDM_Checks!$A$2:$A$1417,$A24,MCDM_Checks!$AS$2:$AS$1417))</f>
        <v/>
      </c>
      <c r="N24" s="14">
        <f>IFERROR(INDEX(MCDM_Checks!$T$2:$T$1417,MATCH($A24&amp;"|A",MCDM_Checks!$AU$2:$AU$1417,0)),"")</f>
        <v/>
      </c>
      <c r="O24" s="26">
        <f>IFERROR(INDEX(MCDM_Checks!$U$2:$U$1417,MATCH($A24&amp;"|A",MCDM_Checks!$AU$2:$AU$1417,0)),"")</f>
        <v/>
      </c>
      <c r="P24" s="14">
        <f>IFERROR(INDEX(MCDM_Checks!$T$2:$T$1417,MATCH($A24&amp;"|L",MCDM_Checks!$AU$2:$AU$1417,0)),"")</f>
        <v/>
      </c>
      <c r="Q24" s="26">
        <f>IFERROR(INDEX(MCDM_Checks!$U$2:$U$1417,MATCH($A24&amp;"|L",MCDM_Checks!$AU$2:$AU$1417,0)),"")</f>
        <v/>
      </c>
      <c r="R24" s="14">
        <f>IFERROR(INDEX(MCDM_Checks!$T$2:$T$1417,MATCH($A24&amp;"|D",MCDM_Checks!$AU$2:$AU$1417,0)),"")</f>
        <v/>
      </c>
      <c r="S24" s="26">
        <f>IFERROR(INDEX(MCDM_Checks!$U$2:$U$1417,MATCH($A24&amp;"|D",MCDM_Checks!$AU$2:$AU$1417,0)),"")</f>
        <v/>
      </c>
      <c r="T24" s="14">
        <f>IFERROR(INDEX(MCDM_Checks!$T$2:$T$1417,MATCH($A24&amp;"|C",MCDM_Checks!$AU$2:$AU$1417,0)),"")</f>
        <v/>
      </c>
      <c r="U24" s="26">
        <f>IFERROR(INDEX(MCDM_Checks!$U$2:$U$1417,MATCH($A24&amp;"|C",MCDM_Checks!$AU$2:$AU$1417,0)),"")</f>
        <v/>
      </c>
      <c r="V24" s="14">
        <f>IFERROR(INDEX(MCDM_Checks!$T$2:$T$1417,MATCH($A24&amp;"|R",MCDM_Checks!$AU$2:$AU$1417,0)),"")</f>
        <v/>
      </c>
      <c r="W24" s="26">
        <f>IFERROR(INDEX(MCDM_Checks!$U$2:$U$1417,MATCH($A24&amp;"|R",MCDM_Checks!$AU$2:$AU$1417,0)),"")</f>
        <v/>
      </c>
      <c r="X24" s="14">
        <f>IFERROR(INDEX(MCDM_Checks!$T$2:$T$1417,MATCH($A24&amp;"|M",MCDM_Checks!$AU$2:$AU$1417,0)),"")</f>
        <v/>
      </c>
      <c r="Y24" s="26">
        <f>IFERROR(INDEX(MCDM_Checks!$U$2:$U$1417,MATCH($A24&amp;"|M",MCDM_Checks!$AU$2:$AU$1417,0)),"")</f>
        <v/>
      </c>
      <c r="Z24" s="14">
        <f>IFERROR(INDEX(MCDM_Checks!$T$2:$T$1417,MATCH($A24&amp;"|V",MCDM_Checks!$AU$2:$AU$1417,0)),"")</f>
        <v/>
      </c>
      <c r="AA24" s="26">
        <f>IFERROR(INDEX(MCDM_Checks!$U$2:$U$1417,MATCH($A24&amp;"|V",MCDM_Checks!$AU$2:$AU$1417,0)),"")</f>
        <v/>
      </c>
      <c r="AB24" s="14">
        <f>IFERROR(INDEX(MCDM_Checks!$T$2:$T$1417,MATCH($A24&amp;"|E",MCDM_Checks!$AU$2:$AU$1417,0)),"")</f>
        <v/>
      </c>
      <c r="AC24" s="26">
        <f>IFERROR(INDEX(MCDM_Checks!$U$2:$U$1417,MATCH($A24&amp;"|E",MCDM_Checks!$AU$2:$AU$1417,0)),"")</f>
        <v/>
      </c>
      <c r="AD24" s="14">
        <f>IF(SUM(IF(AF24="Fail",1,0),IF(AH24="Fail",1,0),IF(AJ24="Fail",1,0),IF(AL24="Fail",1,0))&gt;0,"Ineligible",IF(SUM(IF(AF24="Pass",1,0),IF(AH24="Pass",1,0),IF(AJ24="Pass",1,0),IF(AL24="Pass",1,0))=4,"Eligible","Pending"))</f>
        <v/>
      </c>
      <c r="AE24" s="26">
        <f>IF(COUNTA(AG24,AI24,AK24,AM24)=0,"",IF(SUM(IF(AG24="Fail",1,0),IF(AI24="Fail",1,0),IF(AK24="Fail",1,0),IF(AM24="Fail",1,0))&gt;0,"Ineligible",IF(SUM(IF(AG24="Pass",1,0),IF(AI24="Pass",1,0),IF(AK24="Pass",1,0),IF(AM24="Pass",1,0))=4,"Eligible","Pending")))</f>
        <v/>
      </c>
      <c r="AF24" s="14" t="inlineStr">
        <is>
          <t>Pass</t>
        </is>
      </c>
      <c r="AG24" s="27" t="n"/>
      <c r="AH24" s="14" t="inlineStr">
        <is>
          <t>Pending</t>
        </is>
      </c>
      <c r="AI24" s="27" t="n"/>
      <c r="AJ24" s="14" t="inlineStr">
        <is>
          <t>Pending</t>
        </is>
      </c>
      <c r="AK24" s="27" t="n"/>
      <c r="AL24" s="14" t="inlineStr">
        <is>
          <t>Pending</t>
        </is>
      </c>
      <c r="AM24" s="27" t="n"/>
      <c r="AN24" s="14" t="inlineStr">
        <is>
          <t>Object detection;Multimodal (RGB + thermal) learning [Claude] | Object_Detection;Multimodal_Fusion [Claude]</t>
        </is>
      </c>
      <c r="AO24" s="27" t="n"/>
      <c r="AP24" s="14" t="inlineStr">
        <is>
          <t>Documentation snapshot; payload release not fully pinned</t>
        </is>
      </c>
      <c r="AQ24" s="27" t="n"/>
      <c r="AR24" s="14" t="inlineStr">
        <is>
          <t>The multi-type IRT detection section links its own paper and Zenodo 11638443. The detailed 448-image table concerns the separate segmentation dataset and earns no detection-count points.</t>
        </is>
      </c>
      <c r="AS24" s="27" t="n"/>
      <c r="AT24" s="14" t="inlineStr">
        <is>
          <t>https://github.com/lfangyu09/IR-Crack-detection</t>
        </is>
      </c>
      <c r="AU24" s="27" t="n"/>
      <c r="AV24" s="14" t="inlineStr">
        <is>
          <t>2026-09-07</t>
        </is>
      </c>
      <c r="AW24" s="27" t="n"/>
      <c r="AX24" s="27" t="n"/>
      <c r="AY24" s="14">
        <f>SUMIF(MCDM_Checks!$A$2:$A$1417,$A24,MCDM_Checks!$AR$2:$AR$1417)</f>
        <v/>
      </c>
      <c r="AZ24" s="14" t="inlineStr">
        <is>
          <t>G1: chosen release identity. G2: evaluator target/task not yet fixed. G3: no sample opened; rights may be unresolved. G4: no payload/ancestry leakage audit executed. All four gates must Pass for Eligible.</t>
        </is>
      </c>
    </row>
    <row r="25" ht="112" customHeight="1">
      <c r="A25" s="14" t="inlineStr">
        <is>
          <t>DS-024</t>
        </is>
      </c>
      <c r="B25" s="14" t="inlineStr">
        <is>
          <t>Kansas City LCMS Pavement Distress Dataset (Image2PCI)</t>
        </is>
      </c>
      <c r="C25" s="14">
        <f>IF(I25=0,"Unrated",IF(I25=1,"Resolved","Provisional"))</f>
        <v/>
      </c>
      <c r="D25" s="26">
        <f>IF(K25=0,"",IF(AY25&lt;8,"Incomplete/invalid",IF(J25=0,"Unrated",IF(J25=1,"Resolved","Provisional"))))</f>
        <v/>
      </c>
      <c r="E25" s="57">
        <f>SUMIF(MCDM_Checks!$A$2:$A$1417,$A25,MCDM_Checks!$AB$2:$AB$1417)</f>
        <v/>
      </c>
      <c r="F25" s="58">
        <f>IF(AY25=8,SUMIF(MCDM_Checks!$A$2:$A$1417,$A25,MCDM_Checks!$AC$2:$AC$1417),"")</f>
        <v/>
      </c>
      <c r="G25" s="57">
        <f>SUMIF(MCDM_Checks!$A$2:$A$1417,$A25,MCDM_Checks!$AD$2:$AD$1417)</f>
        <v/>
      </c>
      <c r="H25" s="58">
        <f>IF(AY25=8,SUMIF(MCDM_Checks!$A$2:$A$1417,$A25,MCDM_Checks!$AE$2:$AE$1417),"")</f>
        <v/>
      </c>
      <c r="I25" s="55">
        <f>SUMIF(MCDM_Checks!$A$2:$A$1417,$A25,MCDM_Checks!$AF$2:$AF$1417)/100</f>
        <v/>
      </c>
      <c r="J25" s="56">
        <f>IF(AY25=8,SUMIF(MCDM_Checks!$A$2:$A$1417,$A25,MCDM_Checks!$AG$2:$AG$1417)/100,"")</f>
        <v/>
      </c>
      <c r="K25" s="56">
        <f>SUMIF(MCDM_Checks!$A$2:$A$1417,$A25,MCDM_Checks!$AS$2:$AS$1417)/40</f>
        <v/>
      </c>
      <c r="L25" s="59">
        <f>IF(AY25=8,F25-E25,"")</f>
        <v/>
      </c>
      <c r="M25" s="56">
        <f>IF(K25=0,"",SUMIF(MCDM_Checks!$A$2:$A$1417,$A25,MCDM_Checks!$AT$2:$AT$1417)/SUMIF(MCDM_Checks!$A$2:$A$1417,$A25,MCDM_Checks!$AS$2:$AS$1417))</f>
        <v/>
      </c>
      <c r="N25" s="14">
        <f>IFERROR(INDEX(MCDM_Checks!$T$2:$T$1417,MATCH($A25&amp;"|A",MCDM_Checks!$AU$2:$AU$1417,0)),"")</f>
        <v/>
      </c>
      <c r="O25" s="26">
        <f>IFERROR(INDEX(MCDM_Checks!$U$2:$U$1417,MATCH($A25&amp;"|A",MCDM_Checks!$AU$2:$AU$1417,0)),"")</f>
        <v/>
      </c>
      <c r="P25" s="14">
        <f>IFERROR(INDEX(MCDM_Checks!$T$2:$T$1417,MATCH($A25&amp;"|L",MCDM_Checks!$AU$2:$AU$1417,0)),"")</f>
        <v/>
      </c>
      <c r="Q25" s="26">
        <f>IFERROR(INDEX(MCDM_Checks!$U$2:$U$1417,MATCH($A25&amp;"|L",MCDM_Checks!$AU$2:$AU$1417,0)),"")</f>
        <v/>
      </c>
      <c r="R25" s="14">
        <f>IFERROR(INDEX(MCDM_Checks!$T$2:$T$1417,MATCH($A25&amp;"|D",MCDM_Checks!$AU$2:$AU$1417,0)),"")</f>
        <v/>
      </c>
      <c r="S25" s="26">
        <f>IFERROR(INDEX(MCDM_Checks!$U$2:$U$1417,MATCH($A25&amp;"|D",MCDM_Checks!$AU$2:$AU$1417,0)),"")</f>
        <v/>
      </c>
      <c r="T25" s="14">
        <f>IFERROR(INDEX(MCDM_Checks!$T$2:$T$1417,MATCH($A25&amp;"|C",MCDM_Checks!$AU$2:$AU$1417,0)),"")</f>
        <v/>
      </c>
      <c r="U25" s="26">
        <f>IFERROR(INDEX(MCDM_Checks!$U$2:$U$1417,MATCH($A25&amp;"|C",MCDM_Checks!$AU$2:$AU$1417,0)),"")</f>
        <v/>
      </c>
      <c r="V25" s="14">
        <f>IFERROR(INDEX(MCDM_Checks!$T$2:$T$1417,MATCH($A25&amp;"|R",MCDM_Checks!$AU$2:$AU$1417,0)),"")</f>
        <v/>
      </c>
      <c r="W25" s="26">
        <f>IFERROR(INDEX(MCDM_Checks!$U$2:$U$1417,MATCH($A25&amp;"|R",MCDM_Checks!$AU$2:$AU$1417,0)),"")</f>
        <v/>
      </c>
      <c r="X25" s="14">
        <f>IFERROR(INDEX(MCDM_Checks!$T$2:$T$1417,MATCH($A25&amp;"|M",MCDM_Checks!$AU$2:$AU$1417,0)),"")</f>
        <v/>
      </c>
      <c r="Y25" s="26">
        <f>IFERROR(INDEX(MCDM_Checks!$U$2:$U$1417,MATCH($A25&amp;"|M",MCDM_Checks!$AU$2:$AU$1417,0)),"")</f>
        <v/>
      </c>
      <c r="Z25" s="14">
        <f>IFERROR(INDEX(MCDM_Checks!$T$2:$T$1417,MATCH($A25&amp;"|V",MCDM_Checks!$AU$2:$AU$1417,0)),"")</f>
        <v/>
      </c>
      <c r="AA25" s="26">
        <f>IFERROR(INDEX(MCDM_Checks!$U$2:$U$1417,MATCH($A25&amp;"|V",MCDM_Checks!$AU$2:$AU$1417,0)),"")</f>
        <v/>
      </c>
      <c r="AB25" s="14">
        <f>IFERROR(INDEX(MCDM_Checks!$T$2:$T$1417,MATCH($A25&amp;"|E",MCDM_Checks!$AU$2:$AU$1417,0)),"")</f>
        <v/>
      </c>
      <c r="AC25" s="26">
        <f>IFERROR(INDEX(MCDM_Checks!$U$2:$U$1417,MATCH($A25&amp;"|E",MCDM_Checks!$AU$2:$AU$1417,0)),"")</f>
        <v/>
      </c>
      <c r="AD25" s="14">
        <f>IF(SUM(IF(AF25="Fail",1,0),IF(AH25="Fail",1,0),IF(AJ25="Fail",1,0),IF(AL25="Fail",1,0))&gt;0,"Ineligible",IF(SUM(IF(AF25="Pass",1,0),IF(AH25="Pass",1,0),IF(AJ25="Pass",1,0),IF(AL25="Pass",1,0))=4,"Eligible","Pending"))</f>
        <v/>
      </c>
      <c r="AE25" s="26">
        <f>IF(COUNTA(AG25,AI25,AK25,AM25)=0,"",IF(SUM(IF(AG25="Fail",1,0),IF(AI25="Fail",1,0),IF(AK25="Fail",1,0),IF(AM25="Fail",1,0))&gt;0,"Ineligible",IF(SUM(IF(AG25="Pass",1,0),IF(AI25="Pass",1,0),IF(AK25="Pass",1,0),IF(AM25="Pass",1,0))=4,"Eligible","Pending")))</f>
        <v/>
      </c>
      <c r="AF25" s="14" t="inlineStr">
        <is>
          <t>Pass</t>
        </is>
      </c>
      <c r="AG25" s="27" t="n"/>
      <c r="AH25" s="14" t="inlineStr">
        <is>
          <t>Pending</t>
        </is>
      </c>
      <c r="AI25" s="27" t="n"/>
      <c r="AJ25" s="14" t="inlineStr">
        <is>
          <t>Pending</t>
        </is>
      </c>
      <c r="AK25" s="27" t="n"/>
      <c r="AL25" s="14" t="inlineStr">
        <is>
          <t>Pending</t>
        </is>
      </c>
      <c r="AM25" s="27" t="n"/>
      <c r="AN25" s="14" t="inlineStr">
        <is>
          <t>Segmentation;PCI estimation model training/benchmarking [Claude] | instance segmentation; distress classification; severity estimation; PCI prediction [GPT] | instance segmentation; PCI estimation [Test_Batch]</t>
        </is>
      </c>
      <c r="AO25" s="27" t="n"/>
      <c r="AP25" s="14" t="inlineStr">
        <is>
          <t>Documentation snapshot; payload release not fully pinned</t>
        </is>
      </c>
      <c r="AQ25" s="27" t="n"/>
      <c r="AR25" s="14" t="inlineStr">
        <is>
          <t>Image2PCI README describes top-down Kansas City LCMS imagery, polygon type/severity annotations, JSON folders and an archive. It does not enumerate target classes or establish released measured PCI outcomes and their linkage.</t>
        </is>
      </c>
      <c r="AS25" s="27" t="n"/>
      <c r="AT25" s="14" t="inlineStr">
        <is>
          <t>https://github.com/neemajakisa/Pavement-Distress-Dataset</t>
        </is>
      </c>
      <c r="AU25" s="27" t="n"/>
      <c r="AV25" s="14" t="inlineStr">
        <is>
          <t>2026-09-07</t>
        </is>
      </c>
      <c r="AW25" s="27" t="n"/>
      <c r="AX25" s="27" t="n"/>
      <c r="AY25" s="14">
        <f>SUMIF(MCDM_Checks!$A$2:$A$1417,$A25,MCDM_Checks!$AR$2:$AR$1417)</f>
        <v/>
      </c>
      <c r="AZ25" s="14" t="inlineStr">
        <is>
          <t>G1: chosen release identity. G2: evaluator target/task not yet fixed. G3: no sample opened; rights may be unresolved. G4: no payload/ancestry leakage audit executed. All four gates must Pass for Eligible.</t>
        </is>
      </c>
    </row>
    <row r="26" ht="112" customHeight="1">
      <c r="A26" s="14" t="inlineStr">
        <is>
          <t>DS-025</t>
        </is>
      </c>
      <c r="B26" s="14" t="inlineStr">
        <is>
          <t>LEiS pavement crack image dataset</t>
        </is>
      </c>
      <c r="C26" s="14">
        <f>IF(I26=0,"Unrated",IF(I26=1,"Resolved","Provisional"))</f>
        <v/>
      </c>
      <c r="D26" s="26">
        <f>IF(K26=0,"",IF(AY26&lt;8,"Incomplete/invalid",IF(J26=0,"Unrated",IF(J26=1,"Resolved","Provisional"))))</f>
        <v/>
      </c>
      <c r="E26" s="57">
        <f>SUMIF(MCDM_Checks!$A$2:$A$1417,$A26,MCDM_Checks!$AB$2:$AB$1417)</f>
        <v/>
      </c>
      <c r="F26" s="58">
        <f>IF(AY26=8,SUMIF(MCDM_Checks!$A$2:$A$1417,$A26,MCDM_Checks!$AC$2:$AC$1417),"")</f>
        <v/>
      </c>
      <c r="G26" s="57">
        <f>SUMIF(MCDM_Checks!$A$2:$A$1417,$A26,MCDM_Checks!$AD$2:$AD$1417)</f>
        <v/>
      </c>
      <c r="H26" s="58">
        <f>IF(AY26=8,SUMIF(MCDM_Checks!$A$2:$A$1417,$A26,MCDM_Checks!$AE$2:$AE$1417),"")</f>
        <v/>
      </c>
      <c r="I26" s="55">
        <f>SUMIF(MCDM_Checks!$A$2:$A$1417,$A26,MCDM_Checks!$AF$2:$AF$1417)/100</f>
        <v/>
      </c>
      <c r="J26" s="56">
        <f>IF(AY26=8,SUMIF(MCDM_Checks!$A$2:$A$1417,$A26,MCDM_Checks!$AG$2:$AG$1417)/100,"")</f>
        <v/>
      </c>
      <c r="K26" s="56">
        <f>SUMIF(MCDM_Checks!$A$2:$A$1417,$A26,MCDM_Checks!$AS$2:$AS$1417)/40</f>
        <v/>
      </c>
      <c r="L26" s="59">
        <f>IF(AY26=8,F26-E26,"")</f>
        <v/>
      </c>
      <c r="M26" s="56">
        <f>IF(K26=0,"",SUMIF(MCDM_Checks!$A$2:$A$1417,$A26,MCDM_Checks!$AT$2:$AT$1417)/SUMIF(MCDM_Checks!$A$2:$A$1417,$A26,MCDM_Checks!$AS$2:$AS$1417))</f>
        <v/>
      </c>
      <c r="N26" s="14">
        <f>IFERROR(INDEX(MCDM_Checks!$T$2:$T$1417,MATCH($A26&amp;"|A",MCDM_Checks!$AU$2:$AU$1417,0)),"")</f>
        <v/>
      </c>
      <c r="O26" s="26">
        <f>IFERROR(INDEX(MCDM_Checks!$U$2:$U$1417,MATCH($A26&amp;"|A",MCDM_Checks!$AU$2:$AU$1417,0)),"")</f>
        <v/>
      </c>
      <c r="P26" s="14">
        <f>IFERROR(INDEX(MCDM_Checks!$T$2:$T$1417,MATCH($A26&amp;"|L",MCDM_Checks!$AU$2:$AU$1417,0)),"")</f>
        <v/>
      </c>
      <c r="Q26" s="26">
        <f>IFERROR(INDEX(MCDM_Checks!$U$2:$U$1417,MATCH($A26&amp;"|L",MCDM_Checks!$AU$2:$AU$1417,0)),"")</f>
        <v/>
      </c>
      <c r="R26" s="14">
        <f>IFERROR(INDEX(MCDM_Checks!$T$2:$T$1417,MATCH($A26&amp;"|D",MCDM_Checks!$AU$2:$AU$1417,0)),"")</f>
        <v/>
      </c>
      <c r="S26" s="26">
        <f>IFERROR(INDEX(MCDM_Checks!$U$2:$U$1417,MATCH($A26&amp;"|D",MCDM_Checks!$AU$2:$AU$1417,0)),"")</f>
        <v/>
      </c>
      <c r="T26" s="14">
        <f>IFERROR(INDEX(MCDM_Checks!$T$2:$T$1417,MATCH($A26&amp;"|C",MCDM_Checks!$AU$2:$AU$1417,0)),"")</f>
        <v/>
      </c>
      <c r="U26" s="26">
        <f>IFERROR(INDEX(MCDM_Checks!$U$2:$U$1417,MATCH($A26&amp;"|C",MCDM_Checks!$AU$2:$AU$1417,0)),"")</f>
        <v/>
      </c>
      <c r="V26" s="14">
        <f>IFERROR(INDEX(MCDM_Checks!$T$2:$T$1417,MATCH($A26&amp;"|R",MCDM_Checks!$AU$2:$AU$1417,0)),"")</f>
        <v/>
      </c>
      <c r="W26" s="26">
        <f>IFERROR(INDEX(MCDM_Checks!$U$2:$U$1417,MATCH($A26&amp;"|R",MCDM_Checks!$AU$2:$AU$1417,0)),"")</f>
        <v/>
      </c>
      <c r="X26" s="14">
        <f>IFERROR(INDEX(MCDM_Checks!$T$2:$T$1417,MATCH($A26&amp;"|M",MCDM_Checks!$AU$2:$AU$1417,0)),"")</f>
        <v/>
      </c>
      <c r="Y26" s="26">
        <f>IFERROR(INDEX(MCDM_Checks!$U$2:$U$1417,MATCH($A26&amp;"|M",MCDM_Checks!$AU$2:$AU$1417,0)),"")</f>
        <v/>
      </c>
      <c r="Z26" s="14">
        <f>IFERROR(INDEX(MCDM_Checks!$T$2:$T$1417,MATCH($A26&amp;"|V",MCDM_Checks!$AU$2:$AU$1417,0)),"")</f>
        <v/>
      </c>
      <c r="AA26" s="26">
        <f>IFERROR(INDEX(MCDM_Checks!$U$2:$U$1417,MATCH($A26&amp;"|V",MCDM_Checks!$AU$2:$AU$1417,0)),"")</f>
        <v/>
      </c>
      <c r="AB26" s="14">
        <f>IFERROR(INDEX(MCDM_Checks!$T$2:$T$1417,MATCH($A26&amp;"|E",MCDM_Checks!$AU$2:$AU$1417,0)),"")</f>
        <v/>
      </c>
      <c r="AC26" s="26">
        <f>IFERROR(INDEX(MCDM_Checks!$U$2:$U$1417,MATCH($A26&amp;"|E",MCDM_Checks!$AU$2:$AU$1417,0)),"")</f>
        <v/>
      </c>
      <c r="AD26" s="14">
        <f>IF(SUM(IF(AF26="Fail",1,0),IF(AH26="Fail",1,0),IF(AJ26="Fail",1,0),IF(AL26="Fail",1,0))&gt;0,"Ineligible",IF(SUM(IF(AF26="Pass",1,0),IF(AH26="Pass",1,0),IF(AJ26="Pass",1,0),IF(AL26="Pass",1,0))=4,"Eligible","Pending"))</f>
        <v/>
      </c>
      <c r="AE26" s="26">
        <f>IF(COUNTA(AG26,AI26,AK26,AM26)=0,"",IF(SUM(IF(AG26="Fail",1,0),IF(AI26="Fail",1,0),IF(AK26="Fail",1,0),IF(AM26="Fail",1,0))&gt;0,"Ineligible",IF(SUM(IF(AG26="Pass",1,0),IF(AI26="Pass",1,0),IF(AK26="Pass",1,0),IF(AM26="Pass",1,0))=4,"Eligible","Pending")))</f>
        <v/>
      </c>
      <c r="AF26" s="14" t="inlineStr">
        <is>
          <t>Pass</t>
        </is>
      </c>
      <c r="AG26" s="27" t="n"/>
      <c r="AH26" s="14" t="inlineStr">
        <is>
          <t>Pending</t>
        </is>
      </c>
      <c r="AI26" s="27" t="n"/>
      <c r="AJ26" s="14" t="inlineStr">
        <is>
          <t>Pending</t>
        </is>
      </c>
      <c r="AK26" s="27" t="n"/>
      <c r="AL26" s="14" t="inlineStr">
        <is>
          <t>Pending</t>
        </is>
      </c>
      <c r="AM26" s="27" t="n"/>
      <c r="AN26" s="14" t="inlineStr">
        <is>
          <t>Crack detection (per repo description)</t>
        </is>
      </c>
      <c r="AO26" s="27" t="n"/>
      <c r="AP26" s="14" t="inlineStr">
        <is>
          <t>Documentation snapshot; payload release not fully pinned</t>
        </is>
      </c>
      <c r="AQ26" s="27" t="n"/>
      <c r="AR26" s="14" t="inlineStr">
        <is>
          <t>LEiS-Data.rar is a named archive in the author repository with a file hash. No README or annotation/collection protocol was found.</t>
        </is>
      </c>
      <c r="AS26" s="27" t="n"/>
      <c r="AT26" s="14" t="inlineStr">
        <is>
          <t>https://github.com/DrEdwardLee/Pavement-Crack-Dataset</t>
        </is>
      </c>
      <c r="AU26" s="27" t="n"/>
      <c r="AV26" s="14" t="inlineStr">
        <is>
          <t>2026-09-07</t>
        </is>
      </c>
      <c r="AW26" s="27" t="n"/>
      <c r="AX26" s="27" t="n"/>
      <c r="AY26" s="14">
        <f>SUMIF(MCDM_Checks!$A$2:$A$1417,$A26,MCDM_Checks!$AR$2:$AR$1417)</f>
        <v/>
      </c>
      <c r="AZ26" s="14" t="inlineStr">
        <is>
          <t>G1: chosen release identity. G2: evaluator target/task not yet fixed. G3: no sample opened; rights may be unresolved. G4: no payload/ancestry leakage audit executed. All four gates must Pass for Eligible.</t>
        </is>
      </c>
    </row>
    <row r="27" ht="112" customHeight="1">
      <c r="A27" s="14" t="inlineStr">
        <is>
          <t>DS-026</t>
        </is>
      </c>
      <c r="B27" s="14" t="inlineStr">
        <is>
          <t>MTPDSD (Multi-Type Pavement Distress Segmentation Dataset)</t>
        </is>
      </c>
      <c r="C27" s="14">
        <f>IF(I27=0,"Unrated",IF(I27=1,"Resolved","Provisional"))</f>
        <v/>
      </c>
      <c r="D27" s="26">
        <f>IF(K27=0,"",IF(AY27&lt;8,"Incomplete/invalid",IF(J27=0,"Unrated",IF(J27=1,"Resolved","Provisional"))))</f>
        <v/>
      </c>
      <c r="E27" s="57">
        <f>SUMIF(MCDM_Checks!$A$2:$A$1417,$A27,MCDM_Checks!$AB$2:$AB$1417)</f>
        <v/>
      </c>
      <c r="F27" s="58">
        <f>IF(AY27=8,SUMIF(MCDM_Checks!$A$2:$A$1417,$A27,MCDM_Checks!$AC$2:$AC$1417),"")</f>
        <v/>
      </c>
      <c r="G27" s="57">
        <f>SUMIF(MCDM_Checks!$A$2:$A$1417,$A27,MCDM_Checks!$AD$2:$AD$1417)</f>
        <v/>
      </c>
      <c r="H27" s="58">
        <f>IF(AY27=8,SUMIF(MCDM_Checks!$A$2:$A$1417,$A27,MCDM_Checks!$AE$2:$AE$1417),"")</f>
        <v/>
      </c>
      <c r="I27" s="55">
        <f>SUMIF(MCDM_Checks!$A$2:$A$1417,$A27,MCDM_Checks!$AF$2:$AF$1417)/100</f>
        <v/>
      </c>
      <c r="J27" s="56">
        <f>IF(AY27=8,SUMIF(MCDM_Checks!$A$2:$A$1417,$A27,MCDM_Checks!$AG$2:$AG$1417)/100,"")</f>
        <v/>
      </c>
      <c r="K27" s="56">
        <f>SUMIF(MCDM_Checks!$A$2:$A$1417,$A27,MCDM_Checks!$AS$2:$AS$1417)/40</f>
        <v/>
      </c>
      <c r="L27" s="59">
        <f>IF(AY27=8,F27-E27,"")</f>
        <v/>
      </c>
      <c r="M27" s="56">
        <f>IF(K27=0,"",SUMIF(MCDM_Checks!$A$2:$A$1417,$A27,MCDM_Checks!$AT$2:$AT$1417)/SUMIF(MCDM_Checks!$A$2:$A$1417,$A27,MCDM_Checks!$AS$2:$AS$1417))</f>
        <v/>
      </c>
      <c r="N27" s="14">
        <f>IFERROR(INDEX(MCDM_Checks!$T$2:$T$1417,MATCH($A27&amp;"|A",MCDM_Checks!$AU$2:$AU$1417,0)),"")</f>
        <v/>
      </c>
      <c r="O27" s="26">
        <f>IFERROR(INDEX(MCDM_Checks!$U$2:$U$1417,MATCH($A27&amp;"|A",MCDM_Checks!$AU$2:$AU$1417,0)),"")</f>
        <v/>
      </c>
      <c r="P27" s="14">
        <f>IFERROR(INDEX(MCDM_Checks!$T$2:$T$1417,MATCH($A27&amp;"|L",MCDM_Checks!$AU$2:$AU$1417,0)),"")</f>
        <v/>
      </c>
      <c r="Q27" s="26">
        <f>IFERROR(INDEX(MCDM_Checks!$U$2:$U$1417,MATCH($A27&amp;"|L",MCDM_Checks!$AU$2:$AU$1417,0)),"")</f>
        <v/>
      </c>
      <c r="R27" s="14">
        <f>IFERROR(INDEX(MCDM_Checks!$T$2:$T$1417,MATCH($A27&amp;"|D",MCDM_Checks!$AU$2:$AU$1417,0)),"")</f>
        <v/>
      </c>
      <c r="S27" s="26">
        <f>IFERROR(INDEX(MCDM_Checks!$U$2:$U$1417,MATCH($A27&amp;"|D",MCDM_Checks!$AU$2:$AU$1417,0)),"")</f>
        <v/>
      </c>
      <c r="T27" s="14">
        <f>IFERROR(INDEX(MCDM_Checks!$T$2:$T$1417,MATCH($A27&amp;"|C",MCDM_Checks!$AU$2:$AU$1417,0)),"")</f>
        <v/>
      </c>
      <c r="U27" s="26">
        <f>IFERROR(INDEX(MCDM_Checks!$U$2:$U$1417,MATCH($A27&amp;"|C",MCDM_Checks!$AU$2:$AU$1417,0)),"")</f>
        <v/>
      </c>
      <c r="V27" s="14">
        <f>IFERROR(INDEX(MCDM_Checks!$T$2:$T$1417,MATCH($A27&amp;"|R",MCDM_Checks!$AU$2:$AU$1417,0)),"")</f>
        <v/>
      </c>
      <c r="W27" s="26">
        <f>IFERROR(INDEX(MCDM_Checks!$U$2:$U$1417,MATCH($A27&amp;"|R",MCDM_Checks!$AU$2:$AU$1417,0)),"")</f>
        <v/>
      </c>
      <c r="X27" s="14">
        <f>IFERROR(INDEX(MCDM_Checks!$T$2:$T$1417,MATCH($A27&amp;"|M",MCDM_Checks!$AU$2:$AU$1417,0)),"")</f>
        <v/>
      </c>
      <c r="Y27" s="26">
        <f>IFERROR(INDEX(MCDM_Checks!$U$2:$U$1417,MATCH($A27&amp;"|M",MCDM_Checks!$AU$2:$AU$1417,0)),"")</f>
        <v/>
      </c>
      <c r="Z27" s="14">
        <f>IFERROR(INDEX(MCDM_Checks!$T$2:$T$1417,MATCH($A27&amp;"|V",MCDM_Checks!$AU$2:$AU$1417,0)),"")</f>
        <v/>
      </c>
      <c r="AA27" s="26">
        <f>IFERROR(INDEX(MCDM_Checks!$U$2:$U$1417,MATCH($A27&amp;"|V",MCDM_Checks!$AU$2:$AU$1417,0)),"")</f>
        <v/>
      </c>
      <c r="AB27" s="14">
        <f>IFERROR(INDEX(MCDM_Checks!$T$2:$T$1417,MATCH($A27&amp;"|E",MCDM_Checks!$AU$2:$AU$1417,0)),"")</f>
        <v/>
      </c>
      <c r="AC27" s="26">
        <f>IFERROR(INDEX(MCDM_Checks!$U$2:$U$1417,MATCH($A27&amp;"|E",MCDM_Checks!$AU$2:$AU$1417,0)),"")</f>
        <v/>
      </c>
      <c r="AD27" s="14">
        <f>IF(SUM(IF(AF27="Fail",1,0),IF(AH27="Fail",1,0),IF(AJ27="Fail",1,0),IF(AL27="Fail",1,0))&gt;0,"Ineligible",IF(SUM(IF(AF27="Pass",1,0),IF(AH27="Pass",1,0),IF(AJ27="Pass",1,0),IF(AL27="Pass",1,0))=4,"Eligible","Pending"))</f>
        <v/>
      </c>
      <c r="AE27" s="26">
        <f>IF(COUNTA(AG27,AI27,AK27,AM27)=0,"",IF(SUM(IF(AG27="Fail",1,0),IF(AI27="Fail",1,0),IF(AK27="Fail",1,0),IF(AM27="Fail",1,0))&gt;0,"Ineligible",IF(SUM(IF(AG27="Pass",1,0),IF(AI27="Pass",1,0),IF(AK27="Pass",1,0),IF(AM27="Pass",1,0))=4,"Eligible","Pending")))</f>
        <v/>
      </c>
      <c r="AF27" s="14" t="inlineStr">
        <is>
          <t>Pass</t>
        </is>
      </c>
      <c r="AG27" s="27" t="n"/>
      <c r="AH27" s="14" t="inlineStr">
        <is>
          <t>Pending</t>
        </is>
      </c>
      <c r="AI27" s="27" t="n"/>
      <c r="AJ27" s="14" t="inlineStr">
        <is>
          <t>Pending</t>
        </is>
      </c>
      <c r="AK27" s="27" t="n"/>
      <c r="AL27" s="14" t="inlineStr">
        <is>
          <t>Pending</t>
        </is>
      </c>
      <c r="AM27" s="27" t="n"/>
      <c r="AN27" s="14" t="inlineStr">
        <is>
          <t>Instance segmentation</t>
        </is>
      </c>
      <c r="AO27" s="27" t="n"/>
      <c r="AP27" s="14" t="inlineStr">
        <is>
          <t>Documentation snapshot; payload release not fully pinned</t>
        </is>
      </c>
      <c r="AQ27" s="27" t="n"/>
      <c r="AR27" s="14" t="inlineStr">
        <is>
          <t>MTPDSD Introduction lists seven mask classes and the vehicle dashboard/rear camera system. Acquisition explicitly says the full data will be made available soon.</t>
        </is>
      </c>
      <c r="AS27" s="27" t="n"/>
      <c r="AT27" s="14" t="inlineStr">
        <is>
          <t>https://github.com/FwDeng/MTPDSD</t>
        </is>
      </c>
      <c r="AU27" s="27" t="n"/>
      <c r="AV27" s="14" t="inlineStr">
        <is>
          <t>2026-09-07</t>
        </is>
      </c>
      <c r="AW27" s="27" t="n"/>
      <c r="AX27" s="27" t="n"/>
      <c r="AY27" s="14">
        <f>SUMIF(MCDM_Checks!$A$2:$A$1417,$A27,MCDM_Checks!$AR$2:$AR$1417)</f>
        <v/>
      </c>
      <c r="AZ27" s="14" t="inlineStr">
        <is>
          <t>G1: chosen release identity. G2: evaluator target/task not yet fixed. G3: no sample opened; rights may be unresolved. G4: no payload/ancestry leakage audit executed. All four gates must Pass for Eligible.</t>
        </is>
      </c>
    </row>
    <row r="28" ht="112" customHeight="1">
      <c r="A28" s="14" t="inlineStr">
        <is>
          <t>DS-027</t>
        </is>
      </c>
      <c r="B28" s="14" t="inlineStr">
        <is>
          <t>NightInspect (low-light pavement crack dataset)</t>
        </is>
      </c>
      <c r="C28" s="14">
        <f>IF(I28=0,"Unrated",IF(I28=1,"Resolved","Provisional"))</f>
        <v/>
      </c>
      <c r="D28" s="26">
        <f>IF(K28=0,"",IF(AY28&lt;8,"Incomplete/invalid",IF(J28=0,"Unrated",IF(J28=1,"Resolved","Provisional"))))</f>
        <v/>
      </c>
      <c r="E28" s="57">
        <f>SUMIF(MCDM_Checks!$A$2:$A$1417,$A28,MCDM_Checks!$AB$2:$AB$1417)</f>
        <v/>
      </c>
      <c r="F28" s="58">
        <f>IF(AY28=8,SUMIF(MCDM_Checks!$A$2:$A$1417,$A28,MCDM_Checks!$AC$2:$AC$1417),"")</f>
        <v/>
      </c>
      <c r="G28" s="57">
        <f>SUMIF(MCDM_Checks!$A$2:$A$1417,$A28,MCDM_Checks!$AD$2:$AD$1417)</f>
        <v/>
      </c>
      <c r="H28" s="58">
        <f>IF(AY28=8,SUMIF(MCDM_Checks!$A$2:$A$1417,$A28,MCDM_Checks!$AE$2:$AE$1417),"")</f>
        <v/>
      </c>
      <c r="I28" s="55">
        <f>SUMIF(MCDM_Checks!$A$2:$A$1417,$A28,MCDM_Checks!$AF$2:$AF$1417)/100</f>
        <v/>
      </c>
      <c r="J28" s="56">
        <f>IF(AY28=8,SUMIF(MCDM_Checks!$A$2:$A$1417,$A28,MCDM_Checks!$AG$2:$AG$1417)/100,"")</f>
        <v/>
      </c>
      <c r="K28" s="56">
        <f>SUMIF(MCDM_Checks!$A$2:$A$1417,$A28,MCDM_Checks!$AS$2:$AS$1417)/40</f>
        <v/>
      </c>
      <c r="L28" s="59">
        <f>IF(AY28=8,F28-E28,"")</f>
        <v/>
      </c>
      <c r="M28" s="56">
        <f>IF(K28=0,"",SUMIF(MCDM_Checks!$A$2:$A$1417,$A28,MCDM_Checks!$AT$2:$AT$1417)/SUMIF(MCDM_Checks!$A$2:$A$1417,$A28,MCDM_Checks!$AS$2:$AS$1417))</f>
        <v/>
      </c>
      <c r="N28" s="14">
        <f>IFERROR(INDEX(MCDM_Checks!$T$2:$T$1417,MATCH($A28&amp;"|A",MCDM_Checks!$AU$2:$AU$1417,0)),"")</f>
        <v/>
      </c>
      <c r="O28" s="26">
        <f>IFERROR(INDEX(MCDM_Checks!$U$2:$U$1417,MATCH($A28&amp;"|A",MCDM_Checks!$AU$2:$AU$1417,0)),"")</f>
        <v/>
      </c>
      <c r="P28" s="14">
        <f>IFERROR(INDEX(MCDM_Checks!$T$2:$T$1417,MATCH($A28&amp;"|L",MCDM_Checks!$AU$2:$AU$1417,0)),"")</f>
        <v/>
      </c>
      <c r="Q28" s="26">
        <f>IFERROR(INDEX(MCDM_Checks!$U$2:$U$1417,MATCH($A28&amp;"|L",MCDM_Checks!$AU$2:$AU$1417,0)),"")</f>
        <v/>
      </c>
      <c r="R28" s="14">
        <f>IFERROR(INDEX(MCDM_Checks!$T$2:$T$1417,MATCH($A28&amp;"|D",MCDM_Checks!$AU$2:$AU$1417,0)),"")</f>
        <v/>
      </c>
      <c r="S28" s="26">
        <f>IFERROR(INDEX(MCDM_Checks!$U$2:$U$1417,MATCH($A28&amp;"|D",MCDM_Checks!$AU$2:$AU$1417,0)),"")</f>
        <v/>
      </c>
      <c r="T28" s="14">
        <f>IFERROR(INDEX(MCDM_Checks!$T$2:$T$1417,MATCH($A28&amp;"|C",MCDM_Checks!$AU$2:$AU$1417,0)),"")</f>
        <v/>
      </c>
      <c r="U28" s="26">
        <f>IFERROR(INDEX(MCDM_Checks!$U$2:$U$1417,MATCH($A28&amp;"|C",MCDM_Checks!$AU$2:$AU$1417,0)),"")</f>
        <v/>
      </c>
      <c r="V28" s="14">
        <f>IFERROR(INDEX(MCDM_Checks!$T$2:$T$1417,MATCH($A28&amp;"|R",MCDM_Checks!$AU$2:$AU$1417,0)),"")</f>
        <v/>
      </c>
      <c r="W28" s="26">
        <f>IFERROR(INDEX(MCDM_Checks!$U$2:$U$1417,MATCH($A28&amp;"|R",MCDM_Checks!$AU$2:$AU$1417,0)),"")</f>
        <v/>
      </c>
      <c r="X28" s="14">
        <f>IFERROR(INDEX(MCDM_Checks!$T$2:$T$1417,MATCH($A28&amp;"|M",MCDM_Checks!$AU$2:$AU$1417,0)),"")</f>
        <v/>
      </c>
      <c r="Y28" s="26">
        <f>IFERROR(INDEX(MCDM_Checks!$U$2:$U$1417,MATCH($A28&amp;"|M",MCDM_Checks!$AU$2:$AU$1417,0)),"")</f>
        <v/>
      </c>
      <c r="Z28" s="14">
        <f>IFERROR(INDEX(MCDM_Checks!$T$2:$T$1417,MATCH($A28&amp;"|V",MCDM_Checks!$AU$2:$AU$1417,0)),"")</f>
        <v/>
      </c>
      <c r="AA28" s="26">
        <f>IFERROR(INDEX(MCDM_Checks!$U$2:$U$1417,MATCH($A28&amp;"|V",MCDM_Checks!$AU$2:$AU$1417,0)),"")</f>
        <v/>
      </c>
      <c r="AB28" s="14">
        <f>IFERROR(INDEX(MCDM_Checks!$T$2:$T$1417,MATCH($A28&amp;"|E",MCDM_Checks!$AU$2:$AU$1417,0)),"")</f>
        <v/>
      </c>
      <c r="AC28" s="26">
        <f>IFERROR(INDEX(MCDM_Checks!$U$2:$U$1417,MATCH($A28&amp;"|E",MCDM_Checks!$AU$2:$AU$1417,0)),"")</f>
        <v/>
      </c>
      <c r="AD28" s="14">
        <f>IF(SUM(IF(AF28="Fail",1,0),IF(AH28="Fail",1,0),IF(AJ28="Fail",1,0),IF(AL28="Fail",1,0))&gt;0,"Ineligible",IF(SUM(IF(AF28="Pass",1,0),IF(AH28="Pass",1,0),IF(AJ28="Pass",1,0),IF(AL28="Pass",1,0))=4,"Eligible","Pending"))</f>
        <v/>
      </c>
      <c r="AE28" s="26">
        <f>IF(COUNTA(AG28,AI28,AK28,AM28)=0,"",IF(SUM(IF(AG28="Fail",1,0),IF(AI28="Fail",1,0),IF(AK28="Fail",1,0),IF(AM28="Fail",1,0))&gt;0,"Ineligible",IF(SUM(IF(AG28="Pass",1,0),IF(AI28="Pass",1,0),IF(AK28="Pass",1,0),IF(AM28="Pass",1,0))=4,"Eligible","Pending")))</f>
        <v/>
      </c>
      <c r="AF28" s="14" t="inlineStr">
        <is>
          <t>Pass</t>
        </is>
      </c>
      <c r="AG28" s="27" t="n"/>
      <c r="AH28" s="14" t="inlineStr">
        <is>
          <t>Pending</t>
        </is>
      </c>
      <c r="AI28" s="27" t="n"/>
      <c r="AJ28" s="14" t="inlineStr">
        <is>
          <t>Pending</t>
        </is>
      </c>
      <c r="AK28" s="27" t="n"/>
      <c r="AL28" s="14" t="inlineStr">
        <is>
          <t>Pending</t>
        </is>
      </c>
      <c r="AM28" s="27" t="n"/>
      <c r="AN28" s="14" t="inlineStr">
        <is>
          <t>Crack detection;Low-light image enhancement</t>
        </is>
      </c>
      <c r="AO28" s="27" t="n"/>
      <c r="AP28" s="14" t="inlineStr">
        <is>
          <t>Documentation snapshot; payload release not fully pinned</t>
        </is>
      </c>
      <c r="AQ28" s="27" t="n"/>
      <c r="AR28" s="14" t="inlineStr">
        <is>
          <t>NightInspect README identifies the originating paper and a Quark archive with extraction code. Complete label taxonomy, counts, geographic collection context and license remain unreported.</t>
        </is>
      </c>
      <c r="AS28" s="27" t="n"/>
      <c r="AT28" s="14" t="inlineStr">
        <is>
          <t>https://github.com/FXBIOVELSY/NightInspect-dataset</t>
        </is>
      </c>
      <c r="AU28" s="27" t="n"/>
      <c r="AV28" s="14" t="inlineStr">
        <is>
          <t>2026-09-07</t>
        </is>
      </c>
      <c r="AW28" s="27" t="n"/>
      <c r="AX28" s="27" t="n"/>
      <c r="AY28" s="14">
        <f>SUMIF(MCDM_Checks!$A$2:$A$1417,$A28,MCDM_Checks!$AR$2:$AR$1417)</f>
        <v/>
      </c>
      <c r="AZ28" s="14" t="inlineStr">
        <is>
          <t>G1: chosen release identity. G2: evaluator target/task not yet fixed. G3: no sample opened; rights may be unresolved. G4: no payload/ancestry leakage audit executed. All four gates must Pass for Eligible.</t>
        </is>
      </c>
    </row>
    <row r="29" ht="112" customHeight="1">
      <c r="A29" s="14" t="inlineStr">
        <is>
          <t>DS-028</t>
        </is>
      </c>
      <c r="B29" s="14" t="inlineStr">
        <is>
          <t>Pavementscapes</t>
        </is>
      </c>
      <c r="C29" s="14">
        <f>IF(I29=0,"Unrated",IF(I29=1,"Resolved","Provisional"))</f>
        <v/>
      </c>
      <c r="D29" s="26">
        <f>IF(K29=0,"",IF(AY29&lt;8,"Incomplete/invalid",IF(J29=0,"Unrated",IF(J29=1,"Resolved","Provisional"))))</f>
        <v/>
      </c>
      <c r="E29" s="57">
        <f>SUMIF(MCDM_Checks!$A$2:$A$1417,$A29,MCDM_Checks!$AB$2:$AB$1417)</f>
        <v/>
      </c>
      <c r="F29" s="58">
        <f>IF(AY29=8,SUMIF(MCDM_Checks!$A$2:$A$1417,$A29,MCDM_Checks!$AC$2:$AC$1417),"")</f>
        <v/>
      </c>
      <c r="G29" s="57">
        <f>SUMIF(MCDM_Checks!$A$2:$A$1417,$A29,MCDM_Checks!$AD$2:$AD$1417)</f>
        <v/>
      </c>
      <c r="H29" s="58">
        <f>IF(AY29=8,SUMIF(MCDM_Checks!$A$2:$A$1417,$A29,MCDM_Checks!$AE$2:$AE$1417),"")</f>
        <v/>
      </c>
      <c r="I29" s="55">
        <f>SUMIF(MCDM_Checks!$A$2:$A$1417,$A29,MCDM_Checks!$AF$2:$AF$1417)/100</f>
        <v/>
      </c>
      <c r="J29" s="56">
        <f>IF(AY29=8,SUMIF(MCDM_Checks!$A$2:$A$1417,$A29,MCDM_Checks!$AG$2:$AG$1417)/100,"")</f>
        <v/>
      </c>
      <c r="K29" s="56">
        <f>SUMIF(MCDM_Checks!$A$2:$A$1417,$A29,MCDM_Checks!$AS$2:$AS$1417)/40</f>
        <v/>
      </c>
      <c r="L29" s="59">
        <f>IF(AY29=8,F29-E29,"")</f>
        <v/>
      </c>
      <c r="M29" s="56">
        <f>IF(K29=0,"",SUMIF(MCDM_Checks!$A$2:$A$1417,$A29,MCDM_Checks!$AT$2:$AT$1417)/SUMIF(MCDM_Checks!$A$2:$A$1417,$A29,MCDM_Checks!$AS$2:$AS$1417))</f>
        <v/>
      </c>
      <c r="N29" s="14">
        <f>IFERROR(INDEX(MCDM_Checks!$T$2:$T$1417,MATCH($A29&amp;"|A",MCDM_Checks!$AU$2:$AU$1417,0)),"")</f>
        <v/>
      </c>
      <c r="O29" s="26">
        <f>IFERROR(INDEX(MCDM_Checks!$U$2:$U$1417,MATCH($A29&amp;"|A",MCDM_Checks!$AU$2:$AU$1417,0)),"")</f>
        <v/>
      </c>
      <c r="P29" s="14">
        <f>IFERROR(INDEX(MCDM_Checks!$T$2:$T$1417,MATCH($A29&amp;"|L",MCDM_Checks!$AU$2:$AU$1417,0)),"")</f>
        <v/>
      </c>
      <c r="Q29" s="26">
        <f>IFERROR(INDEX(MCDM_Checks!$U$2:$U$1417,MATCH($A29&amp;"|L",MCDM_Checks!$AU$2:$AU$1417,0)),"")</f>
        <v/>
      </c>
      <c r="R29" s="14">
        <f>IFERROR(INDEX(MCDM_Checks!$T$2:$T$1417,MATCH($A29&amp;"|D",MCDM_Checks!$AU$2:$AU$1417,0)),"")</f>
        <v/>
      </c>
      <c r="S29" s="26">
        <f>IFERROR(INDEX(MCDM_Checks!$U$2:$U$1417,MATCH($A29&amp;"|D",MCDM_Checks!$AU$2:$AU$1417,0)),"")</f>
        <v/>
      </c>
      <c r="T29" s="14">
        <f>IFERROR(INDEX(MCDM_Checks!$T$2:$T$1417,MATCH($A29&amp;"|C",MCDM_Checks!$AU$2:$AU$1417,0)),"")</f>
        <v/>
      </c>
      <c r="U29" s="26">
        <f>IFERROR(INDEX(MCDM_Checks!$U$2:$U$1417,MATCH($A29&amp;"|C",MCDM_Checks!$AU$2:$AU$1417,0)),"")</f>
        <v/>
      </c>
      <c r="V29" s="14">
        <f>IFERROR(INDEX(MCDM_Checks!$T$2:$T$1417,MATCH($A29&amp;"|R",MCDM_Checks!$AU$2:$AU$1417,0)),"")</f>
        <v/>
      </c>
      <c r="W29" s="26">
        <f>IFERROR(INDEX(MCDM_Checks!$U$2:$U$1417,MATCH($A29&amp;"|R",MCDM_Checks!$AU$2:$AU$1417,0)),"")</f>
        <v/>
      </c>
      <c r="X29" s="14">
        <f>IFERROR(INDEX(MCDM_Checks!$T$2:$T$1417,MATCH($A29&amp;"|M",MCDM_Checks!$AU$2:$AU$1417,0)),"")</f>
        <v/>
      </c>
      <c r="Y29" s="26">
        <f>IFERROR(INDEX(MCDM_Checks!$U$2:$U$1417,MATCH($A29&amp;"|M",MCDM_Checks!$AU$2:$AU$1417,0)),"")</f>
        <v/>
      </c>
      <c r="Z29" s="14">
        <f>IFERROR(INDEX(MCDM_Checks!$T$2:$T$1417,MATCH($A29&amp;"|V",MCDM_Checks!$AU$2:$AU$1417,0)),"")</f>
        <v/>
      </c>
      <c r="AA29" s="26">
        <f>IFERROR(INDEX(MCDM_Checks!$U$2:$U$1417,MATCH($A29&amp;"|V",MCDM_Checks!$AU$2:$AU$1417,0)),"")</f>
        <v/>
      </c>
      <c r="AB29" s="14">
        <f>IFERROR(INDEX(MCDM_Checks!$T$2:$T$1417,MATCH($A29&amp;"|E",MCDM_Checks!$AU$2:$AU$1417,0)),"")</f>
        <v/>
      </c>
      <c r="AC29" s="26">
        <f>IFERROR(INDEX(MCDM_Checks!$U$2:$U$1417,MATCH($A29&amp;"|E",MCDM_Checks!$AU$2:$AU$1417,0)),"")</f>
        <v/>
      </c>
      <c r="AD29" s="14">
        <f>IF(SUM(IF(AF29="Fail",1,0),IF(AH29="Fail",1,0),IF(AJ29="Fail",1,0),IF(AL29="Fail",1,0))&gt;0,"Ineligible",IF(SUM(IF(AF29="Pass",1,0),IF(AH29="Pass",1,0),IF(AJ29="Pass",1,0),IF(AL29="Pass",1,0))=4,"Eligible","Pending"))</f>
        <v/>
      </c>
      <c r="AE29" s="26">
        <f>IF(COUNTA(AG29,AI29,AK29,AM29)=0,"",IF(SUM(IF(AG29="Fail",1,0),IF(AI29="Fail",1,0),IF(AK29="Fail",1,0),IF(AM29="Fail",1,0))&gt;0,"Ineligible",IF(SUM(IF(AG29="Pass",1,0),IF(AI29="Pass",1,0),IF(AK29="Pass",1,0),IF(AM29="Pass",1,0))=4,"Eligible","Pending")))</f>
        <v/>
      </c>
      <c r="AF29" s="14" t="inlineStr">
        <is>
          <t>Pass</t>
        </is>
      </c>
      <c r="AG29" s="27" t="n"/>
      <c r="AH29" s="14" t="inlineStr">
        <is>
          <t>Pending</t>
        </is>
      </c>
      <c r="AI29" s="27" t="n"/>
      <c r="AJ29" s="14" t="inlineStr">
        <is>
          <t>Pending</t>
        </is>
      </c>
      <c r="AK29" s="27" t="n"/>
      <c r="AL29" s="14" t="inlineStr">
        <is>
          <t>Pending</t>
        </is>
      </c>
      <c r="AM29" s="27" t="n"/>
      <c r="AN29" s="14" t="inlineStr">
        <is>
          <t>semantic segmentation; instance segmentation</t>
        </is>
      </c>
      <c r="AO29" s="27" t="n"/>
      <c r="AP29" s="14" t="inlineStr">
        <is>
          <t>Documentation snapshot; payload release not fully pinned</t>
        </is>
      </c>
      <c r="AQ29" s="27" t="n"/>
      <c r="AR29" s="14" t="inlineStr">
        <is>
          <t>Pavementscapes README identifies its data paper, Google Drive folder and TFRecord demonstration notebook. Full taxonomy and complete reproducibility settings were not established by the bounded source review.</t>
        </is>
      </c>
      <c r="AS29" s="27" t="n"/>
      <c r="AT29" s="14" t="inlineStr">
        <is>
          <t>https://github.com/tongzheng1992/Pavementscapes</t>
        </is>
      </c>
      <c r="AU29" s="27" t="n"/>
      <c r="AV29" s="14" t="inlineStr">
        <is>
          <t>2026-09-07</t>
        </is>
      </c>
      <c r="AW29" s="27" t="n"/>
      <c r="AX29" s="27" t="n"/>
      <c r="AY29" s="14">
        <f>SUMIF(MCDM_Checks!$A$2:$A$1417,$A29,MCDM_Checks!$AR$2:$AR$1417)</f>
        <v/>
      </c>
      <c r="AZ29" s="14" t="inlineStr">
        <is>
          <t>G1: chosen release identity. G2: evaluator target/task not yet fixed. G3: no sample opened; rights may be unresolved. G4: no payload/ancestry leakage audit executed. All four gates must Pass for Eligible.</t>
        </is>
      </c>
    </row>
    <row r="30" ht="112" customHeight="1">
      <c r="A30" s="14" t="inlineStr">
        <is>
          <t>DS-029</t>
        </is>
      </c>
      <c r="B30" s="14" t="inlineStr">
        <is>
          <t>PaveSeg Dataset</t>
        </is>
      </c>
      <c r="C30" s="14">
        <f>IF(I30=0,"Unrated",IF(I30=1,"Resolved","Provisional"))</f>
        <v/>
      </c>
      <c r="D30" s="26">
        <f>IF(K30=0,"",IF(AY30&lt;8,"Incomplete/invalid",IF(J30=0,"Unrated",IF(J30=1,"Resolved","Provisional"))))</f>
        <v/>
      </c>
      <c r="E30" s="57">
        <f>SUMIF(MCDM_Checks!$A$2:$A$1417,$A30,MCDM_Checks!$AB$2:$AB$1417)</f>
        <v/>
      </c>
      <c r="F30" s="58">
        <f>IF(AY30=8,SUMIF(MCDM_Checks!$A$2:$A$1417,$A30,MCDM_Checks!$AC$2:$AC$1417),"")</f>
        <v/>
      </c>
      <c r="G30" s="57">
        <f>SUMIF(MCDM_Checks!$A$2:$A$1417,$A30,MCDM_Checks!$AD$2:$AD$1417)</f>
        <v/>
      </c>
      <c r="H30" s="58">
        <f>IF(AY30=8,SUMIF(MCDM_Checks!$A$2:$A$1417,$A30,MCDM_Checks!$AE$2:$AE$1417),"")</f>
        <v/>
      </c>
      <c r="I30" s="55">
        <f>SUMIF(MCDM_Checks!$A$2:$A$1417,$A30,MCDM_Checks!$AF$2:$AF$1417)/100</f>
        <v/>
      </c>
      <c r="J30" s="56">
        <f>IF(AY30=8,SUMIF(MCDM_Checks!$A$2:$A$1417,$A30,MCDM_Checks!$AG$2:$AG$1417)/100,"")</f>
        <v/>
      </c>
      <c r="K30" s="56">
        <f>SUMIF(MCDM_Checks!$A$2:$A$1417,$A30,MCDM_Checks!$AS$2:$AS$1417)/40</f>
        <v/>
      </c>
      <c r="L30" s="59">
        <f>IF(AY30=8,F30-E30,"")</f>
        <v/>
      </c>
      <c r="M30" s="56">
        <f>IF(K30=0,"",SUMIF(MCDM_Checks!$A$2:$A$1417,$A30,MCDM_Checks!$AT$2:$AT$1417)/SUMIF(MCDM_Checks!$A$2:$A$1417,$A30,MCDM_Checks!$AS$2:$AS$1417))</f>
        <v/>
      </c>
      <c r="N30" s="14">
        <f>IFERROR(INDEX(MCDM_Checks!$T$2:$T$1417,MATCH($A30&amp;"|A",MCDM_Checks!$AU$2:$AU$1417,0)),"")</f>
        <v/>
      </c>
      <c r="O30" s="26">
        <f>IFERROR(INDEX(MCDM_Checks!$U$2:$U$1417,MATCH($A30&amp;"|A",MCDM_Checks!$AU$2:$AU$1417,0)),"")</f>
        <v/>
      </c>
      <c r="P30" s="14">
        <f>IFERROR(INDEX(MCDM_Checks!$T$2:$T$1417,MATCH($A30&amp;"|L",MCDM_Checks!$AU$2:$AU$1417,0)),"")</f>
        <v/>
      </c>
      <c r="Q30" s="26">
        <f>IFERROR(INDEX(MCDM_Checks!$U$2:$U$1417,MATCH($A30&amp;"|L",MCDM_Checks!$AU$2:$AU$1417,0)),"")</f>
        <v/>
      </c>
      <c r="R30" s="14">
        <f>IFERROR(INDEX(MCDM_Checks!$T$2:$T$1417,MATCH($A30&amp;"|D",MCDM_Checks!$AU$2:$AU$1417,0)),"")</f>
        <v/>
      </c>
      <c r="S30" s="26">
        <f>IFERROR(INDEX(MCDM_Checks!$U$2:$U$1417,MATCH($A30&amp;"|D",MCDM_Checks!$AU$2:$AU$1417,0)),"")</f>
        <v/>
      </c>
      <c r="T30" s="14">
        <f>IFERROR(INDEX(MCDM_Checks!$T$2:$T$1417,MATCH($A30&amp;"|C",MCDM_Checks!$AU$2:$AU$1417,0)),"")</f>
        <v/>
      </c>
      <c r="U30" s="26">
        <f>IFERROR(INDEX(MCDM_Checks!$U$2:$U$1417,MATCH($A30&amp;"|C",MCDM_Checks!$AU$2:$AU$1417,0)),"")</f>
        <v/>
      </c>
      <c r="V30" s="14">
        <f>IFERROR(INDEX(MCDM_Checks!$T$2:$T$1417,MATCH($A30&amp;"|R",MCDM_Checks!$AU$2:$AU$1417,0)),"")</f>
        <v/>
      </c>
      <c r="W30" s="26">
        <f>IFERROR(INDEX(MCDM_Checks!$U$2:$U$1417,MATCH($A30&amp;"|R",MCDM_Checks!$AU$2:$AU$1417,0)),"")</f>
        <v/>
      </c>
      <c r="X30" s="14">
        <f>IFERROR(INDEX(MCDM_Checks!$T$2:$T$1417,MATCH($A30&amp;"|M",MCDM_Checks!$AU$2:$AU$1417,0)),"")</f>
        <v/>
      </c>
      <c r="Y30" s="26">
        <f>IFERROR(INDEX(MCDM_Checks!$U$2:$U$1417,MATCH($A30&amp;"|M",MCDM_Checks!$AU$2:$AU$1417,0)),"")</f>
        <v/>
      </c>
      <c r="Z30" s="14">
        <f>IFERROR(INDEX(MCDM_Checks!$T$2:$T$1417,MATCH($A30&amp;"|V",MCDM_Checks!$AU$2:$AU$1417,0)),"")</f>
        <v/>
      </c>
      <c r="AA30" s="26">
        <f>IFERROR(INDEX(MCDM_Checks!$U$2:$U$1417,MATCH($A30&amp;"|V",MCDM_Checks!$AU$2:$AU$1417,0)),"")</f>
        <v/>
      </c>
      <c r="AB30" s="14">
        <f>IFERROR(INDEX(MCDM_Checks!$T$2:$T$1417,MATCH($A30&amp;"|E",MCDM_Checks!$AU$2:$AU$1417,0)),"")</f>
        <v/>
      </c>
      <c r="AC30" s="26">
        <f>IFERROR(INDEX(MCDM_Checks!$U$2:$U$1417,MATCH($A30&amp;"|E",MCDM_Checks!$AU$2:$AU$1417,0)),"")</f>
        <v/>
      </c>
      <c r="AD30" s="14">
        <f>IF(SUM(IF(AF30="Fail",1,0),IF(AH30="Fail",1,0),IF(AJ30="Fail",1,0),IF(AL30="Fail",1,0))&gt;0,"Ineligible",IF(SUM(IF(AF30="Pass",1,0),IF(AH30="Pass",1,0),IF(AJ30="Pass",1,0),IF(AL30="Pass",1,0))=4,"Eligible","Pending"))</f>
        <v/>
      </c>
      <c r="AE30" s="26">
        <f>IF(COUNTA(AG30,AI30,AK30,AM30)=0,"",IF(SUM(IF(AG30="Fail",1,0),IF(AI30="Fail",1,0),IF(AK30="Fail",1,0),IF(AM30="Fail",1,0))&gt;0,"Ineligible",IF(SUM(IF(AG30="Pass",1,0),IF(AI30="Pass",1,0),IF(AK30="Pass",1,0),IF(AM30="Pass",1,0))=4,"Eligible","Pending")))</f>
        <v/>
      </c>
      <c r="AF30" s="14" t="inlineStr">
        <is>
          <t>Pass</t>
        </is>
      </c>
      <c r="AG30" s="27" t="n"/>
      <c r="AH30" s="14" t="inlineStr">
        <is>
          <t>Pending</t>
        </is>
      </c>
      <c r="AI30" s="27" t="n"/>
      <c r="AJ30" s="14" t="inlineStr">
        <is>
          <t>Pending</t>
        </is>
      </c>
      <c r="AK30" s="27" t="n"/>
      <c r="AL30" s="14" t="inlineStr">
        <is>
          <t>Pending</t>
        </is>
      </c>
      <c r="AM30" s="27" t="n"/>
      <c r="AN30" s="14" t="inlineStr">
        <is>
          <t>Semantic segmentation [Claude/Test_Batch] | semantic segmentation; pavement condition recognition [GPT]</t>
        </is>
      </c>
      <c r="AO30" s="27" t="n"/>
      <c r="AP30" s="14" t="inlineStr">
        <is>
          <t>Documentation snapshot; payload release not fully pinned</t>
        </is>
      </c>
      <c r="AQ30" s="27" t="n"/>
      <c r="AR30" s="14" t="inlineStr">
        <is>
          <t>PaveSeg README enumerates seven distress classes plus background and grayscale codes, states expert annotators and noncommercial requests, and distinguishes a 100-image preview. The full request process is explicitly not yet supplied.</t>
        </is>
      </c>
      <c r="AS30" s="27" t="n"/>
      <c r="AT30" s="14" t="inlineStr">
        <is>
          <t>https://github.com/FuturePave/PaveSeg-Dataset</t>
        </is>
      </c>
      <c r="AU30" s="27" t="n"/>
      <c r="AV30" s="14" t="inlineStr">
        <is>
          <t>2026-09-07</t>
        </is>
      </c>
      <c r="AW30" s="27" t="n"/>
      <c r="AX30" s="27" t="n"/>
      <c r="AY30" s="14">
        <f>SUMIF(MCDM_Checks!$A$2:$A$1417,$A30,MCDM_Checks!$AR$2:$AR$1417)</f>
        <v/>
      </c>
      <c r="AZ30" s="14" t="inlineStr">
        <is>
          <t>G1: chosen release identity. G2: evaluator target/task not yet fixed. G3: no sample opened; rights may be unresolved. G4: no payload/ancestry leakage audit executed. All four gates must Pass for Eligible.</t>
        </is>
      </c>
    </row>
    <row r="31" ht="112" customHeight="1">
      <c r="A31" s="14" t="inlineStr">
        <is>
          <t>DS-030</t>
        </is>
      </c>
      <c r="B31" s="14" t="inlineStr">
        <is>
          <t>PID (Pavement Image Dataset)</t>
        </is>
      </c>
      <c r="C31" s="14">
        <f>IF(I31=0,"Unrated",IF(I31=1,"Resolved","Provisional"))</f>
        <v/>
      </c>
      <c r="D31" s="26">
        <f>IF(K31=0,"",IF(AY31&lt;8,"Incomplete/invalid",IF(J31=0,"Unrated",IF(J31=1,"Resolved","Provisional"))))</f>
        <v/>
      </c>
      <c r="E31" s="57">
        <f>SUMIF(MCDM_Checks!$A$2:$A$1417,$A31,MCDM_Checks!$AB$2:$AB$1417)</f>
        <v/>
      </c>
      <c r="F31" s="58">
        <f>IF(AY31=8,SUMIF(MCDM_Checks!$A$2:$A$1417,$A31,MCDM_Checks!$AC$2:$AC$1417),"")</f>
        <v/>
      </c>
      <c r="G31" s="57">
        <f>SUMIF(MCDM_Checks!$A$2:$A$1417,$A31,MCDM_Checks!$AD$2:$AD$1417)</f>
        <v/>
      </c>
      <c r="H31" s="58">
        <f>IF(AY31=8,SUMIF(MCDM_Checks!$A$2:$A$1417,$A31,MCDM_Checks!$AE$2:$AE$1417),"")</f>
        <v/>
      </c>
      <c r="I31" s="55">
        <f>SUMIF(MCDM_Checks!$A$2:$A$1417,$A31,MCDM_Checks!$AF$2:$AF$1417)/100</f>
        <v/>
      </c>
      <c r="J31" s="56">
        <f>IF(AY31=8,SUMIF(MCDM_Checks!$A$2:$A$1417,$A31,MCDM_Checks!$AG$2:$AG$1417)/100,"")</f>
        <v/>
      </c>
      <c r="K31" s="56">
        <f>SUMIF(MCDM_Checks!$A$2:$A$1417,$A31,MCDM_Checks!$AS$2:$AS$1417)/40</f>
        <v/>
      </c>
      <c r="L31" s="59">
        <f>IF(AY31=8,F31-E31,"")</f>
        <v/>
      </c>
      <c r="M31" s="56">
        <f>IF(K31=0,"",SUMIF(MCDM_Checks!$A$2:$A$1417,$A31,MCDM_Checks!$AT$2:$AT$1417)/SUMIF(MCDM_Checks!$A$2:$A$1417,$A31,MCDM_Checks!$AS$2:$AS$1417))</f>
        <v/>
      </c>
      <c r="N31" s="14">
        <f>IFERROR(INDEX(MCDM_Checks!$T$2:$T$1417,MATCH($A31&amp;"|A",MCDM_Checks!$AU$2:$AU$1417,0)),"")</f>
        <v/>
      </c>
      <c r="O31" s="26">
        <f>IFERROR(INDEX(MCDM_Checks!$U$2:$U$1417,MATCH($A31&amp;"|A",MCDM_Checks!$AU$2:$AU$1417,0)),"")</f>
        <v/>
      </c>
      <c r="P31" s="14">
        <f>IFERROR(INDEX(MCDM_Checks!$T$2:$T$1417,MATCH($A31&amp;"|L",MCDM_Checks!$AU$2:$AU$1417,0)),"")</f>
        <v/>
      </c>
      <c r="Q31" s="26">
        <f>IFERROR(INDEX(MCDM_Checks!$U$2:$U$1417,MATCH($A31&amp;"|L",MCDM_Checks!$AU$2:$AU$1417,0)),"")</f>
        <v/>
      </c>
      <c r="R31" s="14">
        <f>IFERROR(INDEX(MCDM_Checks!$T$2:$T$1417,MATCH($A31&amp;"|D",MCDM_Checks!$AU$2:$AU$1417,0)),"")</f>
        <v/>
      </c>
      <c r="S31" s="26">
        <f>IFERROR(INDEX(MCDM_Checks!$U$2:$U$1417,MATCH($A31&amp;"|D",MCDM_Checks!$AU$2:$AU$1417,0)),"")</f>
        <v/>
      </c>
      <c r="T31" s="14">
        <f>IFERROR(INDEX(MCDM_Checks!$T$2:$T$1417,MATCH($A31&amp;"|C",MCDM_Checks!$AU$2:$AU$1417,0)),"")</f>
        <v/>
      </c>
      <c r="U31" s="26">
        <f>IFERROR(INDEX(MCDM_Checks!$U$2:$U$1417,MATCH($A31&amp;"|C",MCDM_Checks!$AU$2:$AU$1417,0)),"")</f>
        <v/>
      </c>
      <c r="V31" s="14">
        <f>IFERROR(INDEX(MCDM_Checks!$T$2:$T$1417,MATCH($A31&amp;"|R",MCDM_Checks!$AU$2:$AU$1417,0)),"")</f>
        <v/>
      </c>
      <c r="W31" s="26">
        <f>IFERROR(INDEX(MCDM_Checks!$U$2:$U$1417,MATCH($A31&amp;"|R",MCDM_Checks!$AU$2:$AU$1417,0)),"")</f>
        <v/>
      </c>
      <c r="X31" s="14">
        <f>IFERROR(INDEX(MCDM_Checks!$T$2:$T$1417,MATCH($A31&amp;"|M",MCDM_Checks!$AU$2:$AU$1417,0)),"")</f>
        <v/>
      </c>
      <c r="Y31" s="26">
        <f>IFERROR(INDEX(MCDM_Checks!$U$2:$U$1417,MATCH($A31&amp;"|M",MCDM_Checks!$AU$2:$AU$1417,0)),"")</f>
        <v/>
      </c>
      <c r="Z31" s="14">
        <f>IFERROR(INDEX(MCDM_Checks!$T$2:$T$1417,MATCH($A31&amp;"|V",MCDM_Checks!$AU$2:$AU$1417,0)),"")</f>
        <v/>
      </c>
      <c r="AA31" s="26">
        <f>IFERROR(INDEX(MCDM_Checks!$U$2:$U$1417,MATCH($A31&amp;"|V",MCDM_Checks!$AU$2:$AU$1417,0)),"")</f>
        <v/>
      </c>
      <c r="AB31" s="14">
        <f>IFERROR(INDEX(MCDM_Checks!$T$2:$T$1417,MATCH($A31&amp;"|E",MCDM_Checks!$AU$2:$AU$1417,0)),"")</f>
        <v/>
      </c>
      <c r="AC31" s="26">
        <f>IFERROR(INDEX(MCDM_Checks!$U$2:$U$1417,MATCH($A31&amp;"|E",MCDM_Checks!$AU$2:$AU$1417,0)),"")</f>
        <v/>
      </c>
      <c r="AD31" s="14">
        <f>IF(SUM(IF(AF31="Fail",1,0),IF(AH31="Fail",1,0),IF(AJ31="Fail",1,0),IF(AL31="Fail",1,0))&gt;0,"Ineligible",IF(SUM(IF(AF31="Pass",1,0),IF(AH31="Pass",1,0),IF(AJ31="Pass",1,0),IF(AL31="Pass",1,0))=4,"Eligible","Pending"))</f>
        <v/>
      </c>
      <c r="AE31" s="26">
        <f>IF(COUNTA(AG31,AI31,AK31,AM31)=0,"",IF(SUM(IF(AG31="Fail",1,0),IF(AI31="Fail",1,0),IF(AK31="Fail",1,0),IF(AM31="Fail",1,0))&gt;0,"Ineligible",IF(SUM(IF(AG31="Pass",1,0),IF(AI31="Pass",1,0),IF(AK31="Pass",1,0),IF(AM31="Pass",1,0))=4,"Eligible","Pending")))</f>
        <v/>
      </c>
      <c r="AF31" s="14" t="inlineStr">
        <is>
          <t>Pass</t>
        </is>
      </c>
      <c r="AG31" s="27" t="n"/>
      <c r="AH31" s="14" t="inlineStr">
        <is>
          <t>Pending</t>
        </is>
      </c>
      <c r="AI31" s="27" t="n"/>
      <c r="AJ31" s="14" t="inlineStr">
        <is>
          <t>Pending</t>
        </is>
      </c>
      <c r="AK31" s="27" t="n"/>
      <c r="AL31" s="14" t="inlineStr">
        <is>
          <t>Pending</t>
        </is>
      </c>
      <c r="AM31" s="27" t="n"/>
      <c r="AN31" s="14" t="inlineStr">
        <is>
          <t>object detection; classification; distress density estimation [GPT] | object detection; classification [Test_Batch]</t>
        </is>
      </c>
      <c r="AO31" s="27" t="n"/>
      <c r="AP31" s="14" t="inlineStr">
        <is>
          <t>Documentation snapshot; payload release not fully pinned</t>
        </is>
      </c>
      <c r="AQ31" s="27" t="n"/>
      <c r="AR31" s="14" t="inlineStr">
        <is>
          <t>PID README explains paired wide/top-down Google Street View views, image extraction by a project Python API and four labeled archives. Its nine-class list, external-image rights and measured outcome linkage are not fully documented here.</t>
        </is>
      </c>
      <c r="AS31" s="27" t="n"/>
      <c r="AT31" s="14" t="inlineStr">
        <is>
          <t>https://github.com/Nan2020/PID-Pavement-Image-Dataset</t>
        </is>
      </c>
      <c r="AU31" s="27" t="n"/>
      <c r="AV31" s="14" t="inlineStr">
        <is>
          <t>2026-09-07</t>
        </is>
      </c>
      <c r="AW31" s="27" t="n"/>
      <c r="AX31" s="27" t="n"/>
      <c r="AY31" s="14">
        <f>SUMIF(MCDM_Checks!$A$2:$A$1417,$A31,MCDM_Checks!$AR$2:$AR$1417)</f>
        <v/>
      </c>
      <c r="AZ31" s="14" t="inlineStr">
        <is>
          <t>G1: chosen release identity. G2: evaluator target/task not yet fixed. G3: no sample opened; rights may be unresolved. G4: no payload/ancestry leakage audit executed. All four gates must Pass for Eligible.</t>
        </is>
      </c>
    </row>
    <row r="32" ht="112" customHeight="1">
      <c r="A32" s="14" t="inlineStr">
        <is>
          <t>DS-031</t>
        </is>
      </c>
      <c r="B32" s="14" t="inlineStr">
        <is>
          <t>Pothole Detection Dataset (1,243 images)</t>
        </is>
      </c>
      <c r="C32" s="14">
        <f>IF(I32=0,"Unrated",IF(I32=1,"Resolved","Provisional"))</f>
        <v/>
      </c>
      <c r="D32" s="26">
        <f>IF(K32=0,"",IF(AY32&lt;8,"Incomplete/invalid",IF(J32=0,"Unrated",IF(J32=1,"Resolved","Provisional"))))</f>
        <v/>
      </c>
      <c r="E32" s="57">
        <f>SUMIF(MCDM_Checks!$A$2:$A$1417,$A32,MCDM_Checks!$AB$2:$AB$1417)</f>
        <v/>
      </c>
      <c r="F32" s="58">
        <f>IF(AY32=8,SUMIF(MCDM_Checks!$A$2:$A$1417,$A32,MCDM_Checks!$AC$2:$AC$1417),"")</f>
        <v/>
      </c>
      <c r="G32" s="57">
        <f>SUMIF(MCDM_Checks!$A$2:$A$1417,$A32,MCDM_Checks!$AD$2:$AD$1417)</f>
        <v/>
      </c>
      <c r="H32" s="58">
        <f>IF(AY32=8,SUMIF(MCDM_Checks!$A$2:$A$1417,$A32,MCDM_Checks!$AE$2:$AE$1417),"")</f>
        <v/>
      </c>
      <c r="I32" s="55">
        <f>SUMIF(MCDM_Checks!$A$2:$A$1417,$A32,MCDM_Checks!$AF$2:$AF$1417)/100</f>
        <v/>
      </c>
      <c r="J32" s="56">
        <f>IF(AY32=8,SUMIF(MCDM_Checks!$A$2:$A$1417,$A32,MCDM_Checks!$AG$2:$AG$1417)/100,"")</f>
        <v/>
      </c>
      <c r="K32" s="56">
        <f>SUMIF(MCDM_Checks!$A$2:$A$1417,$A32,MCDM_Checks!$AS$2:$AS$1417)/40</f>
        <v/>
      </c>
      <c r="L32" s="59">
        <f>IF(AY32=8,F32-E32,"")</f>
        <v/>
      </c>
      <c r="M32" s="56">
        <f>IF(K32=0,"",SUMIF(MCDM_Checks!$A$2:$A$1417,$A32,MCDM_Checks!$AT$2:$AT$1417)/SUMIF(MCDM_Checks!$A$2:$A$1417,$A32,MCDM_Checks!$AS$2:$AS$1417))</f>
        <v/>
      </c>
      <c r="N32" s="14">
        <f>IFERROR(INDEX(MCDM_Checks!$T$2:$T$1417,MATCH($A32&amp;"|A",MCDM_Checks!$AU$2:$AU$1417,0)),"")</f>
        <v/>
      </c>
      <c r="O32" s="26">
        <f>IFERROR(INDEX(MCDM_Checks!$U$2:$U$1417,MATCH($A32&amp;"|A",MCDM_Checks!$AU$2:$AU$1417,0)),"")</f>
        <v/>
      </c>
      <c r="P32" s="14">
        <f>IFERROR(INDEX(MCDM_Checks!$T$2:$T$1417,MATCH($A32&amp;"|L",MCDM_Checks!$AU$2:$AU$1417,0)),"")</f>
        <v/>
      </c>
      <c r="Q32" s="26">
        <f>IFERROR(INDEX(MCDM_Checks!$U$2:$U$1417,MATCH($A32&amp;"|L",MCDM_Checks!$AU$2:$AU$1417,0)),"")</f>
        <v/>
      </c>
      <c r="R32" s="14">
        <f>IFERROR(INDEX(MCDM_Checks!$T$2:$T$1417,MATCH($A32&amp;"|D",MCDM_Checks!$AU$2:$AU$1417,0)),"")</f>
        <v/>
      </c>
      <c r="S32" s="26">
        <f>IFERROR(INDEX(MCDM_Checks!$U$2:$U$1417,MATCH($A32&amp;"|D",MCDM_Checks!$AU$2:$AU$1417,0)),"")</f>
        <v/>
      </c>
      <c r="T32" s="14">
        <f>IFERROR(INDEX(MCDM_Checks!$T$2:$T$1417,MATCH($A32&amp;"|C",MCDM_Checks!$AU$2:$AU$1417,0)),"")</f>
        <v/>
      </c>
      <c r="U32" s="26">
        <f>IFERROR(INDEX(MCDM_Checks!$U$2:$U$1417,MATCH($A32&amp;"|C",MCDM_Checks!$AU$2:$AU$1417,0)),"")</f>
        <v/>
      </c>
      <c r="V32" s="14">
        <f>IFERROR(INDEX(MCDM_Checks!$T$2:$T$1417,MATCH($A32&amp;"|R",MCDM_Checks!$AU$2:$AU$1417,0)),"")</f>
        <v/>
      </c>
      <c r="W32" s="26">
        <f>IFERROR(INDEX(MCDM_Checks!$U$2:$U$1417,MATCH($A32&amp;"|R",MCDM_Checks!$AU$2:$AU$1417,0)),"")</f>
        <v/>
      </c>
      <c r="X32" s="14">
        <f>IFERROR(INDEX(MCDM_Checks!$T$2:$T$1417,MATCH($A32&amp;"|M",MCDM_Checks!$AU$2:$AU$1417,0)),"")</f>
        <v/>
      </c>
      <c r="Y32" s="26">
        <f>IFERROR(INDEX(MCDM_Checks!$U$2:$U$1417,MATCH($A32&amp;"|M",MCDM_Checks!$AU$2:$AU$1417,0)),"")</f>
        <v/>
      </c>
      <c r="Z32" s="14">
        <f>IFERROR(INDEX(MCDM_Checks!$T$2:$T$1417,MATCH($A32&amp;"|V",MCDM_Checks!$AU$2:$AU$1417,0)),"")</f>
        <v/>
      </c>
      <c r="AA32" s="26">
        <f>IFERROR(INDEX(MCDM_Checks!$U$2:$U$1417,MATCH($A32&amp;"|V",MCDM_Checks!$AU$2:$AU$1417,0)),"")</f>
        <v/>
      </c>
      <c r="AB32" s="14">
        <f>IFERROR(INDEX(MCDM_Checks!$T$2:$T$1417,MATCH($A32&amp;"|E",MCDM_Checks!$AU$2:$AU$1417,0)),"")</f>
        <v/>
      </c>
      <c r="AC32" s="26">
        <f>IFERROR(INDEX(MCDM_Checks!$U$2:$U$1417,MATCH($A32&amp;"|E",MCDM_Checks!$AU$2:$AU$1417,0)),"")</f>
        <v/>
      </c>
      <c r="AD32" s="14">
        <f>IF(SUM(IF(AF32="Fail",1,0),IF(AH32="Fail",1,0),IF(AJ32="Fail",1,0),IF(AL32="Fail",1,0))&gt;0,"Ineligible",IF(SUM(IF(AF32="Pass",1,0),IF(AH32="Pass",1,0),IF(AJ32="Pass",1,0),IF(AL32="Pass",1,0))=4,"Eligible","Pending"))</f>
        <v/>
      </c>
      <c r="AE32" s="26">
        <f>IF(COUNTA(AG32,AI32,AK32,AM32)=0,"",IF(SUM(IF(AG32="Fail",1,0),IF(AI32="Fail",1,0),IF(AK32="Fail",1,0),IF(AM32="Fail",1,0))&gt;0,"Ineligible",IF(SUM(IF(AG32="Pass",1,0),IF(AI32="Pass",1,0),IF(AK32="Pass",1,0),IF(AM32="Pass",1,0))=4,"Eligible","Pending")))</f>
        <v/>
      </c>
      <c r="AF32" s="14" t="inlineStr">
        <is>
          <t>Pass</t>
        </is>
      </c>
      <c r="AG32" s="27" t="n"/>
      <c r="AH32" s="14" t="inlineStr">
        <is>
          <t>Pending</t>
        </is>
      </c>
      <c r="AI32" s="27" t="n"/>
      <c r="AJ32" s="14" t="inlineStr">
        <is>
          <t>Pending</t>
        </is>
      </c>
      <c r="AK32" s="27" t="n"/>
      <c r="AL32" s="14" t="inlineStr">
        <is>
          <t>Pending</t>
        </is>
      </c>
      <c r="AM32" s="27" t="n"/>
      <c r="AN32" s="14" t="inlineStr">
        <is>
          <t>object detection</t>
        </is>
      </c>
      <c r="AO32" s="27" t="n"/>
      <c r="AP32" s="14" t="inlineStr">
        <is>
          <t>Documentation snapshot; payload release not fully pinned</t>
        </is>
      </c>
      <c r="AQ32" s="27" t="n"/>
      <c r="AR32" s="14" t="inlineStr">
        <is>
          <t>README provides pothole YOLO targets, web-image provenance and a v1.0.0 GitHub release archive. Third-party image rights and independent source grouping remain unresolved.</t>
        </is>
      </c>
      <c r="AS32" s="27" t="n"/>
      <c r="AT32" s="14" t="inlineStr">
        <is>
          <t>https://github.com/jaygala24/pothole-detection</t>
        </is>
      </c>
      <c r="AU32" s="27" t="n"/>
      <c r="AV32" s="14" t="inlineStr">
        <is>
          <t>2026-09-07</t>
        </is>
      </c>
      <c r="AW32" s="27" t="n"/>
      <c r="AX32" s="27" t="n"/>
      <c r="AY32" s="14">
        <f>SUMIF(MCDM_Checks!$A$2:$A$1417,$A32,MCDM_Checks!$AR$2:$AR$1417)</f>
        <v/>
      </c>
      <c r="AZ32" s="14" t="inlineStr">
        <is>
          <t>G1: chosen release identity. G2: evaluator target/task not yet fixed. G3: no sample opened; rights may be unresolved. G4: no payload/ancestry leakage audit executed. All four gates must Pass for Eligible.</t>
        </is>
      </c>
    </row>
    <row r="33" ht="112" customHeight="1">
      <c r="A33" s="14" t="inlineStr">
        <is>
          <t>DS-032</t>
        </is>
      </c>
      <c r="B33" s="14" t="inlineStr">
        <is>
          <t>R2S100K Road-Region Segmentation Dataset</t>
        </is>
      </c>
      <c r="C33" s="14">
        <f>IF(I33=0,"Unrated",IF(I33=1,"Resolved","Provisional"))</f>
        <v/>
      </c>
      <c r="D33" s="26">
        <f>IF(K33=0,"",IF(AY33&lt;8,"Incomplete/invalid",IF(J33=0,"Unrated",IF(J33=1,"Resolved","Provisional"))))</f>
        <v/>
      </c>
      <c r="E33" s="57">
        <f>SUMIF(MCDM_Checks!$A$2:$A$1417,$A33,MCDM_Checks!$AB$2:$AB$1417)</f>
        <v/>
      </c>
      <c r="F33" s="58">
        <f>IF(AY33=8,SUMIF(MCDM_Checks!$A$2:$A$1417,$A33,MCDM_Checks!$AC$2:$AC$1417),"")</f>
        <v/>
      </c>
      <c r="G33" s="57">
        <f>SUMIF(MCDM_Checks!$A$2:$A$1417,$A33,MCDM_Checks!$AD$2:$AD$1417)</f>
        <v/>
      </c>
      <c r="H33" s="58">
        <f>IF(AY33=8,SUMIF(MCDM_Checks!$A$2:$A$1417,$A33,MCDM_Checks!$AE$2:$AE$1417),"")</f>
        <v/>
      </c>
      <c r="I33" s="55">
        <f>SUMIF(MCDM_Checks!$A$2:$A$1417,$A33,MCDM_Checks!$AF$2:$AF$1417)/100</f>
        <v/>
      </c>
      <c r="J33" s="56">
        <f>IF(AY33=8,SUMIF(MCDM_Checks!$A$2:$A$1417,$A33,MCDM_Checks!$AG$2:$AG$1417)/100,"")</f>
        <v/>
      </c>
      <c r="K33" s="56">
        <f>SUMIF(MCDM_Checks!$A$2:$A$1417,$A33,MCDM_Checks!$AS$2:$AS$1417)/40</f>
        <v/>
      </c>
      <c r="L33" s="59">
        <f>IF(AY33=8,F33-E33,"")</f>
        <v/>
      </c>
      <c r="M33" s="56">
        <f>IF(K33=0,"",SUMIF(MCDM_Checks!$A$2:$A$1417,$A33,MCDM_Checks!$AT$2:$AT$1417)/SUMIF(MCDM_Checks!$A$2:$A$1417,$A33,MCDM_Checks!$AS$2:$AS$1417))</f>
        <v/>
      </c>
      <c r="N33" s="14">
        <f>IFERROR(INDEX(MCDM_Checks!$T$2:$T$1417,MATCH($A33&amp;"|A",MCDM_Checks!$AU$2:$AU$1417,0)),"")</f>
        <v/>
      </c>
      <c r="O33" s="26">
        <f>IFERROR(INDEX(MCDM_Checks!$U$2:$U$1417,MATCH($A33&amp;"|A",MCDM_Checks!$AU$2:$AU$1417,0)),"")</f>
        <v/>
      </c>
      <c r="P33" s="14">
        <f>IFERROR(INDEX(MCDM_Checks!$T$2:$T$1417,MATCH($A33&amp;"|L",MCDM_Checks!$AU$2:$AU$1417,0)),"")</f>
        <v/>
      </c>
      <c r="Q33" s="26">
        <f>IFERROR(INDEX(MCDM_Checks!$U$2:$U$1417,MATCH($A33&amp;"|L",MCDM_Checks!$AU$2:$AU$1417,0)),"")</f>
        <v/>
      </c>
      <c r="R33" s="14">
        <f>IFERROR(INDEX(MCDM_Checks!$T$2:$T$1417,MATCH($A33&amp;"|D",MCDM_Checks!$AU$2:$AU$1417,0)),"")</f>
        <v/>
      </c>
      <c r="S33" s="26">
        <f>IFERROR(INDEX(MCDM_Checks!$U$2:$U$1417,MATCH($A33&amp;"|D",MCDM_Checks!$AU$2:$AU$1417,0)),"")</f>
        <v/>
      </c>
      <c r="T33" s="14">
        <f>IFERROR(INDEX(MCDM_Checks!$T$2:$T$1417,MATCH($A33&amp;"|C",MCDM_Checks!$AU$2:$AU$1417,0)),"")</f>
        <v/>
      </c>
      <c r="U33" s="26">
        <f>IFERROR(INDEX(MCDM_Checks!$U$2:$U$1417,MATCH($A33&amp;"|C",MCDM_Checks!$AU$2:$AU$1417,0)),"")</f>
        <v/>
      </c>
      <c r="V33" s="14">
        <f>IFERROR(INDEX(MCDM_Checks!$T$2:$T$1417,MATCH($A33&amp;"|R",MCDM_Checks!$AU$2:$AU$1417,0)),"")</f>
        <v/>
      </c>
      <c r="W33" s="26">
        <f>IFERROR(INDEX(MCDM_Checks!$U$2:$U$1417,MATCH($A33&amp;"|R",MCDM_Checks!$AU$2:$AU$1417,0)),"")</f>
        <v/>
      </c>
      <c r="X33" s="14">
        <f>IFERROR(INDEX(MCDM_Checks!$T$2:$T$1417,MATCH($A33&amp;"|M",MCDM_Checks!$AU$2:$AU$1417,0)),"")</f>
        <v/>
      </c>
      <c r="Y33" s="26">
        <f>IFERROR(INDEX(MCDM_Checks!$U$2:$U$1417,MATCH($A33&amp;"|M",MCDM_Checks!$AU$2:$AU$1417,0)),"")</f>
        <v/>
      </c>
      <c r="Z33" s="14">
        <f>IFERROR(INDEX(MCDM_Checks!$T$2:$T$1417,MATCH($A33&amp;"|V",MCDM_Checks!$AU$2:$AU$1417,0)),"")</f>
        <v/>
      </c>
      <c r="AA33" s="26">
        <f>IFERROR(INDEX(MCDM_Checks!$U$2:$U$1417,MATCH($A33&amp;"|V",MCDM_Checks!$AU$2:$AU$1417,0)),"")</f>
        <v/>
      </c>
      <c r="AB33" s="14">
        <f>IFERROR(INDEX(MCDM_Checks!$T$2:$T$1417,MATCH($A33&amp;"|E",MCDM_Checks!$AU$2:$AU$1417,0)),"")</f>
        <v/>
      </c>
      <c r="AC33" s="26">
        <f>IFERROR(INDEX(MCDM_Checks!$U$2:$U$1417,MATCH($A33&amp;"|E",MCDM_Checks!$AU$2:$AU$1417,0)),"")</f>
        <v/>
      </c>
      <c r="AD33" s="14">
        <f>IF(SUM(IF(AF33="Fail",1,0),IF(AH33="Fail",1,0),IF(AJ33="Fail",1,0),IF(AL33="Fail",1,0))&gt;0,"Ineligible",IF(SUM(IF(AF33="Pass",1,0),IF(AH33="Pass",1,0),IF(AJ33="Pass",1,0),IF(AL33="Pass",1,0))=4,"Eligible","Pending"))</f>
        <v/>
      </c>
      <c r="AE33" s="26">
        <f>IF(COUNTA(AG33,AI33,AK33,AM33)=0,"",IF(SUM(IF(AG33="Fail",1,0),IF(AI33="Fail",1,0),IF(AK33="Fail",1,0),IF(AM33="Fail",1,0))&gt;0,"Ineligible",IF(SUM(IF(AG33="Pass",1,0),IF(AI33="Pass",1,0),IF(AK33="Pass",1,0),IF(AM33="Pass",1,0))=4,"Eligible","Pending")))</f>
        <v/>
      </c>
      <c r="AF33" s="14" t="inlineStr">
        <is>
          <t>Pass</t>
        </is>
      </c>
      <c r="AG33" s="27" t="n"/>
      <c r="AH33" s="14" t="inlineStr">
        <is>
          <t>Pending</t>
        </is>
      </c>
      <c r="AI33" s="27" t="n"/>
      <c r="AJ33" s="14" t="inlineStr">
        <is>
          <t>Pending</t>
        </is>
      </c>
      <c r="AK33" s="27" t="n"/>
      <c r="AL33" s="14" t="inlineStr">
        <is>
          <t>Pending</t>
        </is>
      </c>
      <c r="AM33" s="27" t="n"/>
      <c r="AN33" s="14" t="inlineStr">
        <is>
          <t>semantic segmentation; drivable-region perception</t>
        </is>
      </c>
      <c r="AO33" s="27" t="n"/>
      <c r="AP33" s="14" t="inlineStr">
        <is>
          <t>Documentation snapshot; payload release not fully pinned</t>
        </is>
      </c>
      <c r="AQ33" s="27" t="n"/>
      <c r="AR33" s="14" t="inlineStr">
        <is>
          <t>R2S100K README names road-region/drivability targets, email access and its clustering, annotation and pseudo-label workflow. It is not a calibrated pavement-management outcome dataset; domain geography and test independence need verification.</t>
        </is>
      </c>
      <c r="AS33" s="27" t="n"/>
      <c r="AT33" s="14" t="inlineStr">
        <is>
          <t>https://github.com/moatifbutt/r2s100k</t>
        </is>
      </c>
      <c r="AU33" s="27" t="n"/>
      <c r="AV33" s="14" t="inlineStr">
        <is>
          <t>2026-09-07</t>
        </is>
      </c>
      <c r="AW33" s="27" t="n"/>
      <c r="AX33" s="27" t="n"/>
      <c r="AY33" s="14">
        <f>SUMIF(MCDM_Checks!$A$2:$A$1417,$A33,MCDM_Checks!$AR$2:$AR$1417)</f>
        <v/>
      </c>
      <c r="AZ33" s="14" t="inlineStr">
        <is>
          <t>G1: chosen release identity. G2: evaluator target/task not yet fixed. G3: no sample opened; rights may be unresolved. G4: no payload/ancestry leakage audit executed. All four gates must Pass for Eligible.</t>
        </is>
      </c>
    </row>
    <row r="34" ht="112" customHeight="1">
      <c r="A34" s="14" t="inlineStr">
        <is>
          <t>DS-033</t>
        </is>
      </c>
      <c r="B34" s="14" t="inlineStr">
        <is>
          <t>RCD-IIUM Road Crack Detection Dataset</t>
        </is>
      </c>
      <c r="C34" s="14">
        <f>IF(I34=0,"Unrated",IF(I34=1,"Resolved","Provisional"))</f>
        <v/>
      </c>
      <c r="D34" s="26">
        <f>IF(K34=0,"",IF(AY34&lt;8,"Incomplete/invalid",IF(J34=0,"Unrated",IF(J34=1,"Resolved","Provisional"))))</f>
        <v/>
      </c>
      <c r="E34" s="57">
        <f>SUMIF(MCDM_Checks!$A$2:$A$1417,$A34,MCDM_Checks!$AB$2:$AB$1417)</f>
        <v/>
      </c>
      <c r="F34" s="58">
        <f>IF(AY34=8,SUMIF(MCDM_Checks!$A$2:$A$1417,$A34,MCDM_Checks!$AC$2:$AC$1417),"")</f>
        <v/>
      </c>
      <c r="G34" s="57">
        <f>SUMIF(MCDM_Checks!$A$2:$A$1417,$A34,MCDM_Checks!$AD$2:$AD$1417)</f>
        <v/>
      </c>
      <c r="H34" s="58">
        <f>IF(AY34=8,SUMIF(MCDM_Checks!$A$2:$A$1417,$A34,MCDM_Checks!$AE$2:$AE$1417),"")</f>
        <v/>
      </c>
      <c r="I34" s="55">
        <f>SUMIF(MCDM_Checks!$A$2:$A$1417,$A34,MCDM_Checks!$AF$2:$AF$1417)/100</f>
        <v/>
      </c>
      <c r="J34" s="56">
        <f>IF(AY34=8,SUMIF(MCDM_Checks!$A$2:$A$1417,$A34,MCDM_Checks!$AG$2:$AG$1417)/100,"")</f>
        <v/>
      </c>
      <c r="K34" s="56">
        <f>SUMIF(MCDM_Checks!$A$2:$A$1417,$A34,MCDM_Checks!$AS$2:$AS$1417)/40</f>
        <v/>
      </c>
      <c r="L34" s="59">
        <f>IF(AY34=8,F34-E34,"")</f>
        <v/>
      </c>
      <c r="M34" s="56">
        <f>IF(K34=0,"",SUMIF(MCDM_Checks!$A$2:$A$1417,$A34,MCDM_Checks!$AT$2:$AT$1417)/SUMIF(MCDM_Checks!$A$2:$A$1417,$A34,MCDM_Checks!$AS$2:$AS$1417))</f>
        <v/>
      </c>
      <c r="N34" s="14">
        <f>IFERROR(INDEX(MCDM_Checks!$T$2:$T$1417,MATCH($A34&amp;"|A",MCDM_Checks!$AU$2:$AU$1417,0)),"")</f>
        <v/>
      </c>
      <c r="O34" s="26">
        <f>IFERROR(INDEX(MCDM_Checks!$U$2:$U$1417,MATCH($A34&amp;"|A",MCDM_Checks!$AU$2:$AU$1417,0)),"")</f>
        <v/>
      </c>
      <c r="P34" s="14">
        <f>IFERROR(INDEX(MCDM_Checks!$T$2:$T$1417,MATCH($A34&amp;"|L",MCDM_Checks!$AU$2:$AU$1417,0)),"")</f>
        <v/>
      </c>
      <c r="Q34" s="26">
        <f>IFERROR(INDEX(MCDM_Checks!$U$2:$U$1417,MATCH($A34&amp;"|L",MCDM_Checks!$AU$2:$AU$1417,0)),"")</f>
        <v/>
      </c>
      <c r="R34" s="14">
        <f>IFERROR(INDEX(MCDM_Checks!$T$2:$T$1417,MATCH($A34&amp;"|D",MCDM_Checks!$AU$2:$AU$1417,0)),"")</f>
        <v/>
      </c>
      <c r="S34" s="26">
        <f>IFERROR(INDEX(MCDM_Checks!$U$2:$U$1417,MATCH($A34&amp;"|D",MCDM_Checks!$AU$2:$AU$1417,0)),"")</f>
        <v/>
      </c>
      <c r="T34" s="14">
        <f>IFERROR(INDEX(MCDM_Checks!$T$2:$T$1417,MATCH($A34&amp;"|C",MCDM_Checks!$AU$2:$AU$1417,0)),"")</f>
        <v/>
      </c>
      <c r="U34" s="26">
        <f>IFERROR(INDEX(MCDM_Checks!$U$2:$U$1417,MATCH($A34&amp;"|C",MCDM_Checks!$AU$2:$AU$1417,0)),"")</f>
        <v/>
      </c>
      <c r="V34" s="14">
        <f>IFERROR(INDEX(MCDM_Checks!$T$2:$T$1417,MATCH($A34&amp;"|R",MCDM_Checks!$AU$2:$AU$1417,0)),"")</f>
        <v/>
      </c>
      <c r="W34" s="26">
        <f>IFERROR(INDEX(MCDM_Checks!$U$2:$U$1417,MATCH($A34&amp;"|R",MCDM_Checks!$AU$2:$AU$1417,0)),"")</f>
        <v/>
      </c>
      <c r="X34" s="14">
        <f>IFERROR(INDEX(MCDM_Checks!$T$2:$T$1417,MATCH($A34&amp;"|M",MCDM_Checks!$AU$2:$AU$1417,0)),"")</f>
        <v/>
      </c>
      <c r="Y34" s="26">
        <f>IFERROR(INDEX(MCDM_Checks!$U$2:$U$1417,MATCH($A34&amp;"|M",MCDM_Checks!$AU$2:$AU$1417,0)),"")</f>
        <v/>
      </c>
      <c r="Z34" s="14">
        <f>IFERROR(INDEX(MCDM_Checks!$T$2:$T$1417,MATCH($A34&amp;"|V",MCDM_Checks!$AU$2:$AU$1417,0)),"")</f>
        <v/>
      </c>
      <c r="AA34" s="26">
        <f>IFERROR(INDEX(MCDM_Checks!$U$2:$U$1417,MATCH($A34&amp;"|V",MCDM_Checks!$AU$2:$AU$1417,0)),"")</f>
        <v/>
      </c>
      <c r="AB34" s="14">
        <f>IFERROR(INDEX(MCDM_Checks!$T$2:$T$1417,MATCH($A34&amp;"|E",MCDM_Checks!$AU$2:$AU$1417,0)),"")</f>
        <v/>
      </c>
      <c r="AC34" s="26">
        <f>IFERROR(INDEX(MCDM_Checks!$U$2:$U$1417,MATCH($A34&amp;"|E",MCDM_Checks!$AU$2:$AU$1417,0)),"")</f>
        <v/>
      </c>
      <c r="AD34" s="14">
        <f>IF(SUM(IF(AF34="Fail",1,0),IF(AH34="Fail",1,0),IF(AJ34="Fail",1,0),IF(AL34="Fail",1,0))&gt;0,"Ineligible",IF(SUM(IF(AF34="Pass",1,0),IF(AH34="Pass",1,0),IF(AJ34="Pass",1,0),IF(AL34="Pass",1,0))=4,"Eligible","Pending"))</f>
        <v/>
      </c>
      <c r="AE34" s="26">
        <f>IF(COUNTA(AG34,AI34,AK34,AM34)=0,"",IF(SUM(IF(AG34="Fail",1,0),IF(AI34="Fail",1,0),IF(AK34="Fail",1,0),IF(AM34="Fail",1,0))&gt;0,"Ineligible",IF(SUM(IF(AG34="Pass",1,0),IF(AI34="Pass",1,0),IF(AK34="Pass",1,0),IF(AM34="Pass",1,0))=4,"Eligible","Pending")))</f>
        <v/>
      </c>
      <c r="AF34" s="14" t="inlineStr">
        <is>
          <t>Pass</t>
        </is>
      </c>
      <c r="AG34" s="27" t="n"/>
      <c r="AH34" s="14" t="inlineStr">
        <is>
          <t>Pending</t>
        </is>
      </c>
      <c r="AI34" s="27" t="n"/>
      <c r="AJ34" s="14" t="inlineStr">
        <is>
          <t>Pending</t>
        </is>
      </c>
      <c r="AK34" s="27" t="n"/>
      <c r="AL34" s="14" t="inlineStr">
        <is>
          <t>Pending</t>
        </is>
      </c>
      <c r="AM34" s="27" t="n"/>
      <c r="AN34" s="14" t="inlineStr">
        <is>
          <t>instance segmentation; object detection</t>
        </is>
      </c>
      <c r="AO34" s="27" t="n"/>
      <c r="AP34" s="14" t="inlineStr">
        <is>
          <t>Documentation snapshot; payload release not fully pinned</t>
        </is>
      </c>
      <c r="AQ34" s="27" t="n"/>
      <c r="AR34" s="14" t="inlineStr">
        <is>
          <t>RCD-IIUM README identifies the university source, Malaysian locations, crack instance masks and segmentation-coordinate text files with a Drive link. No quantitative label audit or complete sensor specification is provided.</t>
        </is>
      </c>
      <c r="AS34" s="27" t="n"/>
      <c r="AT34" s="14" t="inlineStr">
        <is>
          <t>https://github.com/ArselanAshraf/RCD-IIUM-Road-Crack-Detection-Dataset-</t>
        </is>
      </c>
      <c r="AU34" s="27" t="n"/>
      <c r="AV34" s="14" t="inlineStr">
        <is>
          <t>2026-09-07</t>
        </is>
      </c>
      <c r="AW34" s="27" t="n"/>
      <c r="AX34" s="27" t="n"/>
      <c r="AY34" s="14">
        <f>SUMIF(MCDM_Checks!$A$2:$A$1417,$A34,MCDM_Checks!$AR$2:$AR$1417)</f>
        <v/>
      </c>
      <c r="AZ34" s="14" t="inlineStr">
        <is>
          <t>G1: chosen release identity. G2: evaluator target/task not yet fixed. G3: no sample opened; rights may be unresolved. G4: no payload/ancestry leakage audit executed. All four gates must Pass for Eligible.</t>
        </is>
      </c>
    </row>
    <row r="35" ht="112" customHeight="1">
      <c r="A35" s="14" t="inlineStr">
        <is>
          <t>DS-034</t>
        </is>
      </c>
      <c r="B35" s="14" t="inlineStr">
        <is>
          <t>RDD2020: Road Damage Dataset 2020</t>
        </is>
      </c>
      <c r="C35" s="14">
        <f>IF(I35=0,"Unrated",IF(I35=1,"Resolved","Provisional"))</f>
        <v/>
      </c>
      <c r="D35" s="26">
        <f>IF(K35=0,"",IF(AY35&lt;8,"Incomplete/invalid",IF(J35=0,"Unrated",IF(J35=1,"Resolved","Provisional"))))</f>
        <v/>
      </c>
      <c r="E35" s="57">
        <f>SUMIF(MCDM_Checks!$A$2:$A$1417,$A35,MCDM_Checks!$AB$2:$AB$1417)</f>
        <v/>
      </c>
      <c r="F35" s="58">
        <f>IF(AY35=8,SUMIF(MCDM_Checks!$A$2:$A$1417,$A35,MCDM_Checks!$AC$2:$AC$1417),"")</f>
        <v/>
      </c>
      <c r="G35" s="57">
        <f>SUMIF(MCDM_Checks!$A$2:$A$1417,$A35,MCDM_Checks!$AD$2:$AD$1417)</f>
        <v/>
      </c>
      <c r="H35" s="58">
        <f>IF(AY35=8,SUMIF(MCDM_Checks!$A$2:$A$1417,$A35,MCDM_Checks!$AE$2:$AE$1417),"")</f>
        <v/>
      </c>
      <c r="I35" s="55">
        <f>SUMIF(MCDM_Checks!$A$2:$A$1417,$A35,MCDM_Checks!$AF$2:$AF$1417)/100</f>
        <v/>
      </c>
      <c r="J35" s="56">
        <f>IF(AY35=8,SUMIF(MCDM_Checks!$A$2:$A$1417,$A35,MCDM_Checks!$AG$2:$AG$1417)/100,"")</f>
        <v/>
      </c>
      <c r="K35" s="56">
        <f>SUMIF(MCDM_Checks!$A$2:$A$1417,$A35,MCDM_Checks!$AS$2:$AS$1417)/40</f>
        <v/>
      </c>
      <c r="L35" s="59">
        <f>IF(AY35=8,F35-E35,"")</f>
        <v/>
      </c>
      <c r="M35" s="56">
        <f>IF(K35=0,"",SUMIF(MCDM_Checks!$A$2:$A$1417,$A35,MCDM_Checks!$AT$2:$AT$1417)/SUMIF(MCDM_Checks!$A$2:$A$1417,$A35,MCDM_Checks!$AS$2:$AS$1417))</f>
        <v/>
      </c>
      <c r="N35" s="14">
        <f>IFERROR(INDEX(MCDM_Checks!$T$2:$T$1417,MATCH($A35&amp;"|A",MCDM_Checks!$AU$2:$AU$1417,0)),"")</f>
        <v/>
      </c>
      <c r="O35" s="26">
        <f>IFERROR(INDEX(MCDM_Checks!$U$2:$U$1417,MATCH($A35&amp;"|A",MCDM_Checks!$AU$2:$AU$1417,0)),"")</f>
        <v/>
      </c>
      <c r="P35" s="14">
        <f>IFERROR(INDEX(MCDM_Checks!$T$2:$T$1417,MATCH($A35&amp;"|L",MCDM_Checks!$AU$2:$AU$1417,0)),"")</f>
        <v/>
      </c>
      <c r="Q35" s="26">
        <f>IFERROR(INDEX(MCDM_Checks!$U$2:$U$1417,MATCH($A35&amp;"|L",MCDM_Checks!$AU$2:$AU$1417,0)),"")</f>
        <v/>
      </c>
      <c r="R35" s="14">
        <f>IFERROR(INDEX(MCDM_Checks!$T$2:$T$1417,MATCH($A35&amp;"|D",MCDM_Checks!$AU$2:$AU$1417,0)),"")</f>
        <v/>
      </c>
      <c r="S35" s="26">
        <f>IFERROR(INDEX(MCDM_Checks!$U$2:$U$1417,MATCH($A35&amp;"|D",MCDM_Checks!$AU$2:$AU$1417,0)),"")</f>
        <v/>
      </c>
      <c r="T35" s="14">
        <f>IFERROR(INDEX(MCDM_Checks!$T$2:$T$1417,MATCH($A35&amp;"|C",MCDM_Checks!$AU$2:$AU$1417,0)),"")</f>
        <v/>
      </c>
      <c r="U35" s="26">
        <f>IFERROR(INDEX(MCDM_Checks!$U$2:$U$1417,MATCH($A35&amp;"|C",MCDM_Checks!$AU$2:$AU$1417,0)),"")</f>
        <v/>
      </c>
      <c r="V35" s="14">
        <f>IFERROR(INDEX(MCDM_Checks!$T$2:$T$1417,MATCH($A35&amp;"|R",MCDM_Checks!$AU$2:$AU$1417,0)),"")</f>
        <v/>
      </c>
      <c r="W35" s="26">
        <f>IFERROR(INDEX(MCDM_Checks!$U$2:$U$1417,MATCH($A35&amp;"|R",MCDM_Checks!$AU$2:$AU$1417,0)),"")</f>
        <v/>
      </c>
      <c r="X35" s="14">
        <f>IFERROR(INDEX(MCDM_Checks!$T$2:$T$1417,MATCH($A35&amp;"|M",MCDM_Checks!$AU$2:$AU$1417,0)),"")</f>
        <v/>
      </c>
      <c r="Y35" s="26">
        <f>IFERROR(INDEX(MCDM_Checks!$U$2:$U$1417,MATCH($A35&amp;"|M",MCDM_Checks!$AU$2:$AU$1417,0)),"")</f>
        <v/>
      </c>
      <c r="Z35" s="14">
        <f>IFERROR(INDEX(MCDM_Checks!$T$2:$T$1417,MATCH($A35&amp;"|V",MCDM_Checks!$AU$2:$AU$1417,0)),"")</f>
        <v/>
      </c>
      <c r="AA35" s="26">
        <f>IFERROR(INDEX(MCDM_Checks!$U$2:$U$1417,MATCH($A35&amp;"|V",MCDM_Checks!$AU$2:$AU$1417,0)),"")</f>
        <v/>
      </c>
      <c r="AB35" s="14">
        <f>IFERROR(INDEX(MCDM_Checks!$T$2:$T$1417,MATCH($A35&amp;"|E",MCDM_Checks!$AU$2:$AU$1417,0)),"")</f>
        <v/>
      </c>
      <c r="AC35" s="26">
        <f>IFERROR(INDEX(MCDM_Checks!$U$2:$U$1417,MATCH($A35&amp;"|E",MCDM_Checks!$AU$2:$AU$1417,0)),"")</f>
        <v/>
      </c>
      <c r="AD35" s="14">
        <f>IF(SUM(IF(AF35="Fail",1,0),IF(AH35="Fail",1,0),IF(AJ35="Fail",1,0),IF(AL35="Fail",1,0))&gt;0,"Ineligible",IF(SUM(IF(AF35="Pass",1,0),IF(AH35="Pass",1,0),IF(AJ35="Pass",1,0),IF(AL35="Pass",1,0))=4,"Eligible","Pending"))</f>
        <v/>
      </c>
      <c r="AE35" s="26">
        <f>IF(COUNTA(AG35,AI35,AK35,AM35)=0,"",IF(SUM(IF(AG35="Fail",1,0),IF(AI35="Fail",1,0),IF(AK35="Fail",1,0),IF(AM35="Fail",1,0))&gt;0,"Ineligible",IF(SUM(IF(AG35="Pass",1,0),IF(AI35="Pass",1,0),IF(AK35="Pass",1,0),IF(AM35="Pass",1,0))=4,"Eligible","Pending")))</f>
        <v/>
      </c>
      <c r="AF35" s="14" t="inlineStr">
        <is>
          <t>Pass</t>
        </is>
      </c>
      <c r="AG35" s="27" t="n"/>
      <c r="AH35" s="14" t="inlineStr">
        <is>
          <t>Pending</t>
        </is>
      </c>
      <c r="AI35" s="27" t="n"/>
      <c r="AJ35" s="14" t="inlineStr">
        <is>
          <t>Pending</t>
        </is>
      </c>
      <c r="AK35" s="27" t="n"/>
      <c r="AL35" s="14" t="inlineStr">
        <is>
          <t>Pending</t>
        </is>
      </c>
      <c r="AM35" s="27" t="n"/>
      <c r="AN35" s="14" t="inlineStr">
        <is>
          <t>Object detection;Classification [Claude/Test_Batch] | Detection; Classification [Claude] | Object_Detection [GPT] | Object detection;Classification;Benchmarking [GPT] | object detection; classification; transfer learning; cross-country generalization [GPT]</t>
        </is>
      </c>
      <c r="AO35" s="27" t="n"/>
      <c r="AP35" s="14" t="inlineStr">
        <is>
          <t>Mendeley 5ty2wb6gvg/1</t>
        </is>
      </c>
      <c r="AQ35" s="27" t="n"/>
      <c r="AR35" s="14" t="inlineStr">
        <is>
          <t>Canonical Mendeley version 1 confirms 26,336 images, four named distress targets, India/Japan/Czech vehicle smartphones and CC BY-NC 3.0. These resolve the mirror count/license discrepancies for this release.</t>
        </is>
      </c>
      <c r="AS35" s="27" t="n"/>
      <c r="AT35" s="14" t="inlineStr">
        <is>
          <t>https://data.mendeley.com/datasets/5ty2wb6gvg/1</t>
        </is>
      </c>
      <c r="AU35" s="27" t="n"/>
      <c r="AV35" s="14" t="inlineStr">
        <is>
          <t>2026-09-07</t>
        </is>
      </c>
      <c r="AW35" s="27" t="n"/>
      <c r="AX35" s="27" t="n"/>
      <c r="AY35" s="14">
        <f>SUMIF(MCDM_Checks!$A$2:$A$1417,$A35,MCDM_Checks!$AR$2:$AR$1417)</f>
        <v/>
      </c>
      <c r="AZ35" s="14" t="inlineStr">
        <is>
          <t>G1: chosen release identity. G2: evaluator target/task not yet fixed. G3: no sample opened; rights may be unresolved. G4: no payload/ancestry leakage audit executed. All four gates must Pass for Eligible.</t>
        </is>
      </c>
    </row>
    <row r="36" ht="112" customHeight="1">
      <c r="A36" s="14" t="inlineStr">
        <is>
          <t>DS-035</t>
        </is>
      </c>
      <c r="B36" s="14" t="inlineStr">
        <is>
          <t>RDD2022: Multi-National Road Damage Dataset (CRDDC 2022)</t>
        </is>
      </c>
      <c r="C36" s="14">
        <f>IF(I36=0,"Unrated",IF(I36=1,"Resolved","Provisional"))</f>
        <v/>
      </c>
      <c r="D36" s="26">
        <f>IF(K36=0,"",IF(AY36&lt;8,"Incomplete/invalid",IF(J36=0,"Unrated",IF(J36=1,"Resolved","Provisional"))))</f>
        <v/>
      </c>
      <c r="E36" s="57">
        <f>SUMIF(MCDM_Checks!$A$2:$A$1417,$A36,MCDM_Checks!$AB$2:$AB$1417)</f>
        <v/>
      </c>
      <c r="F36" s="58">
        <f>IF(AY36=8,SUMIF(MCDM_Checks!$A$2:$A$1417,$A36,MCDM_Checks!$AC$2:$AC$1417),"")</f>
        <v/>
      </c>
      <c r="G36" s="57">
        <f>SUMIF(MCDM_Checks!$A$2:$A$1417,$A36,MCDM_Checks!$AD$2:$AD$1417)</f>
        <v/>
      </c>
      <c r="H36" s="58">
        <f>IF(AY36=8,SUMIF(MCDM_Checks!$A$2:$A$1417,$A36,MCDM_Checks!$AE$2:$AE$1417),"")</f>
        <v/>
      </c>
      <c r="I36" s="55">
        <f>SUMIF(MCDM_Checks!$A$2:$A$1417,$A36,MCDM_Checks!$AF$2:$AF$1417)/100</f>
        <v/>
      </c>
      <c r="J36" s="56">
        <f>IF(AY36=8,SUMIF(MCDM_Checks!$A$2:$A$1417,$A36,MCDM_Checks!$AG$2:$AG$1417)/100,"")</f>
        <v/>
      </c>
      <c r="K36" s="56">
        <f>SUMIF(MCDM_Checks!$A$2:$A$1417,$A36,MCDM_Checks!$AS$2:$AS$1417)/40</f>
        <v/>
      </c>
      <c r="L36" s="59">
        <f>IF(AY36=8,F36-E36,"")</f>
        <v/>
      </c>
      <c r="M36" s="56">
        <f>IF(K36=0,"",SUMIF(MCDM_Checks!$A$2:$A$1417,$A36,MCDM_Checks!$AT$2:$AT$1417)/SUMIF(MCDM_Checks!$A$2:$A$1417,$A36,MCDM_Checks!$AS$2:$AS$1417))</f>
        <v/>
      </c>
      <c r="N36" s="14">
        <f>IFERROR(INDEX(MCDM_Checks!$T$2:$T$1417,MATCH($A36&amp;"|A",MCDM_Checks!$AU$2:$AU$1417,0)),"")</f>
        <v/>
      </c>
      <c r="O36" s="26">
        <f>IFERROR(INDEX(MCDM_Checks!$U$2:$U$1417,MATCH($A36&amp;"|A",MCDM_Checks!$AU$2:$AU$1417,0)),"")</f>
        <v/>
      </c>
      <c r="P36" s="14">
        <f>IFERROR(INDEX(MCDM_Checks!$T$2:$T$1417,MATCH($A36&amp;"|L",MCDM_Checks!$AU$2:$AU$1417,0)),"")</f>
        <v/>
      </c>
      <c r="Q36" s="26">
        <f>IFERROR(INDEX(MCDM_Checks!$U$2:$U$1417,MATCH($A36&amp;"|L",MCDM_Checks!$AU$2:$AU$1417,0)),"")</f>
        <v/>
      </c>
      <c r="R36" s="14">
        <f>IFERROR(INDEX(MCDM_Checks!$T$2:$T$1417,MATCH($A36&amp;"|D",MCDM_Checks!$AU$2:$AU$1417,0)),"")</f>
        <v/>
      </c>
      <c r="S36" s="26">
        <f>IFERROR(INDEX(MCDM_Checks!$U$2:$U$1417,MATCH($A36&amp;"|D",MCDM_Checks!$AU$2:$AU$1417,0)),"")</f>
        <v/>
      </c>
      <c r="T36" s="14">
        <f>IFERROR(INDEX(MCDM_Checks!$T$2:$T$1417,MATCH($A36&amp;"|C",MCDM_Checks!$AU$2:$AU$1417,0)),"")</f>
        <v/>
      </c>
      <c r="U36" s="26">
        <f>IFERROR(INDEX(MCDM_Checks!$U$2:$U$1417,MATCH($A36&amp;"|C",MCDM_Checks!$AU$2:$AU$1417,0)),"")</f>
        <v/>
      </c>
      <c r="V36" s="14">
        <f>IFERROR(INDEX(MCDM_Checks!$T$2:$T$1417,MATCH($A36&amp;"|R",MCDM_Checks!$AU$2:$AU$1417,0)),"")</f>
        <v/>
      </c>
      <c r="W36" s="26">
        <f>IFERROR(INDEX(MCDM_Checks!$U$2:$U$1417,MATCH($A36&amp;"|R",MCDM_Checks!$AU$2:$AU$1417,0)),"")</f>
        <v/>
      </c>
      <c r="X36" s="14">
        <f>IFERROR(INDEX(MCDM_Checks!$T$2:$T$1417,MATCH($A36&amp;"|M",MCDM_Checks!$AU$2:$AU$1417,0)),"")</f>
        <v/>
      </c>
      <c r="Y36" s="26">
        <f>IFERROR(INDEX(MCDM_Checks!$U$2:$U$1417,MATCH($A36&amp;"|M",MCDM_Checks!$AU$2:$AU$1417,0)),"")</f>
        <v/>
      </c>
      <c r="Z36" s="14">
        <f>IFERROR(INDEX(MCDM_Checks!$T$2:$T$1417,MATCH($A36&amp;"|V",MCDM_Checks!$AU$2:$AU$1417,0)),"")</f>
        <v/>
      </c>
      <c r="AA36" s="26">
        <f>IFERROR(INDEX(MCDM_Checks!$U$2:$U$1417,MATCH($A36&amp;"|V",MCDM_Checks!$AU$2:$AU$1417,0)),"")</f>
        <v/>
      </c>
      <c r="AB36" s="14">
        <f>IFERROR(INDEX(MCDM_Checks!$T$2:$T$1417,MATCH($A36&amp;"|E",MCDM_Checks!$AU$2:$AU$1417,0)),"")</f>
        <v/>
      </c>
      <c r="AC36" s="26">
        <f>IFERROR(INDEX(MCDM_Checks!$U$2:$U$1417,MATCH($A36&amp;"|E",MCDM_Checks!$AU$2:$AU$1417,0)),"")</f>
        <v/>
      </c>
      <c r="AD36" s="14">
        <f>IF(SUM(IF(AF36="Fail",1,0),IF(AH36="Fail",1,0),IF(AJ36="Fail",1,0),IF(AL36="Fail",1,0))&gt;0,"Ineligible",IF(SUM(IF(AF36="Pass",1,0),IF(AH36="Pass",1,0),IF(AJ36="Pass",1,0),IF(AL36="Pass",1,0))=4,"Eligible","Pending"))</f>
        <v/>
      </c>
      <c r="AE36" s="26">
        <f>IF(COUNTA(AG36,AI36,AK36,AM36)=0,"",IF(SUM(IF(AG36="Fail",1,0),IF(AI36="Fail",1,0),IF(AK36="Fail",1,0),IF(AM36="Fail",1,0))&gt;0,"Ineligible",IF(SUM(IF(AG36="Pass",1,0),IF(AI36="Pass",1,0),IF(AK36="Pass",1,0),IF(AM36="Pass",1,0))=4,"Eligible","Pending")))</f>
        <v/>
      </c>
      <c r="AF36" s="14" t="inlineStr">
        <is>
          <t>Pass</t>
        </is>
      </c>
      <c r="AG36" s="27" t="n"/>
      <c r="AH36" s="14" t="inlineStr">
        <is>
          <t>Pending</t>
        </is>
      </c>
      <c r="AI36" s="27" t="n"/>
      <c r="AJ36" s="14" t="inlineStr">
        <is>
          <t>Pending</t>
        </is>
      </c>
      <c r="AK36" s="27" t="n"/>
      <c r="AL36" s="14" t="inlineStr">
        <is>
          <t>Pending</t>
        </is>
      </c>
      <c r="AM36" s="27" t="n"/>
      <c r="AN36" s="14" t="inlineStr">
        <is>
          <t>Four-class multi-country damage detection; public training and challenge test subsets differ.</t>
        </is>
      </c>
      <c r="AO36" s="27" t="n"/>
      <c r="AP36" s="14" t="inlineStr">
        <is>
          <t>Figshare article 21431547 version 1</t>
        </is>
      </c>
      <c r="AQ36" s="27" t="n"/>
      <c r="AR36" s="14" t="inlineStr">
        <is>
          <t>Retain the six-example review's RDD2022 assignments from the version 2.0 report and its Figshare v1/paper/official-README evidence. Current README corroborates six countries, four classes, withheld test labels and a release file list. The canonical release reports 47,420 images in six countries including China, with more than 55,000 damage instances. Dataset-level CC BY 4.0 supports A3 for noncommercial research, while third-party imagery rights remain U under A4/G3. Taxonomy and annotation instructions support L1/L2. Country/class counts support C2; country/equipment context and documented limits support R1/R2 and M1/M5. Version and file lists support V1. Withheld challenge-test annotations must not be represented as publicly available labels. Country folders do not establish route-independent splits.</t>
        </is>
      </c>
      <c r="AS36" s="27" t="n"/>
      <c r="AT36" s="14" t="inlineStr">
        <is>
          <t>https://doi.org/10.6084/m9.figshare.21431547.v1</t>
        </is>
      </c>
      <c r="AU36" s="27" t="n"/>
      <c r="AV36" s="14" t="inlineStr">
        <is>
          <t>2026-09-07</t>
        </is>
      </c>
      <c r="AW36" s="27" t="n"/>
      <c r="AX36" s="27" t="n"/>
      <c r="AY36" s="14">
        <f>SUMIF(MCDM_Checks!$A$2:$A$1417,$A36,MCDM_Checks!$AR$2:$AR$1417)</f>
        <v/>
      </c>
      <c r="AZ36" s="14" t="inlineStr">
        <is>
          <t>G1: chosen release identity. G2: evaluator target/task not yet fixed. G3: no sample opened; rights may be unresolved. G4: no payload/ancestry leakage audit executed. All four gates must Pass for Eligible.</t>
        </is>
      </c>
    </row>
    <row r="37" ht="112" customHeight="1">
      <c r="A37" s="14" t="inlineStr">
        <is>
          <t>DS-036</t>
        </is>
      </c>
      <c r="B37" s="14" t="inlineStr">
        <is>
          <t>RDDC2024-ID (Crowdsourced Road Damage Detection Dataset - Indonesia)</t>
        </is>
      </c>
      <c r="C37" s="14">
        <f>IF(I37=0,"Unrated",IF(I37=1,"Resolved","Provisional"))</f>
        <v/>
      </c>
      <c r="D37" s="26">
        <f>IF(K37=0,"",IF(AY37&lt;8,"Incomplete/invalid",IF(J37=0,"Unrated",IF(J37=1,"Resolved","Provisional"))))</f>
        <v/>
      </c>
      <c r="E37" s="57">
        <f>SUMIF(MCDM_Checks!$A$2:$A$1417,$A37,MCDM_Checks!$AB$2:$AB$1417)</f>
        <v/>
      </c>
      <c r="F37" s="58">
        <f>IF(AY37=8,SUMIF(MCDM_Checks!$A$2:$A$1417,$A37,MCDM_Checks!$AC$2:$AC$1417),"")</f>
        <v/>
      </c>
      <c r="G37" s="57">
        <f>SUMIF(MCDM_Checks!$A$2:$A$1417,$A37,MCDM_Checks!$AD$2:$AD$1417)</f>
        <v/>
      </c>
      <c r="H37" s="58">
        <f>IF(AY37=8,SUMIF(MCDM_Checks!$A$2:$A$1417,$A37,MCDM_Checks!$AE$2:$AE$1417),"")</f>
        <v/>
      </c>
      <c r="I37" s="55">
        <f>SUMIF(MCDM_Checks!$A$2:$A$1417,$A37,MCDM_Checks!$AF$2:$AF$1417)/100</f>
        <v/>
      </c>
      <c r="J37" s="56">
        <f>IF(AY37=8,SUMIF(MCDM_Checks!$A$2:$A$1417,$A37,MCDM_Checks!$AG$2:$AG$1417)/100,"")</f>
        <v/>
      </c>
      <c r="K37" s="56">
        <f>SUMIF(MCDM_Checks!$A$2:$A$1417,$A37,MCDM_Checks!$AS$2:$AS$1417)/40</f>
        <v/>
      </c>
      <c r="L37" s="59">
        <f>IF(AY37=8,F37-E37,"")</f>
        <v/>
      </c>
      <c r="M37" s="56">
        <f>IF(K37=0,"",SUMIF(MCDM_Checks!$A$2:$A$1417,$A37,MCDM_Checks!$AT$2:$AT$1417)/SUMIF(MCDM_Checks!$A$2:$A$1417,$A37,MCDM_Checks!$AS$2:$AS$1417))</f>
        <v/>
      </c>
      <c r="N37" s="14">
        <f>IFERROR(INDEX(MCDM_Checks!$T$2:$T$1417,MATCH($A37&amp;"|A",MCDM_Checks!$AU$2:$AU$1417,0)),"")</f>
        <v/>
      </c>
      <c r="O37" s="26">
        <f>IFERROR(INDEX(MCDM_Checks!$U$2:$U$1417,MATCH($A37&amp;"|A",MCDM_Checks!$AU$2:$AU$1417,0)),"")</f>
        <v/>
      </c>
      <c r="P37" s="14">
        <f>IFERROR(INDEX(MCDM_Checks!$T$2:$T$1417,MATCH($A37&amp;"|L",MCDM_Checks!$AU$2:$AU$1417,0)),"")</f>
        <v/>
      </c>
      <c r="Q37" s="26">
        <f>IFERROR(INDEX(MCDM_Checks!$U$2:$U$1417,MATCH($A37&amp;"|L",MCDM_Checks!$AU$2:$AU$1417,0)),"")</f>
        <v/>
      </c>
      <c r="R37" s="14">
        <f>IFERROR(INDEX(MCDM_Checks!$T$2:$T$1417,MATCH($A37&amp;"|D",MCDM_Checks!$AU$2:$AU$1417,0)),"")</f>
        <v/>
      </c>
      <c r="S37" s="26">
        <f>IFERROR(INDEX(MCDM_Checks!$U$2:$U$1417,MATCH($A37&amp;"|D",MCDM_Checks!$AU$2:$AU$1417,0)),"")</f>
        <v/>
      </c>
      <c r="T37" s="14">
        <f>IFERROR(INDEX(MCDM_Checks!$T$2:$T$1417,MATCH($A37&amp;"|C",MCDM_Checks!$AU$2:$AU$1417,0)),"")</f>
        <v/>
      </c>
      <c r="U37" s="26">
        <f>IFERROR(INDEX(MCDM_Checks!$U$2:$U$1417,MATCH($A37&amp;"|C",MCDM_Checks!$AU$2:$AU$1417,0)),"")</f>
        <v/>
      </c>
      <c r="V37" s="14">
        <f>IFERROR(INDEX(MCDM_Checks!$T$2:$T$1417,MATCH($A37&amp;"|R",MCDM_Checks!$AU$2:$AU$1417,0)),"")</f>
        <v/>
      </c>
      <c r="W37" s="26">
        <f>IFERROR(INDEX(MCDM_Checks!$U$2:$U$1417,MATCH($A37&amp;"|R",MCDM_Checks!$AU$2:$AU$1417,0)),"")</f>
        <v/>
      </c>
      <c r="X37" s="14">
        <f>IFERROR(INDEX(MCDM_Checks!$T$2:$T$1417,MATCH($A37&amp;"|M",MCDM_Checks!$AU$2:$AU$1417,0)),"")</f>
        <v/>
      </c>
      <c r="Y37" s="26">
        <f>IFERROR(INDEX(MCDM_Checks!$U$2:$U$1417,MATCH($A37&amp;"|M",MCDM_Checks!$AU$2:$AU$1417,0)),"")</f>
        <v/>
      </c>
      <c r="Z37" s="14">
        <f>IFERROR(INDEX(MCDM_Checks!$T$2:$T$1417,MATCH($A37&amp;"|V",MCDM_Checks!$AU$2:$AU$1417,0)),"")</f>
        <v/>
      </c>
      <c r="AA37" s="26">
        <f>IFERROR(INDEX(MCDM_Checks!$U$2:$U$1417,MATCH($A37&amp;"|V",MCDM_Checks!$AU$2:$AU$1417,0)),"")</f>
        <v/>
      </c>
      <c r="AB37" s="14">
        <f>IFERROR(INDEX(MCDM_Checks!$T$2:$T$1417,MATCH($A37&amp;"|E",MCDM_Checks!$AU$2:$AU$1417,0)),"")</f>
        <v/>
      </c>
      <c r="AC37" s="26">
        <f>IFERROR(INDEX(MCDM_Checks!$U$2:$U$1417,MATCH($A37&amp;"|E",MCDM_Checks!$AU$2:$AU$1417,0)),"")</f>
        <v/>
      </c>
      <c r="AD37" s="14">
        <f>IF(SUM(IF(AF37="Fail",1,0),IF(AH37="Fail",1,0),IF(AJ37="Fail",1,0),IF(AL37="Fail",1,0))&gt;0,"Ineligible",IF(SUM(IF(AF37="Pass",1,0),IF(AH37="Pass",1,0),IF(AJ37="Pass",1,0),IF(AL37="Pass",1,0))=4,"Eligible","Pending"))</f>
        <v/>
      </c>
      <c r="AE37" s="26">
        <f>IF(COUNTA(AG37,AI37,AK37,AM37)=0,"",IF(SUM(IF(AG37="Fail",1,0),IF(AI37="Fail",1,0),IF(AK37="Fail",1,0),IF(AM37="Fail",1,0))&gt;0,"Ineligible",IF(SUM(IF(AG37="Pass",1,0),IF(AI37="Pass",1,0),IF(AK37="Pass",1,0),IF(AM37="Pass",1,0))=4,"Eligible","Pending")))</f>
        <v/>
      </c>
      <c r="AF37" s="14" t="inlineStr">
        <is>
          <t>Pass</t>
        </is>
      </c>
      <c r="AG37" s="27" t="n"/>
      <c r="AH37" s="14" t="inlineStr">
        <is>
          <t>Pending</t>
        </is>
      </c>
      <c r="AI37" s="27" t="n"/>
      <c r="AJ37" s="14" t="inlineStr">
        <is>
          <t>Pending</t>
        </is>
      </c>
      <c r="AK37" s="27" t="n"/>
      <c r="AL37" s="14" t="inlineStr">
        <is>
          <t>Pending</t>
        </is>
      </c>
      <c r="AM37" s="27" t="n"/>
      <c r="AN37" s="14" t="inlineStr">
        <is>
          <t>Object detection</t>
        </is>
      </c>
      <c r="AO37" s="27" t="n"/>
      <c r="AP37" s="14" t="inlineStr">
        <is>
          <t>Documentation snapshot; payload release not fully pinned</t>
        </is>
      </c>
      <c r="AQ37" s="27" t="n"/>
      <c r="AR37" s="14" t="inlineStr">
        <is>
          <t>RDDC2024-ID README lists five YOLO classes, class/severity guidance and 44 named contributors, Indonesian crowdsourcing, and a download archive. No measured inter-rater agreement or independent split audit was found.</t>
        </is>
      </c>
      <c r="AS37" s="27" t="n"/>
      <c r="AT37" s="14" t="inlineStr">
        <is>
          <t>https://github.com/endurancechallengeindonesia/RDDC2024-ID</t>
        </is>
      </c>
      <c r="AU37" s="27" t="n"/>
      <c r="AV37" s="14" t="inlineStr">
        <is>
          <t>2026-09-07</t>
        </is>
      </c>
      <c r="AW37" s="27" t="n"/>
      <c r="AX37" s="27" t="n"/>
      <c r="AY37" s="14">
        <f>SUMIF(MCDM_Checks!$A$2:$A$1417,$A37,MCDM_Checks!$AR$2:$AR$1417)</f>
        <v/>
      </c>
      <c r="AZ37" s="14" t="inlineStr">
        <is>
          <t>G1: chosen release identity. G2: evaluator target/task not yet fixed. G3: no sample opened; rights may be unresolved. G4: no payload/ancestry leakage audit executed. All four gates must Pass for Eligible.</t>
        </is>
      </c>
    </row>
    <row r="38" ht="112" customHeight="1">
      <c r="A38" s="14" t="inlineStr">
        <is>
          <t>DS-037</t>
        </is>
      </c>
      <c r="B38" s="14" t="inlineStr">
        <is>
          <t>Road Damage Dataset 2018 (RDD2018)</t>
        </is>
      </c>
      <c r="C38" s="14">
        <f>IF(I38=0,"Unrated",IF(I38=1,"Resolved","Provisional"))</f>
        <v/>
      </c>
      <c r="D38" s="26">
        <f>IF(K38=0,"",IF(AY38&lt;8,"Incomplete/invalid",IF(J38=0,"Unrated",IF(J38=1,"Resolved","Provisional"))))</f>
        <v/>
      </c>
      <c r="E38" s="57">
        <f>SUMIF(MCDM_Checks!$A$2:$A$1417,$A38,MCDM_Checks!$AB$2:$AB$1417)</f>
        <v/>
      </c>
      <c r="F38" s="58">
        <f>IF(AY38=8,SUMIF(MCDM_Checks!$A$2:$A$1417,$A38,MCDM_Checks!$AC$2:$AC$1417),"")</f>
        <v/>
      </c>
      <c r="G38" s="57">
        <f>SUMIF(MCDM_Checks!$A$2:$A$1417,$A38,MCDM_Checks!$AD$2:$AD$1417)</f>
        <v/>
      </c>
      <c r="H38" s="58">
        <f>IF(AY38=8,SUMIF(MCDM_Checks!$A$2:$A$1417,$A38,MCDM_Checks!$AE$2:$AE$1417),"")</f>
        <v/>
      </c>
      <c r="I38" s="55">
        <f>SUMIF(MCDM_Checks!$A$2:$A$1417,$A38,MCDM_Checks!$AF$2:$AF$1417)/100</f>
        <v/>
      </c>
      <c r="J38" s="56">
        <f>IF(AY38=8,SUMIF(MCDM_Checks!$A$2:$A$1417,$A38,MCDM_Checks!$AG$2:$AG$1417)/100,"")</f>
        <v/>
      </c>
      <c r="K38" s="56">
        <f>SUMIF(MCDM_Checks!$A$2:$A$1417,$A38,MCDM_Checks!$AS$2:$AS$1417)/40</f>
        <v/>
      </c>
      <c r="L38" s="59">
        <f>IF(AY38=8,F38-E38,"")</f>
        <v/>
      </c>
      <c r="M38" s="56">
        <f>IF(K38=0,"",SUMIF(MCDM_Checks!$A$2:$A$1417,$A38,MCDM_Checks!$AT$2:$AT$1417)/SUMIF(MCDM_Checks!$A$2:$A$1417,$A38,MCDM_Checks!$AS$2:$AS$1417))</f>
        <v/>
      </c>
      <c r="N38" s="14">
        <f>IFERROR(INDEX(MCDM_Checks!$T$2:$T$1417,MATCH($A38&amp;"|A",MCDM_Checks!$AU$2:$AU$1417,0)),"")</f>
        <v/>
      </c>
      <c r="O38" s="26">
        <f>IFERROR(INDEX(MCDM_Checks!$U$2:$U$1417,MATCH($A38&amp;"|A",MCDM_Checks!$AU$2:$AU$1417,0)),"")</f>
        <v/>
      </c>
      <c r="P38" s="14">
        <f>IFERROR(INDEX(MCDM_Checks!$T$2:$T$1417,MATCH($A38&amp;"|L",MCDM_Checks!$AU$2:$AU$1417,0)),"")</f>
        <v/>
      </c>
      <c r="Q38" s="26">
        <f>IFERROR(INDEX(MCDM_Checks!$U$2:$U$1417,MATCH($A38&amp;"|L",MCDM_Checks!$AU$2:$AU$1417,0)),"")</f>
        <v/>
      </c>
      <c r="R38" s="14">
        <f>IFERROR(INDEX(MCDM_Checks!$T$2:$T$1417,MATCH($A38&amp;"|D",MCDM_Checks!$AU$2:$AU$1417,0)),"")</f>
        <v/>
      </c>
      <c r="S38" s="26">
        <f>IFERROR(INDEX(MCDM_Checks!$U$2:$U$1417,MATCH($A38&amp;"|D",MCDM_Checks!$AU$2:$AU$1417,0)),"")</f>
        <v/>
      </c>
      <c r="T38" s="14">
        <f>IFERROR(INDEX(MCDM_Checks!$T$2:$T$1417,MATCH($A38&amp;"|C",MCDM_Checks!$AU$2:$AU$1417,0)),"")</f>
        <v/>
      </c>
      <c r="U38" s="26">
        <f>IFERROR(INDEX(MCDM_Checks!$U$2:$U$1417,MATCH($A38&amp;"|C",MCDM_Checks!$AU$2:$AU$1417,0)),"")</f>
        <v/>
      </c>
      <c r="V38" s="14">
        <f>IFERROR(INDEX(MCDM_Checks!$T$2:$T$1417,MATCH($A38&amp;"|R",MCDM_Checks!$AU$2:$AU$1417,0)),"")</f>
        <v/>
      </c>
      <c r="W38" s="26">
        <f>IFERROR(INDEX(MCDM_Checks!$U$2:$U$1417,MATCH($A38&amp;"|R",MCDM_Checks!$AU$2:$AU$1417,0)),"")</f>
        <v/>
      </c>
      <c r="X38" s="14">
        <f>IFERROR(INDEX(MCDM_Checks!$T$2:$T$1417,MATCH($A38&amp;"|M",MCDM_Checks!$AU$2:$AU$1417,0)),"")</f>
        <v/>
      </c>
      <c r="Y38" s="26">
        <f>IFERROR(INDEX(MCDM_Checks!$U$2:$U$1417,MATCH($A38&amp;"|M",MCDM_Checks!$AU$2:$AU$1417,0)),"")</f>
        <v/>
      </c>
      <c r="Z38" s="14">
        <f>IFERROR(INDEX(MCDM_Checks!$T$2:$T$1417,MATCH($A38&amp;"|V",MCDM_Checks!$AU$2:$AU$1417,0)),"")</f>
        <v/>
      </c>
      <c r="AA38" s="26">
        <f>IFERROR(INDEX(MCDM_Checks!$U$2:$U$1417,MATCH($A38&amp;"|V",MCDM_Checks!$AU$2:$AU$1417,0)),"")</f>
        <v/>
      </c>
      <c r="AB38" s="14">
        <f>IFERROR(INDEX(MCDM_Checks!$T$2:$T$1417,MATCH($A38&amp;"|E",MCDM_Checks!$AU$2:$AU$1417,0)),"")</f>
        <v/>
      </c>
      <c r="AC38" s="26">
        <f>IFERROR(INDEX(MCDM_Checks!$U$2:$U$1417,MATCH($A38&amp;"|E",MCDM_Checks!$AU$2:$AU$1417,0)),"")</f>
        <v/>
      </c>
      <c r="AD38" s="14">
        <f>IF(SUM(IF(AF38="Fail",1,0),IF(AH38="Fail",1,0),IF(AJ38="Fail",1,0),IF(AL38="Fail",1,0))&gt;0,"Ineligible",IF(SUM(IF(AF38="Pass",1,0),IF(AH38="Pass",1,0),IF(AJ38="Pass",1,0),IF(AL38="Pass",1,0))=4,"Eligible","Pending"))</f>
        <v/>
      </c>
      <c r="AE38" s="26">
        <f>IF(COUNTA(AG38,AI38,AK38,AM38)=0,"",IF(SUM(IF(AG38="Fail",1,0),IF(AI38="Fail",1,0),IF(AK38="Fail",1,0),IF(AM38="Fail",1,0))&gt;0,"Ineligible",IF(SUM(IF(AG38="Pass",1,0),IF(AI38="Pass",1,0),IF(AK38="Pass",1,0),IF(AM38="Pass",1,0))=4,"Eligible","Pending")))</f>
        <v/>
      </c>
      <c r="AF38" s="14" t="inlineStr">
        <is>
          <t>Pass</t>
        </is>
      </c>
      <c r="AG38" s="27" t="n"/>
      <c r="AH38" s="14" t="inlineStr">
        <is>
          <t>Pending</t>
        </is>
      </c>
      <c r="AI38" s="27" t="n"/>
      <c r="AJ38" s="14" t="inlineStr">
        <is>
          <t>Pending</t>
        </is>
      </c>
      <c r="AK38" s="27" t="n"/>
      <c r="AL38" s="14" t="inlineStr">
        <is>
          <t>Pending</t>
        </is>
      </c>
      <c r="AM38" s="27" t="n"/>
      <c r="AN38" s="14" t="inlineStr">
        <is>
          <t>object detection; classification; mobile inference [GPT] | object detection; classification [Test_Batch]</t>
        </is>
      </c>
      <c r="AO38" s="27" t="n"/>
      <c r="AP38" s="14" t="inlineStr">
        <is>
          <t>Documentation snapshot; payload release not fully pinned</t>
        </is>
      </c>
      <c r="AQ38" s="27" t="n"/>
      <c r="AR38" s="14" t="inlineStr">
        <is>
          <t>The official RDD2018 section and shared privacy/license statements identify smartphone road-damage data, its original publication, archive, eight-category taxonomy and face/plate blurring. Release-specific label reliability and split-unit independence require further work.</t>
        </is>
      </c>
      <c r="AS38" s="27" t="n"/>
      <c r="AT38" s="14" t="inlineStr">
        <is>
          <t>https://github.com/sekilab/RoadDamageDetector</t>
        </is>
      </c>
      <c r="AU38" s="27" t="n"/>
      <c r="AV38" s="14" t="inlineStr">
        <is>
          <t>2026-09-07</t>
        </is>
      </c>
      <c r="AW38" s="27" t="n"/>
      <c r="AX38" s="27" t="n"/>
      <c r="AY38" s="14">
        <f>SUMIF(MCDM_Checks!$A$2:$A$1417,$A38,MCDM_Checks!$AR$2:$AR$1417)</f>
        <v/>
      </c>
      <c r="AZ38" s="14" t="inlineStr">
        <is>
          <t>G1: chosen release identity. G2: evaluator target/task not yet fixed. G3: no sample opened; rights may be unresolved. G4: no payload/ancestry leakage audit executed. All four gates must Pass for Eligible.</t>
        </is>
      </c>
    </row>
    <row r="39" ht="112" customHeight="1">
      <c r="A39" s="14" t="inlineStr">
        <is>
          <t>DS-038</t>
        </is>
      </c>
      <c r="B39" s="14" t="inlineStr">
        <is>
          <t>Road Damage Dataset 2019 (RDD2019)</t>
        </is>
      </c>
      <c r="C39" s="14">
        <f>IF(I39=0,"Unrated",IF(I39=1,"Resolved","Provisional"))</f>
        <v/>
      </c>
      <c r="D39" s="26">
        <f>IF(K39=0,"",IF(AY39&lt;8,"Incomplete/invalid",IF(J39=0,"Unrated",IF(J39=1,"Resolved","Provisional"))))</f>
        <v/>
      </c>
      <c r="E39" s="57">
        <f>SUMIF(MCDM_Checks!$A$2:$A$1417,$A39,MCDM_Checks!$AB$2:$AB$1417)</f>
        <v/>
      </c>
      <c r="F39" s="58">
        <f>IF(AY39=8,SUMIF(MCDM_Checks!$A$2:$A$1417,$A39,MCDM_Checks!$AC$2:$AC$1417),"")</f>
        <v/>
      </c>
      <c r="G39" s="57">
        <f>SUMIF(MCDM_Checks!$A$2:$A$1417,$A39,MCDM_Checks!$AD$2:$AD$1417)</f>
        <v/>
      </c>
      <c r="H39" s="58">
        <f>IF(AY39=8,SUMIF(MCDM_Checks!$A$2:$A$1417,$A39,MCDM_Checks!$AE$2:$AE$1417),"")</f>
        <v/>
      </c>
      <c r="I39" s="55">
        <f>SUMIF(MCDM_Checks!$A$2:$A$1417,$A39,MCDM_Checks!$AF$2:$AF$1417)/100</f>
        <v/>
      </c>
      <c r="J39" s="56">
        <f>IF(AY39=8,SUMIF(MCDM_Checks!$A$2:$A$1417,$A39,MCDM_Checks!$AG$2:$AG$1417)/100,"")</f>
        <v/>
      </c>
      <c r="K39" s="56">
        <f>SUMIF(MCDM_Checks!$A$2:$A$1417,$A39,MCDM_Checks!$AS$2:$AS$1417)/40</f>
        <v/>
      </c>
      <c r="L39" s="59">
        <f>IF(AY39=8,F39-E39,"")</f>
        <v/>
      </c>
      <c r="M39" s="56">
        <f>IF(K39=0,"",SUMIF(MCDM_Checks!$A$2:$A$1417,$A39,MCDM_Checks!$AT$2:$AT$1417)/SUMIF(MCDM_Checks!$A$2:$A$1417,$A39,MCDM_Checks!$AS$2:$AS$1417))</f>
        <v/>
      </c>
      <c r="N39" s="14">
        <f>IFERROR(INDEX(MCDM_Checks!$T$2:$T$1417,MATCH($A39&amp;"|A",MCDM_Checks!$AU$2:$AU$1417,0)),"")</f>
        <v/>
      </c>
      <c r="O39" s="26">
        <f>IFERROR(INDEX(MCDM_Checks!$U$2:$U$1417,MATCH($A39&amp;"|A",MCDM_Checks!$AU$2:$AU$1417,0)),"")</f>
        <v/>
      </c>
      <c r="P39" s="14">
        <f>IFERROR(INDEX(MCDM_Checks!$T$2:$T$1417,MATCH($A39&amp;"|L",MCDM_Checks!$AU$2:$AU$1417,0)),"")</f>
        <v/>
      </c>
      <c r="Q39" s="26">
        <f>IFERROR(INDEX(MCDM_Checks!$U$2:$U$1417,MATCH($A39&amp;"|L",MCDM_Checks!$AU$2:$AU$1417,0)),"")</f>
        <v/>
      </c>
      <c r="R39" s="14">
        <f>IFERROR(INDEX(MCDM_Checks!$T$2:$T$1417,MATCH($A39&amp;"|D",MCDM_Checks!$AU$2:$AU$1417,0)),"")</f>
        <v/>
      </c>
      <c r="S39" s="26">
        <f>IFERROR(INDEX(MCDM_Checks!$U$2:$U$1417,MATCH($A39&amp;"|D",MCDM_Checks!$AU$2:$AU$1417,0)),"")</f>
        <v/>
      </c>
      <c r="T39" s="14">
        <f>IFERROR(INDEX(MCDM_Checks!$T$2:$T$1417,MATCH($A39&amp;"|C",MCDM_Checks!$AU$2:$AU$1417,0)),"")</f>
        <v/>
      </c>
      <c r="U39" s="26">
        <f>IFERROR(INDEX(MCDM_Checks!$U$2:$U$1417,MATCH($A39&amp;"|C",MCDM_Checks!$AU$2:$AU$1417,0)),"")</f>
        <v/>
      </c>
      <c r="V39" s="14">
        <f>IFERROR(INDEX(MCDM_Checks!$T$2:$T$1417,MATCH($A39&amp;"|R",MCDM_Checks!$AU$2:$AU$1417,0)),"")</f>
        <v/>
      </c>
      <c r="W39" s="26">
        <f>IFERROR(INDEX(MCDM_Checks!$U$2:$U$1417,MATCH($A39&amp;"|R",MCDM_Checks!$AU$2:$AU$1417,0)),"")</f>
        <v/>
      </c>
      <c r="X39" s="14">
        <f>IFERROR(INDEX(MCDM_Checks!$T$2:$T$1417,MATCH($A39&amp;"|M",MCDM_Checks!$AU$2:$AU$1417,0)),"")</f>
        <v/>
      </c>
      <c r="Y39" s="26">
        <f>IFERROR(INDEX(MCDM_Checks!$U$2:$U$1417,MATCH($A39&amp;"|M",MCDM_Checks!$AU$2:$AU$1417,0)),"")</f>
        <v/>
      </c>
      <c r="Z39" s="14">
        <f>IFERROR(INDEX(MCDM_Checks!$T$2:$T$1417,MATCH($A39&amp;"|V",MCDM_Checks!$AU$2:$AU$1417,0)),"")</f>
        <v/>
      </c>
      <c r="AA39" s="26">
        <f>IFERROR(INDEX(MCDM_Checks!$U$2:$U$1417,MATCH($A39&amp;"|V",MCDM_Checks!$AU$2:$AU$1417,0)),"")</f>
        <v/>
      </c>
      <c r="AB39" s="14">
        <f>IFERROR(INDEX(MCDM_Checks!$T$2:$T$1417,MATCH($A39&amp;"|E",MCDM_Checks!$AU$2:$AU$1417,0)),"")</f>
        <v/>
      </c>
      <c r="AC39" s="26">
        <f>IFERROR(INDEX(MCDM_Checks!$U$2:$U$1417,MATCH($A39&amp;"|E",MCDM_Checks!$AU$2:$AU$1417,0)),"")</f>
        <v/>
      </c>
      <c r="AD39" s="14">
        <f>IF(SUM(IF(AF39="Fail",1,0),IF(AH39="Fail",1,0),IF(AJ39="Fail",1,0),IF(AL39="Fail",1,0))&gt;0,"Ineligible",IF(SUM(IF(AF39="Pass",1,0),IF(AH39="Pass",1,0),IF(AJ39="Pass",1,0),IF(AL39="Pass",1,0))=4,"Eligible","Pending"))</f>
        <v/>
      </c>
      <c r="AE39" s="26">
        <f>IF(COUNTA(AG39,AI39,AK39,AM39)=0,"",IF(SUM(IF(AG39="Fail",1,0),IF(AI39="Fail",1,0),IF(AK39="Fail",1,0),IF(AM39="Fail",1,0))&gt;0,"Ineligible",IF(SUM(IF(AG39="Pass",1,0),IF(AI39="Pass",1,0),IF(AK39="Pass",1,0),IF(AM39="Pass",1,0))=4,"Eligible","Pending")))</f>
        <v/>
      </c>
      <c r="AF39" s="14" t="inlineStr">
        <is>
          <t>Pass</t>
        </is>
      </c>
      <c r="AG39" s="27" t="n"/>
      <c r="AH39" s="14" t="inlineStr">
        <is>
          <t>Pending</t>
        </is>
      </c>
      <c r="AI39" s="27" t="n"/>
      <c r="AJ39" s="14" t="inlineStr">
        <is>
          <t>Pending</t>
        </is>
      </c>
      <c r="AK39" s="27" t="n"/>
      <c r="AL39" s="14" t="inlineStr">
        <is>
          <t>Pending</t>
        </is>
      </c>
      <c r="AM39" s="27" t="n"/>
      <c r="AN39" s="14" t="inlineStr">
        <is>
          <t>object detection; data augmentation [GPT] | object detection; classification [Test_Batch]</t>
        </is>
      </c>
      <c r="AO39" s="27" t="n"/>
      <c r="AP39" s="14" t="inlineStr">
        <is>
          <t>Documentation snapshot; payload release not fully pinned</t>
        </is>
      </c>
      <c r="AQ39" s="27" t="n"/>
      <c r="AR39" s="14" t="inlineStr">
        <is>
          <t>RDD2019 section explicitly identifies GAN/Poisson-blended augmentation, Pascal VOC packaging, its paper and release archive. Do not inherit the later four-class taxonomy or assume the exact real/synthetic counts.</t>
        </is>
      </c>
      <c r="AS39" s="27" t="n"/>
      <c r="AT39" s="14" t="inlineStr">
        <is>
          <t>https://github.com/sekilab/RoadDamageDetector</t>
        </is>
      </c>
      <c r="AU39" s="27" t="n"/>
      <c r="AV39" s="14" t="inlineStr">
        <is>
          <t>2026-09-07</t>
        </is>
      </c>
      <c r="AW39" s="27" t="n"/>
      <c r="AX39" s="27" t="n"/>
      <c r="AY39" s="14">
        <f>SUMIF(MCDM_Checks!$A$2:$A$1417,$A39,MCDM_Checks!$AR$2:$AR$1417)</f>
        <v/>
      </c>
      <c r="AZ39" s="14" t="inlineStr">
        <is>
          <t>G1: chosen release identity. G2: evaluator target/task not yet fixed. G3: no sample opened; rights may be unresolved. G4: no payload/ancestry leakage audit executed. All four gates must Pass for Eligible.</t>
        </is>
      </c>
    </row>
    <row r="40" ht="112" customHeight="1">
      <c r="A40" s="14" t="inlineStr">
        <is>
          <t>DS-039</t>
        </is>
      </c>
      <c r="B40" s="14" t="inlineStr">
        <is>
          <t>RoadRutting Dataset (sekilab)</t>
        </is>
      </c>
      <c r="C40" s="14">
        <f>IF(I40=0,"Unrated",IF(I40=1,"Resolved","Provisional"))</f>
        <v/>
      </c>
      <c r="D40" s="26">
        <f>IF(K40=0,"",IF(AY40&lt;8,"Incomplete/invalid",IF(J40=0,"Unrated",IF(J40=1,"Resolved","Provisional"))))</f>
        <v/>
      </c>
      <c r="E40" s="57">
        <f>SUMIF(MCDM_Checks!$A$2:$A$1417,$A40,MCDM_Checks!$AB$2:$AB$1417)</f>
        <v/>
      </c>
      <c r="F40" s="58">
        <f>IF(AY40=8,SUMIF(MCDM_Checks!$A$2:$A$1417,$A40,MCDM_Checks!$AC$2:$AC$1417),"")</f>
        <v/>
      </c>
      <c r="G40" s="57">
        <f>SUMIF(MCDM_Checks!$A$2:$A$1417,$A40,MCDM_Checks!$AD$2:$AD$1417)</f>
        <v/>
      </c>
      <c r="H40" s="58">
        <f>IF(AY40=8,SUMIF(MCDM_Checks!$A$2:$A$1417,$A40,MCDM_Checks!$AE$2:$AE$1417),"")</f>
        <v/>
      </c>
      <c r="I40" s="55">
        <f>SUMIF(MCDM_Checks!$A$2:$A$1417,$A40,MCDM_Checks!$AF$2:$AF$1417)/100</f>
        <v/>
      </c>
      <c r="J40" s="56">
        <f>IF(AY40=8,SUMIF(MCDM_Checks!$A$2:$A$1417,$A40,MCDM_Checks!$AG$2:$AG$1417)/100,"")</f>
        <v/>
      </c>
      <c r="K40" s="56">
        <f>SUMIF(MCDM_Checks!$A$2:$A$1417,$A40,MCDM_Checks!$AS$2:$AS$1417)/40</f>
        <v/>
      </c>
      <c r="L40" s="59">
        <f>IF(AY40=8,F40-E40,"")</f>
        <v/>
      </c>
      <c r="M40" s="56">
        <f>IF(K40=0,"",SUMIF(MCDM_Checks!$A$2:$A$1417,$A40,MCDM_Checks!$AT$2:$AT$1417)/SUMIF(MCDM_Checks!$A$2:$A$1417,$A40,MCDM_Checks!$AS$2:$AS$1417))</f>
        <v/>
      </c>
      <c r="N40" s="14">
        <f>IFERROR(INDEX(MCDM_Checks!$T$2:$T$1417,MATCH($A40&amp;"|A",MCDM_Checks!$AU$2:$AU$1417,0)),"")</f>
        <v/>
      </c>
      <c r="O40" s="26">
        <f>IFERROR(INDEX(MCDM_Checks!$U$2:$U$1417,MATCH($A40&amp;"|A",MCDM_Checks!$AU$2:$AU$1417,0)),"")</f>
        <v/>
      </c>
      <c r="P40" s="14">
        <f>IFERROR(INDEX(MCDM_Checks!$T$2:$T$1417,MATCH($A40&amp;"|L",MCDM_Checks!$AU$2:$AU$1417,0)),"")</f>
        <v/>
      </c>
      <c r="Q40" s="26">
        <f>IFERROR(INDEX(MCDM_Checks!$U$2:$U$1417,MATCH($A40&amp;"|L",MCDM_Checks!$AU$2:$AU$1417,0)),"")</f>
        <v/>
      </c>
      <c r="R40" s="14">
        <f>IFERROR(INDEX(MCDM_Checks!$T$2:$T$1417,MATCH($A40&amp;"|D",MCDM_Checks!$AU$2:$AU$1417,0)),"")</f>
        <v/>
      </c>
      <c r="S40" s="26">
        <f>IFERROR(INDEX(MCDM_Checks!$U$2:$U$1417,MATCH($A40&amp;"|D",MCDM_Checks!$AU$2:$AU$1417,0)),"")</f>
        <v/>
      </c>
      <c r="T40" s="14">
        <f>IFERROR(INDEX(MCDM_Checks!$T$2:$T$1417,MATCH($A40&amp;"|C",MCDM_Checks!$AU$2:$AU$1417,0)),"")</f>
        <v/>
      </c>
      <c r="U40" s="26">
        <f>IFERROR(INDEX(MCDM_Checks!$U$2:$U$1417,MATCH($A40&amp;"|C",MCDM_Checks!$AU$2:$AU$1417,0)),"")</f>
        <v/>
      </c>
      <c r="V40" s="14">
        <f>IFERROR(INDEX(MCDM_Checks!$T$2:$T$1417,MATCH($A40&amp;"|R",MCDM_Checks!$AU$2:$AU$1417,0)),"")</f>
        <v/>
      </c>
      <c r="W40" s="26">
        <f>IFERROR(INDEX(MCDM_Checks!$U$2:$U$1417,MATCH($A40&amp;"|R",MCDM_Checks!$AU$2:$AU$1417,0)),"")</f>
        <v/>
      </c>
      <c r="X40" s="14">
        <f>IFERROR(INDEX(MCDM_Checks!$T$2:$T$1417,MATCH($A40&amp;"|M",MCDM_Checks!$AU$2:$AU$1417,0)),"")</f>
        <v/>
      </c>
      <c r="Y40" s="26">
        <f>IFERROR(INDEX(MCDM_Checks!$U$2:$U$1417,MATCH($A40&amp;"|M",MCDM_Checks!$AU$2:$AU$1417,0)),"")</f>
        <v/>
      </c>
      <c r="Z40" s="14">
        <f>IFERROR(INDEX(MCDM_Checks!$T$2:$T$1417,MATCH($A40&amp;"|V",MCDM_Checks!$AU$2:$AU$1417,0)),"")</f>
        <v/>
      </c>
      <c r="AA40" s="26">
        <f>IFERROR(INDEX(MCDM_Checks!$U$2:$U$1417,MATCH($A40&amp;"|V",MCDM_Checks!$AU$2:$AU$1417,0)),"")</f>
        <v/>
      </c>
      <c r="AB40" s="14">
        <f>IFERROR(INDEX(MCDM_Checks!$T$2:$T$1417,MATCH($A40&amp;"|E",MCDM_Checks!$AU$2:$AU$1417,0)),"")</f>
        <v/>
      </c>
      <c r="AC40" s="26">
        <f>IFERROR(INDEX(MCDM_Checks!$U$2:$U$1417,MATCH($A40&amp;"|E",MCDM_Checks!$AU$2:$AU$1417,0)),"")</f>
        <v/>
      </c>
      <c r="AD40" s="14">
        <f>IF(SUM(IF(AF40="Fail",1,0),IF(AH40="Fail",1,0),IF(AJ40="Fail",1,0),IF(AL40="Fail",1,0))&gt;0,"Ineligible",IF(SUM(IF(AF40="Pass",1,0),IF(AH40="Pass",1,0),IF(AJ40="Pass",1,0),IF(AL40="Pass",1,0))=4,"Eligible","Pending"))</f>
        <v/>
      </c>
      <c r="AE40" s="26">
        <f>IF(COUNTA(AG40,AI40,AK40,AM40)=0,"",IF(SUM(IF(AG40="Fail",1,0),IF(AI40="Fail",1,0),IF(AK40="Fail",1,0),IF(AM40="Fail",1,0))&gt;0,"Ineligible",IF(SUM(IF(AG40="Pass",1,0),IF(AI40="Pass",1,0),IF(AK40="Pass",1,0),IF(AM40="Pass",1,0))=4,"Eligible","Pending")))</f>
        <v/>
      </c>
      <c r="AF40" s="14" t="inlineStr">
        <is>
          <t>Pass</t>
        </is>
      </c>
      <c r="AG40" s="27" t="n"/>
      <c r="AH40" s="14" t="inlineStr">
        <is>
          <t>Pending</t>
        </is>
      </c>
      <c r="AI40" s="27" t="n"/>
      <c r="AJ40" s="14" t="inlineStr">
        <is>
          <t>Pending</t>
        </is>
      </c>
      <c r="AK40" s="27" t="n"/>
      <c r="AL40" s="14" t="inlineStr">
        <is>
          <t>Pending</t>
        </is>
      </c>
      <c r="AM40" s="27" t="n"/>
      <c r="AN40" s="14" t="inlineStr">
        <is>
          <t>Detection; Segmentation [Claude] | object detection; segmentation [Test_Batch]</t>
        </is>
      </c>
      <c r="AO40" s="27" t="n"/>
      <c r="AP40" s="14" t="inlineStr">
        <is>
          <t>Mendeley v8mbnvx8pv/1</t>
        </is>
      </c>
      <c r="AQ40" s="27" t="n"/>
      <c r="AR40" s="14" t="inlineStr">
        <is>
          <t>Mendeley v1 defines rutting boxes and pixel annotations, 949 images, a related paper and CC BY 4.0. Camera, geography, label review and physical rut-depth linkage are unresolved.</t>
        </is>
      </c>
      <c r="AS40" s="27" t="n"/>
      <c r="AT40" s="14" t="inlineStr">
        <is>
          <t>https://data.mendeley.com/datasets/v8mbnvx8pv/1</t>
        </is>
      </c>
      <c r="AU40" s="27" t="n"/>
      <c r="AV40" s="14" t="inlineStr">
        <is>
          <t>2026-09-07</t>
        </is>
      </c>
      <c r="AW40" s="27" t="n"/>
      <c r="AX40" s="27" t="n"/>
      <c r="AY40" s="14">
        <f>SUMIF(MCDM_Checks!$A$2:$A$1417,$A40,MCDM_Checks!$AR$2:$AR$1417)</f>
        <v/>
      </c>
      <c r="AZ40" s="14" t="inlineStr">
        <is>
          <t>G1: chosen release identity. G2: evaluator target/task not yet fixed. G3: no sample opened; rights may be unresolved. G4: no payload/ancestry leakage audit executed. All four gates must Pass for Eligible.</t>
        </is>
      </c>
    </row>
    <row r="41" ht="112" customHeight="1">
      <c r="A41" s="14" t="inlineStr">
        <is>
          <t>DS-040</t>
        </is>
      </c>
      <c r="B41" s="14" t="inlineStr">
        <is>
          <t>RTK (Road Traversing Knowledge) Dataset</t>
        </is>
      </c>
      <c r="C41" s="14">
        <f>IF(I41=0,"Unrated",IF(I41=1,"Resolved","Provisional"))</f>
        <v/>
      </c>
      <c r="D41" s="26">
        <f>IF(K41=0,"",IF(AY41&lt;8,"Incomplete/invalid",IF(J41=0,"Unrated",IF(J41=1,"Resolved","Provisional"))))</f>
        <v/>
      </c>
      <c r="E41" s="57">
        <f>SUMIF(MCDM_Checks!$A$2:$A$1417,$A41,MCDM_Checks!$AB$2:$AB$1417)</f>
        <v/>
      </c>
      <c r="F41" s="58">
        <f>IF(AY41=8,SUMIF(MCDM_Checks!$A$2:$A$1417,$A41,MCDM_Checks!$AC$2:$AC$1417),"")</f>
        <v/>
      </c>
      <c r="G41" s="57">
        <f>SUMIF(MCDM_Checks!$A$2:$A$1417,$A41,MCDM_Checks!$AD$2:$AD$1417)</f>
        <v/>
      </c>
      <c r="H41" s="58">
        <f>IF(AY41=8,SUMIF(MCDM_Checks!$A$2:$A$1417,$A41,MCDM_Checks!$AE$2:$AE$1417),"")</f>
        <v/>
      </c>
      <c r="I41" s="55">
        <f>SUMIF(MCDM_Checks!$A$2:$A$1417,$A41,MCDM_Checks!$AF$2:$AF$1417)/100</f>
        <v/>
      </c>
      <c r="J41" s="56">
        <f>IF(AY41=8,SUMIF(MCDM_Checks!$A$2:$A$1417,$A41,MCDM_Checks!$AG$2:$AG$1417)/100,"")</f>
        <v/>
      </c>
      <c r="K41" s="56">
        <f>SUMIF(MCDM_Checks!$A$2:$A$1417,$A41,MCDM_Checks!$AS$2:$AS$1417)/40</f>
        <v/>
      </c>
      <c r="L41" s="59">
        <f>IF(AY41=8,F41-E41,"")</f>
        <v/>
      </c>
      <c r="M41" s="56">
        <f>IF(K41=0,"",SUMIF(MCDM_Checks!$A$2:$A$1417,$A41,MCDM_Checks!$AT$2:$AT$1417)/SUMIF(MCDM_Checks!$A$2:$A$1417,$A41,MCDM_Checks!$AS$2:$AS$1417))</f>
        <v/>
      </c>
      <c r="N41" s="14">
        <f>IFERROR(INDEX(MCDM_Checks!$T$2:$T$1417,MATCH($A41&amp;"|A",MCDM_Checks!$AU$2:$AU$1417,0)),"")</f>
        <v/>
      </c>
      <c r="O41" s="26">
        <f>IFERROR(INDEX(MCDM_Checks!$U$2:$U$1417,MATCH($A41&amp;"|A",MCDM_Checks!$AU$2:$AU$1417,0)),"")</f>
        <v/>
      </c>
      <c r="P41" s="14">
        <f>IFERROR(INDEX(MCDM_Checks!$T$2:$T$1417,MATCH($A41&amp;"|L",MCDM_Checks!$AU$2:$AU$1417,0)),"")</f>
        <v/>
      </c>
      <c r="Q41" s="26">
        <f>IFERROR(INDEX(MCDM_Checks!$U$2:$U$1417,MATCH($A41&amp;"|L",MCDM_Checks!$AU$2:$AU$1417,0)),"")</f>
        <v/>
      </c>
      <c r="R41" s="14">
        <f>IFERROR(INDEX(MCDM_Checks!$T$2:$T$1417,MATCH($A41&amp;"|D",MCDM_Checks!$AU$2:$AU$1417,0)),"")</f>
        <v/>
      </c>
      <c r="S41" s="26">
        <f>IFERROR(INDEX(MCDM_Checks!$U$2:$U$1417,MATCH($A41&amp;"|D",MCDM_Checks!$AU$2:$AU$1417,0)),"")</f>
        <v/>
      </c>
      <c r="T41" s="14">
        <f>IFERROR(INDEX(MCDM_Checks!$T$2:$T$1417,MATCH($A41&amp;"|C",MCDM_Checks!$AU$2:$AU$1417,0)),"")</f>
        <v/>
      </c>
      <c r="U41" s="26">
        <f>IFERROR(INDEX(MCDM_Checks!$U$2:$U$1417,MATCH($A41&amp;"|C",MCDM_Checks!$AU$2:$AU$1417,0)),"")</f>
        <v/>
      </c>
      <c r="V41" s="14">
        <f>IFERROR(INDEX(MCDM_Checks!$T$2:$T$1417,MATCH($A41&amp;"|R",MCDM_Checks!$AU$2:$AU$1417,0)),"")</f>
        <v/>
      </c>
      <c r="W41" s="26">
        <f>IFERROR(INDEX(MCDM_Checks!$U$2:$U$1417,MATCH($A41&amp;"|R",MCDM_Checks!$AU$2:$AU$1417,0)),"")</f>
        <v/>
      </c>
      <c r="X41" s="14">
        <f>IFERROR(INDEX(MCDM_Checks!$T$2:$T$1417,MATCH($A41&amp;"|M",MCDM_Checks!$AU$2:$AU$1417,0)),"")</f>
        <v/>
      </c>
      <c r="Y41" s="26">
        <f>IFERROR(INDEX(MCDM_Checks!$U$2:$U$1417,MATCH($A41&amp;"|M",MCDM_Checks!$AU$2:$AU$1417,0)),"")</f>
        <v/>
      </c>
      <c r="Z41" s="14">
        <f>IFERROR(INDEX(MCDM_Checks!$T$2:$T$1417,MATCH($A41&amp;"|V",MCDM_Checks!$AU$2:$AU$1417,0)),"")</f>
        <v/>
      </c>
      <c r="AA41" s="26">
        <f>IFERROR(INDEX(MCDM_Checks!$U$2:$U$1417,MATCH($A41&amp;"|V",MCDM_Checks!$AU$2:$AU$1417,0)),"")</f>
        <v/>
      </c>
      <c r="AB41" s="14">
        <f>IFERROR(INDEX(MCDM_Checks!$T$2:$T$1417,MATCH($A41&amp;"|E",MCDM_Checks!$AU$2:$AU$1417,0)),"")</f>
        <v/>
      </c>
      <c r="AC41" s="26">
        <f>IFERROR(INDEX(MCDM_Checks!$U$2:$U$1417,MATCH($A41&amp;"|E",MCDM_Checks!$AU$2:$AU$1417,0)),"")</f>
        <v/>
      </c>
      <c r="AD41" s="14">
        <f>IF(SUM(IF(AF41="Fail",1,0),IF(AH41="Fail",1,0),IF(AJ41="Fail",1,0),IF(AL41="Fail",1,0))&gt;0,"Ineligible",IF(SUM(IF(AF41="Pass",1,0),IF(AH41="Pass",1,0),IF(AJ41="Pass",1,0),IF(AL41="Pass",1,0))=4,"Eligible","Pending"))</f>
        <v/>
      </c>
      <c r="AE41" s="26">
        <f>IF(COUNTA(AG41,AI41,AK41,AM41)=0,"",IF(SUM(IF(AG41="Fail",1,0),IF(AI41="Fail",1,0),IF(AK41="Fail",1,0),IF(AM41="Fail",1,0))&gt;0,"Ineligible",IF(SUM(IF(AG41="Pass",1,0),IF(AI41="Pass",1,0),IF(AK41="Pass",1,0),IF(AM41="Pass",1,0))=4,"Eligible","Pending")))</f>
        <v/>
      </c>
      <c r="AF41" s="14" t="inlineStr">
        <is>
          <t>Pass</t>
        </is>
      </c>
      <c r="AG41" s="27" t="n"/>
      <c r="AH41" s="14" t="inlineStr">
        <is>
          <t>Pending</t>
        </is>
      </c>
      <c r="AI41" s="27" t="n"/>
      <c r="AJ41" s="14" t="inlineStr">
        <is>
          <t>Pending</t>
        </is>
      </c>
      <c r="AK41" s="27" t="n"/>
      <c r="AL41" s="14" t="inlineStr">
        <is>
          <t>Pending</t>
        </is>
      </c>
      <c r="AM41" s="27" t="n"/>
      <c r="AN41" s="14" t="inlineStr">
        <is>
          <t>Segmentation; Classification [Claude] | Semantic segmentation;Road surface classification [Claude] | Classification;Road surface type and condition recognition [Claude] | Classification;Road-surface quality recognition [GPT]</t>
        </is>
      </c>
      <c r="AO41" s="27" t="n"/>
      <c r="AP41" s="14" t="inlineStr">
        <is>
          <t>Mendeley hssswvmjwf/1</t>
        </is>
      </c>
      <c r="AQ41" s="27" t="n"/>
      <c r="AR41" s="14" t="inlineStr">
        <is>
          <t>RTK v1 describes annotated road/surface/damage classes, 701 annotated frames, Brazil rural collection restricted to daylight/good weather and CC BY 4.0. Counts from larger parent collections are not used as annotated sample counts.</t>
        </is>
      </c>
      <c r="AS41" s="27" t="n"/>
      <c r="AT41" s="14" t="inlineStr">
        <is>
          <t>https://data.mendeley.com/datasets/hssswvmjwf/1</t>
        </is>
      </c>
      <c r="AU41" s="27" t="n"/>
      <c r="AV41" s="14" t="inlineStr">
        <is>
          <t>2026-09-07</t>
        </is>
      </c>
      <c r="AW41" s="27" t="n"/>
      <c r="AX41" s="27" t="n"/>
      <c r="AY41" s="14">
        <f>SUMIF(MCDM_Checks!$A$2:$A$1417,$A41,MCDM_Checks!$AR$2:$AR$1417)</f>
        <v/>
      </c>
      <c r="AZ41" s="14" t="inlineStr">
        <is>
          <t>G1: chosen release identity. G2: evaluator target/task not yet fixed. G3: no sample opened; rights may be unresolved. G4: no payload/ancestry leakage audit executed. All four gates must Pass for Eligible.</t>
        </is>
      </c>
    </row>
    <row r="42" ht="112" customHeight="1">
      <c r="A42" s="14" t="inlineStr">
        <is>
          <t>DS-041</t>
        </is>
      </c>
      <c r="B42" s="14" t="inlineStr">
        <is>
          <t>SEU Asphalt Pavement Crack Dataset (transverse/longitudinal/net cracks)</t>
        </is>
      </c>
      <c r="C42" s="14">
        <f>IF(I42=0,"Unrated",IF(I42=1,"Resolved","Provisional"))</f>
        <v/>
      </c>
      <c r="D42" s="26">
        <f>IF(K42=0,"",IF(AY42&lt;8,"Incomplete/invalid",IF(J42=0,"Unrated",IF(J42=1,"Resolved","Provisional"))))</f>
        <v/>
      </c>
      <c r="E42" s="57">
        <f>SUMIF(MCDM_Checks!$A$2:$A$1417,$A42,MCDM_Checks!$AB$2:$AB$1417)</f>
        <v/>
      </c>
      <c r="F42" s="58">
        <f>IF(AY42=8,SUMIF(MCDM_Checks!$A$2:$A$1417,$A42,MCDM_Checks!$AC$2:$AC$1417),"")</f>
        <v/>
      </c>
      <c r="G42" s="57">
        <f>SUMIF(MCDM_Checks!$A$2:$A$1417,$A42,MCDM_Checks!$AD$2:$AD$1417)</f>
        <v/>
      </c>
      <c r="H42" s="58">
        <f>IF(AY42=8,SUMIF(MCDM_Checks!$A$2:$A$1417,$A42,MCDM_Checks!$AE$2:$AE$1417),"")</f>
        <v/>
      </c>
      <c r="I42" s="55">
        <f>SUMIF(MCDM_Checks!$A$2:$A$1417,$A42,MCDM_Checks!$AF$2:$AF$1417)/100</f>
        <v/>
      </c>
      <c r="J42" s="56">
        <f>IF(AY42=8,SUMIF(MCDM_Checks!$A$2:$A$1417,$A42,MCDM_Checks!$AG$2:$AG$1417)/100,"")</f>
        <v/>
      </c>
      <c r="K42" s="56">
        <f>SUMIF(MCDM_Checks!$A$2:$A$1417,$A42,MCDM_Checks!$AS$2:$AS$1417)/40</f>
        <v/>
      </c>
      <c r="L42" s="59">
        <f>IF(AY42=8,F42-E42,"")</f>
        <v/>
      </c>
      <c r="M42" s="56">
        <f>IF(K42=0,"",SUMIF(MCDM_Checks!$A$2:$A$1417,$A42,MCDM_Checks!$AT$2:$AT$1417)/SUMIF(MCDM_Checks!$A$2:$A$1417,$A42,MCDM_Checks!$AS$2:$AS$1417))</f>
        <v/>
      </c>
      <c r="N42" s="14">
        <f>IFERROR(INDEX(MCDM_Checks!$T$2:$T$1417,MATCH($A42&amp;"|A",MCDM_Checks!$AU$2:$AU$1417,0)),"")</f>
        <v/>
      </c>
      <c r="O42" s="26">
        <f>IFERROR(INDEX(MCDM_Checks!$U$2:$U$1417,MATCH($A42&amp;"|A",MCDM_Checks!$AU$2:$AU$1417,0)),"")</f>
        <v/>
      </c>
      <c r="P42" s="14">
        <f>IFERROR(INDEX(MCDM_Checks!$T$2:$T$1417,MATCH($A42&amp;"|L",MCDM_Checks!$AU$2:$AU$1417,0)),"")</f>
        <v/>
      </c>
      <c r="Q42" s="26">
        <f>IFERROR(INDEX(MCDM_Checks!$U$2:$U$1417,MATCH($A42&amp;"|L",MCDM_Checks!$AU$2:$AU$1417,0)),"")</f>
        <v/>
      </c>
      <c r="R42" s="14">
        <f>IFERROR(INDEX(MCDM_Checks!$T$2:$T$1417,MATCH($A42&amp;"|D",MCDM_Checks!$AU$2:$AU$1417,0)),"")</f>
        <v/>
      </c>
      <c r="S42" s="26">
        <f>IFERROR(INDEX(MCDM_Checks!$U$2:$U$1417,MATCH($A42&amp;"|D",MCDM_Checks!$AU$2:$AU$1417,0)),"")</f>
        <v/>
      </c>
      <c r="T42" s="14">
        <f>IFERROR(INDEX(MCDM_Checks!$T$2:$T$1417,MATCH($A42&amp;"|C",MCDM_Checks!$AU$2:$AU$1417,0)),"")</f>
        <v/>
      </c>
      <c r="U42" s="26">
        <f>IFERROR(INDEX(MCDM_Checks!$U$2:$U$1417,MATCH($A42&amp;"|C",MCDM_Checks!$AU$2:$AU$1417,0)),"")</f>
        <v/>
      </c>
      <c r="V42" s="14">
        <f>IFERROR(INDEX(MCDM_Checks!$T$2:$T$1417,MATCH($A42&amp;"|R",MCDM_Checks!$AU$2:$AU$1417,0)),"")</f>
        <v/>
      </c>
      <c r="W42" s="26">
        <f>IFERROR(INDEX(MCDM_Checks!$U$2:$U$1417,MATCH($A42&amp;"|R",MCDM_Checks!$AU$2:$AU$1417,0)),"")</f>
        <v/>
      </c>
      <c r="X42" s="14">
        <f>IFERROR(INDEX(MCDM_Checks!$T$2:$T$1417,MATCH($A42&amp;"|M",MCDM_Checks!$AU$2:$AU$1417,0)),"")</f>
        <v/>
      </c>
      <c r="Y42" s="26">
        <f>IFERROR(INDEX(MCDM_Checks!$U$2:$U$1417,MATCH($A42&amp;"|M",MCDM_Checks!$AU$2:$AU$1417,0)),"")</f>
        <v/>
      </c>
      <c r="Z42" s="14">
        <f>IFERROR(INDEX(MCDM_Checks!$T$2:$T$1417,MATCH($A42&amp;"|V",MCDM_Checks!$AU$2:$AU$1417,0)),"")</f>
        <v/>
      </c>
      <c r="AA42" s="26">
        <f>IFERROR(INDEX(MCDM_Checks!$U$2:$U$1417,MATCH($A42&amp;"|V",MCDM_Checks!$AU$2:$AU$1417,0)),"")</f>
        <v/>
      </c>
      <c r="AB42" s="14">
        <f>IFERROR(INDEX(MCDM_Checks!$T$2:$T$1417,MATCH($A42&amp;"|E",MCDM_Checks!$AU$2:$AU$1417,0)),"")</f>
        <v/>
      </c>
      <c r="AC42" s="26">
        <f>IFERROR(INDEX(MCDM_Checks!$U$2:$U$1417,MATCH($A42&amp;"|E",MCDM_Checks!$AU$2:$AU$1417,0)),"")</f>
        <v/>
      </c>
      <c r="AD42" s="14">
        <f>IF(SUM(IF(AF42="Fail",1,0),IF(AH42="Fail",1,0),IF(AJ42="Fail",1,0),IF(AL42="Fail",1,0))&gt;0,"Ineligible",IF(SUM(IF(AF42="Pass",1,0),IF(AH42="Pass",1,0),IF(AJ42="Pass",1,0),IF(AL42="Pass",1,0))=4,"Eligible","Pending"))</f>
        <v/>
      </c>
      <c r="AE42" s="26">
        <f>IF(COUNTA(AG42,AI42,AK42,AM42)=0,"",IF(SUM(IF(AG42="Fail",1,0),IF(AI42="Fail",1,0),IF(AK42="Fail",1,0),IF(AM42="Fail",1,0))&gt;0,"Ineligible",IF(SUM(IF(AG42="Pass",1,0),IF(AI42="Pass",1,0),IF(AK42="Pass",1,0),IF(AM42="Pass",1,0))=4,"Eligible","Pending")))</f>
        <v/>
      </c>
      <c r="AF42" s="14" t="inlineStr">
        <is>
          <t>Pass</t>
        </is>
      </c>
      <c r="AG42" s="27" t="n"/>
      <c r="AH42" s="14" t="inlineStr">
        <is>
          <t>Pending</t>
        </is>
      </c>
      <c r="AI42" s="27" t="n"/>
      <c r="AJ42" s="14" t="inlineStr">
        <is>
          <t>Pending</t>
        </is>
      </c>
      <c r="AK42" s="27" t="n"/>
      <c r="AL42" s="14" t="inlineStr">
        <is>
          <t>Pending</t>
        </is>
      </c>
      <c r="AM42" s="27" t="n"/>
      <c r="AN42" s="14" t="inlineStr">
        <is>
          <t>NR</t>
        </is>
      </c>
      <c r="AO42" s="27" t="n"/>
      <c r="AP42" s="14" t="inlineStr">
        <is>
          <t>Documentation snapshot; payload release not fully pinned</t>
        </is>
      </c>
      <c r="AQ42" s="27" t="n"/>
      <c r="AR42" s="14" t="inlineStr">
        <is>
          <t>README names transverse, longitudinal and net cracks but explicitly postpones image publication until the article is received. Complete release access is not established.</t>
        </is>
      </c>
      <c r="AS42" s="27" t="n"/>
      <c r="AT42" s="14" t="inlineStr">
        <is>
          <t>https://github.com/SEUxia/Asphalt-pavement-crack-dataset</t>
        </is>
      </c>
      <c r="AU42" s="27" t="n"/>
      <c r="AV42" s="14" t="inlineStr">
        <is>
          <t>2026-09-07</t>
        </is>
      </c>
      <c r="AW42" s="27" t="n"/>
      <c r="AX42" s="27" t="n"/>
      <c r="AY42" s="14">
        <f>SUMIF(MCDM_Checks!$A$2:$A$1417,$A42,MCDM_Checks!$AR$2:$AR$1417)</f>
        <v/>
      </c>
      <c r="AZ42" s="14" t="inlineStr">
        <is>
          <t>G1: chosen release identity. G2: evaluator target/task not yet fixed. G3: no sample opened; rights may be unresolved. G4: no payload/ancestry leakage audit executed. All four gates must Pass for Eligible.</t>
        </is>
      </c>
    </row>
    <row r="43" ht="112" customHeight="1">
      <c r="A43" s="14" t="inlineStr">
        <is>
          <t>DS-042</t>
        </is>
      </c>
      <c r="B43" s="14" t="inlineStr">
        <is>
          <t>SoV Pothole Dataset</t>
        </is>
      </c>
      <c r="C43" s="14">
        <f>IF(I43=0,"Unrated",IF(I43=1,"Resolved","Provisional"))</f>
        <v/>
      </c>
      <c r="D43" s="26">
        <f>IF(K43=0,"",IF(AY43&lt;8,"Incomplete/invalid",IF(J43=0,"Unrated",IF(J43=1,"Resolved","Provisional"))))</f>
        <v/>
      </c>
      <c r="E43" s="57">
        <f>SUMIF(MCDM_Checks!$A$2:$A$1417,$A43,MCDM_Checks!$AB$2:$AB$1417)</f>
        <v/>
      </c>
      <c r="F43" s="58">
        <f>IF(AY43=8,SUMIF(MCDM_Checks!$A$2:$A$1417,$A43,MCDM_Checks!$AC$2:$AC$1417),"")</f>
        <v/>
      </c>
      <c r="G43" s="57">
        <f>SUMIF(MCDM_Checks!$A$2:$A$1417,$A43,MCDM_Checks!$AD$2:$AD$1417)</f>
        <v/>
      </c>
      <c r="H43" s="58">
        <f>IF(AY43=8,SUMIF(MCDM_Checks!$A$2:$A$1417,$A43,MCDM_Checks!$AE$2:$AE$1417),"")</f>
        <v/>
      </c>
      <c r="I43" s="55">
        <f>SUMIF(MCDM_Checks!$A$2:$A$1417,$A43,MCDM_Checks!$AF$2:$AF$1417)/100</f>
        <v/>
      </c>
      <c r="J43" s="56">
        <f>IF(AY43=8,SUMIF(MCDM_Checks!$A$2:$A$1417,$A43,MCDM_Checks!$AG$2:$AG$1417)/100,"")</f>
        <v/>
      </c>
      <c r="K43" s="56">
        <f>SUMIF(MCDM_Checks!$A$2:$A$1417,$A43,MCDM_Checks!$AS$2:$AS$1417)/40</f>
        <v/>
      </c>
      <c r="L43" s="59">
        <f>IF(AY43=8,F43-E43,"")</f>
        <v/>
      </c>
      <c r="M43" s="56">
        <f>IF(K43=0,"",SUMIF(MCDM_Checks!$A$2:$A$1417,$A43,MCDM_Checks!$AT$2:$AT$1417)/SUMIF(MCDM_Checks!$A$2:$A$1417,$A43,MCDM_Checks!$AS$2:$AS$1417))</f>
        <v/>
      </c>
      <c r="N43" s="14">
        <f>IFERROR(INDEX(MCDM_Checks!$T$2:$T$1417,MATCH($A43&amp;"|A",MCDM_Checks!$AU$2:$AU$1417,0)),"")</f>
        <v/>
      </c>
      <c r="O43" s="26">
        <f>IFERROR(INDEX(MCDM_Checks!$U$2:$U$1417,MATCH($A43&amp;"|A",MCDM_Checks!$AU$2:$AU$1417,0)),"")</f>
        <v/>
      </c>
      <c r="P43" s="14">
        <f>IFERROR(INDEX(MCDM_Checks!$T$2:$T$1417,MATCH($A43&amp;"|L",MCDM_Checks!$AU$2:$AU$1417,0)),"")</f>
        <v/>
      </c>
      <c r="Q43" s="26">
        <f>IFERROR(INDEX(MCDM_Checks!$U$2:$U$1417,MATCH($A43&amp;"|L",MCDM_Checks!$AU$2:$AU$1417,0)),"")</f>
        <v/>
      </c>
      <c r="R43" s="14">
        <f>IFERROR(INDEX(MCDM_Checks!$T$2:$T$1417,MATCH($A43&amp;"|D",MCDM_Checks!$AU$2:$AU$1417,0)),"")</f>
        <v/>
      </c>
      <c r="S43" s="26">
        <f>IFERROR(INDEX(MCDM_Checks!$U$2:$U$1417,MATCH($A43&amp;"|D",MCDM_Checks!$AU$2:$AU$1417,0)),"")</f>
        <v/>
      </c>
      <c r="T43" s="14">
        <f>IFERROR(INDEX(MCDM_Checks!$T$2:$T$1417,MATCH($A43&amp;"|C",MCDM_Checks!$AU$2:$AU$1417,0)),"")</f>
        <v/>
      </c>
      <c r="U43" s="26">
        <f>IFERROR(INDEX(MCDM_Checks!$U$2:$U$1417,MATCH($A43&amp;"|C",MCDM_Checks!$AU$2:$AU$1417,0)),"")</f>
        <v/>
      </c>
      <c r="V43" s="14">
        <f>IFERROR(INDEX(MCDM_Checks!$T$2:$T$1417,MATCH($A43&amp;"|R",MCDM_Checks!$AU$2:$AU$1417,0)),"")</f>
        <v/>
      </c>
      <c r="W43" s="26">
        <f>IFERROR(INDEX(MCDM_Checks!$U$2:$U$1417,MATCH($A43&amp;"|R",MCDM_Checks!$AU$2:$AU$1417,0)),"")</f>
        <v/>
      </c>
      <c r="X43" s="14">
        <f>IFERROR(INDEX(MCDM_Checks!$T$2:$T$1417,MATCH($A43&amp;"|M",MCDM_Checks!$AU$2:$AU$1417,0)),"")</f>
        <v/>
      </c>
      <c r="Y43" s="26">
        <f>IFERROR(INDEX(MCDM_Checks!$U$2:$U$1417,MATCH($A43&amp;"|M",MCDM_Checks!$AU$2:$AU$1417,0)),"")</f>
        <v/>
      </c>
      <c r="Z43" s="14">
        <f>IFERROR(INDEX(MCDM_Checks!$T$2:$T$1417,MATCH($A43&amp;"|V",MCDM_Checks!$AU$2:$AU$1417,0)),"")</f>
        <v/>
      </c>
      <c r="AA43" s="26">
        <f>IFERROR(INDEX(MCDM_Checks!$U$2:$U$1417,MATCH($A43&amp;"|V",MCDM_Checks!$AU$2:$AU$1417,0)),"")</f>
        <v/>
      </c>
      <c r="AB43" s="14">
        <f>IFERROR(INDEX(MCDM_Checks!$T$2:$T$1417,MATCH($A43&amp;"|E",MCDM_Checks!$AU$2:$AU$1417,0)),"")</f>
        <v/>
      </c>
      <c r="AC43" s="26">
        <f>IFERROR(INDEX(MCDM_Checks!$U$2:$U$1417,MATCH($A43&amp;"|E",MCDM_Checks!$AU$2:$AU$1417,0)),"")</f>
        <v/>
      </c>
      <c r="AD43" s="14">
        <f>IF(SUM(IF(AF43="Fail",1,0),IF(AH43="Fail",1,0),IF(AJ43="Fail",1,0),IF(AL43="Fail",1,0))&gt;0,"Ineligible",IF(SUM(IF(AF43="Pass",1,0),IF(AH43="Pass",1,0),IF(AJ43="Pass",1,0),IF(AL43="Pass",1,0))=4,"Eligible","Pending"))</f>
        <v/>
      </c>
      <c r="AE43" s="26">
        <f>IF(COUNTA(AG43,AI43,AK43,AM43)=0,"",IF(SUM(IF(AG43="Fail",1,0),IF(AI43="Fail",1,0),IF(AK43="Fail",1,0),IF(AM43="Fail",1,0))&gt;0,"Ineligible",IF(SUM(IF(AG43="Pass",1,0),IF(AI43="Pass",1,0),IF(AK43="Pass",1,0),IF(AM43="Pass",1,0))=4,"Eligible","Pending")))</f>
        <v/>
      </c>
      <c r="AF43" s="14" t="inlineStr">
        <is>
          <t>Pass</t>
        </is>
      </c>
      <c r="AG43" s="27" t="n"/>
      <c r="AH43" s="14" t="inlineStr">
        <is>
          <t>Pending</t>
        </is>
      </c>
      <c r="AI43" s="27" t="n"/>
      <c r="AJ43" s="14" t="inlineStr">
        <is>
          <t>Pending</t>
        </is>
      </c>
      <c r="AK43" s="27" t="n"/>
      <c r="AL43" s="14" t="inlineStr">
        <is>
          <t>Pending</t>
        </is>
      </c>
      <c r="AM43" s="27" t="n"/>
      <c r="AN43" s="14" t="inlineStr">
        <is>
          <t>object detection; depth-assisted pothole detection</t>
        </is>
      </c>
      <c r="AO43" s="27" t="n"/>
      <c r="AP43" s="14" t="inlineStr">
        <is>
          <t>Documentation snapshot; payload release not fully pinned</t>
        </is>
      </c>
      <c r="AQ43" s="27" t="n"/>
      <c r="AR43" s="14" t="inlineStr">
        <is>
          <t>SoV README separates 447 original stereo captures from four sequences and a 1,490-image compiled corpus; it lists parent sources, two targets and augmentation. Exact release scope, full download route and component licenses need resolution.</t>
        </is>
      </c>
      <c r="AS43" s="27" t="n"/>
      <c r="AT43" s="14" t="inlineStr">
        <is>
          <t>https://github.com/achireistefan/Pothole-Detection</t>
        </is>
      </c>
      <c r="AU43" s="27" t="n"/>
      <c r="AV43" s="14" t="inlineStr">
        <is>
          <t>2026-09-07</t>
        </is>
      </c>
      <c r="AW43" s="27" t="n"/>
      <c r="AX43" s="27" t="n"/>
      <c r="AY43" s="14">
        <f>SUMIF(MCDM_Checks!$A$2:$A$1417,$A43,MCDM_Checks!$AR$2:$AR$1417)</f>
        <v/>
      </c>
      <c r="AZ43" s="14" t="inlineStr">
        <is>
          <t>G1: chosen release identity. G2: evaluator target/task not yet fixed. G3: no sample opened; rights may be unresolved. G4: no payload/ancestry leakage audit executed. All four gates must Pass for Eligible.</t>
        </is>
      </c>
    </row>
    <row r="44" ht="112" customHeight="1">
      <c r="A44" s="14" t="inlineStr">
        <is>
          <t>DS-043</t>
        </is>
      </c>
      <c r="B44" s="14" t="inlineStr">
        <is>
          <t>Stereo Pothole Datasets</t>
        </is>
      </c>
      <c r="C44" s="14">
        <f>IF(I44=0,"Unrated",IF(I44=1,"Resolved","Provisional"))</f>
        <v/>
      </c>
      <c r="D44" s="26">
        <f>IF(K44=0,"",IF(AY44&lt;8,"Incomplete/invalid",IF(J44=0,"Unrated",IF(J44=1,"Resolved","Provisional"))))</f>
        <v/>
      </c>
      <c r="E44" s="57">
        <f>SUMIF(MCDM_Checks!$A$2:$A$1417,$A44,MCDM_Checks!$AB$2:$AB$1417)</f>
        <v/>
      </c>
      <c r="F44" s="58">
        <f>IF(AY44=8,SUMIF(MCDM_Checks!$A$2:$A$1417,$A44,MCDM_Checks!$AC$2:$AC$1417),"")</f>
        <v/>
      </c>
      <c r="G44" s="57">
        <f>SUMIF(MCDM_Checks!$A$2:$A$1417,$A44,MCDM_Checks!$AD$2:$AD$1417)</f>
        <v/>
      </c>
      <c r="H44" s="58">
        <f>IF(AY44=8,SUMIF(MCDM_Checks!$A$2:$A$1417,$A44,MCDM_Checks!$AE$2:$AE$1417),"")</f>
        <v/>
      </c>
      <c r="I44" s="55">
        <f>SUMIF(MCDM_Checks!$A$2:$A$1417,$A44,MCDM_Checks!$AF$2:$AF$1417)/100</f>
        <v/>
      </c>
      <c r="J44" s="56">
        <f>IF(AY44=8,SUMIF(MCDM_Checks!$A$2:$A$1417,$A44,MCDM_Checks!$AG$2:$AG$1417)/100,"")</f>
        <v/>
      </c>
      <c r="K44" s="56">
        <f>SUMIF(MCDM_Checks!$A$2:$A$1417,$A44,MCDM_Checks!$AS$2:$AS$1417)/40</f>
        <v/>
      </c>
      <c r="L44" s="59">
        <f>IF(AY44=8,F44-E44,"")</f>
        <v/>
      </c>
      <c r="M44" s="56">
        <f>IF(K44=0,"",SUMIF(MCDM_Checks!$A$2:$A$1417,$A44,MCDM_Checks!$AT$2:$AT$1417)/SUMIF(MCDM_Checks!$A$2:$A$1417,$A44,MCDM_Checks!$AS$2:$AS$1417))</f>
        <v/>
      </c>
      <c r="N44" s="14">
        <f>IFERROR(INDEX(MCDM_Checks!$T$2:$T$1417,MATCH($A44&amp;"|A",MCDM_Checks!$AU$2:$AU$1417,0)),"")</f>
        <v/>
      </c>
      <c r="O44" s="26">
        <f>IFERROR(INDEX(MCDM_Checks!$U$2:$U$1417,MATCH($A44&amp;"|A",MCDM_Checks!$AU$2:$AU$1417,0)),"")</f>
        <v/>
      </c>
      <c r="P44" s="14">
        <f>IFERROR(INDEX(MCDM_Checks!$T$2:$T$1417,MATCH($A44&amp;"|L",MCDM_Checks!$AU$2:$AU$1417,0)),"")</f>
        <v/>
      </c>
      <c r="Q44" s="26">
        <f>IFERROR(INDEX(MCDM_Checks!$U$2:$U$1417,MATCH($A44&amp;"|L",MCDM_Checks!$AU$2:$AU$1417,0)),"")</f>
        <v/>
      </c>
      <c r="R44" s="14">
        <f>IFERROR(INDEX(MCDM_Checks!$T$2:$T$1417,MATCH($A44&amp;"|D",MCDM_Checks!$AU$2:$AU$1417,0)),"")</f>
        <v/>
      </c>
      <c r="S44" s="26">
        <f>IFERROR(INDEX(MCDM_Checks!$U$2:$U$1417,MATCH($A44&amp;"|D",MCDM_Checks!$AU$2:$AU$1417,0)),"")</f>
        <v/>
      </c>
      <c r="T44" s="14">
        <f>IFERROR(INDEX(MCDM_Checks!$T$2:$T$1417,MATCH($A44&amp;"|C",MCDM_Checks!$AU$2:$AU$1417,0)),"")</f>
        <v/>
      </c>
      <c r="U44" s="26">
        <f>IFERROR(INDEX(MCDM_Checks!$U$2:$U$1417,MATCH($A44&amp;"|C",MCDM_Checks!$AU$2:$AU$1417,0)),"")</f>
        <v/>
      </c>
      <c r="V44" s="14">
        <f>IFERROR(INDEX(MCDM_Checks!$T$2:$T$1417,MATCH($A44&amp;"|R",MCDM_Checks!$AU$2:$AU$1417,0)),"")</f>
        <v/>
      </c>
      <c r="W44" s="26">
        <f>IFERROR(INDEX(MCDM_Checks!$U$2:$U$1417,MATCH($A44&amp;"|R",MCDM_Checks!$AU$2:$AU$1417,0)),"")</f>
        <v/>
      </c>
      <c r="X44" s="14">
        <f>IFERROR(INDEX(MCDM_Checks!$T$2:$T$1417,MATCH($A44&amp;"|M",MCDM_Checks!$AU$2:$AU$1417,0)),"")</f>
        <v/>
      </c>
      <c r="Y44" s="26">
        <f>IFERROR(INDEX(MCDM_Checks!$U$2:$U$1417,MATCH($A44&amp;"|M",MCDM_Checks!$AU$2:$AU$1417,0)),"")</f>
        <v/>
      </c>
      <c r="Z44" s="14">
        <f>IFERROR(INDEX(MCDM_Checks!$T$2:$T$1417,MATCH($A44&amp;"|V",MCDM_Checks!$AU$2:$AU$1417,0)),"")</f>
        <v/>
      </c>
      <c r="AA44" s="26">
        <f>IFERROR(INDEX(MCDM_Checks!$U$2:$U$1417,MATCH($A44&amp;"|V",MCDM_Checks!$AU$2:$AU$1417,0)),"")</f>
        <v/>
      </c>
      <c r="AB44" s="14">
        <f>IFERROR(INDEX(MCDM_Checks!$T$2:$T$1417,MATCH($A44&amp;"|E",MCDM_Checks!$AU$2:$AU$1417,0)),"")</f>
        <v/>
      </c>
      <c r="AC44" s="26">
        <f>IFERROR(INDEX(MCDM_Checks!$U$2:$U$1417,MATCH($A44&amp;"|E",MCDM_Checks!$AU$2:$AU$1417,0)),"")</f>
        <v/>
      </c>
      <c r="AD44" s="14">
        <f>IF(SUM(IF(AF44="Fail",1,0),IF(AH44="Fail",1,0),IF(AJ44="Fail",1,0),IF(AL44="Fail",1,0))&gt;0,"Ineligible",IF(SUM(IF(AF44="Pass",1,0),IF(AH44="Pass",1,0),IF(AJ44="Pass",1,0),IF(AL44="Pass",1,0))=4,"Eligible","Pending"))</f>
        <v/>
      </c>
      <c r="AE44" s="26">
        <f>IF(COUNTA(AG44,AI44,AK44,AM44)=0,"",IF(SUM(IF(AG44="Fail",1,0),IF(AI44="Fail",1,0),IF(AK44="Fail",1,0),IF(AM44="Fail",1,0))&gt;0,"Ineligible",IF(SUM(IF(AG44="Pass",1,0),IF(AI44="Pass",1,0),IF(AK44="Pass",1,0),IF(AM44="Pass",1,0))=4,"Eligible","Pending")))</f>
        <v/>
      </c>
      <c r="AF44" s="14" t="inlineStr">
        <is>
          <t>Pass</t>
        </is>
      </c>
      <c r="AG44" s="27" t="n"/>
      <c r="AH44" s="14" t="inlineStr">
        <is>
          <t>Pending</t>
        </is>
      </c>
      <c r="AI44" s="27" t="n"/>
      <c r="AJ44" s="14" t="inlineStr">
        <is>
          <t>Pending</t>
        </is>
      </c>
      <c r="AK44" s="27" t="n"/>
      <c r="AL44" s="14" t="inlineStr">
        <is>
          <t>Pending</t>
        </is>
      </c>
      <c r="AM44" s="27" t="n"/>
      <c r="AN44" s="14" t="inlineStr">
        <is>
          <t>semantic segmentation; pothole detection; 3D reconstruction</t>
        </is>
      </c>
      <c r="AO44" s="27" t="n"/>
      <c r="AP44" s="14" t="inlineStr">
        <is>
          <t>Documentation snapshot; payload release not fully pinned</t>
        </is>
      </c>
      <c r="AQ44" s="27" t="n"/>
      <c r="AR44" s="14" t="inlineStr">
        <is>
          <t>Stereo Pothole README identifies the author/date, RGB/disparity/point-cloud and pixel-label forms, and named frame exclusions. Disparity transformation is documented; complete calibration and image-independent counts are not.</t>
        </is>
      </c>
      <c r="AS44" s="27" t="n"/>
      <c r="AT44" s="14" t="inlineStr">
        <is>
          <t>https://github.com/ruirangerfan/stereo_pothole_datasets</t>
        </is>
      </c>
      <c r="AU44" s="27" t="n"/>
      <c r="AV44" s="14" t="inlineStr">
        <is>
          <t>2026-09-07</t>
        </is>
      </c>
      <c r="AW44" s="27" t="n"/>
      <c r="AX44" s="27" t="n"/>
      <c r="AY44" s="14">
        <f>SUMIF(MCDM_Checks!$A$2:$A$1417,$A44,MCDM_Checks!$AR$2:$AR$1417)</f>
        <v/>
      </c>
      <c r="AZ44" s="14" t="inlineStr">
        <is>
          <t>G1: chosen release identity. G2: evaluator target/task not yet fixed. G3: no sample opened; rights may be unresolved. G4: no payload/ancestry leakage audit executed. All four gates must Pass for Eligible.</t>
        </is>
      </c>
    </row>
    <row r="45" ht="112" customHeight="1">
      <c r="A45" s="14" t="inlineStr">
        <is>
          <t>DS-044</t>
        </is>
      </c>
      <c r="B45" s="14" t="inlineStr">
        <is>
          <t>SUT-Crack (Sharif University of Technology Crack Dataset)</t>
        </is>
      </c>
      <c r="C45" s="14">
        <f>IF(I45=0,"Unrated",IF(I45=1,"Resolved","Provisional"))</f>
        <v/>
      </c>
      <c r="D45" s="26">
        <f>IF(K45=0,"",IF(AY45&lt;8,"Incomplete/invalid",IF(J45=0,"Unrated",IF(J45=1,"Resolved","Provisional"))))</f>
        <v/>
      </c>
      <c r="E45" s="57">
        <f>SUMIF(MCDM_Checks!$A$2:$A$1417,$A45,MCDM_Checks!$AB$2:$AB$1417)</f>
        <v/>
      </c>
      <c r="F45" s="58">
        <f>IF(AY45=8,SUMIF(MCDM_Checks!$A$2:$A$1417,$A45,MCDM_Checks!$AC$2:$AC$1417),"")</f>
        <v/>
      </c>
      <c r="G45" s="57">
        <f>SUMIF(MCDM_Checks!$A$2:$A$1417,$A45,MCDM_Checks!$AD$2:$AD$1417)</f>
        <v/>
      </c>
      <c r="H45" s="58">
        <f>IF(AY45=8,SUMIF(MCDM_Checks!$A$2:$A$1417,$A45,MCDM_Checks!$AE$2:$AE$1417),"")</f>
        <v/>
      </c>
      <c r="I45" s="55">
        <f>SUMIF(MCDM_Checks!$A$2:$A$1417,$A45,MCDM_Checks!$AF$2:$AF$1417)/100</f>
        <v/>
      </c>
      <c r="J45" s="56">
        <f>IF(AY45=8,SUMIF(MCDM_Checks!$A$2:$A$1417,$A45,MCDM_Checks!$AG$2:$AG$1417)/100,"")</f>
        <v/>
      </c>
      <c r="K45" s="56">
        <f>SUMIF(MCDM_Checks!$A$2:$A$1417,$A45,MCDM_Checks!$AS$2:$AS$1417)/40</f>
        <v/>
      </c>
      <c r="L45" s="59">
        <f>IF(AY45=8,F45-E45,"")</f>
        <v/>
      </c>
      <c r="M45" s="56">
        <f>IF(K45=0,"",SUMIF(MCDM_Checks!$A$2:$A$1417,$A45,MCDM_Checks!$AT$2:$AT$1417)/SUMIF(MCDM_Checks!$A$2:$A$1417,$A45,MCDM_Checks!$AS$2:$AS$1417))</f>
        <v/>
      </c>
      <c r="N45" s="14">
        <f>IFERROR(INDEX(MCDM_Checks!$T$2:$T$1417,MATCH($A45&amp;"|A",MCDM_Checks!$AU$2:$AU$1417,0)),"")</f>
        <v/>
      </c>
      <c r="O45" s="26">
        <f>IFERROR(INDEX(MCDM_Checks!$U$2:$U$1417,MATCH($A45&amp;"|A",MCDM_Checks!$AU$2:$AU$1417,0)),"")</f>
        <v/>
      </c>
      <c r="P45" s="14">
        <f>IFERROR(INDEX(MCDM_Checks!$T$2:$T$1417,MATCH($A45&amp;"|L",MCDM_Checks!$AU$2:$AU$1417,0)),"")</f>
        <v/>
      </c>
      <c r="Q45" s="26">
        <f>IFERROR(INDEX(MCDM_Checks!$U$2:$U$1417,MATCH($A45&amp;"|L",MCDM_Checks!$AU$2:$AU$1417,0)),"")</f>
        <v/>
      </c>
      <c r="R45" s="14">
        <f>IFERROR(INDEX(MCDM_Checks!$T$2:$T$1417,MATCH($A45&amp;"|D",MCDM_Checks!$AU$2:$AU$1417,0)),"")</f>
        <v/>
      </c>
      <c r="S45" s="26">
        <f>IFERROR(INDEX(MCDM_Checks!$U$2:$U$1417,MATCH($A45&amp;"|D",MCDM_Checks!$AU$2:$AU$1417,0)),"")</f>
        <v/>
      </c>
      <c r="T45" s="14">
        <f>IFERROR(INDEX(MCDM_Checks!$T$2:$T$1417,MATCH($A45&amp;"|C",MCDM_Checks!$AU$2:$AU$1417,0)),"")</f>
        <v/>
      </c>
      <c r="U45" s="26">
        <f>IFERROR(INDEX(MCDM_Checks!$U$2:$U$1417,MATCH($A45&amp;"|C",MCDM_Checks!$AU$2:$AU$1417,0)),"")</f>
        <v/>
      </c>
      <c r="V45" s="14">
        <f>IFERROR(INDEX(MCDM_Checks!$T$2:$T$1417,MATCH($A45&amp;"|R",MCDM_Checks!$AU$2:$AU$1417,0)),"")</f>
        <v/>
      </c>
      <c r="W45" s="26">
        <f>IFERROR(INDEX(MCDM_Checks!$U$2:$U$1417,MATCH($A45&amp;"|R",MCDM_Checks!$AU$2:$AU$1417,0)),"")</f>
        <v/>
      </c>
      <c r="X45" s="14">
        <f>IFERROR(INDEX(MCDM_Checks!$T$2:$T$1417,MATCH($A45&amp;"|M",MCDM_Checks!$AU$2:$AU$1417,0)),"")</f>
        <v/>
      </c>
      <c r="Y45" s="26">
        <f>IFERROR(INDEX(MCDM_Checks!$U$2:$U$1417,MATCH($A45&amp;"|M",MCDM_Checks!$AU$2:$AU$1417,0)),"")</f>
        <v/>
      </c>
      <c r="Z45" s="14">
        <f>IFERROR(INDEX(MCDM_Checks!$T$2:$T$1417,MATCH($A45&amp;"|V",MCDM_Checks!$AU$2:$AU$1417,0)),"")</f>
        <v/>
      </c>
      <c r="AA45" s="26">
        <f>IFERROR(INDEX(MCDM_Checks!$U$2:$U$1417,MATCH($A45&amp;"|V",MCDM_Checks!$AU$2:$AU$1417,0)),"")</f>
        <v/>
      </c>
      <c r="AB45" s="14">
        <f>IFERROR(INDEX(MCDM_Checks!$T$2:$T$1417,MATCH($A45&amp;"|E",MCDM_Checks!$AU$2:$AU$1417,0)),"")</f>
        <v/>
      </c>
      <c r="AC45" s="26">
        <f>IFERROR(INDEX(MCDM_Checks!$U$2:$U$1417,MATCH($A45&amp;"|E",MCDM_Checks!$AU$2:$AU$1417,0)),"")</f>
        <v/>
      </c>
      <c r="AD45" s="14">
        <f>IF(SUM(IF(AF45="Fail",1,0),IF(AH45="Fail",1,0),IF(AJ45="Fail",1,0),IF(AL45="Fail",1,0))&gt;0,"Ineligible",IF(SUM(IF(AF45="Pass",1,0),IF(AH45="Pass",1,0),IF(AJ45="Pass",1,0),IF(AL45="Pass",1,0))=4,"Eligible","Pending"))</f>
        <v/>
      </c>
      <c r="AE45" s="26">
        <f>IF(COUNTA(AG45,AI45,AK45,AM45)=0,"",IF(SUM(IF(AG45="Fail",1,0),IF(AI45="Fail",1,0),IF(AK45="Fail",1,0),IF(AM45="Fail",1,0))&gt;0,"Ineligible",IF(SUM(IF(AG45="Pass",1,0),IF(AI45="Pass",1,0),IF(AK45="Pass",1,0),IF(AM45="Pass",1,0))=4,"Eligible","Pending")))</f>
        <v/>
      </c>
      <c r="AF45" s="14" t="inlineStr">
        <is>
          <t>Pass</t>
        </is>
      </c>
      <c r="AG45" s="27" t="n"/>
      <c r="AH45" s="14" t="inlineStr">
        <is>
          <t>Pending</t>
        </is>
      </c>
      <c r="AI45" s="27" t="n"/>
      <c r="AJ45" s="14" t="inlineStr">
        <is>
          <t>Pending</t>
        </is>
      </c>
      <c r="AK45" s="27" t="n"/>
      <c r="AL45" s="14" t="inlineStr">
        <is>
          <t>Pending</t>
        </is>
      </c>
      <c r="AM45" s="27" t="n"/>
      <c r="AN45" s="14" t="inlineStr">
        <is>
          <t>Classification;Object detection;Semantic segmentation [Claude] | Classification; Detection; Segmentation [Claude/CodeX] | classification; object detection [Test_Batch]</t>
        </is>
      </c>
      <c r="AO45" s="27" t="n"/>
      <c r="AP45" s="14" t="inlineStr">
        <is>
          <t>Mendeley gsbmknrhkv/6</t>
        </is>
      </c>
      <c r="AQ45" s="27" t="n"/>
      <c r="AR45" s="14" t="inlineStr">
        <is>
          <t>SUT-Crack v6 confirms CC BY 4.0, crack tasks, 672 mm capture height and per-image latitude/longitude. A camera model, complete scale pair, version changelog and quantitative label audit are not supplied by the landing page.</t>
        </is>
      </c>
      <c r="AS45" s="27" t="n"/>
      <c r="AT45" s="14" t="inlineStr">
        <is>
          <t>https://data.mendeley.com/datasets/gsbmknrhkv/6</t>
        </is>
      </c>
      <c r="AU45" s="27" t="n"/>
      <c r="AV45" s="14" t="inlineStr">
        <is>
          <t>2026-09-07</t>
        </is>
      </c>
      <c r="AW45" s="27" t="n"/>
      <c r="AX45" s="27" t="n"/>
      <c r="AY45" s="14">
        <f>SUMIF(MCDM_Checks!$A$2:$A$1417,$A45,MCDM_Checks!$AR$2:$AR$1417)</f>
        <v/>
      </c>
      <c r="AZ45" s="14" t="inlineStr">
        <is>
          <t>G1: chosen release identity. G2: evaluator target/task not yet fixed. G3: no sample opened; rights may be unresolved. G4: no payload/ancestry leakage audit executed. All four gates must Pass for Eligible.</t>
        </is>
      </c>
    </row>
    <row r="46" ht="112" customHeight="1">
      <c r="A46" s="14" t="inlineStr">
        <is>
          <t>DS-045</t>
        </is>
      </c>
      <c r="B46" s="14" t="inlineStr">
        <is>
          <t>UAPD (UAV Asphalt Pavement Distress Dataset)</t>
        </is>
      </c>
      <c r="C46" s="14">
        <f>IF(I46=0,"Unrated",IF(I46=1,"Resolved","Provisional"))</f>
        <v/>
      </c>
      <c r="D46" s="26">
        <f>IF(K46=0,"",IF(AY46&lt;8,"Incomplete/invalid",IF(J46=0,"Unrated",IF(J46=1,"Resolved","Provisional"))))</f>
        <v/>
      </c>
      <c r="E46" s="57">
        <f>SUMIF(MCDM_Checks!$A$2:$A$1417,$A46,MCDM_Checks!$AB$2:$AB$1417)</f>
        <v/>
      </c>
      <c r="F46" s="58">
        <f>IF(AY46=8,SUMIF(MCDM_Checks!$A$2:$A$1417,$A46,MCDM_Checks!$AC$2:$AC$1417),"")</f>
        <v/>
      </c>
      <c r="G46" s="57">
        <f>SUMIF(MCDM_Checks!$A$2:$A$1417,$A46,MCDM_Checks!$AD$2:$AD$1417)</f>
        <v/>
      </c>
      <c r="H46" s="58">
        <f>IF(AY46=8,SUMIF(MCDM_Checks!$A$2:$A$1417,$A46,MCDM_Checks!$AE$2:$AE$1417),"")</f>
        <v/>
      </c>
      <c r="I46" s="55">
        <f>SUMIF(MCDM_Checks!$A$2:$A$1417,$A46,MCDM_Checks!$AF$2:$AF$1417)/100</f>
        <v/>
      </c>
      <c r="J46" s="56">
        <f>IF(AY46=8,SUMIF(MCDM_Checks!$A$2:$A$1417,$A46,MCDM_Checks!$AG$2:$AG$1417)/100,"")</f>
        <v/>
      </c>
      <c r="K46" s="56">
        <f>SUMIF(MCDM_Checks!$A$2:$A$1417,$A46,MCDM_Checks!$AS$2:$AS$1417)/40</f>
        <v/>
      </c>
      <c r="L46" s="59">
        <f>IF(AY46=8,F46-E46,"")</f>
        <v/>
      </c>
      <c r="M46" s="56">
        <f>IF(K46=0,"",SUMIF(MCDM_Checks!$A$2:$A$1417,$A46,MCDM_Checks!$AT$2:$AT$1417)/SUMIF(MCDM_Checks!$A$2:$A$1417,$A46,MCDM_Checks!$AS$2:$AS$1417))</f>
        <v/>
      </c>
      <c r="N46" s="14">
        <f>IFERROR(INDEX(MCDM_Checks!$T$2:$T$1417,MATCH($A46&amp;"|A",MCDM_Checks!$AU$2:$AU$1417,0)),"")</f>
        <v/>
      </c>
      <c r="O46" s="26">
        <f>IFERROR(INDEX(MCDM_Checks!$U$2:$U$1417,MATCH($A46&amp;"|A",MCDM_Checks!$AU$2:$AU$1417,0)),"")</f>
        <v/>
      </c>
      <c r="P46" s="14">
        <f>IFERROR(INDEX(MCDM_Checks!$T$2:$T$1417,MATCH($A46&amp;"|L",MCDM_Checks!$AU$2:$AU$1417,0)),"")</f>
        <v/>
      </c>
      <c r="Q46" s="26">
        <f>IFERROR(INDEX(MCDM_Checks!$U$2:$U$1417,MATCH($A46&amp;"|L",MCDM_Checks!$AU$2:$AU$1417,0)),"")</f>
        <v/>
      </c>
      <c r="R46" s="14">
        <f>IFERROR(INDEX(MCDM_Checks!$T$2:$T$1417,MATCH($A46&amp;"|D",MCDM_Checks!$AU$2:$AU$1417,0)),"")</f>
        <v/>
      </c>
      <c r="S46" s="26">
        <f>IFERROR(INDEX(MCDM_Checks!$U$2:$U$1417,MATCH($A46&amp;"|D",MCDM_Checks!$AU$2:$AU$1417,0)),"")</f>
        <v/>
      </c>
      <c r="T46" s="14">
        <f>IFERROR(INDEX(MCDM_Checks!$T$2:$T$1417,MATCH($A46&amp;"|C",MCDM_Checks!$AU$2:$AU$1417,0)),"")</f>
        <v/>
      </c>
      <c r="U46" s="26">
        <f>IFERROR(INDEX(MCDM_Checks!$U$2:$U$1417,MATCH($A46&amp;"|C",MCDM_Checks!$AU$2:$AU$1417,0)),"")</f>
        <v/>
      </c>
      <c r="V46" s="14">
        <f>IFERROR(INDEX(MCDM_Checks!$T$2:$T$1417,MATCH($A46&amp;"|R",MCDM_Checks!$AU$2:$AU$1417,0)),"")</f>
        <v/>
      </c>
      <c r="W46" s="26">
        <f>IFERROR(INDEX(MCDM_Checks!$U$2:$U$1417,MATCH($A46&amp;"|R",MCDM_Checks!$AU$2:$AU$1417,0)),"")</f>
        <v/>
      </c>
      <c r="X46" s="14">
        <f>IFERROR(INDEX(MCDM_Checks!$T$2:$T$1417,MATCH($A46&amp;"|M",MCDM_Checks!$AU$2:$AU$1417,0)),"")</f>
        <v/>
      </c>
      <c r="Y46" s="26">
        <f>IFERROR(INDEX(MCDM_Checks!$U$2:$U$1417,MATCH($A46&amp;"|M",MCDM_Checks!$AU$2:$AU$1417,0)),"")</f>
        <v/>
      </c>
      <c r="Z46" s="14">
        <f>IFERROR(INDEX(MCDM_Checks!$T$2:$T$1417,MATCH($A46&amp;"|V",MCDM_Checks!$AU$2:$AU$1417,0)),"")</f>
        <v/>
      </c>
      <c r="AA46" s="26">
        <f>IFERROR(INDEX(MCDM_Checks!$U$2:$U$1417,MATCH($A46&amp;"|V",MCDM_Checks!$AU$2:$AU$1417,0)),"")</f>
        <v/>
      </c>
      <c r="AB46" s="14">
        <f>IFERROR(INDEX(MCDM_Checks!$T$2:$T$1417,MATCH($A46&amp;"|E",MCDM_Checks!$AU$2:$AU$1417,0)),"")</f>
        <v/>
      </c>
      <c r="AC46" s="26">
        <f>IFERROR(INDEX(MCDM_Checks!$U$2:$U$1417,MATCH($A46&amp;"|E",MCDM_Checks!$AU$2:$AU$1417,0)),"")</f>
        <v/>
      </c>
      <c r="AD46" s="14">
        <f>IF(SUM(IF(AF46="Fail",1,0),IF(AH46="Fail",1,0),IF(AJ46="Fail",1,0),IF(AL46="Fail",1,0))&gt;0,"Ineligible",IF(SUM(IF(AF46="Pass",1,0),IF(AH46="Pass",1,0),IF(AJ46="Pass",1,0),IF(AL46="Pass",1,0))=4,"Eligible","Pending"))</f>
        <v/>
      </c>
      <c r="AE46" s="26">
        <f>IF(COUNTA(AG46,AI46,AK46,AM46)=0,"",IF(SUM(IF(AG46="Fail",1,0),IF(AI46="Fail",1,0),IF(AK46="Fail",1,0),IF(AM46="Fail",1,0))&gt;0,"Ineligible",IF(SUM(IF(AG46="Pass",1,0),IF(AI46="Pass",1,0),IF(AK46="Pass",1,0),IF(AM46="Pass",1,0))=4,"Eligible","Pending")))</f>
        <v/>
      </c>
      <c r="AF46" s="14" t="inlineStr">
        <is>
          <t>Pass</t>
        </is>
      </c>
      <c r="AG46" s="27" t="n"/>
      <c r="AH46" s="14" t="inlineStr">
        <is>
          <t>Pending</t>
        </is>
      </c>
      <c r="AI46" s="27" t="n"/>
      <c r="AJ46" s="14" t="inlineStr">
        <is>
          <t>Pending</t>
        </is>
      </c>
      <c r="AK46" s="27" t="n"/>
      <c r="AL46" s="14" t="inlineStr">
        <is>
          <t>Pending</t>
        </is>
      </c>
      <c r="AM46" s="27" t="n"/>
      <c r="AN46" s="14" t="inlineStr">
        <is>
          <t>Object detection;Semantic segmentation (companion work) [Claude] | object detection; segmentation [Test_Batch]</t>
        </is>
      </c>
      <c r="AO46" s="27" t="n"/>
      <c r="AP46" s="14" t="inlineStr">
        <is>
          <t>Documentation snapshot; payload release not fully pinned</t>
        </is>
      </c>
      <c r="AQ46" s="27" t="n"/>
      <c r="AR46" s="14" t="inlineStr">
        <is>
          <t>UAPD README links UAV pavement detection/segmentation publications and a data route. The segmentation abstract defines crack/pothole/patch; six-class detection details require a separate task subset and further evidence.</t>
        </is>
      </c>
      <c r="AS46" s="27" t="n"/>
      <c r="AT46" s="14" t="inlineStr">
        <is>
          <t>https://github.com/tantantetetao/UAPD-Pavement-Distress-Dataset</t>
        </is>
      </c>
      <c r="AU46" s="27" t="n"/>
      <c r="AV46" s="14" t="inlineStr">
        <is>
          <t>2026-09-07</t>
        </is>
      </c>
      <c r="AW46" s="27" t="n"/>
      <c r="AX46" s="27" t="n"/>
      <c r="AY46" s="14">
        <f>SUMIF(MCDM_Checks!$A$2:$A$1417,$A46,MCDM_Checks!$AR$2:$AR$1417)</f>
        <v/>
      </c>
      <c r="AZ46" s="14" t="inlineStr">
        <is>
          <t>G1: chosen release identity. G2: evaluator target/task not yet fixed. G3: no sample opened; rights may be unresolved. G4: no payload/ancestry leakage audit executed. All four gates must Pass for Eligible.</t>
        </is>
      </c>
    </row>
    <row r="47" ht="112" customHeight="1">
      <c r="A47" s="14" t="inlineStr">
        <is>
          <t>DS-046</t>
        </is>
      </c>
      <c r="B47" s="14" t="inlineStr">
        <is>
          <t>UAV-CrackX (UAV pavement crack segmentation, x4/x8/x16 magnifications)</t>
        </is>
      </c>
      <c r="C47" s="14">
        <f>IF(I47=0,"Unrated",IF(I47=1,"Resolved","Provisional"))</f>
        <v/>
      </c>
      <c r="D47" s="26">
        <f>IF(K47=0,"",IF(AY47&lt;8,"Incomplete/invalid",IF(J47=0,"Unrated",IF(J47=1,"Resolved","Provisional"))))</f>
        <v/>
      </c>
      <c r="E47" s="57">
        <f>SUMIF(MCDM_Checks!$A$2:$A$1417,$A47,MCDM_Checks!$AB$2:$AB$1417)</f>
        <v/>
      </c>
      <c r="F47" s="58">
        <f>IF(AY47=8,SUMIF(MCDM_Checks!$A$2:$A$1417,$A47,MCDM_Checks!$AC$2:$AC$1417),"")</f>
        <v/>
      </c>
      <c r="G47" s="57">
        <f>SUMIF(MCDM_Checks!$A$2:$A$1417,$A47,MCDM_Checks!$AD$2:$AD$1417)</f>
        <v/>
      </c>
      <c r="H47" s="58">
        <f>IF(AY47=8,SUMIF(MCDM_Checks!$A$2:$A$1417,$A47,MCDM_Checks!$AE$2:$AE$1417),"")</f>
        <v/>
      </c>
      <c r="I47" s="55">
        <f>SUMIF(MCDM_Checks!$A$2:$A$1417,$A47,MCDM_Checks!$AF$2:$AF$1417)/100</f>
        <v/>
      </c>
      <c r="J47" s="56">
        <f>IF(AY47=8,SUMIF(MCDM_Checks!$A$2:$A$1417,$A47,MCDM_Checks!$AG$2:$AG$1417)/100,"")</f>
        <v/>
      </c>
      <c r="K47" s="56">
        <f>SUMIF(MCDM_Checks!$A$2:$A$1417,$A47,MCDM_Checks!$AS$2:$AS$1417)/40</f>
        <v/>
      </c>
      <c r="L47" s="59">
        <f>IF(AY47=8,F47-E47,"")</f>
        <v/>
      </c>
      <c r="M47" s="56">
        <f>IF(K47=0,"",SUMIF(MCDM_Checks!$A$2:$A$1417,$A47,MCDM_Checks!$AT$2:$AT$1417)/SUMIF(MCDM_Checks!$A$2:$A$1417,$A47,MCDM_Checks!$AS$2:$AS$1417))</f>
        <v/>
      </c>
      <c r="N47" s="14">
        <f>IFERROR(INDEX(MCDM_Checks!$T$2:$T$1417,MATCH($A47&amp;"|A",MCDM_Checks!$AU$2:$AU$1417,0)),"")</f>
        <v/>
      </c>
      <c r="O47" s="26">
        <f>IFERROR(INDEX(MCDM_Checks!$U$2:$U$1417,MATCH($A47&amp;"|A",MCDM_Checks!$AU$2:$AU$1417,0)),"")</f>
        <v/>
      </c>
      <c r="P47" s="14">
        <f>IFERROR(INDEX(MCDM_Checks!$T$2:$T$1417,MATCH($A47&amp;"|L",MCDM_Checks!$AU$2:$AU$1417,0)),"")</f>
        <v/>
      </c>
      <c r="Q47" s="26">
        <f>IFERROR(INDEX(MCDM_Checks!$U$2:$U$1417,MATCH($A47&amp;"|L",MCDM_Checks!$AU$2:$AU$1417,0)),"")</f>
        <v/>
      </c>
      <c r="R47" s="14">
        <f>IFERROR(INDEX(MCDM_Checks!$T$2:$T$1417,MATCH($A47&amp;"|D",MCDM_Checks!$AU$2:$AU$1417,0)),"")</f>
        <v/>
      </c>
      <c r="S47" s="26">
        <f>IFERROR(INDEX(MCDM_Checks!$U$2:$U$1417,MATCH($A47&amp;"|D",MCDM_Checks!$AU$2:$AU$1417,0)),"")</f>
        <v/>
      </c>
      <c r="T47" s="14">
        <f>IFERROR(INDEX(MCDM_Checks!$T$2:$T$1417,MATCH($A47&amp;"|C",MCDM_Checks!$AU$2:$AU$1417,0)),"")</f>
        <v/>
      </c>
      <c r="U47" s="26">
        <f>IFERROR(INDEX(MCDM_Checks!$U$2:$U$1417,MATCH($A47&amp;"|C",MCDM_Checks!$AU$2:$AU$1417,0)),"")</f>
        <v/>
      </c>
      <c r="V47" s="14">
        <f>IFERROR(INDEX(MCDM_Checks!$T$2:$T$1417,MATCH($A47&amp;"|R",MCDM_Checks!$AU$2:$AU$1417,0)),"")</f>
        <v/>
      </c>
      <c r="W47" s="26">
        <f>IFERROR(INDEX(MCDM_Checks!$U$2:$U$1417,MATCH($A47&amp;"|R",MCDM_Checks!$AU$2:$AU$1417,0)),"")</f>
        <v/>
      </c>
      <c r="X47" s="14">
        <f>IFERROR(INDEX(MCDM_Checks!$T$2:$T$1417,MATCH($A47&amp;"|M",MCDM_Checks!$AU$2:$AU$1417,0)),"")</f>
        <v/>
      </c>
      <c r="Y47" s="26">
        <f>IFERROR(INDEX(MCDM_Checks!$U$2:$U$1417,MATCH($A47&amp;"|M",MCDM_Checks!$AU$2:$AU$1417,0)),"")</f>
        <v/>
      </c>
      <c r="Z47" s="14">
        <f>IFERROR(INDEX(MCDM_Checks!$T$2:$T$1417,MATCH($A47&amp;"|V",MCDM_Checks!$AU$2:$AU$1417,0)),"")</f>
        <v/>
      </c>
      <c r="AA47" s="26">
        <f>IFERROR(INDEX(MCDM_Checks!$U$2:$U$1417,MATCH($A47&amp;"|V",MCDM_Checks!$AU$2:$AU$1417,0)),"")</f>
        <v/>
      </c>
      <c r="AB47" s="14">
        <f>IFERROR(INDEX(MCDM_Checks!$T$2:$T$1417,MATCH($A47&amp;"|E",MCDM_Checks!$AU$2:$AU$1417,0)),"")</f>
        <v/>
      </c>
      <c r="AC47" s="26">
        <f>IFERROR(INDEX(MCDM_Checks!$U$2:$U$1417,MATCH($A47&amp;"|E",MCDM_Checks!$AU$2:$AU$1417,0)),"")</f>
        <v/>
      </c>
      <c r="AD47" s="14">
        <f>IF(SUM(IF(AF47="Fail",1,0),IF(AH47="Fail",1,0),IF(AJ47="Fail",1,0),IF(AL47="Fail",1,0))&gt;0,"Ineligible",IF(SUM(IF(AF47="Pass",1,0),IF(AH47="Pass",1,0),IF(AJ47="Pass",1,0),IF(AL47="Pass",1,0))=4,"Eligible","Pending"))</f>
        <v/>
      </c>
      <c r="AE47" s="26">
        <f>IF(COUNTA(AG47,AI47,AK47,AM47)=0,"",IF(SUM(IF(AG47="Fail",1,0),IF(AI47="Fail",1,0),IF(AK47="Fail",1,0),IF(AM47="Fail",1,0))&gt;0,"Ineligible",IF(SUM(IF(AG47="Pass",1,0),IF(AI47="Pass",1,0),IF(AK47="Pass",1,0),IF(AM47="Pass",1,0))=4,"Eligible","Pending")))</f>
        <v/>
      </c>
      <c r="AF47" s="14" t="inlineStr">
        <is>
          <t>Pass</t>
        </is>
      </c>
      <c r="AG47" s="27" t="n"/>
      <c r="AH47" s="14" t="inlineStr">
        <is>
          <t>Pending</t>
        </is>
      </c>
      <c r="AI47" s="27" t="n"/>
      <c r="AJ47" s="14" t="inlineStr">
        <is>
          <t>Pending</t>
        </is>
      </c>
      <c r="AK47" s="27" t="n"/>
      <c r="AL47" s="14" t="inlineStr">
        <is>
          <t>Pending</t>
        </is>
      </c>
      <c r="AM47" s="27" t="n"/>
      <c r="AN47" s="14" t="inlineStr">
        <is>
          <t>Semantic segmentation;Cross-resolution domain adaptation</t>
        </is>
      </c>
      <c r="AO47" s="27" t="n"/>
      <c r="AP47" s="14" t="inlineStr">
        <is>
          <t>Documentation snapshot; payload release not fully pinned</t>
        </is>
      </c>
      <c r="AQ47" s="27" t="n"/>
      <c r="AR47" s="14" t="inlineStr">
        <is>
          <t>UAV-CrackX README distinguishes three magnifications and 1,200 public labels versus 300 competition test images, defines crack/background masks and 50 m UAV capture. A competition submission portal alone does not establish complete data retrieval.</t>
        </is>
      </c>
      <c r="AS47" s="27" t="n"/>
      <c r="AT47" s="14" t="inlineStr">
        <is>
          <t>https://github.com/SHAN-JH/UAV-CrackX-Datasets</t>
        </is>
      </c>
      <c r="AU47" s="27" t="n"/>
      <c r="AV47" s="14" t="inlineStr">
        <is>
          <t>2026-09-07</t>
        </is>
      </c>
      <c r="AW47" s="27" t="n"/>
      <c r="AX47" s="27" t="n"/>
      <c r="AY47" s="14">
        <f>SUMIF(MCDM_Checks!$A$2:$A$1417,$A47,MCDM_Checks!$AR$2:$AR$1417)</f>
        <v/>
      </c>
      <c r="AZ47" s="14" t="inlineStr">
        <is>
          <t>G1: chosen release identity. G2: evaluator target/task not yet fixed. G3: no sample opened; rights may be unresolved. G4: no payload/ancestry leakage audit executed. All four gates must Pass for Eligible.</t>
        </is>
      </c>
    </row>
    <row r="48" ht="112" customHeight="1">
      <c r="A48" s="14" t="inlineStr">
        <is>
          <t>DS-047</t>
        </is>
      </c>
      <c r="B48" s="14" t="inlineStr">
        <is>
          <t>Long-Term Pavement Performance (LTPP)</t>
        </is>
      </c>
      <c r="C48" s="14">
        <f>IF(I48=0,"Unrated",IF(I48=1,"Resolved","Provisional"))</f>
        <v/>
      </c>
      <c r="D48" s="26">
        <f>IF(K48=0,"",IF(AY48&lt;8,"Incomplete/invalid",IF(J48=0,"Unrated",IF(J48=1,"Resolved","Provisional"))))</f>
        <v/>
      </c>
      <c r="E48" s="57">
        <f>SUMIF(MCDM_Checks!$A$2:$A$1417,$A48,MCDM_Checks!$AB$2:$AB$1417)</f>
        <v/>
      </c>
      <c r="F48" s="58">
        <f>IF(AY48=8,SUMIF(MCDM_Checks!$A$2:$A$1417,$A48,MCDM_Checks!$AC$2:$AC$1417),"")</f>
        <v/>
      </c>
      <c r="G48" s="57">
        <f>SUMIF(MCDM_Checks!$A$2:$A$1417,$A48,MCDM_Checks!$AD$2:$AD$1417)</f>
        <v/>
      </c>
      <c r="H48" s="58">
        <f>IF(AY48=8,SUMIF(MCDM_Checks!$A$2:$A$1417,$A48,MCDM_Checks!$AE$2:$AE$1417),"")</f>
        <v/>
      </c>
      <c r="I48" s="55">
        <f>SUMIF(MCDM_Checks!$A$2:$A$1417,$A48,MCDM_Checks!$AF$2:$AF$1417)/100</f>
        <v/>
      </c>
      <c r="J48" s="56">
        <f>IF(AY48=8,SUMIF(MCDM_Checks!$A$2:$A$1417,$A48,MCDM_Checks!$AG$2:$AG$1417)/100,"")</f>
        <v/>
      </c>
      <c r="K48" s="56">
        <f>SUMIF(MCDM_Checks!$A$2:$A$1417,$A48,MCDM_Checks!$AS$2:$AS$1417)/40</f>
        <v/>
      </c>
      <c r="L48" s="59">
        <f>IF(AY48=8,F48-E48,"")</f>
        <v/>
      </c>
      <c r="M48" s="56">
        <f>IF(K48=0,"",SUMIF(MCDM_Checks!$A$2:$A$1417,$A48,MCDM_Checks!$AT$2:$AT$1417)/SUMIF(MCDM_Checks!$A$2:$A$1417,$A48,MCDM_Checks!$AS$2:$AS$1417))</f>
        <v/>
      </c>
      <c r="N48" s="14">
        <f>IFERROR(INDEX(MCDM_Checks!$T$2:$T$1417,MATCH($A48&amp;"|A",MCDM_Checks!$AU$2:$AU$1417,0)),"")</f>
        <v/>
      </c>
      <c r="O48" s="26">
        <f>IFERROR(INDEX(MCDM_Checks!$U$2:$U$1417,MATCH($A48&amp;"|A",MCDM_Checks!$AU$2:$AU$1417,0)),"")</f>
        <v/>
      </c>
      <c r="P48" s="14">
        <f>IFERROR(INDEX(MCDM_Checks!$T$2:$T$1417,MATCH($A48&amp;"|L",MCDM_Checks!$AU$2:$AU$1417,0)),"")</f>
        <v/>
      </c>
      <c r="Q48" s="26">
        <f>IFERROR(INDEX(MCDM_Checks!$U$2:$U$1417,MATCH($A48&amp;"|L",MCDM_Checks!$AU$2:$AU$1417,0)),"")</f>
        <v/>
      </c>
      <c r="R48" s="14">
        <f>IFERROR(INDEX(MCDM_Checks!$T$2:$T$1417,MATCH($A48&amp;"|D",MCDM_Checks!$AU$2:$AU$1417,0)),"")</f>
        <v/>
      </c>
      <c r="S48" s="26">
        <f>IFERROR(INDEX(MCDM_Checks!$U$2:$U$1417,MATCH($A48&amp;"|D",MCDM_Checks!$AU$2:$AU$1417,0)),"")</f>
        <v/>
      </c>
      <c r="T48" s="14">
        <f>IFERROR(INDEX(MCDM_Checks!$T$2:$T$1417,MATCH($A48&amp;"|C",MCDM_Checks!$AU$2:$AU$1417,0)),"")</f>
        <v/>
      </c>
      <c r="U48" s="26">
        <f>IFERROR(INDEX(MCDM_Checks!$U$2:$U$1417,MATCH($A48&amp;"|C",MCDM_Checks!$AU$2:$AU$1417,0)),"")</f>
        <v/>
      </c>
      <c r="V48" s="14">
        <f>IFERROR(INDEX(MCDM_Checks!$T$2:$T$1417,MATCH($A48&amp;"|R",MCDM_Checks!$AU$2:$AU$1417,0)),"")</f>
        <v/>
      </c>
      <c r="W48" s="26">
        <f>IFERROR(INDEX(MCDM_Checks!$U$2:$U$1417,MATCH($A48&amp;"|R",MCDM_Checks!$AU$2:$AU$1417,0)),"")</f>
        <v/>
      </c>
      <c r="X48" s="14">
        <f>IFERROR(INDEX(MCDM_Checks!$T$2:$T$1417,MATCH($A48&amp;"|M",MCDM_Checks!$AU$2:$AU$1417,0)),"")</f>
        <v/>
      </c>
      <c r="Y48" s="26">
        <f>IFERROR(INDEX(MCDM_Checks!$U$2:$U$1417,MATCH($A48&amp;"|M",MCDM_Checks!$AU$2:$AU$1417,0)),"")</f>
        <v/>
      </c>
      <c r="Z48" s="14">
        <f>IFERROR(INDEX(MCDM_Checks!$T$2:$T$1417,MATCH($A48&amp;"|V",MCDM_Checks!$AU$2:$AU$1417,0)),"")</f>
        <v/>
      </c>
      <c r="AA48" s="26">
        <f>IFERROR(INDEX(MCDM_Checks!$U$2:$U$1417,MATCH($A48&amp;"|V",MCDM_Checks!$AU$2:$AU$1417,0)),"")</f>
        <v/>
      </c>
      <c r="AB48" s="14">
        <f>IFERROR(INDEX(MCDM_Checks!$T$2:$T$1417,MATCH($A48&amp;"|E",MCDM_Checks!$AU$2:$AU$1417,0)),"")</f>
        <v/>
      </c>
      <c r="AC48" s="26">
        <f>IFERROR(INDEX(MCDM_Checks!$U$2:$U$1417,MATCH($A48&amp;"|E",MCDM_Checks!$AU$2:$AU$1417,0)),"")</f>
        <v/>
      </c>
      <c r="AD48" s="14">
        <f>IF(SUM(IF(AF48="Fail",1,0),IF(AH48="Fail",1,0),IF(AJ48="Fail",1,0),IF(AL48="Fail",1,0))&gt;0,"Ineligible",IF(SUM(IF(AF48="Pass",1,0),IF(AH48="Pass",1,0),IF(AJ48="Pass",1,0),IF(AL48="Pass",1,0))=4,"Eligible","Pending"))</f>
        <v/>
      </c>
      <c r="AE48" s="26">
        <f>IF(COUNTA(AG48,AI48,AK48,AM48)=0,"",IF(SUM(IF(AG48="Fail",1,0),IF(AI48="Fail",1,0),IF(AK48="Fail",1,0),IF(AM48="Fail",1,0))&gt;0,"Ineligible",IF(SUM(IF(AG48="Pass",1,0),IF(AI48="Pass",1,0),IF(AK48="Pass",1,0),IF(AM48="Pass",1,0))=4,"Eligible","Pending")))</f>
        <v/>
      </c>
      <c r="AF48" s="14" t="inlineStr">
        <is>
          <t>Pass</t>
        </is>
      </c>
      <c r="AG48" s="27" t="n"/>
      <c r="AH48" s="14" t="inlineStr">
        <is>
          <t>Pending</t>
        </is>
      </c>
      <c r="AI48" s="27" t="n"/>
      <c r="AJ48" s="14" t="inlineStr">
        <is>
          <t>Pending</t>
        </is>
      </c>
      <c r="AK48" s="27" t="n"/>
      <c r="AL48" s="14" t="inlineStr">
        <is>
          <t>Pending</t>
        </is>
      </c>
      <c r="AM48" s="27" t="n"/>
      <c r="AN48" s="14" t="inlineStr">
        <is>
          <t>Define an SDR39 engineering-data cohort; ineligible as a ready-made image-mask benchmark without a qualifying cohort.</t>
        </is>
      </c>
      <c r="AO48" s="27" t="n"/>
      <c r="AP48" s="14" t="inlineStr">
        <is>
          <t>Standard Data Release 39; selected tables and cohort still to be specified</t>
        </is>
      </c>
      <c r="AQ48" s="27" t="n"/>
      <c r="AR48" s="14" t="inlineStr">
        <is>
          <t>Retain LTPP SDR39 documentation assignments from the version 2.0 report and FHWA primary-source packet. A selected engineering-data cohort and payload/linkage tests are still required. The portal reports 2,581 sections; this is a database-wide count, not a selected modeling cohort. Database schema, survey processes and quality-level documentation support L1–L4 and D1–D5 for engineering tables. Section IDs and acquisition groups support C1/C3, while sensor/record schema and processing support M1/M2/M3/M5. Defined measured IRI/condition/treatment records support E1/E2. Image-level quality checks cannot be inherited from PPDB table status. Select compatible observation times, survey status and held-out sections before E3 or G4 can pass.</t>
        </is>
      </c>
      <c r="AS48" s="27" t="n"/>
      <c r="AT48" s="14" t="inlineStr">
        <is>
          <t>https://infopave.fhwa.dot.gov/Data/DataSelection</t>
        </is>
      </c>
      <c r="AU48" s="27" t="n"/>
      <c r="AV48" s="14" t="inlineStr">
        <is>
          <t>2026-09-07</t>
        </is>
      </c>
      <c r="AW48" s="27" t="n"/>
      <c r="AX48" s="27" t="n"/>
      <c r="AY48" s="14">
        <f>SUMIF(MCDM_Checks!$A$2:$A$1417,$A48,MCDM_Checks!$AR$2:$AR$1417)</f>
        <v/>
      </c>
      <c r="AZ48" s="14" t="inlineStr">
        <is>
          <t>G1: chosen release identity. G2: evaluator target/task not yet fixed. G3: no sample opened; rights may be unresolved. G4: no payload/ancestry leakage audit executed. All four gates must Pass for Eligible.</t>
        </is>
      </c>
    </row>
    <row r="49" ht="112" customHeight="1">
      <c r="A49" s="14" t="inlineStr">
        <is>
          <t>DS-048</t>
        </is>
      </c>
      <c r="B49" s="14" t="inlineStr">
        <is>
          <t>Long-Term Pavement Performance (LTPP) - Non-LTPP Data Access Collection</t>
        </is>
      </c>
      <c r="C49" s="14">
        <f>IF(I49=0,"Unrated",IF(I49=1,"Resolved","Provisional"))</f>
        <v/>
      </c>
      <c r="D49" s="26">
        <f>IF(K49=0,"",IF(AY49&lt;8,"Incomplete/invalid",IF(J49=0,"Unrated",IF(J49=1,"Resolved","Provisional"))))</f>
        <v/>
      </c>
      <c r="E49" s="57">
        <f>SUMIF(MCDM_Checks!$A$2:$A$1417,$A49,MCDM_Checks!$AB$2:$AB$1417)</f>
        <v/>
      </c>
      <c r="F49" s="58">
        <f>IF(AY49=8,SUMIF(MCDM_Checks!$A$2:$A$1417,$A49,MCDM_Checks!$AC$2:$AC$1417),"")</f>
        <v/>
      </c>
      <c r="G49" s="57">
        <f>SUMIF(MCDM_Checks!$A$2:$A$1417,$A49,MCDM_Checks!$AD$2:$AD$1417)</f>
        <v/>
      </c>
      <c r="H49" s="58">
        <f>IF(AY49=8,SUMIF(MCDM_Checks!$A$2:$A$1417,$A49,MCDM_Checks!$AE$2:$AE$1417),"")</f>
        <v/>
      </c>
      <c r="I49" s="55">
        <f>SUMIF(MCDM_Checks!$A$2:$A$1417,$A49,MCDM_Checks!$AF$2:$AF$1417)/100</f>
        <v/>
      </c>
      <c r="J49" s="56">
        <f>IF(AY49=8,SUMIF(MCDM_Checks!$A$2:$A$1417,$A49,MCDM_Checks!$AG$2:$AG$1417)/100,"")</f>
        <v/>
      </c>
      <c r="K49" s="56">
        <f>SUMIF(MCDM_Checks!$A$2:$A$1417,$A49,MCDM_Checks!$AS$2:$AS$1417)/40</f>
        <v/>
      </c>
      <c r="L49" s="59">
        <f>IF(AY49=8,F49-E49,"")</f>
        <v/>
      </c>
      <c r="M49" s="56">
        <f>IF(K49=0,"",SUMIF(MCDM_Checks!$A$2:$A$1417,$A49,MCDM_Checks!$AT$2:$AT$1417)/SUMIF(MCDM_Checks!$A$2:$A$1417,$A49,MCDM_Checks!$AS$2:$AS$1417))</f>
        <v/>
      </c>
      <c r="N49" s="14">
        <f>IFERROR(INDEX(MCDM_Checks!$T$2:$T$1417,MATCH($A49&amp;"|A",MCDM_Checks!$AU$2:$AU$1417,0)),"")</f>
        <v/>
      </c>
      <c r="O49" s="26">
        <f>IFERROR(INDEX(MCDM_Checks!$U$2:$U$1417,MATCH($A49&amp;"|A",MCDM_Checks!$AU$2:$AU$1417,0)),"")</f>
        <v/>
      </c>
      <c r="P49" s="14">
        <f>IFERROR(INDEX(MCDM_Checks!$T$2:$T$1417,MATCH($A49&amp;"|L",MCDM_Checks!$AU$2:$AU$1417,0)),"")</f>
        <v/>
      </c>
      <c r="Q49" s="26">
        <f>IFERROR(INDEX(MCDM_Checks!$U$2:$U$1417,MATCH($A49&amp;"|L",MCDM_Checks!$AU$2:$AU$1417,0)),"")</f>
        <v/>
      </c>
      <c r="R49" s="14">
        <f>IFERROR(INDEX(MCDM_Checks!$T$2:$T$1417,MATCH($A49&amp;"|D",MCDM_Checks!$AU$2:$AU$1417,0)),"")</f>
        <v/>
      </c>
      <c r="S49" s="26">
        <f>IFERROR(INDEX(MCDM_Checks!$U$2:$U$1417,MATCH($A49&amp;"|D",MCDM_Checks!$AU$2:$AU$1417,0)),"")</f>
        <v/>
      </c>
      <c r="T49" s="14">
        <f>IFERROR(INDEX(MCDM_Checks!$T$2:$T$1417,MATCH($A49&amp;"|C",MCDM_Checks!$AU$2:$AU$1417,0)),"")</f>
        <v/>
      </c>
      <c r="U49" s="26">
        <f>IFERROR(INDEX(MCDM_Checks!$U$2:$U$1417,MATCH($A49&amp;"|C",MCDM_Checks!$AU$2:$AU$1417,0)),"")</f>
        <v/>
      </c>
      <c r="V49" s="14">
        <f>IFERROR(INDEX(MCDM_Checks!$T$2:$T$1417,MATCH($A49&amp;"|R",MCDM_Checks!$AU$2:$AU$1417,0)),"")</f>
        <v/>
      </c>
      <c r="W49" s="26">
        <f>IFERROR(INDEX(MCDM_Checks!$U$2:$U$1417,MATCH($A49&amp;"|R",MCDM_Checks!$AU$2:$AU$1417,0)),"")</f>
        <v/>
      </c>
      <c r="X49" s="14">
        <f>IFERROR(INDEX(MCDM_Checks!$T$2:$T$1417,MATCH($A49&amp;"|M",MCDM_Checks!$AU$2:$AU$1417,0)),"")</f>
        <v/>
      </c>
      <c r="Y49" s="26">
        <f>IFERROR(INDEX(MCDM_Checks!$U$2:$U$1417,MATCH($A49&amp;"|M",MCDM_Checks!$AU$2:$AU$1417,0)),"")</f>
        <v/>
      </c>
      <c r="Z49" s="14">
        <f>IFERROR(INDEX(MCDM_Checks!$T$2:$T$1417,MATCH($A49&amp;"|V",MCDM_Checks!$AU$2:$AU$1417,0)),"")</f>
        <v/>
      </c>
      <c r="AA49" s="26">
        <f>IFERROR(INDEX(MCDM_Checks!$U$2:$U$1417,MATCH($A49&amp;"|V",MCDM_Checks!$AU$2:$AU$1417,0)),"")</f>
        <v/>
      </c>
      <c r="AB49" s="14">
        <f>IFERROR(INDEX(MCDM_Checks!$T$2:$T$1417,MATCH($A49&amp;"|E",MCDM_Checks!$AU$2:$AU$1417,0)),"")</f>
        <v/>
      </c>
      <c r="AC49" s="26">
        <f>IFERROR(INDEX(MCDM_Checks!$U$2:$U$1417,MATCH($A49&amp;"|E",MCDM_Checks!$AU$2:$AU$1417,0)),"")</f>
        <v/>
      </c>
      <c r="AD49" s="14">
        <f>IF(SUM(IF(AF49="Fail",1,0),IF(AH49="Fail",1,0),IF(AJ49="Fail",1,0),IF(AL49="Fail",1,0))&gt;0,"Ineligible",IF(SUM(IF(AF49="Pass",1,0),IF(AH49="Pass",1,0),IF(AJ49="Pass",1,0),IF(AL49="Pass",1,0))=4,"Eligible","Pending"))</f>
        <v/>
      </c>
      <c r="AE49" s="26">
        <f>IF(COUNTA(AG49,AI49,AK49,AM49)=0,"",IF(SUM(IF(AG49="Fail",1,0),IF(AI49="Fail",1,0),IF(AK49="Fail",1,0),IF(AM49="Fail",1,0))&gt;0,"Ineligible",IF(SUM(IF(AG49="Pass",1,0),IF(AI49="Pass",1,0),IF(AK49="Pass",1,0),IF(AM49="Pass",1,0))=4,"Eligible","Pending")))</f>
        <v/>
      </c>
      <c r="AF49" s="14" t="inlineStr">
        <is>
          <t>Pending</t>
        </is>
      </c>
      <c r="AG49" s="27" t="n"/>
      <c r="AH49" s="14" t="inlineStr">
        <is>
          <t>Pending</t>
        </is>
      </c>
      <c r="AI49" s="27" t="n"/>
      <c r="AJ49" s="14" t="inlineStr">
        <is>
          <t>Pending</t>
        </is>
      </c>
      <c r="AK49" s="27" t="n"/>
      <c r="AL49" s="14" t="inlineStr">
        <is>
          <t>Pending</t>
        </is>
      </c>
      <c r="AM49" s="27" t="n"/>
      <c r="AN49" s="14" t="inlineStr">
        <is>
          <t>NR</t>
        </is>
      </c>
      <c r="AO49" s="27" t="n"/>
      <c r="AP49" s="14" t="inlineStr">
        <is>
          <t>Documentation snapshot; payload release not fully pinned</t>
        </is>
      </c>
      <c r="AQ49" s="27" t="n"/>
      <c r="AR49" s="14" t="inlineStr">
        <is>
          <t>The Non-LTPP collection URL could not be retrieved, and inventory evidence does not resolve one dataset release, label set or download package. All checks remain unresolved; this is not a zero-quality finding.</t>
        </is>
      </c>
      <c r="AS49" s="27" t="n"/>
      <c r="AT49" s="14" t="inlineStr">
        <is>
          <t>https://infopave.fhwa.dot.gov/?Goto=NON-LTPP</t>
        </is>
      </c>
      <c r="AU49" s="27" t="n"/>
      <c r="AV49" s="14" t="inlineStr">
        <is>
          <t>2026-09-07</t>
        </is>
      </c>
      <c r="AW49" s="27" t="n"/>
      <c r="AX49" s="27" t="n"/>
      <c r="AY49" s="14">
        <f>SUMIF(MCDM_Checks!$A$2:$A$1417,$A49,MCDM_Checks!$AR$2:$AR$1417)</f>
        <v/>
      </c>
      <c r="AZ49" s="14" t="inlineStr">
        <is>
          <t>G1: chosen release identity. G2: evaluator target/task not yet fixed. G3: no sample opened; rights may be unresolved. G4: no payload/ancestry leakage audit executed. All four gates must Pass for Eligible.</t>
        </is>
      </c>
    </row>
    <row r="50" ht="112" customHeight="1">
      <c r="A50" s="14" t="inlineStr">
        <is>
          <t>DS-049</t>
        </is>
      </c>
      <c r="B50" s="14" t="inlineStr">
        <is>
          <t>A Curated RGB Dataset for Real-Time Road Damage Detection using YOLO</t>
        </is>
      </c>
      <c r="C50" s="14">
        <f>IF(I50=0,"Unrated",IF(I50=1,"Resolved","Provisional"))</f>
        <v/>
      </c>
      <c r="D50" s="26">
        <f>IF(K50=0,"",IF(AY50&lt;8,"Incomplete/invalid",IF(J50=0,"Unrated",IF(J50=1,"Resolved","Provisional"))))</f>
        <v/>
      </c>
      <c r="E50" s="57">
        <f>SUMIF(MCDM_Checks!$A$2:$A$1417,$A50,MCDM_Checks!$AB$2:$AB$1417)</f>
        <v/>
      </c>
      <c r="F50" s="58">
        <f>IF(AY50=8,SUMIF(MCDM_Checks!$A$2:$A$1417,$A50,MCDM_Checks!$AC$2:$AC$1417),"")</f>
        <v/>
      </c>
      <c r="G50" s="57">
        <f>SUMIF(MCDM_Checks!$A$2:$A$1417,$A50,MCDM_Checks!$AD$2:$AD$1417)</f>
        <v/>
      </c>
      <c r="H50" s="58">
        <f>IF(AY50=8,SUMIF(MCDM_Checks!$A$2:$A$1417,$A50,MCDM_Checks!$AE$2:$AE$1417),"")</f>
        <v/>
      </c>
      <c r="I50" s="55">
        <f>SUMIF(MCDM_Checks!$A$2:$A$1417,$A50,MCDM_Checks!$AF$2:$AF$1417)/100</f>
        <v/>
      </c>
      <c r="J50" s="56">
        <f>IF(AY50=8,SUMIF(MCDM_Checks!$A$2:$A$1417,$A50,MCDM_Checks!$AG$2:$AG$1417)/100,"")</f>
        <v/>
      </c>
      <c r="K50" s="56">
        <f>SUMIF(MCDM_Checks!$A$2:$A$1417,$A50,MCDM_Checks!$AS$2:$AS$1417)/40</f>
        <v/>
      </c>
      <c r="L50" s="59">
        <f>IF(AY50=8,F50-E50,"")</f>
        <v/>
      </c>
      <c r="M50" s="56">
        <f>IF(K50=0,"",SUMIF(MCDM_Checks!$A$2:$A$1417,$A50,MCDM_Checks!$AT$2:$AT$1417)/SUMIF(MCDM_Checks!$A$2:$A$1417,$A50,MCDM_Checks!$AS$2:$AS$1417))</f>
        <v/>
      </c>
      <c r="N50" s="14">
        <f>IFERROR(INDEX(MCDM_Checks!$T$2:$T$1417,MATCH($A50&amp;"|A",MCDM_Checks!$AU$2:$AU$1417,0)),"")</f>
        <v/>
      </c>
      <c r="O50" s="26">
        <f>IFERROR(INDEX(MCDM_Checks!$U$2:$U$1417,MATCH($A50&amp;"|A",MCDM_Checks!$AU$2:$AU$1417,0)),"")</f>
        <v/>
      </c>
      <c r="P50" s="14">
        <f>IFERROR(INDEX(MCDM_Checks!$T$2:$T$1417,MATCH($A50&amp;"|L",MCDM_Checks!$AU$2:$AU$1417,0)),"")</f>
        <v/>
      </c>
      <c r="Q50" s="26">
        <f>IFERROR(INDEX(MCDM_Checks!$U$2:$U$1417,MATCH($A50&amp;"|L",MCDM_Checks!$AU$2:$AU$1417,0)),"")</f>
        <v/>
      </c>
      <c r="R50" s="14">
        <f>IFERROR(INDEX(MCDM_Checks!$T$2:$T$1417,MATCH($A50&amp;"|D",MCDM_Checks!$AU$2:$AU$1417,0)),"")</f>
        <v/>
      </c>
      <c r="S50" s="26">
        <f>IFERROR(INDEX(MCDM_Checks!$U$2:$U$1417,MATCH($A50&amp;"|D",MCDM_Checks!$AU$2:$AU$1417,0)),"")</f>
        <v/>
      </c>
      <c r="T50" s="14">
        <f>IFERROR(INDEX(MCDM_Checks!$T$2:$T$1417,MATCH($A50&amp;"|C",MCDM_Checks!$AU$2:$AU$1417,0)),"")</f>
        <v/>
      </c>
      <c r="U50" s="26">
        <f>IFERROR(INDEX(MCDM_Checks!$U$2:$U$1417,MATCH($A50&amp;"|C",MCDM_Checks!$AU$2:$AU$1417,0)),"")</f>
        <v/>
      </c>
      <c r="V50" s="14">
        <f>IFERROR(INDEX(MCDM_Checks!$T$2:$T$1417,MATCH($A50&amp;"|R",MCDM_Checks!$AU$2:$AU$1417,0)),"")</f>
        <v/>
      </c>
      <c r="W50" s="26">
        <f>IFERROR(INDEX(MCDM_Checks!$U$2:$U$1417,MATCH($A50&amp;"|R",MCDM_Checks!$AU$2:$AU$1417,0)),"")</f>
        <v/>
      </c>
      <c r="X50" s="14">
        <f>IFERROR(INDEX(MCDM_Checks!$T$2:$T$1417,MATCH($A50&amp;"|M",MCDM_Checks!$AU$2:$AU$1417,0)),"")</f>
        <v/>
      </c>
      <c r="Y50" s="26">
        <f>IFERROR(INDEX(MCDM_Checks!$U$2:$U$1417,MATCH($A50&amp;"|M",MCDM_Checks!$AU$2:$AU$1417,0)),"")</f>
        <v/>
      </c>
      <c r="Z50" s="14">
        <f>IFERROR(INDEX(MCDM_Checks!$T$2:$T$1417,MATCH($A50&amp;"|V",MCDM_Checks!$AU$2:$AU$1417,0)),"")</f>
        <v/>
      </c>
      <c r="AA50" s="26">
        <f>IFERROR(INDEX(MCDM_Checks!$U$2:$U$1417,MATCH($A50&amp;"|V",MCDM_Checks!$AU$2:$AU$1417,0)),"")</f>
        <v/>
      </c>
      <c r="AB50" s="14">
        <f>IFERROR(INDEX(MCDM_Checks!$T$2:$T$1417,MATCH($A50&amp;"|E",MCDM_Checks!$AU$2:$AU$1417,0)),"")</f>
        <v/>
      </c>
      <c r="AC50" s="26">
        <f>IFERROR(INDEX(MCDM_Checks!$U$2:$U$1417,MATCH($A50&amp;"|E",MCDM_Checks!$AU$2:$AU$1417,0)),"")</f>
        <v/>
      </c>
      <c r="AD50" s="14">
        <f>IF(SUM(IF(AF50="Fail",1,0),IF(AH50="Fail",1,0),IF(AJ50="Fail",1,0),IF(AL50="Fail",1,0))&gt;0,"Ineligible",IF(SUM(IF(AF50="Pass",1,0),IF(AH50="Pass",1,0),IF(AJ50="Pass",1,0),IF(AL50="Pass",1,0))=4,"Eligible","Pending"))</f>
        <v/>
      </c>
      <c r="AE50" s="26">
        <f>IF(COUNTA(AG50,AI50,AK50,AM50)=0,"",IF(SUM(IF(AG50="Fail",1,0),IF(AI50="Fail",1,0),IF(AK50="Fail",1,0),IF(AM50="Fail",1,0))&gt;0,"Ineligible",IF(SUM(IF(AG50="Pass",1,0),IF(AI50="Pass",1,0),IF(AK50="Pass",1,0),IF(AM50="Pass",1,0))=4,"Eligible","Pending")))</f>
        <v/>
      </c>
      <c r="AF50" s="14" t="inlineStr">
        <is>
          <t>Pass</t>
        </is>
      </c>
      <c r="AG50" s="27" t="n"/>
      <c r="AH50" s="14" t="inlineStr">
        <is>
          <t>Pending</t>
        </is>
      </c>
      <c r="AI50" s="27" t="n"/>
      <c r="AJ50" s="14" t="inlineStr">
        <is>
          <t>Pending</t>
        </is>
      </c>
      <c r="AK50" s="27" t="n"/>
      <c r="AL50" s="14" t="inlineStr">
        <is>
          <t>Pending</t>
        </is>
      </c>
      <c r="AM50" s="27" t="n"/>
      <c r="AN50" s="14" t="inlineStr">
        <is>
          <t>Detection</t>
        </is>
      </c>
      <c r="AO50" s="27" t="n"/>
      <c r="AP50" s="14" t="inlineStr">
        <is>
          <t>Mendeley s3k75x9zf4/2</t>
        </is>
      </c>
      <c r="AQ50" s="27" t="n"/>
      <c r="AR50" s="14" t="inlineStr">
        <is>
          <t>Mendeley v2 defines crack/pothole/erosion labels, normalized YOLO coordinates, 914/161 split counts, resizing/padding and CC BY 4.0. Origin, unique capture units and fixed split membership remain unverified.</t>
        </is>
      </c>
      <c r="AS50" s="27" t="n"/>
      <c r="AT50" s="14" t="inlineStr">
        <is>
          <t>https://data.mendeley.com/datasets/s3k75x9zf4/2</t>
        </is>
      </c>
      <c r="AU50" s="27" t="n"/>
      <c r="AV50" s="14" t="inlineStr">
        <is>
          <t>2026-09-07</t>
        </is>
      </c>
      <c r="AW50" s="27" t="n"/>
      <c r="AX50" s="27" t="n"/>
      <c r="AY50" s="14">
        <f>SUMIF(MCDM_Checks!$A$2:$A$1417,$A50,MCDM_Checks!$AR$2:$AR$1417)</f>
        <v/>
      </c>
      <c r="AZ50" s="14" t="inlineStr">
        <is>
          <t>G1: chosen release identity. G2: evaluator target/task not yet fixed. G3: no sample opened; rights may be unresolved. G4: no payload/ancestry leakage audit executed. All four gates must Pass for Eligible.</t>
        </is>
      </c>
    </row>
    <row r="51" ht="112" customHeight="1">
      <c r="A51" s="14" t="inlineStr">
        <is>
          <t>DS-050</t>
        </is>
      </c>
      <c r="B51" s="14" t="inlineStr">
        <is>
          <t>A Real-World Road Dataset For Manhole and Speed Breaker Detection in Bangladesh</t>
        </is>
      </c>
      <c r="C51" s="14">
        <f>IF(I51=0,"Unrated",IF(I51=1,"Resolved","Provisional"))</f>
        <v/>
      </c>
      <c r="D51" s="26">
        <f>IF(K51=0,"",IF(AY51&lt;8,"Incomplete/invalid",IF(J51=0,"Unrated",IF(J51=1,"Resolved","Provisional"))))</f>
        <v/>
      </c>
      <c r="E51" s="57">
        <f>SUMIF(MCDM_Checks!$A$2:$A$1417,$A51,MCDM_Checks!$AB$2:$AB$1417)</f>
        <v/>
      </c>
      <c r="F51" s="58">
        <f>IF(AY51=8,SUMIF(MCDM_Checks!$A$2:$A$1417,$A51,MCDM_Checks!$AC$2:$AC$1417),"")</f>
        <v/>
      </c>
      <c r="G51" s="57">
        <f>SUMIF(MCDM_Checks!$A$2:$A$1417,$A51,MCDM_Checks!$AD$2:$AD$1417)</f>
        <v/>
      </c>
      <c r="H51" s="58">
        <f>IF(AY51=8,SUMIF(MCDM_Checks!$A$2:$A$1417,$A51,MCDM_Checks!$AE$2:$AE$1417),"")</f>
        <v/>
      </c>
      <c r="I51" s="55">
        <f>SUMIF(MCDM_Checks!$A$2:$A$1417,$A51,MCDM_Checks!$AF$2:$AF$1417)/100</f>
        <v/>
      </c>
      <c r="J51" s="56">
        <f>IF(AY51=8,SUMIF(MCDM_Checks!$A$2:$A$1417,$A51,MCDM_Checks!$AG$2:$AG$1417)/100,"")</f>
        <v/>
      </c>
      <c r="K51" s="56">
        <f>SUMIF(MCDM_Checks!$A$2:$A$1417,$A51,MCDM_Checks!$AS$2:$AS$1417)/40</f>
        <v/>
      </c>
      <c r="L51" s="59">
        <f>IF(AY51=8,F51-E51,"")</f>
        <v/>
      </c>
      <c r="M51" s="56">
        <f>IF(K51=0,"",SUMIF(MCDM_Checks!$A$2:$A$1417,$A51,MCDM_Checks!$AT$2:$AT$1417)/SUMIF(MCDM_Checks!$A$2:$A$1417,$A51,MCDM_Checks!$AS$2:$AS$1417))</f>
        <v/>
      </c>
      <c r="N51" s="14">
        <f>IFERROR(INDEX(MCDM_Checks!$T$2:$T$1417,MATCH($A51&amp;"|A",MCDM_Checks!$AU$2:$AU$1417,0)),"")</f>
        <v/>
      </c>
      <c r="O51" s="26">
        <f>IFERROR(INDEX(MCDM_Checks!$U$2:$U$1417,MATCH($A51&amp;"|A",MCDM_Checks!$AU$2:$AU$1417,0)),"")</f>
        <v/>
      </c>
      <c r="P51" s="14">
        <f>IFERROR(INDEX(MCDM_Checks!$T$2:$T$1417,MATCH($A51&amp;"|L",MCDM_Checks!$AU$2:$AU$1417,0)),"")</f>
        <v/>
      </c>
      <c r="Q51" s="26">
        <f>IFERROR(INDEX(MCDM_Checks!$U$2:$U$1417,MATCH($A51&amp;"|L",MCDM_Checks!$AU$2:$AU$1417,0)),"")</f>
        <v/>
      </c>
      <c r="R51" s="14">
        <f>IFERROR(INDEX(MCDM_Checks!$T$2:$T$1417,MATCH($A51&amp;"|D",MCDM_Checks!$AU$2:$AU$1417,0)),"")</f>
        <v/>
      </c>
      <c r="S51" s="26">
        <f>IFERROR(INDEX(MCDM_Checks!$U$2:$U$1417,MATCH($A51&amp;"|D",MCDM_Checks!$AU$2:$AU$1417,0)),"")</f>
        <v/>
      </c>
      <c r="T51" s="14">
        <f>IFERROR(INDEX(MCDM_Checks!$T$2:$T$1417,MATCH($A51&amp;"|C",MCDM_Checks!$AU$2:$AU$1417,0)),"")</f>
        <v/>
      </c>
      <c r="U51" s="26">
        <f>IFERROR(INDEX(MCDM_Checks!$U$2:$U$1417,MATCH($A51&amp;"|C",MCDM_Checks!$AU$2:$AU$1417,0)),"")</f>
        <v/>
      </c>
      <c r="V51" s="14">
        <f>IFERROR(INDEX(MCDM_Checks!$T$2:$T$1417,MATCH($A51&amp;"|R",MCDM_Checks!$AU$2:$AU$1417,0)),"")</f>
        <v/>
      </c>
      <c r="W51" s="26">
        <f>IFERROR(INDEX(MCDM_Checks!$U$2:$U$1417,MATCH($A51&amp;"|R",MCDM_Checks!$AU$2:$AU$1417,0)),"")</f>
        <v/>
      </c>
      <c r="X51" s="14">
        <f>IFERROR(INDEX(MCDM_Checks!$T$2:$T$1417,MATCH($A51&amp;"|M",MCDM_Checks!$AU$2:$AU$1417,0)),"")</f>
        <v/>
      </c>
      <c r="Y51" s="26">
        <f>IFERROR(INDEX(MCDM_Checks!$U$2:$U$1417,MATCH($A51&amp;"|M",MCDM_Checks!$AU$2:$AU$1417,0)),"")</f>
        <v/>
      </c>
      <c r="Z51" s="14">
        <f>IFERROR(INDEX(MCDM_Checks!$T$2:$T$1417,MATCH($A51&amp;"|V",MCDM_Checks!$AU$2:$AU$1417,0)),"")</f>
        <v/>
      </c>
      <c r="AA51" s="26">
        <f>IFERROR(INDEX(MCDM_Checks!$U$2:$U$1417,MATCH($A51&amp;"|V",MCDM_Checks!$AU$2:$AU$1417,0)),"")</f>
        <v/>
      </c>
      <c r="AB51" s="14">
        <f>IFERROR(INDEX(MCDM_Checks!$T$2:$T$1417,MATCH($A51&amp;"|E",MCDM_Checks!$AU$2:$AU$1417,0)),"")</f>
        <v/>
      </c>
      <c r="AC51" s="26">
        <f>IFERROR(INDEX(MCDM_Checks!$U$2:$U$1417,MATCH($A51&amp;"|E",MCDM_Checks!$AU$2:$AU$1417,0)),"")</f>
        <v/>
      </c>
      <c r="AD51" s="14">
        <f>IF(SUM(IF(AF51="Fail",1,0),IF(AH51="Fail",1,0),IF(AJ51="Fail",1,0),IF(AL51="Fail",1,0))&gt;0,"Ineligible",IF(SUM(IF(AF51="Pass",1,0),IF(AH51="Pass",1,0),IF(AJ51="Pass",1,0),IF(AL51="Pass",1,0))=4,"Eligible","Pending"))</f>
        <v/>
      </c>
      <c r="AE51" s="26">
        <f>IF(COUNTA(AG51,AI51,AK51,AM51)=0,"",IF(SUM(IF(AG51="Fail",1,0),IF(AI51="Fail",1,0),IF(AK51="Fail",1,0),IF(AM51="Fail",1,0))&gt;0,"Ineligible",IF(SUM(IF(AG51="Pass",1,0),IF(AI51="Pass",1,0),IF(AK51="Pass",1,0),IF(AM51="Pass",1,0))=4,"Eligible","Pending")))</f>
        <v/>
      </c>
      <c r="AF51" s="14" t="inlineStr">
        <is>
          <t>Pass</t>
        </is>
      </c>
      <c r="AG51" s="27" t="n"/>
      <c r="AH51" s="14" t="inlineStr">
        <is>
          <t>Pending</t>
        </is>
      </c>
      <c r="AI51" s="27" t="n"/>
      <c r="AJ51" s="14" t="inlineStr">
        <is>
          <t>Pending</t>
        </is>
      </c>
      <c r="AK51" s="27" t="n"/>
      <c r="AL51" s="14" t="inlineStr">
        <is>
          <t>Pending</t>
        </is>
      </c>
      <c r="AM51" s="27" t="n"/>
      <c r="AN51" s="14" t="inlineStr">
        <is>
          <t>Classification; Detection</t>
        </is>
      </c>
      <c r="AO51" s="27" t="n"/>
      <c r="AP51" s="14" t="inlineStr">
        <is>
          <t>Mendeley 7zzcmv2wz7/1</t>
        </is>
      </c>
      <c r="AQ51" s="27" t="n"/>
      <c r="AR51" s="14" t="inlineStr">
        <is>
          <t>Mendeley v1 defines five manhole/speed-breaker classes and Bangladesh road images under varied conditions with CC BY 4.0. These road-object targets must not be treated as crack masks or measured pavement condition.</t>
        </is>
      </c>
      <c r="AS51" s="27" t="n"/>
      <c r="AT51" s="14" t="inlineStr">
        <is>
          <t>https://data.mendeley.com/datasets/7zzcmv2wz7/1</t>
        </is>
      </c>
      <c r="AU51" s="27" t="n"/>
      <c r="AV51" s="14" t="inlineStr">
        <is>
          <t>2026-09-07</t>
        </is>
      </c>
      <c r="AW51" s="27" t="n"/>
      <c r="AX51" s="27" t="n"/>
      <c r="AY51" s="14">
        <f>SUMIF(MCDM_Checks!$A$2:$A$1417,$A51,MCDM_Checks!$AR$2:$AR$1417)</f>
        <v/>
      </c>
      <c r="AZ51" s="14" t="inlineStr">
        <is>
          <t>G1: chosen release identity. G2: evaluator target/task not yet fixed. G3: no sample opened; rights may be unresolved. G4: no payload/ancestry leakage audit executed. All four gates must Pass for Eligible.</t>
        </is>
      </c>
    </row>
    <row r="52" ht="112" customHeight="1">
      <c r="A52" s="14" t="inlineStr">
        <is>
          <t>DS-051</t>
        </is>
      </c>
      <c r="B52" s="14" t="inlineStr">
        <is>
          <t>An Annotated Water-Filled, and Dry Potholes Dataset for Deep Learning Applications</t>
        </is>
      </c>
      <c r="C52" s="14">
        <f>IF(I52=0,"Unrated",IF(I52=1,"Resolved","Provisional"))</f>
        <v/>
      </c>
      <c r="D52" s="26">
        <f>IF(K52=0,"",IF(AY52&lt;8,"Incomplete/invalid",IF(J52=0,"Unrated",IF(J52=1,"Resolved","Provisional"))))</f>
        <v/>
      </c>
      <c r="E52" s="57">
        <f>SUMIF(MCDM_Checks!$A$2:$A$1417,$A52,MCDM_Checks!$AB$2:$AB$1417)</f>
        <v/>
      </c>
      <c r="F52" s="58">
        <f>IF(AY52=8,SUMIF(MCDM_Checks!$A$2:$A$1417,$A52,MCDM_Checks!$AC$2:$AC$1417),"")</f>
        <v/>
      </c>
      <c r="G52" s="57">
        <f>SUMIF(MCDM_Checks!$A$2:$A$1417,$A52,MCDM_Checks!$AD$2:$AD$1417)</f>
        <v/>
      </c>
      <c r="H52" s="58">
        <f>IF(AY52=8,SUMIF(MCDM_Checks!$A$2:$A$1417,$A52,MCDM_Checks!$AE$2:$AE$1417),"")</f>
        <v/>
      </c>
      <c r="I52" s="55">
        <f>SUMIF(MCDM_Checks!$A$2:$A$1417,$A52,MCDM_Checks!$AF$2:$AF$1417)/100</f>
        <v/>
      </c>
      <c r="J52" s="56">
        <f>IF(AY52=8,SUMIF(MCDM_Checks!$A$2:$A$1417,$A52,MCDM_Checks!$AG$2:$AG$1417)/100,"")</f>
        <v/>
      </c>
      <c r="K52" s="56">
        <f>SUMIF(MCDM_Checks!$A$2:$A$1417,$A52,MCDM_Checks!$AS$2:$AS$1417)/40</f>
        <v/>
      </c>
      <c r="L52" s="59">
        <f>IF(AY52=8,F52-E52,"")</f>
        <v/>
      </c>
      <c r="M52" s="56">
        <f>IF(K52=0,"",SUMIF(MCDM_Checks!$A$2:$A$1417,$A52,MCDM_Checks!$AT$2:$AT$1417)/SUMIF(MCDM_Checks!$A$2:$A$1417,$A52,MCDM_Checks!$AS$2:$AS$1417))</f>
        <v/>
      </c>
      <c r="N52" s="14">
        <f>IFERROR(INDEX(MCDM_Checks!$T$2:$T$1417,MATCH($A52&amp;"|A",MCDM_Checks!$AU$2:$AU$1417,0)),"")</f>
        <v/>
      </c>
      <c r="O52" s="26">
        <f>IFERROR(INDEX(MCDM_Checks!$U$2:$U$1417,MATCH($A52&amp;"|A",MCDM_Checks!$AU$2:$AU$1417,0)),"")</f>
        <v/>
      </c>
      <c r="P52" s="14">
        <f>IFERROR(INDEX(MCDM_Checks!$T$2:$T$1417,MATCH($A52&amp;"|L",MCDM_Checks!$AU$2:$AU$1417,0)),"")</f>
        <v/>
      </c>
      <c r="Q52" s="26">
        <f>IFERROR(INDEX(MCDM_Checks!$U$2:$U$1417,MATCH($A52&amp;"|L",MCDM_Checks!$AU$2:$AU$1417,0)),"")</f>
        <v/>
      </c>
      <c r="R52" s="14">
        <f>IFERROR(INDEX(MCDM_Checks!$T$2:$T$1417,MATCH($A52&amp;"|D",MCDM_Checks!$AU$2:$AU$1417,0)),"")</f>
        <v/>
      </c>
      <c r="S52" s="26">
        <f>IFERROR(INDEX(MCDM_Checks!$U$2:$U$1417,MATCH($A52&amp;"|D",MCDM_Checks!$AU$2:$AU$1417,0)),"")</f>
        <v/>
      </c>
      <c r="T52" s="14">
        <f>IFERROR(INDEX(MCDM_Checks!$T$2:$T$1417,MATCH($A52&amp;"|C",MCDM_Checks!$AU$2:$AU$1417,0)),"")</f>
        <v/>
      </c>
      <c r="U52" s="26">
        <f>IFERROR(INDEX(MCDM_Checks!$U$2:$U$1417,MATCH($A52&amp;"|C",MCDM_Checks!$AU$2:$AU$1417,0)),"")</f>
        <v/>
      </c>
      <c r="V52" s="14">
        <f>IFERROR(INDEX(MCDM_Checks!$T$2:$T$1417,MATCH($A52&amp;"|R",MCDM_Checks!$AU$2:$AU$1417,0)),"")</f>
        <v/>
      </c>
      <c r="W52" s="26">
        <f>IFERROR(INDEX(MCDM_Checks!$U$2:$U$1417,MATCH($A52&amp;"|R",MCDM_Checks!$AU$2:$AU$1417,0)),"")</f>
        <v/>
      </c>
      <c r="X52" s="14">
        <f>IFERROR(INDEX(MCDM_Checks!$T$2:$T$1417,MATCH($A52&amp;"|M",MCDM_Checks!$AU$2:$AU$1417,0)),"")</f>
        <v/>
      </c>
      <c r="Y52" s="26">
        <f>IFERROR(INDEX(MCDM_Checks!$U$2:$U$1417,MATCH($A52&amp;"|M",MCDM_Checks!$AU$2:$AU$1417,0)),"")</f>
        <v/>
      </c>
      <c r="Z52" s="14">
        <f>IFERROR(INDEX(MCDM_Checks!$T$2:$T$1417,MATCH($A52&amp;"|V",MCDM_Checks!$AU$2:$AU$1417,0)),"")</f>
        <v/>
      </c>
      <c r="AA52" s="26">
        <f>IFERROR(INDEX(MCDM_Checks!$U$2:$U$1417,MATCH($A52&amp;"|V",MCDM_Checks!$AU$2:$AU$1417,0)),"")</f>
        <v/>
      </c>
      <c r="AB52" s="14">
        <f>IFERROR(INDEX(MCDM_Checks!$T$2:$T$1417,MATCH($A52&amp;"|E",MCDM_Checks!$AU$2:$AU$1417,0)),"")</f>
        <v/>
      </c>
      <c r="AC52" s="26">
        <f>IFERROR(INDEX(MCDM_Checks!$U$2:$U$1417,MATCH($A52&amp;"|E",MCDM_Checks!$AU$2:$AU$1417,0)),"")</f>
        <v/>
      </c>
      <c r="AD52" s="14">
        <f>IF(SUM(IF(AF52="Fail",1,0),IF(AH52="Fail",1,0),IF(AJ52="Fail",1,0),IF(AL52="Fail",1,0))&gt;0,"Ineligible",IF(SUM(IF(AF52="Pass",1,0),IF(AH52="Pass",1,0),IF(AJ52="Pass",1,0),IF(AL52="Pass",1,0))=4,"Eligible","Pending"))</f>
        <v/>
      </c>
      <c r="AE52" s="26">
        <f>IF(COUNTA(AG52,AI52,AK52,AM52)=0,"",IF(SUM(IF(AG52="Fail",1,0),IF(AI52="Fail",1,0),IF(AK52="Fail",1,0),IF(AM52="Fail",1,0))&gt;0,"Ineligible",IF(SUM(IF(AG52="Pass",1,0),IF(AI52="Pass",1,0),IF(AK52="Pass",1,0),IF(AM52="Pass",1,0))=4,"Eligible","Pending")))</f>
        <v/>
      </c>
      <c r="AF52" s="14" t="inlineStr">
        <is>
          <t>Pass</t>
        </is>
      </c>
      <c r="AG52" s="27" t="n"/>
      <c r="AH52" s="14" t="inlineStr">
        <is>
          <t>Pending</t>
        </is>
      </c>
      <c r="AI52" s="27" t="n"/>
      <c r="AJ52" s="14" t="inlineStr">
        <is>
          <t>Pending</t>
        </is>
      </c>
      <c r="AK52" s="27" t="n"/>
      <c r="AL52" s="14" t="inlineStr">
        <is>
          <t>Pending</t>
        </is>
      </c>
      <c r="AM52" s="27" t="n"/>
      <c r="AN52" s="14" t="inlineStr">
        <is>
          <t>Object detection;Object recognition;Classification</t>
        </is>
      </c>
      <c r="AO52" s="27" t="n"/>
      <c r="AP52" s="14" t="inlineStr">
        <is>
          <t>Mendeley tp95cdvgm8/1</t>
        </is>
      </c>
      <c r="AQ52" s="27" t="n"/>
      <c r="AR52" s="14" t="inlineStr">
        <is>
          <t>Mendeley v1 provides VOC/YOLO folders, dry/water-filled pothole targets and dashcam videos with faces/plates blurred. Paths for train/valid must be generated locally; no fixed membership or annotation audit demonstrated.</t>
        </is>
      </c>
      <c r="AS52" s="27" t="n"/>
      <c r="AT52" s="14" t="inlineStr">
        <is>
          <t>https://data.mendeley.com/datasets/tp95cdvgm8/1</t>
        </is>
      </c>
      <c r="AU52" s="27" t="n"/>
      <c r="AV52" s="14" t="inlineStr">
        <is>
          <t>2026-09-07</t>
        </is>
      </c>
      <c r="AW52" s="27" t="n"/>
      <c r="AX52" s="27" t="n"/>
      <c r="AY52" s="14">
        <f>SUMIF(MCDM_Checks!$A$2:$A$1417,$A52,MCDM_Checks!$AR$2:$AR$1417)</f>
        <v/>
      </c>
      <c r="AZ52" s="14" t="inlineStr">
        <is>
          <t>G1: chosen release identity. G2: evaluator target/task not yet fixed. G3: no sample opened; rights may be unresolved. G4: no payload/ancestry leakage audit executed. All four gates must Pass for Eligible.</t>
        </is>
      </c>
    </row>
    <row r="53" ht="112" customHeight="1">
      <c r="A53" s="14" t="inlineStr">
        <is>
          <t>DS-052</t>
        </is>
      </c>
      <c r="B53" s="14" t="inlineStr">
        <is>
          <t>Asphalt Crack Dataset</t>
        </is>
      </c>
      <c r="C53" s="14">
        <f>IF(I53=0,"Unrated",IF(I53=1,"Resolved","Provisional"))</f>
        <v/>
      </c>
      <c r="D53" s="26">
        <f>IF(K53=0,"",IF(AY53&lt;8,"Incomplete/invalid",IF(J53=0,"Unrated",IF(J53=1,"Resolved","Provisional"))))</f>
        <v/>
      </c>
      <c r="E53" s="57">
        <f>SUMIF(MCDM_Checks!$A$2:$A$1417,$A53,MCDM_Checks!$AB$2:$AB$1417)</f>
        <v/>
      </c>
      <c r="F53" s="58">
        <f>IF(AY53=8,SUMIF(MCDM_Checks!$A$2:$A$1417,$A53,MCDM_Checks!$AC$2:$AC$1417),"")</f>
        <v/>
      </c>
      <c r="G53" s="57">
        <f>SUMIF(MCDM_Checks!$A$2:$A$1417,$A53,MCDM_Checks!$AD$2:$AD$1417)</f>
        <v/>
      </c>
      <c r="H53" s="58">
        <f>IF(AY53=8,SUMIF(MCDM_Checks!$A$2:$A$1417,$A53,MCDM_Checks!$AE$2:$AE$1417),"")</f>
        <v/>
      </c>
      <c r="I53" s="55">
        <f>SUMIF(MCDM_Checks!$A$2:$A$1417,$A53,MCDM_Checks!$AF$2:$AF$1417)/100</f>
        <v/>
      </c>
      <c r="J53" s="56">
        <f>IF(AY53=8,SUMIF(MCDM_Checks!$A$2:$A$1417,$A53,MCDM_Checks!$AG$2:$AG$1417)/100,"")</f>
        <v/>
      </c>
      <c r="K53" s="56">
        <f>SUMIF(MCDM_Checks!$A$2:$A$1417,$A53,MCDM_Checks!$AS$2:$AS$1417)/40</f>
        <v/>
      </c>
      <c r="L53" s="59">
        <f>IF(AY53=8,F53-E53,"")</f>
        <v/>
      </c>
      <c r="M53" s="56">
        <f>IF(K53=0,"",SUMIF(MCDM_Checks!$A$2:$A$1417,$A53,MCDM_Checks!$AT$2:$AT$1417)/SUMIF(MCDM_Checks!$A$2:$A$1417,$A53,MCDM_Checks!$AS$2:$AS$1417))</f>
        <v/>
      </c>
      <c r="N53" s="14">
        <f>IFERROR(INDEX(MCDM_Checks!$T$2:$T$1417,MATCH($A53&amp;"|A",MCDM_Checks!$AU$2:$AU$1417,0)),"")</f>
        <v/>
      </c>
      <c r="O53" s="26">
        <f>IFERROR(INDEX(MCDM_Checks!$U$2:$U$1417,MATCH($A53&amp;"|A",MCDM_Checks!$AU$2:$AU$1417,0)),"")</f>
        <v/>
      </c>
      <c r="P53" s="14">
        <f>IFERROR(INDEX(MCDM_Checks!$T$2:$T$1417,MATCH($A53&amp;"|L",MCDM_Checks!$AU$2:$AU$1417,0)),"")</f>
        <v/>
      </c>
      <c r="Q53" s="26">
        <f>IFERROR(INDEX(MCDM_Checks!$U$2:$U$1417,MATCH($A53&amp;"|L",MCDM_Checks!$AU$2:$AU$1417,0)),"")</f>
        <v/>
      </c>
      <c r="R53" s="14">
        <f>IFERROR(INDEX(MCDM_Checks!$T$2:$T$1417,MATCH($A53&amp;"|D",MCDM_Checks!$AU$2:$AU$1417,0)),"")</f>
        <v/>
      </c>
      <c r="S53" s="26">
        <f>IFERROR(INDEX(MCDM_Checks!$U$2:$U$1417,MATCH($A53&amp;"|D",MCDM_Checks!$AU$2:$AU$1417,0)),"")</f>
        <v/>
      </c>
      <c r="T53" s="14">
        <f>IFERROR(INDEX(MCDM_Checks!$T$2:$T$1417,MATCH($A53&amp;"|C",MCDM_Checks!$AU$2:$AU$1417,0)),"")</f>
        <v/>
      </c>
      <c r="U53" s="26">
        <f>IFERROR(INDEX(MCDM_Checks!$U$2:$U$1417,MATCH($A53&amp;"|C",MCDM_Checks!$AU$2:$AU$1417,0)),"")</f>
        <v/>
      </c>
      <c r="V53" s="14">
        <f>IFERROR(INDEX(MCDM_Checks!$T$2:$T$1417,MATCH($A53&amp;"|R",MCDM_Checks!$AU$2:$AU$1417,0)),"")</f>
        <v/>
      </c>
      <c r="W53" s="26">
        <f>IFERROR(INDEX(MCDM_Checks!$U$2:$U$1417,MATCH($A53&amp;"|R",MCDM_Checks!$AU$2:$AU$1417,0)),"")</f>
        <v/>
      </c>
      <c r="X53" s="14">
        <f>IFERROR(INDEX(MCDM_Checks!$T$2:$T$1417,MATCH($A53&amp;"|M",MCDM_Checks!$AU$2:$AU$1417,0)),"")</f>
        <v/>
      </c>
      <c r="Y53" s="26">
        <f>IFERROR(INDEX(MCDM_Checks!$U$2:$U$1417,MATCH($A53&amp;"|M",MCDM_Checks!$AU$2:$AU$1417,0)),"")</f>
        <v/>
      </c>
      <c r="Z53" s="14">
        <f>IFERROR(INDEX(MCDM_Checks!$T$2:$T$1417,MATCH($A53&amp;"|V",MCDM_Checks!$AU$2:$AU$1417,0)),"")</f>
        <v/>
      </c>
      <c r="AA53" s="26">
        <f>IFERROR(INDEX(MCDM_Checks!$U$2:$U$1417,MATCH($A53&amp;"|V",MCDM_Checks!$AU$2:$AU$1417,0)),"")</f>
        <v/>
      </c>
      <c r="AB53" s="14">
        <f>IFERROR(INDEX(MCDM_Checks!$T$2:$T$1417,MATCH($A53&amp;"|E",MCDM_Checks!$AU$2:$AU$1417,0)),"")</f>
        <v/>
      </c>
      <c r="AC53" s="26">
        <f>IFERROR(INDEX(MCDM_Checks!$U$2:$U$1417,MATCH($A53&amp;"|E",MCDM_Checks!$AU$2:$AU$1417,0)),"")</f>
        <v/>
      </c>
      <c r="AD53" s="14">
        <f>IF(SUM(IF(AF53="Fail",1,0),IF(AH53="Fail",1,0),IF(AJ53="Fail",1,0),IF(AL53="Fail",1,0))&gt;0,"Ineligible",IF(SUM(IF(AF53="Pass",1,0),IF(AH53="Pass",1,0),IF(AJ53="Pass",1,0),IF(AL53="Pass",1,0))=4,"Eligible","Pending"))</f>
        <v/>
      </c>
      <c r="AE53" s="26">
        <f>IF(COUNTA(AG53,AI53,AK53,AM53)=0,"",IF(SUM(IF(AG53="Fail",1,0),IF(AI53="Fail",1,0),IF(AK53="Fail",1,0),IF(AM53="Fail",1,0))&gt;0,"Ineligible",IF(SUM(IF(AG53="Pass",1,0),IF(AI53="Pass",1,0),IF(AK53="Pass",1,0),IF(AM53="Pass",1,0))=4,"Eligible","Pending")))</f>
        <v/>
      </c>
      <c r="AF53" s="14" t="inlineStr">
        <is>
          <t>Pass</t>
        </is>
      </c>
      <c r="AG53" s="27" t="n"/>
      <c r="AH53" s="14" t="inlineStr">
        <is>
          <t>Pending</t>
        </is>
      </c>
      <c r="AI53" s="27" t="n"/>
      <c r="AJ53" s="14" t="inlineStr">
        <is>
          <t>Pending</t>
        </is>
      </c>
      <c r="AK53" s="27" t="n"/>
      <c r="AL53" s="14" t="inlineStr">
        <is>
          <t>Pending</t>
        </is>
      </c>
      <c r="AM53" s="27" t="n"/>
      <c r="AN53" s="14" t="inlineStr">
        <is>
          <t>Classification</t>
        </is>
      </c>
      <c r="AO53" s="27" t="n"/>
      <c r="AP53" s="14" t="inlineStr">
        <is>
          <t>Mendeley xnzhj3x8v4/2</t>
        </is>
      </c>
      <c r="AQ53" s="27" t="n"/>
      <c r="AR53" s="14" t="inlineStr">
        <is>
          <t>The v2 page reports 400 camera images and binary crack/non-crack targets. No original-versus-derived accounting, capture groups, class counts or label-review method is documented.</t>
        </is>
      </c>
      <c r="AS53" s="27" t="n"/>
      <c r="AT53" s="14" t="inlineStr">
        <is>
          <t>https://data.mendeley.com/datasets/xnzhj3x8v4/2</t>
        </is>
      </c>
      <c r="AU53" s="27" t="n"/>
      <c r="AV53" s="14" t="inlineStr">
        <is>
          <t>2026-09-07</t>
        </is>
      </c>
      <c r="AW53" s="27" t="n"/>
      <c r="AX53" s="27" t="n"/>
      <c r="AY53" s="14">
        <f>SUMIF(MCDM_Checks!$A$2:$A$1417,$A53,MCDM_Checks!$AR$2:$AR$1417)</f>
        <v/>
      </c>
      <c r="AZ53" s="14" t="inlineStr">
        <is>
          <t>G1: chosen release identity. G2: evaluator target/task not yet fixed. G3: no sample opened; rights may be unresolved. G4: no payload/ancestry leakage audit executed. All four gates must Pass for Eligible.</t>
        </is>
      </c>
    </row>
    <row r="54" ht="112" customHeight="1">
      <c r="A54" s="14" t="inlineStr">
        <is>
          <t>DS-053</t>
        </is>
      </c>
      <c r="B54" s="14" t="inlineStr">
        <is>
          <t>Asphalt Cracked and Uncracked Image Dataset</t>
        </is>
      </c>
      <c r="C54" s="14">
        <f>IF(I54=0,"Unrated",IF(I54=1,"Resolved","Provisional"))</f>
        <v/>
      </c>
      <c r="D54" s="26">
        <f>IF(K54=0,"",IF(AY54&lt;8,"Incomplete/invalid",IF(J54=0,"Unrated",IF(J54=1,"Resolved","Provisional"))))</f>
        <v/>
      </c>
      <c r="E54" s="57">
        <f>SUMIF(MCDM_Checks!$A$2:$A$1417,$A54,MCDM_Checks!$AB$2:$AB$1417)</f>
        <v/>
      </c>
      <c r="F54" s="58">
        <f>IF(AY54=8,SUMIF(MCDM_Checks!$A$2:$A$1417,$A54,MCDM_Checks!$AC$2:$AC$1417),"")</f>
        <v/>
      </c>
      <c r="G54" s="57">
        <f>SUMIF(MCDM_Checks!$A$2:$A$1417,$A54,MCDM_Checks!$AD$2:$AD$1417)</f>
        <v/>
      </c>
      <c r="H54" s="58">
        <f>IF(AY54=8,SUMIF(MCDM_Checks!$A$2:$A$1417,$A54,MCDM_Checks!$AE$2:$AE$1417),"")</f>
        <v/>
      </c>
      <c r="I54" s="55">
        <f>SUMIF(MCDM_Checks!$A$2:$A$1417,$A54,MCDM_Checks!$AF$2:$AF$1417)/100</f>
        <v/>
      </c>
      <c r="J54" s="56">
        <f>IF(AY54=8,SUMIF(MCDM_Checks!$A$2:$A$1417,$A54,MCDM_Checks!$AG$2:$AG$1417)/100,"")</f>
        <v/>
      </c>
      <c r="K54" s="56">
        <f>SUMIF(MCDM_Checks!$A$2:$A$1417,$A54,MCDM_Checks!$AS$2:$AS$1417)/40</f>
        <v/>
      </c>
      <c r="L54" s="59">
        <f>IF(AY54=8,F54-E54,"")</f>
        <v/>
      </c>
      <c r="M54" s="56">
        <f>IF(K54=0,"",SUMIF(MCDM_Checks!$A$2:$A$1417,$A54,MCDM_Checks!$AT$2:$AT$1417)/SUMIF(MCDM_Checks!$A$2:$A$1417,$A54,MCDM_Checks!$AS$2:$AS$1417))</f>
        <v/>
      </c>
      <c r="N54" s="14">
        <f>IFERROR(INDEX(MCDM_Checks!$T$2:$T$1417,MATCH($A54&amp;"|A",MCDM_Checks!$AU$2:$AU$1417,0)),"")</f>
        <v/>
      </c>
      <c r="O54" s="26">
        <f>IFERROR(INDEX(MCDM_Checks!$U$2:$U$1417,MATCH($A54&amp;"|A",MCDM_Checks!$AU$2:$AU$1417,0)),"")</f>
        <v/>
      </c>
      <c r="P54" s="14">
        <f>IFERROR(INDEX(MCDM_Checks!$T$2:$T$1417,MATCH($A54&amp;"|L",MCDM_Checks!$AU$2:$AU$1417,0)),"")</f>
        <v/>
      </c>
      <c r="Q54" s="26">
        <f>IFERROR(INDEX(MCDM_Checks!$U$2:$U$1417,MATCH($A54&amp;"|L",MCDM_Checks!$AU$2:$AU$1417,0)),"")</f>
        <v/>
      </c>
      <c r="R54" s="14">
        <f>IFERROR(INDEX(MCDM_Checks!$T$2:$T$1417,MATCH($A54&amp;"|D",MCDM_Checks!$AU$2:$AU$1417,0)),"")</f>
        <v/>
      </c>
      <c r="S54" s="26">
        <f>IFERROR(INDEX(MCDM_Checks!$U$2:$U$1417,MATCH($A54&amp;"|D",MCDM_Checks!$AU$2:$AU$1417,0)),"")</f>
        <v/>
      </c>
      <c r="T54" s="14">
        <f>IFERROR(INDEX(MCDM_Checks!$T$2:$T$1417,MATCH($A54&amp;"|C",MCDM_Checks!$AU$2:$AU$1417,0)),"")</f>
        <v/>
      </c>
      <c r="U54" s="26">
        <f>IFERROR(INDEX(MCDM_Checks!$U$2:$U$1417,MATCH($A54&amp;"|C",MCDM_Checks!$AU$2:$AU$1417,0)),"")</f>
        <v/>
      </c>
      <c r="V54" s="14">
        <f>IFERROR(INDEX(MCDM_Checks!$T$2:$T$1417,MATCH($A54&amp;"|R",MCDM_Checks!$AU$2:$AU$1417,0)),"")</f>
        <v/>
      </c>
      <c r="W54" s="26">
        <f>IFERROR(INDEX(MCDM_Checks!$U$2:$U$1417,MATCH($A54&amp;"|R",MCDM_Checks!$AU$2:$AU$1417,0)),"")</f>
        <v/>
      </c>
      <c r="X54" s="14">
        <f>IFERROR(INDEX(MCDM_Checks!$T$2:$T$1417,MATCH($A54&amp;"|M",MCDM_Checks!$AU$2:$AU$1417,0)),"")</f>
        <v/>
      </c>
      <c r="Y54" s="26">
        <f>IFERROR(INDEX(MCDM_Checks!$U$2:$U$1417,MATCH($A54&amp;"|M",MCDM_Checks!$AU$2:$AU$1417,0)),"")</f>
        <v/>
      </c>
      <c r="Z54" s="14">
        <f>IFERROR(INDEX(MCDM_Checks!$T$2:$T$1417,MATCH($A54&amp;"|V",MCDM_Checks!$AU$2:$AU$1417,0)),"")</f>
        <v/>
      </c>
      <c r="AA54" s="26">
        <f>IFERROR(INDEX(MCDM_Checks!$U$2:$U$1417,MATCH($A54&amp;"|V",MCDM_Checks!$AU$2:$AU$1417,0)),"")</f>
        <v/>
      </c>
      <c r="AB54" s="14">
        <f>IFERROR(INDEX(MCDM_Checks!$T$2:$T$1417,MATCH($A54&amp;"|E",MCDM_Checks!$AU$2:$AU$1417,0)),"")</f>
        <v/>
      </c>
      <c r="AC54" s="26">
        <f>IFERROR(INDEX(MCDM_Checks!$U$2:$U$1417,MATCH($A54&amp;"|E",MCDM_Checks!$AU$2:$AU$1417,0)),"")</f>
        <v/>
      </c>
      <c r="AD54" s="14">
        <f>IF(SUM(IF(AF54="Fail",1,0),IF(AH54="Fail",1,0),IF(AJ54="Fail",1,0),IF(AL54="Fail",1,0))&gt;0,"Ineligible",IF(SUM(IF(AF54="Pass",1,0),IF(AH54="Pass",1,0),IF(AJ54="Pass",1,0),IF(AL54="Pass",1,0))=4,"Eligible","Pending"))</f>
        <v/>
      </c>
      <c r="AE54" s="26">
        <f>IF(COUNTA(AG54,AI54,AK54,AM54)=0,"",IF(SUM(IF(AG54="Fail",1,0),IF(AI54="Fail",1,0),IF(AK54="Fail",1,0),IF(AM54="Fail",1,0))&gt;0,"Ineligible",IF(SUM(IF(AG54="Pass",1,0),IF(AI54="Pass",1,0),IF(AK54="Pass",1,0),IF(AM54="Pass",1,0))=4,"Eligible","Pending")))</f>
        <v/>
      </c>
      <c r="AF54" s="14" t="inlineStr">
        <is>
          <t>Pass</t>
        </is>
      </c>
      <c r="AG54" s="27" t="n"/>
      <c r="AH54" s="14" t="inlineStr">
        <is>
          <t>Pending</t>
        </is>
      </c>
      <c r="AI54" s="27" t="n"/>
      <c r="AJ54" s="14" t="inlineStr">
        <is>
          <t>Pending</t>
        </is>
      </c>
      <c r="AK54" s="27" t="n"/>
      <c r="AL54" s="14" t="inlineStr">
        <is>
          <t>Pending</t>
        </is>
      </c>
      <c r="AM54" s="27" t="n"/>
      <c r="AN54" s="14" t="inlineStr">
        <is>
          <t>Classification</t>
        </is>
      </c>
      <c r="AO54" s="27" t="n"/>
      <c r="AP54" s="14" t="inlineStr">
        <is>
          <t>Mendeley 88kdyyc73h/1</t>
        </is>
      </c>
      <c r="AQ54" s="27" t="n"/>
      <c r="AR54" s="14" t="inlineStr">
        <is>
          <t>The v1 description separates 2,000 original 1440-pixel images from 360/720-pixel crops and describes a vehicle camera chamber and processing. A common viewing scale is asserted, but no numerical physical scale is provided here.</t>
        </is>
      </c>
      <c r="AS54" s="27" t="n"/>
      <c r="AT54" s="14" t="inlineStr">
        <is>
          <t>https://data.mendeley.com/datasets/88kdyyc73h/1</t>
        </is>
      </c>
      <c r="AU54" s="27" t="n"/>
      <c r="AV54" s="14" t="inlineStr">
        <is>
          <t>2026-09-07</t>
        </is>
      </c>
      <c r="AW54" s="27" t="n"/>
      <c r="AX54" s="27" t="n"/>
      <c r="AY54" s="14">
        <f>SUMIF(MCDM_Checks!$A$2:$A$1417,$A54,MCDM_Checks!$AR$2:$AR$1417)</f>
        <v/>
      </c>
      <c r="AZ54" s="14" t="inlineStr">
        <is>
          <t>G1: chosen release identity. G2: evaluator target/task not yet fixed. G3: no sample opened; rights may be unresolved. G4: no payload/ancestry leakage audit executed. All four gates must Pass for Eligible.</t>
        </is>
      </c>
    </row>
    <row r="55" ht="112" customHeight="1">
      <c r="A55" s="14" t="inlineStr">
        <is>
          <t>DS-054</t>
        </is>
      </c>
      <c r="B55" s="14" t="inlineStr">
        <is>
          <t>Attain: Inclusive Annotated Pavement Distress Types and Severity Dataset</t>
        </is>
      </c>
      <c r="C55" s="14">
        <f>IF(I55=0,"Unrated",IF(I55=1,"Resolved","Provisional"))</f>
        <v/>
      </c>
      <c r="D55" s="26">
        <f>IF(K55=0,"",IF(AY55&lt;8,"Incomplete/invalid",IF(J55=0,"Unrated",IF(J55=1,"Resolved","Provisional"))))</f>
        <v/>
      </c>
      <c r="E55" s="57">
        <f>SUMIF(MCDM_Checks!$A$2:$A$1417,$A55,MCDM_Checks!$AB$2:$AB$1417)</f>
        <v/>
      </c>
      <c r="F55" s="58">
        <f>IF(AY55=8,SUMIF(MCDM_Checks!$A$2:$A$1417,$A55,MCDM_Checks!$AC$2:$AC$1417),"")</f>
        <v/>
      </c>
      <c r="G55" s="57">
        <f>SUMIF(MCDM_Checks!$A$2:$A$1417,$A55,MCDM_Checks!$AD$2:$AD$1417)</f>
        <v/>
      </c>
      <c r="H55" s="58">
        <f>IF(AY55=8,SUMIF(MCDM_Checks!$A$2:$A$1417,$A55,MCDM_Checks!$AE$2:$AE$1417),"")</f>
        <v/>
      </c>
      <c r="I55" s="55">
        <f>SUMIF(MCDM_Checks!$A$2:$A$1417,$A55,MCDM_Checks!$AF$2:$AF$1417)/100</f>
        <v/>
      </c>
      <c r="J55" s="56">
        <f>IF(AY55=8,SUMIF(MCDM_Checks!$A$2:$A$1417,$A55,MCDM_Checks!$AG$2:$AG$1417)/100,"")</f>
        <v/>
      </c>
      <c r="K55" s="56">
        <f>SUMIF(MCDM_Checks!$A$2:$A$1417,$A55,MCDM_Checks!$AS$2:$AS$1417)/40</f>
        <v/>
      </c>
      <c r="L55" s="59">
        <f>IF(AY55=8,F55-E55,"")</f>
        <v/>
      </c>
      <c r="M55" s="56">
        <f>IF(K55=0,"",SUMIF(MCDM_Checks!$A$2:$A$1417,$A55,MCDM_Checks!$AT$2:$AT$1417)/SUMIF(MCDM_Checks!$A$2:$A$1417,$A55,MCDM_Checks!$AS$2:$AS$1417))</f>
        <v/>
      </c>
      <c r="N55" s="14">
        <f>IFERROR(INDEX(MCDM_Checks!$T$2:$T$1417,MATCH($A55&amp;"|A",MCDM_Checks!$AU$2:$AU$1417,0)),"")</f>
        <v/>
      </c>
      <c r="O55" s="26">
        <f>IFERROR(INDEX(MCDM_Checks!$U$2:$U$1417,MATCH($A55&amp;"|A",MCDM_Checks!$AU$2:$AU$1417,0)),"")</f>
        <v/>
      </c>
      <c r="P55" s="14">
        <f>IFERROR(INDEX(MCDM_Checks!$T$2:$T$1417,MATCH($A55&amp;"|L",MCDM_Checks!$AU$2:$AU$1417,0)),"")</f>
        <v/>
      </c>
      <c r="Q55" s="26">
        <f>IFERROR(INDEX(MCDM_Checks!$U$2:$U$1417,MATCH($A55&amp;"|L",MCDM_Checks!$AU$2:$AU$1417,0)),"")</f>
        <v/>
      </c>
      <c r="R55" s="14">
        <f>IFERROR(INDEX(MCDM_Checks!$T$2:$T$1417,MATCH($A55&amp;"|D",MCDM_Checks!$AU$2:$AU$1417,0)),"")</f>
        <v/>
      </c>
      <c r="S55" s="26">
        <f>IFERROR(INDEX(MCDM_Checks!$U$2:$U$1417,MATCH($A55&amp;"|D",MCDM_Checks!$AU$2:$AU$1417,0)),"")</f>
        <v/>
      </c>
      <c r="T55" s="14">
        <f>IFERROR(INDEX(MCDM_Checks!$T$2:$T$1417,MATCH($A55&amp;"|C",MCDM_Checks!$AU$2:$AU$1417,0)),"")</f>
        <v/>
      </c>
      <c r="U55" s="26">
        <f>IFERROR(INDEX(MCDM_Checks!$U$2:$U$1417,MATCH($A55&amp;"|C",MCDM_Checks!$AU$2:$AU$1417,0)),"")</f>
        <v/>
      </c>
      <c r="V55" s="14">
        <f>IFERROR(INDEX(MCDM_Checks!$T$2:$T$1417,MATCH($A55&amp;"|R",MCDM_Checks!$AU$2:$AU$1417,0)),"")</f>
        <v/>
      </c>
      <c r="W55" s="26">
        <f>IFERROR(INDEX(MCDM_Checks!$U$2:$U$1417,MATCH($A55&amp;"|R",MCDM_Checks!$AU$2:$AU$1417,0)),"")</f>
        <v/>
      </c>
      <c r="X55" s="14">
        <f>IFERROR(INDEX(MCDM_Checks!$T$2:$T$1417,MATCH($A55&amp;"|M",MCDM_Checks!$AU$2:$AU$1417,0)),"")</f>
        <v/>
      </c>
      <c r="Y55" s="26">
        <f>IFERROR(INDEX(MCDM_Checks!$U$2:$U$1417,MATCH($A55&amp;"|M",MCDM_Checks!$AU$2:$AU$1417,0)),"")</f>
        <v/>
      </c>
      <c r="Z55" s="14">
        <f>IFERROR(INDEX(MCDM_Checks!$T$2:$T$1417,MATCH($A55&amp;"|V",MCDM_Checks!$AU$2:$AU$1417,0)),"")</f>
        <v/>
      </c>
      <c r="AA55" s="26">
        <f>IFERROR(INDEX(MCDM_Checks!$U$2:$U$1417,MATCH($A55&amp;"|V",MCDM_Checks!$AU$2:$AU$1417,0)),"")</f>
        <v/>
      </c>
      <c r="AB55" s="14">
        <f>IFERROR(INDEX(MCDM_Checks!$T$2:$T$1417,MATCH($A55&amp;"|E",MCDM_Checks!$AU$2:$AU$1417,0)),"")</f>
        <v/>
      </c>
      <c r="AC55" s="26">
        <f>IFERROR(INDEX(MCDM_Checks!$U$2:$U$1417,MATCH($A55&amp;"|E",MCDM_Checks!$AU$2:$AU$1417,0)),"")</f>
        <v/>
      </c>
      <c r="AD55" s="14">
        <f>IF(SUM(IF(AF55="Fail",1,0),IF(AH55="Fail",1,0),IF(AJ55="Fail",1,0),IF(AL55="Fail",1,0))&gt;0,"Ineligible",IF(SUM(IF(AF55="Pass",1,0),IF(AH55="Pass",1,0),IF(AJ55="Pass",1,0),IF(AL55="Pass",1,0))=4,"Eligible","Pending"))</f>
        <v/>
      </c>
      <c r="AE55" s="26">
        <f>IF(COUNTA(AG55,AI55,AK55,AM55)=0,"",IF(SUM(IF(AG55="Fail",1,0),IF(AI55="Fail",1,0),IF(AK55="Fail",1,0),IF(AM55="Fail",1,0))&gt;0,"Ineligible",IF(SUM(IF(AG55="Pass",1,0),IF(AI55="Pass",1,0),IF(AK55="Pass",1,0),IF(AM55="Pass",1,0))=4,"Eligible","Pending")))</f>
        <v/>
      </c>
      <c r="AF55" s="14" t="inlineStr">
        <is>
          <t>Pass</t>
        </is>
      </c>
      <c r="AG55" s="27" t="n"/>
      <c r="AH55" s="14" t="inlineStr">
        <is>
          <t>Pending</t>
        </is>
      </c>
      <c r="AI55" s="27" t="n"/>
      <c r="AJ55" s="14" t="inlineStr">
        <is>
          <t>Pending</t>
        </is>
      </c>
      <c r="AK55" s="27" t="n"/>
      <c r="AL55" s="14" t="inlineStr">
        <is>
          <t>Pending</t>
        </is>
      </c>
      <c r="AM55" s="27" t="n"/>
      <c r="AN55" s="14" t="inlineStr">
        <is>
          <t>Detection; Classification [Claude] | Object detection;Classification [GPT]</t>
        </is>
      </c>
      <c r="AO55" s="27" t="n"/>
      <c r="AP55" s="14" t="inlineStr">
        <is>
          <t>Mendeley nykrzdm74f/1</t>
        </is>
      </c>
      <c r="AQ55" s="27" t="n"/>
      <c r="AR55" s="14" t="inlineStr">
        <is>
          <t>Attain v1 names ten distress types, 2,293 images, 19,761 instances and windshield smartphone capture. Manual annotation alone does not establish qualified annotators, correction or measured reliability; severity in the inventory title is not sufficient evidence.</t>
        </is>
      </c>
      <c r="AS55" s="27" t="n"/>
      <c r="AT55" s="14" t="inlineStr">
        <is>
          <t>https://data.mendeley.com/datasets/nykrzdm74f/1</t>
        </is>
      </c>
      <c r="AU55" s="27" t="n"/>
      <c r="AV55" s="14" t="inlineStr">
        <is>
          <t>2026-09-07</t>
        </is>
      </c>
      <c r="AW55" s="27" t="n"/>
      <c r="AX55" s="27" t="n"/>
      <c r="AY55" s="14">
        <f>SUMIF(MCDM_Checks!$A$2:$A$1417,$A55,MCDM_Checks!$AR$2:$AR$1417)</f>
        <v/>
      </c>
      <c r="AZ55" s="14" t="inlineStr">
        <is>
          <t>G1: chosen release identity. G2: evaluator target/task not yet fixed. G3: no sample opened; rights may be unresolved. G4: no payload/ancestry leakage audit executed. All four gates must Pass for Eligible.</t>
        </is>
      </c>
    </row>
    <row r="56" ht="112" customHeight="1">
      <c r="A56" s="14" t="inlineStr">
        <is>
          <t>DS-055</t>
        </is>
      </c>
      <c r="B56" s="14" t="inlineStr">
        <is>
          <t>Bandung Pothole Image Dataset (BPID)</t>
        </is>
      </c>
      <c r="C56" s="14">
        <f>IF(I56=0,"Unrated",IF(I56=1,"Resolved","Provisional"))</f>
        <v/>
      </c>
      <c r="D56" s="26">
        <f>IF(K56=0,"",IF(AY56&lt;8,"Incomplete/invalid",IF(J56=0,"Unrated",IF(J56=1,"Resolved","Provisional"))))</f>
        <v/>
      </c>
      <c r="E56" s="57">
        <f>SUMIF(MCDM_Checks!$A$2:$A$1417,$A56,MCDM_Checks!$AB$2:$AB$1417)</f>
        <v/>
      </c>
      <c r="F56" s="58">
        <f>IF(AY56=8,SUMIF(MCDM_Checks!$A$2:$A$1417,$A56,MCDM_Checks!$AC$2:$AC$1417),"")</f>
        <v/>
      </c>
      <c r="G56" s="57">
        <f>SUMIF(MCDM_Checks!$A$2:$A$1417,$A56,MCDM_Checks!$AD$2:$AD$1417)</f>
        <v/>
      </c>
      <c r="H56" s="58">
        <f>IF(AY56=8,SUMIF(MCDM_Checks!$A$2:$A$1417,$A56,MCDM_Checks!$AE$2:$AE$1417),"")</f>
        <v/>
      </c>
      <c r="I56" s="55">
        <f>SUMIF(MCDM_Checks!$A$2:$A$1417,$A56,MCDM_Checks!$AF$2:$AF$1417)/100</f>
        <v/>
      </c>
      <c r="J56" s="56">
        <f>IF(AY56=8,SUMIF(MCDM_Checks!$A$2:$A$1417,$A56,MCDM_Checks!$AG$2:$AG$1417)/100,"")</f>
        <v/>
      </c>
      <c r="K56" s="56">
        <f>SUMIF(MCDM_Checks!$A$2:$A$1417,$A56,MCDM_Checks!$AS$2:$AS$1417)/40</f>
        <v/>
      </c>
      <c r="L56" s="59">
        <f>IF(AY56=8,F56-E56,"")</f>
        <v/>
      </c>
      <c r="M56" s="56">
        <f>IF(K56=0,"",SUMIF(MCDM_Checks!$A$2:$A$1417,$A56,MCDM_Checks!$AT$2:$AT$1417)/SUMIF(MCDM_Checks!$A$2:$A$1417,$A56,MCDM_Checks!$AS$2:$AS$1417))</f>
        <v/>
      </c>
      <c r="N56" s="14">
        <f>IFERROR(INDEX(MCDM_Checks!$T$2:$T$1417,MATCH($A56&amp;"|A",MCDM_Checks!$AU$2:$AU$1417,0)),"")</f>
        <v/>
      </c>
      <c r="O56" s="26">
        <f>IFERROR(INDEX(MCDM_Checks!$U$2:$U$1417,MATCH($A56&amp;"|A",MCDM_Checks!$AU$2:$AU$1417,0)),"")</f>
        <v/>
      </c>
      <c r="P56" s="14">
        <f>IFERROR(INDEX(MCDM_Checks!$T$2:$T$1417,MATCH($A56&amp;"|L",MCDM_Checks!$AU$2:$AU$1417,0)),"")</f>
        <v/>
      </c>
      <c r="Q56" s="26">
        <f>IFERROR(INDEX(MCDM_Checks!$U$2:$U$1417,MATCH($A56&amp;"|L",MCDM_Checks!$AU$2:$AU$1417,0)),"")</f>
        <v/>
      </c>
      <c r="R56" s="14">
        <f>IFERROR(INDEX(MCDM_Checks!$T$2:$T$1417,MATCH($A56&amp;"|D",MCDM_Checks!$AU$2:$AU$1417,0)),"")</f>
        <v/>
      </c>
      <c r="S56" s="26">
        <f>IFERROR(INDEX(MCDM_Checks!$U$2:$U$1417,MATCH($A56&amp;"|D",MCDM_Checks!$AU$2:$AU$1417,0)),"")</f>
        <v/>
      </c>
      <c r="T56" s="14">
        <f>IFERROR(INDEX(MCDM_Checks!$T$2:$T$1417,MATCH($A56&amp;"|C",MCDM_Checks!$AU$2:$AU$1417,0)),"")</f>
        <v/>
      </c>
      <c r="U56" s="26">
        <f>IFERROR(INDEX(MCDM_Checks!$U$2:$U$1417,MATCH($A56&amp;"|C",MCDM_Checks!$AU$2:$AU$1417,0)),"")</f>
        <v/>
      </c>
      <c r="V56" s="14">
        <f>IFERROR(INDEX(MCDM_Checks!$T$2:$T$1417,MATCH($A56&amp;"|R",MCDM_Checks!$AU$2:$AU$1417,0)),"")</f>
        <v/>
      </c>
      <c r="W56" s="26">
        <f>IFERROR(INDEX(MCDM_Checks!$U$2:$U$1417,MATCH($A56&amp;"|R",MCDM_Checks!$AU$2:$AU$1417,0)),"")</f>
        <v/>
      </c>
      <c r="X56" s="14">
        <f>IFERROR(INDEX(MCDM_Checks!$T$2:$T$1417,MATCH($A56&amp;"|M",MCDM_Checks!$AU$2:$AU$1417,0)),"")</f>
        <v/>
      </c>
      <c r="Y56" s="26">
        <f>IFERROR(INDEX(MCDM_Checks!$U$2:$U$1417,MATCH($A56&amp;"|M",MCDM_Checks!$AU$2:$AU$1417,0)),"")</f>
        <v/>
      </c>
      <c r="Z56" s="14">
        <f>IFERROR(INDEX(MCDM_Checks!$T$2:$T$1417,MATCH($A56&amp;"|V",MCDM_Checks!$AU$2:$AU$1417,0)),"")</f>
        <v/>
      </c>
      <c r="AA56" s="26">
        <f>IFERROR(INDEX(MCDM_Checks!$U$2:$U$1417,MATCH($A56&amp;"|V",MCDM_Checks!$AU$2:$AU$1417,0)),"")</f>
        <v/>
      </c>
      <c r="AB56" s="14">
        <f>IFERROR(INDEX(MCDM_Checks!$T$2:$T$1417,MATCH($A56&amp;"|E",MCDM_Checks!$AU$2:$AU$1417,0)),"")</f>
        <v/>
      </c>
      <c r="AC56" s="26">
        <f>IFERROR(INDEX(MCDM_Checks!$U$2:$U$1417,MATCH($A56&amp;"|E",MCDM_Checks!$AU$2:$AU$1417,0)),"")</f>
        <v/>
      </c>
      <c r="AD56" s="14">
        <f>IF(SUM(IF(AF56="Fail",1,0),IF(AH56="Fail",1,0),IF(AJ56="Fail",1,0),IF(AL56="Fail",1,0))&gt;0,"Ineligible",IF(SUM(IF(AF56="Pass",1,0),IF(AH56="Pass",1,0),IF(AJ56="Pass",1,0),IF(AL56="Pass",1,0))=4,"Eligible","Pending"))</f>
        <v/>
      </c>
      <c r="AE56" s="26">
        <f>IF(COUNTA(AG56,AI56,AK56,AM56)=0,"",IF(SUM(IF(AG56="Fail",1,0),IF(AI56="Fail",1,0),IF(AK56="Fail",1,0),IF(AM56="Fail",1,0))&gt;0,"Ineligible",IF(SUM(IF(AG56="Pass",1,0),IF(AI56="Pass",1,0),IF(AK56="Pass",1,0),IF(AM56="Pass",1,0))=4,"Eligible","Pending")))</f>
        <v/>
      </c>
      <c r="AF56" s="14" t="inlineStr">
        <is>
          <t>Pass</t>
        </is>
      </c>
      <c r="AG56" s="27" t="n"/>
      <c r="AH56" s="14" t="inlineStr">
        <is>
          <t>Pending</t>
        </is>
      </c>
      <c r="AI56" s="27" t="n"/>
      <c r="AJ56" s="14" t="inlineStr">
        <is>
          <t>Pending</t>
        </is>
      </c>
      <c r="AK56" s="27" t="n"/>
      <c r="AL56" s="14" t="inlineStr">
        <is>
          <t>Pending</t>
        </is>
      </c>
      <c r="AM56" s="27" t="n"/>
      <c r="AN56" s="14" t="inlineStr">
        <is>
          <t>Detection</t>
        </is>
      </c>
      <c r="AO56" s="27" t="n"/>
      <c r="AP56" s="14" t="inlineStr">
        <is>
          <t>Mendeley rgymy6dwdd/1</t>
        </is>
      </c>
      <c r="AQ56" s="27" t="n"/>
      <c r="AR56" s="14" t="inlineStr">
        <is>
          <t>BPID v1 describes 50 directly acquired Bandung pothole images across four weather/lighting conditions and an OOD-test purpose. It does not report counts per environment or prove independence from training collections.</t>
        </is>
      </c>
      <c r="AS56" s="27" t="n"/>
      <c r="AT56" s="14" t="inlineStr">
        <is>
          <t>https://data.mendeley.com/datasets/rgymy6dwdd/1</t>
        </is>
      </c>
      <c r="AU56" s="27" t="n"/>
      <c r="AV56" s="14" t="inlineStr">
        <is>
          <t>2026-09-07</t>
        </is>
      </c>
      <c r="AW56" s="27" t="n"/>
      <c r="AX56" s="27" t="n"/>
      <c r="AY56" s="14">
        <f>SUMIF(MCDM_Checks!$A$2:$A$1417,$A56,MCDM_Checks!$AR$2:$AR$1417)</f>
        <v/>
      </c>
      <c r="AZ56" s="14" t="inlineStr">
        <is>
          <t>G1: chosen release identity. G2: evaluator target/task not yet fixed. G3: no sample opened; rights may be unresolved. G4: no payload/ancestry leakage audit executed. All four gates must Pass for Eligible.</t>
        </is>
      </c>
    </row>
    <row r="57" ht="112" customHeight="1">
      <c r="A57" s="14" t="inlineStr">
        <is>
          <t>DS-056</t>
        </is>
      </c>
      <c r="B57" s="14" t="inlineStr">
        <is>
          <t>Bangladesh Road Damage Detection Dataset</t>
        </is>
      </c>
      <c r="C57" s="14">
        <f>IF(I57=0,"Unrated",IF(I57=1,"Resolved","Provisional"))</f>
        <v/>
      </c>
      <c r="D57" s="26">
        <f>IF(K57=0,"",IF(AY57&lt;8,"Incomplete/invalid",IF(J57=0,"Unrated",IF(J57=1,"Resolved","Provisional"))))</f>
        <v/>
      </c>
      <c r="E57" s="57">
        <f>SUMIF(MCDM_Checks!$A$2:$A$1417,$A57,MCDM_Checks!$AB$2:$AB$1417)</f>
        <v/>
      </c>
      <c r="F57" s="58">
        <f>IF(AY57=8,SUMIF(MCDM_Checks!$A$2:$A$1417,$A57,MCDM_Checks!$AC$2:$AC$1417),"")</f>
        <v/>
      </c>
      <c r="G57" s="57">
        <f>SUMIF(MCDM_Checks!$A$2:$A$1417,$A57,MCDM_Checks!$AD$2:$AD$1417)</f>
        <v/>
      </c>
      <c r="H57" s="58">
        <f>IF(AY57=8,SUMIF(MCDM_Checks!$A$2:$A$1417,$A57,MCDM_Checks!$AE$2:$AE$1417),"")</f>
        <v/>
      </c>
      <c r="I57" s="55">
        <f>SUMIF(MCDM_Checks!$A$2:$A$1417,$A57,MCDM_Checks!$AF$2:$AF$1417)/100</f>
        <v/>
      </c>
      <c r="J57" s="56">
        <f>IF(AY57=8,SUMIF(MCDM_Checks!$A$2:$A$1417,$A57,MCDM_Checks!$AG$2:$AG$1417)/100,"")</f>
        <v/>
      </c>
      <c r="K57" s="56">
        <f>SUMIF(MCDM_Checks!$A$2:$A$1417,$A57,MCDM_Checks!$AS$2:$AS$1417)/40</f>
        <v/>
      </c>
      <c r="L57" s="59">
        <f>IF(AY57=8,F57-E57,"")</f>
        <v/>
      </c>
      <c r="M57" s="56">
        <f>IF(K57=0,"",SUMIF(MCDM_Checks!$A$2:$A$1417,$A57,MCDM_Checks!$AT$2:$AT$1417)/SUMIF(MCDM_Checks!$A$2:$A$1417,$A57,MCDM_Checks!$AS$2:$AS$1417))</f>
        <v/>
      </c>
      <c r="N57" s="14">
        <f>IFERROR(INDEX(MCDM_Checks!$T$2:$T$1417,MATCH($A57&amp;"|A",MCDM_Checks!$AU$2:$AU$1417,0)),"")</f>
        <v/>
      </c>
      <c r="O57" s="26">
        <f>IFERROR(INDEX(MCDM_Checks!$U$2:$U$1417,MATCH($A57&amp;"|A",MCDM_Checks!$AU$2:$AU$1417,0)),"")</f>
        <v/>
      </c>
      <c r="P57" s="14">
        <f>IFERROR(INDEX(MCDM_Checks!$T$2:$T$1417,MATCH($A57&amp;"|L",MCDM_Checks!$AU$2:$AU$1417,0)),"")</f>
        <v/>
      </c>
      <c r="Q57" s="26">
        <f>IFERROR(INDEX(MCDM_Checks!$U$2:$U$1417,MATCH($A57&amp;"|L",MCDM_Checks!$AU$2:$AU$1417,0)),"")</f>
        <v/>
      </c>
      <c r="R57" s="14">
        <f>IFERROR(INDEX(MCDM_Checks!$T$2:$T$1417,MATCH($A57&amp;"|D",MCDM_Checks!$AU$2:$AU$1417,0)),"")</f>
        <v/>
      </c>
      <c r="S57" s="26">
        <f>IFERROR(INDEX(MCDM_Checks!$U$2:$U$1417,MATCH($A57&amp;"|D",MCDM_Checks!$AU$2:$AU$1417,0)),"")</f>
        <v/>
      </c>
      <c r="T57" s="14">
        <f>IFERROR(INDEX(MCDM_Checks!$T$2:$T$1417,MATCH($A57&amp;"|C",MCDM_Checks!$AU$2:$AU$1417,0)),"")</f>
        <v/>
      </c>
      <c r="U57" s="26">
        <f>IFERROR(INDEX(MCDM_Checks!$U$2:$U$1417,MATCH($A57&amp;"|C",MCDM_Checks!$AU$2:$AU$1417,0)),"")</f>
        <v/>
      </c>
      <c r="V57" s="14">
        <f>IFERROR(INDEX(MCDM_Checks!$T$2:$T$1417,MATCH($A57&amp;"|R",MCDM_Checks!$AU$2:$AU$1417,0)),"")</f>
        <v/>
      </c>
      <c r="W57" s="26">
        <f>IFERROR(INDEX(MCDM_Checks!$U$2:$U$1417,MATCH($A57&amp;"|R",MCDM_Checks!$AU$2:$AU$1417,0)),"")</f>
        <v/>
      </c>
      <c r="X57" s="14">
        <f>IFERROR(INDEX(MCDM_Checks!$T$2:$T$1417,MATCH($A57&amp;"|M",MCDM_Checks!$AU$2:$AU$1417,0)),"")</f>
        <v/>
      </c>
      <c r="Y57" s="26">
        <f>IFERROR(INDEX(MCDM_Checks!$U$2:$U$1417,MATCH($A57&amp;"|M",MCDM_Checks!$AU$2:$AU$1417,0)),"")</f>
        <v/>
      </c>
      <c r="Z57" s="14">
        <f>IFERROR(INDEX(MCDM_Checks!$T$2:$T$1417,MATCH($A57&amp;"|V",MCDM_Checks!$AU$2:$AU$1417,0)),"")</f>
        <v/>
      </c>
      <c r="AA57" s="26">
        <f>IFERROR(INDEX(MCDM_Checks!$U$2:$U$1417,MATCH($A57&amp;"|V",MCDM_Checks!$AU$2:$AU$1417,0)),"")</f>
        <v/>
      </c>
      <c r="AB57" s="14">
        <f>IFERROR(INDEX(MCDM_Checks!$T$2:$T$1417,MATCH($A57&amp;"|E",MCDM_Checks!$AU$2:$AU$1417,0)),"")</f>
        <v/>
      </c>
      <c r="AC57" s="26">
        <f>IFERROR(INDEX(MCDM_Checks!$U$2:$U$1417,MATCH($A57&amp;"|E",MCDM_Checks!$AU$2:$AU$1417,0)),"")</f>
        <v/>
      </c>
      <c r="AD57" s="14">
        <f>IF(SUM(IF(AF57="Fail",1,0),IF(AH57="Fail",1,0),IF(AJ57="Fail",1,0),IF(AL57="Fail",1,0))&gt;0,"Ineligible",IF(SUM(IF(AF57="Pass",1,0),IF(AH57="Pass",1,0),IF(AJ57="Pass",1,0),IF(AL57="Pass",1,0))=4,"Eligible","Pending"))</f>
        <v/>
      </c>
      <c r="AE57" s="26">
        <f>IF(COUNTA(AG57,AI57,AK57,AM57)=0,"",IF(SUM(IF(AG57="Fail",1,0),IF(AI57="Fail",1,0),IF(AK57="Fail",1,0),IF(AM57="Fail",1,0))&gt;0,"Ineligible",IF(SUM(IF(AG57="Pass",1,0),IF(AI57="Pass",1,0),IF(AK57="Pass",1,0),IF(AM57="Pass",1,0))=4,"Eligible","Pending")))</f>
        <v/>
      </c>
      <c r="AF57" s="14" t="inlineStr">
        <is>
          <t>Pass</t>
        </is>
      </c>
      <c r="AG57" s="27" t="n"/>
      <c r="AH57" s="14" t="inlineStr">
        <is>
          <t>Pending</t>
        </is>
      </c>
      <c r="AI57" s="27" t="n"/>
      <c r="AJ57" s="14" t="inlineStr">
        <is>
          <t>Pending</t>
        </is>
      </c>
      <c r="AK57" s="27" t="n"/>
      <c r="AL57" s="14" t="inlineStr">
        <is>
          <t>Pending</t>
        </is>
      </c>
      <c r="AM57" s="27" t="n"/>
      <c r="AN57" s="14" t="inlineStr">
        <is>
          <t>Detection [Claude] | Object detection [GPT]</t>
        </is>
      </c>
      <c r="AO57" s="27" t="n"/>
      <c r="AP57" s="14" t="inlineStr">
        <is>
          <t>Mendeley ktnx66vtmc/1</t>
        </is>
      </c>
      <c r="AQ57" s="27" t="n"/>
      <c r="AR57" s="14" t="inlineStr">
        <is>
          <t>The v1 source explicitly collapses cracks, broken surfaces and potholes into one class named pothole. Score that broad-damage task only; a pothole-specific target needs relabeling. Three phone cameras and varied Bangladesh roads are documented; inventory four-class claim is superseded.</t>
        </is>
      </c>
      <c r="AS57" s="27" t="n"/>
      <c r="AT57" s="14" t="inlineStr">
        <is>
          <t>https://data.mendeley.com/datasets/ktnx66vtmc/1</t>
        </is>
      </c>
      <c r="AU57" s="27" t="n"/>
      <c r="AV57" s="14" t="inlineStr">
        <is>
          <t>2026-09-07</t>
        </is>
      </c>
      <c r="AW57" s="27" t="n"/>
      <c r="AX57" s="27" t="n"/>
      <c r="AY57" s="14">
        <f>SUMIF(MCDM_Checks!$A$2:$A$1417,$A57,MCDM_Checks!$AR$2:$AR$1417)</f>
        <v/>
      </c>
      <c r="AZ57" s="14" t="inlineStr">
        <is>
          <t>G1: chosen release identity. G2: evaluator target/task not yet fixed. G3: no sample opened; rights may be unresolved. G4: no payload/ancestry leakage audit executed. All four gates must Pass for Eligible.</t>
        </is>
      </c>
    </row>
    <row r="58" ht="112" customHeight="1">
      <c r="A58" s="14" t="inlineStr">
        <is>
          <t>DS-057</t>
        </is>
      </c>
      <c r="B58" s="14" t="inlineStr">
        <is>
          <t>BDRoad-Sense: Benchmark Dataset for Road Surface Detection and Safety Enhancement</t>
        </is>
      </c>
      <c r="C58" s="14">
        <f>IF(I58=0,"Unrated",IF(I58=1,"Resolved","Provisional"))</f>
        <v/>
      </c>
      <c r="D58" s="26">
        <f>IF(K58=0,"",IF(AY58&lt;8,"Incomplete/invalid",IF(J58=0,"Unrated",IF(J58=1,"Resolved","Provisional"))))</f>
        <v/>
      </c>
      <c r="E58" s="57">
        <f>SUMIF(MCDM_Checks!$A$2:$A$1417,$A58,MCDM_Checks!$AB$2:$AB$1417)</f>
        <v/>
      </c>
      <c r="F58" s="58">
        <f>IF(AY58=8,SUMIF(MCDM_Checks!$A$2:$A$1417,$A58,MCDM_Checks!$AC$2:$AC$1417),"")</f>
        <v/>
      </c>
      <c r="G58" s="57">
        <f>SUMIF(MCDM_Checks!$A$2:$A$1417,$A58,MCDM_Checks!$AD$2:$AD$1417)</f>
        <v/>
      </c>
      <c r="H58" s="58">
        <f>IF(AY58=8,SUMIF(MCDM_Checks!$A$2:$A$1417,$A58,MCDM_Checks!$AE$2:$AE$1417),"")</f>
        <v/>
      </c>
      <c r="I58" s="55">
        <f>SUMIF(MCDM_Checks!$A$2:$A$1417,$A58,MCDM_Checks!$AF$2:$AF$1417)/100</f>
        <v/>
      </c>
      <c r="J58" s="56">
        <f>IF(AY58=8,SUMIF(MCDM_Checks!$A$2:$A$1417,$A58,MCDM_Checks!$AG$2:$AG$1417)/100,"")</f>
        <v/>
      </c>
      <c r="K58" s="56">
        <f>SUMIF(MCDM_Checks!$A$2:$A$1417,$A58,MCDM_Checks!$AS$2:$AS$1417)/40</f>
        <v/>
      </c>
      <c r="L58" s="59">
        <f>IF(AY58=8,F58-E58,"")</f>
        <v/>
      </c>
      <c r="M58" s="56">
        <f>IF(K58=0,"",SUMIF(MCDM_Checks!$A$2:$A$1417,$A58,MCDM_Checks!$AT$2:$AT$1417)/SUMIF(MCDM_Checks!$A$2:$A$1417,$A58,MCDM_Checks!$AS$2:$AS$1417))</f>
        <v/>
      </c>
      <c r="N58" s="14">
        <f>IFERROR(INDEX(MCDM_Checks!$T$2:$T$1417,MATCH($A58&amp;"|A",MCDM_Checks!$AU$2:$AU$1417,0)),"")</f>
        <v/>
      </c>
      <c r="O58" s="26">
        <f>IFERROR(INDEX(MCDM_Checks!$U$2:$U$1417,MATCH($A58&amp;"|A",MCDM_Checks!$AU$2:$AU$1417,0)),"")</f>
        <v/>
      </c>
      <c r="P58" s="14">
        <f>IFERROR(INDEX(MCDM_Checks!$T$2:$T$1417,MATCH($A58&amp;"|L",MCDM_Checks!$AU$2:$AU$1417,0)),"")</f>
        <v/>
      </c>
      <c r="Q58" s="26">
        <f>IFERROR(INDEX(MCDM_Checks!$U$2:$U$1417,MATCH($A58&amp;"|L",MCDM_Checks!$AU$2:$AU$1417,0)),"")</f>
        <v/>
      </c>
      <c r="R58" s="14">
        <f>IFERROR(INDEX(MCDM_Checks!$T$2:$T$1417,MATCH($A58&amp;"|D",MCDM_Checks!$AU$2:$AU$1417,0)),"")</f>
        <v/>
      </c>
      <c r="S58" s="26">
        <f>IFERROR(INDEX(MCDM_Checks!$U$2:$U$1417,MATCH($A58&amp;"|D",MCDM_Checks!$AU$2:$AU$1417,0)),"")</f>
        <v/>
      </c>
      <c r="T58" s="14">
        <f>IFERROR(INDEX(MCDM_Checks!$T$2:$T$1417,MATCH($A58&amp;"|C",MCDM_Checks!$AU$2:$AU$1417,0)),"")</f>
        <v/>
      </c>
      <c r="U58" s="26">
        <f>IFERROR(INDEX(MCDM_Checks!$U$2:$U$1417,MATCH($A58&amp;"|C",MCDM_Checks!$AU$2:$AU$1417,0)),"")</f>
        <v/>
      </c>
      <c r="V58" s="14">
        <f>IFERROR(INDEX(MCDM_Checks!$T$2:$T$1417,MATCH($A58&amp;"|R",MCDM_Checks!$AU$2:$AU$1417,0)),"")</f>
        <v/>
      </c>
      <c r="W58" s="26">
        <f>IFERROR(INDEX(MCDM_Checks!$U$2:$U$1417,MATCH($A58&amp;"|R",MCDM_Checks!$AU$2:$AU$1417,0)),"")</f>
        <v/>
      </c>
      <c r="X58" s="14">
        <f>IFERROR(INDEX(MCDM_Checks!$T$2:$T$1417,MATCH($A58&amp;"|M",MCDM_Checks!$AU$2:$AU$1417,0)),"")</f>
        <v/>
      </c>
      <c r="Y58" s="26">
        <f>IFERROR(INDEX(MCDM_Checks!$U$2:$U$1417,MATCH($A58&amp;"|M",MCDM_Checks!$AU$2:$AU$1417,0)),"")</f>
        <v/>
      </c>
      <c r="Z58" s="14">
        <f>IFERROR(INDEX(MCDM_Checks!$T$2:$T$1417,MATCH($A58&amp;"|V",MCDM_Checks!$AU$2:$AU$1417,0)),"")</f>
        <v/>
      </c>
      <c r="AA58" s="26">
        <f>IFERROR(INDEX(MCDM_Checks!$U$2:$U$1417,MATCH($A58&amp;"|V",MCDM_Checks!$AU$2:$AU$1417,0)),"")</f>
        <v/>
      </c>
      <c r="AB58" s="14">
        <f>IFERROR(INDEX(MCDM_Checks!$T$2:$T$1417,MATCH($A58&amp;"|E",MCDM_Checks!$AU$2:$AU$1417,0)),"")</f>
        <v/>
      </c>
      <c r="AC58" s="26">
        <f>IFERROR(INDEX(MCDM_Checks!$U$2:$U$1417,MATCH($A58&amp;"|E",MCDM_Checks!$AU$2:$AU$1417,0)),"")</f>
        <v/>
      </c>
      <c r="AD58" s="14">
        <f>IF(SUM(IF(AF58="Fail",1,0),IF(AH58="Fail",1,0),IF(AJ58="Fail",1,0),IF(AL58="Fail",1,0))&gt;0,"Ineligible",IF(SUM(IF(AF58="Pass",1,0),IF(AH58="Pass",1,0),IF(AJ58="Pass",1,0),IF(AL58="Pass",1,0))=4,"Eligible","Pending"))</f>
        <v/>
      </c>
      <c r="AE58" s="26">
        <f>IF(COUNTA(AG58,AI58,AK58,AM58)=0,"",IF(SUM(IF(AG58="Fail",1,0),IF(AI58="Fail",1,0),IF(AK58="Fail",1,0),IF(AM58="Fail",1,0))&gt;0,"Ineligible",IF(SUM(IF(AG58="Pass",1,0),IF(AI58="Pass",1,0),IF(AK58="Pass",1,0),IF(AM58="Pass",1,0))=4,"Eligible","Pending")))</f>
        <v/>
      </c>
      <c r="AF58" s="14" t="inlineStr">
        <is>
          <t>Pass</t>
        </is>
      </c>
      <c r="AG58" s="27" t="n"/>
      <c r="AH58" s="14" t="inlineStr">
        <is>
          <t>Pending</t>
        </is>
      </c>
      <c r="AI58" s="27" t="n"/>
      <c r="AJ58" s="14" t="inlineStr">
        <is>
          <t>Pending</t>
        </is>
      </c>
      <c r="AK58" s="27" t="n"/>
      <c r="AL58" s="14" t="inlineStr">
        <is>
          <t>Pending</t>
        </is>
      </c>
      <c r="AM58" s="27" t="n"/>
      <c r="AN58" s="14" t="inlineStr">
        <is>
          <t>Classification; Detection [Claude] | Multi-class classification;Benchmarking [GPT]</t>
        </is>
      </c>
      <c r="AO58" s="27" t="n"/>
      <c r="AP58" s="14" t="inlineStr">
        <is>
          <t>Mendeley z3nx8n396g/3</t>
        </is>
      </c>
      <c r="AQ58" s="27" t="n"/>
      <c r="AR58" s="14" t="inlineStr">
        <is>
          <t>Selected v3 explicitly separates 6,350 collected images from 9,107 augmented images, five classes and Sylhet collection conditions. Do not combine the v1 count with v3. Screening for visual clarity is not a demonstrated label-error correction audit.</t>
        </is>
      </c>
      <c r="AS58" s="27" t="n"/>
      <c r="AT58" s="14" t="inlineStr">
        <is>
          <t>https://data.mendeley.com/datasets/z3nx8n396g/3</t>
        </is>
      </c>
      <c r="AU58" s="27" t="n"/>
      <c r="AV58" s="14" t="inlineStr">
        <is>
          <t>2026-09-07</t>
        </is>
      </c>
      <c r="AW58" s="27" t="n"/>
      <c r="AX58" s="27" t="n"/>
      <c r="AY58" s="14">
        <f>SUMIF(MCDM_Checks!$A$2:$A$1417,$A58,MCDM_Checks!$AR$2:$AR$1417)</f>
        <v/>
      </c>
      <c r="AZ58" s="14" t="inlineStr">
        <is>
          <t>G1: chosen release identity. G2: evaluator target/task not yet fixed. G3: no sample opened; rights may be unresolved. G4: no payload/ancestry leakage audit executed. All four gates must Pass for Eligible.</t>
        </is>
      </c>
    </row>
    <row r="59" ht="112" customHeight="1">
      <c r="A59" s="14" t="inlineStr">
        <is>
          <t>DS-058</t>
        </is>
      </c>
      <c r="B59" s="14" t="inlineStr">
        <is>
          <t>BDRS2025: Road Surface Image and Video Datasets from Bangladesh</t>
        </is>
      </c>
      <c r="C59" s="14">
        <f>IF(I59=0,"Unrated",IF(I59=1,"Resolved","Provisional"))</f>
        <v/>
      </c>
      <c r="D59" s="26">
        <f>IF(K59=0,"",IF(AY59&lt;8,"Incomplete/invalid",IF(J59=0,"Unrated",IF(J59=1,"Resolved","Provisional"))))</f>
        <v/>
      </c>
      <c r="E59" s="57">
        <f>SUMIF(MCDM_Checks!$A$2:$A$1417,$A59,MCDM_Checks!$AB$2:$AB$1417)</f>
        <v/>
      </c>
      <c r="F59" s="58">
        <f>IF(AY59=8,SUMIF(MCDM_Checks!$A$2:$A$1417,$A59,MCDM_Checks!$AC$2:$AC$1417),"")</f>
        <v/>
      </c>
      <c r="G59" s="57">
        <f>SUMIF(MCDM_Checks!$A$2:$A$1417,$A59,MCDM_Checks!$AD$2:$AD$1417)</f>
        <v/>
      </c>
      <c r="H59" s="58">
        <f>IF(AY59=8,SUMIF(MCDM_Checks!$A$2:$A$1417,$A59,MCDM_Checks!$AE$2:$AE$1417),"")</f>
        <v/>
      </c>
      <c r="I59" s="55">
        <f>SUMIF(MCDM_Checks!$A$2:$A$1417,$A59,MCDM_Checks!$AF$2:$AF$1417)/100</f>
        <v/>
      </c>
      <c r="J59" s="56">
        <f>IF(AY59=8,SUMIF(MCDM_Checks!$A$2:$A$1417,$A59,MCDM_Checks!$AG$2:$AG$1417)/100,"")</f>
        <v/>
      </c>
      <c r="K59" s="56">
        <f>SUMIF(MCDM_Checks!$A$2:$A$1417,$A59,MCDM_Checks!$AS$2:$AS$1417)/40</f>
        <v/>
      </c>
      <c r="L59" s="59">
        <f>IF(AY59=8,F59-E59,"")</f>
        <v/>
      </c>
      <c r="M59" s="56">
        <f>IF(K59=0,"",SUMIF(MCDM_Checks!$A$2:$A$1417,$A59,MCDM_Checks!$AT$2:$AT$1417)/SUMIF(MCDM_Checks!$A$2:$A$1417,$A59,MCDM_Checks!$AS$2:$AS$1417))</f>
        <v/>
      </c>
      <c r="N59" s="14">
        <f>IFERROR(INDEX(MCDM_Checks!$T$2:$T$1417,MATCH($A59&amp;"|A",MCDM_Checks!$AU$2:$AU$1417,0)),"")</f>
        <v/>
      </c>
      <c r="O59" s="26">
        <f>IFERROR(INDEX(MCDM_Checks!$U$2:$U$1417,MATCH($A59&amp;"|A",MCDM_Checks!$AU$2:$AU$1417,0)),"")</f>
        <v/>
      </c>
      <c r="P59" s="14">
        <f>IFERROR(INDEX(MCDM_Checks!$T$2:$T$1417,MATCH($A59&amp;"|L",MCDM_Checks!$AU$2:$AU$1417,0)),"")</f>
        <v/>
      </c>
      <c r="Q59" s="26">
        <f>IFERROR(INDEX(MCDM_Checks!$U$2:$U$1417,MATCH($A59&amp;"|L",MCDM_Checks!$AU$2:$AU$1417,0)),"")</f>
        <v/>
      </c>
      <c r="R59" s="14">
        <f>IFERROR(INDEX(MCDM_Checks!$T$2:$T$1417,MATCH($A59&amp;"|D",MCDM_Checks!$AU$2:$AU$1417,0)),"")</f>
        <v/>
      </c>
      <c r="S59" s="26">
        <f>IFERROR(INDEX(MCDM_Checks!$U$2:$U$1417,MATCH($A59&amp;"|D",MCDM_Checks!$AU$2:$AU$1417,0)),"")</f>
        <v/>
      </c>
      <c r="T59" s="14">
        <f>IFERROR(INDEX(MCDM_Checks!$T$2:$T$1417,MATCH($A59&amp;"|C",MCDM_Checks!$AU$2:$AU$1417,0)),"")</f>
        <v/>
      </c>
      <c r="U59" s="26">
        <f>IFERROR(INDEX(MCDM_Checks!$U$2:$U$1417,MATCH($A59&amp;"|C",MCDM_Checks!$AU$2:$AU$1417,0)),"")</f>
        <v/>
      </c>
      <c r="V59" s="14">
        <f>IFERROR(INDEX(MCDM_Checks!$T$2:$T$1417,MATCH($A59&amp;"|R",MCDM_Checks!$AU$2:$AU$1417,0)),"")</f>
        <v/>
      </c>
      <c r="W59" s="26">
        <f>IFERROR(INDEX(MCDM_Checks!$U$2:$U$1417,MATCH($A59&amp;"|R",MCDM_Checks!$AU$2:$AU$1417,0)),"")</f>
        <v/>
      </c>
      <c r="X59" s="14">
        <f>IFERROR(INDEX(MCDM_Checks!$T$2:$T$1417,MATCH($A59&amp;"|M",MCDM_Checks!$AU$2:$AU$1417,0)),"")</f>
        <v/>
      </c>
      <c r="Y59" s="26">
        <f>IFERROR(INDEX(MCDM_Checks!$U$2:$U$1417,MATCH($A59&amp;"|M",MCDM_Checks!$AU$2:$AU$1417,0)),"")</f>
        <v/>
      </c>
      <c r="Z59" s="14">
        <f>IFERROR(INDEX(MCDM_Checks!$T$2:$T$1417,MATCH($A59&amp;"|V",MCDM_Checks!$AU$2:$AU$1417,0)),"")</f>
        <v/>
      </c>
      <c r="AA59" s="26">
        <f>IFERROR(INDEX(MCDM_Checks!$U$2:$U$1417,MATCH($A59&amp;"|V",MCDM_Checks!$AU$2:$AU$1417,0)),"")</f>
        <v/>
      </c>
      <c r="AB59" s="14">
        <f>IFERROR(INDEX(MCDM_Checks!$T$2:$T$1417,MATCH($A59&amp;"|E",MCDM_Checks!$AU$2:$AU$1417,0)),"")</f>
        <v/>
      </c>
      <c r="AC59" s="26">
        <f>IFERROR(INDEX(MCDM_Checks!$U$2:$U$1417,MATCH($A59&amp;"|E",MCDM_Checks!$AU$2:$AU$1417,0)),"")</f>
        <v/>
      </c>
      <c r="AD59" s="14">
        <f>IF(SUM(IF(AF59="Fail",1,0),IF(AH59="Fail",1,0),IF(AJ59="Fail",1,0),IF(AL59="Fail",1,0))&gt;0,"Ineligible",IF(SUM(IF(AF59="Pass",1,0),IF(AH59="Pass",1,0),IF(AJ59="Pass",1,0),IF(AL59="Pass",1,0))=4,"Eligible","Pending"))</f>
        <v/>
      </c>
      <c r="AE59" s="26">
        <f>IF(COUNTA(AG59,AI59,AK59,AM59)=0,"",IF(SUM(IF(AG59="Fail",1,0),IF(AI59="Fail",1,0),IF(AK59="Fail",1,0),IF(AM59="Fail",1,0))&gt;0,"Ineligible",IF(SUM(IF(AG59="Pass",1,0),IF(AI59="Pass",1,0),IF(AK59="Pass",1,0),IF(AM59="Pass",1,0))=4,"Eligible","Pending")))</f>
        <v/>
      </c>
      <c r="AF59" s="14" t="inlineStr">
        <is>
          <t>Pass</t>
        </is>
      </c>
      <c r="AG59" s="27" t="n"/>
      <c r="AH59" s="14" t="inlineStr">
        <is>
          <t>Pending</t>
        </is>
      </c>
      <c r="AI59" s="27" t="n"/>
      <c r="AJ59" s="14" t="inlineStr">
        <is>
          <t>Pending</t>
        </is>
      </c>
      <c r="AK59" s="27" t="n"/>
      <c r="AL59" s="14" t="inlineStr">
        <is>
          <t>Pending</t>
        </is>
      </c>
      <c r="AM59" s="27" t="n"/>
      <c r="AN59" s="14" t="inlineStr">
        <is>
          <t>Classification; Detection; Segmentation</t>
        </is>
      </c>
      <c r="AO59" s="27" t="n"/>
      <c r="AP59" s="14" t="inlineStr">
        <is>
          <t>Mendeley n6cvjnx3b6/1</t>
        </is>
      </c>
      <c r="AQ59" s="27" t="n"/>
      <c r="AR59" s="14" t="inlineStr">
        <is>
          <t>BDRS2025 v1 describes five classes, 2,685 images and 147 videos across three Bangladesh locations and varied conditions. Average class size is not a complete per-class table; image/video overlap and claimed segmentation labels remain unverified.</t>
        </is>
      </c>
      <c r="AS59" s="27" t="n"/>
      <c r="AT59" s="14" t="inlineStr">
        <is>
          <t>https://data.mendeley.com/datasets/n6cvjnx3b6/1</t>
        </is>
      </c>
      <c r="AU59" s="27" t="n"/>
      <c r="AV59" s="14" t="inlineStr">
        <is>
          <t>2026-09-07</t>
        </is>
      </c>
      <c r="AW59" s="27" t="n"/>
      <c r="AX59" s="27" t="n"/>
      <c r="AY59" s="14">
        <f>SUMIF(MCDM_Checks!$A$2:$A$1417,$A59,MCDM_Checks!$AR$2:$AR$1417)</f>
        <v/>
      </c>
      <c r="AZ59" s="14" t="inlineStr">
        <is>
          <t>G1: chosen release identity. G2: evaluator target/task not yet fixed. G3: no sample opened; rights may be unresolved. G4: no payload/ancestry leakage audit executed. All four gates must Pass for Eligible.</t>
        </is>
      </c>
    </row>
    <row r="60" ht="112" customHeight="1">
      <c r="A60" s="14" t="inlineStr">
        <is>
          <t>DS-059</t>
        </is>
      </c>
      <c r="B60" s="14" t="inlineStr">
        <is>
          <t>CoCG Road Condition - Detection Dataset (CoCGRCDD)</t>
        </is>
      </c>
      <c r="C60" s="14">
        <f>IF(I60=0,"Unrated",IF(I60=1,"Resolved","Provisional"))</f>
        <v/>
      </c>
      <c r="D60" s="26">
        <f>IF(K60=0,"",IF(AY60&lt;8,"Incomplete/invalid",IF(J60=0,"Unrated",IF(J60=1,"Resolved","Provisional"))))</f>
        <v/>
      </c>
      <c r="E60" s="57">
        <f>SUMIF(MCDM_Checks!$A$2:$A$1417,$A60,MCDM_Checks!$AB$2:$AB$1417)</f>
        <v/>
      </c>
      <c r="F60" s="58">
        <f>IF(AY60=8,SUMIF(MCDM_Checks!$A$2:$A$1417,$A60,MCDM_Checks!$AC$2:$AC$1417),"")</f>
        <v/>
      </c>
      <c r="G60" s="57">
        <f>SUMIF(MCDM_Checks!$A$2:$A$1417,$A60,MCDM_Checks!$AD$2:$AD$1417)</f>
        <v/>
      </c>
      <c r="H60" s="58">
        <f>IF(AY60=8,SUMIF(MCDM_Checks!$A$2:$A$1417,$A60,MCDM_Checks!$AE$2:$AE$1417),"")</f>
        <v/>
      </c>
      <c r="I60" s="55">
        <f>SUMIF(MCDM_Checks!$A$2:$A$1417,$A60,MCDM_Checks!$AF$2:$AF$1417)/100</f>
        <v/>
      </c>
      <c r="J60" s="56">
        <f>IF(AY60=8,SUMIF(MCDM_Checks!$A$2:$A$1417,$A60,MCDM_Checks!$AG$2:$AG$1417)/100,"")</f>
        <v/>
      </c>
      <c r="K60" s="56">
        <f>SUMIF(MCDM_Checks!$A$2:$A$1417,$A60,MCDM_Checks!$AS$2:$AS$1417)/40</f>
        <v/>
      </c>
      <c r="L60" s="59">
        <f>IF(AY60=8,F60-E60,"")</f>
        <v/>
      </c>
      <c r="M60" s="56">
        <f>IF(K60=0,"",SUMIF(MCDM_Checks!$A$2:$A$1417,$A60,MCDM_Checks!$AT$2:$AT$1417)/SUMIF(MCDM_Checks!$A$2:$A$1417,$A60,MCDM_Checks!$AS$2:$AS$1417))</f>
        <v/>
      </c>
      <c r="N60" s="14">
        <f>IFERROR(INDEX(MCDM_Checks!$T$2:$T$1417,MATCH($A60&amp;"|A",MCDM_Checks!$AU$2:$AU$1417,0)),"")</f>
        <v/>
      </c>
      <c r="O60" s="26">
        <f>IFERROR(INDEX(MCDM_Checks!$U$2:$U$1417,MATCH($A60&amp;"|A",MCDM_Checks!$AU$2:$AU$1417,0)),"")</f>
        <v/>
      </c>
      <c r="P60" s="14">
        <f>IFERROR(INDEX(MCDM_Checks!$T$2:$T$1417,MATCH($A60&amp;"|L",MCDM_Checks!$AU$2:$AU$1417,0)),"")</f>
        <v/>
      </c>
      <c r="Q60" s="26">
        <f>IFERROR(INDEX(MCDM_Checks!$U$2:$U$1417,MATCH($A60&amp;"|L",MCDM_Checks!$AU$2:$AU$1417,0)),"")</f>
        <v/>
      </c>
      <c r="R60" s="14">
        <f>IFERROR(INDEX(MCDM_Checks!$T$2:$T$1417,MATCH($A60&amp;"|D",MCDM_Checks!$AU$2:$AU$1417,0)),"")</f>
        <v/>
      </c>
      <c r="S60" s="26">
        <f>IFERROR(INDEX(MCDM_Checks!$U$2:$U$1417,MATCH($A60&amp;"|D",MCDM_Checks!$AU$2:$AU$1417,0)),"")</f>
        <v/>
      </c>
      <c r="T60" s="14">
        <f>IFERROR(INDEX(MCDM_Checks!$T$2:$T$1417,MATCH($A60&amp;"|C",MCDM_Checks!$AU$2:$AU$1417,0)),"")</f>
        <v/>
      </c>
      <c r="U60" s="26">
        <f>IFERROR(INDEX(MCDM_Checks!$U$2:$U$1417,MATCH($A60&amp;"|C",MCDM_Checks!$AU$2:$AU$1417,0)),"")</f>
        <v/>
      </c>
      <c r="V60" s="14">
        <f>IFERROR(INDEX(MCDM_Checks!$T$2:$T$1417,MATCH($A60&amp;"|R",MCDM_Checks!$AU$2:$AU$1417,0)),"")</f>
        <v/>
      </c>
      <c r="W60" s="26">
        <f>IFERROR(INDEX(MCDM_Checks!$U$2:$U$1417,MATCH($A60&amp;"|R",MCDM_Checks!$AU$2:$AU$1417,0)),"")</f>
        <v/>
      </c>
      <c r="X60" s="14">
        <f>IFERROR(INDEX(MCDM_Checks!$T$2:$T$1417,MATCH($A60&amp;"|M",MCDM_Checks!$AU$2:$AU$1417,0)),"")</f>
        <v/>
      </c>
      <c r="Y60" s="26">
        <f>IFERROR(INDEX(MCDM_Checks!$U$2:$U$1417,MATCH($A60&amp;"|M",MCDM_Checks!$AU$2:$AU$1417,0)),"")</f>
        <v/>
      </c>
      <c r="Z60" s="14">
        <f>IFERROR(INDEX(MCDM_Checks!$T$2:$T$1417,MATCH($A60&amp;"|V",MCDM_Checks!$AU$2:$AU$1417,0)),"")</f>
        <v/>
      </c>
      <c r="AA60" s="26">
        <f>IFERROR(INDEX(MCDM_Checks!$U$2:$U$1417,MATCH($A60&amp;"|V",MCDM_Checks!$AU$2:$AU$1417,0)),"")</f>
        <v/>
      </c>
      <c r="AB60" s="14">
        <f>IFERROR(INDEX(MCDM_Checks!$T$2:$T$1417,MATCH($A60&amp;"|E",MCDM_Checks!$AU$2:$AU$1417,0)),"")</f>
        <v/>
      </c>
      <c r="AC60" s="26">
        <f>IFERROR(INDEX(MCDM_Checks!$U$2:$U$1417,MATCH($A60&amp;"|E",MCDM_Checks!$AU$2:$AU$1417,0)),"")</f>
        <v/>
      </c>
      <c r="AD60" s="14">
        <f>IF(SUM(IF(AF60="Fail",1,0),IF(AH60="Fail",1,0),IF(AJ60="Fail",1,0),IF(AL60="Fail",1,0))&gt;0,"Ineligible",IF(SUM(IF(AF60="Pass",1,0),IF(AH60="Pass",1,0),IF(AJ60="Pass",1,0),IF(AL60="Pass",1,0))=4,"Eligible","Pending"))</f>
        <v/>
      </c>
      <c r="AE60" s="26">
        <f>IF(COUNTA(AG60,AI60,AK60,AM60)=0,"",IF(SUM(IF(AG60="Fail",1,0),IF(AI60="Fail",1,0),IF(AK60="Fail",1,0),IF(AM60="Fail",1,0))&gt;0,"Ineligible",IF(SUM(IF(AG60="Pass",1,0),IF(AI60="Pass",1,0),IF(AK60="Pass",1,0),IF(AM60="Pass",1,0))=4,"Eligible","Pending")))</f>
        <v/>
      </c>
      <c r="AF60" s="14" t="inlineStr">
        <is>
          <t>Pass</t>
        </is>
      </c>
      <c r="AG60" s="27" t="n"/>
      <c r="AH60" s="14" t="inlineStr">
        <is>
          <t>Pending</t>
        </is>
      </c>
      <c r="AI60" s="27" t="n"/>
      <c r="AJ60" s="14" t="inlineStr">
        <is>
          <t>Pending</t>
        </is>
      </c>
      <c r="AK60" s="27" t="n"/>
      <c r="AL60" s="14" t="inlineStr">
        <is>
          <t>Pending</t>
        </is>
      </c>
      <c r="AM60" s="27" t="n"/>
      <c r="AN60" s="14" t="inlineStr">
        <is>
          <t>Detection</t>
        </is>
      </c>
      <c r="AO60" s="27" t="n"/>
      <c r="AP60" s="14" t="inlineStr">
        <is>
          <t>Mendeley snyyfknw56/1</t>
        </is>
      </c>
      <c r="AQ60" s="27" t="n"/>
      <c r="AR60" s="14" t="inlineStr">
        <is>
          <t>CoCGRCDD v1 defines four box classes, COCO paths, 2,110 extracted frames and 325 negatives, plus nuisance tags. No full class-count table or independent capture count is reported. Shares frames with DS-060.</t>
        </is>
      </c>
      <c r="AS60" s="27" t="n"/>
      <c r="AT60" s="14" t="inlineStr">
        <is>
          <t>https://data.mendeley.com/datasets/snyyfknw56/1</t>
        </is>
      </c>
      <c r="AU60" s="27" t="n"/>
      <c r="AV60" s="14" t="inlineStr">
        <is>
          <t>2026-09-07</t>
        </is>
      </c>
      <c r="AW60" s="27" t="n"/>
      <c r="AX60" s="27" t="n"/>
      <c r="AY60" s="14">
        <f>SUMIF(MCDM_Checks!$A$2:$A$1417,$A60,MCDM_Checks!$AR$2:$AR$1417)</f>
        <v/>
      </c>
      <c r="AZ60" s="14" t="inlineStr">
        <is>
          <t>G1: chosen release identity. G2: evaluator target/task not yet fixed. G3: no sample opened; rights may be unresolved. G4: no payload/ancestry leakage audit executed. All four gates must Pass for Eligible.</t>
        </is>
      </c>
    </row>
    <row r="61" ht="112" customHeight="1">
      <c r="A61" s="14" t="inlineStr">
        <is>
          <t>DS-060</t>
        </is>
      </c>
      <c r="B61" s="14" t="inlineStr">
        <is>
          <t>CoCG Road Condition - Oriented Bounding Boxes (CoCGRCOBB)</t>
        </is>
      </c>
      <c r="C61" s="14">
        <f>IF(I61=0,"Unrated",IF(I61=1,"Resolved","Provisional"))</f>
        <v/>
      </c>
      <c r="D61" s="26">
        <f>IF(K61=0,"",IF(AY61&lt;8,"Incomplete/invalid",IF(J61=0,"Unrated",IF(J61=1,"Resolved","Provisional"))))</f>
        <v/>
      </c>
      <c r="E61" s="57">
        <f>SUMIF(MCDM_Checks!$A$2:$A$1417,$A61,MCDM_Checks!$AB$2:$AB$1417)</f>
        <v/>
      </c>
      <c r="F61" s="58">
        <f>IF(AY61=8,SUMIF(MCDM_Checks!$A$2:$A$1417,$A61,MCDM_Checks!$AC$2:$AC$1417),"")</f>
        <v/>
      </c>
      <c r="G61" s="57">
        <f>SUMIF(MCDM_Checks!$A$2:$A$1417,$A61,MCDM_Checks!$AD$2:$AD$1417)</f>
        <v/>
      </c>
      <c r="H61" s="58">
        <f>IF(AY61=8,SUMIF(MCDM_Checks!$A$2:$A$1417,$A61,MCDM_Checks!$AE$2:$AE$1417),"")</f>
        <v/>
      </c>
      <c r="I61" s="55">
        <f>SUMIF(MCDM_Checks!$A$2:$A$1417,$A61,MCDM_Checks!$AF$2:$AF$1417)/100</f>
        <v/>
      </c>
      <c r="J61" s="56">
        <f>IF(AY61=8,SUMIF(MCDM_Checks!$A$2:$A$1417,$A61,MCDM_Checks!$AG$2:$AG$1417)/100,"")</f>
        <v/>
      </c>
      <c r="K61" s="56">
        <f>SUMIF(MCDM_Checks!$A$2:$A$1417,$A61,MCDM_Checks!$AS$2:$AS$1417)/40</f>
        <v/>
      </c>
      <c r="L61" s="59">
        <f>IF(AY61=8,F61-E61,"")</f>
        <v/>
      </c>
      <c r="M61" s="56">
        <f>IF(K61=0,"",SUMIF(MCDM_Checks!$A$2:$A$1417,$A61,MCDM_Checks!$AT$2:$AT$1417)/SUMIF(MCDM_Checks!$A$2:$A$1417,$A61,MCDM_Checks!$AS$2:$AS$1417))</f>
        <v/>
      </c>
      <c r="N61" s="14">
        <f>IFERROR(INDEX(MCDM_Checks!$T$2:$T$1417,MATCH($A61&amp;"|A",MCDM_Checks!$AU$2:$AU$1417,0)),"")</f>
        <v/>
      </c>
      <c r="O61" s="26">
        <f>IFERROR(INDEX(MCDM_Checks!$U$2:$U$1417,MATCH($A61&amp;"|A",MCDM_Checks!$AU$2:$AU$1417,0)),"")</f>
        <v/>
      </c>
      <c r="P61" s="14">
        <f>IFERROR(INDEX(MCDM_Checks!$T$2:$T$1417,MATCH($A61&amp;"|L",MCDM_Checks!$AU$2:$AU$1417,0)),"")</f>
        <v/>
      </c>
      <c r="Q61" s="26">
        <f>IFERROR(INDEX(MCDM_Checks!$U$2:$U$1417,MATCH($A61&amp;"|L",MCDM_Checks!$AU$2:$AU$1417,0)),"")</f>
        <v/>
      </c>
      <c r="R61" s="14">
        <f>IFERROR(INDEX(MCDM_Checks!$T$2:$T$1417,MATCH($A61&amp;"|D",MCDM_Checks!$AU$2:$AU$1417,0)),"")</f>
        <v/>
      </c>
      <c r="S61" s="26">
        <f>IFERROR(INDEX(MCDM_Checks!$U$2:$U$1417,MATCH($A61&amp;"|D",MCDM_Checks!$AU$2:$AU$1417,0)),"")</f>
        <v/>
      </c>
      <c r="T61" s="14">
        <f>IFERROR(INDEX(MCDM_Checks!$T$2:$T$1417,MATCH($A61&amp;"|C",MCDM_Checks!$AU$2:$AU$1417,0)),"")</f>
        <v/>
      </c>
      <c r="U61" s="26">
        <f>IFERROR(INDEX(MCDM_Checks!$U$2:$U$1417,MATCH($A61&amp;"|C",MCDM_Checks!$AU$2:$AU$1417,0)),"")</f>
        <v/>
      </c>
      <c r="V61" s="14">
        <f>IFERROR(INDEX(MCDM_Checks!$T$2:$T$1417,MATCH($A61&amp;"|R",MCDM_Checks!$AU$2:$AU$1417,0)),"")</f>
        <v/>
      </c>
      <c r="W61" s="26">
        <f>IFERROR(INDEX(MCDM_Checks!$U$2:$U$1417,MATCH($A61&amp;"|R",MCDM_Checks!$AU$2:$AU$1417,0)),"")</f>
        <v/>
      </c>
      <c r="X61" s="14">
        <f>IFERROR(INDEX(MCDM_Checks!$T$2:$T$1417,MATCH($A61&amp;"|M",MCDM_Checks!$AU$2:$AU$1417,0)),"")</f>
        <v/>
      </c>
      <c r="Y61" s="26">
        <f>IFERROR(INDEX(MCDM_Checks!$U$2:$U$1417,MATCH($A61&amp;"|M",MCDM_Checks!$AU$2:$AU$1417,0)),"")</f>
        <v/>
      </c>
      <c r="Z61" s="14">
        <f>IFERROR(INDEX(MCDM_Checks!$T$2:$T$1417,MATCH($A61&amp;"|V",MCDM_Checks!$AU$2:$AU$1417,0)),"")</f>
        <v/>
      </c>
      <c r="AA61" s="26">
        <f>IFERROR(INDEX(MCDM_Checks!$U$2:$U$1417,MATCH($A61&amp;"|V",MCDM_Checks!$AU$2:$AU$1417,0)),"")</f>
        <v/>
      </c>
      <c r="AB61" s="14">
        <f>IFERROR(INDEX(MCDM_Checks!$T$2:$T$1417,MATCH($A61&amp;"|E",MCDM_Checks!$AU$2:$AU$1417,0)),"")</f>
        <v/>
      </c>
      <c r="AC61" s="26">
        <f>IFERROR(INDEX(MCDM_Checks!$U$2:$U$1417,MATCH($A61&amp;"|E",MCDM_Checks!$AU$2:$AU$1417,0)),"")</f>
        <v/>
      </c>
      <c r="AD61" s="14">
        <f>IF(SUM(IF(AF61="Fail",1,0),IF(AH61="Fail",1,0),IF(AJ61="Fail",1,0),IF(AL61="Fail",1,0))&gt;0,"Ineligible",IF(SUM(IF(AF61="Pass",1,0),IF(AH61="Pass",1,0),IF(AJ61="Pass",1,0),IF(AL61="Pass",1,0))=4,"Eligible","Pending"))</f>
        <v/>
      </c>
      <c r="AE61" s="26">
        <f>IF(COUNTA(AG61,AI61,AK61,AM61)=0,"",IF(SUM(IF(AG61="Fail",1,0),IF(AI61="Fail",1,0),IF(AK61="Fail",1,0),IF(AM61="Fail",1,0))&gt;0,"Ineligible",IF(SUM(IF(AG61="Pass",1,0),IF(AI61="Pass",1,0),IF(AK61="Pass",1,0),IF(AM61="Pass",1,0))=4,"Eligible","Pending")))</f>
        <v/>
      </c>
      <c r="AF61" s="14" t="inlineStr">
        <is>
          <t>Pass</t>
        </is>
      </c>
      <c r="AG61" s="27" t="n"/>
      <c r="AH61" s="14" t="inlineStr">
        <is>
          <t>Pending</t>
        </is>
      </c>
      <c r="AI61" s="27" t="n"/>
      <c r="AJ61" s="14" t="inlineStr">
        <is>
          <t>Pending</t>
        </is>
      </c>
      <c r="AK61" s="27" t="n"/>
      <c r="AL61" s="14" t="inlineStr">
        <is>
          <t>Pending</t>
        </is>
      </c>
      <c r="AM61" s="27" t="n"/>
      <c r="AN61" s="14" t="inlineStr">
        <is>
          <t>Detection</t>
        </is>
      </c>
      <c r="AO61" s="27" t="n"/>
      <c r="AP61" s="14" t="inlineStr">
        <is>
          <t>Mendeley 2dfyh84pdf/1</t>
        </is>
      </c>
      <c r="AQ61" s="27" t="n"/>
      <c r="AR61" s="14" t="inlineStr">
        <is>
          <t>CoCGRCOBB is an annotation-only derivative of DS-059 with merged single-crack class C12 and oriented boxes. Both the image parent and annotation release are required. The same 2,110 frames must not be counted as new captures.</t>
        </is>
      </c>
      <c r="AS61" s="27" t="n"/>
      <c r="AT61" s="14" t="inlineStr">
        <is>
          <t>https://data.mendeley.com/datasets/2dfyh84pdf/1</t>
        </is>
      </c>
      <c r="AU61" s="27" t="n"/>
      <c r="AV61" s="14" t="inlineStr">
        <is>
          <t>2026-09-07</t>
        </is>
      </c>
      <c r="AW61" s="27" t="n"/>
      <c r="AX61" s="27" t="n"/>
      <c r="AY61" s="14">
        <f>SUMIF(MCDM_Checks!$A$2:$A$1417,$A61,MCDM_Checks!$AR$2:$AR$1417)</f>
        <v/>
      </c>
      <c r="AZ61" s="14" t="inlineStr">
        <is>
          <t>G1: chosen release identity. G2: evaluator target/task not yet fixed. G3: no sample opened; rights may be unresolved. G4: no payload/ancestry leakage audit executed. All four gates must Pass for Eligible.</t>
        </is>
      </c>
    </row>
    <row r="62" ht="112" customHeight="1">
      <c r="A62" s="14" t="inlineStr">
        <is>
          <t>DS-061</t>
        </is>
      </c>
      <c r="B62" s="14" t="inlineStr">
        <is>
          <t>Concrete &amp; Pavement Crack Dataset (Omoebamije)</t>
        </is>
      </c>
      <c r="C62" s="14">
        <f>IF(I62=0,"Unrated",IF(I62=1,"Resolved","Provisional"))</f>
        <v/>
      </c>
      <c r="D62" s="26">
        <f>IF(K62=0,"",IF(AY62&lt;8,"Incomplete/invalid",IF(J62=0,"Unrated",IF(J62=1,"Resolved","Provisional"))))</f>
        <v/>
      </c>
      <c r="E62" s="57">
        <f>SUMIF(MCDM_Checks!$A$2:$A$1417,$A62,MCDM_Checks!$AB$2:$AB$1417)</f>
        <v/>
      </c>
      <c r="F62" s="58">
        <f>IF(AY62=8,SUMIF(MCDM_Checks!$A$2:$A$1417,$A62,MCDM_Checks!$AC$2:$AC$1417),"")</f>
        <v/>
      </c>
      <c r="G62" s="57">
        <f>SUMIF(MCDM_Checks!$A$2:$A$1417,$A62,MCDM_Checks!$AD$2:$AD$1417)</f>
        <v/>
      </c>
      <c r="H62" s="58">
        <f>IF(AY62=8,SUMIF(MCDM_Checks!$A$2:$A$1417,$A62,MCDM_Checks!$AE$2:$AE$1417),"")</f>
        <v/>
      </c>
      <c r="I62" s="55">
        <f>SUMIF(MCDM_Checks!$A$2:$A$1417,$A62,MCDM_Checks!$AF$2:$AF$1417)/100</f>
        <v/>
      </c>
      <c r="J62" s="56">
        <f>IF(AY62=8,SUMIF(MCDM_Checks!$A$2:$A$1417,$A62,MCDM_Checks!$AG$2:$AG$1417)/100,"")</f>
        <v/>
      </c>
      <c r="K62" s="56">
        <f>SUMIF(MCDM_Checks!$A$2:$A$1417,$A62,MCDM_Checks!$AS$2:$AS$1417)/40</f>
        <v/>
      </c>
      <c r="L62" s="59">
        <f>IF(AY62=8,F62-E62,"")</f>
        <v/>
      </c>
      <c r="M62" s="56">
        <f>IF(K62=0,"",SUMIF(MCDM_Checks!$A$2:$A$1417,$A62,MCDM_Checks!$AT$2:$AT$1417)/SUMIF(MCDM_Checks!$A$2:$A$1417,$A62,MCDM_Checks!$AS$2:$AS$1417))</f>
        <v/>
      </c>
      <c r="N62" s="14">
        <f>IFERROR(INDEX(MCDM_Checks!$T$2:$T$1417,MATCH($A62&amp;"|A",MCDM_Checks!$AU$2:$AU$1417,0)),"")</f>
        <v/>
      </c>
      <c r="O62" s="26">
        <f>IFERROR(INDEX(MCDM_Checks!$U$2:$U$1417,MATCH($A62&amp;"|A",MCDM_Checks!$AU$2:$AU$1417,0)),"")</f>
        <v/>
      </c>
      <c r="P62" s="14">
        <f>IFERROR(INDEX(MCDM_Checks!$T$2:$T$1417,MATCH($A62&amp;"|L",MCDM_Checks!$AU$2:$AU$1417,0)),"")</f>
        <v/>
      </c>
      <c r="Q62" s="26">
        <f>IFERROR(INDEX(MCDM_Checks!$U$2:$U$1417,MATCH($A62&amp;"|L",MCDM_Checks!$AU$2:$AU$1417,0)),"")</f>
        <v/>
      </c>
      <c r="R62" s="14">
        <f>IFERROR(INDEX(MCDM_Checks!$T$2:$T$1417,MATCH($A62&amp;"|D",MCDM_Checks!$AU$2:$AU$1417,0)),"")</f>
        <v/>
      </c>
      <c r="S62" s="26">
        <f>IFERROR(INDEX(MCDM_Checks!$U$2:$U$1417,MATCH($A62&amp;"|D",MCDM_Checks!$AU$2:$AU$1417,0)),"")</f>
        <v/>
      </c>
      <c r="T62" s="14">
        <f>IFERROR(INDEX(MCDM_Checks!$T$2:$T$1417,MATCH($A62&amp;"|C",MCDM_Checks!$AU$2:$AU$1417,0)),"")</f>
        <v/>
      </c>
      <c r="U62" s="26">
        <f>IFERROR(INDEX(MCDM_Checks!$U$2:$U$1417,MATCH($A62&amp;"|C",MCDM_Checks!$AU$2:$AU$1417,0)),"")</f>
        <v/>
      </c>
      <c r="V62" s="14">
        <f>IFERROR(INDEX(MCDM_Checks!$T$2:$T$1417,MATCH($A62&amp;"|R",MCDM_Checks!$AU$2:$AU$1417,0)),"")</f>
        <v/>
      </c>
      <c r="W62" s="26">
        <f>IFERROR(INDEX(MCDM_Checks!$U$2:$U$1417,MATCH($A62&amp;"|R",MCDM_Checks!$AU$2:$AU$1417,0)),"")</f>
        <v/>
      </c>
      <c r="X62" s="14">
        <f>IFERROR(INDEX(MCDM_Checks!$T$2:$T$1417,MATCH($A62&amp;"|M",MCDM_Checks!$AU$2:$AU$1417,0)),"")</f>
        <v/>
      </c>
      <c r="Y62" s="26">
        <f>IFERROR(INDEX(MCDM_Checks!$U$2:$U$1417,MATCH($A62&amp;"|M",MCDM_Checks!$AU$2:$AU$1417,0)),"")</f>
        <v/>
      </c>
      <c r="Z62" s="14">
        <f>IFERROR(INDEX(MCDM_Checks!$T$2:$T$1417,MATCH($A62&amp;"|V",MCDM_Checks!$AU$2:$AU$1417,0)),"")</f>
        <v/>
      </c>
      <c r="AA62" s="26">
        <f>IFERROR(INDEX(MCDM_Checks!$U$2:$U$1417,MATCH($A62&amp;"|V",MCDM_Checks!$AU$2:$AU$1417,0)),"")</f>
        <v/>
      </c>
      <c r="AB62" s="14">
        <f>IFERROR(INDEX(MCDM_Checks!$T$2:$T$1417,MATCH($A62&amp;"|E",MCDM_Checks!$AU$2:$AU$1417,0)),"")</f>
        <v/>
      </c>
      <c r="AC62" s="26">
        <f>IFERROR(INDEX(MCDM_Checks!$U$2:$U$1417,MATCH($A62&amp;"|E",MCDM_Checks!$AU$2:$AU$1417,0)),"")</f>
        <v/>
      </c>
      <c r="AD62" s="14">
        <f>IF(SUM(IF(AF62="Fail",1,0),IF(AH62="Fail",1,0),IF(AJ62="Fail",1,0),IF(AL62="Fail",1,0))&gt;0,"Ineligible",IF(SUM(IF(AF62="Pass",1,0),IF(AH62="Pass",1,0),IF(AJ62="Pass",1,0),IF(AL62="Pass",1,0))=4,"Eligible","Pending"))</f>
        <v/>
      </c>
      <c r="AE62" s="26">
        <f>IF(COUNTA(AG62,AI62,AK62,AM62)=0,"",IF(SUM(IF(AG62="Fail",1,0),IF(AI62="Fail",1,0),IF(AK62="Fail",1,0),IF(AM62="Fail",1,0))&gt;0,"Ineligible",IF(SUM(IF(AG62="Pass",1,0),IF(AI62="Pass",1,0),IF(AK62="Pass",1,0),IF(AM62="Pass",1,0))=4,"Eligible","Pending")))</f>
        <v/>
      </c>
      <c r="AF62" s="14" t="inlineStr">
        <is>
          <t>Pass</t>
        </is>
      </c>
      <c r="AG62" s="27" t="n"/>
      <c r="AH62" s="14" t="inlineStr">
        <is>
          <t>Pending</t>
        </is>
      </c>
      <c r="AI62" s="27" t="n"/>
      <c r="AJ62" s="14" t="inlineStr">
        <is>
          <t>Pending</t>
        </is>
      </c>
      <c r="AK62" s="27" t="n"/>
      <c r="AL62" s="14" t="inlineStr">
        <is>
          <t>Pending</t>
        </is>
      </c>
      <c r="AM62" s="27" t="n"/>
      <c r="AN62" s="14" t="inlineStr">
        <is>
          <t>Classification [Claude] | Image classification;Binary crack detection [Claude] | Binary classification;Crack detection [GPT] | Classification; convolutional neural networks (CNNs) for crack detection in concrete [CodeX]</t>
        </is>
      </c>
      <c r="AO62" s="27" t="n"/>
      <c r="AP62" s="14" t="inlineStr">
        <is>
          <t>Mendeley 429vzbgmbx/1</t>
        </is>
      </c>
      <c r="AQ62" s="27" t="n"/>
      <c r="AR62" s="14" t="inlineStr">
        <is>
          <t>The v1 source describes mixed campus concrete/pavement imagery, drone/phone interval capture and resizing to 227 pixels. CC BY metadata conflicts with research-only wording; flag terms for clarification even though the present intended use is academic research.</t>
        </is>
      </c>
      <c r="AS62" s="27" t="n"/>
      <c r="AT62" s="14" t="inlineStr">
        <is>
          <t>https://data.mendeley.com/datasets/429vzbgmbx/1</t>
        </is>
      </c>
      <c r="AU62" s="27" t="n"/>
      <c r="AV62" s="14" t="inlineStr">
        <is>
          <t>2026-09-07</t>
        </is>
      </c>
      <c r="AW62" s="27" t="n"/>
      <c r="AX62" s="27" t="n"/>
      <c r="AY62" s="14">
        <f>SUMIF(MCDM_Checks!$A$2:$A$1417,$A62,MCDM_Checks!$AR$2:$AR$1417)</f>
        <v/>
      </c>
      <c r="AZ62" s="14" t="inlineStr">
        <is>
          <t>G1: chosen release identity. G2: evaluator target/task not yet fixed. G3: no sample opened; rights may be unresolved. G4: no payload/ancestry leakage audit executed. All four gates must Pass for Eligible.</t>
        </is>
      </c>
    </row>
    <row r="63" ht="112" customHeight="1">
      <c r="A63" s="14" t="inlineStr">
        <is>
          <t>DS-062</t>
        </is>
      </c>
      <c r="B63" s="14" t="inlineStr">
        <is>
          <t>CRACK500 with Noisy Annotation Masks</t>
        </is>
      </c>
      <c r="C63" s="14">
        <f>IF(I63=0,"Unrated",IF(I63=1,"Resolved","Provisional"))</f>
        <v/>
      </c>
      <c r="D63" s="26">
        <f>IF(K63=0,"",IF(AY63&lt;8,"Incomplete/invalid",IF(J63=0,"Unrated",IF(J63=1,"Resolved","Provisional"))))</f>
        <v/>
      </c>
      <c r="E63" s="57">
        <f>SUMIF(MCDM_Checks!$A$2:$A$1417,$A63,MCDM_Checks!$AB$2:$AB$1417)</f>
        <v/>
      </c>
      <c r="F63" s="58">
        <f>IF(AY63=8,SUMIF(MCDM_Checks!$A$2:$A$1417,$A63,MCDM_Checks!$AC$2:$AC$1417),"")</f>
        <v/>
      </c>
      <c r="G63" s="57">
        <f>SUMIF(MCDM_Checks!$A$2:$A$1417,$A63,MCDM_Checks!$AD$2:$AD$1417)</f>
        <v/>
      </c>
      <c r="H63" s="58">
        <f>IF(AY63=8,SUMIF(MCDM_Checks!$A$2:$A$1417,$A63,MCDM_Checks!$AE$2:$AE$1417),"")</f>
        <v/>
      </c>
      <c r="I63" s="55">
        <f>SUMIF(MCDM_Checks!$A$2:$A$1417,$A63,MCDM_Checks!$AF$2:$AF$1417)/100</f>
        <v/>
      </c>
      <c r="J63" s="56">
        <f>IF(AY63=8,SUMIF(MCDM_Checks!$A$2:$A$1417,$A63,MCDM_Checks!$AG$2:$AG$1417)/100,"")</f>
        <v/>
      </c>
      <c r="K63" s="56">
        <f>SUMIF(MCDM_Checks!$A$2:$A$1417,$A63,MCDM_Checks!$AS$2:$AS$1417)/40</f>
        <v/>
      </c>
      <c r="L63" s="59">
        <f>IF(AY63=8,F63-E63,"")</f>
        <v/>
      </c>
      <c r="M63" s="56">
        <f>IF(K63=0,"",SUMIF(MCDM_Checks!$A$2:$A$1417,$A63,MCDM_Checks!$AT$2:$AT$1417)/SUMIF(MCDM_Checks!$A$2:$A$1417,$A63,MCDM_Checks!$AS$2:$AS$1417))</f>
        <v/>
      </c>
      <c r="N63" s="14">
        <f>IFERROR(INDEX(MCDM_Checks!$T$2:$T$1417,MATCH($A63&amp;"|A",MCDM_Checks!$AU$2:$AU$1417,0)),"")</f>
        <v/>
      </c>
      <c r="O63" s="26">
        <f>IFERROR(INDEX(MCDM_Checks!$U$2:$U$1417,MATCH($A63&amp;"|A",MCDM_Checks!$AU$2:$AU$1417,0)),"")</f>
        <v/>
      </c>
      <c r="P63" s="14">
        <f>IFERROR(INDEX(MCDM_Checks!$T$2:$T$1417,MATCH($A63&amp;"|L",MCDM_Checks!$AU$2:$AU$1417,0)),"")</f>
        <v/>
      </c>
      <c r="Q63" s="26">
        <f>IFERROR(INDEX(MCDM_Checks!$U$2:$U$1417,MATCH($A63&amp;"|L",MCDM_Checks!$AU$2:$AU$1417,0)),"")</f>
        <v/>
      </c>
      <c r="R63" s="14">
        <f>IFERROR(INDEX(MCDM_Checks!$T$2:$T$1417,MATCH($A63&amp;"|D",MCDM_Checks!$AU$2:$AU$1417,0)),"")</f>
        <v/>
      </c>
      <c r="S63" s="26">
        <f>IFERROR(INDEX(MCDM_Checks!$U$2:$U$1417,MATCH($A63&amp;"|D",MCDM_Checks!$AU$2:$AU$1417,0)),"")</f>
        <v/>
      </c>
      <c r="T63" s="14">
        <f>IFERROR(INDEX(MCDM_Checks!$T$2:$T$1417,MATCH($A63&amp;"|C",MCDM_Checks!$AU$2:$AU$1417,0)),"")</f>
        <v/>
      </c>
      <c r="U63" s="26">
        <f>IFERROR(INDEX(MCDM_Checks!$U$2:$U$1417,MATCH($A63&amp;"|C",MCDM_Checks!$AU$2:$AU$1417,0)),"")</f>
        <v/>
      </c>
      <c r="V63" s="14">
        <f>IFERROR(INDEX(MCDM_Checks!$T$2:$T$1417,MATCH($A63&amp;"|R",MCDM_Checks!$AU$2:$AU$1417,0)),"")</f>
        <v/>
      </c>
      <c r="W63" s="26">
        <f>IFERROR(INDEX(MCDM_Checks!$U$2:$U$1417,MATCH($A63&amp;"|R",MCDM_Checks!$AU$2:$AU$1417,0)),"")</f>
        <v/>
      </c>
      <c r="X63" s="14">
        <f>IFERROR(INDEX(MCDM_Checks!$T$2:$T$1417,MATCH($A63&amp;"|M",MCDM_Checks!$AU$2:$AU$1417,0)),"")</f>
        <v/>
      </c>
      <c r="Y63" s="26">
        <f>IFERROR(INDEX(MCDM_Checks!$U$2:$U$1417,MATCH($A63&amp;"|M",MCDM_Checks!$AU$2:$AU$1417,0)),"")</f>
        <v/>
      </c>
      <c r="Z63" s="14">
        <f>IFERROR(INDEX(MCDM_Checks!$T$2:$T$1417,MATCH($A63&amp;"|V",MCDM_Checks!$AU$2:$AU$1417,0)),"")</f>
        <v/>
      </c>
      <c r="AA63" s="26">
        <f>IFERROR(INDEX(MCDM_Checks!$U$2:$U$1417,MATCH($A63&amp;"|V",MCDM_Checks!$AU$2:$AU$1417,0)),"")</f>
        <v/>
      </c>
      <c r="AB63" s="14">
        <f>IFERROR(INDEX(MCDM_Checks!$T$2:$T$1417,MATCH($A63&amp;"|E",MCDM_Checks!$AU$2:$AU$1417,0)),"")</f>
        <v/>
      </c>
      <c r="AC63" s="26">
        <f>IFERROR(INDEX(MCDM_Checks!$U$2:$U$1417,MATCH($A63&amp;"|E",MCDM_Checks!$AU$2:$AU$1417,0)),"")</f>
        <v/>
      </c>
      <c r="AD63" s="14">
        <f>IF(SUM(IF(AF63="Fail",1,0),IF(AH63="Fail",1,0),IF(AJ63="Fail",1,0),IF(AL63="Fail",1,0))&gt;0,"Ineligible",IF(SUM(IF(AF63="Pass",1,0),IF(AH63="Pass",1,0),IF(AJ63="Pass",1,0),IF(AL63="Pass",1,0))=4,"Eligible","Pending"))</f>
        <v/>
      </c>
      <c r="AE63" s="26">
        <f>IF(COUNTA(AG63,AI63,AK63,AM63)=0,"",IF(SUM(IF(AG63="Fail",1,0),IF(AI63="Fail",1,0),IF(AK63="Fail",1,0),IF(AM63="Fail",1,0))&gt;0,"Ineligible",IF(SUM(IF(AG63="Pass",1,0),IF(AI63="Pass",1,0),IF(AK63="Pass",1,0),IF(AM63="Pass",1,0))=4,"Eligible","Pending")))</f>
        <v/>
      </c>
      <c r="AF63" s="14" t="inlineStr">
        <is>
          <t>Pass</t>
        </is>
      </c>
      <c r="AG63" s="27" t="n"/>
      <c r="AH63" s="14" t="inlineStr">
        <is>
          <t>Pending</t>
        </is>
      </c>
      <c r="AI63" s="27" t="n"/>
      <c r="AJ63" s="14" t="inlineStr">
        <is>
          <t>Pending</t>
        </is>
      </c>
      <c r="AK63" s="27" t="n"/>
      <c r="AL63" s="14" t="inlineStr">
        <is>
          <t>Pending</t>
        </is>
      </c>
      <c r="AM63" s="27" t="n"/>
      <c r="AN63" s="14" t="inlineStr">
        <is>
          <t>Segmentation</t>
        </is>
      </c>
      <c r="AO63" s="27" t="n"/>
      <c r="AP63" s="14" t="inlineStr">
        <is>
          <t>Mendeley wddt4gbttd/1</t>
        </is>
      </c>
      <c r="AQ63" s="27" t="n"/>
      <c r="AR63" s="14" t="inlineStr">
        <is>
          <t>This release supplies intentionally noisy CRACK500 training masks at 10/20/50/100 percent replacement; original images and evaluation data are separate. Noise is appropriate for the stated robustness task, not automatically evidence of failed annotation quality. Composite image/mask rights need review.</t>
        </is>
      </c>
      <c r="AS63" s="27" t="n"/>
      <c r="AT63" s="14" t="inlineStr">
        <is>
          <t>https://data.mendeley.com/datasets/wddt4gbttd/1</t>
        </is>
      </c>
      <c r="AU63" s="27" t="n"/>
      <c r="AV63" s="14" t="inlineStr">
        <is>
          <t>2026-09-07</t>
        </is>
      </c>
      <c r="AW63" s="27" t="n"/>
      <c r="AX63" s="27" t="n"/>
      <c r="AY63" s="14">
        <f>SUMIF(MCDM_Checks!$A$2:$A$1417,$A63,MCDM_Checks!$AR$2:$AR$1417)</f>
        <v/>
      </c>
      <c r="AZ63" s="14" t="inlineStr">
        <is>
          <t>G1: chosen release identity. G2: evaluator target/task not yet fixed. G3: no sample opened; rights may be unresolved. G4: no payload/ancestry leakage audit executed. All four gates must Pass for Eligible.</t>
        </is>
      </c>
    </row>
    <row r="64" ht="112" customHeight="1">
      <c r="A64" s="14" t="inlineStr">
        <is>
          <t>DS-063</t>
        </is>
      </c>
      <c r="B64" s="14" t="inlineStr">
        <is>
          <t>CrackAirport: A Dataset for Segmentation of Cracks in Airport Pavements</t>
        </is>
      </c>
      <c r="C64" s="14">
        <f>IF(I64=0,"Unrated",IF(I64=1,"Resolved","Provisional"))</f>
        <v/>
      </c>
      <c r="D64" s="26">
        <f>IF(K64=0,"",IF(AY64&lt;8,"Incomplete/invalid",IF(J64=0,"Unrated",IF(J64=1,"Resolved","Provisional"))))</f>
        <v/>
      </c>
      <c r="E64" s="57">
        <f>SUMIF(MCDM_Checks!$A$2:$A$1417,$A64,MCDM_Checks!$AB$2:$AB$1417)</f>
        <v/>
      </c>
      <c r="F64" s="58">
        <f>IF(AY64=8,SUMIF(MCDM_Checks!$A$2:$A$1417,$A64,MCDM_Checks!$AC$2:$AC$1417),"")</f>
        <v/>
      </c>
      <c r="G64" s="57">
        <f>SUMIF(MCDM_Checks!$A$2:$A$1417,$A64,MCDM_Checks!$AD$2:$AD$1417)</f>
        <v/>
      </c>
      <c r="H64" s="58">
        <f>IF(AY64=8,SUMIF(MCDM_Checks!$A$2:$A$1417,$A64,MCDM_Checks!$AE$2:$AE$1417),"")</f>
        <v/>
      </c>
      <c r="I64" s="55">
        <f>SUMIF(MCDM_Checks!$A$2:$A$1417,$A64,MCDM_Checks!$AF$2:$AF$1417)/100</f>
        <v/>
      </c>
      <c r="J64" s="56">
        <f>IF(AY64=8,SUMIF(MCDM_Checks!$A$2:$A$1417,$A64,MCDM_Checks!$AG$2:$AG$1417)/100,"")</f>
        <v/>
      </c>
      <c r="K64" s="56">
        <f>SUMIF(MCDM_Checks!$A$2:$A$1417,$A64,MCDM_Checks!$AS$2:$AS$1417)/40</f>
        <v/>
      </c>
      <c r="L64" s="59">
        <f>IF(AY64=8,F64-E64,"")</f>
        <v/>
      </c>
      <c r="M64" s="56">
        <f>IF(K64=0,"",SUMIF(MCDM_Checks!$A$2:$A$1417,$A64,MCDM_Checks!$AT$2:$AT$1417)/SUMIF(MCDM_Checks!$A$2:$A$1417,$A64,MCDM_Checks!$AS$2:$AS$1417))</f>
        <v/>
      </c>
      <c r="N64" s="14">
        <f>IFERROR(INDEX(MCDM_Checks!$T$2:$T$1417,MATCH($A64&amp;"|A",MCDM_Checks!$AU$2:$AU$1417,0)),"")</f>
        <v/>
      </c>
      <c r="O64" s="26">
        <f>IFERROR(INDEX(MCDM_Checks!$U$2:$U$1417,MATCH($A64&amp;"|A",MCDM_Checks!$AU$2:$AU$1417,0)),"")</f>
        <v/>
      </c>
      <c r="P64" s="14">
        <f>IFERROR(INDEX(MCDM_Checks!$T$2:$T$1417,MATCH($A64&amp;"|L",MCDM_Checks!$AU$2:$AU$1417,0)),"")</f>
        <v/>
      </c>
      <c r="Q64" s="26">
        <f>IFERROR(INDEX(MCDM_Checks!$U$2:$U$1417,MATCH($A64&amp;"|L",MCDM_Checks!$AU$2:$AU$1417,0)),"")</f>
        <v/>
      </c>
      <c r="R64" s="14">
        <f>IFERROR(INDEX(MCDM_Checks!$T$2:$T$1417,MATCH($A64&amp;"|D",MCDM_Checks!$AU$2:$AU$1417,0)),"")</f>
        <v/>
      </c>
      <c r="S64" s="26">
        <f>IFERROR(INDEX(MCDM_Checks!$U$2:$U$1417,MATCH($A64&amp;"|D",MCDM_Checks!$AU$2:$AU$1417,0)),"")</f>
        <v/>
      </c>
      <c r="T64" s="14">
        <f>IFERROR(INDEX(MCDM_Checks!$T$2:$T$1417,MATCH($A64&amp;"|C",MCDM_Checks!$AU$2:$AU$1417,0)),"")</f>
        <v/>
      </c>
      <c r="U64" s="26">
        <f>IFERROR(INDEX(MCDM_Checks!$U$2:$U$1417,MATCH($A64&amp;"|C",MCDM_Checks!$AU$2:$AU$1417,0)),"")</f>
        <v/>
      </c>
      <c r="V64" s="14">
        <f>IFERROR(INDEX(MCDM_Checks!$T$2:$T$1417,MATCH($A64&amp;"|R",MCDM_Checks!$AU$2:$AU$1417,0)),"")</f>
        <v/>
      </c>
      <c r="W64" s="26">
        <f>IFERROR(INDEX(MCDM_Checks!$U$2:$U$1417,MATCH($A64&amp;"|R",MCDM_Checks!$AU$2:$AU$1417,0)),"")</f>
        <v/>
      </c>
      <c r="X64" s="14">
        <f>IFERROR(INDEX(MCDM_Checks!$T$2:$T$1417,MATCH($A64&amp;"|M",MCDM_Checks!$AU$2:$AU$1417,0)),"")</f>
        <v/>
      </c>
      <c r="Y64" s="26">
        <f>IFERROR(INDEX(MCDM_Checks!$U$2:$U$1417,MATCH($A64&amp;"|M",MCDM_Checks!$AU$2:$AU$1417,0)),"")</f>
        <v/>
      </c>
      <c r="Z64" s="14">
        <f>IFERROR(INDEX(MCDM_Checks!$T$2:$T$1417,MATCH($A64&amp;"|V",MCDM_Checks!$AU$2:$AU$1417,0)),"")</f>
        <v/>
      </c>
      <c r="AA64" s="26">
        <f>IFERROR(INDEX(MCDM_Checks!$U$2:$U$1417,MATCH($A64&amp;"|V",MCDM_Checks!$AU$2:$AU$1417,0)),"")</f>
        <v/>
      </c>
      <c r="AB64" s="14">
        <f>IFERROR(INDEX(MCDM_Checks!$T$2:$T$1417,MATCH($A64&amp;"|E",MCDM_Checks!$AU$2:$AU$1417,0)),"")</f>
        <v/>
      </c>
      <c r="AC64" s="26">
        <f>IFERROR(INDEX(MCDM_Checks!$U$2:$U$1417,MATCH($A64&amp;"|E",MCDM_Checks!$AU$2:$AU$1417,0)),"")</f>
        <v/>
      </c>
      <c r="AD64" s="14">
        <f>IF(SUM(IF(AF64="Fail",1,0),IF(AH64="Fail",1,0),IF(AJ64="Fail",1,0),IF(AL64="Fail",1,0))&gt;0,"Ineligible",IF(SUM(IF(AF64="Pass",1,0),IF(AH64="Pass",1,0),IF(AJ64="Pass",1,0),IF(AL64="Pass",1,0))=4,"Eligible","Pending"))</f>
        <v/>
      </c>
      <c r="AE64" s="26">
        <f>IF(COUNTA(AG64,AI64,AK64,AM64)=0,"",IF(SUM(IF(AG64="Fail",1,0),IF(AI64="Fail",1,0),IF(AK64="Fail",1,0),IF(AM64="Fail",1,0))&gt;0,"Ineligible",IF(SUM(IF(AG64="Pass",1,0),IF(AI64="Pass",1,0),IF(AK64="Pass",1,0),IF(AM64="Pass",1,0))=4,"Eligible","Pending")))</f>
        <v/>
      </c>
      <c r="AF64" s="14" t="inlineStr">
        <is>
          <t>Pass</t>
        </is>
      </c>
      <c r="AG64" s="27" t="n"/>
      <c r="AH64" s="14" t="inlineStr">
        <is>
          <t>Pending</t>
        </is>
      </c>
      <c r="AI64" s="27" t="n"/>
      <c r="AJ64" s="14" t="inlineStr">
        <is>
          <t>Pending</t>
        </is>
      </c>
      <c r="AK64" s="27" t="n"/>
      <c r="AL64" s="14" t="inlineStr">
        <is>
          <t>Pending</t>
        </is>
      </c>
      <c r="AM64" s="27" t="n"/>
      <c r="AN64" s="14" t="inlineStr">
        <is>
          <t>Segmentation</t>
        </is>
      </c>
      <c r="AO64" s="27" t="n"/>
      <c r="AP64" s="14" t="inlineStr">
        <is>
          <t>Mendeley 3v5r2fxf89/1</t>
        </is>
      </c>
      <c r="AQ64" s="27" t="n"/>
      <c r="AR64" s="14" t="inlineStr">
        <is>
          <t>CrackAirport v1 documents Tennessee airport UAV imagery, camera/altitude, cropping and exclusion of low-crack patches. This selection changes the crack prevalence. The 2,226 crops do not establish original-image or independent-site counts.</t>
        </is>
      </c>
      <c r="AS64" s="27" t="n"/>
      <c r="AT64" s="14" t="inlineStr">
        <is>
          <t>https://data.mendeley.com/datasets/3v5r2fxf89/1</t>
        </is>
      </c>
      <c r="AU64" s="27" t="n"/>
      <c r="AV64" s="14" t="inlineStr">
        <is>
          <t>2026-09-07</t>
        </is>
      </c>
      <c r="AW64" s="27" t="n"/>
      <c r="AX64" s="27" t="n"/>
      <c r="AY64" s="14">
        <f>SUMIF(MCDM_Checks!$A$2:$A$1417,$A64,MCDM_Checks!$AR$2:$AR$1417)</f>
        <v/>
      </c>
      <c r="AZ64" s="14" t="inlineStr">
        <is>
          <t>G1: chosen release identity. G2: evaluator target/task not yet fixed. G3: no sample opened; rights may be unresolved. G4: no payload/ancestry leakage audit executed. All four gates must Pass for Eligible.</t>
        </is>
      </c>
    </row>
    <row r="65" ht="112" customHeight="1">
      <c r="A65" s="14" t="inlineStr">
        <is>
          <t>DS-064</t>
        </is>
      </c>
      <c r="B65" s="14" t="inlineStr">
        <is>
          <t>Dataset for Drone-based Inspection of Road Pavement Structures for Cracks</t>
        </is>
      </c>
      <c r="C65" s="14">
        <f>IF(I65=0,"Unrated",IF(I65=1,"Resolved","Provisional"))</f>
        <v/>
      </c>
      <c r="D65" s="26">
        <f>IF(K65=0,"",IF(AY65&lt;8,"Incomplete/invalid",IF(J65=0,"Unrated",IF(J65=1,"Resolved","Provisional"))))</f>
        <v/>
      </c>
      <c r="E65" s="57">
        <f>SUMIF(MCDM_Checks!$A$2:$A$1417,$A65,MCDM_Checks!$AB$2:$AB$1417)</f>
        <v/>
      </c>
      <c r="F65" s="58">
        <f>IF(AY65=8,SUMIF(MCDM_Checks!$A$2:$A$1417,$A65,MCDM_Checks!$AC$2:$AC$1417),"")</f>
        <v/>
      </c>
      <c r="G65" s="57">
        <f>SUMIF(MCDM_Checks!$A$2:$A$1417,$A65,MCDM_Checks!$AD$2:$AD$1417)</f>
        <v/>
      </c>
      <c r="H65" s="58">
        <f>IF(AY65=8,SUMIF(MCDM_Checks!$A$2:$A$1417,$A65,MCDM_Checks!$AE$2:$AE$1417),"")</f>
        <v/>
      </c>
      <c r="I65" s="55">
        <f>SUMIF(MCDM_Checks!$A$2:$A$1417,$A65,MCDM_Checks!$AF$2:$AF$1417)/100</f>
        <v/>
      </c>
      <c r="J65" s="56">
        <f>IF(AY65=8,SUMIF(MCDM_Checks!$A$2:$A$1417,$A65,MCDM_Checks!$AG$2:$AG$1417)/100,"")</f>
        <v/>
      </c>
      <c r="K65" s="56">
        <f>SUMIF(MCDM_Checks!$A$2:$A$1417,$A65,MCDM_Checks!$AS$2:$AS$1417)/40</f>
        <v/>
      </c>
      <c r="L65" s="59">
        <f>IF(AY65=8,F65-E65,"")</f>
        <v/>
      </c>
      <c r="M65" s="56">
        <f>IF(K65=0,"",SUMIF(MCDM_Checks!$A$2:$A$1417,$A65,MCDM_Checks!$AT$2:$AT$1417)/SUMIF(MCDM_Checks!$A$2:$A$1417,$A65,MCDM_Checks!$AS$2:$AS$1417))</f>
        <v/>
      </c>
      <c r="N65" s="14">
        <f>IFERROR(INDEX(MCDM_Checks!$T$2:$T$1417,MATCH($A65&amp;"|A",MCDM_Checks!$AU$2:$AU$1417,0)),"")</f>
        <v/>
      </c>
      <c r="O65" s="26">
        <f>IFERROR(INDEX(MCDM_Checks!$U$2:$U$1417,MATCH($A65&amp;"|A",MCDM_Checks!$AU$2:$AU$1417,0)),"")</f>
        <v/>
      </c>
      <c r="P65" s="14">
        <f>IFERROR(INDEX(MCDM_Checks!$T$2:$T$1417,MATCH($A65&amp;"|L",MCDM_Checks!$AU$2:$AU$1417,0)),"")</f>
        <v/>
      </c>
      <c r="Q65" s="26">
        <f>IFERROR(INDEX(MCDM_Checks!$U$2:$U$1417,MATCH($A65&amp;"|L",MCDM_Checks!$AU$2:$AU$1417,0)),"")</f>
        <v/>
      </c>
      <c r="R65" s="14">
        <f>IFERROR(INDEX(MCDM_Checks!$T$2:$T$1417,MATCH($A65&amp;"|D",MCDM_Checks!$AU$2:$AU$1417,0)),"")</f>
        <v/>
      </c>
      <c r="S65" s="26">
        <f>IFERROR(INDEX(MCDM_Checks!$U$2:$U$1417,MATCH($A65&amp;"|D",MCDM_Checks!$AU$2:$AU$1417,0)),"")</f>
        <v/>
      </c>
      <c r="T65" s="14">
        <f>IFERROR(INDEX(MCDM_Checks!$T$2:$T$1417,MATCH($A65&amp;"|C",MCDM_Checks!$AU$2:$AU$1417,0)),"")</f>
        <v/>
      </c>
      <c r="U65" s="26">
        <f>IFERROR(INDEX(MCDM_Checks!$U$2:$U$1417,MATCH($A65&amp;"|C",MCDM_Checks!$AU$2:$AU$1417,0)),"")</f>
        <v/>
      </c>
      <c r="V65" s="14">
        <f>IFERROR(INDEX(MCDM_Checks!$T$2:$T$1417,MATCH($A65&amp;"|R",MCDM_Checks!$AU$2:$AU$1417,0)),"")</f>
        <v/>
      </c>
      <c r="W65" s="26">
        <f>IFERROR(INDEX(MCDM_Checks!$U$2:$U$1417,MATCH($A65&amp;"|R",MCDM_Checks!$AU$2:$AU$1417,0)),"")</f>
        <v/>
      </c>
      <c r="X65" s="14">
        <f>IFERROR(INDEX(MCDM_Checks!$T$2:$T$1417,MATCH($A65&amp;"|M",MCDM_Checks!$AU$2:$AU$1417,0)),"")</f>
        <v/>
      </c>
      <c r="Y65" s="26">
        <f>IFERROR(INDEX(MCDM_Checks!$U$2:$U$1417,MATCH($A65&amp;"|M",MCDM_Checks!$AU$2:$AU$1417,0)),"")</f>
        <v/>
      </c>
      <c r="Z65" s="14">
        <f>IFERROR(INDEX(MCDM_Checks!$T$2:$T$1417,MATCH($A65&amp;"|V",MCDM_Checks!$AU$2:$AU$1417,0)),"")</f>
        <v/>
      </c>
      <c r="AA65" s="26">
        <f>IFERROR(INDEX(MCDM_Checks!$U$2:$U$1417,MATCH($A65&amp;"|V",MCDM_Checks!$AU$2:$AU$1417,0)),"")</f>
        <v/>
      </c>
      <c r="AB65" s="14">
        <f>IFERROR(INDEX(MCDM_Checks!$T$2:$T$1417,MATCH($A65&amp;"|E",MCDM_Checks!$AU$2:$AU$1417,0)),"")</f>
        <v/>
      </c>
      <c r="AC65" s="26">
        <f>IFERROR(INDEX(MCDM_Checks!$U$2:$U$1417,MATCH($A65&amp;"|E",MCDM_Checks!$AU$2:$AU$1417,0)),"")</f>
        <v/>
      </c>
      <c r="AD65" s="14">
        <f>IF(SUM(IF(AF65="Fail",1,0),IF(AH65="Fail",1,0),IF(AJ65="Fail",1,0),IF(AL65="Fail",1,0))&gt;0,"Ineligible",IF(SUM(IF(AF65="Pass",1,0),IF(AH65="Pass",1,0),IF(AJ65="Pass",1,0),IF(AL65="Pass",1,0))=4,"Eligible","Pending"))</f>
        <v/>
      </c>
      <c r="AE65" s="26">
        <f>IF(COUNTA(AG65,AI65,AK65,AM65)=0,"",IF(SUM(IF(AG65="Fail",1,0),IF(AI65="Fail",1,0),IF(AK65="Fail",1,0),IF(AM65="Fail",1,0))&gt;0,"Ineligible",IF(SUM(IF(AG65="Pass",1,0),IF(AI65="Pass",1,0),IF(AK65="Pass",1,0),IF(AM65="Pass",1,0))=4,"Eligible","Pending")))</f>
        <v/>
      </c>
      <c r="AF65" s="14" t="inlineStr">
        <is>
          <t>Pass</t>
        </is>
      </c>
      <c r="AG65" s="27" t="n"/>
      <c r="AH65" s="14" t="inlineStr">
        <is>
          <t>Pending</t>
        </is>
      </c>
      <c r="AI65" s="27" t="n"/>
      <c r="AJ65" s="14" t="inlineStr">
        <is>
          <t>Pending</t>
        </is>
      </c>
      <c r="AK65" s="27" t="n"/>
      <c r="AL65" s="14" t="inlineStr">
        <is>
          <t>Pending</t>
        </is>
      </c>
      <c r="AM65" s="27" t="n"/>
      <c r="AN65" s="14" t="inlineStr">
        <is>
          <t>Semantic segmentation;Crack characterisation [Claude] | Detection; Segmentation [Claude]</t>
        </is>
      </c>
      <c r="AO65" s="27" t="n"/>
      <c r="AP65" s="14" t="inlineStr">
        <is>
          <t>Mendeley csd32bm8zx/1</t>
        </is>
      </c>
      <c r="AQ65" s="27" t="n"/>
      <c r="AR65" s="14" t="inlineStr">
        <is>
          <t>The source identifies a Quebec experimental road, date, six drone passes and post-capture crack/landmark measurements. Engineering measurements are reported, but units, released linkage, label schema and independent capture accounting need inspection.</t>
        </is>
      </c>
      <c r="AS65" s="27" t="n"/>
      <c r="AT65" s="14" t="inlineStr">
        <is>
          <t>https://data.mendeley.com/datasets/csd32bm8zx/1</t>
        </is>
      </c>
      <c r="AU65" s="27" t="n"/>
      <c r="AV65" s="14" t="inlineStr">
        <is>
          <t>2026-09-07</t>
        </is>
      </c>
      <c r="AW65" s="27" t="n"/>
      <c r="AX65" s="27" t="n"/>
      <c r="AY65" s="14">
        <f>SUMIF(MCDM_Checks!$A$2:$A$1417,$A65,MCDM_Checks!$AR$2:$AR$1417)</f>
        <v/>
      </c>
      <c r="AZ65" s="14" t="inlineStr">
        <is>
          <t>G1: chosen release identity. G2: evaluator target/task not yet fixed. G3: no sample opened; rights may be unresolved. G4: no payload/ancestry leakage audit executed. All four gates must Pass for Eligible.</t>
        </is>
      </c>
    </row>
    <row r="66" ht="112" customHeight="1">
      <c r="A66" s="14" t="inlineStr">
        <is>
          <t>DS-065</t>
        </is>
      </c>
      <c r="B66" s="14" t="inlineStr">
        <is>
          <t>Dataset of Unpaved and Paved Road Surface with Seasons</t>
        </is>
      </c>
      <c r="C66" s="14">
        <f>IF(I66=0,"Unrated",IF(I66=1,"Resolved","Provisional"))</f>
        <v/>
      </c>
      <c r="D66" s="26">
        <f>IF(K66=0,"",IF(AY66&lt;8,"Incomplete/invalid",IF(J66=0,"Unrated",IF(J66=1,"Resolved","Provisional"))))</f>
        <v/>
      </c>
      <c r="E66" s="57">
        <f>SUMIF(MCDM_Checks!$A$2:$A$1417,$A66,MCDM_Checks!$AB$2:$AB$1417)</f>
        <v/>
      </c>
      <c r="F66" s="58">
        <f>IF(AY66=8,SUMIF(MCDM_Checks!$A$2:$A$1417,$A66,MCDM_Checks!$AC$2:$AC$1417),"")</f>
        <v/>
      </c>
      <c r="G66" s="57">
        <f>SUMIF(MCDM_Checks!$A$2:$A$1417,$A66,MCDM_Checks!$AD$2:$AD$1417)</f>
        <v/>
      </c>
      <c r="H66" s="58">
        <f>IF(AY66=8,SUMIF(MCDM_Checks!$A$2:$A$1417,$A66,MCDM_Checks!$AE$2:$AE$1417),"")</f>
        <v/>
      </c>
      <c r="I66" s="55">
        <f>SUMIF(MCDM_Checks!$A$2:$A$1417,$A66,MCDM_Checks!$AF$2:$AF$1417)/100</f>
        <v/>
      </c>
      <c r="J66" s="56">
        <f>IF(AY66=8,SUMIF(MCDM_Checks!$A$2:$A$1417,$A66,MCDM_Checks!$AG$2:$AG$1417)/100,"")</f>
        <v/>
      </c>
      <c r="K66" s="56">
        <f>SUMIF(MCDM_Checks!$A$2:$A$1417,$A66,MCDM_Checks!$AS$2:$AS$1417)/40</f>
        <v/>
      </c>
      <c r="L66" s="59">
        <f>IF(AY66=8,F66-E66,"")</f>
        <v/>
      </c>
      <c r="M66" s="56">
        <f>IF(K66=0,"",SUMIF(MCDM_Checks!$A$2:$A$1417,$A66,MCDM_Checks!$AT$2:$AT$1417)/SUMIF(MCDM_Checks!$A$2:$A$1417,$A66,MCDM_Checks!$AS$2:$AS$1417))</f>
        <v/>
      </c>
      <c r="N66" s="14">
        <f>IFERROR(INDEX(MCDM_Checks!$T$2:$T$1417,MATCH($A66&amp;"|A",MCDM_Checks!$AU$2:$AU$1417,0)),"")</f>
        <v/>
      </c>
      <c r="O66" s="26">
        <f>IFERROR(INDEX(MCDM_Checks!$U$2:$U$1417,MATCH($A66&amp;"|A",MCDM_Checks!$AU$2:$AU$1417,0)),"")</f>
        <v/>
      </c>
      <c r="P66" s="14">
        <f>IFERROR(INDEX(MCDM_Checks!$T$2:$T$1417,MATCH($A66&amp;"|L",MCDM_Checks!$AU$2:$AU$1417,0)),"")</f>
        <v/>
      </c>
      <c r="Q66" s="26">
        <f>IFERROR(INDEX(MCDM_Checks!$U$2:$U$1417,MATCH($A66&amp;"|L",MCDM_Checks!$AU$2:$AU$1417,0)),"")</f>
        <v/>
      </c>
      <c r="R66" s="14">
        <f>IFERROR(INDEX(MCDM_Checks!$T$2:$T$1417,MATCH($A66&amp;"|D",MCDM_Checks!$AU$2:$AU$1417,0)),"")</f>
        <v/>
      </c>
      <c r="S66" s="26">
        <f>IFERROR(INDEX(MCDM_Checks!$U$2:$U$1417,MATCH($A66&amp;"|D",MCDM_Checks!$AU$2:$AU$1417,0)),"")</f>
        <v/>
      </c>
      <c r="T66" s="14">
        <f>IFERROR(INDEX(MCDM_Checks!$T$2:$T$1417,MATCH($A66&amp;"|C",MCDM_Checks!$AU$2:$AU$1417,0)),"")</f>
        <v/>
      </c>
      <c r="U66" s="26">
        <f>IFERROR(INDEX(MCDM_Checks!$U$2:$U$1417,MATCH($A66&amp;"|C",MCDM_Checks!$AU$2:$AU$1417,0)),"")</f>
        <v/>
      </c>
      <c r="V66" s="14">
        <f>IFERROR(INDEX(MCDM_Checks!$T$2:$T$1417,MATCH($A66&amp;"|R",MCDM_Checks!$AU$2:$AU$1417,0)),"")</f>
        <v/>
      </c>
      <c r="W66" s="26">
        <f>IFERROR(INDEX(MCDM_Checks!$U$2:$U$1417,MATCH($A66&amp;"|R",MCDM_Checks!$AU$2:$AU$1417,0)),"")</f>
        <v/>
      </c>
      <c r="X66" s="14">
        <f>IFERROR(INDEX(MCDM_Checks!$T$2:$T$1417,MATCH($A66&amp;"|M",MCDM_Checks!$AU$2:$AU$1417,0)),"")</f>
        <v/>
      </c>
      <c r="Y66" s="26">
        <f>IFERROR(INDEX(MCDM_Checks!$U$2:$U$1417,MATCH($A66&amp;"|M",MCDM_Checks!$AU$2:$AU$1417,0)),"")</f>
        <v/>
      </c>
      <c r="Z66" s="14">
        <f>IFERROR(INDEX(MCDM_Checks!$T$2:$T$1417,MATCH($A66&amp;"|V",MCDM_Checks!$AU$2:$AU$1417,0)),"")</f>
        <v/>
      </c>
      <c r="AA66" s="26">
        <f>IFERROR(INDEX(MCDM_Checks!$U$2:$U$1417,MATCH($A66&amp;"|V",MCDM_Checks!$AU$2:$AU$1417,0)),"")</f>
        <v/>
      </c>
      <c r="AB66" s="14">
        <f>IFERROR(INDEX(MCDM_Checks!$T$2:$T$1417,MATCH($A66&amp;"|E",MCDM_Checks!$AU$2:$AU$1417,0)),"")</f>
        <v/>
      </c>
      <c r="AC66" s="26">
        <f>IFERROR(INDEX(MCDM_Checks!$U$2:$U$1417,MATCH($A66&amp;"|E",MCDM_Checks!$AU$2:$AU$1417,0)),"")</f>
        <v/>
      </c>
      <c r="AD66" s="14">
        <f>IF(SUM(IF(AF66="Fail",1,0),IF(AH66="Fail",1,0),IF(AJ66="Fail",1,0),IF(AL66="Fail",1,0))&gt;0,"Ineligible",IF(SUM(IF(AF66="Pass",1,0),IF(AH66="Pass",1,0),IF(AJ66="Pass",1,0),IF(AL66="Pass",1,0))=4,"Eligible","Pending"))</f>
        <v/>
      </c>
      <c r="AE66" s="26">
        <f>IF(COUNTA(AG66,AI66,AK66,AM66)=0,"",IF(SUM(IF(AG66="Fail",1,0),IF(AI66="Fail",1,0),IF(AK66="Fail",1,0),IF(AM66="Fail",1,0))&gt;0,"Ineligible",IF(SUM(IF(AG66="Pass",1,0),IF(AI66="Pass",1,0),IF(AK66="Pass",1,0),IF(AM66="Pass",1,0))=4,"Eligible","Pending")))</f>
        <v/>
      </c>
      <c r="AF66" s="14" t="inlineStr">
        <is>
          <t>Pass</t>
        </is>
      </c>
      <c r="AG66" s="27" t="n"/>
      <c r="AH66" s="14" t="inlineStr">
        <is>
          <t>Pending</t>
        </is>
      </c>
      <c r="AI66" s="27" t="n"/>
      <c r="AJ66" s="14" t="inlineStr">
        <is>
          <t>Pending</t>
        </is>
      </c>
      <c r="AK66" s="27" t="n"/>
      <c r="AL66" s="14" t="inlineStr">
        <is>
          <t>Pending</t>
        </is>
      </c>
      <c r="AM66" s="27" t="n"/>
      <c r="AN66" s="14" t="inlineStr">
        <is>
          <t>Classification; Detection</t>
        </is>
      </c>
      <c r="AO66" s="27" t="n"/>
      <c r="AP66" s="14" t="inlineStr">
        <is>
          <t>Mendeley tj2m7zz4rg/2</t>
        </is>
      </c>
      <c r="AQ66" s="27" t="n"/>
      <c r="AR66" s="14" t="inlineStr">
        <is>
          <t>The v2 description reports 8,484 images and 13 videos, paved/unpaved roads in Nashik and Mumbai, seasons and phone viewpoints. It does not separate independent image origins from video frames or define an annotation schema.</t>
        </is>
      </c>
      <c r="AS66" s="27" t="n"/>
      <c r="AT66" s="14" t="inlineStr">
        <is>
          <t>https://data.mendeley.com/datasets/tj2m7zz4rg/2</t>
        </is>
      </c>
      <c r="AU66" s="27" t="n"/>
      <c r="AV66" s="14" t="inlineStr">
        <is>
          <t>2026-09-07</t>
        </is>
      </c>
      <c r="AW66" s="27" t="n"/>
      <c r="AX66" s="27" t="n"/>
      <c r="AY66" s="14">
        <f>SUMIF(MCDM_Checks!$A$2:$A$1417,$A66,MCDM_Checks!$AR$2:$AR$1417)</f>
        <v/>
      </c>
      <c r="AZ66" s="14" t="inlineStr">
        <is>
          <t>G1: chosen release identity. G2: evaluator target/task not yet fixed. G3: no sample opened; rights may be unresolved. G4: no payload/ancestry leakage audit executed. All four gates must Pass for Eligible.</t>
        </is>
      </c>
    </row>
    <row r="67" ht="112" customHeight="1">
      <c r="A67" s="14" t="inlineStr">
        <is>
          <t>DS-066</t>
        </is>
      </c>
      <c r="B67" s="14" t="inlineStr">
        <is>
          <t>FCDD: A High-Resolution Unstructured Environment Dataset with Multiple Sand Roads</t>
        </is>
      </c>
      <c r="C67" s="14">
        <f>IF(I67=0,"Unrated",IF(I67=1,"Resolved","Provisional"))</f>
        <v/>
      </c>
      <c r="D67" s="26">
        <f>IF(K67=0,"",IF(AY67&lt;8,"Incomplete/invalid",IF(J67=0,"Unrated",IF(J67=1,"Resolved","Provisional"))))</f>
        <v/>
      </c>
      <c r="E67" s="57">
        <f>SUMIF(MCDM_Checks!$A$2:$A$1417,$A67,MCDM_Checks!$AB$2:$AB$1417)</f>
        <v/>
      </c>
      <c r="F67" s="58">
        <f>IF(AY67=8,SUMIF(MCDM_Checks!$A$2:$A$1417,$A67,MCDM_Checks!$AC$2:$AC$1417),"")</f>
        <v/>
      </c>
      <c r="G67" s="57">
        <f>SUMIF(MCDM_Checks!$A$2:$A$1417,$A67,MCDM_Checks!$AD$2:$AD$1417)</f>
        <v/>
      </c>
      <c r="H67" s="58">
        <f>IF(AY67=8,SUMIF(MCDM_Checks!$A$2:$A$1417,$A67,MCDM_Checks!$AE$2:$AE$1417),"")</f>
        <v/>
      </c>
      <c r="I67" s="55">
        <f>SUMIF(MCDM_Checks!$A$2:$A$1417,$A67,MCDM_Checks!$AF$2:$AF$1417)/100</f>
        <v/>
      </c>
      <c r="J67" s="56">
        <f>IF(AY67=8,SUMIF(MCDM_Checks!$A$2:$A$1417,$A67,MCDM_Checks!$AG$2:$AG$1417)/100,"")</f>
        <v/>
      </c>
      <c r="K67" s="56">
        <f>SUMIF(MCDM_Checks!$A$2:$A$1417,$A67,MCDM_Checks!$AS$2:$AS$1417)/40</f>
        <v/>
      </c>
      <c r="L67" s="59">
        <f>IF(AY67=8,F67-E67,"")</f>
        <v/>
      </c>
      <c r="M67" s="56">
        <f>IF(K67=0,"",SUMIF(MCDM_Checks!$A$2:$A$1417,$A67,MCDM_Checks!$AT$2:$AT$1417)/SUMIF(MCDM_Checks!$A$2:$A$1417,$A67,MCDM_Checks!$AS$2:$AS$1417))</f>
        <v/>
      </c>
      <c r="N67" s="14">
        <f>IFERROR(INDEX(MCDM_Checks!$T$2:$T$1417,MATCH($A67&amp;"|A",MCDM_Checks!$AU$2:$AU$1417,0)),"")</f>
        <v/>
      </c>
      <c r="O67" s="26">
        <f>IFERROR(INDEX(MCDM_Checks!$U$2:$U$1417,MATCH($A67&amp;"|A",MCDM_Checks!$AU$2:$AU$1417,0)),"")</f>
        <v/>
      </c>
      <c r="P67" s="14">
        <f>IFERROR(INDEX(MCDM_Checks!$T$2:$T$1417,MATCH($A67&amp;"|L",MCDM_Checks!$AU$2:$AU$1417,0)),"")</f>
        <v/>
      </c>
      <c r="Q67" s="26">
        <f>IFERROR(INDEX(MCDM_Checks!$U$2:$U$1417,MATCH($A67&amp;"|L",MCDM_Checks!$AU$2:$AU$1417,0)),"")</f>
        <v/>
      </c>
      <c r="R67" s="14">
        <f>IFERROR(INDEX(MCDM_Checks!$T$2:$T$1417,MATCH($A67&amp;"|D",MCDM_Checks!$AU$2:$AU$1417,0)),"")</f>
        <v/>
      </c>
      <c r="S67" s="26">
        <f>IFERROR(INDEX(MCDM_Checks!$U$2:$U$1417,MATCH($A67&amp;"|D",MCDM_Checks!$AU$2:$AU$1417,0)),"")</f>
        <v/>
      </c>
      <c r="T67" s="14">
        <f>IFERROR(INDEX(MCDM_Checks!$T$2:$T$1417,MATCH($A67&amp;"|C",MCDM_Checks!$AU$2:$AU$1417,0)),"")</f>
        <v/>
      </c>
      <c r="U67" s="26">
        <f>IFERROR(INDEX(MCDM_Checks!$U$2:$U$1417,MATCH($A67&amp;"|C",MCDM_Checks!$AU$2:$AU$1417,0)),"")</f>
        <v/>
      </c>
      <c r="V67" s="14">
        <f>IFERROR(INDEX(MCDM_Checks!$T$2:$T$1417,MATCH($A67&amp;"|R",MCDM_Checks!$AU$2:$AU$1417,0)),"")</f>
        <v/>
      </c>
      <c r="W67" s="26">
        <f>IFERROR(INDEX(MCDM_Checks!$U$2:$U$1417,MATCH($A67&amp;"|R",MCDM_Checks!$AU$2:$AU$1417,0)),"")</f>
        <v/>
      </c>
      <c r="X67" s="14">
        <f>IFERROR(INDEX(MCDM_Checks!$T$2:$T$1417,MATCH($A67&amp;"|M",MCDM_Checks!$AU$2:$AU$1417,0)),"")</f>
        <v/>
      </c>
      <c r="Y67" s="26">
        <f>IFERROR(INDEX(MCDM_Checks!$U$2:$U$1417,MATCH($A67&amp;"|M",MCDM_Checks!$AU$2:$AU$1417,0)),"")</f>
        <v/>
      </c>
      <c r="Z67" s="14">
        <f>IFERROR(INDEX(MCDM_Checks!$T$2:$T$1417,MATCH($A67&amp;"|V",MCDM_Checks!$AU$2:$AU$1417,0)),"")</f>
        <v/>
      </c>
      <c r="AA67" s="26">
        <f>IFERROR(INDEX(MCDM_Checks!$U$2:$U$1417,MATCH($A67&amp;"|V",MCDM_Checks!$AU$2:$AU$1417,0)),"")</f>
        <v/>
      </c>
      <c r="AB67" s="14">
        <f>IFERROR(INDEX(MCDM_Checks!$T$2:$T$1417,MATCH($A67&amp;"|E",MCDM_Checks!$AU$2:$AU$1417,0)),"")</f>
        <v/>
      </c>
      <c r="AC67" s="26">
        <f>IFERROR(INDEX(MCDM_Checks!$U$2:$U$1417,MATCH($A67&amp;"|E",MCDM_Checks!$AU$2:$AU$1417,0)),"")</f>
        <v/>
      </c>
      <c r="AD67" s="14">
        <f>IF(SUM(IF(AF67="Fail",1,0),IF(AH67="Fail",1,0),IF(AJ67="Fail",1,0),IF(AL67="Fail",1,0))&gt;0,"Ineligible",IF(SUM(IF(AF67="Pass",1,0),IF(AH67="Pass",1,0),IF(AJ67="Pass",1,0),IF(AL67="Pass",1,0))=4,"Eligible","Pending"))</f>
        <v/>
      </c>
      <c r="AE67" s="26">
        <f>IF(COUNTA(AG67,AI67,AK67,AM67)=0,"",IF(SUM(IF(AG67="Fail",1,0),IF(AI67="Fail",1,0),IF(AK67="Fail",1,0),IF(AM67="Fail",1,0))&gt;0,"Ineligible",IF(SUM(IF(AG67="Pass",1,0),IF(AI67="Pass",1,0),IF(AK67="Pass",1,0),IF(AM67="Pass",1,0))=4,"Eligible","Pending")))</f>
        <v/>
      </c>
      <c r="AF67" s="14" t="inlineStr">
        <is>
          <t>Pass</t>
        </is>
      </c>
      <c r="AG67" s="27" t="n"/>
      <c r="AH67" s="14" t="inlineStr">
        <is>
          <t>Pending</t>
        </is>
      </c>
      <c r="AI67" s="27" t="n"/>
      <c r="AJ67" s="14" t="inlineStr">
        <is>
          <t>Pending</t>
        </is>
      </c>
      <c r="AK67" s="27" t="n"/>
      <c r="AL67" s="14" t="inlineStr">
        <is>
          <t>Pending</t>
        </is>
      </c>
      <c r="AM67" s="27" t="n"/>
      <c r="AN67" s="14" t="inlineStr">
        <is>
          <t>Segmentation</t>
        </is>
      </c>
      <c r="AO67" s="27" t="n"/>
      <c r="AP67" s="14" t="inlineStr">
        <is>
          <t>Mendeley 7wr6hxk54h/1</t>
        </is>
      </c>
      <c r="AQ67" s="27" t="n"/>
      <c r="AR67" s="14" t="inlineStr">
        <is>
          <t>FCDD v1 defines 17 segmentation classes, drivable sand distinctions and void background on one coastal route. It describes non-overlapping video segments for a 400/100 split; route/session overlap, exact membership and leakage still need file-level verification.</t>
        </is>
      </c>
      <c r="AS67" s="27" t="n"/>
      <c r="AT67" s="14" t="inlineStr">
        <is>
          <t>https://data.mendeley.com/datasets/7wr6hxk54h/1</t>
        </is>
      </c>
      <c r="AU67" s="27" t="n"/>
      <c r="AV67" s="14" t="inlineStr">
        <is>
          <t>2026-09-07</t>
        </is>
      </c>
      <c r="AW67" s="27" t="n"/>
      <c r="AX67" s="27" t="n"/>
      <c r="AY67" s="14">
        <f>SUMIF(MCDM_Checks!$A$2:$A$1417,$A67,MCDM_Checks!$AR$2:$AR$1417)</f>
        <v/>
      </c>
      <c r="AZ67" s="14" t="inlineStr">
        <is>
          <t>G1: chosen release identity. G2: evaluator target/task not yet fixed. G3: no sample opened; rights may be unresolved. G4: no payload/ancestry leakage audit executed. All four gates must Pass for Eligible.</t>
        </is>
      </c>
    </row>
    <row r="68" ht="112" customHeight="1">
      <c r="A68" s="14" t="inlineStr">
        <is>
          <t>DS-067</t>
        </is>
      </c>
      <c r="B68" s="14" t="inlineStr">
        <is>
          <t>HighRPD: High-Altitude Drone Dataset of Road Pavement Distress</t>
        </is>
      </c>
      <c r="C68" s="14">
        <f>IF(I68=0,"Unrated",IF(I68=1,"Resolved","Provisional"))</f>
        <v/>
      </c>
      <c r="D68" s="26">
        <f>IF(K68=0,"",IF(AY68&lt;8,"Incomplete/invalid",IF(J68=0,"Unrated",IF(J68=1,"Resolved","Provisional"))))</f>
        <v/>
      </c>
      <c r="E68" s="57">
        <f>SUMIF(MCDM_Checks!$A$2:$A$1417,$A68,MCDM_Checks!$AB$2:$AB$1417)</f>
        <v/>
      </c>
      <c r="F68" s="58">
        <f>IF(AY68=8,SUMIF(MCDM_Checks!$A$2:$A$1417,$A68,MCDM_Checks!$AC$2:$AC$1417),"")</f>
        <v/>
      </c>
      <c r="G68" s="57">
        <f>SUMIF(MCDM_Checks!$A$2:$A$1417,$A68,MCDM_Checks!$AD$2:$AD$1417)</f>
        <v/>
      </c>
      <c r="H68" s="58">
        <f>IF(AY68=8,SUMIF(MCDM_Checks!$A$2:$A$1417,$A68,MCDM_Checks!$AE$2:$AE$1417),"")</f>
        <v/>
      </c>
      <c r="I68" s="55">
        <f>SUMIF(MCDM_Checks!$A$2:$A$1417,$A68,MCDM_Checks!$AF$2:$AF$1417)/100</f>
        <v/>
      </c>
      <c r="J68" s="56">
        <f>IF(AY68=8,SUMIF(MCDM_Checks!$A$2:$A$1417,$A68,MCDM_Checks!$AG$2:$AG$1417)/100,"")</f>
        <v/>
      </c>
      <c r="K68" s="56">
        <f>SUMIF(MCDM_Checks!$A$2:$A$1417,$A68,MCDM_Checks!$AS$2:$AS$1417)/40</f>
        <v/>
      </c>
      <c r="L68" s="59">
        <f>IF(AY68=8,F68-E68,"")</f>
        <v/>
      </c>
      <c r="M68" s="56">
        <f>IF(K68=0,"",SUMIF(MCDM_Checks!$A$2:$A$1417,$A68,MCDM_Checks!$AT$2:$AT$1417)/SUMIF(MCDM_Checks!$A$2:$A$1417,$A68,MCDM_Checks!$AS$2:$AS$1417))</f>
        <v/>
      </c>
      <c r="N68" s="14">
        <f>IFERROR(INDEX(MCDM_Checks!$T$2:$T$1417,MATCH($A68&amp;"|A",MCDM_Checks!$AU$2:$AU$1417,0)),"")</f>
        <v/>
      </c>
      <c r="O68" s="26">
        <f>IFERROR(INDEX(MCDM_Checks!$U$2:$U$1417,MATCH($A68&amp;"|A",MCDM_Checks!$AU$2:$AU$1417,0)),"")</f>
        <v/>
      </c>
      <c r="P68" s="14">
        <f>IFERROR(INDEX(MCDM_Checks!$T$2:$T$1417,MATCH($A68&amp;"|L",MCDM_Checks!$AU$2:$AU$1417,0)),"")</f>
        <v/>
      </c>
      <c r="Q68" s="26">
        <f>IFERROR(INDEX(MCDM_Checks!$U$2:$U$1417,MATCH($A68&amp;"|L",MCDM_Checks!$AU$2:$AU$1417,0)),"")</f>
        <v/>
      </c>
      <c r="R68" s="14">
        <f>IFERROR(INDEX(MCDM_Checks!$T$2:$T$1417,MATCH($A68&amp;"|D",MCDM_Checks!$AU$2:$AU$1417,0)),"")</f>
        <v/>
      </c>
      <c r="S68" s="26">
        <f>IFERROR(INDEX(MCDM_Checks!$U$2:$U$1417,MATCH($A68&amp;"|D",MCDM_Checks!$AU$2:$AU$1417,0)),"")</f>
        <v/>
      </c>
      <c r="T68" s="14">
        <f>IFERROR(INDEX(MCDM_Checks!$T$2:$T$1417,MATCH($A68&amp;"|C",MCDM_Checks!$AU$2:$AU$1417,0)),"")</f>
        <v/>
      </c>
      <c r="U68" s="26">
        <f>IFERROR(INDEX(MCDM_Checks!$U$2:$U$1417,MATCH($A68&amp;"|C",MCDM_Checks!$AU$2:$AU$1417,0)),"")</f>
        <v/>
      </c>
      <c r="V68" s="14">
        <f>IFERROR(INDEX(MCDM_Checks!$T$2:$T$1417,MATCH($A68&amp;"|R",MCDM_Checks!$AU$2:$AU$1417,0)),"")</f>
        <v/>
      </c>
      <c r="W68" s="26">
        <f>IFERROR(INDEX(MCDM_Checks!$U$2:$U$1417,MATCH($A68&amp;"|R",MCDM_Checks!$AU$2:$AU$1417,0)),"")</f>
        <v/>
      </c>
      <c r="X68" s="14">
        <f>IFERROR(INDEX(MCDM_Checks!$T$2:$T$1417,MATCH($A68&amp;"|M",MCDM_Checks!$AU$2:$AU$1417,0)),"")</f>
        <v/>
      </c>
      <c r="Y68" s="26">
        <f>IFERROR(INDEX(MCDM_Checks!$U$2:$U$1417,MATCH($A68&amp;"|M",MCDM_Checks!$AU$2:$AU$1417,0)),"")</f>
        <v/>
      </c>
      <c r="Z68" s="14">
        <f>IFERROR(INDEX(MCDM_Checks!$T$2:$T$1417,MATCH($A68&amp;"|V",MCDM_Checks!$AU$2:$AU$1417,0)),"")</f>
        <v/>
      </c>
      <c r="AA68" s="26">
        <f>IFERROR(INDEX(MCDM_Checks!$U$2:$U$1417,MATCH($A68&amp;"|V",MCDM_Checks!$AU$2:$AU$1417,0)),"")</f>
        <v/>
      </c>
      <c r="AB68" s="14">
        <f>IFERROR(INDEX(MCDM_Checks!$T$2:$T$1417,MATCH($A68&amp;"|E",MCDM_Checks!$AU$2:$AU$1417,0)),"")</f>
        <v/>
      </c>
      <c r="AC68" s="26">
        <f>IFERROR(INDEX(MCDM_Checks!$U$2:$U$1417,MATCH($A68&amp;"|E",MCDM_Checks!$AU$2:$AU$1417,0)),"")</f>
        <v/>
      </c>
      <c r="AD68" s="14">
        <f>IF(SUM(IF(AF68="Fail",1,0),IF(AH68="Fail",1,0),IF(AJ68="Fail",1,0),IF(AL68="Fail",1,0))&gt;0,"Ineligible",IF(SUM(IF(AF68="Pass",1,0),IF(AH68="Pass",1,0),IF(AJ68="Pass",1,0),IF(AL68="Pass",1,0))=4,"Eligible","Pending"))</f>
        <v/>
      </c>
      <c r="AE68" s="26">
        <f>IF(COUNTA(AG68,AI68,AK68,AM68)=0,"",IF(SUM(IF(AG68="Fail",1,0),IF(AI68="Fail",1,0),IF(AK68="Fail",1,0),IF(AM68="Fail",1,0))&gt;0,"Ineligible",IF(SUM(IF(AG68="Pass",1,0),IF(AI68="Pass",1,0),IF(AK68="Pass",1,0),IF(AM68="Pass",1,0))=4,"Eligible","Pending")))</f>
        <v/>
      </c>
      <c r="AF68" s="14" t="inlineStr">
        <is>
          <t>Pass</t>
        </is>
      </c>
      <c r="AG68" s="27" t="n"/>
      <c r="AH68" s="14" t="inlineStr">
        <is>
          <t>Pending</t>
        </is>
      </c>
      <c r="AI68" s="27" t="n"/>
      <c r="AJ68" s="14" t="inlineStr">
        <is>
          <t>Pending</t>
        </is>
      </c>
      <c r="AK68" s="27" t="n"/>
      <c r="AL68" s="14" t="inlineStr">
        <is>
          <t>Pending</t>
        </is>
      </c>
      <c r="AM68" s="27" t="n"/>
      <c r="AN68" s="14" t="inlineStr">
        <is>
          <t>Detection [Claude] | Object detection;YOLO benchmarking [GPT] | object detection; classification [Test_Batch]</t>
        </is>
      </c>
      <c r="AO68" s="27" t="n"/>
      <c r="AP68" s="14" t="inlineStr">
        <is>
          <t>Mendeley sywswj7djj/1</t>
        </is>
      </c>
      <c r="AQ68" s="27" t="n"/>
      <c r="AR68" s="14" t="inlineStr">
        <is>
          <t>HighRPD v1 gives YOLO field definitions, 546 original UAV images versus 11,696 crops, all three instance counts, padding and multiple annotation/verification rounds. No measured label reliability or independent split-group counts are shown.</t>
        </is>
      </c>
      <c r="AS68" s="27" t="n"/>
      <c r="AT68" s="14" t="inlineStr">
        <is>
          <t>https://data.mendeley.com/datasets/sywswj7djj/1</t>
        </is>
      </c>
      <c r="AU68" s="27" t="n"/>
      <c r="AV68" s="14" t="inlineStr">
        <is>
          <t>2026-09-07</t>
        </is>
      </c>
      <c r="AW68" s="27" t="n"/>
      <c r="AX68" s="27" t="n"/>
      <c r="AY68" s="14">
        <f>SUMIF(MCDM_Checks!$A$2:$A$1417,$A68,MCDM_Checks!$AR$2:$AR$1417)</f>
        <v/>
      </c>
      <c r="AZ68" s="14" t="inlineStr">
        <is>
          <t>G1: chosen release identity. G2: evaluator target/task not yet fixed. G3: no sample opened; rights may be unresolved. G4: no payload/ancestry leakage audit executed. All four gates must Pass for Eligible.</t>
        </is>
      </c>
    </row>
    <row r="69" ht="112" customHeight="1">
      <c r="A69" s="14" t="inlineStr">
        <is>
          <t>DS-068</t>
        </is>
      </c>
      <c r="B69" s="14" t="inlineStr">
        <is>
          <t>IROSCD: Indonesia Road Surface Classification Dataset</t>
        </is>
      </c>
      <c r="C69" s="14">
        <f>IF(I69=0,"Unrated",IF(I69=1,"Resolved","Provisional"))</f>
        <v/>
      </c>
      <c r="D69" s="26">
        <f>IF(K69=0,"",IF(AY69&lt;8,"Incomplete/invalid",IF(J69=0,"Unrated",IF(J69=1,"Resolved","Provisional"))))</f>
        <v/>
      </c>
      <c r="E69" s="57">
        <f>SUMIF(MCDM_Checks!$A$2:$A$1417,$A69,MCDM_Checks!$AB$2:$AB$1417)</f>
        <v/>
      </c>
      <c r="F69" s="58">
        <f>IF(AY69=8,SUMIF(MCDM_Checks!$A$2:$A$1417,$A69,MCDM_Checks!$AC$2:$AC$1417),"")</f>
        <v/>
      </c>
      <c r="G69" s="57">
        <f>SUMIF(MCDM_Checks!$A$2:$A$1417,$A69,MCDM_Checks!$AD$2:$AD$1417)</f>
        <v/>
      </c>
      <c r="H69" s="58">
        <f>IF(AY69=8,SUMIF(MCDM_Checks!$A$2:$A$1417,$A69,MCDM_Checks!$AE$2:$AE$1417),"")</f>
        <v/>
      </c>
      <c r="I69" s="55">
        <f>SUMIF(MCDM_Checks!$A$2:$A$1417,$A69,MCDM_Checks!$AF$2:$AF$1417)/100</f>
        <v/>
      </c>
      <c r="J69" s="56">
        <f>IF(AY69=8,SUMIF(MCDM_Checks!$A$2:$A$1417,$A69,MCDM_Checks!$AG$2:$AG$1417)/100,"")</f>
        <v/>
      </c>
      <c r="K69" s="56">
        <f>SUMIF(MCDM_Checks!$A$2:$A$1417,$A69,MCDM_Checks!$AS$2:$AS$1417)/40</f>
        <v/>
      </c>
      <c r="L69" s="59">
        <f>IF(AY69=8,F69-E69,"")</f>
        <v/>
      </c>
      <c r="M69" s="56">
        <f>IF(K69=0,"",SUMIF(MCDM_Checks!$A$2:$A$1417,$A69,MCDM_Checks!$AT$2:$AT$1417)/SUMIF(MCDM_Checks!$A$2:$A$1417,$A69,MCDM_Checks!$AS$2:$AS$1417))</f>
        <v/>
      </c>
      <c r="N69" s="14">
        <f>IFERROR(INDEX(MCDM_Checks!$T$2:$T$1417,MATCH($A69&amp;"|A",MCDM_Checks!$AU$2:$AU$1417,0)),"")</f>
        <v/>
      </c>
      <c r="O69" s="26">
        <f>IFERROR(INDEX(MCDM_Checks!$U$2:$U$1417,MATCH($A69&amp;"|A",MCDM_Checks!$AU$2:$AU$1417,0)),"")</f>
        <v/>
      </c>
      <c r="P69" s="14">
        <f>IFERROR(INDEX(MCDM_Checks!$T$2:$T$1417,MATCH($A69&amp;"|L",MCDM_Checks!$AU$2:$AU$1417,0)),"")</f>
        <v/>
      </c>
      <c r="Q69" s="26">
        <f>IFERROR(INDEX(MCDM_Checks!$U$2:$U$1417,MATCH($A69&amp;"|L",MCDM_Checks!$AU$2:$AU$1417,0)),"")</f>
        <v/>
      </c>
      <c r="R69" s="14">
        <f>IFERROR(INDEX(MCDM_Checks!$T$2:$T$1417,MATCH($A69&amp;"|D",MCDM_Checks!$AU$2:$AU$1417,0)),"")</f>
        <v/>
      </c>
      <c r="S69" s="26">
        <f>IFERROR(INDEX(MCDM_Checks!$U$2:$U$1417,MATCH($A69&amp;"|D",MCDM_Checks!$AU$2:$AU$1417,0)),"")</f>
        <v/>
      </c>
      <c r="T69" s="14">
        <f>IFERROR(INDEX(MCDM_Checks!$T$2:$T$1417,MATCH($A69&amp;"|C",MCDM_Checks!$AU$2:$AU$1417,0)),"")</f>
        <v/>
      </c>
      <c r="U69" s="26">
        <f>IFERROR(INDEX(MCDM_Checks!$U$2:$U$1417,MATCH($A69&amp;"|C",MCDM_Checks!$AU$2:$AU$1417,0)),"")</f>
        <v/>
      </c>
      <c r="V69" s="14">
        <f>IFERROR(INDEX(MCDM_Checks!$T$2:$T$1417,MATCH($A69&amp;"|R",MCDM_Checks!$AU$2:$AU$1417,0)),"")</f>
        <v/>
      </c>
      <c r="W69" s="26">
        <f>IFERROR(INDEX(MCDM_Checks!$U$2:$U$1417,MATCH($A69&amp;"|R",MCDM_Checks!$AU$2:$AU$1417,0)),"")</f>
        <v/>
      </c>
      <c r="X69" s="14">
        <f>IFERROR(INDEX(MCDM_Checks!$T$2:$T$1417,MATCH($A69&amp;"|M",MCDM_Checks!$AU$2:$AU$1417,0)),"")</f>
        <v/>
      </c>
      <c r="Y69" s="26">
        <f>IFERROR(INDEX(MCDM_Checks!$U$2:$U$1417,MATCH($A69&amp;"|M",MCDM_Checks!$AU$2:$AU$1417,0)),"")</f>
        <v/>
      </c>
      <c r="Z69" s="14">
        <f>IFERROR(INDEX(MCDM_Checks!$T$2:$T$1417,MATCH($A69&amp;"|V",MCDM_Checks!$AU$2:$AU$1417,0)),"")</f>
        <v/>
      </c>
      <c r="AA69" s="26">
        <f>IFERROR(INDEX(MCDM_Checks!$U$2:$U$1417,MATCH($A69&amp;"|V",MCDM_Checks!$AU$2:$AU$1417,0)),"")</f>
        <v/>
      </c>
      <c r="AB69" s="14">
        <f>IFERROR(INDEX(MCDM_Checks!$T$2:$T$1417,MATCH($A69&amp;"|E",MCDM_Checks!$AU$2:$AU$1417,0)),"")</f>
        <v/>
      </c>
      <c r="AC69" s="26">
        <f>IFERROR(INDEX(MCDM_Checks!$U$2:$U$1417,MATCH($A69&amp;"|E",MCDM_Checks!$AU$2:$AU$1417,0)),"")</f>
        <v/>
      </c>
      <c r="AD69" s="14">
        <f>IF(SUM(IF(AF69="Fail",1,0),IF(AH69="Fail",1,0),IF(AJ69="Fail",1,0),IF(AL69="Fail",1,0))&gt;0,"Ineligible",IF(SUM(IF(AF69="Pass",1,0),IF(AH69="Pass",1,0),IF(AJ69="Pass",1,0),IF(AL69="Pass",1,0))=4,"Eligible","Pending"))</f>
        <v/>
      </c>
      <c r="AE69" s="26">
        <f>IF(COUNTA(AG69,AI69,AK69,AM69)=0,"",IF(SUM(IF(AG69="Fail",1,0),IF(AI69="Fail",1,0),IF(AK69="Fail",1,0),IF(AM69="Fail",1,0))&gt;0,"Ineligible",IF(SUM(IF(AG69="Pass",1,0),IF(AI69="Pass",1,0),IF(AK69="Pass",1,0),IF(AM69="Pass",1,0))=4,"Eligible","Pending")))</f>
        <v/>
      </c>
      <c r="AF69" s="14" t="inlineStr">
        <is>
          <t>Pass</t>
        </is>
      </c>
      <c r="AG69" s="27" t="n"/>
      <c r="AH69" s="14" t="inlineStr">
        <is>
          <t>Pending</t>
        </is>
      </c>
      <c r="AI69" s="27" t="n"/>
      <c r="AJ69" s="14" t="inlineStr">
        <is>
          <t>Pending</t>
        </is>
      </c>
      <c r="AK69" s="27" t="n"/>
      <c r="AL69" s="14" t="inlineStr">
        <is>
          <t>Pending</t>
        </is>
      </c>
      <c r="AM69" s="27" t="n"/>
      <c r="AN69" s="14" t="inlineStr">
        <is>
          <t>Classification</t>
        </is>
      </c>
      <c r="AO69" s="27" t="n"/>
      <c r="AP69" s="14" t="inlineStr">
        <is>
          <t>Mendeley ftcrvjz92c/1</t>
        </is>
      </c>
      <c r="AQ69" s="27" t="n"/>
      <c r="AR69" s="14" t="inlineStr">
        <is>
          <t>IROSCD v1 defines normal/damaged/bumpy/wet roads and Indonesian phone collection. Every image was reviewed for consistency, but correction procedures, actual counts and quantitative agreement are not documented on this page.</t>
        </is>
      </c>
      <c r="AS69" s="27" t="n"/>
      <c r="AT69" s="14" t="inlineStr">
        <is>
          <t>https://data.mendeley.com/datasets/ftcrvjz92c/1</t>
        </is>
      </c>
      <c r="AU69" s="27" t="n"/>
      <c r="AV69" s="14" t="inlineStr">
        <is>
          <t>2026-09-07</t>
        </is>
      </c>
      <c r="AW69" s="27" t="n"/>
      <c r="AX69" s="27" t="n"/>
      <c r="AY69" s="14">
        <f>SUMIF(MCDM_Checks!$A$2:$A$1417,$A69,MCDM_Checks!$AR$2:$AR$1417)</f>
        <v/>
      </c>
      <c r="AZ69" s="14" t="inlineStr">
        <is>
          <t>G1: chosen release identity. G2: evaluator target/task not yet fixed. G3: no sample opened; rights may be unresolved. G4: no payload/ancestry leakage audit executed. All four gates must Pass for Eligible.</t>
        </is>
      </c>
    </row>
    <row r="70" ht="112" customHeight="1">
      <c r="A70" s="14" t="inlineStr">
        <is>
          <t>DS-069</t>
        </is>
      </c>
      <c r="B70" s="14" t="inlineStr">
        <is>
          <t>Multi-Weather Pothole Detection (MWPD)</t>
        </is>
      </c>
      <c r="C70" s="14">
        <f>IF(I70=0,"Unrated",IF(I70=1,"Resolved","Provisional"))</f>
        <v/>
      </c>
      <c r="D70" s="26">
        <f>IF(K70=0,"",IF(AY70&lt;8,"Incomplete/invalid",IF(J70=0,"Unrated",IF(J70=1,"Resolved","Provisional"))))</f>
        <v/>
      </c>
      <c r="E70" s="57">
        <f>SUMIF(MCDM_Checks!$A$2:$A$1417,$A70,MCDM_Checks!$AB$2:$AB$1417)</f>
        <v/>
      </c>
      <c r="F70" s="58">
        <f>IF(AY70=8,SUMIF(MCDM_Checks!$A$2:$A$1417,$A70,MCDM_Checks!$AC$2:$AC$1417),"")</f>
        <v/>
      </c>
      <c r="G70" s="57">
        <f>SUMIF(MCDM_Checks!$A$2:$A$1417,$A70,MCDM_Checks!$AD$2:$AD$1417)</f>
        <v/>
      </c>
      <c r="H70" s="58">
        <f>IF(AY70=8,SUMIF(MCDM_Checks!$A$2:$A$1417,$A70,MCDM_Checks!$AE$2:$AE$1417),"")</f>
        <v/>
      </c>
      <c r="I70" s="55">
        <f>SUMIF(MCDM_Checks!$A$2:$A$1417,$A70,MCDM_Checks!$AF$2:$AF$1417)/100</f>
        <v/>
      </c>
      <c r="J70" s="56">
        <f>IF(AY70=8,SUMIF(MCDM_Checks!$A$2:$A$1417,$A70,MCDM_Checks!$AG$2:$AG$1417)/100,"")</f>
        <v/>
      </c>
      <c r="K70" s="56">
        <f>SUMIF(MCDM_Checks!$A$2:$A$1417,$A70,MCDM_Checks!$AS$2:$AS$1417)/40</f>
        <v/>
      </c>
      <c r="L70" s="59">
        <f>IF(AY70=8,F70-E70,"")</f>
        <v/>
      </c>
      <c r="M70" s="56">
        <f>IF(K70=0,"",SUMIF(MCDM_Checks!$A$2:$A$1417,$A70,MCDM_Checks!$AT$2:$AT$1417)/SUMIF(MCDM_Checks!$A$2:$A$1417,$A70,MCDM_Checks!$AS$2:$AS$1417))</f>
        <v/>
      </c>
      <c r="N70" s="14">
        <f>IFERROR(INDEX(MCDM_Checks!$T$2:$T$1417,MATCH($A70&amp;"|A",MCDM_Checks!$AU$2:$AU$1417,0)),"")</f>
        <v/>
      </c>
      <c r="O70" s="26">
        <f>IFERROR(INDEX(MCDM_Checks!$U$2:$U$1417,MATCH($A70&amp;"|A",MCDM_Checks!$AU$2:$AU$1417,0)),"")</f>
        <v/>
      </c>
      <c r="P70" s="14">
        <f>IFERROR(INDEX(MCDM_Checks!$T$2:$T$1417,MATCH($A70&amp;"|L",MCDM_Checks!$AU$2:$AU$1417,0)),"")</f>
        <v/>
      </c>
      <c r="Q70" s="26">
        <f>IFERROR(INDEX(MCDM_Checks!$U$2:$U$1417,MATCH($A70&amp;"|L",MCDM_Checks!$AU$2:$AU$1417,0)),"")</f>
        <v/>
      </c>
      <c r="R70" s="14">
        <f>IFERROR(INDEX(MCDM_Checks!$T$2:$T$1417,MATCH($A70&amp;"|D",MCDM_Checks!$AU$2:$AU$1417,0)),"")</f>
        <v/>
      </c>
      <c r="S70" s="26">
        <f>IFERROR(INDEX(MCDM_Checks!$U$2:$U$1417,MATCH($A70&amp;"|D",MCDM_Checks!$AU$2:$AU$1417,0)),"")</f>
        <v/>
      </c>
      <c r="T70" s="14">
        <f>IFERROR(INDEX(MCDM_Checks!$T$2:$T$1417,MATCH($A70&amp;"|C",MCDM_Checks!$AU$2:$AU$1417,0)),"")</f>
        <v/>
      </c>
      <c r="U70" s="26">
        <f>IFERROR(INDEX(MCDM_Checks!$U$2:$U$1417,MATCH($A70&amp;"|C",MCDM_Checks!$AU$2:$AU$1417,0)),"")</f>
        <v/>
      </c>
      <c r="V70" s="14">
        <f>IFERROR(INDEX(MCDM_Checks!$T$2:$T$1417,MATCH($A70&amp;"|R",MCDM_Checks!$AU$2:$AU$1417,0)),"")</f>
        <v/>
      </c>
      <c r="W70" s="26">
        <f>IFERROR(INDEX(MCDM_Checks!$U$2:$U$1417,MATCH($A70&amp;"|R",MCDM_Checks!$AU$2:$AU$1417,0)),"")</f>
        <v/>
      </c>
      <c r="X70" s="14">
        <f>IFERROR(INDEX(MCDM_Checks!$T$2:$T$1417,MATCH($A70&amp;"|M",MCDM_Checks!$AU$2:$AU$1417,0)),"")</f>
        <v/>
      </c>
      <c r="Y70" s="26">
        <f>IFERROR(INDEX(MCDM_Checks!$U$2:$U$1417,MATCH($A70&amp;"|M",MCDM_Checks!$AU$2:$AU$1417,0)),"")</f>
        <v/>
      </c>
      <c r="Z70" s="14">
        <f>IFERROR(INDEX(MCDM_Checks!$T$2:$T$1417,MATCH($A70&amp;"|V",MCDM_Checks!$AU$2:$AU$1417,0)),"")</f>
        <v/>
      </c>
      <c r="AA70" s="26">
        <f>IFERROR(INDEX(MCDM_Checks!$U$2:$U$1417,MATCH($A70&amp;"|V",MCDM_Checks!$AU$2:$AU$1417,0)),"")</f>
        <v/>
      </c>
      <c r="AB70" s="14">
        <f>IFERROR(INDEX(MCDM_Checks!$T$2:$T$1417,MATCH($A70&amp;"|E",MCDM_Checks!$AU$2:$AU$1417,0)),"")</f>
        <v/>
      </c>
      <c r="AC70" s="26">
        <f>IFERROR(INDEX(MCDM_Checks!$U$2:$U$1417,MATCH($A70&amp;"|E",MCDM_Checks!$AU$2:$AU$1417,0)),"")</f>
        <v/>
      </c>
      <c r="AD70" s="14">
        <f>IF(SUM(IF(AF70="Fail",1,0),IF(AH70="Fail",1,0),IF(AJ70="Fail",1,0),IF(AL70="Fail",1,0))&gt;0,"Ineligible",IF(SUM(IF(AF70="Pass",1,0),IF(AH70="Pass",1,0),IF(AJ70="Pass",1,0),IF(AL70="Pass",1,0))=4,"Eligible","Pending"))</f>
        <v/>
      </c>
      <c r="AE70" s="26">
        <f>IF(COUNTA(AG70,AI70,AK70,AM70)=0,"",IF(SUM(IF(AG70="Fail",1,0),IF(AI70="Fail",1,0),IF(AK70="Fail",1,0),IF(AM70="Fail",1,0))&gt;0,"Ineligible",IF(SUM(IF(AG70="Pass",1,0),IF(AI70="Pass",1,0),IF(AK70="Pass",1,0),IF(AM70="Pass",1,0))=4,"Eligible","Pending")))</f>
        <v/>
      </c>
      <c r="AF70" s="14" t="inlineStr">
        <is>
          <t>Pass</t>
        </is>
      </c>
      <c r="AG70" s="27" t="n"/>
      <c r="AH70" s="14" t="inlineStr">
        <is>
          <t>Pending</t>
        </is>
      </c>
      <c r="AI70" s="27" t="n"/>
      <c r="AJ70" s="14" t="inlineStr">
        <is>
          <t>Pending</t>
        </is>
      </c>
      <c r="AK70" s="27" t="n"/>
      <c r="AL70" s="14" t="inlineStr">
        <is>
          <t>Pending</t>
        </is>
      </c>
      <c r="AM70" s="27" t="n"/>
      <c r="AN70" s="14" t="inlineStr">
        <is>
          <t>Detection [Claude] | Object detection [Claude]</t>
        </is>
      </c>
      <c r="AO70" s="27" t="n"/>
      <c r="AP70" s="14" t="inlineStr">
        <is>
          <t>Mendeley s5hx9n2jc3/2</t>
        </is>
      </c>
      <c r="AQ70" s="27" t="n"/>
      <c r="AR70" s="14" t="inlineStr">
        <is>
          <t>The selected MWPD v2 page describes pothole boxes and weather/lighting variation. Geography, count, device and relationship to the other same-title deposit remain unresolved; do not infer independent samples across deposits.</t>
        </is>
      </c>
      <c r="AS70" s="27" t="n"/>
      <c r="AT70" s="14" t="inlineStr">
        <is>
          <t>https://data.mendeley.com/datasets/s5hx9n2jc3/2</t>
        </is>
      </c>
      <c r="AU70" s="27" t="n"/>
      <c r="AV70" s="14" t="inlineStr">
        <is>
          <t>2026-09-07</t>
        </is>
      </c>
      <c r="AW70" s="27" t="n"/>
      <c r="AX70" s="27" t="n"/>
      <c r="AY70" s="14">
        <f>SUMIF(MCDM_Checks!$A$2:$A$1417,$A70,MCDM_Checks!$AR$2:$AR$1417)</f>
        <v/>
      </c>
      <c r="AZ70" s="14" t="inlineStr">
        <is>
          <t>G1: chosen release identity. G2: evaluator target/task not yet fixed. G3: no sample opened; rights may be unresolved. G4: no payload/ancestry leakage audit executed. All four gates must Pass for Eligible.</t>
        </is>
      </c>
    </row>
    <row r="71" ht="112" customHeight="1">
      <c r="A71" s="14" t="inlineStr">
        <is>
          <t>DS-070</t>
        </is>
      </c>
      <c r="B71" s="14" t="inlineStr">
        <is>
          <t>Multiclass Road Surface Damage Classification Dataset: Computer Vision</t>
        </is>
      </c>
      <c r="C71" s="14">
        <f>IF(I71=0,"Unrated",IF(I71=1,"Resolved","Provisional"))</f>
        <v/>
      </c>
      <c r="D71" s="26">
        <f>IF(K71=0,"",IF(AY71&lt;8,"Incomplete/invalid",IF(J71=0,"Unrated",IF(J71=1,"Resolved","Provisional"))))</f>
        <v/>
      </c>
      <c r="E71" s="57">
        <f>SUMIF(MCDM_Checks!$A$2:$A$1417,$A71,MCDM_Checks!$AB$2:$AB$1417)</f>
        <v/>
      </c>
      <c r="F71" s="58">
        <f>IF(AY71=8,SUMIF(MCDM_Checks!$A$2:$A$1417,$A71,MCDM_Checks!$AC$2:$AC$1417),"")</f>
        <v/>
      </c>
      <c r="G71" s="57">
        <f>SUMIF(MCDM_Checks!$A$2:$A$1417,$A71,MCDM_Checks!$AD$2:$AD$1417)</f>
        <v/>
      </c>
      <c r="H71" s="58">
        <f>IF(AY71=8,SUMIF(MCDM_Checks!$A$2:$A$1417,$A71,MCDM_Checks!$AE$2:$AE$1417),"")</f>
        <v/>
      </c>
      <c r="I71" s="55">
        <f>SUMIF(MCDM_Checks!$A$2:$A$1417,$A71,MCDM_Checks!$AF$2:$AF$1417)/100</f>
        <v/>
      </c>
      <c r="J71" s="56">
        <f>IF(AY71=8,SUMIF(MCDM_Checks!$A$2:$A$1417,$A71,MCDM_Checks!$AG$2:$AG$1417)/100,"")</f>
        <v/>
      </c>
      <c r="K71" s="56">
        <f>SUMIF(MCDM_Checks!$A$2:$A$1417,$A71,MCDM_Checks!$AS$2:$AS$1417)/40</f>
        <v/>
      </c>
      <c r="L71" s="59">
        <f>IF(AY71=8,F71-E71,"")</f>
        <v/>
      </c>
      <c r="M71" s="56">
        <f>IF(K71=0,"",SUMIF(MCDM_Checks!$A$2:$A$1417,$A71,MCDM_Checks!$AT$2:$AT$1417)/SUMIF(MCDM_Checks!$A$2:$A$1417,$A71,MCDM_Checks!$AS$2:$AS$1417))</f>
        <v/>
      </c>
      <c r="N71" s="14">
        <f>IFERROR(INDEX(MCDM_Checks!$T$2:$T$1417,MATCH($A71&amp;"|A",MCDM_Checks!$AU$2:$AU$1417,0)),"")</f>
        <v/>
      </c>
      <c r="O71" s="26">
        <f>IFERROR(INDEX(MCDM_Checks!$U$2:$U$1417,MATCH($A71&amp;"|A",MCDM_Checks!$AU$2:$AU$1417,0)),"")</f>
        <v/>
      </c>
      <c r="P71" s="14">
        <f>IFERROR(INDEX(MCDM_Checks!$T$2:$T$1417,MATCH($A71&amp;"|L",MCDM_Checks!$AU$2:$AU$1417,0)),"")</f>
        <v/>
      </c>
      <c r="Q71" s="26">
        <f>IFERROR(INDEX(MCDM_Checks!$U$2:$U$1417,MATCH($A71&amp;"|L",MCDM_Checks!$AU$2:$AU$1417,0)),"")</f>
        <v/>
      </c>
      <c r="R71" s="14">
        <f>IFERROR(INDEX(MCDM_Checks!$T$2:$T$1417,MATCH($A71&amp;"|D",MCDM_Checks!$AU$2:$AU$1417,0)),"")</f>
        <v/>
      </c>
      <c r="S71" s="26">
        <f>IFERROR(INDEX(MCDM_Checks!$U$2:$U$1417,MATCH($A71&amp;"|D",MCDM_Checks!$AU$2:$AU$1417,0)),"")</f>
        <v/>
      </c>
      <c r="T71" s="14">
        <f>IFERROR(INDEX(MCDM_Checks!$T$2:$T$1417,MATCH($A71&amp;"|C",MCDM_Checks!$AU$2:$AU$1417,0)),"")</f>
        <v/>
      </c>
      <c r="U71" s="26">
        <f>IFERROR(INDEX(MCDM_Checks!$U$2:$U$1417,MATCH($A71&amp;"|C",MCDM_Checks!$AU$2:$AU$1417,0)),"")</f>
        <v/>
      </c>
      <c r="V71" s="14">
        <f>IFERROR(INDEX(MCDM_Checks!$T$2:$T$1417,MATCH($A71&amp;"|R",MCDM_Checks!$AU$2:$AU$1417,0)),"")</f>
        <v/>
      </c>
      <c r="W71" s="26">
        <f>IFERROR(INDEX(MCDM_Checks!$U$2:$U$1417,MATCH($A71&amp;"|R",MCDM_Checks!$AU$2:$AU$1417,0)),"")</f>
        <v/>
      </c>
      <c r="X71" s="14">
        <f>IFERROR(INDEX(MCDM_Checks!$T$2:$T$1417,MATCH($A71&amp;"|M",MCDM_Checks!$AU$2:$AU$1417,0)),"")</f>
        <v/>
      </c>
      <c r="Y71" s="26">
        <f>IFERROR(INDEX(MCDM_Checks!$U$2:$U$1417,MATCH($A71&amp;"|M",MCDM_Checks!$AU$2:$AU$1417,0)),"")</f>
        <v/>
      </c>
      <c r="Z71" s="14">
        <f>IFERROR(INDEX(MCDM_Checks!$T$2:$T$1417,MATCH($A71&amp;"|V",MCDM_Checks!$AU$2:$AU$1417,0)),"")</f>
        <v/>
      </c>
      <c r="AA71" s="26">
        <f>IFERROR(INDEX(MCDM_Checks!$U$2:$U$1417,MATCH($A71&amp;"|V",MCDM_Checks!$AU$2:$AU$1417,0)),"")</f>
        <v/>
      </c>
      <c r="AB71" s="14">
        <f>IFERROR(INDEX(MCDM_Checks!$T$2:$T$1417,MATCH($A71&amp;"|E",MCDM_Checks!$AU$2:$AU$1417,0)),"")</f>
        <v/>
      </c>
      <c r="AC71" s="26">
        <f>IFERROR(INDEX(MCDM_Checks!$U$2:$U$1417,MATCH($A71&amp;"|E",MCDM_Checks!$AU$2:$AU$1417,0)),"")</f>
        <v/>
      </c>
      <c r="AD71" s="14">
        <f>IF(SUM(IF(AF71="Fail",1,0),IF(AH71="Fail",1,0),IF(AJ71="Fail",1,0),IF(AL71="Fail",1,0))&gt;0,"Ineligible",IF(SUM(IF(AF71="Pass",1,0),IF(AH71="Pass",1,0),IF(AJ71="Pass",1,0),IF(AL71="Pass",1,0))=4,"Eligible","Pending"))</f>
        <v/>
      </c>
      <c r="AE71" s="26">
        <f>IF(COUNTA(AG71,AI71,AK71,AM71)=0,"",IF(SUM(IF(AG71="Fail",1,0),IF(AI71="Fail",1,0),IF(AK71="Fail",1,0),IF(AM71="Fail",1,0))&gt;0,"Ineligible",IF(SUM(IF(AG71="Pass",1,0),IF(AI71="Pass",1,0),IF(AK71="Pass",1,0),IF(AM71="Pass",1,0))=4,"Eligible","Pending")))</f>
        <v/>
      </c>
      <c r="AF71" s="14" t="inlineStr">
        <is>
          <t>Pass</t>
        </is>
      </c>
      <c r="AG71" s="27" t="n"/>
      <c r="AH71" s="14" t="inlineStr">
        <is>
          <t>Pending</t>
        </is>
      </c>
      <c r="AI71" s="27" t="n"/>
      <c r="AJ71" s="14" t="inlineStr">
        <is>
          <t>Pending</t>
        </is>
      </c>
      <c r="AK71" s="27" t="n"/>
      <c r="AL71" s="14" t="inlineStr">
        <is>
          <t>Pending</t>
        </is>
      </c>
      <c r="AM71" s="27" t="n"/>
      <c r="AN71" s="14" t="inlineStr">
        <is>
          <t>Classification</t>
        </is>
      </c>
      <c r="AO71" s="27" t="n"/>
      <c r="AP71" s="14" t="inlineStr">
        <is>
          <t>Mendeley 697w4jkr2x/2</t>
        </is>
      </c>
      <c r="AQ71" s="27" t="n"/>
      <c r="AR71" s="14" t="inlineStr">
        <is>
          <t>The v2 source defines erosion/crack/pothole, counts 651/478/401 and resizing/normalization. Its typical 80/10/10 workflow is not proof of released split membership or absence of leakage; capture provenance is not established.</t>
        </is>
      </c>
      <c r="AS71" s="27" t="n"/>
      <c r="AT71" s="14" t="inlineStr">
        <is>
          <t>https://data.mendeley.com/datasets/697w4jkr2x/2</t>
        </is>
      </c>
      <c r="AU71" s="27" t="n"/>
      <c r="AV71" s="14" t="inlineStr">
        <is>
          <t>2026-09-07</t>
        </is>
      </c>
      <c r="AW71" s="27" t="n"/>
      <c r="AX71" s="27" t="n"/>
      <c r="AY71" s="14">
        <f>SUMIF(MCDM_Checks!$A$2:$A$1417,$A71,MCDM_Checks!$AR$2:$AR$1417)</f>
        <v/>
      </c>
      <c r="AZ71" s="14" t="inlineStr">
        <is>
          <t>G1: chosen release identity. G2: evaluator target/task not yet fixed. G3: no sample opened; rights may be unresolved. G4: no payload/ancestry leakage audit executed. All four gates must Pass for Eligible.</t>
        </is>
      </c>
    </row>
    <row r="72" ht="112" customHeight="1">
      <c r="A72" s="14" t="inlineStr">
        <is>
          <t>DS-071</t>
        </is>
      </c>
      <c r="B72" s="14" t="inlineStr">
        <is>
          <t>Multimodal (Image + Point Cloud) Crack Segmentation Dataset</t>
        </is>
      </c>
      <c r="C72" s="14">
        <f>IF(I72=0,"Unrated",IF(I72=1,"Resolved","Provisional"))</f>
        <v/>
      </c>
      <c r="D72" s="26">
        <f>IF(K72=0,"",IF(AY72&lt;8,"Incomplete/invalid",IF(J72=0,"Unrated",IF(J72=1,"Resolved","Provisional"))))</f>
        <v/>
      </c>
      <c r="E72" s="57">
        <f>SUMIF(MCDM_Checks!$A$2:$A$1417,$A72,MCDM_Checks!$AB$2:$AB$1417)</f>
        <v/>
      </c>
      <c r="F72" s="58">
        <f>IF(AY72=8,SUMIF(MCDM_Checks!$A$2:$A$1417,$A72,MCDM_Checks!$AC$2:$AC$1417),"")</f>
        <v/>
      </c>
      <c r="G72" s="57">
        <f>SUMIF(MCDM_Checks!$A$2:$A$1417,$A72,MCDM_Checks!$AD$2:$AD$1417)</f>
        <v/>
      </c>
      <c r="H72" s="58">
        <f>IF(AY72=8,SUMIF(MCDM_Checks!$A$2:$A$1417,$A72,MCDM_Checks!$AE$2:$AE$1417),"")</f>
        <v/>
      </c>
      <c r="I72" s="55">
        <f>SUMIF(MCDM_Checks!$A$2:$A$1417,$A72,MCDM_Checks!$AF$2:$AF$1417)/100</f>
        <v/>
      </c>
      <c r="J72" s="56">
        <f>IF(AY72=8,SUMIF(MCDM_Checks!$A$2:$A$1417,$A72,MCDM_Checks!$AG$2:$AG$1417)/100,"")</f>
        <v/>
      </c>
      <c r="K72" s="56">
        <f>SUMIF(MCDM_Checks!$A$2:$A$1417,$A72,MCDM_Checks!$AS$2:$AS$1417)/40</f>
        <v/>
      </c>
      <c r="L72" s="59">
        <f>IF(AY72=8,F72-E72,"")</f>
        <v/>
      </c>
      <c r="M72" s="56">
        <f>IF(K72=0,"",SUMIF(MCDM_Checks!$A$2:$A$1417,$A72,MCDM_Checks!$AT$2:$AT$1417)/SUMIF(MCDM_Checks!$A$2:$A$1417,$A72,MCDM_Checks!$AS$2:$AS$1417))</f>
        <v/>
      </c>
      <c r="N72" s="14">
        <f>IFERROR(INDEX(MCDM_Checks!$T$2:$T$1417,MATCH($A72&amp;"|A",MCDM_Checks!$AU$2:$AU$1417,0)),"")</f>
        <v/>
      </c>
      <c r="O72" s="26">
        <f>IFERROR(INDEX(MCDM_Checks!$U$2:$U$1417,MATCH($A72&amp;"|A",MCDM_Checks!$AU$2:$AU$1417,0)),"")</f>
        <v/>
      </c>
      <c r="P72" s="14">
        <f>IFERROR(INDEX(MCDM_Checks!$T$2:$T$1417,MATCH($A72&amp;"|L",MCDM_Checks!$AU$2:$AU$1417,0)),"")</f>
        <v/>
      </c>
      <c r="Q72" s="26">
        <f>IFERROR(INDEX(MCDM_Checks!$U$2:$U$1417,MATCH($A72&amp;"|L",MCDM_Checks!$AU$2:$AU$1417,0)),"")</f>
        <v/>
      </c>
      <c r="R72" s="14">
        <f>IFERROR(INDEX(MCDM_Checks!$T$2:$T$1417,MATCH($A72&amp;"|D",MCDM_Checks!$AU$2:$AU$1417,0)),"")</f>
        <v/>
      </c>
      <c r="S72" s="26">
        <f>IFERROR(INDEX(MCDM_Checks!$U$2:$U$1417,MATCH($A72&amp;"|D",MCDM_Checks!$AU$2:$AU$1417,0)),"")</f>
        <v/>
      </c>
      <c r="T72" s="14">
        <f>IFERROR(INDEX(MCDM_Checks!$T$2:$T$1417,MATCH($A72&amp;"|C",MCDM_Checks!$AU$2:$AU$1417,0)),"")</f>
        <v/>
      </c>
      <c r="U72" s="26">
        <f>IFERROR(INDEX(MCDM_Checks!$U$2:$U$1417,MATCH($A72&amp;"|C",MCDM_Checks!$AU$2:$AU$1417,0)),"")</f>
        <v/>
      </c>
      <c r="V72" s="14">
        <f>IFERROR(INDEX(MCDM_Checks!$T$2:$T$1417,MATCH($A72&amp;"|R",MCDM_Checks!$AU$2:$AU$1417,0)),"")</f>
        <v/>
      </c>
      <c r="W72" s="26">
        <f>IFERROR(INDEX(MCDM_Checks!$U$2:$U$1417,MATCH($A72&amp;"|R",MCDM_Checks!$AU$2:$AU$1417,0)),"")</f>
        <v/>
      </c>
      <c r="X72" s="14">
        <f>IFERROR(INDEX(MCDM_Checks!$T$2:$T$1417,MATCH($A72&amp;"|M",MCDM_Checks!$AU$2:$AU$1417,0)),"")</f>
        <v/>
      </c>
      <c r="Y72" s="26">
        <f>IFERROR(INDEX(MCDM_Checks!$U$2:$U$1417,MATCH($A72&amp;"|M",MCDM_Checks!$AU$2:$AU$1417,0)),"")</f>
        <v/>
      </c>
      <c r="Z72" s="14">
        <f>IFERROR(INDEX(MCDM_Checks!$T$2:$T$1417,MATCH($A72&amp;"|V",MCDM_Checks!$AU$2:$AU$1417,0)),"")</f>
        <v/>
      </c>
      <c r="AA72" s="26">
        <f>IFERROR(INDEX(MCDM_Checks!$U$2:$U$1417,MATCH($A72&amp;"|V",MCDM_Checks!$AU$2:$AU$1417,0)),"")</f>
        <v/>
      </c>
      <c r="AB72" s="14">
        <f>IFERROR(INDEX(MCDM_Checks!$T$2:$T$1417,MATCH($A72&amp;"|E",MCDM_Checks!$AU$2:$AU$1417,0)),"")</f>
        <v/>
      </c>
      <c r="AC72" s="26">
        <f>IFERROR(INDEX(MCDM_Checks!$U$2:$U$1417,MATCH($A72&amp;"|E",MCDM_Checks!$AU$2:$AU$1417,0)),"")</f>
        <v/>
      </c>
      <c r="AD72" s="14">
        <f>IF(SUM(IF(AF72="Fail",1,0),IF(AH72="Fail",1,0),IF(AJ72="Fail",1,0),IF(AL72="Fail",1,0))&gt;0,"Ineligible",IF(SUM(IF(AF72="Pass",1,0),IF(AH72="Pass",1,0),IF(AJ72="Pass",1,0),IF(AL72="Pass",1,0))=4,"Eligible","Pending"))</f>
        <v/>
      </c>
      <c r="AE72" s="26">
        <f>IF(COUNTA(AG72,AI72,AK72,AM72)=0,"",IF(SUM(IF(AG72="Fail",1,0),IF(AI72="Fail",1,0),IF(AK72="Fail",1,0),IF(AM72="Fail",1,0))&gt;0,"Ineligible",IF(SUM(IF(AG72="Pass",1,0),IF(AI72="Pass",1,0),IF(AK72="Pass",1,0),IF(AM72="Pass",1,0))=4,"Eligible","Pending")))</f>
        <v/>
      </c>
      <c r="AF72" s="14" t="inlineStr">
        <is>
          <t>Pass</t>
        </is>
      </c>
      <c r="AG72" s="27" t="n"/>
      <c r="AH72" s="14" t="inlineStr">
        <is>
          <t>Pending</t>
        </is>
      </c>
      <c r="AI72" s="27" t="n"/>
      <c r="AJ72" s="14" t="inlineStr">
        <is>
          <t>Pending</t>
        </is>
      </c>
      <c r="AK72" s="27" t="n"/>
      <c r="AL72" s="14" t="inlineStr">
        <is>
          <t>Pending</t>
        </is>
      </c>
      <c r="AM72" s="27" t="n"/>
      <c r="AN72" s="14" t="inlineStr">
        <is>
          <t>Segmentation [Claude] | Semantic segmentation;Multimodal fusion [Claude]</t>
        </is>
      </c>
      <c r="AO72" s="27" t="n"/>
      <c r="AP72" s="14" t="inlineStr">
        <is>
          <t>Mendeley zs3t38sxds/1</t>
        </is>
      </c>
      <c r="AQ72" s="27" t="n"/>
      <c r="AR72" s="14" t="inlineStr">
        <is>
          <t>The v1 page identifies RealSense L515 image/point-cloud acquisition across buildings, mines and pavement. Synchronization capability alone does not document calibration or precision; pavement-only sample counts and paired-record schema remain unknown.</t>
        </is>
      </c>
      <c r="AS72" s="27" t="n"/>
      <c r="AT72" s="14" t="inlineStr">
        <is>
          <t>https://data.mendeley.com/datasets/zs3t38sxds/1</t>
        </is>
      </c>
      <c r="AU72" s="27" t="n"/>
      <c r="AV72" s="14" t="inlineStr">
        <is>
          <t>2026-09-07</t>
        </is>
      </c>
      <c r="AW72" s="27" t="n"/>
      <c r="AX72" s="27" t="n"/>
      <c r="AY72" s="14">
        <f>SUMIF(MCDM_Checks!$A$2:$A$1417,$A72,MCDM_Checks!$AR$2:$AR$1417)</f>
        <v/>
      </c>
      <c r="AZ72" s="14" t="inlineStr">
        <is>
          <t>G1: chosen release identity. G2: evaluator target/task not yet fixed. G3: no sample opened; rights may be unresolved. G4: no payload/ancestry leakage audit executed. All four gates must Pass for Eligible.</t>
        </is>
      </c>
    </row>
    <row r="73" ht="112" customHeight="1">
      <c r="A73" s="14" t="inlineStr">
        <is>
          <t>DS-072</t>
        </is>
      </c>
      <c r="B73" s="14" t="inlineStr">
        <is>
          <t>N-RDD2024: Road Damage and Defects</t>
        </is>
      </c>
      <c r="C73" s="14">
        <f>IF(I73=0,"Unrated",IF(I73=1,"Resolved","Provisional"))</f>
        <v/>
      </c>
      <c r="D73" s="26">
        <f>IF(K73=0,"",IF(AY73&lt;8,"Incomplete/invalid",IF(J73=0,"Unrated",IF(J73=1,"Resolved","Provisional"))))</f>
        <v/>
      </c>
      <c r="E73" s="57">
        <f>SUMIF(MCDM_Checks!$A$2:$A$1417,$A73,MCDM_Checks!$AB$2:$AB$1417)</f>
        <v/>
      </c>
      <c r="F73" s="58">
        <f>IF(AY73=8,SUMIF(MCDM_Checks!$A$2:$A$1417,$A73,MCDM_Checks!$AC$2:$AC$1417),"")</f>
        <v/>
      </c>
      <c r="G73" s="57">
        <f>SUMIF(MCDM_Checks!$A$2:$A$1417,$A73,MCDM_Checks!$AD$2:$AD$1417)</f>
        <v/>
      </c>
      <c r="H73" s="58">
        <f>IF(AY73=8,SUMIF(MCDM_Checks!$A$2:$A$1417,$A73,MCDM_Checks!$AE$2:$AE$1417),"")</f>
        <v/>
      </c>
      <c r="I73" s="55">
        <f>SUMIF(MCDM_Checks!$A$2:$A$1417,$A73,MCDM_Checks!$AF$2:$AF$1417)/100</f>
        <v/>
      </c>
      <c r="J73" s="56">
        <f>IF(AY73=8,SUMIF(MCDM_Checks!$A$2:$A$1417,$A73,MCDM_Checks!$AG$2:$AG$1417)/100,"")</f>
        <v/>
      </c>
      <c r="K73" s="56">
        <f>SUMIF(MCDM_Checks!$A$2:$A$1417,$A73,MCDM_Checks!$AS$2:$AS$1417)/40</f>
        <v/>
      </c>
      <c r="L73" s="59">
        <f>IF(AY73=8,F73-E73,"")</f>
        <v/>
      </c>
      <c r="M73" s="56">
        <f>IF(K73=0,"",SUMIF(MCDM_Checks!$A$2:$A$1417,$A73,MCDM_Checks!$AT$2:$AT$1417)/SUMIF(MCDM_Checks!$A$2:$A$1417,$A73,MCDM_Checks!$AS$2:$AS$1417))</f>
        <v/>
      </c>
      <c r="N73" s="14">
        <f>IFERROR(INDEX(MCDM_Checks!$T$2:$T$1417,MATCH($A73&amp;"|A",MCDM_Checks!$AU$2:$AU$1417,0)),"")</f>
        <v/>
      </c>
      <c r="O73" s="26">
        <f>IFERROR(INDEX(MCDM_Checks!$U$2:$U$1417,MATCH($A73&amp;"|A",MCDM_Checks!$AU$2:$AU$1417,0)),"")</f>
        <v/>
      </c>
      <c r="P73" s="14">
        <f>IFERROR(INDEX(MCDM_Checks!$T$2:$T$1417,MATCH($A73&amp;"|L",MCDM_Checks!$AU$2:$AU$1417,0)),"")</f>
        <v/>
      </c>
      <c r="Q73" s="26">
        <f>IFERROR(INDEX(MCDM_Checks!$U$2:$U$1417,MATCH($A73&amp;"|L",MCDM_Checks!$AU$2:$AU$1417,0)),"")</f>
        <v/>
      </c>
      <c r="R73" s="14">
        <f>IFERROR(INDEX(MCDM_Checks!$T$2:$T$1417,MATCH($A73&amp;"|D",MCDM_Checks!$AU$2:$AU$1417,0)),"")</f>
        <v/>
      </c>
      <c r="S73" s="26">
        <f>IFERROR(INDEX(MCDM_Checks!$U$2:$U$1417,MATCH($A73&amp;"|D",MCDM_Checks!$AU$2:$AU$1417,0)),"")</f>
        <v/>
      </c>
      <c r="T73" s="14">
        <f>IFERROR(INDEX(MCDM_Checks!$T$2:$T$1417,MATCH($A73&amp;"|C",MCDM_Checks!$AU$2:$AU$1417,0)),"")</f>
        <v/>
      </c>
      <c r="U73" s="26">
        <f>IFERROR(INDEX(MCDM_Checks!$U$2:$U$1417,MATCH($A73&amp;"|C",MCDM_Checks!$AU$2:$AU$1417,0)),"")</f>
        <v/>
      </c>
      <c r="V73" s="14">
        <f>IFERROR(INDEX(MCDM_Checks!$T$2:$T$1417,MATCH($A73&amp;"|R",MCDM_Checks!$AU$2:$AU$1417,0)),"")</f>
        <v/>
      </c>
      <c r="W73" s="26">
        <f>IFERROR(INDEX(MCDM_Checks!$U$2:$U$1417,MATCH($A73&amp;"|R",MCDM_Checks!$AU$2:$AU$1417,0)),"")</f>
        <v/>
      </c>
      <c r="X73" s="14">
        <f>IFERROR(INDEX(MCDM_Checks!$T$2:$T$1417,MATCH($A73&amp;"|M",MCDM_Checks!$AU$2:$AU$1417,0)),"")</f>
        <v/>
      </c>
      <c r="Y73" s="26">
        <f>IFERROR(INDEX(MCDM_Checks!$U$2:$U$1417,MATCH($A73&amp;"|M",MCDM_Checks!$AU$2:$AU$1417,0)),"")</f>
        <v/>
      </c>
      <c r="Z73" s="14">
        <f>IFERROR(INDEX(MCDM_Checks!$T$2:$T$1417,MATCH($A73&amp;"|V",MCDM_Checks!$AU$2:$AU$1417,0)),"")</f>
        <v/>
      </c>
      <c r="AA73" s="26">
        <f>IFERROR(INDEX(MCDM_Checks!$U$2:$U$1417,MATCH($A73&amp;"|V",MCDM_Checks!$AU$2:$AU$1417,0)),"")</f>
        <v/>
      </c>
      <c r="AB73" s="14">
        <f>IFERROR(INDEX(MCDM_Checks!$T$2:$T$1417,MATCH($A73&amp;"|E",MCDM_Checks!$AU$2:$AU$1417,0)),"")</f>
        <v/>
      </c>
      <c r="AC73" s="26">
        <f>IFERROR(INDEX(MCDM_Checks!$U$2:$U$1417,MATCH($A73&amp;"|E",MCDM_Checks!$AU$2:$AU$1417,0)),"")</f>
        <v/>
      </c>
      <c r="AD73" s="14">
        <f>IF(SUM(IF(AF73="Fail",1,0),IF(AH73="Fail",1,0),IF(AJ73="Fail",1,0),IF(AL73="Fail",1,0))&gt;0,"Ineligible",IF(SUM(IF(AF73="Pass",1,0),IF(AH73="Pass",1,0),IF(AJ73="Pass",1,0),IF(AL73="Pass",1,0))=4,"Eligible","Pending"))</f>
        <v/>
      </c>
      <c r="AE73" s="26">
        <f>IF(COUNTA(AG73,AI73,AK73,AM73)=0,"",IF(SUM(IF(AG73="Fail",1,0),IF(AI73="Fail",1,0),IF(AK73="Fail",1,0),IF(AM73="Fail",1,0))&gt;0,"Ineligible",IF(SUM(IF(AG73="Pass",1,0),IF(AI73="Pass",1,0),IF(AK73="Pass",1,0),IF(AM73="Pass",1,0))=4,"Eligible","Pending")))</f>
        <v/>
      </c>
      <c r="AF73" s="14" t="inlineStr">
        <is>
          <t>Pass</t>
        </is>
      </c>
      <c r="AG73" s="27" t="n"/>
      <c r="AH73" s="14" t="inlineStr">
        <is>
          <t>Pending</t>
        </is>
      </c>
      <c r="AI73" s="27" t="n"/>
      <c r="AJ73" s="14" t="inlineStr">
        <is>
          <t>Pending</t>
        </is>
      </c>
      <c r="AK73" s="27" t="n"/>
      <c r="AL73" s="14" t="inlineStr">
        <is>
          <t>Pending</t>
        </is>
      </c>
      <c r="AM73" s="27" t="n"/>
      <c r="AN73" s="14" t="inlineStr">
        <is>
          <t>Detection; Classification [Claude] | Object detection;Classification [GPT]</t>
        </is>
      </c>
      <c r="AO73" s="27" t="n"/>
      <c r="AP73" s="14" t="inlineStr">
        <is>
          <t>Mendeley 27c8pwsd6v/3</t>
        </is>
      </c>
      <c r="AQ73" s="27" t="n"/>
      <c r="AR73" s="14" t="inlineStr">
        <is>
          <t>Selected N-RDD2024 v3 explicitly derives from RDD2022 and lists ten relabeled defects. Do not mix v5 metadata or treat the derivative as independent. The complete parent-and-derivative data-license chain and relabeling audit remain unresolved.</t>
        </is>
      </c>
      <c r="AS73" s="27" t="n"/>
      <c r="AT73" s="14" t="inlineStr">
        <is>
          <t>https://data.mendeley.com/datasets/27c8pwsd6v/3</t>
        </is>
      </c>
      <c r="AU73" s="27" t="n"/>
      <c r="AV73" s="14" t="inlineStr">
        <is>
          <t>2026-09-07</t>
        </is>
      </c>
      <c r="AW73" s="27" t="n"/>
      <c r="AX73" s="27" t="n"/>
      <c r="AY73" s="14">
        <f>SUMIF(MCDM_Checks!$A$2:$A$1417,$A73,MCDM_Checks!$AR$2:$AR$1417)</f>
        <v/>
      </c>
      <c r="AZ73" s="14" t="inlineStr">
        <is>
          <t>G1: chosen release identity. G2: evaluator target/task not yet fixed. G3: no sample opened; rights may be unresolved. G4: no payload/ancestry leakage audit executed. All four gates must Pass for Eligible.</t>
        </is>
      </c>
    </row>
    <row r="74" ht="112" customHeight="1">
      <c r="A74" s="14" t="inlineStr">
        <is>
          <t>DS-073</t>
        </is>
      </c>
      <c r="B74" s="14" t="inlineStr">
        <is>
          <t>PathCare: A Dataset for Road Fault Diagnosis</t>
        </is>
      </c>
      <c r="C74" s="14">
        <f>IF(I74=0,"Unrated",IF(I74=1,"Resolved","Provisional"))</f>
        <v/>
      </c>
      <c r="D74" s="26">
        <f>IF(K74=0,"",IF(AY74&lt;8,"Incomplete/invalid",IF(J74=0,"Unrated",IF(J74=1,"Resolved","Provisional"))))</f>
        <v/>
      </c>
      <c r="E74" s="57">
        <f>SUMIF(MCDM_Checks!$A$2:$A$1417,$A74,MCDM_Checks!$AB$2:$AB$1417)</f>
        <v/>
      </c>
      <c r="F74" s="58">
        <f>IF(AY74=8,SUMIF(MCDM_Checks!$A$2:$A$1417,$A74,MCDM_Checks!$AC$2:$AC$1417),"")</f>
        <v/>
      </c>
      <c r="G74" s="57">
        <f>SUMIF(MCDM_Checks!$A$2:$A$1417,$A74,MCDM_Checks!$AD$2:$AD$1417)</f>
        <v/>
      </c>
      <c r="H74" s="58">
        <f>IF(AY74=8,SUMIF(MCDM_Checks!$A$2:$A$1417,$A74,MCDM_Checks!$AE$2:$AE$1417),"")</f>
        <v/>
      </c>
      <c r="I74" s="55">
        <f>SUMIF(MCDM_Checks!$A$2:$A$1417,$A74,MCDM_Checks!$AF$2:$AF$1417)/100</f>
        <v/>
      </c>
      <c r="J74" s="56">
        <f>IF(AY74=8,SUMIF(MCDM_Checks!$A$2:$A$1417,$A74,MCDM_Checks!$AG$2:$AG$1417)/100,"")</f>
        <v/>
      </c>
      <c r="K74" s="56">
        <f>SUMIF(MCDM_Checks!$A$2:$A$1417,$A74,MCDM_Checks!$AS$2:$AS$1417)/40</f>
        <v/>
      </c>
      <c r="L74" s="59">
        <f>IF(AY74=8,F74-E74,"")</f>
        <v/>
      </c>
      <c r="M74" s="56">
        <f>IF(K74=0,"",SUMIF(MCDM_Checks!$A$2:$A$1417,$A74,MCDM_Checks!$AT$2:$AT$1417)/SUMIF(MCDM_Checks!$A$2:$A$1417,$A74,MCDM_Checks!$AS$2:$AS$1417))</f>
        <v/>
      </c>
      <c r="N74" s="14">
        <f>IFERROR(INDEX(MCDM_Checks!$T$2:$T$1417,MATCH($A74&amp;"|A",MCDM_Checks!$AU$2:$AU$1417,0)),"")</f>
        <v/>
      </c>
      <c r="O74" s="26">
        <f>IFERROR(INDEX(MCDM_Checks!$U$2:$U$1417,MATCH($A74&amp;"|A",MCDM_Checks!$AU$2:$AU$1417,0)),"")</f>
        <v/>
      </c>
      <c r="P74" s="14">
        <f>IFERROR(INDEX(MCDM_Checks!$T$2:$T$1417,MATCH($A74&amp;"|L",MCDM_Checks!$AU$2:$AU$1417,0)),"")</f>
        <v/>
      </c>
      <c r="Q74" s="26">
        <f>IFERROR(INDEX(MCDM_Checks!$U$2:$U$1417,MATCH($A74&amp;"|L",MCDM_Checks!$AU$2:$AU$1417,0)),"")</f>
        <v/>
      </c>
      <c r="R74" s="14">
        <f>IFERROR(INDEX(MCDM_Checks!$T$2:$T$1417,MATCH($A74&amp;"|D",MCDM_Checks!$AU$2:$AU$1417,0)),"")</f>
        <v/>
      </c>
      <c r="S74" s="26">
        <f>IFERROR(INDEX(MCDM_Checks!$U$2:$U$1417,MATCH($A74&amp;"|D",MCDM_Checks!$AU$2:$AU$1417,0)),"")</f>
        <v/>
      </c>
      <c r="T74" s="14">
        <f>IFERROR(INDEX(MCDM_Checks!$T$2:$T$1417,MATCH($A74&amp;"|C",MCDM_Checks!$AU$2:$AU$1417,0)),"")</f>
        <v/>
      </c>
      <c r="U74" s="26">
        <f>IFERROR(INDEX(MCDM_Checks!$U$2:$U$1417,MATCH($A74&amp;"|C",MCDM_Checks!$AU$2:$AU$1417,0)),"")</f>
        <v/>
      </c>
      <c r="V74" s="14">
        <f>IFERROR(INDEX(MCDM_Checks!$T$2:$T$1417,MATCH($A74&amp;"|R",MCDM_Checks!$AU$2:$AU$1417,0)),"")</f>
        <v/>
      </c>
      <c r="W74" s="26">
        <f>IFERROR(INDEX(MCDM_Checks!$U$2:$U$1417,MATCH($A74&amp;"|R",MCDM_Checks!$AU$2:$AU$1417,0)),"")</f>
        <v/>
      </c>
      <c r="X74" s="14">
        <f>IFERROR(INDEX(MCDM_Checks!$T$2:$T$1417,MATCH($A74&amp;"|M",MCDM_Checks!$AU$2:$AU$1417,0)),"")</f>
        <v/>
      </c>
      <c r="Y74" s="26">
        <f>IFERROR(INDEX(MCDM_Checks!$U$2:$U$1417,MATCH($A74&amp;"|M",MCDM_Checks!$AU$2:$AU$1417,0)),"")</f>
        <v/>
      </c>
      <c r="Z74" s="14">
        <f>IFERROR(INDEX(MCDM_Checks!$T$2:$T$1417,MATCH($A74&amp;"|V",MCDM_Checks!$AU$2:$AU$1417,0)),"")</f>
        <v/>
      </c>
      <c r="AA74" s="26">
        <f>IFERROR(INDEX(MCDM_Checks!$U$2:$U$1417,MATCH($A74&amp;"|V",MCDM_Checks!$AU$2:$AU$1417,0)),"")</f>
        <v/>
      </c>
      <c r="AB74" s="14">
        <f>IFERROR(INDEX(MCDM_Checks!$T$2:$T$1417,MATCH($A74&amp;"|E",MCDM_Checks!$AU$2:$AU$1417,0)),"")</f>
        <v/>
      </c>
      <c r="AC74" s="26">
        <f>IFERROR(INDEX(MCDM_Checks!$U$2:$U$1417,MATCH($A74&amp;"|E",MCDM_Checks!$AU$2:$AU$1417,0)),"")</f>
        <v/>
      </c>
      <c r="AD74" s="14">
        <f>IF(SUM(IF(AF74="Fail",1,0),IF(AH74="Fail",1,0),IF(AJ74="Fail",1,0),IF(AL74="Fail",1,0))&gt;0,"Ineligible",IF(SUM(IF(AF74="Pass",1,0),IF(AH74="Pass",1,0),IF(AJ74="Pass",1,0),IF(AL74="Pass",1,0))=4,"Eligible","Pending"))</f>
        <v/>
      </c>
      <c r="AE74" s="26">
        <f>IF(COUNTA(AG74,AI74,AK74,AM74)=0,"",IF(SUM(IF(AG74="Fail",1,0),IF(AI74="Fail",1,0),IF(AK74="Fail",1,0),IF(AM74="Fail",1,0))&gt;0,"Ineligible",IF(SUM(IF(AG74="Pass",1,0),IF(AI74="Pass",1,0),IF(AK74="Pass",1,0),IF(AM74="Pass",1,0))=4,"Eligible","Pending")))</f>
        <v/>
      </c>
      <c r="AF74" s="14" t="inlineStr">
        <is>
          <t>Pass</t>
        </is>
      </c>
      <c r="AG74" s="27" t="n"/>
      <c r="AH74" s="14" t="inlineStr">
        <is>
          <t>Pending</t>
        </is>
      </c>
      <c r="AI74" s="27" t="n"/>
      <c r="AJ74" s="14" t="inlineStr">
        <is>
          <t>Pending</t>
        </is>
      </c>
      <c r="AK74" s="27" t="n"/>
      <c r="AL74" s="14" t="inlineStr">
        <is>
          <t>Pending</t>
        </is>
      </c>
      <c r="AM74" s="27" t="n"/>
      <c r="AN74" s="14" t="inlineStr">
        <is>
          <t>Instance segmentation;Classification</t>
        </is>
      </c>
      <c r="AO74" s="27" t="n"/>
      <c r="AP74" s="14" t="inlineStr">
        <is>
          <t>Mendeley 6p52w7d5xd/2</t>
        </is>
      </c>
      <c r="AQ74" s="27" t="n"/>
      <c r="AR74" s="14" t="inlineStr">
        <is>
          <t>PathCare v2 describes GoPro capture, 386 extracted images/four videos, a 28 km drive, three classes and Roboflow annotation. Reported accuracy/mAP without uncertainty, fixed splits or full executable settings earns no V5 point.</t>
        </is>
      </c>
      <c r="AS74" s="27" t="n"/>
      <c r="AT74" s="14" t="inlineStr">
        <is>
          <t>https://data.mendeley.com/datasets/6p52w7d5xd/2</t>
        </is>
      </c>
      <c r="AU74" s="27" t="n"/>
      <c r="AV74" s="14" t="inlineStr">
        <is>
          <t>2026-09-07</t>
        </is>
      </c>
      <c r="AW74" s="27" t="n"/>
      <c r="AX74" s="27" t="n"/>
      <c r="AY74" s="14">
        <f>SUMIF(MCDM_Checks!$A$2:$A$1417,$A74,MCDM_Checks!$AR$2:$AR$1417)</f>
        <v/>
      </c>
      <c r="AZ74" s="14" t="inlineStr">
        <is>
          <t>G1: chosen release identity. G2: evaluator target/task not yet fixed. G3: no sample opened; rights may be unresolved. G4: no payload/ancestry leakage audit executed. All four gates must Pass for Eligible.</t>
        </is>
      </c>
    </row>
    <row r="75" ht="112" customHeight="1">
      <c r="A75" s="14" t="inlineStr">
        <is>
          <t>DS-074</t>
        </is>
      </c>
      <c r="B75" s="14" t="inlineStr">
        <is>
          <t>PaveCrack1300: UAV-Acquired Pavement Crack Segmentation Dataset</t>
        </is>
      </c>
      <c r="C75" s="14">
        <f>IF(I75=0,"Unrated",IF(I75=1,"Resolved","Provisional"))</f>
        <v/>
      </c>
      <c r="D75" s="26">
        <f>IF(K75=0,"",IF(AY75&lt;8,"Incomplete/invalid",IF(J75=0,"Unrated",IF(J75=1,"Resolved","Provisional"))))</f>
        <v/>
      </c>
      <c r="E75" s="57">
        <f>SUMIF(MCDM_Checks!$A$2:$A$1417,$A75,MCDM_Checks!$AB$2:$AB$1417)</f>
        <v/>
      </c>
      <c r="F75" s="58">
        <f>IF(AY75=8,SUMIF(MCDM_Checks!$A$2:$A$1417,$A75,MCDM_Checks!$AC$2:$AC$1417),"")</f>
        <v/>
      </c>
      <c r="G75" s="57">
        <f>SUMIF(MCDM_Checks!$A$2:$A$1417,$A75,MCDM_Checks!$AD$2:$AD$1417)</f>
        <v/>
      </c>
      <c r="H75" s="58">
        <f>IF(AY75=8,SUMIF(MCDM_Checks!$A$2:$A$1417,$A75,MCDM_Checks!$AE$2:$AE$1417),"")</f>
        <v/>
      </c>
      <c r="I75" s="55">
        <f>SUMIF(MCDM_Checks!$A$2:$A$1417,$A75,MCDM_Checks!$AF$2:$AF$1417)/100</f>
        <v/>
      </c>
      <c r="J75" s="56">
        <f>IF(AY75=8,SUMIF(MCDM_Checks!$A$2:$A$1417,$A75,MCDM_Checks!$AG$2:$AG$1417)/100,"")</f>
        <v/>
      </c>
      <c r="K75" s="56">
        <f>SUMIF(MCDM_Checks!$A$2:$A$1417,$A75,MCDM_Checks!$AS$2:$AS$1417)/40</f>
        <v/>
      </c>
      <c r="L75" s="59">
        <f>IF(AY75=8,F75-E75,"")</f>
        <v/>
      </c>
      <c r="M75" s="56">
        <f>IF(K75=0,"",SUMIF(MCDM_Checks!$A$2:$A$1417,$A75,MCDM_Checks!$AT$2:$AT$1417)/SUMIF(MCDM_Checks!$A$2:$A$1417,$A75,MCDM_Checks!$AS$2:$AS$1417))</f>
        <v/>
      </c>
      <c r="N75" s="14">
        <f>IFERROR(INDEX(MCDM_Checks!$T$2:$T$1417,MATCH($A75&amp;"|A",MCDM_Checks!$AU$2:$AU$1417,0)),"")</f>
        <v/>
      </c>
      <c r="O75" s="26">
        <f>IFERROR(INDEX(MCDM_Checks!$U$2:$U$1417,MATCH($A75&amp;"|A",MCDM_Checks!$AU$2:$AU$1417,0)),"")</f>
        <v/>
      </c>
      <c r="P75" s="14">
        <f>IFERROR(INDEX(MCDM_Checks!$T$2:$T$1417,MATCH($A75&amp;"|L",MCDM_Checks!$AU$2:$AU$1417,0)),"")</f>
        <v/>
      </c>
      <c r="Q75" s="26">
        <f>IFERROR(INDEX(MCDM_Checks!$U$2:$U$1417,MATCH($A75&amp;"|L",MCDM_Checks!$AU$2:$AU$1417,0)),"")</f>
        <v/>
      </c>
      <c r="R75" s="14">
        <f>IFERROR(INDEX(MCDM_Checks!$T$2:$T$1417,MATCH($A75&amp;"|D",MCDM_Checks!$AU$2:$AU$1417,0)),"")</f>
        <v/>
      </c>
      <c r="S75" s="26">
        <f>IFERROR(INDEX(MCDM_Checks!$U$2:$U$1417,MATCH($A75&amp;"|D",MCDM_Checks!$AU$2:$AU$1417,0)),"")</f>
        <v/>
      </c>
      <c r="T75" s="14">
        <f>IFERROR(INDEX(MCDM_Checks!$T$2:$T$1417,MATCH($A75&amp;"|C",MCDM_Checks!$AU$2:$AU$1417,0)),"")</f>
        <v/>
      </c>
      <c r="U75" s="26">
        <f>IFERROR(INDEX(MCDM_Checks!$U$2:$U$1417,MATCH($A75&amp;"|C",MCDM_Checks!$AU$2:$AU$1417,0)),"")</f>
        <v/>
      </c>
      <c r="V75" s="14">
        <f>IFERROR(INDEX(MCDM_Checks!$T$2:$T$1417,MATCH($A75&amp;"|R",MCDM_Checks!$AU$2:$AU$1417,0)),"")</f>
        <v/>
      </c>
      <c r="W75" s="26">
        <f>IFERROR(INDEX(MCDM_Checks!$U$2:$U$1417,MATCH($A75&amp;"|R",MCDM_Checks!$AU$2:$AU$1417,0)),"")</f>
        <v/>
      </c>
      <c r="X75" s="14">
        <f>IFERROR(INDEX(MCDM_Checks!$T$2:$T$1417,MATCH($A75&amp;"|M",MCDM_Checks!$AU$2:$AU$1417,0)),"")</f>
        <v/>
      </c>
      <c r="Y75" s="26">
        <f>IFERROR(INDEX(MCDM_Checks!$U$2:$U$1417,MATCH($A75&amp;"|M",MCDM_Checks!$AU$2:$AU$1417,0)),"")</f>
        <v/>
      </c>
      <c r="Z75" s="14">
        <f>IFERROR(INDEX(MCDM_Checks!$T$2:$T$1417,MATCH($A75&amp;"|V",MCDM_Checks!$AU$2:$AU$1417,0)),"")</f>
        <v/>
      </c>
      <c r="AA75" s="26">
        <f>IFERROR(INDEX(MCDM_Checks!$U$2:$U$1417,MATCH($A75&amp;"|V",MCDM_Checks!$AU$2:$AU$1417,0)),"")</f>
        <v/>
      </c>
      <c r="AB75" s="14">
        <f>IFERROR(INDEX(MCDM_Checks!$T$2:$T$1417,MATCH($A75&amp;"|E",MCDM_Checks!$AU$2:$AU$1417,0)),"")</f>
        <v/>
      </c>
      <c r="AC75" s="26">
        <f>IFERROR(INDEX(MCDM_Checks!$U$2:$U$1417,MATCH($A75&amp;"|E",MCDM_Checks!$AU$2:$AU$1417,0)),"")</f>
        <v/>
      </c>
      <c r="AD75" s="14">
        <f>IF(SUM(IF(AF75="Fail",1,0),IF(AH75="Fail",1,0),IF(AJ75="Fail",1,0),IF(AL75="Fail",1,0))&gt;0,"Ineligible",IF(SUM(IF(AF75="Pass",1,0),IF(AH75="Pass",1,0),IF(AJ75="Pass",1,0),IF(AL75="Pass",1,0))=4,"Eligible","Pending"))</f>
        <v/>
      </c>
      <c r="AE75" s="26">
        <f>IF(COUNTA(AG75,AI75,AK75,AM75)=0,"",IF(SUM(IF(AG75="Fail",1,0),IF(AI75="Fail",1,0),IF(AK75="Fail",1,0),IF(AM75="Fail",1,0))&gt;0,"Ineligible",IF(SUM(IF(AG75="Pass",1,0),IF(AI75="Pass",1,0),IF(AK75="Pass",1,0),IF(AM75="Pass",1,0))=4,"Eligible","Pending")))</f>
        <v/>
      </c>
      <c r="AF75" s="14" t="inlineStr">
        <is>
          <t>Pass</t>
        </is>
      </c>
      <c r="AG75" s="27" t="n"/>
      <c r="AH75" s="14" t="inlineStr">
        <is>
          <t>Pending</t>
        </is>
      </c>
      <c r="AI75" s="27" t="n"/>
      <c r="AJ75" s="14" t="inlineStr">
        <is>
          <t>Pending</t>
        </is>
      </c>
      <c r="AK75" s="27" t="n"/>
      <c r="AL75" s="14" t="inlineStr">
        <is>
          <t>Pending</t>
        </is>
      </c>
      <c r="AM75" s="27" t="n"/>
      <c r="AN75" s="14" t="inlineStr">
        <is>
          <t>Segmentation</t>
        </is>
      </c>
      <c r="AO75" s="27" t="n"/>
      <c r="AP75" s="14" t="inlineStr">
        <is>
          <t>Mendeley 8b27pdcxv7/1</t>
        </is>
      </c>
      <c r="AQ75" s="27" t="n"/>
      <c r="AR75" s="14" t="inlineStr">
        <is>
          <t>PaveCrack1300 v1 defines JPEG/PNG pairs and mask values 255/0, orthorectification, cropping and removal of patches below 4 percent crack pixels. Pixel occupancy is not a count of independent original captures or a label-reliability audit.</t>
        </is>
      </c>
      <c r="AS75" s="27" t="n"/>
      <c r="AT75" s="14" t="inlineStr">
        <is>
          <t>https://data.mendeley.com/datasets/8b27pdcxv7/1</t>
        </is>
      </c>
      <c r="AU75" s="27" t="n"/>
      <c r="AV75" s="14" t="inlineStr">
        <is>
          <t>2026-09-07</t>
        </is>
      </c>
      <c r="AW75" s="27" t="n"/>
      <c r="AX75" s="27" t="n"/>
      <c r="AY75" s="14">
        <f>SUMIF(MCDM_Checks!$A$2:$A$1417,$A75,MCDM_Checks!$AR$2:$AR$1417)</f>
        <v/>
      </c>
      <c r="AZ75" s="14" t="inlineStr">
        <is>
          <t>G1: chosen release identity. G2: evaluator target/task not yet fixed. G3: no sample opened; rights may be unresolved. G4: no payload/ancestry leakage audit executed. All four gates must Pass for Eligible.</t>
        </is>
      </c>
    </row>
    <row r="76" ht="112" customHeight="1">
      <c r="A76" s="14" t="inlineStr">
        <is>
          <t>DS-075</t>
        </is>
      </c>
      <c r="B76" s="14" t="inlineStr">
        <is>
          <t>PaveDistress: Comprehensive Dataset of Pavement Distresses</t>
        </is>
      </c>
      <c r="C76" s="14">
        <f>IF(I76=0,"Unrated",IF(I76=1,"Resolved","Provisional"))</f>
        <v/>
      </c>
      <c r="D76" s="26">
        <f>IF(K76=0,"",IF(AY76&lt;8,"Incomplete/invalid",IF(J76=0,"Unrated",IF(J76=1,"Resolved","Provisional"))))</f>
        <v/>
      </c>
      <c r="E76" s="57">
        <f>SUMIF(MCDM_Checks!$A$2:$A$1417,$A76,MCDM_Checks!$AB$2:$AB$1417)</f>
        <v/>
      </c>
      <c r="F76" s="58">
        <f>IF(AY76=8,SUMIF(MCDM_Checks!$A$2:$A$1417,$A76,MCDM_Checks!$AC$2:$AC$1417),"")</f>
        <v/>
      </c>
      <c r="G76" s="57">
        <f>SUMIF(MCDM_Checks!$A$2:$A$1417,$A76,MCDM_Checks!$AD$2:$AD$1417)</f>
        <v/>
      </c>
      <c r="H76" s="58">
        <f>IF(AY76=8,SUMIF(MCDM_Checks!$A$2:$A$1417,$A76,MCDM_Checks!$AE$2:$AE$1417),"")</f>
        <v/>
      </c>
      <c r="I76" s="55">
        <f>SUMIF(MCDM_Checks!$A$2:$A$1417,$A76,MCDM_Checks!$AF$2:$AF$1417)/100</f>
        <v/>
      </c>
      <c r="J76" s="56">
        <f>IF(AY76=8,SUMIF(MCDM_Checks!$A$2:$A$1417,$A76,MCDM_Checks!$AG$2:$AG$1417)/100,"")</f>
        <v/>
      </c>
      <c r="K76" s="56">
        <f>SUMIF(MCDM_Checks!$A$2:$A$1417,$A76,MCDM_Checks!$AS$2:$AS$1417)/40</f>
        <v/>
      </c>
      <c r="L76" s="59">
        <f>IF(AY76=8,F76-E76,"")</f>
        <v/>
      </c>
      <c r="M76" s="56">
        <f>IF(K76=0,"",SUMIF(MCDM_Checks!$A$2:$A$1417,$A76,MCDM_Checks!$AT$2:$AT$1417)/SUMIF(MCDM_Checks!$A$2:$A$1417,$A76,MCDM_Checks!$AS$2:$AS$1417))</f>
        <v/>
      </c>
      <c r="N76" s="14">
        <f>IFERROR(INDEX(MCDM_Checks!$T$2:$T$1417,MATCH($A76&amp;"|A",MCDM_Checks!$AU$2:$AU$1417,0)),"")</f>
        <v/>
      </c>
      <c r="O76" s="26">
        <f>IFERROR(INDEX(MCDM_Checks!$U$2:$U$1417,MATCH($A76&amp;"|A",MCDM_Checks!$AU$2:$AU$1417,0)),"")</f>
        <v/>
      </c>
      <c r="P76" s="14">
        <f>IFERROR(INDEX(MCDM_Checks!$T$2:$T$1417,MATCH($A76&amp;"|L",MCDM_Checks!$AU$2:$AU$1417,0)),"")</f>
        <v/>
      </c>
      <c r="Q76" s="26">
        <f>IFERROR(INDEX(MCDM_Checks!$U$2:$U$1417,MATCH($A76&amp;"|L",MCDM_Checks!$AU$2:$AU$1417,0)),"")</f>
        <v/>
      </c>
      <c r="R76" s="14">
        <f>IFERROR(INDEX(MCDM_Checks!$T$2:$T$1417,MATCH($A76&amp;"|D",MCDM_Checks!$AU$2:$AU$1417,0)),"")</f>
        <v/>
      </c>
      <c r="S76" s="26">
        <f>IFERROR(INDEX(MCDM_Checks!$U$2:$U$1417,MATCH($A76&amp;"|D",MCDM_Checks!$AU$2:$AU$1417,0)),"")</f>
        <v/>
      </c>
      <c r="T76" s="14">
        <f>IFERROR(INDEX(MCDM_Checks!$T$2:$T$1417,MATCH($A76&amp;"|C",MCDM_Checks!$AU$2:$AU$1417,0)),"")</f>
        <v/>
      </c>
      <c r="U76" s="26">
        <f>IFERROR(INDEX(MCDM_Checks!$U$2:$U$1417,MATCH($A76&amp;"|C",MCDM_Checks!$AU$2:$AU$1417,0)),"")</f>
        <v/>
      </c>
      <c r="V76" s="14">
        <f>IFERROR(INDEX(MCDM_Checks!$T$2:$T$1417,MATCH($A76&amp;"|R",MCDM_Checks!$AU$2:$AU$1417,0)),"")</f>
        <v/>
      </c>
      <c r="W76" s="26">
        <f>IFERROR(INDEX(MCDM_Checks!$U$2:$U$1417,MATCH($A76&amp;"|R",MCDM_Checks!$AU$2:$AU$1417,0)),"")</f>
        <v/>
      </c>
      <c r="X76" s="14">
        <f>IFERROR(INDEX(MCDM_Checks!$T$2:$T$1417,MATCH($A76&amp;"|M",MCDM_Checks!$AU$2:$AU$1417,0)),"")</f>
        <v/>
      </c>
      <c r="Y76" s="26">
        <f>IFERROR(INDEX(MCDM_Checks!$U$2:$U$1417,MATCH($A76&amp;"|M",MCDM_Checks!$AU$2:$AU$1417,0)),"")</f>
        <v/>
      </c>
      <c r="Z76" s="14">
        <f>IFERROR(INDEX(MCDM_Checks!$T$2:$T$1417,MATCH($A76&amp;"|V",MCDM_Checks!$AU$2:$AU$1417,0)),"")</f>
        <v/>
      </c>
      <c r="AA76" s="26">
        <f>IFERROR(INDEX(MCDM_Checks!$U$2:$U$1417,MATCH($A76&amp;"|V",MCDM_Checks!$AU$2:$AU$1417,0)),"")</f>
        <v/>
      </c>
      <c r="AB76" s="14">
        <f>IFERROR(INDEX(MCDM_Checks!$T$2:$T$1417,MATCH($A76&amp;"|E",MCDM_Checks!$AU$2:$AU$1417,0)),"")</f>
        <v/>
      </c>
      <c r="AC76" s="26">
        <f>IFERROR(INDEX(MCDM_Checks!$U$2:$U$1417,MATCH($A76&amp;"|E",MCDM_Checks!$AU$2:$AU$1417,0)),"")</f>
        <v/>
      </c>
      <c r="AD76" s="14">
        <f>IF(SUM(IF(AF76="Fail",1,0),IF(AH76="Fail",1,0),IF(AJ76="Fail",1,0),IF(AL76="Fail",1,0))&gt;0,"Ineligible",IF(SUM(IF(AF76="Pass",1,0),IF(AH76="Pass",1,0),IF(AJ76="Pass",1,0),IF(AL76="Pass",1,0))=4,"Eligible","Pending"))</f>
        <v/>
      </c>
      <c r="AE76" s="26">
        <f>IF(COUNTA(AG76,AI76,AK76,AM76)=0,"",IF(SUM(IF(AG76="Fail",1,0),IF(AI76="Fail",1,0),IF(AK76="Fail",1,0),IF(AM76="Fail",1,0))&gt;0,"Ineligible",IF(SUM(IF(AG76="Pass",1,0),IF(AI76="Pass",1,0),IF(AK76="Pass",1,0),IF(AM76="Pass",1,0))=4,"Eligible","Pending")))</f>
        <v/>
      </c>
      <c r="AF76" s="14" t="inlineStr">
        <is>
          <t>Pass</t>
        </is>
      </c>
      <c r="AG76" s="27" t="n"/>
      <c r="AH76" s="14" t="inlineStr">
        <is>
          <t>Pending</t>
        </is>
      </c>
      <c r="AI76" s="27" t="n"/>
      <c r="AJ76" s="14" t="inlineStr">
        <is>
          <t>Pending</t>
        </is>
      </c>
      <c r="AK76" s="27" t="n"/>
      <c r="AL76" s="14" t="inlineStr">
        <is>
          <t>Pending</t>
        </is>
      </c>
      <c r="AM76" s="27" t="n"/>
      <c r="AN76" s="14" t="inlineStr">
        <is>
          <t>Detection; Classification; Segmentation [Claude] | classification; object detection; segmentation; distress measurement [GPT]</t>
        </is>
      </c>
      <c r="AO76" s="27" t="n"/>
      <c r="AP76" s="14" t="inlineStr">
        <is>
          <t>Mendeley f46zt2g83x/1</t>
        </is>
      </c>
      <c r="AQ76" s="27" t="n"/>
      <c r="AR76" s="14" t="inlineStr">
        <is>
          <t>PaveDistress v1 identifies S315 in China, an inspection vehicle, six target categories and 3854 by 2065 pixels covering 3.9 by 2.1 m. Raw capture counts, annotation quality control and engineering condition outcomes are not supplied on this page.</t>
        </is>
      </c>
      <c r="AS76" s="27" t="n"/>
      <c r="AT76" s="14" t="inlineStr">
        <is>
          <t>https://data.mendeley.com/datasets/f46zt2g83x/1</t>
        </is>
      </c>
      <c r="AU76" s="27" t="n"/>
      <c r="AV76" s="14" t="inlineStr">
        <is>
          <t>2026-09-07</t>
        </is>
      </c>
      <c r="AW76" s="27" t="n"/>
      <c r="AX76" s="27" t="n"/>
      <c r="AY76" s="14">
        <f>SUMIF(MCDM_Checks!$A$2:$A$1417,$A76,MCDM_Checks!$AR$2:$AR$1417)</f>
        <v/>
      </c>
      <c r="AZ76" s="14" t="inlineStr">
        <is>
          <t>G1: chosen release identity. G2: evaluator target/task not yet fixed. G3: no sample opened; rights may be unresolved. G4: no payload/ancestry leakage audit executed. All four gates must Pass for Eligible.</t>
        </is>
      </c>
    </row>
    <row r="77" ht="112" customHeight="1">
      <c r="A77" s="14" t="inlineStr">
        <is>
          <t>DS-076</t>
        </is>
      </c>
      <c r="B77" s="14" t="inlineStr">
        <is>
          <t>Pavement Distress Dataset (Liu)</t>
        </is>
      </c>
      <c r="C77" s="14">
        <f>IF(I77=0,"Unrated",IF(I77=1,"Resolved","Provisional"))</f>
        <v/>
      </c>
      <c r="D77" s="26">
        <f>IF(K77=0,"",IF(AY77&lt;8,"Incomplete/invalid",IF(J77=0,"Unrated",IF(J77=1,"Resolved","Provisional"))))</f>
        <v/>
      </c>
      <c r="E77" s="57">
        <f>SUMIF(MCDM_Checks!$A$2:$A$1417,$A77,MCDM_Checks!$AB$2:$AB$1417)</f>
        <v/>
      </c>
      <c r="F77" s="58">
        <f>IF(AY77=8,SUMIF(MCDM_Checks!$A$2:$A$1417,$A77,MCDM_Checks!$AC$2:$AC$1417),"")</f>
        <v/>
      </c>
      <c r="G77" s="57">
        <f>SUMIF(MCDM_Checks!$A$2:$A$1417,$A77,MCDM_Checks!$AD$2:$AD$1417)</f>
        <v/>
      </c>
      <c r="H77" s="58">
        <f>IF(AY77=8,SUMIF(MCDM_Checks!$A$2:$A$1417,$A77,MCDM_Checks!$AE$2:$AE$1417),"")</f>
        <v/>
      </c>
      <c r="I77" s="55">
        <f>SUMIF(MCDM_Checks!$A$2:$A$1417,$A77,MCDM_Checks!$AF$2:$AF$1417)/100</f>
        <v/>
      </c>
      <c r="J77" s="56">
        <f>IF(AY77=8,SUMIF(MCDM_Checks!$A$2:$A$1417,$A77,MCDM_Checks!$AG$2:$AG$1417)/100,"")</f>
        <v/>
      </c>
      <c r="K77" s="56">
        <f>SUMIF(MCDM_Checks!$A$2:$A$1417,$A77,MCDM_Checks!$AS$2:$AS$1417)/40</f>
        <v/>
      </c>
      <c r="L77" s="59">
        <f>IF(AY77=8,F77-E77,"")</f>
        <v/>
      </c>
      <c r="M77" s="56">
        <f>IF(K77=0,"",SUMIF(MCDM_Checks!$A$2:$A$1417,$A77,MCDM_Checks!$AT$2:$AT$1417)/SUMIF(MCDM_Checks!$A$2:$A$1417,$A77,MCDM_Checks!$AS$2:$AS$1417))</f>
        <v/>
      </c>
      <c r="N77" s="14">
        <f>IFERROR(INDEX(MCDM_Checks!$T$2:$T$1417,MATCH($A77&amp;"|A",MCDM_Checks!$AU$2:$AU$1417,0)),"")</f>
        <v/>
      </c>
      <c r="O77" s="26">
        <f>IFERROR(INDEX(MCDM_Checks!$U$2:$U$1417,MATCH($A77&amp;"|A",MCDM_Checks!$AU$2:$AU$1417,0)),"")</f>
        <v/>
      </c>
      <c r="P77" s="14">
        <f>IFERROR(INDEX(MCDM_Checks!$T$2:$T$1417,MATCH($A77&amp;"|L",MCDM_Checks!$AU$2:$AU$1417,0)),"")</f>
        <v/>
      </c>
      <c r="Q77" s="26">
        <f>IFERROR(INDEX(MCDM_Checks!$U$2:$U$1417,MATCH($A77&amp;"|L",MCDM_Checks!$AU$2:$AU$1417,0)),"")</f>
        <v/>
      </c>
      <c r="R77" s="14">
        <f>IFERROR(INDEX(MCDM_Checks!$T$2:$T$1417,MATCH($A77&amp;"|D",MCDM_Checks!$AU$2:$AU$1417,0)),"")</f>
        <v/>
      </c>
      <c r="S77" s="26">
        <f>IFERROR(INDEX(MCDM_Checks!$U$2:$U$1417,MATCH($A77&amp;"|D",MCDM_Checks!$AU$2:$AU$1417,0)),"")</f>
        <v/>
      </c>
      <c r="T77" s="14">
        <f>IFERROR(INDEX(MCDM_Checks!$T$2:$T$1417,MATCH($A77&amp;"|C",MCDM_Checks!$AU$2:$AU$1417,0)),"")</f>
        <v/>
      </c>
      <c r="U77" s="26">
        <f>IFERROR(INDEX(MCDM_Checks!$U$2:$U$1417,MATCH($A77&amp;"|C",MCDM_Checks!$AU$2:$AU$1417,0)),"")</f>
        <v/>
      </c>
      <c r="V77" s="14">
        <f>IFERROR(INDEX(MCDM_Checks!$T$2:$T$1417,MATCH($A77&amp;"|R",MCDM_Checks!$AU$2:$AU$1417,0)),"")</f>
        <v/>
      </c>
      <c r="W77" s="26">
        <f>IFERROR(INDEX(MCDM_Checks!$U$2:$U$1417,MATCH($A77&amp;"|R",MCDM_Checks!$AU$2:$AU$1417,0)),"")</f>
        <v/>
      </c>
      <c r="X77" s="14">
        <f>IFERROR(INDEX(MCDM_Checks!$T$2:$T$1417,MATCH($A77&amp;"|M",MCDM_Checks!$AU$2:$AU$1417,0)),"")</f>
        <v/>
      </c>
      <c r="Y77" s="26">
        <f>IFERROR(INDEX(MCDM_Checks!$U$2:$U$1417,MATCH($A77&amp;"|M",MCDM_Checks!$AU$2:$AU$1417,0)),"")</f>
        <v/>
      </c>
      <c r="Z77" s="14">
        <f>IFERROR(INDEX(MCDM_Checks!$T$2:$T$1417,MATCH($A77&amp;"|V",MCDM_Checks!$AU$2:$AU$1417,0)),"")</f>
        <v/>
      </c>
      <c r="AA77" s="26">
        <f>IFERROR(INDEX(MCDM_Checks!$U$2:$U$1417,MATCH($A77&amp;"|V",MCDM_Checks!$AU$2:$AU$1417,0)),"")</f>
        <v/>
      </c>
      <c r="AB77" s="14">
        <f>IFERROR(INDEX(MCDM_Checks!$T$2:$T$1417,MATCH($A77&amp;"|E",MCDM_Checks!$AU$2:$AU$1417,0)),"")</f>
        <v/>
      </c>
      <c r="AC77" s="26">
        <f>IFERROR(INDEX(MCDM_Checks!$U$2:$U$1417,MATCH($A77&amp;"|E",MCDM_Checks!$AU$2:$AU$1417,0)),"")</f>
        <v/>
      </c>
      <c r="AD77" s="14">
        <f>IF(SUM(IF(AF77="Fail",1,0),IF(AH77="Fail",1,0),IF(AJ77="Fail",1,0),IF(AL77="Fail",1,0))&gt;0,"Ineligible",IF(SUM(IF(AF77="Pass",1,0),IF(AH77="Pass",1,0),IF(AJ77="Pass",1,0),IF(AL77="Pass",1,0))=4,"Eligible","Pending"))</f>
        <v/>
      </c>
      <c r="AE77" s="26">
        <f>IF(COUNTA(AG77,AI77,AK77,AM77)=0,"",IF(SUM(IF(AG77="Fail",1,0),IF(AI77="Fail",1,0),IF(AK77="Fail",1,0),IF(AM77="Fail",1,0))&gt;0,"Ineligible",IF(SUM(IF(AG77="Pass",1,0),IF(AI77="Pass",1,0),IF(AK77="Pass",1,0),IF(AM77="Pass",1,0))=4,"Eligible","Pending")))</f>
        <v/>
      </c>
      <c r="AF77" s="14" t="inlineStr">
        <is>
          <t>Pass</t>
        </is>
      </c>
      <c r="AG77" s="27" t="n"/>
      <c r="AH77" s="14" t="inlineStr">
        <is>
          <t>Pending</t>
        </is>
      </c>
      <c r="AI77" s="27" t="n"/>
      <c r="AJ77" s="14" t="inlineStr">
        <is>
          <t>Pending</t>
        </is>
      </c>
      <c r="AK77" s="27" t="n"/>
      <c r="AL77" s="14" t="inlineStr">
        <is>
          <t>Pending</t>
        </is>
      </c>
      <c r="AM77" s="27" t="n"/>
      <c r="AN77" s="14" t="inlineStr">
        <is>
          <t>NR</t>
        </is>
      </c>
      <c r="AO77" s="27" t="n"/>
      <c r="AP77" s="14" t="inlineStr">
        <is>
          <t>Mendeley cbm6dkvggn/1</t>
        </is>
      </c>
      <c r="AQ77" s="27" t="n"/>
      <c r="AR77" s="14" t="inlineStr">
        <is>
          <t>The v1 page gives only asphalt/concrete image counts and an overlapping 212-image test subset. Distress labels and annotation availability are unverified; do not count the challenging subset twice.</t>
        </is>
      </c>
      <c r="AS77" s="27" t="n"/>
      <c r="AT77" s="14" t="inlineStr">
        <is>
          <t>https://data.mendeley.com/datasets/cbm6dkvggn/1</t>
        </is>
      </c>
      <c r="AU77" s="27" t="n"/>
      <c r="AV77" s="14" t="inlineStr">
        <is>
          <t>2026-09-07</t>
        </is>
      </c>
      <c r="AW77" s="27" t="n"/>
      <c r="AX77" s="27" t="n"/>
      <c r="AY77" s="14">
        <f>SUMIF(MCDM_Checks!$A$2:$A$1417,$A77,MCDM_Checks!$AR$2:$AR$1417)</f>
        <v/>
      </c>
      <c r="AZ77" s="14" t="inlineStr">
        <is>
          <t>G1: chosen release identity. G2: evaluator target/task not yet fixed. G3: no sample opened; rights may be unresolved. G4: no payload/ancestry leakage audit executed. All four gates must Pass for Eligible.</t>
        </is>
      </c>
    </row>
    <row r="78" ht="112" customHeight="1">
      <c r="A78" s="14" t="inlineStr">
        <is>
          <t>DS-077</t>
        </is>
      </c>
      <c r="B78" s="14" t="inlineStr">
        <is>
          <t>PavementDamagesG-7</t>
        </is>
      </c>
      <c r="C78" s="14">
        <f>IF(I78=0,"Unrated",IF(I78=1,"Resolved","Provisional"))</f>
        <v/>
      </c>
      <c r="D78" s="26">
        <f>IF(K78=0,"",IF(AY78&lt;8,"Incomplete/invalid",IF(J78=0,"Unrated",IF(J78=1,"Resolved","Provisional"))))</f>
        <v/>
      </c>
      <c r="E78" s="57">
        <f>SUMIF(MCDM_Checks!$A$2:$A$1417,$A78,MCDM_Checks!$AB$2:$AB$1417)</f>
        <v/>
      </c>
      <c r="F78" s="58">
        <f>IF(AY78=8,SUMIF(MCDM_Checks!$A$2:$A$1417,$A78,MCDM_Checks!$AC$2:$AC$1417),"")</f>
        <v/>
      </c>
      <c r="G78" s="57">
        <f>SUMIF(MCDM_Checks!$A$2:$A$1417,$A78,MCDM_Checks!$AD$2:$AD$1417)</f>
        <v/>
      </c>
      <c r="H78" s="58">
        <f>IF(AY78=8,SUMIF(MCDM_Checks!$A$2:$A$1417,$A78,MCDM_Checks!$AE$2:$AE$1417),"")</f>
        <v/>
      </c>
      <c r="I78" s="55">
        <f>SUMIF(MCDM_Checks!$A$2:$A$1417,$A78,MCDM_Checks!$AF$2:$AF$1417)/100</f>
        <v/>
      </c>
      <c r="J78" s="56">
        <f>IF(AY78=8,SUMIF(MCDM_Checks!$A$2:$A$1417,$A78,MCDM_Checks!$AG$2:$AG$1417)/100,"")</f>
        <v/>
      </c>
      <c r="K78" s="56">
        <f>SUMIF(MCDM_Checks!$A$2:$A$1417,$A78,MCDM_Checks!$AS$2:$AS$1417)/40</f>
        <v/>
      </c>
      <c r="L78" s="59">
        <f>IF(AY78=8,F78-E78,"")</f>
        <v/>
      </c>
      <c r="M78" s="56">
        <f>IF(K78=0,"",SUMIF(MCDM_Checks!$A$2:$A$1417,$A78,MCDM_Checks!$AT$2:$AT$1417)/SUMIF(MCDM_Checks!$A$2:$A$1417,$A78,MCDM_Checks!$AS$2:$AS$1417))</f>
        <v/>
      </c>
      <c r="N78" s="14">
        <f>IFERROR(INDEX(MCDM_Checks!$T$2:$T$1417,MATCH($A78&amp;"|A",MCDM_Checks!$AU$2:$AU$1417,0)),"")</f>
        <v/>
      </c>
      <c r="O78" s="26">
        <f>IFERROR(INDEX(MCDM_Checks!$U$2:$U$1417,MATCH($A78&amp;"|A",MCDM_Checks!$AU$2:$AU$1417,0)),"")</f>
        <v/>
      </c>
      <c r="P78" s="14">
        <f>IFERROR(INDEX(MCDM_Checks!$T$2:$T$1417,MATCH($A78&amp;"|L",MCDM_Checks!$AU$2:$AU$1417,0)),"")</f>
        <v/>
      </c>
      <c r="Q78" s="26">
        <f>IFERROR(INDEX(MCDM_Checks!$U$2:$U$1417,MATCH($A78&amp;"|L",MCDM_Checks!$AU$2:$AU$1417,0)),"")</f>
        <v/>
      </c>
      <c r="R78" s="14">
        <f>IFERROR(INDEX(MCDM_Checks!$T$2:$T$1417,MATCH($A78&amp;"|D",MCDM_Checks!$AU$2:$AU$1417,0)),"")</f>
        <v/>
      </c>
      <c r="S78" s="26">
        <f>IFERROR(INDEX(MCDM_Checks!$U$2:$U$1417,MATCH($A78&amp;"|D",MCDM_Checks!$AU$2:$AU$1417,0)),"")</f>
        <v/>
      </c>
      <c r="T78" s="14">
        <f>IFERROR(INDEX(MCDM_Checks!$T$2:$T$1417,MATCH($A78&amp;"|C",MCDM_Checks!$AU$2:$AU$1417,0)),"")</f>
        <v/>
      </c>
      <c r="U78" s="26">
        <f>IFERROR(INDEX(MCDM_Checks!$U$2:$U$1417,MATCH($A78&amp;"|C",MCDM_Checks!$AU$2:$AU$1417,0)),"")</f>
        <v/>
      </c>
      <c r="V78" s="14">
        <f>IFERROR(INDEX(MCDM_Checks!$T$2:$T$1417,MATCH($A78&amp;"|R",MCDM_Checks!$AU$2:$AU$1417,0)),"")</f>
        <v/>
      </c>
      <c r="W78" s="26">
        <f>IFERROR(INDEX(MCDM_Checks!$U$2:$U$1417,MATCH($A78&amp;"|R",MCDM_Checks!$AU$2:$AU$1417,0)),"")</f>
        <v/>
      </c>
      <c r="X78" s="14">
        <f>IFERROR(INDEX(MCDM_Checks!$T$2:$T$1417,MATCH($A78&amp;"|M",MCDM_Checks!$AU$2:$AU$1417,0)),"")</f>
        <v/>
      </c>
      <c r="Y78" s="26">
        <f>IFERROR(INDEX(MCDM_Checks!$U$2:$U$1417,MATCH($A78&amp;"|M",MCDM_Checks!$AU$2:$AU$1417,0)),"")</f>
        <v/>
      </c>
      <c r="Z78" s="14">
        <f>IFERROR(INDEX(MCDM_Checks!$T$2:$T$1417,MATCH($A78&amp;"|V",MCDM_Checks!$AU$2:$AU$1417,0)),"")</f>
        <v/>
      </c>
      <c r="AA78" s="26">
        <f>IFERROR(INDEX(MCDM_Checks!$U$2:$U$1417,MATCH($A78&amp;"|V",MCDM_Checks!$AU$2:$AU$1417,0)),"")</f>
        <v/>
      </c>
      <c r="AB78" s="14">
        <f>IFERROR(INDEX(MCDM_Checks!$T$2:$T$1417,MATCH($A78&amp;"|E",MCDM_Checks!$AU$2:$AU$1417,0)),"")</f>
        <v/>
      </c>
      <c r="AC78" s="26">
        <f>IFERROR(INDEX(MCDM_Checks!$U$2:$U$1417,MATCH($A78&amp;"|E",MCDM_Checks!$AU$2:$AU$1417,0)),"")</f>
        <v/>
      </c>
      <c r="AD78" s="14">
        <f>IF(SUM(IF(AF78="Fail",1,0),IF(AH78="Fail",1,0),IF(AJ78="Fail",1,0),IF(AL78="Fail",1,0))&gt;0,"Ineligible",IF(SUM(IF(AF78="Pass",1,0),IF(AH78="Pass",1,0),IF(AJ78="Pass",1,0),IF(AL78="Pass",1,0))=4,"Eligible","Pending"))</f>
        <v/>
      </c>
      <c r="AE78" s="26">
        <f>IF(COUNTA(AG78,AI78,AK78,AM78)=0,"",IF(SUM(IF(AG78="Fail",1,0),IF(AI78="Fail",1,0),IF(AK78="Fail",1,0),IF(AM78="Fail",1,0))&gt;0,"Ineligible",IF(SUM(IF(AG78="Pass",1,0),IF(AI78="Pass",1,0),IF(AK78="Pass",1,0),IF(AM78="Pass",1,0))=4,"Eligible","Pending")))</f>
        <v/>
      </c>
      <c r="AF78" s="14" t="inlineStr">
        <is>
          <t>Pass</t>
        </is>
      </c>
      <c r="AG78" s="27" t="n"/>
      <c r="AH78" s="14" t="inlineStr">
        <is>
          <t>Pending</t>
        </is>
      </c>
      <c r="AI78" s="27" t="n"/>
      <c r="AJ78" s="14" t="inlineStr">
        <is>
          <t>Pending</t>
        </is>
      </c>
      <c r="AK78" s="27" t="n"/>
      <c r="AL78" s="14" t="inlineStr">
        <is>
          <t>Pending</t>
        </is>
      </c>
      <c r="AM78" s="27" t="n"/>
      <c r="AN78" s="14" t="inlineStr">
        <is>
          <t>Segmentation; Classification</t>
        </is>
      </c>
      <c r="AO78" s="27" t="n"/>
      <c r="AP78" s="14" t="inlineStr">
        <is>
          <t>Mendeley yb65trwbd8/3</t>
        </is>
      </c>
      <c r="AQ78" s="27" t="n"/>
      <c r="AR78" s="14" t="inlineStr">
        <is>
          <t>PavementDamagesG-7 v3 documents Cali 2024-2025, ZED 2i capture and seven PNG mask colors paired with JPG images. Image counts, version changes and released stereo/depth channels are not established.</t>
        </is>
      </c>
      <c r="AS78" s="27" t="n"/>
      <c r="AT78" s="14" t="inlineStr">
        <is>
          <t>https://data.mendeley.com/datasets/yb65trwbd8/3</t>
        </is>
      </c>
      <c r="AU78" s="27" t="n"/>
      <c r="AV78" s="14" t="inlineStr">
        <is>
          <t>2026-09-07</t>
        </is>
      </c>
      <c r="AW78" s="27" t="n"/>
      <c r="AX78" s="27" t="n"/>
      <c r="AY78" s="14">
        <f>SUMIF(MCDM_Checks!$A$2:$A$1417,$A78,MCDM_Checks!$AR$2:$AR$1417)</f>
        <v/>
      </c>
      <c r="AZ78" s="14" t="inlineStr">
        <is>
          <t>G1: chosen release identity. G2: evaluator target/task not yet fixed. G3: no sample opened; rights may be unresolved. G4: no payload/ancestry leakage audit executed. All four gates must Pass for Eligible.</t>
        </is>
      </c>
    </row>
    <row r="79" ht="112" customHeight="1">
      <c r="A79" s="14" t="inlineStr">
        <is>
          <t>DS-078</t>
        </is>
      </c>
      <c r="B79" s="14" t="inlineStr">
        <is>
          <t>PDD: A Pixel-Level Road Pavement Deformation Dataset for Semantic Segmentation of Road Surface Distresses</t>
        </is>
      </c>
      <c r="C79" s="14">
        <f>IF(I79=0,"Unrated",IF(I79=1,"Resolved","Provisional"))</f>
        <v/>
      </c>
      <c r="D79" s="26">
        <f>IF(K79=0,"",IF(AY79&lt;8,"Incomplete/invalid",IF(J79=0,"Unrated",IF(J79=1,"Resolved","Provisional"))))</f>
        <v/>
      </c>
      <c r="E79" s="57">
        <f>SUMIF(MCDM_Checks!$A$2:$A$1417,$A79,MCDM_Checks!$AB$2:$AB$1417)</f>
        <v/>
      </c>
      <c r="F79" s="58">
        <f>IF(AY79=8,SUMIF(MCDM_Checks!$A$2:$A$1417,$A79,MCDM_Checks!$AC$2:$AC$1417),"")</f>
        <v/>
      </c>
      <c r="G79" s="57">
        <f>SUMIF(MCDM_Checks!$A$2:$A$1417,$A79,MCDM_Checks!$AD$2:$AD$1417)</f>
        <v/>
      </c>
      <c r="H79" s="58">
        <f>IF(AY79=8,SUMIF(MCDM_Checks!$A$2:$A$1417,$A79,MCDM_Checks!$AE$2:$AE$1417),"")</f>
        <v/>
      </c>
      <c r="I79" s="55">
        <f>SUMIF(MCDM_Checks!$A$2:$A$1417,$A79,MCDM_Checks!$AF$2:$AF$1417)/100</f>
        <v/>
      </c>
      <c r="J79" s="56">
        <f>IF(AY79=8,SUMIF(MCDM_Checks!$A$2:$A$1417,$A79,MCDM_Checks!$AG$2:$AG$1417)/100,"")</f>
        <v/>
      </c>
      <c r="K79" s="56">
        <f>SUMIF(MCDM_Checks!$A$2:$A$1417,$A79,MCDM_Checks!$AS$2:$AS$1417)/40</f>
        <v/>
      </c>
      <c r="L79" s="59">
        <f>IF(AY79=8,F79-E79,"")</f>
        <v/>
      </c>
      <c r="M79" s="56">
        <f>IF(K79=0,"",SUMIF(MCDM_Checks!$A$2:$A$1417,$A79,MCDM_Checks!$AT$2:$AT$1417)/SUMIF(MCDM_Checks!$A$2:$A$1417,$A79,MCDM_Checks!$AS$2:$AS$1417))</f>
        <v/>
      </c>
      <c r="N79" s="14">
        <f>IFERROR(INDEX(MCDM_Checks!$T$2:$T$1417,MATCH($A79&amp;"|A",MCDM_Checks!$AU$2:$AU$1417,0)),"")</f>
        <v/>
      </c>
      <c r="O79" s="26">
        <f>IFERROR(INDEX(MCDM_Checks!$U$2:$U$1417,MATCH($A79&amp;"|A",MCDM_Checks!$AU$2:$AU$1417,0)),"")</f>
        <v/>
      </c>
      <c r="P79" s="14">
        <f>IFERROR(INDEX(MCDM_Checks!$T$2:$T$1417,MATCH($A79&amp;"|L",MCDM_Checks!$AU$2:$AU$1417,0)),"")</f>
        <v/>
      </c>
      <c r="Q79" s="26">
        <f>IFERROR(INDEX(MCDM_Checks!$U$2:$U$1417,MATCH($A79&amp;"|L",MCDM_Checks!$AU$2:$AU$1417,0)),"")</f>
        <v/>
      </c>
      <c r="R79" s="14">
        <f>IFERROR(INDEX(MCDM_Checks!$T$2:$T$1417,MATCH($A79&amp;"|D",MCDM_Checks!$AU$2:$AU$1417,0)),"")</f>
        <v/>
      </c>
      <c r="S79" s="26">
        <f>IFERROR(INDEX(MCDM_Checks!$U$2:$U$1417,MATCH($A79&amp;"|D",MCDM_Checks!$AU$2:$AU$1417,0)),"")</f>
        <v/>
      </c>
      <c r="T79" s="14">
        <f>IFERROR(INDEX(MCDM_Checks!$T$2:$T$1417,MATCH($A79&amp;"|C",MCDM_Checks!$AU$2:$AU$1417,0)),"")</f>
        <v/>
      </c>
      <c r="U79" s="26">
        <f>IFERROR(INDEX(MCDM_Checks!$U$2:$U$1417,MATCH($A79&amp;"|C",MCDM_Checks!$AU$2:$AU$1417,0)),"")</f>
        <v/>
      </c>
      <c r="V79" s="14">
        <f>IFERROR(INDEX(MCDM_Checks!$T$2:$T$1417,MATCH($A79&amp;"|R",MCDM_Checks!$AU$2:$AU$1417,0)),"")</f>
        <v/>
      </c>
      <c r="W79" s="26">
        <f>IFERROR(INDEX(MCDM_Checks!$U$2:$U$1417,MATCH($A79&amp;"|R",MCDM_Checks!$AU$2:$AU$1417,0)),"")</f>
        <v/>
      </c>
      <c r="X79" s="14">
        <f>IFERROR(INDEX(MCDM_Checks!$T$2:$T$1417,MATCH($A79&amp;"|M",MCDM_Checks!$AU$2:$AU$1417,0)),"")</f>
        <v/>
      </c>
      <c r="Y79" s="26">
        <f>IFERROR(INDEX(MCDM_Checks!$U$2:$U$1417,MATCH($A79&amp;"|M",MCDM_Checks!$AU$2:$AU$1417,0)),"")</f>
        <v/>
      </c>
      <c r="Z79" s="14">
        <f>IFERROR(INDEX(MCDM_Checks!$T$2:$T$1417,MATCH($A79&amp;"|V",MCDM_Checks!$AU$2:$AU$1417,0)),"")</f>
        <v/>
      </c>
      <c r="AA79" s="26">
        <f>IFERROR(INDEX(MCDM_Checks!$U$2:$U$1417,MATCH($A79&amp;"|V",MCDM_Checks!$AU$2:$AU$1417,0)),"")</f>
        <v/>
      </c>
      <c r="AB79" s="14">
        <f>IFERROR(INDEX(MCDM_Checks!$T$2:$T$1417,MATCH($A79&amp;"|E",MCDM_Checks!$AU$2:$AU$1417,0)),"")</f>
        <v/>
      </c>
      <c r="AC79" s="26">
        <f>IFERROR(INDEX(MCDM_Checks!$U$2:$U$1417,MATCH($A79&amp;"|E",MCDM_Checks!$AU$2:$AU$1417,0)),"")</f>
        <v/>
      </c>
      <c r="AD79" s="14">
        <f>IF(SUM(IF(AF79="Fail",1,0),IF(AH79="Fail",1,0),IF(AJ79="Fail",1,0),IF(AL79="Fail",1,0))&gt;0,"Ineligible",IF(SUM(IF(AF79="Pass",1,0),IF(AH79="Pass",1,0),IF(AJ79="Pass",1,0),IF(AL79="Pass",1,0))=4,"Eligible","Pending"))</f>
        <v/>
      </c>
      <c r="AE79" s="26">
        <f>IF(COUNTA(AG79,AI79,AK79,AM79)=0,"",IF(SUM(IF(AG79="Fail",1,0),IF(AI79="Fail",1,0),IF(AK79="Fail",1,0),IF(AM79="Fail",1,0))&gt;0,"Ineligible",IF(SUM(IF(AG79="Pass",1,0),IF(AI79="Pass",1,0),IF(AK79="Pass",1,0),IF(AM79="Pass",1,0))=4,"Eligible","Pending")))</f>
        <v/>
      </c>
      <c r="AF79" s="14" t="inlineStr">
        <is>
          <t>Pass</t>
        </is>
      </c>
      <c r="AG79" s="27" t="n"/>
      <c r="AH79" s="14" t="inlineStr">
        <is>
          <t>Pending</t>
        </is>
      </c>
      <c r="AI79" s="27" t="n"/>
      <c r="AJ79" s="14" t="inlineStr">
        <is>
          <t>Pending</t>
        </is>
      </c>
      <c r="AK79" s="27" t="n"/>
      <c r="AL79" s="14" t="inlineStr">
        <is>
          <t>Pending</t>
        </is>
      </c>
      <c r="AM79" s="27" t="n"/>
      <c r="AN79" s="14" t="inlineStr">
        <is>
          <t>Segmentation</t>
        </is>
      </c>
      <c r="AO79" s="27" t="n"/>
      <c r="AP79" s="14" t="inlineStr">
        <is>
          <t>Mendeley fgtjn9kjkd/1</t>
        </is>
      </c>
      <c r="AQ79" s="27" t="n"/>
      <c r="AR79" s="14" t="inlineStr">
        <is>
          <t>PDD v1 defines five polygon classes, six Lampung locations, 1024-pixel images and approximate 4-8 m coverage. Its 6,332 originals mix interval captures, stills and video frames without separate counts. CC BY-NC permits the chosen noncommercial research use; actual engineering depth/severity measurements are not established.</t>
        </is>
      </c>
      <c r="AS79" s="27" t="n"/>
      <c r="AT79" s="14" t="inlineStr">
        <is>
          <t>https://data.mendeley.com/datasets/fgtjn9kjkd/1</t>
        </is>
      </c>
      <c r="AU79" s="27" t="n"/>
      <c r="AV79" s="14" t="inlineStr">
        <is>
          <t>2026-09-07</t>
        </is>
      </c>
      <c r="AW79" s="27" t="n"/>
      <c r="AX79" s="27" t="n"/>
      <c r="AY79" s="14">
        <f>SUMIF(MCDM_Checks!$A$2:$A$1417,$A79,MCDM_Checks!$AR$2:$AR$1417)</f>
        <v/>
      </c>
      <c r="AZ79" s="14" t="inlineStr">
        <is>
          <t>G1: chosen release identity. G2: evaluator target/task not yet fixed. G3: no sample opened; rights may be unresolved. G4: no payload/ancestry leakage audit executed. All four gates must Pass for Eligible.</t>
        </is>
      </c>
    </row>
    <row r="80" ht="112" customHeight="1">
      <c r="A80" s="14" t="inlineStr">
        <is>
          <t>DS-079</t>
        </is>
      </c>
      <c r="B80" s="14" t="inlineStr">
        <is>
          <t>Pothole Mix</t>
        </is>
      </c>
      <c r="C80" s="14">
        <f>IF(I80=0,"Unrated",IF(I80=1,"Resolved","Provisional"))</f>
        <v/>
      </c>
      <c r="D80" s="26">
        <f>IF(K80=0,"",IF(AY80&lt;8,"Incomplete/invalid",IF(J80=0,"Unrated",IF(J80=1,"Resolved","Provisional"))))</f>
        <v/>
      </c>
      <c r="E80" s="57">
        <f>SUMIF(MCDM_Checks!$A$2:$A$1417,$A80,MCDM_Checks!$AB$2:$AB$1417)</f>
        <v/>
      </c>
      <c r="F80" s="58">
        <f>IF(AY80=8,SUMIF(MCDM_Checks!$A$2:$A$1417,$A80,MCDM_Checks!$AC$2:$AC$1417),"")</f>
        <v/>
      </c>
      <c r="G80" s="57">
        <f>SUMIF(MCDM_Checks!$A$2:$A$1417,$A80,MCDM_Checks!$AD$2:$AD$1417)</f>
        <v/>
      </c>
      <c r="H80" s="58">
        <f>IF(AY80=8,SUMIF(MCDM_Checks!$A$2:$A$1417,$A80,MCDM_Checks!$AE$2:$AE$1417),"")</f>
        <v/>
      </c>
      <c r="I80" s="55">
        <f>SUMIF(MCDM_Checks!$A$2:$A$1417,$A80,MCDM_Checks!$AF$2:$AF$1417)/100</f>
        <v/>
      </c>
      <c r="J80" s="56">
        <f>IF(AY80=8,SUMIF(MCDM_Checks!$A$2:$A$1417,$A80,MCDM_Checks!$AG$2:$AG$1417)/100,"")</f>
        <v/>
      </c>
      <c r="K80" s="56">
        <f>SUMIF(MCDM_Checks!$A$2:$A$1417,$A80,MCDM_Checks!$AS$2:$AS$1417)/40</f>
        <v/>
      </c>
      <c r="L80" s="59">
        <f>IF(AY80=8,F80-E80,"")</f>
        <v/>
      </c>
      <c r="M80" s="56">
        <f>IF(K80=0,"",SUMIF(MCDM_Checks!$A$2:$A$1417,$A80,MCDM_Checks!$AT$2:$AT$1417)/SUMIF(MCDM_Checks!$A$2:$A$1417,$A80,MCDM_Checks!$AS$2:$AS$1417))</f>
        <v/>
      </c>
      <c r="N80" s="14">
        <f>IFERROR(INDEX(MCDM_Checks!$T$2:$T$1417,MATCH($A80&amp;"|A",MCDM_Checks!$AU$2:$AU$1417,0)),"")</f>
        <v/>
      </c>
      <c r="O80" s="26">
        <f>IFERROR(INDEX(MCDM_Checks!$U$2:$U$1417,MATCH($A80&amp;"|A",MCDM_Checks!$AU$2:$AU$1417,0)),"")</f>
        <v/>
      </c>
      <c r="P80" s="14">
        <f>IFERROR(INDEX(MCDM_Checks!$T$2:$T$1417,MATCH($A80&amp;"|L",MCDM_Checks!$AU$2:$AU$1417,0)),"")</f>
        <v/>
      </c>
      <c r="Q80" s="26">
        <f>IFERROR(INDEX(MCDM_Checks!$U$2:$U$1417,MATCH($A80&amp;"|L",MCDM_Checks!$AU$2:$AU$1417,0)),"")</f>
        <v/>
      </c>
      <c r="R80" s="14">
        <f>IFERROR(INDEX(MCDM_Checks!$T$2:$T$1417,MATCH($A80&amp;"|D",MCDM_Checks!$AU$2:$AU$1417,0)),"")</f>
        <v/>
      </c>
      <c r="S80" s="26">
        <f>IFERROR(INDEX(MCDM_Checks!$U$2:$U$1417,MATCH($A80&amp;"|D",MCDM_Checks!$AU$2:$AU$1417,0)),"")</f>
        <v/>
      </c>
      <c r="T80" s="14">
        <f>IFERROR(INDEX(MCDM_Checks!$T$2:$T$1417,MATCH($A80&amp;"|C",MCDM_Checks!$AU$2:$AU$1417,0)),"")</f>
        <v/>
      </c>
      <c r="U80" s="26">
        <f>IFERROR(INDEX(MCDM_Checks!$U$2:$U$1417,MATCH($A80&amp;"|C",MCDM_Checks!$AU$2:$AU$1417,0)),"")</f>
        <v/>
      </c>
      <c r="V80" s="14">
        <f>IFERROR(INDEX(MCDM_Checks!$T$2:$T$1417,MATCH($A80&amp;"|R",MCDM_Checks!$AU$2:$AU$1417,0)),"")</f>
        <v/>
      </c>
      <c r="W80" s="26">
        <f>IFERROR(INDEX(MCDM_Checks!$U$2:$U$1417,MATCH($A80&amp;"|R",MCDM_Checks!$AU$2:$AU$1417,0)),"")</f>
        <v/>
      </c>
      <c r="X80" s="14">
        <f>IFERROR(INDEX(MCDM_Checks!$T$2:$T$1417,MATCH($A80&amp;"|M",MCDM_Checks!$AU$2:$AU$1417,0)),"")</f>
        <v/>
      </c>
      <c r="Y80" s="26">
        <f>IFERROR(INDEX(MCDM_Checks!$U$2:$U$1417,MATCH($A80&amp;"|M",MCDM_Checks!$AU$2:$AU$1417,0)),"")</f>
        <v/>
      </c>
      <c r="Z80" s="14">
        <f>IFERROR(INDEX(MCDM_Checks!$T$2:$T$1417,MATCH($A80&amp;"|V",MCDM_Checks!$AU$2:$AU$1417,0)),"")</f>
        <v/>
      </c>
      <c r="AA80" s="26">
        <f>IFERROR(INDEX(MCDM_Checks!$U$2:$U$1417,MATCH($A80&amp;"|V",MCDM_Checks!$AU$2:$AU$1417,0)),"")</f>
        <v/>
      </c>
      <c r="AB80" s="14">
        <f>IFERROR(INDEX(MCDM_Checks!$T$2:$T$1417,MATCH($A80&amp;"|E",MCDM_Checks!$AU$2:$AU$1417,0)),"")</f>
        <v/>
      </c>
      <c r="AC80" s="26">
        <f>IFERROR(INDEX(MCDM_Checks!$U$2:$U$1417,MATCH($A80&amp;"|E",MCDM_Checks!$AU$2:$AU$1417,0)),"")</f>
        <v/>
      </c>
      <c r="AD80" s="14">
        <f>IF(SUM(IF(AF80="Fail",1,0),IF(AH80="Fail",1,0),IF(AJ80="Fail",1,0),IF(AL80="Fail",1,0))&gt;0,"Ineligible",IF(SUM(IF(AF80="Pass",1,0),IF(AH80="Pass",1,0),IF(AJ80="Pass",1,0),IF(AL80="Pass",1,0))=4,"Eligible","Pending"))</f>
        <v/>
      </c>
      <c r="AE80" s="26">
        <f>IF(COUNTA(AG80,AI80,AK80,AM80)=0,"",IF(SUM(IF(AG80="Fail",1,0),IF(AI80="Fail",1,0),IF(AK80="Fail",1,0),IF(AM80="Fail",1,0))&gt;0,"Ineligible",IF(SUM(IF(AG80="Pass",1,0),IF(AI80="Pass",1,0),IF(AK80="Pass",1,0),IF(AM80="Pass",1,0))=4,"Eligible","Pending")))</f>
        <v/>
      </c>
      <c r="AF80" s="14" t="inlineStr">
        <is>
          <t>Pass</t>
        </is>
      </c>
      <c r="AG80" s="27" t="n"/>
      <c r="AH80" s="14" t="inlineStr">
        <is>
          <t>Pending</t>
        </is>
      </c>
      <c r="AI80" s="27" t="n"/>
      <c r="AJ80" s="14" t="inlineStr">
        <is>
          <t>Pending</t>
        </is>
      </c>
      <c r="AK80" s="27" t="n"/>
      <c r="AL80" s="14" t="inlineStr">
        <is>
          <t>Pending</t>
        </is>
      </c>
      <c r="AM80" s="27" t="n"/>
      <c r="AN80" s="14" t="inlineStr">
        <is>
          <t>Segmentation [Claude] | Semantic segmentation [GPT]</t>
        </is>
      </c>
      <c r="AO80" s="27" t="n"/>
      <c r="AP80" s="14" t="inlineStr">
        <is>
          <t>Mendeley kfth5g2xk3/2</t>
        </is>
      </c>
      <c r="AQ80" s="27" t="n"/>
      <c r="AR80" s="14" t="inlineStr">
        <is>
          <t>Pothole Mix v2 combines five parents with new data, 4,340 pairs and 797 RGB-D clips; 359 automatic mask clips are explicitly imperfect. Full parent identities and license chains are inside the uninspected archive. Do not transfer the deposit license automatically to every component.</t>
        </is>
      </c>
      <c r="AS80" s="27" t="n"/>
      <c r="AT80" s="14" t="inlineStr">
        <is>
          <t>https://data.mendeley.com/datasets/kfth5g2xk3/2</t>
        </is>
      </c>
      <c r="AU80" s="27" t="n"/>
      <c r="AV80" s="14" t="inlineStr">
        <is>
          <t>2026-09-07</t>
        </is>
      </c>
      <c r="AW80" s="27" t="n"/>
      <c r="AX80" s="27" t="n"/>
      <c r="AY80" s="14">
        <f>SUMIF(MCDM_Checks!$A$2:$A$1417,$A80,MCDM_Checks!$AR$2:$AR$1417)</f>
        <v/>
      </c>
      <c r="AZ80" s="14" t="inlineStr">
        <is>
          <t>G1: chosen release identity. G2: evaluator target/task not yet fixed. G3: no sample opened; rights may be unresolved. G4: no payload/ancestry leakage audit executed. All four gates must Pass for Eligible.</t>
        </is>
      </c>
    </row>
    <row r="81" ht="112" customHeight="1">
      <c r="A81" s="14" t="inlineStr">
        <is>
          <t>DS-080</t>
        </is>
      </c>
      <c r="B81" s="14" t="inlineStr">
        <is>
          <t>Pothole Videos</t>
        </is>
      </c>
      <c r="C81" s="14">
        <f>IF(I81=0,"Unrated",IF(I81=1,"Resolved","Provisional"))</f>
        <v/>
      </c>
      <c r="D81" s="26">
        <f>IF(K81=0,"",IF(AY81&lt;8,"Incomplete/invalid",IF(J81=0,"Unrated",IF(J81=1,"Resolved","Provisional"))))</f>
        <v/>
      </c>
      <c r="E81" s="57">
        <f>SUMIF(MCDM_Checks!$A$2:$A$1417,$A81,MCDM_Checks!$AB$2:$AB$1417)</f>
        <v/>
      </c>
      <c r="F81" s="58">
        <f>IF(AY81=8,SUMIF(MCDM_Checks!$A$2:$A$1417,$A81,MCDM_Checks!$AC$2:$AC$1417),"")</f>
        <v/>
      </c>
      <c r="G81" s="57">
        <f>SUMIF(MCDM_Checks!$A$2:$A$1417,$A81,MCDM_Checks!$AD$2:$AD$1417)</f>
        <v/>
      </c>
      <c r="H81" s="58">
        <f>IF(AY81=8,SUMIF(MCDM_Checks!$A$2:$A$1417,$A81,MCDM_Checks!$AE$2:$AE$1417),"")</f>
        <v/>
      </c>
      <c r="I81" s="55">
        <f>SUMIF(MCDM_Checks!$A$2:$A$1417,$A81,MCDM_Checks!$AF$2:$AF$1417)/100</f>
        <v/>
      </c>
      <c r="J81" s="56">
        <f>IF(AY81=8,SUMIF(MCDM_Checks!$A$2:$A$1417,$A81,MCDM_Checks!$AG$2:$AG$1417)/100,"")</f>
        <v/>
      </c>
      <c r="K81" s="56">
        <f>SUMIF(MCDM_Checks!$A$2:$A$1417,$A81,MCDM_Checks!$AS$2:$AS$1417)/40</f>
        <v/>
      </c>
      <c r="L81" s="59">
        <f>IF(AY81=8,F81-E81,"")</f>
        <v/>
      </c>
      <c r="M81" s="56">
        <f>IF(K81=0,"",SUMIF(MCDM_Checks!$A$2:$A$1417,$A81,MCDM_Checks!$AT$2:$AT$1417)/SUMIF(MCDM_Checks!$A$2:$A$1417,$A81,MCDM_Checks!$AS$2:$AS$1417))</f>
        <v/>
      </c>
      <c r="N81" s="14">
        <f>IFERROR(INDEX(MCDM_Checks!$T$2:$T$1417,MATCH($A81&amp;"|A",MCDM_Checks!$AU$2:$AU$1417,0)),"")</f>
        <v/>
      </c>
      <c r="O81" s="26">
        <f>IFERROR(INDEX(MCDM_Checks!$U$2:$U$1417,MATCH($A81&amp;"|A",MCDM_Checks!$AU$2:$AU$1417,0)),"")</f>
        <v/>
      </c>
      <c r="P81" s="14">
        <f>IFERROR(INDEX(MCDM_Checks!$T$2:$T$1417,MATCH($A81&amp;"|L",MCDM_Checks!$AU$2:$AU$1417,0)),"")</f>
        <v/>
      </c>
      <c r="Q81" s="26">
        <f>IFERROR(INDEX(MCDM_Checks!$U$2:$U$1417,MATCH($A81&amp;"|L",MCDM_Checks!$AU$2:$AU$1417,0)),"")</f>
        <v/>
      </c>
      <c r="R81" s="14">
        <f>IFERROR(INDEX(MCDM_Checks!$T$2:$T$1417,MATCH($A81&amp;"|D",MCDM_Checks!$AU$2:$AU$1417,0)),"")</f>
        <v/>
      </c>
      <c r="S81" s="26">
        <f>IFERROR(INDEX(MCDM_Checks!$U$2:$U$1417,MATCH($A81&amp;"|D",MCDM_Checks!$AU$2:$AU$1417,0)),"")</f>
        <v/>
      </c>
      <c r="T81" s="14">
        <f>IFERROR(INDEX(MCDM_Checks!$T$2:$T$1417,MATCH($A81&amp;"|C",MCDM_Checks!$AU$2:$AU$1417,0)),"")</f>
        <v/>
      </c>
      <c r="U81" s="26">
        <f>IFERROR(INDEX(MCDM_Checks!$U$2:$U$1417,MATCH($A81&amp;"|C",MCDM_Checks!$AU$2:$AU$1417,0)),"")</f>
        <v/>
      </c>
      <c r="V81" s="14">
        <f>IFERROR(INDEX(MCDM_Checks!$T$2:$T$1417,MATCH($A81&amp;"|R",MCDM_Checks!$AU$2:$AU$1417,0)),"")</f>
        <v/>
      </c>
      <c r="W81" s="26">
        <f>IFERROR(INDEX(MCDM_Checks!$U$2:$U$1417,MATCH($A81&amp;"|R",MCDM_Checks!$AU$2:$AU$1417,0)),"")</f>
        <v/>
      </c>
      <c r="X81" s="14">
        <f>IFERROR(INDEX(MCDM_Checks!$T$2:$T$1417,MATCH($A81&amp;"|M",MCDM_Checks!$AU$2:$AU$1417,0)),"")</f>
        <v/>
      </c>
      <c r="Y81" s="26">
        <f>IFERROR(INDEX(MCDM_Checks!$U$2:$U$1417,MATCH($A81&amp;"|M",MCDM_Checks!$AU$2:$AU$1417,0)),"")</f>
        <v/>
      </c>
      <c r="Z81" s="14">
        <f>IFERROR(INDEX(MCDM_Checks!$T$2:$T$1417,MATCH($A81&amp;"|V",MCDM_Checks!$AU$2:$AU$1417,0)),"")</f>
        <v/>
      </c>
      <c r="AA81" s="26">
        <f>IFERROR(INDEX(MCDM_Checks!$U$2:$U$1417,MATCH($A81&amp;"|V",MCDM_Checks!$AU$2:$AU$1417,0)),"")</f>
        <v/>
      </c>
      <c r="AB81" s="14">
        <f>IFERROR(INDEX(MCDM_Checks!$T$2:$T$1417,MATCH($A81&amp;"|E",MCDM_Checks!$AU$2:$AU$1417,0)),"")</f>
        <v/>
      </c>
      <c r="AC81" s="26">
        <f>IFERROR(INDEX(MCDM_Checks!$U$2:$U$1417,MATCH($A81&amp;"|E",MCDM_Checks!$AU$2:$AU$1417,0)),"")</f>
        <v/>
      </c>
      <c r="AD81" s="14">
        <f>IF(SUM(IF(AF81="Fail",1,0),IF(AH81="Fail",1,0),IF(AJ81="Fail",1,0),IF(AL81="Fail",1,0))&gt;0,"Ineligible",IF(SUM(IF(AF81="Pass",1,0),IF(AH81="Pass",1,0),IF(AJ81="Pass",1,0),IF(AL81="Pass",1,0))=4,"Eligible","Pending"))</f>
        <v/>
      </c>
      <c r="AE81" s="26">
        <f>IF(COUNTA(AG81,AI81,AK81,AM81)=0,"",IF(SUM(IF(AG81="Fail",1,0),IF(AI81="Fail",1,0),IF(AK81="Fail",1,0),IF(AM81="Fail",1,0))&gt;0,"Ineligible",IF(SUM(IF(AG81="Pass",1,0),IF(AI81="Pass",1,0),IF(AK81="Pass",1,0),IF(AM81="Pass",1,0))=4,"Eligible","Pending")))</f>
        <v/>
      </c>
      <c r="AF81" s="14" t="inlineStr">
        <is>
          <t>Pass</t>
        </is>
      </c>
      <c r="AG81" s="27" t="n"/>
      <c r="AH81" s="14" t="inlineStr">
        <is>
          <t>Pending</t>
        </is>
      </c>
      <c r="AI81" s="27" t="n"/>
      <c r="AJ81" s="14" t="inlineStr">
        <is>
          <t>Pending</t>
        </is>
      </c>
      <c r="AK81" s="27" t="n"/>
      <c r="AL81" s="14" t="inlineStr">
        <is>
          <t>Pending</t>
        </is>
      </c>
      <c r="AM81" s="27" t="n"/>
      <c r="AN81" s="14" t="inlineStr">
        <is>
          <t>Semantic segmentation</t>
        </is>
      </c>
      <c r="AO81" s="27" t="n"/>
      <c r="AP81" s="14" t="inlineStr">
        <is>
          <t>Mendeley 5bwfg4v4cd/3</t>
        </is>
      </c>
      <c r="AQ81" s="27" t="n"/>
      <c r="AR81" s="14" t="inlineStr">
        <is>
          <t>Pothole Videos v3 separates 619 video units from 48 frames per clip and reports split counts, phone capture and automatic mask tracking from one manually drawn frame. Independent pothole/route identities and split leakage remain unresolved.</t>
        </is>
      </c>
      <c r="AS81" s="27" t="n"/>
      <c r="AT81" s="14" t="inlineStr">
        <is>
          <t>https://data.mendeley.com/datasets/5bwfg4v4cd/3</t>
        </is>
      </c>
      <c r="AU81" s="27" t="n"/>
      <c r="AV81" s="14" t="inlineStr">
        <is>
          <t>2026-09-07</t>
        </is>
      </c>
      <c r="AW81" s="27" t="n"/>
      <c r="AX81" s="27" t="n"/>
      <c r="AY81" s="14">
        <f>SUMIF(MCDM_Checks!$A$2:$A$1417,$A81,MCDM_Checks!$AR$2:$AR$1417)</f>
        <v/>
      </c>
      <c r="AZ81" s="14" t="inlineStr">
        <is>
          <t>G1: chosen release identity. G2: evaluator target/task not yet fixed. G3: no sample opened; rights may be unresolved. G4: no payload/ancestry leakage audit executed. All four gates must Pass for Eligible.</t>
        </is>
      </c>
    </row>
    <row r="82" ht="112" customHeight="1">
      <c r="A82" s="14" t="inlineStr">
        <is>
          <t>DS-081</t>
        </is>
      </c>
      <c r="B82" s="14" t="inlineStr">
        <is>
          <t>Road crack detection based on YOLO - SW algorithm</t>
        </is>
      </c>
      <c r="C82" s="14">
        <f>IF(I82=0,"Unrated",IF(I82=1,"Resolved","Provisional"))</f>
        <v/>
      </c>
      <c r="D82" s="26">
        <f>IF(K82=0,"",IF(AY82&lt;8,"Incomplete/invalid",IF(J82=0,"Unrated",IF(J82=1,"Resolved","Provisional"))))</f>
        <v/>
      </c>
      <c r="E82" s="57">
        <f>SUMIF(MCDM_Checks!$A$2:$A$1417,$A82,MCDM_Checks!$AB$2:$AB$1417)</f>
        <v/>
      </c>
      <c r="F82" s="58">
        <f>IF(AY82=8,SUMIF(MCDM_Checks!$A$2:$A$1417,$A82,MCDM_Checks!$AC$2:$AC$1417),"")</f>
        <v/>
      </c>
      <c r="G82" s="57">
        <f>SUMIF(MCDM_Checks!$A$2:$A$1417,$A82,MCDM_Checks!$AD$2:$AD$1417)</f>
        <v/>
      </c>
      <c r="H82" s="58">
        <f>IF(AY82=8,SUMIF(MCDM_Checks!$A$2:$A$1417,$A82,MCDM_Checks!$AE$2:$AE$1417),"")</f>
        <v/>
      </c>
      <c r="I82" s="55">
        <f>SUMIF(MCDM_Checks!$A$2:$A$1417,$A82,MCDM_Checks!$AF$2:$AF$1417)/100</f>
        <v/>
      </c>
      <c r="J82" s="56">
        <f>IF(AY82=8,SUMIF(MCDM_Checks!$A$2:$A$1417,$A82,MCDM_Checks!$AG$2:$AG$1417)/100,"")</f>
        <v/>
      </c>
      <c r="K82" s="56">
        <f>SUMIF(MCDM_Checks!$A$2:$A$1417,$A82,MCDM_Checks!$AS$2:$AS$1417)/40</f>
        <v/>
      </c>
      <c r="L82" s="59">
        <f>IF(AY82=8,F82-E82,"")</f>
        <v/>
      </c>
      <c r="M82" s="56">
        <f>IF(K82=0,"",SUMIF(MCDM_Checks!$A$2:$A$1417,$A82,MCDM_Checks!$AT$2:$AT$1417)/SUMIF(MCDM_Checks!$A$2:$A$1417,$A82,MCDM_Checks!$AS$2:$AS$1417))</f>
        <v/>
      </c>
      <c r="N82" s="14">
        <f>IFERROR(INDEX(MCDM_Checks!$T$2:$T$1417,MATCH($A82&amp;"|A",MCDM_Checks!$AU$2:$AU$1417,0)),"")</f>
        <v/>
      </c>
      <c r="O82" s="26">
        <f>IFERROR(INDEX(MCDM_Checks!$U$2:$U$1417,MATCH($A82&amp;"|A",MCDM_Checks!$AU$2:$AU$1417,0)),"")</f>
        <v/>
      </c>
      <c r="P82" s="14">
        <f>IFERROR(INDEX(MCDM_Checks!$T$2:$T$1417,MATCH($A82&amp;"|L",MCDM_Checks!$AU$2:$AU$1417,0)),"")</f>
        <v/>
      </c>
      <c r="Q82" s="26">
        <f>IFERROR(INDEX(MCDM_Checks!$U$2:$U$1417,MATCH($A82&amp;"|L",MCDM_Checks!$AU$2:$AU$1417,0)),"")</f>
        <v/>
      </c>
      <c r="R82" s="14">
        <f>IFERROR(INDEX(MCDM_Checks!$T$2:$T$1417,MATCH($A82&amp;"|D",MCDM_Checks!$AU$2:$AU$1417,0)),"")</f>
        <v/>
      </c>
      <c r="S82" s="26">
        <f>IFERROR(INDEX(MCDM_Checks!$U$2:$U$1417,MATCH($A82&amp;"|D",MCDM_Checks!$AU$2:$AU$1417,0)),"")</f>
        <v/>
      </c>
      <c r="T82" s="14">
        <f>IFERROR(INDEX(MCDM_Checks!$T$2:$T$1417,MATCH($A82&amp;"|C",MCDM_Checks!$AU$2:$AU$1417,0)),"")</f>
        <v/>
      </c>
      <c r="U82" s="26">
        <f>IFERROR(INDEX(MCDM_Checks!$U$2:$U$1417,MATCH($A82&amp;"|C",MCDM_Checks!$AU$2:$AU$1417,0)),"")</f>
        <v/>
      </c>
      <c r="V82" s="14">
        <f>IFERROR(INDEX(MCDM_Checks!$T$2:$T$1417,MATCH($A82&amp;"|R",MCDM_Checks!$AU$2:$AU$1417,0)),"")</f>
        <v/>
      </c>
      <c r="W82" s="26">
        <f>IFERROR(INDEX(MCDM_Checks!$U$2:$U$1417,MATCH($A82&amp;"|R",MCDM_Checks!$AU$2:$AU$1417,0)),"")</f>
        <v/>
      </c>
      <c r="X82" s="14">
        <f>IFERROR(INDEX(MCDM_Checks!$T$2:$T$1417,MATCH($A82&amp;"|M",MCDM_Checks!$AU$2:$AU$1417,0)),"")</f>
        <v/>
      </c>
      <c r="Y82" s="26">
        <f>IFERROR(INDEX(MCDM_Checks!$U$2:$U$1417,MATCH($A82&amp;"|M",MCDM_Checks!$AU$2:$AU$1417,0)),"")</f>
        <v/>
      </c>
      <c r="Z82" s="14">
        <f>IFERROR(INDEX(MCDM_Checks!$T$2:$T$1417,MATCH($A82&amp;"|V",MCDM_Checks!$AU$2:$AU$1417,0)),"")</f>
        <v/>
      </c>
      <c r="AA82" s="26">
        <f>IFERROR(INDEX(MCDM_Checks!$U$2:$U$1417,MATCH($A82&amp;"|V",MCDM_Checks!$AU$2:$AU$1417,0)),"")</f>
        <v/>
      </c>
      <c r="AB82" s="14">
        <f>IFERROR(INDEX(MCDM_Checks!$T$2:$T$1417,MATCH($A82&amp;"|E",MCDM_Checks!$AU$2:$AU$1417,0)),"")</f>
        <v/>
      </c>
      <c r="AC82" s="26">
        <f>IFERROR(INDEX(MCDM_Checks!$U$2:$U$1417,MATCH($A82&amp;"|E",MCDM_Checks!$AU$2:$AU$1417,0)),"")</f>
        <v/>
      </c>
      <c r="AD82" s="14">
        <f>IF(SUM(IF(AF82="Fail",1,0),IF(AH82="Fail",1,0),IF(AJ82="Fail",1,0),IF(AL82="Fail",1,0))&gt;0,"Ineligible",IF(SUM(IF(AF82="Pass",1,0),IF(AH82="Pass",1,0),IF(AJ82="Pass",1,0),IF(AL82="Pass",1,0))=4,"Eligible","Pending"))</f>
        <v/>
      </c>
      <c r="AE82" s="26">
        <f>IF(COUNTA(AG82,AI82,AK82,AM82)=0,"",IF(SUM(IF(AG82="Fail",1,0),IF(AI82="Fail",1,0),IF(AK82="Fail",1,0),IF(AM82="Fail",1,0))&gt;0,"Ineligible",IF(SUM(IF(AG82="Pass",1,0),IF(AI82="Pass",1,0),IF(AK82="Pass",1,0),IF(AM82="Pass",1,0))=4,"Eligible","Pending")))</f>
        <v/>
      </c>
      <c r="AF82" s="14" t="inlineStr">
        <is>
          <t>Pending</t>
        </is>
      </c>
      <c r="AG82" s="27" t="n"/>
      <c r="AH82" s="14" t="inlineStr">
        <is>
          <t>Pending</t>
        </is>
      </c>
      <c r="AI82" s="27" t="n"/>
      <c r="AJ82" s="14" t="inlineStr">
        <is>
          <t>Pending</t>
        </is>
      </c>
      <c r="AK82" s="27" t="n"/>
      <c r="AL82" s="14" t="inlineStr">
        <is>
          <t>Pending</t>
        </is>
      </c>
      <c r="AM82" s="27" t="n"/>
      <c r="AN82" s="14" t="inlineStr">
        <is>
          <t>Detection</t>
        </is>
      </c>
      <c r="AO82" s="27" t="n"/>
      <c r="AP82" s="14" t="inlineStr">
        <is>
          <t>Mendeley 8wpk4c4n2m/2</t>
        </is>
      </c>
      <c r="AQ82" s="27" t="n"/>
      <c r="AR82" s="14" t="inlineStr">
        <is>
          <t>The v2 landing page says only Algorithm research. It supplies a deposit and license, but the contents may be code rather than an annotated dataset; dataset identity and task-compatibility gates stay Pending.</t>
        </is>
      </c>
      <c r="AS82" s="27" t="n"/>
      <c r="AT82" s="14" t="inlineStr">
        <is>
          <t>https://data.mendeley.com/datasets/8wpk4c4n2m/2</t>
        </is>
      </c>
      <c r="AU82" s="27" t="n"/>
      <c r="AV82" s="14" t="inlineStr">
        <is>
          <t>2026-09-07</t>
        </is>
      </c>
      <c r="AW82" s="27" t="n"/>
      <c r="AX82" s="27" t="n"/>
      <c r="AY82" s="14">
        <f>SUMIF(MCDM_Checks!$A$2:$A$1417,$A82,MCDM_Checks!$AR$2:$AR$1417)</f>
        <v/>
      </c>
      <c r="AZ82" s="14" t="inlineStr">
        <is>
          <t>G1: chosen release identity. G2: evaluator target/task not yet fixed. G3: no sample opened; rights may be unresolved. G4: no payload/ancestry leakage audit executed. All four gates must Pass for Eligible.</t>
        </is>
      </c>
    </row>
    <row r="83" ht="112" customHeight="1">
      <c r="A83" s="14" t="inlineStr">
        <is>
          <t>DS-082</t>
        </is>
      </c>
      <c r="B83" s="14" t="inlineStr">
        <is>
          <t>RoadDamageVision: Annotated Dataset of Road Damage Images</t>
        </is>
      </c>
      <c r="C83" s="14">
        <f>IF(I83=0,"Unrated",IF(I83=1,"Resolved","Provisional"))</f>
        <v/>
      </c>
      <c r="D83" s="26">
        <f>IF(K83=0,"",IF(AY83&lt;8,"Incomplete/invalid",IF(J83=0,"Unrated",IF(J83=1,"Resolved","Provisional"))))</f>
        <v/>
      </c>
      <c r="E83" s="57">
        <f>SUMIF(MCDM_Checks!$A$2:$A$1417,$A83,MCDM_Checks!$AB$2:$AB$1417)</f>
        <v/>
      </c>
      <c r="F83" s="58">
        <f>IF(AY83=8,SUMIF(MCDM_Checks!$A$2:$A$1417,$A83,MCDM_Checks!$AC$2:$AC$1417),"")</f>
        <v/>
      </c>
      <c r="G83" s="57">
        <f>SUMIF(MCDM_Checks!$A$2:$A$1417,$A83,MCDM_Checks!$AD$2:$AD$1417)</f>
        <v/>
      </c>
      <c r="H83" s="58">
        <f>IF(AY83=8,SUMIF(MCDM_Checks!$A$2:$A$1417,$A83,MCDM_Checks!$AE$2:$AE$1417),"")</f>
        <v/>
      </c>
      <c r="I83" s="55">
        <f>SUMIF(MCDM_Checks!$A$2:$A$1417,$A83,MCDM_Checks!$AF$2:$AF$1417)/100</f>
        <v/>
      </c>
      <c r="J83" s="56">
        <f>IF(AY83=8,SUMIF(MCDM_Checks!$A$2:$A$1417,$A83,MCDM_Checks!$AG$2:$AG$1417)/100,"")</f>
        <v/>
      </c>
      <c r="K83" s="56">
        <f>SUMIF(MCDM_Checks!$A$2:$A$1417,$A83,MCDM_Checks!$AS$2:$AS$1417)/40</f>
        <v/>
      </c>
      <c r="L83" s="59">
        <f>IF(AY83=8,F83-E83,"")</f>
        <v/>
      </c>
      <c r="M83" s="56">
        <f>IF(K83=0,"",SUMIF(MCDM_Checks!$A$2:$A$1417,$A83,MCDM_Checks!$AT$2:$AT$1417)/SUMIF(MCDM_Checks!$A$2:$A$1417,$A83,MCDM_Checks!$AS$2:$AS$1417))</f>
        <v/>
      </c>
      <c r="N83" s="14">
        <f>IFERROR(INDEX(MCDM_Checks!$T$2:$T$1417,MATCH($A83&amp;"|A",MCDM_Checks!$AU$2:$AU$1417,0)),"")</f>
        <v/>
      </c>
      <c r="O83" s="26">
        <f>IFERROR(INDEX(MCDM_Checks!$U$2:$U$1417,MATCH($A83&amp;"|A",MCDM_Checks!$AU$2:$AU$1417,0)),"")</f>
        <v/>
      </c>
      <c r="P83" s="14">
        <f>IFERROR(INDEX(MCDM_Checks!$T$2:$T$1417,MATCH($A83&amp;"|L",MCDM_Checks!$AU$2:$AU$1417,0)),"")</f>
        <v/>
      </c>
      <c r="Q83" s="26">
        <f>IFERROR(INDEX(MCDM_Checks!$U$2:$U$1417,MATCH($A83&amp;"|L",MCDM_Checks!$AU$2:$AU$1417,0)),"")</f>
        <v/>
      </c>
      <c r="R83" s="14">
        <f>IFERROR(INDEX(MCDM_Checks!$T$2:$T$1417,MATCH($A83&amp;"|D",MCDM_Checks!$AU$2:$AU$1417,0)),"")</f>
        <v/>
      </c>
      <c r="S83" s="26">
        <f>IFERROR(INDEX(MCDM_Checks!$U$2:$U$1417,MATCH($A83&amp;"|D",MCDM_Checks!$AU$2:$AU$1417,0)),"")</f>
        <v/>
      </c>
      <c r="T83" s="14">
        <f>IFERROR(INDEX(MCDM_Checks!$T$2:$T$1417,MATCH($A83&amp;"|C",MCDM_Checks!$AU$2:$AU$1417,0)),"")</f>
        <v/>
      </c>
      <c r="U83" s="26">
        <f>IFERROR(INDEX(MCDM_Checks!$U$2:$U$1417,MATCH($A83&amp;"|C",MCDM_Checks!$AU$2:$AU$1417,0)),"")</f>
        <v/>
      </c>
      <c r="V83" s="14">
        <f>IFERROR(INDEX(MCDM_Checks!$T$2:$T$1417,MATCH($A83&amp;"|R",MCDM_Checks!$AU$2:$AU$1417,0)),"")</f>
        <v/>
      </c>
      <c r="W83" s="26">
        <f>IFERROR(INDEX(MCDM_Checks!$U$2:$U$1417,MATCH($A83&amp;"|R",MCDM_Checks!$AU$2:$AU$1417,0)),"")</f>
        <v/>
      </c>
      <c r="X83" s="14">
        <f>IFERROR(INDEX(MCDM_Checks!$T$2:$T$1417,MATCH($A83&amp;"|M",MCDM_Checks!$AU$2:$AU$1417,0)),"")</f>
        <v/>
      </c>
      <c r="Y83" s="26">
        <f>IFERROR(INDEX(MCDM_Checks!$U$2:$U$1417,MATCH($A83&amp;"|M",MCDM_Checks!$AU$2:$AU$1417,0)),"")</f>
        <v/>
      </c>
      <c r="Z83" s="14">
        <f>IFERROR(INDEX(MCDM_Checks!$T$2:$T$1417,MATCH($A83&amp;"|V",MCDM_Checks!$AU$2:$AU$1417,0)),"")</f>
        <v/>
      </c>
      <c r="AA83" s="26">
        <f>IFERROR(INDEX(MCDM_Checks!$U$2:$U$1417,MATCH($A83&amp;"|V",MCDM_Checks!$AU$2:$AU$1417,0)),"")</f>
        <v/>
      </c>
      <c r="AB83" s="14">
        <f>IFERROR(INDEX(MCDM_Checks!$T$2:$T$1417,MATCH($A83&amp;"|E",MCDM_Checks!$AU$2:$AU$1417,0)),"")</f>
        <v/>
      </c>
      <c r="AC83" s="26">
        <f>IFERROR(INDEX(MCDM_Checks!$U$2:$U$1417,MATCH($A83&amp;"|E",MCDM_Checks!$AU$2:$AU$1417,0)),"")</f>
        <v/>
      </c>
      <c r="AD83" s="14">
        <f>IF(SUM(IF(AF83="Fail",1,0),IF(AH83="Fail",1,0),IF(AJ83="Fail",1,0),IF(AL83="Fail",1,0))&gt;0,"Ineligible",IF(SUM(IF(AF83="Pass",1,0),IF(AH83="Pass",1,0),IF(AJ83="Pass",1,0),IF(AL83="Pass",1,0))=4,"Eligible","Pending"))</f>
        <v/>
      </c>
      <c r="AE83" s="26">
        <f>IF(COUNTA(AG83,AI83,AK83,AM83)=0,"",IF(SUM(IF(AG83="Fail",1,0),IF(AI83="Fail",1,0),IF(AK83="Fail",1,0),IF(AM83="Fail",1,0))&gt;0,"Ineligible",IF(SUM(IF(AG83="Pass",1,0),IF(AI83="Pass",1,0),IF(AK83="Pass",1,0),IF(AM83="Pass",1,0))=4,"Eligible","Pending")))</f>
        <v/>
      </c>
      <c r="AF83" s="14" t="inlineStr">
        <is>
          <t>Pass</t>
        </is>
      </c>
      <c r="AG83" s="27" t="n"/>
      <c r="AH83" s="14" t="inlineStr">
        <is>
          <t>Pending</t>
        </is>
      </c>
      <c r="AI83" s="27" t="n"/>
      <c r="AJ83" s="14" t="inlineStr">
        <is>
          <t>Pending</t>
        </is>
      </c>
      <c r="AK83" s="27" t="n"/>
      <c r="AL83" s="14" t="inlineStr">
        <is>
          <t>Pending</t>
        </is>
      </c>
      <c r="AM83" s="27" t="n"/>
      <c r="AN83" s="14" t="inlineStr">
        <is>
          <t>Detection</t>
        </is>
      </c>
      <c r="AO83" s="27" t="n"/>
      <c r="AP83" s="14" t="inlineStr">
        <is>
          <t>Mendeley ypm4h4z25c/3</t>
        </is>
      </c>
      <c r="AQ83" s="27" t="n"/>
      <c r="AR83" s="14" t="inlineStr">
        <is>
          <t>RoadDamageVision v3 documents six box classes in China/Spain UAV imagery and explicitly identifies class-country confounding. Partial instance counts are not a complete class table; the origin of each image and version history need verification.</t>
        </is>
      </c>
      <c r="AS83" s="27" t="n"/>
      <c r="AT83" s="14" t="inlineStr">
        <is>
          <t>https://data.mendeley.com/datasets/ypm4h4z25c/3</t>
        </is>
      </c>
      <c r="AU83" s="27" t="n"/>
      <c r="AV83" s="14" t="inlineStr">
        <is>
          <t>2026-09-07</t>
        </is>
      </c>
      <c r="AW83" s="27" t="n"/>
      <c r="AX83" s="27" t="n"/>
      <c r="AY83" s="14">
        <f>SUMIF(MCDM_Checks!$A$2:$A$1417,$A83,MCDM_Checks!$AR$2:$AR$1417)</f>
        <v/>
      </c>
      <c r="AZ83" s="14" t="inlineStr">
        <is>
          <t>G1: chosen release identity. G2: evaluator target/task not yet fixed. G3: no sample opened; rights may be unresolved. G4: no payload/ancestry leakage audit executed. All four gates must Pass for Eligible.</t>
        </is>
      </c>
    </row>
    <row r="84" ht="112" customHeight="1">
      <c r="A84" s="14" t="inlineStr">
        <is>
          <t>DS-083</t>
        </is>
      </c>
      <c r="B84" s="14" t="inlineStr">
        <is>
          <t>RSD-BD: Road Surface Damage Image Dataset from Major Cities of Bangladesh</t>
        </is>
      </c>
      <c r="C84" s="14">
        <f>IF(I84=0,"Unrated",IF(I84=1,"Resolved","Provisional"))</f>
        <v/>
      </c>
      <c r="D84" s="26">
        <f>IF(K84=0,"",IF(AY84&lt;8,"Incomplete/invalid",IF(J84=0,"Unrated",IF(J84=1,"Resolved","Provisional"))))</f>
        <v/>
      </c>
      <c r="E84" s="57">
        <f>SUMIF(MCDM_Checks!$A$2:$A$1417,$A84,MCDM_Checks!$AB$2:$AB$1417)</f>
        <v/>
      </c>
      <c r="F84" s="58">
        <f>IF(AY84=8,SUMIF(MCDM_Checks!$A$2:$A$1417,$A84,MCDM_Checks!$AC$2:$AC$1417),"")</f>
        <v/>
      </c>
      <c r="G84" s="57">
        <f>SUMIF(MCDM_Checks!$A$2:$A$1417,$A84,MCDM_Checks!$AD$2:$AD$1417)</f>
        <v/>
      </c>
      <c r="H84" s="58">
        <f>IF(AY84=8,SUMIF(MCDM_Checks!$A$2:$A$1417,$A84,MCDM_Checks!$AE$2:$AE$1417),"")</f>
        <v/>
      </c>
      <c r="I84" s="55">
        <f>SUMIF(MCDM_Checks!$A$2:$A$1417,$A84,MCDM_Checks!$AF$2:$AF$1417)/100</f>
        <v/>
      </c>
      <c r="J84" s="56">
        <f>IF(AY84=8,SUMIF(MCDM_Checks!$A$2:$A$1417,$A84,MCDM_Checks!$AG$2:$AG$1417)/100,"")</f>
        <v/>
      </c>
      <c r="K84" s="56">
        <f>SUMIF(MCDM_Checks!$A$2:$A$1417,$A84,MCDM_Checks!$AS$2:$AS$1417)/40</f>
        <v/>
      </c>
      <c r="L84" s="59">
        <f>IF(AY84=8,F84-E84,"")</f>
        <v/>
      </c>
      <c r="M84" s="56">
        <f>IF(K84=0,"",SUMIF(MCDM_Checks!$A$2:$A$1417,$A84,MCDM_Checks!$AT$2:$AT$1417)/SUMIF(MCDM_Checks!$A$2:$A$1417,$A84,MCDM_Checks!$AS$2:$AS$1417))</f>
        <v/>
      </c>
      <c r="N84" s="14">
        <f>IFERROR(INDEX(MCDM_Checks!$T$2:$T$1417,MATCH($A84&amp;"|A",MCDM_Checks!$AU$2:$AU$1417,0)),"")</f>
        <v/>
      </c>
      <c r="O84" s="26">
        <f>IFERROR(INDEX(MCDM_Checks!$U$2:$U$1417,MATCH($A84&amp;"|A",MCDM_Checks!$AU$2:$AU$1417,0)),"")</f>
        <v/>
      </c>
      <c r="P84" s="14">
        <f>IFERROR(INDEX(MCDM_Checks!$T$2:$T$1417,MATCH($A84&amp;"|L",MCDM_Checks!$AU$2:$AU$1417,0)),"")</f>
        <v/>
      </c>
      <c r="Q84" s="26">
        <f>IFERROR(INDEX(MCDM_Checks!$U$2:$U$1417,MATCH($A84&amp;"|L",MCDM_Checks!$AU$2:$AU$1417,0)),"")</f>
        <v/>
      </c>
      <c r="R84" s="14">
        <f>IFERROR(INDEX(MCDM_Checks!$T$2:$T$1417,MATCH($A84&amp;"|D",MCDM_Checks!$AU$2:$AU$1417,0)),"")</f>
        <v/>
      </c>
      <c r="S84" s="26">
        <f>IFERROR(INDEX(MCDM_Checks!$U$2:$U$1417,MATCH($A84&amp;"|D",MCDM_Checks!$AU$2:$AU$1417,0)),"")</f>
        <v/>
      </c>
      <c r="T84" s="14">
        <f>IFERROR(INDEX(MCDM_Checks!$T$2:$T$1417,MATCH($A84&amp;"|C",MCDM_Checks!$AU$2:$AU$1417,0)),"")</f>
        <v/>
      </c>
      <c r="U84" s="26">
        <f>IFERROR(INDEX(MCDM_Checks!$U$2:$U$1417,MATCH($A84&amp;"|C",MCDM_Checks!$AU$2:$AU$1417,0)),"")</f>
        <v/>
      </c>
      <c r="V84" s="14">
        <f>IFERROR(INDEX(MCDM_Checks!$T$2:$T$1417,MATCH($A84&amp;"|R",MCDM_Checks!$AU$2:$AU$1417,0)),"")</f>
        <v/>
      </c>
      <c r="W84" s="26">
        <f>IFERROR(INDEX(MCDM_Checks!$U$2:$U$1417,MATCH($A84&amp;"|R",MCDM_Checks!$AU$2:$AU$1417,0)),"")</f>
        <v/>
      </c>
      <c r="X84" s="14">
        <f>IFERROR(INDEX(MCDM_Checks!$T$2:$T$1417,MATCH($A84&amp;"|M",MCDM_Checks!$AU$2:$AU$1417,0)),"")</f>
        <v/>
      </c>
      <c r="Y84" s="26">
        <f>IFERROR(INDEX(MCDM_Checks!$U$2:$U$1417,MATCH($A84&amp;"|M",MCDM_Checks!$AU$2:$AU$1417,0)),"")</f>
        <v/>
      </c>
      <c r="Z84" s="14">
        <f>IFERROR(INDEX(MCDM_Checks!$T$2:$T$1417,MATCH($A84&amp;"|V",MCDM_Checks!$AU$2:$AU$1417,0)),"")</f>
        <v/>
      </c>
      <c r="AA84" s="26">
        <f>IFERROR(INDEX(MCDM_Checks!$U$2:$U$1417,MATCH($A84&amp;"|V",MCDM_Checks!$AU$2:$AU$1417,0)),"")</f>
        <v/>
      </c>
      <c r="AB84" s="14">
        <f>IFERROR(INDEX(MCDM_Checks!$T$2:$T$1417,MATCH($A84&amp;"|E",MCDM_Checks!$AU$2:$AU$1417,0)),"")</f>
        <v/>
      </c>
      <c r="AC84" s="26">
        <f>IFERROR(INDEX(MCDM_Checks!$U$2:$U$1417,MATCH($A84&amp;"|E",MCDM_Checks!$AU$2:$AU$1417,0)),"")</f>
        <v/>
      </c>
      <c r="AD84" s="14">
        <f>IF(SUM(IF(AF84="Fail",1,0),IF(AH84="Fail",1,0),IF(AJ84="Fail",1,0),IF(AL84="Fail",1,0))&gt;0,"Ineligible",IF(SUM(IF(AF84="Pass",1,0),IF(AH84="Pass",1,0),IF(AJ84="Pass",1,0),IF(AL84="Pass",1,0))=4,"Eligible","Pending"))</f>
        <v/>
      </c>
      <c r="AE84" s="26">
        <f>IF(COUNTA(AG84,AI84,AK84,AM84)=0,"",IF(SUM(IF(AG84="Fail",1,0),IF(AI84="Fail",1,0),IF(AK84="Fail",1,0),IF(AM84="Fail",1,0))&gt;0,"Ineligible",IF(SUM(IF(AG84="Pass",1,0),IF(AI84="Pass",1,0),IF(AK84="Pass",1,0),IF(AM84="Pass",1,0))=4,"Eligible","Pending")))</f>
        <v/>
      </c>
      <c r="AF84" s="14" t="inlineStr">
        <is>
          <t>Pass</t>
        </is>
      </c>
      <c r="AG84" s="27" t="n"/>
      <c r="AH84" s="14" t="inlineStr">
        <is>
          <t>Pending</t>
        </is>
      </c>
      <c r="AI84" s="27" t="n"/>
      <c r="AJ84" s="14" t="inlineStr">
        <is>
          <t>Pending</t>
        </is>
      </c>
      <c r="AK84" s="27" t="n"/>
      <c r="AL84" s="14" t="inlineStr">
        <is>
          <t>Pending</t>
        </is>
      </c>
      <c r="AM84" s="27" t="n"/>
      <c r="AN84" s="14" t="inlineStr">
        <is>
          <t>Classification [Claude] | Classification;Benchmarking;Severity assessment (potential use) [GPT]</t>
        </is>
      </c>
      <c r="AO84" s="27" t="n"/>
      <c r="AP84" s="14" t="inlineStr">
        <is>
          <t>Mendeley 745n5wnt7v/1</t>
        </is>
      </c>
      <c r="AQ84" s="27" t="n"/>
      <c r="AR84" s="14" t="inlineStr">
        <is>
          <t>RSD-BD v1 reports 500 images per class in Dhaka, Mymensingh and Chattogram, with varied angles/light. Asphalt Damage remains broad; no engineer-derived condition values or independent capture accounting are shown.</t>
        </is>
      </c>
      <c r="AS84" s="27" t="n"/>
      <c r="AT84" s="14" t="inlineStr">
        <is>
          <t>https://data.mendeley.com/datasets/745n5wnt7v/1</t>
        </is>
      </c>
      <c r="AU84" s="27" t="n"/>
      <c r="AV84" s="14" t="inlineStr">
        <is>
          <t>2026-09-07</t>
        </is>
      </c>
      <c r="AW84" s="27" t="n"/>
      <c r="AX84" s="27" t="n"/>
      <c r="AY84" s="14">
        <f>SUMIF(MCDM_Checks!$A$2:$A$1417,$A84,MCDM_Checks!$AR$2:$AR$1417)</f>
        <v/>
      </c>
      <c r="AZ84" s="14" t="inlineStr">
        <is>
          <t>G1: chosen release identity. G2: evaluator target/task not yet fixed. G3: no sample opened; rights may be unresolved. G4: no payload/ancestry leakage audit executed. All four gates must Pass for Eligible.</t>
        </is>
      </c>
    </row>
    <row r="85" ht="112" customHeight="1">
      <c r="A85" s="14" t="inlineStr">
        <is>
          <t>DS-084</t>
        </is>
      </c>
      <c r="B85" s="14" t="inlineStr">
        <is>
          <t>SDNET2018 (Structural Defects Network 2018)</t>
        </is>
      </c>
      <c r="C85" s="14">
        <f>IF(I85=0,"Unrated",IF(I85=1,"Resolved","Provisional"))</f>
        <v/>
      </c>
      <c r="D85" s="26">
        <f>IF(K85=0,"",IF(AY85&lt;8,"Incomplete/invalid",IF(J85=0,"Unrated",IF(J85=1,"Resolved","Provisional"))))</f>
        <v/>
      </c>
      <c r="E85" s="57">
        <f>SUMIF(MCDM_Checks!$A$2:$A$1417,$A85,MCDM_Checks!$AB$2:$AB$1417)</f>
        <v/>
      </c>
      <c r="F85" s="58">
        <f>IF(AY85=8,SUMIF(MCDM_Checks!$A$2:$A$1417,$A85,MCDM_Checks!$AC$2:$AC$1417),"")</f>
        <v/>
      </c>
      <c r="G85" s="57">
        <f>SUMIF(MCDM_Checks!$A$2:$A$1417,$A85,MCDM_Checks!$AD$2:$AD$1417)</f>
        <v/>
      </c>
      <c r="H85" s="58">
        <f>IF(AY85=8,SUMIF(MCDM_Checks!$A$2:$A$1417,$A85,MCDM_Checks!$AE$2:$AE$1417),"")</f>
        <v/>
      </c>
      <c r="I85" s="55">
        <f>SUMIF(MCDM_Checks!$A$2:$A$1417,$A85,MCDM_Checks!$AF$2:$AF$1417)/100</f>
        <v/>
      </c>
      <c r="J85" s="56">
        <f>IF(AY85=8,SUMIF(MCDM_Checks!$A$2:$A$1417,$A85,MCDM_Checks!$AG$2:$AG$1417)/100,"")</f>
        <v/>
      </c>
      <c r="K85" s="56">
        <f>SUMIF(MCDM_Checks!$A$2:$A$1417,$A85,MCDM_Checks!$AS$2:$AS$1417)/40</f>
        <v/>
      </c>
      <c r="L85" s="59">
        <f>IF(AY85=8,F85-E85,"")</f>
        <v/>
      </c>
      <c r="M85" s="56">
        <f>IF(K85=0,"",SUMIF(MCDM_Checks!$A$2:$A$1417,$A85,MCDM_Checks!$AT$2:$AT$1417)/SUMIF(MCDM_Checks!$A$2:$A$1417,$A85,MCDM_Checks!$AS$2:$AS$1417))</f>
        <v/>
      </c>
      <c r="N85" s="14">
        <f>IFERROR(INDEX(MCDM_Checks!$T$2:$T$1417,MATCH($A85&amp;"|A",MCDM_Checks!$AU$2:$AU$1417,0)),"")</f>
        <v/>
      </c>
      <c r="O85" s="26">
        <f>IFERROR(INDEX(MCDM_Checks!$U$2:$U$1417,MATCH($A85&amp;"|A",MCDM_Checks!$AU$2:$AU$1417,0)),"")</f>
        <v/>
      </c>
      <c r="P85" s="14">
        <f>IFERROR(INDEX(MCDM_Checks!$T$2:$T$1417,MATCH($A85&amp;"|L",MCDM_Checks!$AU$2:$AU$1417,0)),"")</f>
        <v/>
      </c>
      <c r="Q85" s="26">
        <f>IFERROR(INDEX(MCDM_Checks!$U$2:$U$1417,MATCH($A85&amp;"|L",MCDM_Checks!$AU$2:$AU$1417,0)),"")</f>
        <v/>
      </c>
      <c r="R85" s="14">
        <f>IFERROR(INDEX(MCDM_Checks!$T$2:$T$1417,MATCH($A85&amp;"|D",MCDM_Checks!$AU$2:$AU$1417,0)),"")</f>
        <v/>
      </c>
      <c r="S85" s="26">
        <f>IFERROR(INDEX(MCDM_Checks!$U$2:$U$1417,MATCH($A85&amp;"|D",MCDM_Checks!$AU$2:$AU$1417,0)),"")</f>
        <v/>
      </c>
      <c r="T85" s="14">
        <f>IFERROR(INDEX(MCDM_Checks!$T$2:$T$1417,MATCH($A85&amp;"|C",MCDM_Checks!$AU$2:$AU$1417,0)),"")</f>
        <v/>
      </c>
      <c r="U85" s="26">
        <f>IFERROR(INDEX(MCDM_Checks!$U$2:$U$1417,MATCH($A85&amp;"|C",MCDM_Checks!$AU$2:$AU$1417,0)),"")</f>
        <v/>
      </c>
      <c r="V85" s="14">
        <f>IFERROR(INDEX(MCDM_Checks!$T$2:$T$1417,MATCH($A85&amp;"|R",MCDM_Checks!$AU$2:$AU$1417,0)),"")</f>
        <v/>
      </c>
      <c r="W85" s="26">
        <f>IFERROR(INDEX(MCDM_Checks!$U$2:$U$1417,MATCH($A85&amp;"|R",MCDM_Checks!$AU$2:$AU$1417,0)),"")</f>
        <v/>
      </c>
      <c r="X85" s="14">
        <f>IFERROR(INDEX(MCDM_Checks!$T$2:$T$1417,MATCH($A85&amp;"|M",MCDM_Checks!$AU$2:$AU$1417,0)),"")</f>
        <v/>
      </c>
      <c r="Y85" s="26">
        <f>IFERROR(INDEX(MCDM_Checks!$U$2:$U$1417,MATCH($A85&amp;"|M",MCDM_Checks!$AU$2:$AU$1417,0)),"")</f>
        <v/>
      </c>
      <c r="Z85" s="14">
        <f>IFERROR(INDEX(MCDM_Checks!$T$2:$T$1417,MATCH($A85&amp;"|V",MCDM_Checks!$AU$2:$AU$1417,0)),"")</f>
        <v/>
      </c>
      <c r="AA85" s="26">
        <f>IFERROR(INDEX(MCDM_Checks!$U$2:$U$1417,MATCH($A85&amp;"|V",MCDM_Checks!$AU$2:$AU$1417,0)),"")</f>
        <v/>
      </c>
      <c r="AB85" s="14">
        <f>IFERROR(INDEX(MCDM_Checks!$T$2:$T$1417,MATCH($A85&amp;"|E",MCDM_Checks!$AU$2:$AU$1417,0)),"")</f>
        <v/>
      </c>
      <c r="AC85" s="26">
        <f>IFERROR(INDEX(MCDM_Checks!$U$2:$U$1417,MATCH($A85&amp;"|E",MCDM_Checks!$AU$2:$AU$1417,0)),"")</f>
        <v/>
      </c>
      <c r="AD85" s="14">
        <f>IF(SUM(IF(AF85="Fail",1,0),IF(AH85="Fail",1,0),IF(AJ85="Fail",1,0),IF(AL85="Fail",1,0))&gt;0,"Ineligible",IF(SUM(IF(AF85="Pass",1,0),IF(AH85="Pass",1,0),IF(AJ85="Pass",1,0),IF(AL85="Pass",1,0))=4,"Eligible","Pending"))</f>
        <v/>
      </c>
      <c r="AE85" s="26">
        <f>IF(COUNTA(AG85,AI85,AK85,AM85)=0,"",IF(SUM(IF(AG85="Fail",1,0),IF(AI85="Fail",1,0),IF(AK85="Fail",1,0),IF(AM85="Fail",1,0))&gt;0,"Ineligible",IF(SUM(IF(AG85="Pass",1,0),IF(AI85="Pass",1,0),IF(AK85="Pass",1,0),IF(AM85="Pass",1,0))=4,"Eligible","Pending")))</f>
        <v/>
      </c>
      <c r="AF85" s="14" t="inlineStr">
        <is>
          <t>Pass</t>
        </is>
      </c>
      <c r="AG85" s="27" t="n"/>
      <c r="AH85" s="14" t="inlineStr">
        <is>
          <t>Pending</t>
        </is>
      </c>
      <c r="AI85" s="27" t="n"/>
      <c r="AJ85" s="14" t="inlineStr">
        <is>
          <t>Pending</t>
        </is>
      </c>
      <c r="AK85" s="27" t="n"/>
      <c r="AL85" s="14" t="inlineStr">
        <is>
          <t>Pending</t>
        </is>
      </c>
      <c r="AM85" s="27" t="n"/>
      <c r="AN85" s="14" t="inlineStr">
        <is>
          <t>Image classification;Crack detection benchmarking [Claude] | Binary classification;Crack detection [GPT] | classification [Test_Batch]</t>
        </is>
      </c>
      <c r="AO85" s="27" t="n"/>
      <c r="AP85" s="14" t="inlineStr">
        <is>
          <t>DOI 10.15142/T3TD19; archive checksum 677411e784f194422c90f52d9ed0d7c6</t>
        </is>
      </c>
      <c r="AQ85" s="27" t="n"/>
      <c r="AR85" s="14" t="inlineStr">
        <is>
          <t>IDENTITY CORRECTION: the inventory preferred Mendeley DOI belongs to Ozgenel's building dataset, not SDNET2018. This assessment uses the original USU SDNET2018 release 10.15142/T3TD19: 230 source photos (104 pavement), cropped labels, Nikon capture and archive checksum. Preserve the old link for audit; evaluate the pavement subset separately.</t>
        </is>
      </c>
      <c r="AS85" s="27" t="n"/>
      <c r="AT85" s="14" t="inlineStr">
        <is>
          <t>https://digitalcommons.usu.edu/all_datasets/48/</t>
        </is>
      </c>
      <c r="AU85" s="27" t="n"/>
      <c r="AV85" s="14" t="inlineStr">
        <is>
          <t>2026-09-07</t>
        </is>
      </c>
      <c r="AW85" s="27" t="n"/>
      <c r="AX85" s="27" t="n"/>
      <c r="AY85" s="14">
        <f>SUMIF(MCDM_Checks!$A$2:$A$1417,$A85,MCDM_Checks!$AR$2:$AR$1417)</f>
        <v/>
      </c>
      <c r="AZ85" s="14" t="inlineStr">
        <is>
          <t>G1: chosen release identity. G2: evaluator target/task not yet fixed. G3: no sample opened; rights may be unresolved. G4: no payload/ancestry leakage audit executed. All four gates must Pass for Eligible.</t>
        </is>
      </c>
    </row>
    <row r="86" ht="112" customHeight="1">
      <c r="A86" s="14" t="inlineStr">
        <is>
          <t>DS-085</t>
        </is>
      </c>
      <c r="B86" s="14" t="inlineStr">
        <is>
          <t>TRIB Crack Dataset</t>
        </is>
      </c>
      <c r="C86" s="14">
        <f>IF(I86=0,"Unrated",IF(I86=1,"Resolved","Provisional"))</f>
        <v/>
      </c>
      <c r="D86" s="26">
        <f>IF(K86=0,"",IF(AY86&lt;8,"Incomplete/invalid",IF(J86=0,"Unrated",IF(J86=1,"Resolved","Provisional"))))</f>
        <v/>
      </c>
      <c r="E86" s="57">
        <f>SUMIF(MCDM_Checks!$A$2:$A$1417,$A86,MCDM_Checks!$AB$2:$AB$1417)</f>
        <v/>
      </c>
      <c r="F86" s="58">
        <f>IF(AY86=8,SUMIF(MCDM_Checks!$A$2:$A$1417,$A86,MCDM_Checks!$AC$2:$AC$1417),"")</f>
        <v/>
      </c>
      <c r="G86" s="57">
        <f>SUMIF(MCDM_Checks!$A$2:$A$1417,$A86,MCDM_Checks!$AD$2:$AD$1417)</f>
        <v/>
      </c>
      <c r="H86" s="58">
        <f>IF(AY86=8,SUMIF(MCDM_Checks!$A$2:$A$1417,$A86,MCDM_Checks!$AE$2:$AE$1417),"")</f>
        <v/>
      </c>
      <c r="I86" s="55">
        <f>SUMIF(MCDM_Checks!$A$2:$A$1417,$A86,MCDM_Checks!$AF$2:$AF$1417)/100</f>
        <v/>
      </c>
      <c r="J86" s="56">
        <f>IF(AY86=8,SUMIF(MCDM_Checks!$A$2:$A$1417,$A86,MCDM_Checks!$AG$2:$AG$1417)/100,"")</f>
        <v/>
      </c>
      <c r="K86" s="56">
        <f>SUMIF(MCDM_Checks!$A$2:$A$1417,$A86,MCDM_Checks!$AS$2:$AS$1417)/40</f>
        <v/>
      </c>
      <c r="L86" s="59">
        <f>IF(AY86=8,F86-E86,"")</f>
        <v/>
      </c>
      <c r="M86" s="56">
        <f>IF(K86=0,"",SUMIF(MCDM_Checks!$A$2:$A$1417,$A86,MCDM_Checks!$AT$2:$AT$1417)/SUMIF(MCDM_Checks!$A$2:$A$1417,$A86,MCDM_Checks!$AS$2:$AS$1417))</f>
        <v/>
      </c>
      <c r="N86" s="14">
        <f>IFERROR(INDEX(MCDM_Checks!$T$2:$T$1417,MATCH($A86&amp;"|A",MCDM_Checks!$AU$2:$AU$1417,0)),"")</f>
        <v/>
      </c>
      <c r="O86" s="26">
        <f>IFERROR(INDEX(MCDM_Checks!$U$2:$U$1417,MATCH($A86&amp;"|A",MCDM_Checks!$AU$2:$AU$1417,0)),"")</f>
        <v/>
      </c>
      <c r="P86" s="14">
        <f>IFERROR(INDEX(MCDM_Checks!$T$2:$T$1417,MATCH($A86&amp;"|L",MCDM_Checks!$AU$2:$AU$1417,0)),"")</f>
        <v/>
      </c>
      <c r="Q86" s="26">
        <f>IFERROR(INDEX(MCDM_Checks!$U$2:$U$1417,MATCH($A86&amp;"|L",MCDM_Checks!$AU$2:$AU$1417,0)),"")</f>
        <v/>
      </c>
      <c r="R86" s="14">
        <f>IFERROR(INDEX(MCDM_Checks!$T$2:$T$1417,MATCH($A86&amp;"|D",MCDM_Checks!$AU$2:$AU$1417,0)),"")</f>
        <v/>
      </c>
      <c r="S86" s="26">
        <f>IFERROR(INDEX(MCDM_Checks!$U$2:$U$1417,MATCH($A86&amp;"|D",MCDM_Checks!$AU$2:$AU$1417,0)),"")</f>
        <v/>
      </c>
      <c r="T86" s="14">
        <f>IFERROR(INDEX(MCDM_Checks!$T$2:$T$1417,MATCH($A86&amp;"|C",MCDM_Checks!$AU$2:$AU$1417,0)),"")</f>
        <v/>
      </c>
      <c r="U86" s="26">
        <f>IFERROR(INDEX(MCDM_Checks!$U$2:$U$1417,MATCH($A86&amp;"|C",MCDM_Checks!$AU$2:$AU$1417,0)),"")</f>
        <v/>
      </c>
      <c r="V86" s="14">
        <f>IFERROR(INDEX(MCDM_Checks!$T$2:$T$1417,MATCH($A86&amp;"|R",MCDM_Checks!$AU$2:$AU$1417,0)),"")</f>
        <v/>
      </c>
      <c r="W86" s="26">
        <f>IFERROR(INDEX(MCDM_Checks!$U$2:$U$1417,MATCH($A86&amp;"|R",MCDM_Checks!$AU$2:$AU$1417,0)),"")</f>
        <v/>
      </c>
      <c r="X86" s="14">
        <f>IFERROR(INDEX(MCDM_Checks!$T$2:$T$1417,MATCH($A86&amp;"|M",MCDM_Checks!$AU$2:$AU$1417,0)),"")</f>
        <v/>
      </c>
      <c r="Y86" s="26">
        <f>IFERROR(INDEX(MCDM_Checks!$U$2:$U$1417,MATCH($A86&amp;"|M",MCDM_Checks!$AU$2:$AU$1417,0)),"")</f>
        <v/>
      </c>
      <c r="Z86" s="14">
        <f>IFERROR(INDEX(MCDM_Checks!$T$2:$T$1417,MATCH($A86&amp;"|V",MCDM_Checks!$AU$2:$AU$1417,0)),"")</f>
        <v/>
      </c>
      <c r="AA86" s="26">
        <f>IFERROR(INDEX(MCDM_Checks!$U$2:$U$1417,MATCH($A86&amp;"|V",MCDM_Checks!$AU$2:$AU$1417,0)),"")</f>
        <v/>
      </c>
      <c r="AB86" s="14">
        <f>IFERROR(INDEX(MCDM_Checks!$T$2:$T$1417,MATCH($A86&amp;"|E",MCDM_Checks!$AU$2:$AU$1417,0)),"")</f>
        <v/>
      </c>
      <c r="AC86" s="26">
        <f>IFERROR(INDEX(MCDM_Checks!$U$2:$U$1417,MATCH($A86&amp;"|E",MCDM_Checks!$AU$2:$AU$1417,0)),"")</f>
        <v/>
      </c>
      <c r="AD86" s="14">
        <f>IF(SUM(IF(AF86="Fail",1,0),IF(AH86="Fail",1,0),IF(AJ86="Fail",1,0),IF(AL86="Fail",1,0))&gt;0,"Ineligible",IF(SUM(IF(AF86="Pass",1,0),IF(AH86="Pass",1,0),IF(AJ86="Pass",1,0),IF(AL86="Pass",1,0))=4,"Eligible","Pending"))</f>
        <v/>
      </c>
      <c r="AE86" s="26">
        <f>IF(COUNTA(AG86,AI86,AK86,AM86)=0,"",IF(SUM(IF(AG86="Fail",1,0),IF(AI86="Fail",1,0),IF(AK86="Fail",1,0),IF(AM86="Fail",1,0))&gt;0,"Ineligible",IF(SUM(IF(AG86="Pass",1,0),IF(AI86="Pass",1,0),IF(AK86="Pass",1,0),IF(AM86="Pass",1,0))=4,"Eligible","Pending")))</f>
        <v/>
      </c>
      <c r="AF86" s="14" t="inlineStr">
        <is>
          <t>Pass</t>
        </is>
      </c>
      <c r="AG86" s="27" t="n"/>
      <c r="AH86" s="14" t="inlineStr">
        <is>
          <t>Pending</t>
        </is>
      </c>
      <c r="AI86" s="27" t="n"/>
      <c r="AJ86" s="14" t="inlineStr">
        <is>
          <t>Pending</t>
        </is>
      </c>
      <c r="AK86" s="27" t="n"/>
      <c r="AL86" s="14" t="inlineStr">
        <is>
          <t>Pending</t>
        </is>
      </c>
      <c r="AM86" s="27" t="n"/>
      <c r="AN86" s="14" t="inlineStr">
        <is>
          <t>Detection; Classification</t>
        </is>
      </c>
      <c r="AO86" s="27" t="n"/>
      <c r="AP86" s="14" t="inlineStr">
        <is>
          <t>Mendeley gd5t95rv5t/1</t>
        </is>
      </c>
      <c r="AQ86" s="27" t="n"/>
      <c r="AR86" s="14" t="inlineStr">
        <is>
          <t>TRIB v1 separates 137 captured images from augmented 256-pixel tiles and describes seven Bucharest streets and three times of day. Naming crack types does not establish released labels; annotation files remain unknown.</t>
        </is>
      </c>
      <c r="AS86" s="27" t="n"/>
      <c r="AT86" s="14" t="inlineStr">
        <is>
          <t>https://data.mendeley.com/datasets/gd5t95rv5t/1</t>
        </is>
      </c>
      <c r="AU86" s="27" t="n"/>
      <c r="AV86" s="14" t="inlineStr">
        <is>
          <t>2026-09-07</t>
        </is>
      </c>
      <c r="AW86" s="27" t="n"/>
      <c r="AX86" s="27" t="n"/>
      <c r="AY86" s="14">
        <f>SUMIF(MCDM_Checks!$A$2:$A$1417,$A86,MCDM_Checks!$AR$2:$AR$1417)</f>
        <v/>
      </c>
      <c r="AZ86" s="14" t="inlineStr">
        <is>
          <t>G1: chosen release identity. G2: evaluator target/task not yet fixed. G3: no sample opened; rights may be unresolved. G4: no payload/ancestry leakage audit executed. All four gates must Pass for Eligible.</t>
        </is>
      </c>
    </row>
    <row r="87" ht="112" customHeight="1">
      <c r="A87" s="14" t="inlineStr">
        <is>
          <t>DS-086</t>
        </is>
      </c>
      <c r="B87" s="14" t="inlineStr">
        <is>
          <t>UAV Dataset for Automated Road Surface Degradation Detection in Real-World Conditions</t>
        </is>
      </c>
      <c r="C87" s="14">
        <f>IF(I87=0,"Unrated",IF(I87=1,"Resolved","Provisional"))</f>
        <v/>
      </c>
      <c r="D87" s="26">
        <f>IF(K87=0,"",IF(AY87&lt;8,"Incomplete/invalid",IF(J87=0,"Unrated",IF(J87=1,"Resolved","Provisional"))))</f>
        <v/>
      </c>
      <c r="E87" s="57">
        <f>SUMIF(MCDM_Checks!$A$2:$A$1417,$A87,MCDM_Checks!$AB$2:$AB$1417)</f>
        <v/>
      </c>
      <c r="F87" s="58">
        <f>IF(AY87=8,SUMIF(MCDM_Checks!$A$2:$A$1417,$A87,MCDM_Checks!$AC$2:$AC$1417),"")</f>
        <v/>
      </c>
      <c r="G87" s="57">
        <f>SUMIF(MCDM_Checks!$A$2:$A$1417,$A87,MCDM_Checks!$AD$2:$AD$1417)</f>
        <v/>
      </c>
      <c r="H87" s="58">
        <f>IF(AY87=8,SUMIF(MCDM_Checks!$A$2:$A$1417,$A87,MCDM_Checks!$AE$2:$AE$1417),"")</f>
        <v/>
      </c>
      <c r="I87" s="55">
        <f>SUMIF(MCDM_Checks!$A$2:$A$1417,$A87,MCDM_Checks!$AF$2:$AF$1417)/100</f>
        <v/>
      </c>
      <c r="J87" s="56">
        <f>IF(AY87=8,SUMIF(MCDM_Checks!$A$2:$A$1417,$A87,MCDM_Checks!$AG$2:$AG$1417)/100,"")</f>
        <v/>
      </c>
      <c r="K87" s="56">
        <f>SUMIF(MCDM_Checks!$A$2:$A$1417,$A87,MCDM_Checks!$AS$2:$AS$1417)/40</f>
        <v/>
      </c>
      <c r="L87" s="59">
        <f>IF(AY87=8,F87-E87,"")</f>
        <v/>
      </c>
      <c r="M87" s="56">
        <f>IF(K87=0,"",SUMIF(MCDM_Checks!$A$2:$A$1417,$A87,MCDM_Checks!$AT$2:$AT$1417)/SUMIF(MCDM_Checks!$A$2:$A$1417,$A87,MCDM_Checks!$AS$2:$AS$1417))</f>
        <v/>
      </c>
      <c r="N87" s="14">
        <f>IFERROR(INDEX(MCDM_Checks!$T$2:$T$1417,MATCH($A87&amp;"|A",MCDM_Checks!$AU$2:$AU$1417,0)),"")</f>
        <v/>
      </c>
      <c r="O87" s="26">
        <f>IFERROR(INDEX(MCDM_Checks!$U$2:$U$1417,MATCH($A87&amp;"|A",MCDM_Checks!$AU$2:$AU$1417,0)),"")</f>
        <v/>
      </c>
      <c r="P87" s="14">
        <f>IFERROR(INDEX(MCDM_Checks!$T$2:$T$1417,MATCH($A87&amp;"|L",MCDM_Checks!$AU$2:$AU$1417,0)),"")</f>
        <v/>
      </c>
      <c r="Q87" s="26">
        <f>IFERROR(INDEX(MCDM_Checks!$U$2:$U$1417,MATCH($A87&amp;"|L",MCDM_Checks!$AU$2:$AU$1417,0)),"")</f>
        <v/>
      </c>
      <c r="R87" s="14">
        <f>IFERROR(INDEX(MCDM_Checks!$T$2:$T$1417,MATCH($A87&amp;"|D",MCDM_Checks!$AU$2:$AU$1417,0)),"")</f>
        <v/>
      </c>
      <c r="S87" s="26">
        <f>IFERROR(INDEX(MCDM_Checks!$U$2:$U$1417,MATCH($A87&amp;"|D",MCDM_Checks!$AU$2:$AU$1417,0)),"")</f>
        <v/>
      </c>
      <c r="T87" s="14">
        <f>IFERROR(INDEX(MCDM_Checks!$T$2:$T$1417,MATCH($A87&amp;"|C",MCDM_Checks!$AU$2:$AU$1417,0)),"")</f>
        <v/>
      </c>
      <c r="U87" s="26">
        <f>IFERROR(INDEX(MCDM_Checks!$U$2:$U$1417,MATCH($A87&amp;"|C",MCDM_Checks!$AU$2:$AU$1417,0)),"")</f>
        <v/>
      </c>
      <c r="V87" s="14">
        <f>IFERROR(INDEX(MCDM_Checks!$T$2:$T$1417,MATCH($A87&amp;"|R",MCDM_Checks!$AU$2:$AU$1417,0)),"")</f>
        <v/>
      </c>
      <c r="W87" s="26">
        <f>IFERROR(INDEX(MCDM_Checks!$U$2:$U$1417,MATCH($A87&amp;"|R",MCDM_Checks!$AU$2:$AU$1417,0)),"")</f>
        <v/>
      </c>
      <c r="X87" s="14">
        <f>IFERROR(INDEX(MCDM_Checks!$T$2:$T$1417,MATCH($A87&amp;"|M",MCDM_Checks!$AU$2:$AU$1417,0)),"")</f>
        <v/>
      </c>
      <c r="Y87" s="26">
        <f>IFERROR(INDEX(MCDM_Checks!$U$2:$U$1417,MATCH($A87&amp;"|M",MCDM_Checks!$AU$2:$AU$1417,0)),"")</f>
        <v/>
      </c>
      <c r="Z87" s="14">
        <f>IFERROR(INDEX(MCDM_Checks!$T$2:$T$1417,MATCH($A87&amp;"|V",MCDM_Checks!$AU$2:$AU$1417,0)),"")</f>
        <v/>
      </c>
      <c r="AA87" s="26">
        <f>IFERROR(INDEX(MCDM_Checks!$U$2:$U$1417,MATCH($A87&amp;"|V",MCDM_Checks!$AU$2:$AU$1417,0)),"")</f>
        <v/>
      </c>
      <c r="AB87" s="14">
        <f>IFERROR(INDEX(MCDM_Checks!$T$2:$T$1417,MATCH($A87&amp;"|E",MCDM_Checks!$AU$2:$AU$1417,0)),"")</f>
        <v/>
      </c>
      <c r="AC87" s="26">
        <f>IFERROR(INDEX(MCDM_Checks!$U$2:$U$1417,MATCH($A87&amp;"|E",MCDM_Checks!$AU$2:$AU$1417,0)),"")</f>
        <v/>
      </c>
      <c r="AD87" s="14">
        <f>IF(SUM(IF(AF87="Fail",1,0),IF(AH87="Fail",1,0),IF(AJ87="Fail",1,0),IF(AL87="Fail",1,0))&gt;0,"Ineligible",IF(SUM(IF(AF87="Pass",1,0),IF(AH87="Pass",1,0),IF(AJ87="Pass",1,0),IF(AL87="Pass",1,0))=4,"Eligible","Pending"))</f>
        <v/>
      </c>
      <c r="AE87" s="26">
        <f>IF(COUNTA(AG87,AI87,AK87,AM87)=0,"",IF(SUM(IF(AG87="Fail",1,0),IF(AI87="Fail",1,0),IF(AK87="Fail",1,0),IF(AM87="Fail",1,0))&gt;0,"Ineligible",IF(SUM(IF(AG87="Pass",1,0),IF(AI87="Pass",1,0),IF(AK87="Pass",1,0),IF(AM87="Pass",1,0))=4,"Eligible","Pending")))</f>
        <v/>
      </c>
      <c r="AF87" s="14" t="inlineStr">
        <is>
          <t>Pass</t>
        </is>
      </c>
      <c r="AG87" s="27" t="n"/>
      <c r="AH87" s="14" t="inlineStr">
        <is>
          <t>Pending</t>
        </is>
      </c>
      <c r="AI87" s="27" t="n"/>
      <c r="AJ87" s="14" t="inlineStr">
        <is>
          <t>Pending</t>
        </is>
      </c>
      <c r="AK87" s="27" t="n"/>
      <c r="AL87" s="14" t="inlineStr">
        <is>
          <t>Pending</t>
        </is>
      </c>
      <c r="AM87" s="27" t="n"/>
      <c r="AN87" s="14" t="inlineStr">
        <is>
          <t>Detection</t>
        </is>
      </c>
      <c r="AO87" s="27" t="n"/>
      <c r="AP87" s="14" t="inlineStr">
        <is>
          <t>Mendeley c6f2b7mx9t/1</t>
        </is>
      </c>
      <c r="AQ87" s="27" t="n"/>
      <c r="AR87" s="14" t="inlineStr">
        <is>
          <t>The v1 RoadAnomaly-YOLO description lists eight classes and 11,024 images with split counts. Collection country, independent captures and annotation review are not documented; the differing internal title is retained as an alias issue.</t>
        </is>
      </c>
      <c r="AS87" s="27" t="n"/>
      <c r="AT87" s="14" t="inlineStr">
        <is>
          <t>https://data.mendeley.com/datasets/c6f2b7mx9t/1</t>
        </is>
      </c>
      <c r="AU87" s="27" t="n"/>
      <c r="AV87" s="14" t="inlineStr">
        <is>
          <t>2026-09-07</t>
        </is>
      </c>
      <c r="AW87" s="27" t="n"/>
      <c r="AX87" s="27" t="n"/>
      <c r="AY87" s="14">
        <f>SUMIF(MCDM_Checks!$A$2:$A$1417,$A87,MCDM_Checks!$AR$2:$AR$1417)</f>
        <v/>
      </c>
      <c r="AZ87" s="14" t="inlineStr">
        <is>
          <t>G1: chosen release identity. G2: evaluator target/task not yet fixed. G3: no sample opened; rights may be unresolved. G4: no payload/ancestry leakage audit executed. All four gates must Pass for Eligible.</t>
        </is>
      </c>
    </row>
    <row r="88" ht="112" customHeight="1">
      <c r="A88" s="14" t="inlineStr">
        <is>
          <t>DS-087</t>
        </is>
      </c>
      <c r="B88" s="14" t="inlineStr">
        <is>
          <t>BLACrack</t>
        </is>
      </c>
      <c r="C88" s="14">
        <f>IF(I88=0,"Unrated",IF(I88=1,"Resolved","Provisional"))</f>
        <v/>
      </c>
      <c r="D88" s="26">
        <f>IF(K88=0,"",IF(AY88&lt;8,"Incomplete/invalid",IF(J88=0,"Unrated",IF(J88=1,"Resolved","Provisional"))))</f>
        <v/>
      </c>
      <c r="E88" s="57">
        <f>SUMIF(MCDM_Checks!$A$2:$A$1417,$A88,MCDM_Checks!$AB$2:$AB$1417)</f>
        <v/>
      </c>
      <c r="F88" s="58">
        <f>IF(AY88=8,SUMIF(MCDM_Checks!$A$2:$A$1417,$A88,MCDM_Checks!$AC$2:$AC$1417),"")</f>
        <v/>
      </c>
      <c r="G88" s="57">
        <f>SUMIF(MCDM_Checks!$A$2:$A$1417,$A88,MCDM_Checks!$AD$2:$AD$1417)</f>
        <v/>
      </c>
      <c r="H88" s="58">
        <f>IF(AY88=8,SUMIF(MCDM_Checks!$A$2:$A$1417,$A88,MCDM_Checks!$AE$2:$AE$1417),"")</f>
        <v/>
      </c>
      <c r="I88" s="55">
        <f>SUMIF(MCDM_Checks!$A$2:$A$1417,$A88,MCDM_Checks!$AF$2:$AF$1417)/100</f>
        <v/>
      </c>
      <c r="J88" s="56">
        <f>IF(AY88=8,SUMIF(MCDM_Checks!$A$2:$A$1417,$A88,MCDM_Checks!$AG$2:$AG$1417)/100,"")</f>
        <v/>
      </c>
      <c r="K88" s="56">
        <f>SUMIF(MCDM_Checks!$A$2:$A$1417,$A88,MCDM_Checks!$AS$2:$AS$1417)/40</f>
        <v/>
      </c>
      <c r="L88" s="59">
        <f>IF(AY88=8,F88-E88,"")</f>
        <v/>
      </c>
      <c r="M88" s="56">
        <f>IF(K88=0,"",SUMIF(MCDM_Checks!$A$2:$A$1417,$A88,MCDM_Checks!$AT$2:$AT$1417)/SUMIF(MCDM_Checks!$A$2:$A$1417,$A88,MCDM_Checks!$AS$2:$AS$1417))</f>
        <v/>
      </c>
      <c r="N88" s="14">
        <f>IFERROR(INDEX(MCDM_Checks!$T$2:$T$1417,MATCH($A88&amp;"|A",MCDM_Checks!$AU$2:$AU$1417,0)),"")</f>
        <v/>
      </c>
      <c r="O88" s="26">
        <f>IFERROR(INDEX(MCDM_Checks!$U$2:$U$1417,MATCH($A88&amp;"|A",MCDM_Checks!$AU$2:$AU$1417,0)),"")</f>
        <v/>
      </c>
      <c r="P88" s="14">
        <f>IFERROR(INDEX(MCDM_Checks!$T$2:$T$1417,MATCH($A88&amp;"|L",MCDM_Checks!$AU$2:$AU$1417,0)),"")</f>
        <v/>
      </c>
      <c r="Q88" s="26">
        <f>IFERROR(INDEX(MCDM_Checks!$U$2:$U$1417,MATCH($A88&amp;"|L",MCDM_Checks!$AU$2:$AU$1417,0)),"")</f>
        <v/>
      </c>
      <c r="R88" s="14">
        <f>IFERROR(INDEX(MCDM_Checks!$T$2:$T$1417,MATCH($A88&amp;"|D",MCDM_Checks!$AU$2:$AU$1417,0)),"")</f>
        <v/>
      </c>
      <c r="S88" s="26">
        <f>IFERROR(INDEX(MCDM_Checks!$U$2:$U$1417,MATCH($A88&amp;"|D",MCDM_Checks!$AU$2:$AU$1417,0)),"")</f>
        <v/>
      </c>
      <c r="T88" s="14">
        <f>IFERROR(INDEX(MCDM_Checks!$T$2:$T$1417,MATCH($A88&amp;"|C",MCDM_Checks!$AU$2:$AU$1417,0)),"")</f>
        <v/>
      </c>
      <c r="U88" s="26">
        <f>IFERROR(INDEX(MCDM_Checks!$U$2:$U$1417,MATCH($A88&amp;"|C",MCDM_Checks!$AU$2:$AU$1417,0)),"")</f>
        <v/>
      </c>
      <c r="V88" s="14">
        <f>IFERROR(INDEX(MCDM_Checks!$T$2:$T$1417,MATCH($A88&amp;"|R",MCDM_Checks!$AU$2:$AU$1417,0)),"")</f>
        <v/>
      </c>
      <c r="W88" s="26">
        <f>IFERROR(INDEX(MCDM_Checks!$U$2:$U$1417,MATCH($A88&amp;"|R",MCDM_Checks!$AU$2:$AU$1417,0)),"")</f>
        <v/>
      </c>
      <c r="X88" s="14">
        <f>IFERROR(INDEX(MCDM_Checks!$T$2:$T$1417,MATCH($A88&amp;"|M",MCDM_Checks!$AU$2:$AU$1417,0)),"")</f>
        <v/>
      </c>
      <c r="Y88" s="26">
        <f>IFERROR(INDEX(MCDM_Checks!$U$2:$U$1417,MATCH($A88&amp;"|M",MCDM_Checks!$AU$2:$AU$1417,0)),"")</f>
        <v/>
      </c>
      <c r="Z88" s="14">
        <f>IFERROR(INDEX(MCDM_Checks!$T$2:$T$1417,MATCH($A88&amp;"|V",MCDM_Checks!$AU$2:$AU$1417,0)),"")</f>
        <v/>
      </c>
      <c r="AA88" s="26">
        <f>IFERROR(INDEX(MCDM_Checks!$U$2:$U$1417,MATCH($A88&amp;"|V",MCDM_Checks!$AU$2:$AU$1417,0)),"")</f>
        <v/>
      </c>
      <c r="AB88" s="14">
        <f>IFERROR(INDEX(MCDM_Checks!$T$2:$T$1417,MATCH($A88&amp;"|E",MCDM_Checks!$AU$2:$AU$1417,0)),"")</f>
        <v/>
      </c>
      <c r="AC88" s="26">
        <f>IFERROR(INDEX(MCDM_Checks!$U$2:$U$1417,MATCH($A88&amp;"|E",MCDM_Checks!$AU$2:$AU$1417,0)),"")</f>
        <v/>
      </c>
      <c r="AD88" s="14">
        <f>IF(SUM(IF(AF88="Fail",1,0),IF(AH88="Fail",1,0),IF(AJ88="Fail",1,0),IF(AL88="Fail",1,0))&gt;0,"Ineligible",IF(SUM(IF(AF88="Pass",1,0),IF(AH88="Pass",1,0),IF(AJ88="Pass",1,0),IF(AL88="Pass",1,0))=4,"Eligible","Pending"))</f>
        <v/>
      </c>
      <c r="AE88" s="26">
        <f>IF(COUNTA(AG88,AI88,AK88,AM88)=0,"",IF(SUM(IF(AG88="Fail",1,0),IF(AI88="Fail",1,0),IF(AK88="Fail",1,0),IF(AM88="Fail",1,0))&gt;0,"Ineligible",IF(SUM(IF(AG88="Pass",1,0),IF(AI88="Pass",1,0),IF(AK88="Pass",1,0),IF(AM88="Pass",1,0))=4,"Eligible","Pending")))</f>
        <v/>
      </c>
      <c r="AF88" s="14" t="inlineStr">
        <is>
          <t>Pass</t>
        </is>
      </c>
      <c r="AG88" s="27" t="n"/>
      <c r="AH88" s="14" t="inlineStr">
        <is>
          <t>Pending</t>
        </is>
      </c>
      <c r="AI88" s="27" t="n"/>
      <c r="AJ88" s="14" t="inlineStr">
        <is>
          <t>Pending</t>
        </is>
      </c>
      <c r="AK88" s="27" t="n"/>
      <c r="AL88" s="14" t="inlineStr">
        <is>
          <t>Pending</t>
        </is>
      </c>
      <c r="AM88" s="27" t="n"/>
      <c r="AN88" s="14" t="inlineStr">
        <is>
          <t>Semantic_Segmentation</t>
        </is>
      </c>
      <c r="AO88" s="27" t="n"/>
      <c r="AP88" s="14" t="inlineStr">
        <is>
          <t>f6706e2649a9251a05c83ac8fa6a8cb8c270c929</t>
        </is>
      </c>
      <c r="AQ88" s="27" t="n"/>
      <c r="AR88" s="14" t="inlineStr">
        <is>
          <t>BLACrack's current card states public release awaits paper acceptance; only metadata/example is in the file list. It describes 730 images and illumination subsets, multiple annotators and consistency selection, but no correction or reliability audit. Prospective licensing is not treated as a released-data license test.</t>
        </is>
      </c>
      <c r="AS88" s="27" t="n"/>
      <c r="AT88" s="14" t="inlineStr">
        <is>
          <t>https://huggingface.co/datasets/lambert1862/BLACrack</t>
        </is>
      </c>
      <c r="AU88" s="27" t="n"/>
      <c r="AV88" s="14" t="inlineStr">
        <is>
          <t>2026-09-07</t>
        </is>
      </c>
      <c r="AW88" s="27" t="n"/>
      <c r="AX88" s="27" t="n"/>
      <c r="AY88" s="14">
        <f>SUMIF(MCDM_Checks!$A$2:$A$1417,$A88,MCDM_Checks!$AR$2:$AR$1417)</f>
        <v/>
      </c>
      <c r="AZ88" s="14" t="inlineStr">
        <is>
          <t>G1: chosen release identity. G2: evaluator target/task not yet fixed. G3: no sample opened; rights may be unresolved. G4: no payload/ancestry leakage audit executed. All four gates must Pass for Eligible.</t>
        </is>
      </c>
    </row>
    <row r="89" ht="112" customHeight="1">
      <c r="A89" s="14" t="inlineStr">
        <is>
          <t>DS-088</t>
        </is>
      </c>
      <c r="B89" s="14" t="inlineStr">
        <is>
          <t>Chrisathy/LCSD (Low-light Crack Segmentation Dataset)</t>
        </is>
      </c>
      <c r="C89" s="14">
        <f>IF(I89=0,"Unrated",IF(I89=1,"Resolved","Provisional"))</f>
        <v/>
      </c>
      <c r="D89" s="26">
        <f>IF(K89=0,"",IF(AY89&lt;8,"Incomplete/invalid",IF(J89=0,"Unrated",IF(J89=1,"Resolved","Provisional"))))</f>
        <v/>
      </c>
      <c r="E89" s="57">
        <f>SUMIF(MCDM_Checks!$A$2:$A$1417,$A89,MCDM_Checks!$AB$2:$AB$1417)</f>
        <v/>
      </c>
      <c r="F89" s="58">
        <f>IF(AY89=8,SUMIF(MCDM_Checks!$A$2:$A$1417,$A89,MCDM_Checks!$AC$2:$AC$1417),"")</f>
        <v/>
      </c>
      <c r="G89" s="57">
        <f>SUMIF(MCDM_Checks!$A$2:$A$1417,$A89,MCDM_Checks!$AD$2:$AD$1417)</f>
        <v/>
      </c>
      <c r="H89" s="58">
        <f>IF(AY89=8,SUMIF(MCDM_Checks!$A$2:$A$1417,$A89,MCDM_Checks!$AE$2:$AE$1417),"")</f>
        <v/>
      </c>
      <c r="I89" s="55">
        <f>SUMIF(MCDM_Checks!$A$2:$A$1417,$A89,MCDM_Checks!$AF$2:$AF$1417)/100</f>
        <v/>
      </c>
      <c r="J89" s="56">
        <f>IF(AY89=8,SUMIF(MCDM_Checks!$A$2:$A$1417,$A89,MCDM_Checks!$AG$2:$AG$1417)/100,"")</f>
        <v/>
      </c>
      <c r="K89" s="56">
        <f>SUMIF(MCDM_Checks!$A$2:$A$1417,$A89,MCDM_Checks!$AS$2:$AS$1417)/40</f>
        <v/>
      </c>
      <c r="L89" s="59">
        <f>IF(AY89=8,F89-E89,"")</f>
        <v/>
      </c>
      <c r="M89" s="56">
        <f>IF(K89=0,"",SUMIF(MCDM_Checks!$A$2:$A$1417,$A89,MCDM_Checks!$AT$2:$AT$1417)/SUMIF(MCDM_Checks!$A$2:$A$1417,$A89,MCDM_Checks!$AS$2:$AS$1417))</f>
        <v/>
      </c>
      <c r="N89" s="14">
        <f>IFERROR(INDEX(MCDM_Checks!$T$2:$T$1417,MATCH($A89&amp;"|A",MCDM_Checks!$AU$2:$AU$1417,0)),"")</f>
        <v/>
      </c>
      <c r="O89" s="26">
        <f>IFERROR(INDEX(MCDM_Checks!$U$2:$U$1417,MATCH($A89&amp;"|A",MCDM_Checks!$AU$2:$AU$1417,0)),"")</f>
        <v/>
      </c>
      <c r="P89" s="14">
        <f>IFERROR(INDEX(MCDM_Checks!$T$2:$T$1417,MATCH($A89&amp;"|L",MCDM_Checks!$AU$2:$AU$1417,0)),"")</f>
        <v/>
      </c>
      <c r="Q89" s="26">
        <f>IFERROR(INDEX(MCDM_Checks!$U$2:$U$1417,MATCH($A89&amp;"|L",MCDM_Checks!$AU$2:$AU$1417,0)),"")</f>
        <v/>
      </c>
      <c r="R89" s="14">
        <f>IFERROR(INDEX(MCDM_Checks!$T$2:$T$1417,MATCH($A89&amp;"|D",MCDM_Checks!$AU$2:$AU$1417,0)),"")</f>
        <v/>
      </c>
      <c r="S89" s="26">
        <f>IFERROR(INDEX(MCDM_Checks!$U$2:$U$1417,MATCH($A89&amp;"|D",MCDM_Checks!$AU$2:$AU$1417,0)),"")</f>
        <v/>
      </c>
      <c r="T89" s="14">
        <f>IFERROR(INDEX(MCDM_Checks!$T$2:$T$1417,MATCH($A89&amp;"|C",MCDM_Checks!$AU$2:$AU$1417,0)),"")</f>
        <v/>
      </c>
      <c r="U89" s="26">
        <f>IFERROR(INDEX(MCDM_Checks!$U$2:$U$1417,MATCH($A89&amp;"|C",MCDM_Checks!$AU$2:$AU$1417,0)),"")</f>
        <v/>
      </c>
      <c r="V89" s="14">
        <f>IFERROR(INDEX(MCDM_Checks!$T$2:$T$1417,MATCH($A89&amp;"|R",MCDM_Checks!$AU$2:$AU$1417,0)),"")</f>
        <v/>
      </c>
      <c r="W89" s="26">
        <f>IFERROR(INDEX(MCDM_Checks!$U$2:$U$1417,MATCH($A89&amp;"|R",MCDM_Checks!$AU$2:$AU$1417,0)),"")</f>
        <v/>
      </c>
      <c r="X89" s="14">
        <f>IFERROR(INDEX(MCDM_Checks!$T$2:$T$1417,MATCH($A89&amp;"|M",MCDM_Checks!$AU$2:$AU$1417,0)),"")</f>
        <v/>
      </c>
      <c r="Y89" s="26">
        <f>IFERROR(INDEX(MCDM_Checks!$U$2:$U$1417,MATCH($A89&amp;"|M",MCDM_Checks!$AU$2:$AU$1417,0)),"")</f>
        <v/>
      </c>
      <c r="Z89" s="14">
        <f>IFERROR(INDEX(MCDM_Checks!$T$2:$T$1417,MATCH($A89&amp;"|V",MCDM_Checks!$AU$2:$AU$1417,0)),"")</f>
        <v/>
      </c>
      <c r="AA89" s="26">
        <f>IFERROR(INDEX(MCDM_Checks!$U$2:$U$1417,MATCH($A89&amp;"|V",MCDM_Checks!$AU$2:$AU$1417,0)),"")</f>
        <v/>
      </c>
      <c r="AB89" s="14">
        <f>IFERROR(INDEX(MCDM_Checks!$T$2:$T$1417,MATCH($A89&amp;"|E",MCDM_Checks!$AU$2:$AU$1417,0)),"")</f>
        <v/>
      </c>
      <c r="AC89" s="26">
        <f>IFERROR(INDEX(MCDM_Checks!$U$2:$U$1417,MATCH($A89&amp;"|E",MCDM_Checks!$AU$2:$AU$1417,0)),"")</f>
        <v/>
      </c>
      <c r="AD89" s="14">
        <f>IF(SUM(IF(AF89="Fail",1,0),IF(AH89="Fail",1,0),IF(AJ89="Fail",1,0),IF(AL89="Fail",1,0))&gt;0,"Ineligible",IF(SUM(IF(AF89="Pass",1,0),IF(AH89="Pass",1,0),IF(AJ89="Pass",1,0),IF(AL89="Pass",1,0))=4,"Eligible","Pending"))</f>
        <v/>
      </c>
      <c r="AE89" s="26">
        <f>IF(COUNTA(AG89,AI89,AK89,AM89)=0,"",IF(SUM(IF(AG89="Fail",1,0),IF(AI89="Fail",1,0),IF(AK89="Fail",1,0),IF(AM89="Fail",1,0))&gt;0,"Ineligible",IF(SUM(IF(AG89="Pass",1,0),IF(AI89="Pass",1,0),IF(AK89="Pass",1,0),IF(AM89="Pass",1,0))=4,"Eligible","Pending")))</f>
        <v/>
      </c>
      <c r="AF89" s="14" t="inlineStr">
        <is>
          <t>Pass</t>
        </is>
      </c>
      <c r="AG89" s="27" t="n"/>
      <c r="AH89" s="14" t="inlineStr">
        <is>
          <t>Pending</t>
        </is>
      </c>
      <c r="AI89" s="27" t="n"/>
      <c r="AJ89" s="14" t="inlineStr">
        <is>
          <t>Pending</t>
        </is>
      </c>
      <c r="AK89" s="27" t="n"/>
      <c r="AL89" s="14" t="inlineStr">
        <is>
          <t>Pending</t>
        </is>
      </c>
      <c r="AM89" s="27" t="n"/>
      <c r="AN89" s="14" t="inlineStr">
        <is>
          <t>Semantic segmentation; few-shot segmentation</t>
        </is>
      </c>
      <c r="AO89" s="27" t="n"/>
      <c r="AP89" s="14" t="inlineStr">
        <is>
          <t>254e9a987d1ee9d925472a42750c6f5f58112d9f</t>
        </is>
      </c>
      <c r="AQ89" s="27" t="n"/>
      <c r="AR89" s="14" t="inlineStr">
        <is>
          <t>LCSD has a pinned HF commit and named train/test images with 102 bright and 41 low-light examples. The linked CrackNex paper and code need further inspection for surface domain, annotation reliability and split generation.</t>
        </is>
      </c>
      <c r="AS89" s="27" t="n"/>
      <c r="AT89" s="14" t="inlineStr">
        <is>
          <t>https://huggingface.co/datasets/Chrisathy/LCSD</t>
        </is>
      </c>
      <c r="AU89" s="27" t="n"/>
      <c r="AV89" s="14" t="inlineStr">
        <is>
          <t>2026-09-07</t>
        </is>
      </c>
      <c r="AW89" s="27" t="n"/>
      <c r="AX89" s="27" t="n"/>
      <c r="AY89" s="14">
        <f>SUMIF(MCDM_Checks!$A$2:$A$1417,$A89,MCDM_Checks!$AR$2:$AR$1417)</f>
        <v/>
      </c>
      <c r="AZ89" s="14" t="inlineStr">
        <is>
          <t>G1: chosen release identity. G2: evaluator target/task not yet fixed. G3: no sample opened; rights may be unresolved. G4: no payload/ancestry leakage audit executed. All four gates must Pass for Eligible.</t>
        </is>
      </c>
    </row>
    <row r="90" ht="112" customHeight="1">
      <c r="A90" s="14" t="inlineStr">
        <is>
          <t>DS-089</t>
        </is>
      </c>
      <c r="B90" s="14" t="inlineStr">
        <is>
          <t>crack</t>
        </is>
      </c>
      <c r="C90" s="14">
        <f>IF(I90=0,"Unrated",IF(I90=1,"Resolved","Provisional"))</f>
        <v/>
      </c>
      <c r="D90" s="26">
        <f>IF(K90=0,"",IF(AY90&lt;8,"Incomplete/invalid",IF(J90=0,"Unrated",IF(J90=1,"Resolved","Provisional"))))</f>
        <v/>
      </c>
      <c r="E90" s="57">
        <f>SUMIF(MCDM_Checks!$A$2:$A$1417,$A90,MCDM_Checks!$AB$2:$AB$1417)</f>
        <v/>
      </c>
      <c r="F90" s="58">
        <f>IF(AY90=8,SUMIF(MCDM_Checks!$A$2:$A$1417,$A90,MCDM_Checks!$AC$2:$AC$1417),"")</f>
        <v/>
      </c>
      <c r="G90" s="57">
        <f>SUMIF(MCDM_Checks!$A$2:$A$1417,$A90,MCDM_Checks!$AD$2:$AD$1417)</f>
        <v/>
      </c>
      <c r="H90" s="58">
        <f>IF(AY90=8,SUMIF(MCDM_Checks!$A$2:$A$1417,$A90,MCDM_Checks!$AE$2:$AE$1417),"")</f>
        <v/>
      </c>
      <c r="I90" s="55">
        <f>SUMIF(MCDM_Checks!$A$2:$A$1417,$A90,MCDM_Checks!$AF$2:$AF$1417)/100</f>
        <v/>
      </c>
      <c r="J90" s="56">
        <f>IF(AY90=8,SUMIF(MCDM_Checks!$A$2:$A$1417,$A90,MCDM_Checks!$AG$2:$AG$1417)/100,"")</f>
        <v/>
      </c>
      <c r="K90" s="56">
        <f>SUMIF(MCDM_Checks!$A$2:$A$1417,$A90,MCDM_Checks!$AS$2:$AS$1417)/40</f>
        <v/>
      </c>
      <c r="L90" s="59">
        <f>IF(AY90=8,F90-E90,"")</f>
        <v/>
      </c>
      <c r="M90" s="56">
        <f>IF(K90=0,"",SUMIF(MCDM_Checks!$A$2:$A$1417,$A90,MCDM_Checks!$AT$2:$AT$1417)/SUMIF(MCDM_Checks!$A$2:$A$1417,$A90,MCDM_Checks!$AS$2:$AS$1417))</f>
        <v/>
      </c>
      <c r="N90" s="14">
        <f>IFERROR(INDEX(MCDM_Checks!$T$2:$T$1417,MATCH($A90&amp;"|A",MCDM_Checks!$AU$2:$AU$1417,0)),"")</f>
        <v/>
      </c>
      <c r="O90" s="26">
        <f>IFERROR(INDEX(MCDM_Checks!$U$2:$U$1417,MATCH($A90&amp;"|A",MCDM_Checks!$AU$2:$AU$1417,0)),"")</f>
        <v/>
      </c>
      <c r="P90" s="14">
        <f>IFERROR(INDEX(MCDM_Checks!$T$2:$T$1417,MATCH($A90&amp;"|L",MCDM_Checks!$AU$2:$AU$1417,0)),"")</f>
        <v/>
      </c>
      <c r="Q90" s="26">
        <f>IFERROR(INDEX(MCDM_Checks!$U$2:$U$1417,MATCH($A90&amp;"|L",MCDM_Checks!$AU$2:$AU$1417,0)),"")</f>
        <v/>
      </c>
      <c r="R90" s="14">
        <f>IFERROR(INDEX(MCDM_Checks!$T$2:$T$1417,MATCH($A90&amp;"|D",MCDM_Checks!$AU$2:$AU$1417,0)),"")</f>
        <v/>
      </c>
      <c r="S90" s="26">
        <f>IFERROR(INDEX(MCDM_Checks!$U$2:$U$1417,MATCH($A90&amp;"|D",MCDM_Checks!$AU$2:$AU$1417,0)),"")</f>
        <v/>
      </c>
      <c r="T90" s="14">
        <f>IFERROR(INDEX(MCDM_Checks!$T$2:$T$1417,MATCH($A90&amp;"|C",MCDM_Checks!$AU$2:$AU$1417,0)),"")</f>
        <v/>
      </c>
      <c r="U90" s="26">
        <f>IFERROR(INDEX(MCDM_Checks!$U$2:$U$1417,MATCH($A90&amp;"|C",MCDM_Checks!$AU$2:$AU$1417,0)),"")</f>
        <v/>
      </c>
      <c r="V90" s="14">
        <f>IFERROR(INDEX(MCDM_Checks!$T$2:$T$1417,MATCH($A90&amp;"|R",MCDM_Checks!$AU$2:$AU$1417,0)),"")</f>
        <v/>
      </c>
      <c r="W90" s="26">
        <f>IFERROR(INDEX(MCDM_Checks!$U$2:$U$1417,MATCH($A90&amp;"|R",MCDM_Checks!$AU$2:$AU$1417,0)),"")</f>
        <v/>
      </c>
      <c r="X90" s="14">
        <f>IFERROR(INDEX(MCDM_Checks!$T$2:$T$1417,MATCH($A90&amp;"|M",MCDM_Checks!$AU$2:$AU$1417,0)),"")</f>
        <v/>
      </c>
      <c r="Y90" s="26">
        <f>IFERROR(INDEX(MCDM_Checks!$U$2:$U$1417,MATCH($A90&amp;"|M",MCDM_Checks!$AU$2:$AU$1417,0)),"")</f>
        <v/>
      </c>
      <c r="Z90" s="14">
        <f>IFERROR(INDEX(MCDM_Checks!$T$2:$T$1417,MATCH($A90&amp;"|V",MCDM_Checks!$AU$2:$AU$1417,0)),"")</f>
        <v/>
      </c>
      <c r="AA90" s="26">
        <f>IFERROR(INDEX(MCDM_Checks!$U$2:$U$1417,MATCH($A90&amp;"|V",MCDM_Checks!$AU$2:$AU$1417,0)),"")</f>
        <v/>
      </c>
      <c r="AB90" s="14">
        <f>IFERROR(INDEX(MCDM_Checks!$T$2:$T$1417,MATCH($A90&amp;"|E",MCDM_Checks!$AU$2:$AU$1417,0)),"")</f>
        <v/>
      </c>
      <c r="AC90" s="26">
        <f>IFERROR(INDEX(MCDM_Checks!$U$2:$U$1417,MATCH($A90&amp;"|E",MCDM_Checks!$AU$2:$AU$1417,0)),"")</f>
        <v/>
      </c>
      <c r="AD90" s="14">
        <f>IF(SUM(IF(AF90="Fail",1,0),IF(AH90="Fail",1,0),IF(AJ90="Fail",1,0),IF(AL90="Fail",1,0))&gt;0,"Ineligible",IF(SUM(IF(AF90="Pass",1,0),IF(AH90="Pass",1,0),IF(AJ90="Pass",1,0),IF(AL90="Pass",1,0))=4,"Eligible","Pending"))</f>
        <v/>
      </c>
      <c r="AE90" s="26">
        <f>IF(COUNTA(AG90,AI90,AK90,AM90)=0,"",IF(SUM(IF(AG90="Fail",1,0),IF(AI90="Fail",1,0),IF(AK90="Fail",1,0),IF(AM90="Fail",1,0))&gt;0,"Ineligible",IF(SUM(IF(AG90="Pass",1,0),IF(AI90="Pass",1,0),IF(AK90="Pass",1,0),IF(AM90="Pass",1,0))=4,"Eligible","Pending")))</f>
        <v/>
      </c>
      <c r="AF90" s="14" t="inlineStr">
        <is>
          <t>Pass</t>
        </is>
      </c>
      <c r="AG90" s="27" t="n"/>
      <c r="AH90" s="14" t="inlineStr">
        <is>
          <t>Pending</t>
        </is>
      </c>
      <c r="AI90" s="27" t="n"/>
      <c r="AJ90" s="14" t="inlineStr">
        <is>
          <t>Pending</t>
        </is>
      </c>
      <c r="AK90" s="27" t="n"/>
      <c r="AL90" s="14" t="inlineStr">
        <is>
          <t>Pending</t>
        </is>
      </c>
      <c r="AM90" s="27" t="n"/>
      <c r="AN90" s="14" t="inlineStr">
        <is>
          <t>Semantic_Segmentation</t>
        </is>
      </c>
      <c r="AO90" s="27" t="n"/>
      <c r="AP90" s="14" t="inlineStr">
        <is>
          <t>fed6795c2e611e6b2b2c411a1f7b14bb3bd22a8a</t>
        </is>
      </c>
      <c r="AQ90" s="27" t="n"/>
      <c r="AR90" s="14" t="inlineStr">
        <is>
          <t>The pinned HF mirror identifies Sun520/Rain365/BJN260 parent folders and image/mask/overlay organization. MIT in a mirror card does not establish the upstream image-license chain. Overlays and modalities must not count as extra captures.</t>
        </is>
      </c>
      <c r="AS90" s="27" t="n"/>
      <c r="AT90" s="14" t="inlineStr">
        <is>
          <t>https://huggingface.co/datasets/Mr-Perfectuz/crack</t>
        </is>
      </c>
      <c r="AU90" s="27" t="n"/>
      <c r="AV90" s="14" t="inlineStr">
        <is>
          <t>2026-09-07</t>
        </is>
      </c>
      <c r="AW90" s="27" t="n"/>
      <c r="AX90" s="27" t="n"/>
      <c r="AY90" s="14">
        <f>SUMIF(MCDM_Checks!$A$2:$A$1417,$A90,MCDM_Checks!$AR$2:$AR$1417)</f>
        <v/>
      </c>
      <c r="AZ90" s="14" t="inlineStr">
        <is>
          <t>G1: chosen release identity. G2: evaluator target/task not yet fixed. G3: no sample opened; rights may be unresolved. G4: no payload/ancestry leakage audit executed. All four gates must Pass for Eligible.</t>
        </is>
      </c>
    </row>
    <row r="91" ht="112" customHeight="1">
      <c r="A91" s="14" t="inlineStr">
        <is>
          <t>DS-090</t>
        </is>
      </c>
      <c r="B91" s="14" t="inlineStr">
        <is>
          <t>CrackBlock600k</t>
        </is>
      </c>
      <c r="C91" s="14">
        <f>IF(I91=0,"Unrated",IF(I91=1,"Resolved","Provisional"))</f>
        <v/>
      </c>
      <c r="D91" s="26">
        <f>IF(K91=0,"",IF(AY91&lt;8,"Incomplete/invalid",IF(J91=0,"Unrated",IF(J91=1,"Resolved","Provisional"))))</f>
        <v/>
      </c>
      <c r="E91" s="57">
        <f>SUMIF(MCDM_Checks!$A$2:$A$1417,$A91,MCDM_Checks!$AB$2:$AB$1417)</f>
        <v/>
      </c>
      <c r="F91" s="58">
        <f>IF(AY91=8,SUMIF(MCDM_Checks!$A$2:$A$1417,$A91,MCDM_Checks!$AC$2:$AC$1417),"")</f>
        <v/>
      </c>
      <c r="G91" s="57">
        <f>SUMIF(MCDM_Checks!$A$2:$A$1417,$A91,MCDM_Checks!$AD$2:$AD$1417)</f>
        <v/>
      </c>
      <c r="H91" s="58">
        <f>IF(AY91=8,SUMIF(MCDM_Checks!$A$2:$A$1417,$A91,MCDM_Checks!$AE$2:$AE$1417),"")</f>
        <v/>
      </c>
      <c r="I91" s="55">
        <f>SUMIF(MCDM_Checks!$A$2:$A$1417,$A91,MCDM_Checks!$AF$2:$AF$1417)/100</f>
        <v/>
      </c>
      <c r="J91" s="56">
        <f>IF(AY91=8,SUMIF(MCDM_Checks!$A$2:$A$1417,$A91,MCDM_Checks!$AG$2:$AG$1417)/100,"")</f>
        <v/>
      </c>
      <c r="K91" s="56">
        <f>SUMIF(MCDM_Checks!$A$2:$A$1417,$A91,MCDM_Checks!$AS$2:$AS$1417)/40</f>
        <v/>
      </c>
      <c r="L91" s="59">
        <f>IF(AY91=8,F91-E91,"")</f>
        <v/>
      </c>
      <c r="M91" s="56">
        <f>IF(K91=0,"",SUMIF(MCDM_Checks!$A$2:$A$1417,$A91,MCDM_Checks!$AT$2:$AT$1417)/SUMIF(MCDM_Checks!$A$2:$A$1417,$A91,MCDM_Checks!$AS$2:$AS$1417))</f>
        <v/>
      </c>
      <c r="N91" s="14">
        <f>IFERROR(INDEX(MCDM_Checks!$T$2:$T$1417,MATCH($A91&amp;"|A",MCDM_Checks!$AU$2:$AU$1417,0)),"")</f>
        <v/>
      </c>
      <c r="O91" s="26">
        <f>IFERROR(INDEX(MCDM_Checks!$U$2:$U$1417,MATCH($A91&amp;"|A",MCDM_Checks!$AU$2:$AU$1417,0)),"")</f>
        <v/>
      </c>
      <c r="P91" s="14">
        <f>IFERROR(INDEX(MCDM_Checks!$T$2:$T$1417,MATCH($A91&amp;"|L",MCDM_Checks!$AU$2:$AU$1417,0)),"")</f>
        <v/>
      </c>
      <c r="Q91" s="26">
        <f>IFERROR(INDEX(MCDM_Checks!$U$2:$U$1417,MATCH($A91&amp;"|L",MCDM_Checks!$AU$2:$AU$1417,0)),"")</f>
        <v/>
      </c>
      <c r="R91" s="14">
        <f>IFERROR(INDEX(MCDM_Checks!$T$2:$T$1417,MATCH($A91&amp;"|D",MCDM_Checks!$AU$2:$AU$1417,0)),"")</f>
        <v/>
      </c>
      <c r="S91" s="26">
        <f>IFERROR(INDEX(MCDM_Checks!$U$2:$U$1417,MATCH($A91&amp;"|D",MCDM_Checks!$AU$2:$AU$1417,0)),"")</f>
        <v/>
      </c>
      <c r="T91" s="14">
        <f>IFERROR(INDEX(MCDM_Checks!$T$2:$T$1417,MATCH($A91&amp;"|C",MCDM_Checks!$AU$2:$AU$1417,0)),"")</f>
        <v/>
      </c>
      <c r="U91" s="26">
        <f>IFERROR(INDEX(MCDM_Checks!$U$2:$U$1417,MATCH($A91&amp;"|C",MCDM_Checks!$AU$2:$AU$1417,0)),"")</f>
        <v/>
      </c>
      <c r="V91" s="14">
        <f>IFERROR(INDEX(MCDM_Checks!$T$2:$T$1417,MATCH($A91&amp;"|R",MCDM_Checks!$AU$2:$AU$1417,0)),"")</f>
        <v/>
      </c>
      <c r="W91" s="26">
        <f>IFERROR(INDEX(MCDM_Checks!$U$2:$U$1417,MATCH($A91&amp;"|R",MCDM_Checks!$AU$2:$AU$1417,0)),"")</f>
        <v/>
      </c>
      <c r="X91" s="14">
        <f>IFERROR(INDEX(MCDM_Checks!$T$2:$T$1417,MATCH($A91&amp;"|M",MCDM_Checks!$AU$2:$AU$1417,0)),"")</f>
        <v/>
      </c>
      <c r="Y91" s="26">
        <f>IFERROR(INDEX(MCDM_Checks!$U$2:$U$1417,MATCH($A91&amp;"|M",MCDM_Checks!$AU$2:$AU$1417,0)),"")</f>
        <v/>
      </c>
      <c r="Z91" s="14">
        <f>IFERROR(INDEX(MCDM_Checks!$T$2:$T$1417,MATCH($A91&amp;"|V",MCDM_Checks!$AU$2:$AU$1417,0)),"")</f>
        <v/>
      </c>
      <c r="AA91" s="26">
        <f>IFERROR(INDEX(MCDM_Checks!$U$2:$U$1417,MATCH($A91&amp;"|V",MCDM_Checks!$AU$2:$AU$1417,0)),"")</f>
        <v/>
      </c>
      <c r="AB91" s="14">
        <f>IFERROR(INDEX(MCDM_Checks!$T$2:$T$1417,MATCH($A91&amp;"|E",MCDM_Checks!$AU$2:$AU$1417,0)),"")</f>
        <v/>
      </c>
      <c r="AC91" s="26">
        <f>IFERROR(INDEX(MCDM_Checks!$U$2:$U$1417,MATCH($A91&amp;"|E",MCDM_Checks!$AU$2:$AU$1417,0)),"")</f>
        <v/>
      </c>
      <c r="AD91" s="14">
        <f>IF(SUM(IF(AF91="Fail",1,0),IF(AH91="Fail",1,0),IF(AJ91="Fail",1,0),IF(AL91="Fail",1,0))&gt;0,"Ineligible",IF(SUM(IF(AF91="Pass",1,0),IF(AH91="Pass",1,0),IF(AJ91="Pass",1,0),IF(AL91="Pass",1,0))=4,"Eligible","Pending"))</f>
        <v/>
      </c>
      <c r="AE91" s="26">
        <f>IF(COUNTA(AG91,AI91,AK91,AM91)=0,"",IF(SUM(IF(AG91="Fail",1,0),IF(AI91="Fail",1,0),IF(AK91="Fail",1,0),IF(AM91="Fail",1,0))&gt;0,"Ineligible",IF(SUM(IF(AG91="Pass",1,0),IF(AI91="Pass",1,0),IF(AK91="Pass",1,0),IF(AM91="Pass",1,0))=4,"Eligible","Pending")))</f>
        <v/>
      </c>
      <c r="AF91" s="14" t="inlineStr">
        <is>
          <t>Pass</t>
        </is>
      </c>
      <c r="AG91" s="27" t="n"/>
      <c r="AH91" s="14" t="inlineStr">
        <is>
          <t>Pending</t>
        </is>
      </c>
      <c r="AI91" s="27" t="n"/>
      <c r="AJ91" s="14" t="inlineStr">
        <is>
          <t>Pending</t>
        </is>
      </c>
      <c r="AK91" s="27" t="n"/>
      <c r="AL91" s="14" t="inlineStr">
        <is>
          <t>Pending</t>
        </is>
      </c>
      <c r="AM91" s="27" t="n"/>
      <c r="AN91" s="14" t="inlineStr">
        <is>
          <t>Semantic_Segmentation;Image_Classification;Label_Noise_Mitigation [Claude] | Image_Classification; Semantic_Segmentation [GPT]</t>
        </is>
      </c>
      <c r="AO91" s="27" t="n"/>
      <c r="AP91" s="14" t="inlineStr">
        <is>
          <t>Documentation snapshot; payload release not fully pinned</t>
        </is>
      </c>
      <c r="AQ91" s="27" t="n"/>
      <c r="AR91" s="14" t="inlineStr">
        <is>
          <t>CrackBlock600k separates 50,000 highway originals from 600,000 overlapping blocks, defines 0/1 targets and describes manual/expert cross-checking. Multi-part archive checksums pin the release. Pixel-level mask claims versus block labels need payload review; 2000x3000 capture versus 2200x3400 processing is recorded explicitly.</t>
        </is>
      </c>
      <c r="AS91" s="27" t="n"/>
      <c r="AT91" s="14" t="inlineStr">
        <is>
          <t>https://zenodo.org/records/17636238</t>
        </is>
      </c>
      <c r="AU91" s="27" t="n"/>
      <c r="AV91" s="14" t="inlineStr">
        <is>
          <t>2026-09-07</t>
        </is>
      </c>
      <c r="AW91" s="27" t="n"/>
      <c r="AX91" s="27" t="n"/>
      <c r="AY91" s="14">
        <f>SUMIF(MCDM_Checks!$A$2:$A$1417,$A91,MCDM_Checks!$AR$2:$AR$1417)</f>
        <v/>
      </c>
      <c r="AZ91" s="14" t="inlineStr">
        <is>
          <t>G1: chosen release identity. G2: evaluator target/task not yet fixed. G3: no sample opened; rights may be unresolved. G4: no payload/ancestry leakage audit executed. All four gates must Pass for Eligible.</t>
        </is>
      </c>
    </row>
    <row r="92" ht="112" customHeight="1">
      <c r="A92" s="14" t="inlineStr">
        <is>
          <t>DS-091</t>
        </is>
      </c>
      <c r="B92" s="14" t="inlineStr">
        <is>
          <t>fcakyon/crack-instance-segmentation</t>
        </is>
      </c>
      <c r="C92" s="14">
        <f>IF(I92=0,"Unrated",IF(I92=1,"Resolved","Provisional"))</f>
        <v/>
      </c>
      <c r="D92" s="26">
        <f>IF(K92=0,"",IF(AY92&lt;8,"Incomplete/invalid",IF(J92=0,"Unrated",IF(J92=1,"Resolved","Provisional"))))</f>
        <v/>
      </c>
      <c r="E92" s="57">
        <f>SUMIF(MCDM_Checks!$A$2:$A$1417,$A92,MCDM_Checks!$AB$2:$AB$1417)</f>
        <v/>
      </c>
      <c r="F92" s="58">
        <f>IF(AY92=8,SUMIF(MCDM_Checks!$A$2:$A$1417,$A92,MCDM_Checks!$AC$2:$AC$1417),"")</f>
        <v/>
      </c>
      <c r="G92" s="57">
        <f>SUMIF(MCDM_Checks!$A$2:$A$1417,$A92,MCDM_Checks!$AD$2:$AD$1417)</f>
        <v/>
      </c>
      <c r="H92" s="58">
        <f>IF(AY92=8,SUMIF(MCDM_Checks!$A$2:$A$1417,$A92,MCDM_Checks!$AE$2:$AE$1417),"")</f>
        <v/>
      </c>
      <c r="I92" s="55">
        <f>SUMIF(MCDM_Checks!$A$2:$A$1417,$A92,MCDM_Checks!$AF$2:$AF$1417)/100</f>
        <v/>
      </c>
      <c r="J92" s="56">
        <f>IF(AY92=8,SUMIF(MCDM_Checks!$A$2:$A$1417,$A92,MCDM_Checks!$AG$2:$AG$1417)/100,"")</f>
        <v/>
      </c>
      <c r="K92" s="56">
        <f>SUMIF(MCDM_Checks!$A$2:$A$1417,$A92,MCDM_Checks!$AS$2:$AS$1417)/40</f>
        <v/>
      </c>
      <c r="L92" s="59">
        <f>IF(AY92=8,F92-E92,"")</f>
        <v/>
      </c>
      <c r="M92" s="56">
        <f>IF(K92=0,"",SUMIF(MCDM_Checks!$A$2:$A$1417,$A92,MCDM_Checks!$AT$2:$AT$1417)/SUMIF(MCDM_Checks!$A$2:$A$1417,$A92,MCDM_Checks!$AS$2:$AS$1417))</f>
        <v/>
      </c>
      <c r="N92" s="14">
        <f>IFERROR(INDEX(MCDM_Checks!$T$2:$T$1417,MATCH($A92&amp;"|A",MCDM_Checks!$AU$2:$AU$1417,0)),"")</f>
        <v/>
      </c>
      <c r="O92" s="26">
        <f>IFERROR(INDEX(MCDM_Checks!$U$2:$U$1417,MATCH($A92&amp;"|A",MCDM_Checks!$AU$2:$AU$1417,0)),"")</f>
        <v/>
      </c>
      <c r="P92" s="14">
        <f>IFERROR(INDEX(MCDM_Checks!$T$2:$T$1417,MATCH($A92&amp;"|L",MCDM_Checks!$AU$2:$AU$1417,0)),"")</f>
        <v/>
      </c>
      <c r="Q92" s="26">
        <f>IFERROR(INDEX(MCDM_Checks!$U$2:$U$1417,MATCH($A92&amp;"|L",MCDM_Checks!$AU$2:$AU$1417,0)),"")</f>
        <v/>
      </c>
      <c r="R92" s="14">
        <f>IFERROR(INDEX(MCDM_Checks!$T$2:$T$1417,MATCH($A92&amp;"|D",MCDM_Checks!$AU$2:$AU$1417,0)),"")</f>
        <v/>
      </c>
      <c r="S92" s="26">
        <f>IFERROR(INDEX(MCDM_Checks!$U$2:$U$1417,MATCH($A92&amp;"|D",MCDM_Checks!$AU$2:$AU$1417,0)),"")</f>
        <v/>
      </c>
      <c r="T92" s="14">
        <f>IFERROR(INDEX(MCDM_Checks!$T$2:$T$1417,MATCH($A92&amp;"|C",MCDM_Checks!$AU$2:$AU$1417,0)),"")</f>
        <v/>
      </c>
      <c r="U92" s="26">
        <f>IFERROR(INDEX(MCDM_Checks!$U$2:$U$1417,MATCH($A92&amp;"|C",MCDM_Checks!$AU$2:$AU$1417,0)),"")</f>
        <v/>
      </c>
      <c r="V92" s="14">
        <f>IFERROR(INDEX(MCDM_Checks!$T$2:$T$1417,MATCH($A92&amp;"|R",MCDM_Checks!$AU$2:$AU$1417,0)),"")</f>
        <v/>
      </c>
      <c r="W92" s="26">
        <f>IFERROR(INDEX(MCDM_Checks!$U$2:$U$1417,MATCH($A92&amp;"|R",MCDM_Checks!$AU$2:$AU$1417,0)),"")</f>
        <v/>
      </c>
      <c r="X92" s="14">
        <f>IFERROR(INDEX(MCDM_Checks!$T$2:$T$1417,MATCH($A92&amp;"|M",MCDM_Checks!$AU$2:$AU$1417,0)),"")</f>
        <v/>
      </c>
      <c r="Y92" s="26">
        <f>IFERROR(INDEX(MCDM_Checks!$U$2:$U$1417,MATCH($A92&amp;"|M",MCDM_Checks!$AU$2:$AU$1417,0)),"")</f>
        <v/>
      </c>
      <c r="Z92" s="14">
        <f>IFERROR(INDEX(MCDM_Checks!$T$2:$T$1417,MATCH($A92&amp;"|V",MCDM_Checks!$AU$2:$AU$1417,0)),"")</f>
        <v/>
      </c>
      <c r="AA92" s="26">
        <f>IFERROR(INDEX(MCDM_Checks!$U$2:$U$1417,MATCH($A92&amp;"|V",MCDM_Checks!$AU$2:$AU$1417,0)),"")</f>
        <v/>
      </c>
      <c r="AB92" s="14">
        <f>IFERROR(INDEX(MCDM_Checks!$T$2:$T$1417,MATCH($A92&amp;"|E",MCDM_Checks!$AU$2:$AU$1417,0)),"")</f>
        <v/>
      </c>
      <c r="AC92" s="26">
        <f>IFERROR(INDEX(MCDM_Checks!$U$2:$U$1417,MATCH($A92&amp;"|E",MCDM_Checks!$AU$2:$AU$1417,0)),"")</f>
        <v/>
      </c>
      <c r="AD92" s="14">
        <f>IF(SUM(IF(AF92="Fail",1,0),IF(AH92="Fail",1,0),IF(AJ92="Fail",1,0),IF(AL92="Fail",1,0))&gt;0,"Ineligible",IF(SUM(IF(AF92="Pass",1,0),IF(AH92="Pass",1,0),IF(AJ92="Pass",1,0),IF(AL92="Pass",1,0))=4,"Eligible","Pending"))</f>
        <v/>
      </c>
      <c r="AE92" s="26">
        <f>IF(COUNTA(AG92,AI92,AK92,AM92)=0,"",IF(SUM(IF(AG92="Fail",1,0),IF(AI92="Fail",1,0),IF(AK92="Fail",1,0),IF(AM92="Fail",1,0))&gt;0,"Ineligible",IF(SUM(IF(AG92="Pass",1,0),IF(AI92="Pass",1,0),IF(AK92="Pass",1,0),IF(AM92="Pass",1,0))=4,"Eligible","Pending")))</f>
        <v/>
      </c>
      <c r="AF92" s="14" t="inlineStr">
        <is>
          <t>Pass</t>
        </is>
      </c>
      <c r="AG92" s="27" t="n"/>
      <c r="AH92" s="14" t="inlineStr">
        <is>
          <t>Pending</t>
        </is>
      </c>
      <c r="AI92" s="27" t="n"/>
      <c r="AJ92" s="14" t="inlineStr">
        <is>
          <t>Pending</t>
        </is>
      </c>
      <c r="AK92" s="27" t="n"/>
      <c r="AL92" s="14" t="inlineStr">
        <is>
          <t>Pending</t>
        </is>
      </c>
      <c r="AM92" s="27" t="n"/>
      <c r="AN92" s="14" t="inlineStr">
        <is>
          <t>Image segmentation</t>
        </is>
      </c>
      <c r="AO92" s="27" t="n"/>
      <c r="AP92" s="14" t="inlineStr">
        <is>
          <t>c42ce8e80187380e25cfe7fb7a4ef049cf22bf86</t>
        </is>
      </c>
      <c r="AQ92" s="27" t="n"/>
      <c r="AR92" s="14" t="inlineStr">
        <is>
          <t>The HF export card reports 433 crack-spall COCO images, Roboflow source version and no augmentation; pinned files identify the package. Pavement specificity and original-image rights remain unresolved despite CC BY on the export.</t>
        </is>
      </c>
      <c r="AS92" s="27" t="n"/>
      <c r="AT92" s="14" t="inlineStr">
        <is>
          <t>https://huggingface.co/datasets/fcakyon/crack-instance-segmentation</t>
        </is>
      </c>
      <c r="AU92" s="27" t="n"/>
      <c r="AV92" s="14" t="inlineStr">
        <is>
          <t>2026-09-07</t>
        </is>
      </c>
      <c r="AW92" s="27" t="n"/>
      <c r="AX92" s="27" t="n"/>
      <c r="AY92" s="14">
        <f>SUMIF(MCDM_Checks!$A$2:$A$1417,$A92,MCDM_Checks!$AR$2:$AR$1417)</f>
        <v/>
      </c>
      <c r="AZ92" s="14" t="inlineStr">
        <is>
          <t>G1: chosen release identity. G2: evaluator target/task not yet fixed. G3: no sample opened; rights may be unresolved. G4: no payload/ancestry leakage audit executed. All four gates must Pass for Eligible.</t>
        </is>
      </c>
    </row>
    <row r="93" ht="112" customHeight="1">
      <c r="A93" s="14" t="inlineStr">
        <is>
          <t>DS-092</t>
        </is>
      </c>
      <c r="B93" s="14" t="inlineStr">
        <is>
          <t>global-potholes-dataset</t>
        </is>
      </c>
      <c r="C93" s="14">
        <f>IF(I93=0,"Unrated",IF(I93=1,"Resolved","Provisional"))</f>
        <v/>
      </c>
      <c r="D93" s="26">
        <f>IF(K93=0,"",IF(AY93&lt;8,"Incomplete/invalid",IF(J93=0,"Unrated",IF(J93=1,"Resolved","Provisional"))))</f>
        <v/>
      </c>
      <c r="E93" s="57">
        <f>SUMIF(MCDM_Checks!$A$2:$A$1417,$A93,MCDM_Checks!$AB$2:$AB$1417)</f>
        <v/>
      </c>
      <c r="F93" s="58">
        <f>IF(AY93=8,SUMIF(MCDM_Checks!$A$2:$A$1417,$A93,MCDM_Checks!$AC$2:$AC$1417),"")</f>
        <v/>
      </c>
      <c r="G93" s="57">
        <f>SUMIF(MCDM_Checks!$A$2:$A$1417,$A93,MCDM_Checks!$AD$2:$AD$1417)</f>
        <v/>
      </c>
      <c r="H93" s="58">
        <f>IF(AY93=8,SUMIF(MCDM_Checks!$A$2:$A$1417,$A93,MCDM_Checks!$AE$2:$AE$1417),"")</f>
        <v/>
      </c>
      <c r="I93" s="55">
        <f>SUMIF(MCDM_Checks!$A$2:$A$1417,$A93,MCDM_Checks!$AF$2:$AF$1417)/100</f>
        <v/>
      </c>
      <c r="J93" s="56">
        <f>IF(AY93=8,SUMIF(MCDM_Checks!$A$2:$A$1417,$A93,MCDM_Checks!$AG$2:$AG$1417)/100,"")</f>
        <v/>
      </c>
      <c r="K93" s="56">
        <f>SUMIF(MCDM_Checks!$A$2:$A$1417,$A93,MCDM_Checks!$AS$2:$AS$1417)/40</f>
        <v/>
      </c>
      <c r="L93" s="59">
        <f>IF(AY93=8,F93-E93,"")</f>
        <v/>
      </c>
      <c r="M93" s="56">
        <f>IF(K93=0,"",SUMIF(MCDM_Checks!$A$2:$A$1417,$A93,MCDM_Checks!$AT$2:$AT$1417)/SUMIF(MCDM_Checks!$A$2:$A$1417,$A93,MCDM_Checks!$AS$2:$AS$1417))</f>
        <v/>
      </c>
      <c r="N93" s="14">
        <f>IFERROR(INDEX(MCDM_Checks!$T$2:$T$1417,MATCH($A93&amp;"|A",MCDM_Checks!$AU$2:$AU$1417,0)),"")</f>
        <v/>
      </c>
      <c r="O93" s="26">
        <f>IFERROR(INDEX(MCDM_Checks!$U$2:$U$1417,MATCH($A93&amp;"|A",MCDM_Checks!$AU$2:$AU$1417,0)),"")</f>
        <v/>
      </c>
      <c r="P93" s="14">
        <f>IFERROR(INDEX(MCDM_Checks!$T$2:$T$1417,MATCH($A93&amp;"|L",MCDM_Checks!$AU$2:$AU$1417,0)),"")</f>
        <v/>
      </c>
      <c r="Q93" s="26">
        <f>IFERROR(INDEX(MCDM_Checks!$U$2:$U$1417,MATCH($A93&amp;"|L",MCDM_Checks!$AU$2:$AU$1417,0)),"")</f>
        <v/>
      </c>
      <c r="R93" s="14">
        <f>IFERROR(INDEX(MCDM_Checks!$T$2:$T$1417,MATCH($A93&amp;"|D",MCDM_Checks!$AU$2:$AU$1417,0)),"")</f>
        <v/>
      </c>
      <c r="S93" s="26">
        <f>IFERROR(INDEX(MCDM_Checks!$U$2:$U$1417,MATCH($A93&amp;"|D",MCDM_Checks!$AU$2:$AU$1417,0)),"")</f>
        <v/>
      </c>
      <c r="T93" s="14">
        <f>IFERROR(INDEX(MCDM_Checks!$T$2:$T$1417,MATCH($A93&amp;"|C",MCDM_Checks!$AU$2:$AU$1417,0)),"")</f>
        <v/>
      </c>
      <c r="U93" s="26">
        <f>IFERROR(INDEX(MCDM_Checks!$U$2:$U$1417,MATCH($A93&amp;"|C",MCDM_Checks!$AU$2:$AU$1417,0)),"")</f>
        <v/>
      </c>
      <c r="V93" s="14">
        <f>IFERROR(INDEX(MCDM_Checks!$T$2:$T$1417,MATCH($A93&amp;"|R",MCDM_Checks!$AU$2:$AU$1417,0)),"")</f>
        <v/>
      </c>
      <c r="W93" s="26">
        <f>IFERROR(INDEX(MCDM_Checks!$U$2:$U$1417,MATCH($A93&amp;"|R",MCDM_Checks!$AU$2:$AU$1417,0)),"")</f>
        <v/>
      </c>
      <c r="X93" s="14">
        <f>IFERROR(INDEX(MCDM_Checks!$T$2:$T$1417,MATCH($A93&amp;"|M",MCDM_Checks!$AU$2:$AU$1417,0)),"")</f>
        <v/>
      </c>
      <c r="Y93" s="26">
        <f>IFERROR(INDEX(MCDM_Checks!$U$2:$U$1417,MATCH($A93&amp;"|M",MCDM_Checks!$AU$2:$AU$1417,0)),"")</f>
        <v/>
      </c>
      <c r="Z93" s="14">
        <f>IFERROR(INDEX(MCDM_Checks!$T$2:$T$1417,MATCH($A93&amp;"|V",MCDM_Checks!$AU$2:$AU$1417,0)),"")</f>
        <v/>
      </c>
      <c r="AA93" s="26">
        <f>IFERROR(INDEX(MCDM_Checks!$U$2:$U$1417,MATCH($A93&amp;"|V",MCDM_Checks!$AU$2:$AU$1417,0)),"")</f>
        <v/>
      </c>
      <c r="AB93" s="14">
        <f>IFERROR(INDEX(MCDM_Checks!$T$2:$T$1417,MATCH($A93&amp;"|E",MCDM_Checks!$AU$2:$AU$1417,0)),"")</f>
        <v/>
      </c>
      <c r="AC93" s="26">
        <f>IFERROR(INDEX(MCDM_Checks!$U$2:$U$1417,MATCH($A93&amp;"|E",MCDM_Checks!$AU$2:$AU$1417,0)),"")</f>
        <v/>
      </c>
      <c r="AD93" s="14">
        <f>IF(SUM(IF(AF93="Fail",1,0),IF(AH93="Fail",1,0),IF(AJ93="Fail",1,0),IF(AL93="Fail",1,0))&gt;0,"Ineligible",IF(SUM(IF(AF93="Pass",1,0),IF(AH93="Pass",1,0),IF(AJ93="Pass",1,0),IF(AL93="Pass",1,0))=4,"Eligible","Pending"))</f>
        <v/>
      </c>
      <c r="AE93" s="26">
        <f>IF(COUNTA(AG93,AI93,AK93,AM93)=0,"",IF(SUM(IF(AG93="Fail",1,0),IF(AI93="Fail",1,0),IF(AK93="Fail",1,0),IF(AM93="Fail",1,0))&gt;0,"Ineligible",IF(SUM(IF(AG93="Pass",1,0),IF(AI93="Pass",1,0),IF(AK93="Pass",1,0),IF(AM93="Pass",1,0))=4,"Eligible","Pending")))</f>
        <v/>
      </c>
      <c r="AF93" s="14" t="inlineStr">
        <is>
          <t>Pass</t>
        </is>
      </c>
      <c r="AG93" s="27" t="n"/>
      <c r="AH93" s="14" t="inlineStr">
        <is>
          <t>Pending</t>
        </is>
      </c>
      <c r="AI93" s="27" t="n"/>
      <c r="AJ93" s="14" t="inlineStr">
        <is>
          <t>Pending</t>
        </is>
      </c>
      <c r="AK93" s="27" t="n"/>
      <c r="AL93" s="14" t="inlineStr">
        <is>
          <t>Pending</t>
        </is>
      </c>
      <c r="AM93" s="27" t="n"/>
      <c r="AN93" s="14" t="inlineStr">
        <is>
          <t>Object_Detection; Geospatial_Condition_Mapping</t>
        </is>
      </c>
      <c r="AO93" s="27" t="n"/>
      <c r="AP93" s="14" t="inlineStr">
        <is>
          <t>ea0b27dc3e151e1dc0269443d9a435757f4f41cc</t>
        </is>
      </c>
      <c r="AQ93" s="27" t="n"/>
      <c r="AR93" s="14" t="inlineStr">
        <is>
          <t>Outerview describes a 29,000-location subset of 3M+ AI-detected Mapillary potholes with IDs and coordinates. Treat locations as record units, not independent images or survey-grade engineering measurements. Full imagery rights and human verification of AI detections remain unresolved.</t>
        </is>
      </c>
      <c r="AS93" s="27" t="n"/>
      <c r="AT93" s="14" t="inlineStr">
        <is>
          <t>https://huggingface.co/datasets/Outerview/global-potholes-dataset</t>
        </is>
      </c>
      <c r="AU93" s="27" t="n"/>
      <c r="AV93" s="14" t="inlineStr">
        <is>
          <t>2026-09-07</t>
        </is>
      </c>
      <c r="AW93" s="27" t="n"/>
      <c r="AX93" s="27" t="n"/>
      <c r="AY93" s="14">
        <f>SUMIF(MCDM_Checks!$A$2:$A$1417,$A93,MCDM_Checks!$AR$2:$AR$1417)</f>
        <v/>
      </c>
      <c r="AZ93" s="14" t="inlineStr">
        <is>
          <t>G1: chosen release identity. G2: evaluator target/task not yet fixed. G3: no sample opened; rights may be unresolved. G4: no payload/ancestry leakage audit executed. All four gates must Pass for Eligible.</t>
        </is>
      </c>
    </row>
    <row r="94" ht="112" customHeight="1">
      <c r="A94" s="14" t="inlineStr">
        <is>
          <t>DS-093</t>
        </is>
      </c>
      <c r="B94" s="14" t="inlineStr">
        <is>
          <t>keremberke/pothole-segmentation (Roboflow export)</t>
        </is>
      </c>
      <c r="C94" s="14">
        <f>IF(I94=0,"Unrated",IF(I94=1,"Resolved","Provisional"))</f>
        <v/>
      </c>
      <c r="D94" s="26">
        <f>IF(K94=0,"",IF(AY94&lt;8,"Incomplete/invalid",IF(J94=0,"Unrated",IF(J94=1,"Resolved","Provisional"))))</f>
        <v/>
      </c>
      <c r="E94" s="57">
        <f>SUMIF(MCDM_Checks!$A$2:$A$1417,$A94,MCDM_Checks!$AB$2:$AB$1417)</f>
        <v/>
      </c>
      <c r="F94" s="58">
        <f>IF(AY94=8,SUMIF(MCDM_Checks!$A$2:$A$1417,$A94,MCDM_Checks!$AC$2:$AC$1417),"")</f>
        <v/>
      </c>
      <c r="G94" s="57">
        <f>SUMIF(MCDM_Checks!$A$2:$A$1417,$A94,MCDM_Checks!$AD$2:$AD$1417)</f>
        <v/>
      </c>
      <c r="H94" s="58">
        <f>IF(AY94=8,SUMIF(MCDM_Checks!$A$2:$A$1417,$A94,MCDM_Checks!$AE$2:$AE$1417),"")</f>
        <v/>
      </c>
      <c r="I94" s="55">
        <f>SUMIF(MCDM_Checks!$A$2:$A$1417,$A94,MCDM_Checks!$AF$2:$AF$1417)/100</f>
        <v/>
      </c>
      <c r="J94" s="56">
        <f>IF(AY94=8,SUMIF(MCDM_Checks!$A$2:$A$1417,$A94,MCDM_Checks!$AG$2:$AG$1417)/100,"")</f>
        <v/>
      </c>
      <c r="K94" s="56">
        <f>SUMIF(MCDM_Checks!$A$2:$A$1417,$A94,MCDM_Checks!$AS$2:$AS$1417)/40</f>
        <v/>
      </c>
      <c r="L94" s="59">
        <f>IF(AY94=8,F94-E94,"")</f>
        <v/>
      </c>
      <c r="M94" s="56">
        <f>IF(K94=0,"",SUMIF(MCDM_Checks!$A$2:$A$1417,$A94,MCDM_Checks!$AT$2:$AT$1417)/SUMIF(MCDM_Checks!$A$2:$A$1417,$A94,MCDM_Checks!$AS$2:$AS$1417))</f>
        <v/>
      </c>
      <c r="N94" s="14">
        <f>IFERROR(INDEX(MCDM_Checks!$T$2:$T$1417,MATCH($A94&amp;"|A",MCDM_Checks!$AU$2:$AU$1417,0)),"")</f>
        <v/>
      </c>
      <c r="O94" s="26">
        <f>IFERROR(INDEX(MCDM_Checks!$U$2:$U$1417,MATCH($A94&amp;"|A",MCDM_Checks!$AU$2:$AU$1417,0)),"")</f>
        <v/>
      </c>
      <c r="P94" s="14">
        <f>IFERROR(INDEX(MCDM_Checks!$T$2:$T$1417,MATCH($A94&amp;"|L",MCDM_Checks!$AU$2:$AU$1417,0)),"")</f>
        <v/>
      </c>
      <c r="Q94" s="26">
        <f>IFERROR(INDEX(MCDM_Checks!$U$2:$U$1417,MATCH($A94&amp;"|L",MCDM_Checks!$AU$2:$AU$1417,0)),"")</f>
        <v/>
      </c>
      <c r="R94" s="14">
        <f>IFERROR(INDEX(MCDM_Checks!$T$2:$T$1417,MATCH($A94&amp;"|D",MCDM_Checks!$AU$2:$AU$1417,0)),"")</f>
        <v/>
      </c>
      <c r="S94" s="26">
        <f>IFERROR(INDEX(MCDM_Checks!$U$2:$U$1417,MATCH($A94&amp;"|D",MCDM_Checks!$AU$2:$AU$1417,0)),"")</f>
        <v/>
      </c>
      <c r="T94" s="14">
        <f>IFERROR(INDEX(MCDM_Checks!$T$2:$T$1417,MATCH($A94&amp;"|C",MCDM_Checks!$AU$2:$AU$1417,0)),"")</f>
        <v/>
      </c>
      <c r="U94" s="26">
        <f>IFERROR(INDEX(MCDM_Checks!$U$2:$U$1417,MATCH($A94&amp;"|C",MCDM_Checks!$AU$2:$AU$1417,0)),"")</f>
        <v/>
      </c>
      <c r="V94" s="14">
        <f>IFERROR(INDEX(MCDM_Checks!$T$2:$T$1417,MATCH($A94&amp;"|R",MCDM_Checks!$AU$2:$AU$1417,0)),"")</f>
        <v/>
      </c>
      <c r="W94" s="26">
        <f>IFERROR(INDEX(MCDM_Checks!$U$2:$U$1417,MATCH($A94&amp;"|R",MCDM_Checks!$AU$2:$AU$1417,0)),"")</f>
        <v/>
      </c>
      <c r="X94" s="14">
        <f>IFERROR(INDEX(MCDM_Checks!$T$2:$T$1417,MATCH($A94&amp;"|M",MCDM_Checks!$AU$2:$AU$1417,0)),"")</f>
        <v/>
      </c>
      <c r="Y94" s="26">
        <f>IFERROR(INDEX(MCDM_Checks!$U$2:$U$1417,MATCH($A94&amp;"|M",MCDM_Checks!$AU$2:$AU$1417,0)),"")</f>
        <v/>
      </c>
      <c r="Z94" s="14">
        <f>IFERROR(INDEX(MCDM_Checks!$T$2:$T$1417,MATCH($A94&amp;"|V",MCDM_Checks!$AU$2:$AU$1417,0)),"")</f>
        <v/>
      </c>
      <c r="AA94" s="26">
        <f>IFERROR(INDEX(MCDM_Checks!$U$2:$U$1417,MATCH($A94&amp;"|V",MCDM_Checks!$AU$2:$AU$1417,0)),"")</f>
        <v/>
      </c>
      <c r="AB94" s="14">
        <f>IFERROR(INDEX(MCDM_Checks!$T$2:$T$1417,MATCH($A94&amp;"|E",MCDM_Checks!$AU$2:$AU$1417,0)),"")</f>
        <v/>
      </c>
      <c r="AC94" s="26">
        <f>IFERROR(INDEX(MCDM_Checks!$U$2:$U$1417,MATCH($A94&amp;"|E",MCDM_Checks!$AU$2:$AU$1417,0)),"")</f>
        <v/>
      </c>
      <c r="AD94" s="14">
        <f>IF(SUM(IF(AF94="Fail",1,0),IF(AH94="Fail",1,0),IF(AJ94="Fail",1,0),IF(AL94="Fail",1,0))&gt;0,"Ineligible",IF(SUM(IF(AF94="Pass",1,0),IF(AH94="Pass",1,0),IF(AJ94="Pass",1,0),IF(AL94="Pass",1,0))=4,"Eligible","Pending"))</f>
        <v/>
      </c>
      <c r="AE94" s="26">
        <f>IF(COUNTA(AG94,AI94,AK94,AM94)=0,"",IF(SUM(IF(AG94="Fail",1,0),IF(AI94="Fail",1,0),IF(AK94="Fail",1,0),IF(AM94="Fail",1,0))&gt;0,"Ineligible",IF(SUM(IF(AG94="Pass",1,0),IF(AI94="Pass",1,0),IF(AK94="Pass",1,0),IF(AM94="Pass",1,0))=4,"Eligible","Pending")))</f>
        <v/>
      </c>
      <c r="AF94" s="14" t="inlineStr">
        <is>
          <t>Pass</t>
        </is>
      </c>
      <c r="AG94" s="27" t="n"/>
      <c r="AH94" s="14" t="inlineStr">
        <is>
          <t>Pending</t>
        </is>
      </c>
      <c r="AI94" s="27" t="n"/>
      <c r="AJ94" s="14" t="inlineStr">
        <is>
          <t>Pending</t>
        </is>
      </c>
      <c r="AK94" s="27" t="n"/>
      <c r="AL94" s="14" t="inlineStr">
        <is>
          <t>Pending</t>
        </is>
      </c>
      <c r="AM94" s="27" t="n"/>
      <c r="AN94" s="14" t="inlineStr">
        <is>
          <t>Image segmentation; object detection [Claude] | Instance_Segmentation [GPT]</t>
        </is>
      </c>
      <c r="AO94" s="27" t="n"/>
      <c r="AP94" s="14" t="inlineStr">
        <is>
          <t>2f3f894574938ff122f1f8d6be289897c337c37c</t>
        </is>
      </c>
      <c r="AQ94" s="27" t="n"/>
      <c r="AR94" s="14" t="inlineStr">
        <is>
          <t>Pinned HF Roboflow v4 export describes 90 pothole COCO images and no augmentation. Export terms alone do not resolve original photo rights; a packaged split is not evidence of capture-group separation.</t>
        </is>
      </c>
      <c r="AS94" s="27" t="n"/>
      <c r="AT94" s="14" t="inlineStr">
        <is>
          <t>https://huggingface.co/datasets/keremberke/pothole-segmentation</t>
        </is>
      </c>
      <c r="AU94" s="27" t="n"/>
      <c r="AV94" s="14" t="inlineStr">
        <is>
          <t>2026-09-07</t>
        </is>
      </c>
      <c r="AW94" s="27" t="n"/>
      <c r="AX94" s="27" t="n"/>
      <c r="AY94" s="14">
        <f>SUMIF(MCDM_Checks!$A$2:$A$1417,$A94,MCDM_Checks!$AR$2:$AR$1417)</f>
        <v/>
      </c>
      <c r="AZ94" s="14" t="inlineStr">
        <is>
          <t>G1: chosen release identity. G2: evaluator target/task not yet fixed. G3: no sample opened; rights may be unresolved. G4: no payload/ancestry leakage audit executed. All four gates must Pass for Eligible.</t>
        </is>
      </c>
    </row>
    <row r="95" ht="112" customHeight="1">
      <c r="A95" s="14" t="inlineStr">
        <is>
          <t>DS-094</t>
        </is>
      </c>
      <c r="B95" s="14" t="inlineStr">
        <is>
          <t>manot/pothole-segmentation2</t>
        </is>
      </c>
      <c r="C95" s="14">
        <f>IF(I95=0,"Unrated",IF(I95=1,"Resolved","Provisional"))</f>
        <v/>
      </c>
      <c r="D95" s="26">
        <f>IF(K95=0,"",IF(AY95&lt;8,"Incomplete/invalid",IF(J95=0,"Unrated",IF(J95=1,"Resolved","Provisional"))))</f>
        <v/>
      </c>
      <c r="E95" s="57">
        <f>SUMIF(MCDM_Checks!$A$2:$A$1417,$A95,MCDM_Checks!$AB$2:$AB$1417)</f>
        <v/>
      </c>
      <c r="F95" s="58">
        <f>IF(AY95=8,SUMIF(MCDM_Checks!$A$2:$A$1417,$A95,MCDM_Checks!$AC$2:$AC$1417),"")</f>
        <v/>
      </c>
      <c r="G95" s="57">
        <f>SUMIF(MCDM_Checks!$A$2:$A$1417,$A95,MCDM_Checks!$AD$2:$AD$1417)</f>
        <v/>
      </c>
      <c r="H95" s="58">
        <f>IF(AY95=8,SUMIF(MCDM_Checks!$A$2:$A$1417,$A95,MCDM_Checks!$AE$2:$AE$1417),"")</f>
        <v/>
      </c>
      <c r="I95" s="55">
        <f>SUMIF(MCDM_Checks!$A$2:$A$1417,$A95,MCDM_Checks!$AF$2:$AF$1417)/100</f>
        <v/>
      </c>
      <c r="J95" s="56">
        <f>IF(AY95=8,SUMIF(MCDM_Checks!$A$2:$A$1417,$A95,MCDM_Checks!$AG$2:$AG$1417)/100,"")</f>
        <v/>
      </c>
      <c r="K95" s="56">
        <f>SUMIF(MCDM_Checks!$A$2:$A$1417,$A95,MCDM_Checks!$AS$2:$AS$1417)/40</f>
        <v/>
      </c>
      <c r="L95" s="59">
        <f>IF(AY95=8,F95-E95,"")</f>
        <v/>
      </c>
      <c r="M95" s="56">
        <f>IF(K95=0,"",SUMIF(MCDM_Checks!$A$2:$A$1417,$A95,MCDM_Checks!$AT$2:$AT$1417)/SUMIF(MCDM_Checks!$A$2:$A$1417,$A95,MCDM_Checks!$AS$2:$AS$1417))</f>
        <v/>
      </c>
      <c r="N95" s="14">
        <f>IFERROR(INDEX(MCDM_Checks!$T$2:$T$1417,MATCH($A95&amp;"|A",MCDM_Checks!$AU$2:$AU$1417,0)),"")</f>
        <v/>
      </c>
      <c r="O95" s="26">
        <f>IFERROR(INDEX(MCDM_Checks!$U$2:$U$1417,MATCH($A95&amp;"|A",MCDM_Checks!$AU$2:$AU$1417,0)),"")</f>
        <v/>
      </c>
      <c r="P95" s="14">
        <f>IFERROR(INDEX(MCDM_Checks!$T$2:$T$1417,MATCH($A95&amp;"|L",MCDM_Checks!$AU$2:$AU$1417,0)),"")</f>
        <v/>
      </c>
      <c r="Q95" s="26">
        <f>IFERROR(INDEX(MCDM_Checks!$U$2:$U$1417,MATCH($A95&amp;"|L",MCDM_Checks!$AU$2:$AU$1417,0)),"")</f>
        <v/>
      </c>
      <c r="R95" s="14">
        <f>IFERROR(INDEX(MCDM_Checks!$T$2:$T$1417,MATCH($A95&amp;"|D",MCDM_Checks!$AU$2:$AU$1417,0)),"")</f>
        <v/>
      </c>
      <c r="S95" s="26">
        <f>IFERROR(INDEX(MCDM_Checks!$U$2:$U$1417,MATCH($A95&amp;"|D",MCDM_Checks!$AU$2:$AU$1417,0)),"")</f>
        <v/>
      </c>
      <c r="T95" s="14">
        <f>IFERROR(INDEX(MCDM_Checks!$T$2:$T$1417,MATCH($A95&amp;"|C",MCDM_Checks!$AU$2:$AU$1417,0)),"")</f>
        <v/>
      </c>
      <c r="U95" s="26">
        <f>IFERROR(INDEX(MCDM_Checks!$U$2:$U$1417,MATCH($A95&amp;"|C",MCDM_Checks!$AU$2:$AU$1417,0)),"")</f>
        <v/>
      </c>
      <c r="V95" s="14">
        <f>IFERROR(INDEX(MCDM_Checks!$T$2:$T$1417,MATCH($A95&amp;"|R",MCDM_Checks!$AU$2:$AU$1417,0)),"")</f>
        <v/>
      </c>
      <c r="W95" s="26">
        <f>IFERROR(INDEX(MCDM_Checks!$U$2:$U$1417,MATCH($A95&amp;"|R",MCDM_Checks!$AU$2:$AU$1417,0)),"")</f>
        <v/>
      </c>
      <c r="X95" s="14">
        <f>IFERROR(INDEX(MCDM_Checks!$T$2:$T$1417,MATCH($A95&amp;"|M",MCDM_Checks!$AU$2:$AU$1417,0)),"")</f>
        <v/>
      </c>
      <c r="Y95" s="26">
        <f>IFERROR(INDEX(MCDM_Checks!$U$2:$U$1417,MATCH($A95&amp;"|M",MCDM_Checks!$AU$2:$AU$1417,0)),"")</f>
        <v/>
      </c>
      <c r="Z95" s="14">
        <f>IFERROR(INDEX(MCDM_Checks!$T$2:$T$1417,MATCH($A95&amp;"|V",MCDM_Checks!$AU$2:$AU$1417,0)),"")</f>
        <v/>
      </c>
      <c r="AA95" s="26">
        <f>IFERROR(INDEX(MCDM_Checks!$U$2:$U$1417,MATCH($A95&amp;"|V",MCDM_Checks!$AU$2:$AU$1417,0)),"")</f>
        <v/>
      </c>
      <c r="AB95" s="14">
        <f>IFERROR(INDEX(MCDM_Checks!$T$2:$T$1417,MATCH($A95&amp;"|E",MCDM_Checks!$AU$2:$AU$1417,0)),"")</f>
        <v/>
      </c>
      <c r="AC95" s="26">
        <f>IFERROR(INDEX(MCDM_Checks!$U$2:$U$1417,MATCH($A95&amp;"|E",MCDM_Checks!$AU$2:$AU$1417,0)),"")</f>
        <v/>
      </c>
      <c r="AD95" s="14">
        <f>IF(SUM(IF(AF95="Fail",1,0),IF(AH95="Fail",1,0),IF(AJ95="Fail",1,0),IF(AL95="Fail",1,0))&gt;0,"Ineligible",IF(SUM(IF(AF95="Pass",1,0),IF(AH95="Pass",1,0),IF(AJ95="Pass",1,0),IF(AL95="Pass",1,0))=4,"Eligible","Pending"))</f>
        <v/>
      </c>
      <c r="AE95" s="26">
        <f>IF(COUNTA(AG95,AI95,AK95,AM95)=0,"",IF(SUM(IF(AG95="Fail",1,0),IF(AI95="Fail",1,0),IF(AK95="Fail",1,0),IF(AM95="Fail",1,0))&gt;0,"Ineligible",IF(SUM(IF(AG95="Pass",1,0),IF(AI95="Pass",1,0),IF(AK95="Pass",1,0),IF(AM95="Pass",1,0))=4,"Eligible","Pending")))</f>
        <v/>
      </c>
      <c r="AF95" s="14" t="inlineStr">
        <is>
          <t>Pass</t>
        </is>
      </c>
      <c r="AG95" s="27" t="n"/>
      <c r="AH95" s="14" t="inlineStr">
        <is>
          <t>Pending</t>
        </is>
      </c>
      <c r="AI95" s="27" t="n"/>
      <c r="AJ95" s="14" t="inlineStr">
        <is>
          <t>Pending</t>
        </is>
      </c>
      <c r="AK95" s="27" t="n"/>
      <c r="AL95" s="14" t="inlineStr">
        <is>
          <t>Pending</t>
        </is>
      </c>
      <c r="AM95" s="27" t="n"/>
      <c r="AN95" s="14" t="inlineStr">
        <is>
          <t>Object detection</t>
        </is>
      </c>
      <c r="AO95" s="27" t="n"/>
      <c r="AP95" s="14" t="inlineStr">
        <is>
          <t>e1f14d0eb790c1a5d6d2c9e7accee79e17509bd1</t>
        </is>
      </c>
      <c r="AQ95" s="27" t="n"/>
      <c r="AR95" s="14" t="inlineStr">
        <is>
          <t>Pinned HF Roboflow v2 export reports 665 pothole COCO images, auto-orientation, EXIF stripping and 640-pixel stretching. The name segmentation2 and object-detection tag require actual mask inspection before segmentation use.</t>
        </is>
      </c>
      <c r="AS95" s="27" t="n"/>
      <c r="AT95" s="14" t="inlineStr">
        <is>
          <t>https://huggingface.co/datasets/manot/pothole-segmentation2</t>
        </is>
      </c>
      <c r="AU95" s="27" t="n"/>
      <c r="AV95" s="14" t="inlineStr">
        <is>
          <t>2026-09-07</t>
        </is>
      </c>
      <c r="AW95" s="27" t="n"/>
      <c r="AX95" s="27" t="n"/>
      <c r="AY95" s="14">
        <f>SUMIF(MCDM_Checks!$A$2:$A$1417,$A95,MCDM_Checks!$AR$2:$AR$1417)</f>
        <v/>
      </c>
      <c r="AZ95" s="14" t="inlineStr">
        <is>
          <t>G1: chosen release identity. G2: evaluator target/task not yet fixed. G3: no sample opened; rights may be unresolved. G4: no payload/ancestry leakage audit executed. All four gates must Pass for Eligible.</t>
        </is>
      </c>
    </row>
    <row r="96" ht="112" customHeight="1">
      <c r="A96" s="14" t="inlineStr">
        <is>
          <t>DS-095</t>
        </is>
      </c>
      <c r="B96" s="14" t="inlineStr">
        <is>
          <t>n-rdd2024-distilled-frdc</t>
        </is>
      </c>
      <c r="C96" s="14">
        <f>IF(I96=0,"Unrated",IF(I96=1,"Resolved","Provisional"))</f>
        <v/>
      </c>
      <c r="D96" s="26">
        <f>IF(K96=0,"",IF(AY96&lt;8,"Incomplete/invalid",IF(J96=0,"Unrated",IF(J96=1,"Resolved","Provisional"))))</f>
        <v/>
      </c>
      <c r="E96" s="57">
        <f>SUMIF(MCDM_Checks!$A$2:$A$1417,$A96,MCDM_Checks!$AB$2:$AB$1417)</f>
        <v/>
      </c>
      <c r="F96" s="58">
        <f>IF(AY96=8,SUMIF(MCDM_Checks!$A$2:$A$1417,$A96,MCDM_Checks!$AC$2:$AC$1417),"")</f>
        <v/>
      </c>
      <c r="G96" s="57">
        <f>SUMIF(MCDM_Checks!$A$2:$A$1417,$A96,MCDM_Checks!$AD$2:$AD$1417)</f>
        <v/>
      </c>
      <c r="H96" s="58">
        <f>IF(AY96=8,SUMIF(MCDM_Checks!$A$2:$A$1417,$A96,MCDM_Checks!$AE$2:$AE$1417),"")</f>
        <v/>
      </c>
      <c r="I96" s="55">
        <f>SUMIF(MCDM_Checks!$A$2:$A$1417,$A96,MCDM_Checks!$AF$2:$AF$1417)/100</f>
        <v/>
      </c>
      <c r="J96" s="56">
        <f>IF(AY96=8,SUMIF(MCDM_Checks!$A$2:$A$1417,$A96,MCDM_Checks!$AG$2:$AG$1417)/100,"")</f>
        <v/>
      </c>
      <c r="K96" s="56">
        <f>SUMIF(MCDM_Checks!$A$2:$A$1417,$A96,MCDM_Checks!$AS$2:$AS$1417)/40</f>
        <v/>
      </c>
      <c r="L96" s="59">
        <f>IF(AY96=8,F96-E96,"")</f>
        <v/>
      </c>
      <c r="M96" s="56">
        <f>IF(K96=0,"",SUMIF(MCDM_Checks!$A$2:$A$1417,$A96,MCDM_Checks!$AT$2:$AT$1417)/SUMIF(MCDM_Checks!$A$2:$A$1417,$A96,MCDM_Checks!$AS$2:$AS$1417))</f>
        <v/>
      </c>
      <c r="N96" s="14">
        <f>IFERROR(INDEX(MCDM_Checks!$T$2:$T$1417,MATCH($A96&amp;"|A",MCDM_Checks!$AU$2:$AU$1417,0)),"")</f>
        <v/>
      </c>
      <c r="O96" s="26">
        <f>IFERROR(INDEX(MCDM_Checks!$U$2:$U$1417,MATCH($A96&amp;"|A",MCDM_Checks!$AU$2:$AU$1417,0)),"")</f>
        <v/>
      </c>
      <c r="P96" s="14">
        <f>IFERROR(INDEX(MCDM_Checks!$T$2:$T$1417,MATCH($A96&amp;"|L",MCDM_Checks!$AU$2:$AU$1417,0)),"")</f>
        <v/>
      </c>
      <c r="Q96" s="26">
        <f>IFERROR(INDEX(MCDM_Checks!$U$2:$U$1417,MATCH($A96&amp;"|L",MCDM_Checks!$AU$2:$AU$1417,0)),"")</f>
        <v/>
      </c>
      <c r="R96" s="14">
        <f>IFERROR(INDEX(MCDM_Checks!$T$2:$T$1417,MATCH($A96&amp;"|D",MCDM_Checks!$AU$2:$AU$1417,0)),"")</f>
        <v/>
      </c>
      <c r="S96" s="26">
        <f>IFERROR(INDEX(MCDM_Checks!$U$2:$U$1417,MATCH($A96&amp;"|D",MCDM_Checks!$AU$2:$AU$1417,0)),"")</f>
        <v/>
      </c>
      <c r="T96" s="14">
        <f>IFERROR(INDEX(MCDM_Checks!$T$2:$T$1417,MATCH($A96&amp;"|C",MCDM_Checks!$AU$2:$AU$1417,0)),"")</f>
        <v/>
      </c>
      <c r="U96" s="26">
        <f>IFERROR(INDEX(MCDM_Checks!$U$2:$U$1417,MATCH($A96&amp;"|C",MCDM_Checks!$AU$2:$AU$1417,0)),"")</f>
        <v/>
      </c>
      <c r="V96" s="14">
        <f>IFERROR(INDEX(MCDM_Checks!$T$2:$T$1417,MATCH($A96&amp;"|R",MCDM_Checks!$AU$2:$AU$1417,0)),"")</f>
        <v/>
      </c>
      <c r="W96" s="26">
        <f>IFERROR(INDEX(MCDM_Checks!$U$2:$U$1417,MATCH($A96&amp;"|R",MCDM_Checks!$AU$2:$AU$1417,0)),"")</f>
        <v/>
      </c>
      <c r="X96" s="14">
        <f>IFERROR(INDEX(MCDM_Checks!$T$2:$T$1417,MATCH($A96&amp;"|M",MCDM_Checks!$AU$2:$AU$1417,0)),"")</f>
        <v/>
      </c>
      <c r="Y96" s="26">
        <f>IFERROR(INDEX(MCDM_Checks!$U$2:$U$1417,MATCH($A96&amp;"|M",MCDM_Checks!$AU$2:$AU$1417,0)),"")</f>
        <v/>
      </c>
      <c r="Z96" s="14">
        <f>IFERROR(INDEX(MCDM_Checks!$T$2:$T$1417,MATCH($A96&amp;"|V",MCDM_Checks!$AU$2:$AU$1417,0)),"")</f>
        <v/>
      </c>
      <c r="AA96" s="26">
        <f>IFERROR(INDEX(MCDM_Checks!$U$2:$U$1417,MATCH($A96&amp;"|V",MCDM_Checks!$AU$2:$AU$1417,0)),"")</f>
        <v/>
      </c>
      <c r="AB96" s="14">
        <f>IFERROR(INDEX(MCDM_Checks!$T$2:$T$1417,MATCH($A96&amp;"|E",MCDM_Checks!$AU$2:$AU$1417,0)),"")</f>
        <v/>
      </c>
      <c r="AC96" s="26">
        <f>IFERROR(INDEX(MCDM_Checks!$U$2:$U$1417,MATCH($A96&amp;"|E",MCDM_Checks!$AU$2:$AU$1417,0)),"")</f>
        <v/>
      </c>
      <c r="AD96" s="14">
        <f>IF(SUM(IF(AF96="Fail",1,0),IF(AH96="Fail",1,0),IF(AJ96="Fail",1,0),IF(AL96="Fail",1,0))&gt;0,"Ineligible",IF(SUM(IF(AF96="Pass",1,0),IF(AH96="Pass",1,0),IF(AJ96="Pass",1,0),IF(AL96="Pass",1,0))=4,"Eligible","Pending"))</f>
        <v/>
      </c>
      <c r="AE96" s="26">
        <f>IF(COUNTA(AG96,AI96,AK96,AM96)=0,"",IF(SUM(IF(AG96="Fail",1,0),IF(AI96="Fail",1,0),IF(AK96="Fail",1,0),IF(AM96="Fail",1,0))&gt;0,"Ineligible",IF(SUM(IF(AG96="Pass",1,0),IF(AI96="Pass",1,0),IF(AK96="Pass",1,0),IF(AM96="Pass",1,0))=4,"Eligible","Pending")))</f>
        <v/>
      </c>
      <c r="AF96" s="14" t="inlineStr">
        <is>
          <t>Pass</t>
        </is>
      </c>
      <c r="AG96" s="27" t="n"/>
      <c r="AH96" s="14" t="inlineStr">
        <is>
          <t>Pending</t>
        </is>
      </c>
      <c r="AI96" s="27" t="n"/>
      <c r="AJ96" s="14" t="inlineStr">
        <is>
          <t>Pending</t>
        </is>
      </c>
      <c r="AK96" s="27" t="n"/>
      <c r="AL96" s="14" t="inlineStr">
        <is>
          <t>Pending</t>
        </is>
      </c>
      <c r="AM96" s="27" t="n"/>
      <c r="AN96" s="14" t="inlineStr">
        <is>
          <t>Object_Detection; Knowledge_Distillation</t>
        </is>
      </c>
      <c r="AO96" s="27" t="n"/>
      <c r="AP96" s="14" t="inlineStr">
        <is>
          <t>fedf245c60486d53e18c750330cc68986b22bbb9</t>
        </is>
      </c>
      <c r="AQ96" s="27" t="n"/>
      <c r="AR96" s="14" t="inlineStr">
        <is>
          <t>FRDC-distilled N-RDD2024 retains six human classes and replaces four with teacher consensus. The card identifies parents, teachers and train/validation roles. Apache metadata does not resolve inherited image terms; pseudo-label quality and ancestral overlap remain untested.</t>
        </is>
      </c>
      <c r="AS96" s="27" t="n"/>
      <c r="AT96" s="14" t="inlineStr">
        <is>
          <t>https://huggingface.co/datasets/TamAko783/n-rdd2024-distilled-frdc</t>
        </is>
      </c>
      <c r="AU96" s="27" t="n"/>
      <c r="AV96" s="14" t="inlineStr">
        <is>
          <t>2026-09-07</t>
        </is>
      </c>
      <c r="AW96" s="27" t="n"/>
      <c r="AX96" s="27" t="n"/>
      <c r="AY96" s="14">
        <f>SUMIF(MCDM_Checks!$A$2:$A$1417,$A96,MCDM_Checks!$AR$2:$AR$1417)</f>
        <v/>
      </c>
      <c r="AZ96" s="14" t="inlineStr">
        <is>
          <t>G1: chosen release identity. G2: evaluator target/task not yet fixed. G3: no sample opened; rights may be unresolved. G4: no payload/ancestry leakage audit executed. All four gates must Pass for Eligible.</t>
        </is>
      </c>
    </row>
    <row r="97" ht="112" customHeight="1">
      <c r="A97" s="14" t="inlineStr">
        <is>
          <t>DS-096</t>
        </is>
      </c>
      <c r="B97" s="14" t="inlineStr">
        <is>
          <t>PaveBench</t>
        </is>
      </c>
      <c r="C97" s="14">
        <f>IF(I97=0,"Unrated",IF(I97=1,"Resolved","Provisional"))</f>
        <v/>
      </c>
      <c r="D97" s="26">
        <f>IF(K97=0,"",IF(AY97&lt;8,"Incomplete/invalid",IF(J97=0,"Unrated",IF(J97=1,"Resolved","Provisional"))))</f>
        <v/>
      </c>
      <c r="E97" s="57">
        <f>SUMIF(MCDM_Checks!$A$2:$A$1417,$A97,MCDM_Checks!$AB$2:$AB$1417)</f>
        <v/>
      </c>
      <c r="F97" s="58">
        <f>IF(AY97=8,SUMIF(MCDM_Checks!$A$2:$A$1417,$A97,MCDM_Checks!$AC$2:$AC$1417),"")</f>
        <v/>
      </c>
      <c r="G97" s="57">
        <f>SUMIF(MCDM_Checks!$A$2:$A$1417,$A97,MCDM_Checks!$AD$2:$AD$1417)</f>
        <v/>
      </c>
      <c r="H97" s="58">
        <f>IF(AY97=8,SUMIF(MCDM_Checks!$A$2:$A$1417,$A97,MCDM_Checks!$AE$2:$AE$1417),"")</f>
        <v/>
      </c>
      <c r="I97" s="55">
        <f>SUMIF(MCDM_Checks!$A$2:$A$1417,$A97,MCDM_Checks!$AF$2:$AF$1417)/100</f>
        <v/>
      </c>
      <c r="J97" s="56">
        <f>IF(AY97=8,SUMIF(MCDM_Checks!$A$2:$A$1417,$A97,MCDM_Checks!$AG$2:$AG$1417)/100,"")</f>
        <v/>
      </c>
      <c r="K97" s="56">
        <f>SUMIF(MCDM_Checks!$A$2:$A$1417,$A97,MCDM_Checks!$AS$2:$AS$1417)/40</f>
        <v/>
      </c>
      <c r="L97" s="59">
        <f>IF(AY97=8,F97-E97,"")</f>
        <v/>
      </c>
      <c r="M97" s="56">
        <f>IF(K97=0,"",SUMIF(MCDM_Checks!$A$2:$A$1417,$A97,MCDM_Checks!$AT$2:$AT$1417)/SUMIF(MCDM_Checks!$A$2:$A$1417,$A97,MCDM_Checks!$AS$2:$AS$1417))</f>
        <v/>
      </c>
      <c r="N97" s="14">
        <f>IFERROR(INDEX(MCDM_Checks!$T$2:$T$1417,MATCH($A97&amp;"|A",MCDM_Checks!$AU$2:$AU$1417,0)),"")</f>
        <v/>
      </c>
      <c r="O97" s="26">
        <f>IFERROR(INDEX(MCDM_Checks!$U$2:$U$1417,MATCH($A97&amp;"|A",MCDM_Checks!$AU$2:$AU$1417,0)),"")</f>
        <v/>
      </c>
      <c r="P97" s="14">
        <f>IFERROR(INDEX(MCDM_Checks!$T$2:$T$1417,MATCH($A97&amp;"|L",MCDM_Checks!$AU$2:$AU$1417,0)),"")</f>
        <v/>
      </c>
      <c r="Q97" s="26">
        <f>IFERROR(INDEX(MCDM_Checks!$U$2:$U$1417,MATCH($A97&amp;"|L",MCDM_Checks!$AU$2:$AU$1417,0)),"")</f>
        <v/>
      </c>
      <c r="R97" s="14">
        <f>IFERROR(INDEX(MCDM_Checks!$T$2:$T$1417,MATCH($A97&amp;"|D",MCDM_Checks!$AU$2:$AU$1417,0)),"")</f>
        <v/>
      </c>
      <c r="S97" s="26">
        <f>IFERROR(INDEX(MCDM_Checks!$U$2:$U$1417,MATCH($A97&amp;"|D",MCDM_Checks!$AU$2:$AU$1417,0)),"")</f>
        <v/>
      </c>
      <c r="T97" s="14">
        <f>IFERROR(INDEX(MCDM_Checks!$T$2:$T$1417,MATCH($A97&amp;"|C",MCDM_Checks!$AU$2:$AU$1417,0)),"")</f>
        <v/>
      </c>
      <c r="U97" s="26">
        <f>IFERROR(INDEX(MCDM_Checks!$U$2:$U$1417,MATCH($A97&amp;"|C",MCDM_Checks!$AU$2:$AU$1417,0)),"")</f>
        <v/>
      </c>
      <c r="V97" s="14">
        <f>IFERROR(INDEX(MCDM_Checks!$T$2:$T$1417,MATCH($A97&amp;"|R",MCDM_Checks!$AU$2:$AU$1417,0)),"")</f>
        <v/>
      </c>
      <c r="W97" s="26">
        <f>IFERROR(INDEX(MCDM_Checks!$U$2:$U$1417,MATCH($A97&amp;"|R",MCDM_Checks!$AU$2:$AU$1417,0)),"")</f>
        <v/>
      </c>
      <c r="X97" s="14">
        <f>IFERROR(INDEX(MCDM_Checks!$T$2:$T$1417,MATCH($A97&amp;"|M",MCDM_Checks!$AU$2:$AU$1417,0)),"")</f>
        <v/>
      </c>
      <c r="Y97" s="26">
        <f>IFERROR(INDEX(MCDM_Checks!$U$2:$U$1417,MATCH($A97&amp;"|M",MCDM_Checks!$AU$2:$AU$1417,0)),"")</f>
        <v/>
      </c>
      <c r="Z97" s="14">
        <f>IFERROR(INDEX(MCDM_Checks!$T$2:$T$1417,MATCH($A97&amp;"|V",MCDM_Checks!$AU$2:$AU$1417,0)),"")</f>
        <v/>
      </c>
      <c r="AA97" s="26">
        <f>IFERROR(INDEX(MCDM_Checks!$U$2:$U$1417,MATCH($A97&amp;"|V",MCDM_Checks!$AU$2:$AU$1417,0)),"")</f>
        <v/>
      </c>
      <c r="AB97" s="14">
        <f>IFERROR(INDEX(MCDM_Checks!$T$2:$T$1417,MATCH($A97&amp;"|E",MCDM_Checks!$AU$2:$AU$1417,0)),"")</f>
        <v/>
      </c>
      <c r="AC97" s="26">
        <f>IFERROR(INDEX(MCDM_Checks!$U$2:$U$1417,MATCH($A97&amp;"|E",MCDM_Checks!$AU$2:$AU$1417,0)),"")</f>
        <v/>
      </c>
      <c r="AD97" s="14">
        <f>IF(SUM(IF(AF97="Fail",1,0),IF(AH97="Fail",1,0),IF(AJ97="Fail",1,0),IF(AL97="Fail",1,0))&gt;0,"Ineligible",IF(SUM(IF(AF97="Pass",1,0),IF(AH97="Pass",1,0),IF(AJ97="Pass",1,0),IF(AL97="Pass",1,0))=4,"Eligible","Pending"))</f>
        <v/>
      </c>
      <c r="AE97" s="26">
        <f>IF(COUNTA(AG97,AI97,AK97,AM97)=0,"",IF(SUM(IF(AG97="Fail",1,0),IF(AI97="Fail",1,0),IF(AK97="Fail",1,0),IF(AM97="Fail",1,0))&gt;0,"Ineligible",IF(SUM(IF(AG97="Pass",1,0),IF(AI97="Pass",1,0),IF(AK97="Pass",1,0),IF(AM97="Pass",1,0))=4,"Eligible","Pending")))</f>
        <v/>
      </c>
      <c r="AF97" s="14" t="inlineStr">
        <is>
          <t>Pass</t>
        </is>
      </c>
      <c r="AG97" s="27" t="n"/>
      <c r="AH97" s="14" t="inlineStr">
        <is>
          <t>Pending</t>
        </is>
      </c>
      <c r="AI97" s="27" t="n"/>
      <c r="AJ97" s="14" t="inlineStr">
        <is>
          <t>Pending</t>
        </is>
      </c>
      <c r="AK97" s="27" t="n"/>
      <c r="AL97" s="14" t="inlineStr">
        <is>
          <t>Pending</t>
        </is>
      </c>
      <c r="AM97" s="27" t="n"/>
      <c r="AN97" s="14" t="inlineStr">
        <is>
          <t>Image distress classification, detection or segmentation; select one task before comparing.</t>
        </is>
      </c>
      <c r="AO97" s="27" t="n"/>
      <c r="AP97" s="14" t="inlineStr">
        <is>
          <t>7afe6072d79cff4c592318d99a01a1dad89f195f</t>
        </is>
      </c>
      <c r="AQ97" s="27" t="n"/>
      <c r="AR97" s="14" t="inlineStr">
        <is>
          <t>Retain the PaveBench worked-example evidence assignments from the v2.0 rubric report; current direct fetch was blocked. Scores are documented lower bounds, not evidence of opening the full payload. The card reports 20,124 512 × 512 images and 32,160 QA pairs. Six classification categories differ from four detection categories. The paper describes multi-annotator cross-validation, expert mask tracing and review. Line-scan capture and preprocessing are documented. These support L1–L4, D2/D4/D5, C2, R1/R2 and M1/M5. A pinned commit plus tree supports V1. Pixel dimensions alone do not meet physical-scale M2. Quantitative reliability, acquisition-group independence and measured management links remain U. The atlas taxonomy needs reconciliation; maintenance-language answers are not observed treatment outcomes.</t>
        </is>
      </c>
      <c r="AS97" s="27" t="n"/>
      <c r="AT97" s="14" t="inlineStr">
        <is>
          <t>https://huggingface.co/datasets/MML-Group/PaveBench</t>
        </is>
      </c>
      <c r="AU97" s="27" t="n"/>
      <c r="AV97" s="14" t="inlineStr">
        <is>
          <t>2026-09-07</t>
        </is>
      </c>
      <c r="AW97" s="27" t="n"/>
      <c r="AX97" s="27" t="n"/>
      <c r="AY97" s="14">
        <f>SUMIF(MCDM_Checks!$A$2:$A$1417,$A97,MCDM_Checks!$AR$2:$AR$1417)</f>
        <v/>
      </c>
      <c r="AZ97" s="14" t="inlineStr">
        <is>
          <t>G1: chosen release identity. G2: evaluator target/task not yet fixed. G3: no sample opened; rights may be unresolved. G4: no payload/ancestry leakage audit executed. All four gates must Pass for Eligible.</t>
        </is>
      </c>
    </row>
    <row r="98" ht="112" customHeight="1">
      <c r="A98" s="14" t="inlineStr">
        <is>
          <t>DS-097</t>
        </is>
      </c>
      <c r="B98" s="14" t="inlineStr">
        <is>
          <t>Road Issues Detection Dataset (Programmer-RD-AI)</t>
        </is>
      </c>
      <c r="C98" s="14">
        <f>IF(I98=0,"Unrated",IF(I98=1,"Resolved","Provisional"))</f>
        <v/>
      </c>
      <c r="D98" s="26">
        <f>IF(K98=0,"",IF(AY98&lt;8,"Incomplete/invalid",IF(J98=0,"Unrated",IF(J98=1,"Resolved","Provisional"))))</f>
        <v/>
      </c>
      <c r="E98" s="57">
        <f>SUMIF(MCDM_Checks!$A$2:$A$1417,$A98,MCDM_Checks!$AB$2:$AB$1417)</f>
        <v/>
      </c>
      <c r="F98" s="58">
        <f>IF(AY98=8,SUMIF(MCDM_Checks!$A$2:$A$1417,$A98,MCDM_Checks!$AC$2:$AC$1417),"")</f>
        <v/>
      </c>
      <c r="G98" s="57">
        <f>SUMIF(MCDM_Checks!$A$2:$A$1417,$A98,MCDM_Checks!$AD$2:$AD$1417)</f>
        <v/>
      </c>
      <c r="H98" s="58">
        <f>IF(AY98=8,SUMIF(MCDM_Checks!$A$2:$A$1417,$A98,MCDM_Checks!$AE$2:$AE$1417),"")</f>
        <v/>
      </c>
      <c r="I98" s="55">
        <f>SUMIF(MCDM_Checks!$A$2:$A$1417,$A98,MCDM_Checks!$AF$2:$AF$1417)/100</f>
        <v/>
      </c>
      <c r="J98" s="56">
        <f>IF(AY98=8,SUMIF(MCDM_Checks!$A$2:$A$1417,$A98,MCDM_Checks!$AG$2:$AG$1417)/100,"")</f>
        <v/>
      </c>
      <c r="K98" s="56">
        <f>SUMIF(MCDM_Checks!$A$2:$A$1417,$A98,MCDM_Checks!$AS$2:$AS$1417)/40</f>
        <v/>
      </c>
      <c r="L98" s="59">
        <f>IF(AY98=8,F98-E98,"")</f>
        <v/>
      </c>
      <c r="M98" s="56">
        <f>IF(K98=0,"",SUMIF(MCDM_Checks!$A$2:$A$1417,$A98,MCDM_Checks!$AT$2:$AT$1417)/SUMIF(MCDM_Checks!$A$2:$A$1417,$A98,MCDM_Checks!$AS$2:$AS$1417))</f>
        <v/>
      </c>
      <c r="N98" s="14">
        <f>IFERROR(INDEX(MCDM_Checks!$T$2:$T$1417,MATCH($A98&amp;"|A",MCDM_Checks!$AU$2:$AU$1417,0)),"")</f>
        <v/>
      </c>
      <c r="O98" s="26">
        <f>IFERROR(INDEX(MCDM_Checks!$U$2:$U$1417,MATCH($A98&amp;"|A",MCDM_Checks!$AU$2:$AU$1417,0)),"")</f>
        <v/>
      </c>
      <c r="P98" s="14">
        <f>IFERROR(INDEX(MCDM_Checks!$T$2:$T$1417,MATCH($A98&amp;"|L",MCDM_Checks!$AU$2:$AU$1417,0)),"")</f>
        <v/>
      </c>
      <c r="Q98" s="26">
        <f>IFERROR(INDEX(MCDM_Checks!$U$2:$U$1417,MATCH($A98&amp;"|L",MCDM_Checks!$AU$2:$AU$1417,0)),"")</f>
        <v/>
      </c>
      <c r="R98" s="14">
        <f>IFERROR(INDEX(MCDM_Checks!$T$2:$T$1417,MATCH($A98&amp;"|D",MCDM_Checks!$AU$2:$AU$1417,0)),"")</f>
        <v/>
      </c>
      <c r="S98" s="26">
        <f>IFERROR(INDEX(MCDM_Checks!$U$2:$U$1417,MATCH($A98&amp;"|D",MCDM_Checks!$AU$2:$AU$1417,0)),"")</f>
        <v/>
      </c>
      <c r="T98" s="14">
        <f>IFERROR(INDEX(MCDM_Checks!$T$2:$T$1417,MATCH($A98&amp;"|C",MCDM_Checks!$AU$2:$AU$1417,0)),"")</f>
        <v/>
      </c>
      <c r="U98" s="26">
        <f>IFERROR(INDEX(MCDM_Checks!$U$2:$U$1417,MATCH($A98&amp;"|C",MCDM_Checks!$AU$2:$AU$1417,0)),"")</f>
        <v/>
      </c>
      <c r="V98" s="14">
        <f>IFERROR(INDEX(MCDM_Checks!$T$2:$T$1417,MATCH($A98&amp;"|R",MCDM_Checks!$AU$2:$AU$1417,0)),"")</f>
        <v/>
      </c>
      <c r="W98" s="26">
        <f>IFERROR(INDEX(MCDM_Checks!$U$2:$U$1417,MATCH($A98&amp;"|R",MCDM_Checks!$AU$2:$AU$1417,0)),"")</f>
        <v/>
      </c>
      <c r="X98" s="14">
        <f>IFERROR(INDEX(MCDM_Checks!$T$2:$T$1417,MATCH($A98&amp;"|M",MCDM_Checks!$AU$2:$AU$1417,0)),"")</f>
        <v/>
      </c>
      <c r="Y98" s="26">
        <f>IFERROR(INDEX(MCDM_Checks!$U$2:$U$1417,MATCH($A98&amp;"|M",MCDM_Checks!$AU$2:$AU$1417,0)),"")</f>
        <v/>
      </c>
      <c r="Z98" s="14">
        <f>IFERROR(INDEX(MCDM_Checks!$T$2:$T$1417,MATCH($A98&amp;"|V",MCDM_Checks!$AU$2:$AU$1417,0)),"")</f>
        <v/>
      </c>
      <c r="AA98" s="26">
        <f>IFERROR(INDEX(MCDM_Checks!$U$2:$U$1417,MATCH($A98&amp;"|V",MCDM_Checks!$AU$2:$AU$1417,0)),"")</f>
        <v/>
      </c>
      <c r="AB98" s="14">
        <f>IFERROR(INDEX(MCDM_Checks!$T$2:$T$1417,MATCH($A98&amp;"|E",MCDM_Checks!$AU$2:$AU$1417,0)),"")</f>
        <v/>
      </c>
      <c r="AC98" s="26">
        <f>IFERROR(INDEX(MCDM_Checks!$U$2:$U$1417,MATCH($A98&amp;"|E",MCDM_Checks!$AU$2:$AU$1417,0)),"")</f>
        <v/>
      </c>
      <c r="AD98" s="14">
        <f>IF(SUM(IF(AF98="Fail",1,0),IF(AH98="Fail",1,0),IF(AJ98="Fail",1,0),IF(AL98="Fail",1,0))&gt;0,"Ineligible",IF(SUM(IF(AF98="Pass",1,0),IF(AH98="Pass",1,0),IF(AJ98="Pass",1,0),IF(AL98="Pass",1,0))=4,"Eligible","Pending"))</f>
        <v/>
      </c>
      <c r="AE98" s="26">
        <f>IF(COUNTA(AG98,AI98,AK98,AM98)=0,"",IF(SUM(IF(AG98="Fail",1,0),IF(AI98="Fail",1,0),IF(AK98="Fail",1,0),IF(AM98="Fail",1,0))&gt;0,"Ineligible",IF(SUM(IF(AG98="Pass",1,0),IF(AI98="Pass",1,0),IF(AK98="Pass",1,0),IF(AM98="Pass",1,0))=4,"Eligible","Pending")))</f>
        <v/>
      </c>
      <c r="AF98" s="14" t="inlineStr">
        <is>
          <t>Pending</t>
        </is>
      </c>
      <c r="AG98" s="27" t="n"/>
      <c r="AH98" s="14" t="inlineStr">
        <is>
          <t>Pending</t>
        </is>
      </c>
      <c r="AI98" s="27" t="n"/>
      <c r="AJ98" s="14" t="inlineStr">
        <is>
          <t>Pending</t>
        </is>
      </c>
      <c r="AK98" s="27" t="n"/>
      <c r="AL98" s="14" t="inlineStr">
        <is>
          <t>Pending</t>
        </is>
      </c>
      <c r="AM98" s="27" t="n"/>
      <c r="AN98" s="14" t="inlineStr">
        <is>
          <t>Image classification; object detection (stated); multi-label classification (stated) [Claude] | Image classification;Object detection;Multi-label classification [Claude] | Image_Classification [GPT] | Classification;Object detection [GPT]</t>
        </is>
      </c>
      <c r="AO98" s="27" t="n"/>
      <c r="AP98" s="14" t="inlineStr">
        <is>
          <t>Documentation snapshot; payload release not fully pinned</t>
        </is>
      </c>
      <c r="AQ98" s="27" t="n"/>
      <c r="AR98" s="14" t="inlineStr">
        <is>
          <t>The current primary HF page/API did not provide retrievable evidence. Inventory-only claims cannot resolve the 40 checks; retain an Unrated interval and request release documentation during human review.</t>
        </is>
      </c>
      <c r="AS98" s="27" t="n"/>
      <c r="AT98" s="14" t="inlineStr">
        <is>
          <t>https://huggingface.co/datasets/Programmer-RD-AI/road-issues-detection-dataset</t>
        </is>
      </c>
      <c r="AU98" s="27" t="n"/>
      <c r="AV98" s="14" t="inlineStr">
        <is>
          <t>2026-09-07</t>
        </is>
      </c>
      <c r="AW98" s="27" t="n"/>
      <c r="AX98" s="27" t="n"/>
      <c r="AY98" s="14">
        <f>SUMIF(MCDM_Checks!$A$2:$A$1417,$A98,MCDM_Checks!$AR$2:$AR$1417)</f>
        <v/>
      </c>
      <c r="AZ98" s="14" t="inlineStr">
        <is>
          <t>G1: chosen release identity. G2: evaluator target/task not yet fixed. G3: no sample opened; rights may be unresolved. G4: no payload/ancestry leakage audit executed. All four gates must Pass for Eligible.</t>
        </is>
      </c>
    </row>
    <row r="99" ht="112" customHeight="1">
      <c r="A99" s="14" t="inlineStr">
        <is>
          <t>DS-098</t>
        </is>
      </c>
      <c r="B99" s="14" t="inlineStr">
        <is>
          <t>road-damage-classification</t>
        </is>
      </c>
      <c r="C99" s="14">
        <f>IF(I99=0,"Unrated",IF(I99=1,"Resolved","Provisional"))</f>
        <v/>
      </c>
      <c r="D99" s="26">
        <f>IF(K99=0,"",IF(AY99&lt;8,"Incomplete/invalid",IF(J99=0,"Unrated",IF(J99=1,"Resolved","Provisional"))))</f>
        <v/>
      </c>
      <c r="E99" s="57">
        <f>SUMIF(MCDM_Checks!$A$2:$A$1417,$A99,MCDM_Checks!$AB$2:$AB$1417)</f>
        <v/>
      </c>
      <c r="F99" s="58">
        <f>IF(AY99=8,SUMIF(MCDM_Checks!$A$2:$A$1417,$A99,MCDM_Checks!$AC$2:$AC$1417),"")</f>
        <v/>
      </c>
      <c r="G99" s="57">
        <f>SUMIF(MCDM_Checks!$A$2:$A$1417,$A99,MCDM_Checks!$AD$2:$AD$1417)</f>
        <v/>
      </c>
      <c r="H99" s="58">
        <f>IF(AY99=8,SUMIF(MCDM_Checks!$A$2:$A$1417,$A99,MCDM_Checks!$AE$2:$AE$1417),"")</f>
        <v/>
      </c>
      <c r="I99" s="55">
        <f>SUMIF(MCDM_Checks!$A$2:$A$1417,$A99,MCDM_Checks!$AF$2:$AF$1417)/100</f>
        <v/>
      </c>
      <c r="J99" s="56">
        <f>IF(AY99=8,SUMIF(MCDM_Checks!$A$2:$A$1417,$A99,MCDM_Checks!$AG$2:$AG$1417)/100,"")</f>
        <v/>
      </c>
      <c r="K99" s="56">
        <f>SUMIF(MCDM_Checks!$A$2:$A$1417,$A99,MCDM_Checks!$AS$2:$AS$1417)/40</f>
        <v/>
      </c>
      <c r="L99" s="59">
        <f>IF(AY99=8,F99-E99,"")</f>
        <v/>
      </c>
      <c r="M99" s="56">
        <f>IF(K99=0,"",SUMIF(MCDM_Checks!$A$2:$A$1417,$A99,MCDM_Checks!$AT$2:$AT$1417)/SUMIF(MCDM_Checks!$A$2:$A$1417,$A99,MCDM_Checks!$AS$2:$AS$1417))</f>
        <v/>
      </c>
      <c r="N99" s="14">
        <f>IFERROR(INDEX(MCDM_Checks!$T$2:$T$1417,MATCH($A99&amp;"|A",MCDM_Checks!$AU$2:$AU$1417,0)),"")</f>
        <v/>
      </c>
      <c r="O99" s="26">
        <f>IFERROR(INDEX(MCDM_Checks!$U$2:$U$1417,MATCH($A99&amp;"|A",MCDM_Checks!$AU$2:$AU$1417,0)),"")</f>
        <v/>
      </c>
      <c r="P99" s="14">
        <f>IFERROR(INDEX(MCDM_Checks!$T$2:$T$1417,MATCH($A99&amp;"|L",MCDM_Checks!$AU$2:$AU$1417,0)),"")</f>
        <v/>
      </c>
      <c r="Q99" s="26">
        <f>IFERROR(INDEX(MCDM_Checks!$U$2:$U$1417,MATCH($A99&amp;"|L",MCDM_Checks!$AU$2:$AU$1417,0)),"")</f>
        <v/>
      </c>
      <c r="R99" s="14">
        <f>IFERROR(INDEX(MCDM_Checks!$T$2:$T$1417,MATCH($A99&amp;"|D",MCDM_Checks!$AU$2:$AU$1417,0)),"")</f>
        <v/>
      </c>
      <c r="S99" s="26">
        <f>IFERROR(INDEX(MCDM_Checks!$U$2:$U$1417,MATCH($A99&amp;"|D",MCDM_Checks!$AU$2:$AU$1417,0)),"")</f>
        <v/>
      </c>
      <c r="T99" s="14">
        <f>IFERROR(INDEX(MCDM_Checks!$T$2:$T$1417,MATCH($A99&amp;"|C",MCDM_Checks!$AU$2:$AU$1417,0)),"")</f>
        <v/>
      </c>
      <c r="U99" s="26">
        <f>IFERROR(INDEX(MCDM_Checks!$U$2:$U$1417,MATCH($A99&amp;"|C",MCDM_Checks!$AU$2:$AU$1417,0)),"")</f>
        <v/>
      </c>
      <c r="V99" s="14">
        <f>IFERROR(INDEX(MCDM_Checks!$T$2:$T$1417,MATCH($A99&amp;"|R",MCDM_Checks!$AU$2:$AU$1417,0)),"")</f>
        <v/>
      </c>
      <c r="W99" s="26">
        <f>IFERROR(INDEX(MCDM_Checks!$U$2:$U$1417,MATCH($A99&amp;"|R",MCDM_Checks!$AU$2:$AU$1417,0)),"")</f>
        <v/>
      </c>
      <c r="X99" s="14">
        <f>IFERROR(INDEX(MCDM_Checks!$T$2:$T$1417,MATCH($A99&amp;"|M",MCDM_Checks!$AU$2:$AU$1417,0)),"")</f>
        <v/>
      </c>
      <c r="Y99" s="26">
        <f>IFERROR(INDEX(MCDM_Checks!$U$2:$U$1417,MATCH($A99&amp;"|M",MCDM_Checks!$AU$2:$AU$1417,0)),"")</f>
        <v/>
      </c>
      <c r="Z99" s="14">
        <f>IFERROR(INDEX(MCDM_Checks!$T$2:$T$1417,MATCH($A99&amp;"|V",MCDM_Checks!$AU$2:$AU$1417,0)),"")</f>
        <v/>
      </c>
      <c r="AA99" s="26">
        <f>IFERROR(INDEX(MCDM_Checks!$U$2:$U$1417,MATCH($A99&amp;"|V",MCDM_Checks!$AU$2:$AU$1417,0)),"")</f>
        <v/>
      </c>
      <c r="AB99" s="14">
        <f>IFERROR(INDEX(MCDM_Checks!$T$2:$T$1417,MATCH($A99&amp;"|E",MCDM_Checks!$AU$2:$AU$1417,0)),"")</f>
        <v/>
      </c>
      <c r="AC99" s="26">
        <f>IFERROR(INDEX(MCDM_Checks!$U$2:$U$1417,MATCH($A99&amp;"|E",MCDM_Checks!$AU$2:$AU$1417,0)),"")</f>
        <v/>
      </c>
      <c r="AD99" s="14">
        <f>IF(SUM(IF(AF99="Fail",1,0),IF(AH99="Fail",1,0),IF(AJ99="Fail",1,0),IF(AL99="Fail",1,0))&gt;0,"Ineligible",IF(SUM(IF(AF99="Pass",1,0),IF(AH99="Pass",1,0),IF(AJ99="Pass",1,0),IF(AL99="Pass",1,0))=4,"Eligible","Pending"))</f>
        <v/>
      </c>
      <c r="AE99" s="26">
        <f>IF(COUNTA(AG99,AI99,AK99,AM99)=0,"",IF(SUM(IF(AG99="Fail",1,0),IF(AI99="Fail",1,0),IF(AK99="Fail",1,0),IF(AM99="Fail",1,0))&gt;0,"Ineligible",IF(SUM(IF(AG99="Pass",1,0),IF(AI99="Pass",1,0),IF(AK99="Pass",1,0),IF(AM99="Pass",1,0))=4,"Eligible","Pending")))</f>
        <v/>
      </c>
      <c r="AF99" s="14" t="inlineStr">
        <is>
          <t>Pass</t>
        </is>
      </c>
      <c r="AG99" s="27" t="n"/>
      <c r="AH99" s="14" t="inlineStr">
        <is>
          <t>Pending</t>
        </is>
      </c>
      <c r="AI99" s="27" t="n"/>
      <c r="AJ99" s="14" t="inlineStr">
        <is>
          <t>Pending</t>
        </is>
      </c>
      <c r="AK99" s="27" t="n"/>
      <c r="AL99" s="14" t="inlineStr">
        <is>
          <t>Pending</t>
        </is>
      </c>
      <c r="AM99" s="27" t="n"/>
      <c r="AN99" s="14" t="inlineStr">
        <is>
          <t>Image_Classification</t>
        </is>
      </c>
      <c r="AO99" s="27" t="n"/>
      <c r="AP99" s="14" t="inlineStr">
        <is>
          <t>cf9a69332b12e86d515b35d5693d2fa8b9377408</t>
        </is>
      </c>
      <c r="AQ99" s="27" t="n"/>
      <c r="AR99" s="14" t="inlineStr">
        <is>
          <t>HF identifies a pinned potholes.zip and requires login/contact-sharing consent; no substantive card or visible terms were available. No consent was submitted and no file opened. A documented gate earns access-route credit but does not clear retrieval or reuse eligibility.</t>
        </is>
      </c>
      <c r="AS99" s="27" t="n"/>
      <c r="AT99" s="14" t="inlineStr">
        <is>
          <t>https://huggingface.co/datasets/Emanyaser/road-damage-classification</t>
        </is>
      </c>
      <c r="AU99" s="27" t="n"/>
      <c r="AV99" s="14" t="inlineStr">
        <is>
          <t>2026-09-07</t>
        </is>
      </c>
      <c r="AW99" s="27" t="n"/>
      <c r="AX99" s="27" t="n"/>
      <c r="AY99" s="14">
        <f>SUMIF(MCDM_Checks!$A$2:$A$1417,$A99,MCDM_Checks!$AR$2:$AR$1417)</f>
        <v/>
      </c>
      <c r="AZ99" s="14" t="inlineStr">
        <is>
          <t>G1: chosen release identity. G2: evaluator target/task not yet fixed. G3: no sample opened; rights may be unresolved. G4: no payload/ancestry leakage audit executed. All four gates must Pass for Eligible.</t>
        </is>
      </c>
    </row>
    <row r="100" ht="112" customHeight="1">
      <c r="A100" s="14" t="inlineStr">
        <is>
          <t>DS-099</t>
        </is>
      </c>
      <c r="B100" s="14" t="inlineStr">
        <is>
          <t>Road_Damage_Detection_USA</t>
        </is>
      </c>
      <c r="C100" s="14">
        <f>IF(I100=0,"Unrated",IF(I100=1,"Resolved","Provisional"))</f>
        <v/>
      </c>
      <c r="D100" s="26">
        <f>IF(K100=0,"",IF(AY100&lt;8,"Incomplete/invalid",IF(J100=0,"Unrated",IF(J100=1,"Resolved","Provisional"))))</f>
        <v/>
      </c>
      <c r="E100" s="57">
        <f>SUMIF(MCDM_Checks!$A$2:$A$1417,$A100,MCDM_Checks!$AB$2:$AB$1417)</f>
        <v/>
      </c>
      <c r="F100" s="58">
        <f>IF(AY100=8,SUMIF(MCDM_Checks!$A$2:$A$1417,$A100,MCDM_Checks!$AC$2:$AC$1417),"")</f>
        <v/>
      </c>
      <c r="G100" s="57">
        <f>SUMIF(MCDM_Checks!$A$2:$A$1417,$A100,MCDM_Checks!$AD$2:$AD$1417)</f>
        <v/>
      </c>
      <c r="H100" s="58">
        <f>IF(AY100=8,SUMIF(MCDM_Checks!$A$2:$A$1417,$A100,MCDM_Checks!$AE$2:$AE$1417),"")</f>
        <v/>
      </c>
      <c r="I100" s="55">
        <f>SUMIF(MCDM_Checks!$A$2:$A$1417,$A100,MCDM_Checks!$AF$2:$AF$1417)/100</f>
        <v/>
      </c>
      <c r="J100" s="56">
        <f>IF(AY100=8,SUMIF(MCDM_Checks!$A$2:$A$1417,$A100,MCDM_Checks!$AG$2:$AG$1417)/100,"")</f>
        <v/>
      </c>
      <c r="K100" s="56">
        <f>SUMIF(MCDM_Checks!$A$2:$A$1417,$A100,MCDM_Checks!$AS$2:$AS$1417)/40</f>
        <v/>
      </c>
      <c r="L100" s="59">
        <f>IF(AY100=8,F100-E100,"")</f>
        <v/>
      </c>
      <c r="M100" s="56">
        <f>IF(K100=0,"",SUMIF(MCDM_Checks!$A$2:$A$1417,$A100,MCDM_Checks!$AT$2:$AT$1417)/SUMIF(MCDM_Checks!$A$2:$A$1417,$A100,MCDM_Checks!$AS$2:$AS$1417))</f>
        <v/>
      </c>
      <c r="N100" s="14">
        <f>IFERROR(INDEX(MCDM_Checks!$T$2:$T$1417,MATCH($A100&amp;"|A",MCDM_Checks!$AU$2:$AU$1417,0)),"")</f>
        <v/>
      </c>
      <c r="O100" s="26">
        <f>IFERROR(INDEX(MCDM_Checks!$U$2:$U$1417,MATCH($A100&amp;"|A",MCDM_Checks!$AU$2:$AU$1417,0)),"")</f>
        <v/>
      </c>
      <c r="P100" s="14">
        <f>IFERROR(INDEX(MCDM_Checks!$T$2:$T$1417,MATCH($A100&amp;"|L",MCDM_Checks!$AU$2:$AU$1417,0)),"")</f>
        <v/>
      </c>
      <c r="Q100" s="26">
        <f>IFERROR(INDEX(MCDM_Checks!$U$2:$U$1417,MATCH($A100&amp;"|L",MCDM_Checks!$AU$2:$AU$1417,0)),"")</f>
        <v/>
      </c>
      <c r="R100" s="14">
        <f>IFERROR(INDEX(MCDM_Checks!$T$2:$T$1417,MATCH($A100&amp;"|D",MCDM_Checks!$AU$2:$AU$1417,0)),"")</f>
        <v/>
      </c>
      <c r="S100" s="26">
        <f>IFERROR(INDEX(MCDM_Checks!$U$2:$U$1417,MATCH($A100&amp;"|D",MCDM_Checks!$AU$2:$AU$1417,0)),"")</f>
        <v/>
      </c>
      <c r="T100" s="14">
        <f>IFERROR(INDEX(MCDM_Checks!$T$2:$T$1417,MATCH($A100&amp;"|C",MCDM_Checks!$AU$2:$AU$1417,0)),"")</f>
        <v/>
      </c>
      <c r="U100" s="26">
        <f>IFERROR(INDEX(MCDM_Checks!$U$2:$U$1417,MATCH($A100&amp;"|C",MCDM_Checks!$AU$2:$AU$1417,0)),"")</f>
        <v/>
      </c>
      <c r="V100" s="14">
        <f>IFERROR(INDEX(MCDM_Checks!$T$2:$T$1417,MATCH($A100&amp;"|R",MCDM_Checks!$AU$2:$AU$1417,0)),"")</f>
        <v/>
      </c>
      <c r="W100" s="26">
        <f>IFERROR(INDEX(MCDM_Checks!$U$2:$U$1417,MATCH($A100&amp;"|R",MCDM_Checks!$AU$2:$AU$1417,0)),"")</f>
        <v/>
      </c>
      <c r="X100" s="14">
        <f>IFERROR(INDEX(MCDM_Checks!$T$2:$T$1417,MATCH($A100&amp;"|M",MCDM_Checks!$AU$2:$AU$1417,0)),"")</f>
        <v/>
      </c>
      <c r="Y100" s="26">
        <f>IFERROR(INDEX(MCDM_Checks!$U$2:$U$1417,MATCH($A100&amp;"|M",MCDM_Checks!$AU$2:$AU$1417,0)),"")</f>
        <v/>
      </c>
      <c r="Z100" s="14">
        <f>IFERROR(INDEX(MCDM_Checks!$T$2:$T$1417,MATCH($A100&amp;"|V",MCDM_Checks!$AU$2:$AU$1417,0)),"")</f>
        <v/>
      </c>
      <c r="AA100" s="26">
        <f>IFERROR(INDEX(MCDM_Checks!$U$2:$U$1417,MATCH($A100&amp;"|V",MCDM_Checks!$AU$2:$AU$1417,0)),"")</f>
        <v/>
      </c>
      <c r="AB100" s="14">
        <f>IFERROR(INDEX(MCDM_Checks!$T$2:$T$1417,MATCH($A100&amp;"|E",MCDM_Checks!$AU$2:$AU$1417,0)),"")</f>
        <v/>
      </c>
      <c r="AC100" s="26">
        <f>IFERROR(INDEX(MCDM_Checks!$U$2:$U$1417,MATCH($A100&amp;"|E",MCDM_Checks!$AU$2:$AU$1417,0)),"")</f>
        <v/>
      </c>
      <c r="AD100" s="14">
        <f>IF(SUM(IF(AF100="Fail",1,0),IF(AH100="Fail",1,0),IF(AJ100="Fail",1,0),IF(AL100="Fail",1,0))&gt;0,"Ineligible",IF(SUM(IF(AF100="Pass",1,0),IF(AH100="Pass",1,0),IF(AJ100="Pass",1,0),IF(AL100="Pass",1,0))=4,"Eligible","Pending"))</f>
        <v/>
      </c>
      <c r="AE100" s="26">
        <f>IF(COUNTA(AG100,AI100,AK100,AM100)=0,"",IF(SUM(IF(AG100="Fail",1,0),IF(AI100="Fail",1,0),IF(AK100="Fail",1,0),IF(AM100="Fail",1,0))&gt;0,"Ineligible",IF(SUM(IF(AG100="Pass",1,0),IF(AI100="Pass",1,0),IF(AK100="Pass",1,0),IF(AM100="Pass",1,0))=4,"Eligible","Pending")))</f>
        <v/>
      </c>
      <c r="AF100" s="14" t="inlineStr">
        <is>
          <t>Pending</t>
        </is>
      </c>
      <c r="AG100" s="27" t="n"/>
      <c r="AH100" s="14" t="inlineStr">
        <is>
          <t>Pending</t>
        </is>
      </c>
      <c r="AI100" s="27" t="n"/>
      <c r="AJ100" s="14" t="inlineStr">
        <is>
          <t>Pending</t>
        </is>
      </c>
      <c r="AK100" s="27" t="n"/>
      <c r="AL100" s="14" t="inlineStr">
        <is>
          <t>Pending</t>
        </is>
      </c>
      <c r="AM100" s="27" t="n"/>
      <c r="AN100" s="14" t="inlineStr">
        <is>
          <t>Object_Detection</t>
        </is>
      </c>
      <c r="AO100" s="27" t="n"/>
      <c r="AP100" s="14" t="inlineStr">
        <is>
          <t>5484e3c52a29a0ef19d39c719e4cb1902843ccbe</t>
        </is>
      </c>
      <c r="AQ100" s="27" t="n"/>
      <c r="AR100" s="14" t="inlineStr">
        <is>
          <t>The HF card primarily describes a YOLOv11 model and filtered USA subset. It gives class counts, filtering and biases, but attributes a multinational 47k corpus to a 2018 paper inconsistently with RDD2022. Exact dataset release, payload availability and provenance remain unresolved; reported model performance is not label reliability.</t>
        </is>
      </c>
      <c r="AS100" s="27" t="n"/>
      <c r="AT100" s="14" t="inlineStr">
        <is>
          <t>https://huggingface.co/datasets/cvtechniques/Road_Damage_Detection_USA</t>
        </is>
      </c>
      <c r="AU100" s="27" t="n"/>
      <c r="AV100" s="14" t="inlineStr">
        <is>
          <t>2026-09-07</t>
        </is>
      </c>
      <c r="AW100" s="27" t="n"/>
      <c r="AX100" s="27" t="n"/>
      <c r="AY100" s="14">
        <f>SUMIF(MCDM_Checks!$A$2:$A$1417,$A100,MCDM_Checks!$AR$2:$AR$1417)</f>
        <v/>
      </c>
      <c r="AZ100" s="14" t="inlineStr">
        <is>
          <t>G1: chosen release identity. G2: evaluator target/task not yet fixed. G3: no sample opened; rights may be unresolved. G4: no payload/ancestry leakage audit executed. All four gates must Pass for Eligible.</t>
        </is>
      </c>
    </row>
    <row r="101" ht="112" customHeight="1">
      <c r="A101" s="14" t="inlineStr">
        <is>
          <t>DS-100</t>
        </is>
      </c>
      <c r="B101" s="14" t="inlineStr">
        <is>
          <t>RSCD-1million</t>
        </is>
      </c>
      <c r="C101" s="14">
        <f>IF(I101=0,"Unrated",IF(I101=1,"Resolved","Provisional"))</f>
        <v/>
      </c>
      <c r="D101" s="26">
        <f>IF(K101=0,"",IF(AY101&lt;8,"Incomplete/invalid",IF(J101=0,"Unrated",IF(J101=1,"Resolved","Provisional"))))</f>
        <v/>
      </c>
      <c r="E101" s="57">
        <f>SUMIF(MCDM_Checks!$A$2:$A$1417,$A101,MCDM_Checks!$AB$2:$AB$1417)</f>
        <v/>
      </c>
      <c r="F101" s="58">
        <f>IF(AY101=8,SUMIF(MCDM_Checks!$A$2:$A$1417,$A101,MCDM_Checks!$AC$2:$AC$1417),"")</f>
        <v/>
      </c>
      <c r="G101" s="57">
        <f>SUMIF(MCDM_Checks!$A$2:$A$1417,$A101,MCDM_Checks!$AD$2:$AD$1417)</f>
        <v/>
      </c>
      <c r="H101" s="58">
        <f>IF(AY101=8,SUMIF(MCDM_Checks!$A$2:$A$1417,$A101,MCDM_Checks!$AE$2:$AE$1417),"")</f>
        <v/>
      </c>
      <c r="I101" s="55">
        <f>SUMIF(MCDM_Checks!$A$2:$A$1417,$A101,MCDM_Checks!$AF$2:$AF$1417)/100</f>
        <v/>
      </c>
      <c r="J101" s="56">
        <f>IF(AY101=8,SUMIF(MCDM_Checks!$A$2:$A$1417,$A101,MCDM_Checks!$AG$2:$AG$1417)/100,"")</f>
        <v/>
      </c>
      <c r="K101" s="56">
        <f>SUMIF(MCDM_Checks!$A$2:$A$1417,$A101,MCDM_Checks!$AS$2:$AS$1417)/40</f>
        <v/>
      </c>
      <c r="L101" s="59">
        <f>IF(AY101=8,F101-E101,"")</f>
        <v/>
      </c>
      <c r="M101" s="56">
        <f>IF(K101=0,"",SUMIF(MCDM_Checks!$A$2:$A$1417,$A101,MCDM_Checks!$AT$2:$AT$1417)/SUMIF(MCDM_Checks!$A$2:$A$1417,$A101,MCDM_Checks!$AS$2:$AS$1417))</f>
        <v/>
      </c>
      <c r="N101" s="14">
        <f>IFERROR(INDEX(MCDM_Checks!$T$2:$T$1417,MATCH($A101&amp;"|A",MCDM_Checks!$AU$2:$AU$1417,0)),"")</f>
        <v/>
      </c>
      <c r="O101" s="26">
        <f>IFERROR(INDEX(MCDM_Checks!$U$2:$U$1417,MATCH($A101&amp;"|A",MCDM_Checks!$AU$2:$AU$1417,0)),"")</f>
        <v/>
      </c>
      <c r="P101" s="14">
        <f>IFERROR(INDEX(MCDM_Checks!$T$2:$T$1417,MATCH($A101&amp;"|L",MCDM_Checks!$AU$2:$AU$1417,0)),"")</f>
        <v/>
      </c>
      <c r="Q101" s="26">
        <f>IFERROR(INDEX(MCDM_Checks!$U$2:$U$1417,MATCH($A101&amp;"|L",MCDM_Checks!$AU$2:$AU$1417,0)),"")</f>
        <v/>
      </c>
      <c r="R101" s="14">
        <f>IFERROR(INDEX(MCDM_Checks!$T$2:$T$1417,MATCH($A101&amp;"|D",MCDM_Checks!$AU$2:$AU$1417,0)),"")</f>
        <v/>
      </c>
      <c r="S101" s="26">
        <f>IFERROR(INDEX(MCDM_Checks!$U$2:$U$1417,MATCH($A101&amp;"|D",MCDM_Checks!$AU$2:$AU$1417,0)),"")</f>
        <v/>
      </c>
      <c r="T101" s="14">
        <f>IFERROR(INDEX(MCDM_Checks!$T$2:$T$1417,MATCH($A101&amp;"|C",MCDM_Checks!$AU$2:$AU$1417,0)),"")</f>
        <v/>
      </c>
      <c r="U101" s="26">
        <f>IFERROR(INDEX(MCDM_Checks!$U$2:$U$1417,MATCH($A101&amp;"|C",MCDM_Checks!$AU$2:$AU$1417,0)),"")</f>
        <v/>
      </c>
      <c r="V101" s="14">
        <f>IFERROR(INDEX(MCDM_Checks!$T$2:$T$1417,MATCH($A101&amp;"|R",MCDM_Checks!$AU$2:$AU$1417,0)),"")</f>
        <v/>
      </c>
      <c r="W101" s="26">
        <f>IFERROR(INDEX(MCDM_Checks!$U$2:$U$1417,MATCH($A101&amp;"|R",MCDM_Checks!$AU$2:$AU$1417,0)),"")</f>
        <v/>
      </c>
      <c r="X101" s="14">
        <f>IFERROR(INDEX(MCDM_Checks!$T$2:$T$1417,MATCH($A101&amp;"|M",MCDM_Checks!$AU$2:$AU$1417,0)),"")</f>
        <v/>
      </c>
      <c r="Y101" s="26">
        <f>IFERROR(INDEX(MCDM_Checks!$U$2:$U$1417,MATCH($A101&amp;"|M",MCDM_Checks!$AU$2:$AU$1417,0)),"")</f>
        <v/>
      </c>
      <c r="Z101" s="14">
        <f>IFERROR(INDEX(MCDM_Checks!$T$2:$T$1417,MATCH($A101&amp;"|V",MCDM_Checks!$AU$2:$AU$1417,0)),"")</f>
        <v/>
      </c>
      <c r="AA101" s="26">
        <f>IFERROR(INDEX(MCDM_Checks!$U$2:$U$1417,MATCH($A101&amp;"|V",MCDM_Checks!$AU$2:$AU$1417,0)),"")</f>
        <v/>
      </c>
      <c r="AB101" s="14">
        <f>IFERROR(INDEX(MCDM_Checks!$T$2:$T$1417,MATCH($A101&amp;"|E",MCDM_Checks!$AU$2:$AU$1417,0)),"")</f>
        <v/>
      </c>
      <c r="AC101" s="26">
        <f>IFERROR(INDEX(MCDM_Checks!$U$2:$U$1417,MATCH($A101&amp;"|E",MCDM_Checks!$AU$2:$AU$1417,0)),"")</f>
        <v/>
      </c>
      <c r="AD101" s="14">
        <f>IF(SUM(IF(AF101="Fail",1,0),IF(AH101="Fail",1,0),IF(AJ101="Fail",1,0),IF(AL101="Fail",1,0))&gt;0,"Ineligible",IF(SUM(IF(AF101="Pass",1,0),IF(AH101="Pass",1,0),IF(AJ101="Pass",1,0),IF(AL101="Pass",1,0))=4,"Eligible","Pending"))</f>
        <v/>
      </c>
      <c r="AE101" s="26">
        <f>IF(COUNTA(AG101,AI101,AK101,AM101)=0,"",IF(SUM(IF(AG101="Fail",1,0),IF(AI101="Fail",1,0),IF(AK101="Fail",1,0),IF(AM101="Fail",1,0))&gt;0,"Ineligible",IF(SUM(IF(AG101="Pass",1,0),IF(AI101="Pass",1,0),IF(AK101="Pass",1,0),IF(AM101="Pass",1,0))=4,"Eligible","Pending")))</f>
        <v/>
      </c>
      <c r="AF101" s="14" t="inlineStr">
        <is>
          <t>Pending</t>
        </is>
      </c>
      <c r="AG101" s="27" t="n"/>
      <c r="AH101" s="14" t="inlineStr">
        <is>
          <t>Pending</t>
        </is>
      </c>
      <c r="AI101" s="27" t="n"/>
      <c r="AJ101" s="14" t="inlineStr">
        <is>
          <t>Pending</t>
        </is>
      </c>
      <c r="AK101" s="27" t="n"/>
      <c r="AL101" s="14" t="inlineStr">
        <is>
          <t>Pending</t>
        </is>
      </c>
      <c r="AM101" s="27" t="n"/>
      <c r="AN101" s="14" t="inlineStr">
        <is>
          <t>Image_Classification</t>
        </is>
      </c>
      <c r="AO101" s="27" t="n"/>
      <c r="AP101" s="14" t="inlineStr">
        <is>
          <t>Documentation snapshot; payload release not fully pinned</t>
        </is>
      </c>
      <c r="AQ101" s="27" t="n"/>
      <c r="AR101" s="14" t="inlineStr">
        <is>
          <t>The RSCD-1million primary HF source could not be retrieved. No inventory count or million-scale title is converted into rubric points without source verification.</t>
        </is>
      </c>
      <c r="AS101" s="27" t="n"/>
      <c r="AT101" s="14" t="inlineStr">
        <is>
          <t>https://huggingface.co/datasets/rezzzq/RSCD-1million</t>
        </is>
      </c>
      <c r="AU101" s="27" t="n"/>
      <c r="AV101" s="14" t="inlineStr">
        <is>
          <t>2026-09-07</t>
        </is>
      </c>
      <c r="AW101" s="27" t="n"/>
      <c r="AX101" s="27" t="n"/>
      <c r="AY101" s="14">
        <f>SUMIF(MCDM_Checks!$A$2:$A$1417,$A101,MCDM_Checks!$AR$2:$AR$1417)</f>
        <v/>
      </c>
      <c r="AZ101" s="14" t="inlineStr">
        <is>
          <t>G1: chosen release identity. G2: evaluator target/task not yet fixed. G3: no sample opened; rights may be unresolved. G4: no payload/ancestry leakage audit executed. All four gates must Pass for Eligible.</t>
        </is>
      </c>
    </row>
    <row r="102" ht="112" customHeight="1">
      <c r="A102" s="14" t="inlineStr">
        <is>
          <t>DS-101</t>
        </is>
      </c>
      <c r="B102" s="14" t="inlineStr">
        <is>
          <t>Ryukijano/Pothole-detection-Yolov8</t>
        </is>
      </c>
      <c r="C102" s="14">
        <f>IF(I102=0,"Unrated",IF(I102=1,"Resolved","Provisional"))</f>
        <v/>
      </c>
      <c r="D102" s="26">
        <f>IF(K102=0,"",IF(AY102&lt;8,"Incomplete/invalid",IF(J102=0,"Unrated",IF(J102=1,"Resolved","Provisional"))))</f>
        <v/>
      </c>
      <c r="E102" s="57">
        <f>SUMIF(MCDM_Checks!$A$2:$A$1417,$A102,MCDM_Checks!$AB$2:$AB$1417)</f>
        <v/>
      </c>
      <c r="F102" s="58">
        <f>IF(AY102=8,SUMIF(MCDM_Checks!$A$2:$A$1417,$A102,MCDM_Checks!$AC$2:$AC$1417),"")</f>
        <v/>
      </c>
      <c r="G102" s="57">
        <f>SUMIF(MCDM_Checks!$A$2:$A$1417,$A102,MCDM_Checks!$AD$2:$AD$1417)</f>
        <v/>
      </c>
      <c r="H102" s="58">
        <f>IF(AY102=8,SUMIF(MCDM_Checks!$A$2:$A$1417,$A102,MCDM_Checks!$AE$2:$AE$1417),"")</f>
        <v/>
      </c>
      <c r="I102" s="55">
        <f>SUMIF(MCDM_Checks!$A$2:$A$1417,$A102,MCDM_Checks!$AF$2:$AF$1417)/100</f>
        <v/>
      </c>
      <c r="J102" s="56">
        <f>IF(AY102=8,SUMIF(MCDM_Checks!$A$2:$A$1417,$A102,MCDM_Checks!$AG$2:$AG$1417)/100,"")</f>
        <v/>
      </c>
      <c r="K102" s="56">
        <f>SUMIF(MCDM_Checks!$A$2:$A$1417,$A102,MCDM_Checks!$AS$2:$AS$1417)/40</f>
        <v/>
      </c>
      <c r="L102" s="59">
        <f>IF(AY102=8,F102-E102,"")</f>
        <v/>
      </c>
      <c r="M102" s="56">
        <f>IF(K102=0,"",SUMIF(MCDM_Checks!$A$2:$A$1417,$A102,MCDM_Checks!$AT$2:$AT$1417)/SUMIF(MCDM_Checks!$A$2:$A$1417,$A102,MCDM_Checks!$AS$2:$AS$1417))</f>
        <v/>
      </c>
      <c r="N102" s="14">
        <f>IFERROR(INDEX(MCDM_Checks!$T$2:$T$1417,MATCH($A102&amp;"|A",MCDM_Checks!$AU$2:$AU$1417,0)),"")</f>
        <v/>
      </c>
      <c r="O102" s="26">
        <f>IFERROR(INDEX(MCDM_Checks!$U$2:$U$1417,MATCH($A102&amp;"|A",MCDM_Checks!$AU$2:$AU$1417,0)),"")</f>
        <v/>
      </c>
      <c r="P102" s="14">
        <f>IFERROR(INDEX(MCDM_Checks!$T$2:$T$1417,MATCH($A102&amp;"|L",MCDM_Checks!$AU$2:$AU$1417,0)),"")</f>
        <v/>
      </c>
      <c r="Q102" s="26">
        <f>IFERROR(INDEX(MCDM_Checks!$U$2:$U$1417,MATCH($A102&amp;"|L",MCDM_Checks!$AU$2:$AU$1417,0)),"")</f>
        <v/>
      </c>
      <c r="R102" s="14">
        <f>IFERROR(INDEX(MCDM_Checks!$T$2:$T$1417,MATCH($A102&amp;"|D",MCDM_Checks!$AU$2:$AU$1417,0)),"")</f>
        <v/>
      </c>
      <c r="S102" s="26">
        <f>IFERROR(INDEX(MCDM_Checks!$U$2:$U$1417,MATCH($A102&amp;"|D",MCDM_Checks!$AU$2:$AU$1417,0)),"")</f>
        <v/>
      </c>
      <c r="T102" s="14">
        <f>IFERROR(INDEX(MCDM_Checks!$T$2:$T$1417,MATCH($A102&amp;"|C",MCDM_Checks!$AU$2:$AU$1417,0)),"")</f>
        <v/>
      </c>
      <c r="U102" s="26">
        <f>IFERROR(INDEX(MCDM_Checks!$U$2:$U$1417,MATCH($A102&amp;"|C",MCDM_Checks!$AU$2:$AU$1417,0)),"")</f>
        <v/>
      </c>
      <c r="V102" s="14">
        <f>IFERROR(INDEX(MCDM_Checks!$T$2:$T$1417,MATCH($A102&amp;"|R",MCDM_Checks!$AU$2:$AU$1417,0)),"")</f>
        <v/>
      </c>
      <c r="W102" s="26">
        <f>IFERROR(INDEX(MCDM_Checks!$U$2:$U$1417,MATCH($A102&amp;"|R",MCDM_Checks!$AU$2:$AU$1417,0)),"")</f>
        <v/>
      </c>
      <c r="X102" s="14">
        <f>IFERROR(INDEX(MCDM_Checks!$T$2:$T$1417,MATCH($A102&amp;"|M",MCDM_Checks!$AU$2:$AU$1417,0)),"")</f>
        <v/>
      </c>
      <c r="Y102" s="26">
        <f>IFERROR(INDEX(MCDM_Checks!$U$2:$U$1417,MATCH($A102&amp;"|M",MCDM_Checks!$AU$2:$AU$1417,0)),"")</f>
        <v/>
      </c>
      <c r="Z102" s="14">
        <f>IFERROR(INDEX(MCDM_Checks!$T$2:$T$1417,MATCH($A102&amp;"|V",MCDM_Checks!$AU$2:$AU$1417,0)),"")</f>
        <v/>
      </c>
      <c r="AA102" s="26">
        <f>IFERROR(INDEX(MCDM_Checks!$U$2:$U$1417,MATCH($A102&amp;"|V",MCDM_Checks!$AU$2:$AU$1417,0)),"")</f>
        <v/>
      </c>
      <c r="AB102" s="14">
        <f>IFERROR(INDEX(MCDM_Checks!$T$2:$T$1417,MATCH($A102&amp;"|E",MCDM_Checks!$AU$2:$AU$1417,0)),"")</f>
        <v/>
      </c>
      <c r="AC102" s="26">
        <f>IFERROR(INDEX(MCDM_Checks!$U$2:$U$1417,MATCH($A102&amp;"|E",MCDM_Checks!$AU$2:$AU$1417,0)),"")</f>
        <v/>
      </c>
      <c r="AD102" s="14">
        <f>IF(SUM(IF(AF102="Fail",1,0),IF(AH102="Fail",1,0),IF(AJ102="Fail",1,0),IF(AL102="Fail",1,0))&gt;0,"Ineligible",IF(SUM(IF(AF102="Pass",1,0),IF(AH102="Pass",1,0),IF(AJ102="Pass",1,0),IF(AL102="Pass",1,0))=4,"Eligible","Pending"))</f>
        <v/>
      </c>
      <c r="AE102" s="26">
        <f>IF(COUNTA(AG102,AI102,AK102,AM102)=0,"",IF(SUM(IF(AG102="Fail",1,0),IF(AI102="Fail",1,0),IF(AK102="Fail",1,0),IF(AM102="Fail",1,0))&gt;0,"Ineligible",IF(SUM(IF(AG102="Pass",1,0),IF(AI102="Pass",1,0),IF(AK102="Pass",1,0),IF(AM102="Pass",1,0))=4,"Eligible","Pending")))</f>
        <v/>
      </c>
      <c r="AF102" s="14" t="inlineStr">
        <is>
          <t>Pass</t>
        </is>
      </c>
      <c r="AG102" s="27" t="n"/>
      <c r="AH102" s="14" t="inlineStr">
        <is>
          <t>Pending</t>
        </is>
      </c>
      <c r="AI102" s="27" t="n"/>
      <c r="AJ102" s="14" t="inlineStr">
        <is>
          <t>Pending</t>
        </is>
      </c>
      <c r="AK102" s="27" t="n"/>
      <c r="AL102" s="14" t="inlineStr">
        <is>
          <t>Pending</t>
        </is>
      </c>
      <c r="AM102" s="27" t="n"/>
      <c r="AN102" s="14" t="inlineStr">
        <is>
          <t>Object detection [Claude] | Object_Detection [GPT]</t>
        </is>
      </c>
      <c r="AO102" s="27" t="n"/>
      <c r="AP102" s="14" t="inlineStr">
        <is>
          <t>7191ceeb92bbf46359794d7ba23a884043da96e1</t>
        </is>
      </c>
      <c r="AQ102" s="27" t="n"/>
      <c r="AR102" s="14" t="inlineStr">
        <is>
          <t>The HF commit and file list identify a Roboflow-style package, but the card only supplies generic OpenRAIL and object-detection tags. Exact data terms, class definitions and original acquisition remain unresolved.</t>
        </is>
      </c>
      <c r="AS102" s="27" t="n"/>
      <c r="AT102" s="14" t="inlineStr">
        <is>
          <t>https://huggingface.co/datasets/Ryukijano/Pothole-detection-Yolov8</t>
        </is>
      </c>
      <c r="AU102" s="27" t="n"/>
      <c r="AV102" s="14" t="inlineStr">
        <is>
          <t>2026-09-07</t>
        </is>
      </c>
      <c r="AW102" s="27" t="n"/>
      <c r="AX102" s="27" t="n"/>
      <c r="AY102" s="14">
        <f>SUMIF(MCDM_Checks!$A$2:$A$1417,$A102,MCDM_Checks!$AR$2:$AR$1417)</f>
        <v/>
      </c>
      <c r="AZ102" s="14" t="inlineStr">
        <is>
          <t>G1: chosen release identity. G2: evaluator target/task not yet fixed. G3: no sample opened; rights may be unresolved. G4: no payload/ancestry leakage audit executed. All four gates must Pass for Eligible.</t>
        </is>
      </c>
    </row>
    <row r="103" ht="112" customHeight="1">
      <c r="A103" s="14" t="inlineStr">
        <is>
          <t>DS-102</t>
        </is>
      </c>
      <c r="B103" s="14" t="inlineStr">
        <is>
          <t>SVRDD (Street View Road Damage Dataset)</t>
        </is>
      </c>
      <c r="C103" s="14">
        <f>IF(I103=0,"Unrated",IF(I103=1,"Resolved","Provisional"))</f>
        <v/>
      </c>
      <c r="D103" s="26">
        <f>IF(K103=0,"",IF(AY103&lt;8,"Incomplete/invalid",IF(J103=0,"Unrated",IF(J103=1,"Resolved","Provisional"))))</f>
        <v/>
      </c>
      <c r="E103" s="57">
        <f>SUMIF(MCDM_Checks!$A$2:$A$1417,$A103,MCDM_Checks!$AB$2:$AB$1417)</f>
        <v/>
      </c>
      <c r="F103" s="58">
        <f>IF(AY103=8,SUMIF(MCDM_Checks!$A$2:$A$1417,$A103,MCDM_Checks!$AC$2:$AC$1417),"")</f>
        <v/>
      </c>
      <c r="G103" s="57">
        <f>SUMIF(MCDM_Checks!$A$2:$A$1417,$A103,MCDM_Checks!$AD$2:$AD$1417)</f>
        <v/>
      </c>
      <c r="H103" s="58">
        <f>IF(AY103=8,SUMIF(MCDM_Checks!$A$2:$A$1417,$A103,MCDM_Checks!$AE$2:$AE$1417),"")</f>
        <v/>
      </c>
      <c r="I103" s="55">
        <f>SUMIF(MCDM_Checks!$A$2:$A$1417,$A103,MCDM_Checks!$AF$2:$AF$1417)/100</f>
        <v/>
      </c>
      <c r="J103" s="56">
        <f>IF(AY103=8,SUMIF(MCDM_Checks!$A$2:$A$1417,$A103,MCDM_Checks!$AG$2:$AG$1417)/100,"")</f>
        <v/>
      </c>
      <c r="K103" s="56">
        <f>SUMIF(MCDM_Checks!$A$2:$A$1417,$A103,MCDM_Checks!$AS$2:$AS$1417)/40</f>
        <v/>
      </c>
      <c r="L103" s="59">
        <f>IF(AY103=8,F103-E103,"")</f>
        <v/>
      </c>
      <c r="M103" s="56">
        <f>IF(K103=0,"",SUMIF(MCDM_Checks!$A$2:$A$1417,$A103,MCDM_Checks!$AT$2:$AT$1417)/SUMIF(MCDM_Checks!$A$2:$A$1417,$A103,MCDM_Checks!$AS$2:$AS$1417))</f>
        <v/>
      </c>
      <c r="N103" s="14">
        <f>IFERROR(INDEX(MCDM_Checks!$T$2:$T$1417,MATCH($A103&amp;"|A",MCDM_Checks!$AU$2:$AU$1417,0)),"")</f>
        <v/>
      </c>
      <c r="O103" s="26">
        <f>IFERROR(INDEX(MCDM_Checks!$U$2:$U$1417,MATCH($A103&amp;"|A",MCDM_Checks!$AU$2:$AU$1417,0)),"")</f>
        <v/>
      </c>
      <c r="P103" s="14">
        <f>IFERROR(INDEX(MCDM_Checks!$T$2:$T$1417,MATCH($A103&amp;"|L",MCDM_Checks!$AU$2:$AU$1417,0)),"")</f>
        <v/>
      </c>
      <c r="Q103" s="26">
        <f>IFERROR(INDEX(MCDM_Checks!$U$2:$U$1417,MATCH($A103&amp;"|L",MCDM_Checks!$AU$2:$AU$1417,0)),"")</f>
        <v/>
      </c>
      <c r="R103" s="14">
        <f>IFERROR(INDEX(MCDM_Checks!$T$2:$T$1417,MATCH($A103&amp;"|D",MCDM_Checks!$AU$2:$AU$1417,0)),"")</f>
        <v/>
      </c>
      <c r="S103" s="26">
        <f>IFERROR(INDEX(MCDM_Checks!$U$2:$U$1417,MATCH($A103&amp;"|D",MCDM_Checks!$AU$2:$AU$1417,0)),"")</f>
        <v/>
      </c>
      <c r="T103" s="14">
        <f>IFERROR(INDEX(MCDM_Checks!$T$2:$T$1417,MATCH($A103&amp;"|C",MCDM_Checks!$AU$2:$AU$1417,0)),"")</f>
        <v/>
      </c>
      <c r="U103" s="26">
        <f>IFERROR(INDEX(MCDM_Checks!$U$2:$U$1417,MATCH($A103&amp;"|C",MCDM_Checks!$AU$2:$AU$1417,0)),"")</f>
        <v/>
      </c>
      <c r="V103" s="14">
        <f>IFERROR(INDEX(MCDM_Checks!$T$2:$T$1417,MATCH($A103&amp;"|R",MCDM_Checks!$AU$2:$AU$1417,0)),"")</f>
        <v/>
      </c>
      <c r="W103" s="26">
        <f>IFERROR(INDEX(MCDM_Checks!$U$2:$U$1417,MATCH($A103&amp;"|R",MCDM_Checks!$AU$2:$AU$1417,0)),"")</f>
        <v/>
      </c>
      <c r="X103" s="14">
        <f>IFERROR(INDEX(MCDM_Checks!$T$2:$T$1417,MATCH($A103&amp;"|M",MCDM_Checks!$AU$2:$AU$1417,0)),"")</f>
        <v/>
      </c>
      <c r="Y103" s="26">
        <f>IFERROR(INDEX(MCDM_Checks!$U$2:$U$1417,MATCH($A103&amp;"|M",MCDM_Checks!$AU$2:$AU$1417,0)),"")</f>
        <v/>
      </c>
      <c r="Z103" s="14">
        <f>IFERROR(INDEX(MCDM_Checks!$T$2:$T$1417,MATCH($A103&amp;"|V",MCDM_Checks!$AU$2:$AU$1417,0)),"")</f>
        <v/>
      </c>
      <c r="AA103" s="26">
        <f>IFERROR(INDEX(MCDM_Checks!$U$2:$U$1417,MATCH($A103&amp;"|V",MCDM_Checks!$AU$2:$AU$1417,0)),"")</f>
        <v/>
      </c>
      <c r="AB103" s="14">
        <f>IFERROR(INDEX(MCDM_Checks!$T$2:$T$1417,MATCH($A103&amp;"|E",MCDM_Checks!$AU$2:$AU$1417,0)),"")</f>
        <v/>
      </c>
      <c r="AC103" s="26">
        <f>IFERROR(INDEX(MCDM_Checks!$U$2:$U$1417,MATCH($A103&amp;"|E",MCDM_Checks!$AU$2:$AU$1417,0)),"")</f>
        <v/>
      </c>
      <c r="AD103" s="14">
        <f>IF(SUM(IF(AF103="Fail",1,0),IF(AH103="Fail",1,0),IF(AJ103="Fail",1,0),IF(AL103="Fail",1,0))&gt;0,"Ineligible",IF(SUM(IF(AF103="Pass",1,0),IF(AH103="Pass",1,0),IF(AJ103="Pass",1,0),IF(AL103="Pass",1,0))=4,"Eligible","Pending"))</f>
        <v/>
      </c>
      <c r="AE103" s="26">
        <f>IF(COUNTA(AG103,AI103,AK103,AM103)=0,"",IF(SUM(IF(AG103="Fail",1,0),IF(AI103="Fail",1,0),IF(AK103="Fail",1,0),IF(AM103="Fail",1,0))&gt;0,"Ineligible",IF(SUM(IF(AG103="Pass",1,0),IF(AI103="Pass",1,0),IF(AK103="Pass",1,0),IF(AM103="Pass",1,0))=4,"Eligible","Pending")))</f>
        <v/>
      </c>
      <c r="AF103" s="14" t="inlineStr">
        <is>
          <t>Pass</t>
        </is>
      </c>
      <c r="AG103" s="27" t="n"/>
      <c r="AH103" s="14" t="inlineStr">
        <is>
          <t>Pending</t>
        </is>
      </c>
      <c r="AI103" s="27" t="n"/>
      <c r="AJ103" s="14" t="inlineStr">
        <is>
          <t>Pending</t>
        </is>
      </c>
      <c r="AK103" s="27" t="n"/>
      <c r="AL103" s="14" t="inlineStr">
        <is>
          <t>Pending</t>
        </is>
      </c>
      <c r="AM103" s="27" t="n"/>
      <c r="AN103" s="14" t="inlineStr">
        <is>
          <t>object detection; urban road damage mapping [GPT] | Object_Detection [GPT]</t>
        </is>
      </c>
      <c r="AO103" s="27" t="n"/>
      <c r="AP103" s="14" t="inlineStr">
        <is>
          <t>10.5281/zenodo.10100129</t>
        </is>
      </c>
      <c r="AQ103" s="27" t="n"/>
      <c r="AR103" s="14" t="inlineStr">
        <is>
          <t>Zenodo SVRDD provides YOLO/VOC archive checksums and explicitly requires Baidu imagery terms in addition to CC BY. The short release description does not define targets or prove this use is permitted under the complete terms chain.</t>
        </is>
      </c>
      <c r="AS103" s="27" t="n"/>
      <c r="AT103" s="14" t="inlineStr">
        <is>
          <t>https://zenodo.org/records/10100129</t>
        </is>
      </c>
      <c r="AU103" s="27" t="n"/>
      <c r="AV103" s="14" t="inlineStr">
        <is>
          <t>2026-09-07</t>
        </is>
      </c>
      <c r="AW103" s="27" t="n"/>
      <c r="AX103" s="27" t="n"/>
      <c r="AY103" s="14">
        <f>SUMIF(MCDM_Checks!$A$2:$A$1417,$A103,MCDM_Checks!$AR$2:$AR$1417)</f>
        <v/>
      </c>
      <c r="AZ103" s="14" t="inlineStr">
        <is>
          <t>G1: chosen release identity. G2: evaluator target/task not yet fixed. G3: no sample opened; rights may be unresolved. G4: no payload/ancestry leakage audit executed. All four gates must Pass for Eligible.</t>
        </is>
      </c>
    </row>
    <row r="104" ht="112" customHeight="1">
      <c r="A104" s="14" t="inlineStr">
        <is>
          <t>DS-103</t>
        </is>
      </c>
      <c r="B104" s="14" t="inlineStr">
        <is>
          <t>taroii/pothole-detection</t>
        </is>
      </c>
      <c r="C104" s="14">
        <f>IF(I104=0,"Unrated",IF(I104=1,"Resolved","Provisional"))</f>
        <v/>
      </c>
      <c r="D104" s="26">
        <f>IF(K104=0,"",IF(AY104&lt;8,"Incomplete/invalid",IF(J104=0,"Unrated",IF(J104=1,"Resolved","Provisional"))))</f>
        <v/>
      </c>
      <c r="E104" s="57">
        <f>SUMIF(MCDM_Checks!$A$2:$A$1417,$A104,MCDM_Checks!$AB$2:$AB$1417)</f>
        <v/>
      </c>
      <c r="F104" s="58">
        <f>IF(AY104=8,SUMIF(MCDM_Checks!$A$2:$A$1417,$A104,MCDM_Checks!$AC$2:$AC$1417),"")</f>
        <v/>
      </c>
      <c r="G104" s="57">
        <f>SUMIF(MCDM_Checks!$A$2:$A$1417,$A104,MCDM_Checks!$AD$2:$AD$1417)</f>
        <v/>
      </c>
      <c r="H104" s="58">
        <f>IF(AY104=8,SUMIF(MCDM_Checks!$A$2:$A$1417,$A104,MCDM_Checks!$AE$2:$AE$1417),"")</f>
        <v/>
      </c>
      <c r="I104" s="55">
        <f>SUMIF(MCDM_Checks!$A$2:$A$1417,$A104,MCDM_Checks!$AF$2:$AF$1417)/100</f>
        <v/>
      </c>
      <c r="J104" s="56">
        <f>IF(AY104=8,SUMIF(MCDM_Checks!$A$2:$A$1417,$A104,MCDM_Checks!$AG$2:$AG$1417)/100,"")</f>
        <v/>
      </c>
      <c r="K104" s="56">
        <f>SUMIF(MCDM_Checks!$A$2:$A$1417,$A104,MCDM_Checks!$AS$2:$AS$1417)/40</f>
        <v/>
      </c>
      <c r="L104" s="59">
        <f>IF(AY104=8,F104-E104,"")</f>
        <v/>
      </c>
      <c r="M104" s="56">
        <f>IF(K104=0,"",SUMIF(MCDM_Checks!$A$2:$A$1417,$A104,MCDM_Checks!$AT$2:$AT$1417)/SUMIF(MCDM_Checks!$A$2:$A$1417,$A104,MCDM_Checks!$AS$2:$AS$1417))</f>
        <v/>
      </c>
      <c r="N104" s="14">
        <f>IFERROR(INDEX(MCDM_Checks!$T$2:$T$1417,MATCH($A104&amp;"|A",MCDM_Checks!$AU$2:$AU$1417,0)),"")</f>
        <v/>
      </c>
      <c r="O104" s="26">
        <f>IFERROR(INDEX(MCDM_Checks!$U$2:$U$1417,MATCH($A104&amp;"|A",MCDM_Checks!$AU$2:$AU$1417,0)),"")</f>
        <v/>
      </c>
      <c r="P104" s="14">
        <f>IFERROR(INDEX(MCDM_Checks!$T$2:$T$1417,MATCH($A104&amp;"|L",MCDM_Checks!$AU$2:$AU$1417,0)),"")</f>
        <v/>
      </c>
      <c r="Q104" s="26">
        <f>IFERROR(INDEX(MCDM_Checks!$U$2:$U$1417,MATCH($A104&amp;"|L",MCDM_Checks!$AU$2:$AU$1417,0)),"")</f>
        <v/>
      </c>
      <c r="R104" s="14">
        <f>IFERROR(INDEX(MCDM_Checks!$T$2:$T$1417,MATCH($A104&amp;"|D",MCDM_Checks!$AU$2:$AU$1417,0)),"")</f>
        <v/>
      </c>
      <c r="S104" s="26">
        <f>IFERROR(INDEX(MCDM_Checks!$U$2:$U$1417,MATCH($A104&amp;"|D",MCDM_Checks!$AU$2:$AU$1417,0)),"")</f>
        <v/>
      </c>
      <c r="T104" s="14">
        <f>IFERROR(INDEX(MCDM_Checks!$T$2:$T$1417,MATCH($A104&amp;"|C",MCDM_Checks!$AU$2:$AU$1417,0)),"")</f>
        <v/>
      </c>
      <c r="U104" s="26">
        <f>IFERROR(INDEX(MCDM_Checks!$U$2:$U$1417,MATCH($A104&amp;"|C",MCDM_Checks!$AU$2:$AU$1417,0)),"")</f>
        <v/>
      </c>
      <c r="V104" s="14">
        <f>IFERROR(INDEX(MCDM_Checks!$T$2:$T$1417,MATCH($A104&amp;"|R",MCDM_Checks!$AU$2:$AU$1417,0)),"")</f>
        <v/>
      </c>
      <c r="W104" s="26">
        <f>IFERROR(INDEX(MCDM_Checks!$U$2:$U$1417,MATCH($A104&amp;"|R",MCDM_Checks!$AU$2:$AU$1417,0)),"")</f>
        <v/>
      </c>
      <c r="X104" s="14">
        <f>IFERROR(INDEX(MCDM_Checks!$T$2:$T$1417,MATCH($A104&amp;"|M",MCDM_Checks!$AU$2:$AU$1417,0)),"")</f>
        <v/>
      </c>
      <c r="Y104" s="26">
        <f>IFERROR(INDEX(MCDM_Checks!$U$2:$U$1417,MATCH($A104&amp;"|M",MCDM_Checks!$AU$2:$AU$1417,0)),"")</f>
        <v/>
      </c>
      <c r="Z104" s="14">
        <f>IFERROR(INDEX(MCDM_Checks!$T$2:$T$1417,MATCH($A104&amp;"|V",MCDM_Checks!$AU$2:$AU$1417,0)),"")</f>
        <v/>
      </c>
      <c r="AA104" s="26">
        <f>IFERROR(INDEX(MCDM_Checks!$U$2:$U$1417,MATCH($A104&amp;"|V",MCDM_Checks!$AU$2:$AU$1417,0)),"")</f>
        <v/>
      </c>
      <c r="AB104" s="14">
        <f>IFERROR(INDEX(MCDM_Checks!$T$2:$T$1417,MATCH($A104&amp;"|E",MCDM_Checks!$AU$2:$AU$1417,0)),"")</f>
        <v/>
      </c>
      <c r="AC104" s="26">
        <f>IFERROR(INDEX(MCDM_Checks!$U$2:$U$1417,MATCH($A104&amp;"|E",MCDM_Checks!$AU$2:$AU$1417,0)),"")</f>
        <v/>
      </c>
      <c r="AD104" s="14">
        <f>IF(SUM(IF(AF104="Fail",1,0),IF(AH104="Fail",1,0),IF(AJ104="Fail",1,0),IF(AL104="Fail",1,0))&gt;0,"Ineligible",IF(SUM(IF(AF104="Pass",1,0),IF(AH104="Pass",1,0),IF(AJ104="Pass",1,0),IF(AL104="Pass",1,0))=4,"Eligible","Pending"))</f>
        <v/>
      </c>
      <c r="AE104" s="26">
        <f>IF(COUNTA(AG104,AI104,AK104,AM104)=0,"",IF(SUM(IF(AG104="Fail",1,0),IF(AI104="Fail",1,0),IF(AK104="Fail",1,0),IF(AM104="Fail",1,0))&gt;0,"Ineligible",IF(SUM(IF(AG104="Pass",1,0),IF(AI104="Pass",1,0),IF(AK104="Pass",1,0),IF(AM104="Pass",1,0))=4,"Eligible","Pending")))</f>
        <v/>
      </c>
      <c r="AF104" s="14" t="inlineStr">
        <is>
          <t>Pass</t>
        </is>
      </c>
      <c r="AG104" s="27" t="n"/>
      <c r="AH104" s="14" t="inlineStr">
        <is>
          <t>Pending</t>
        </is>
      </c>
      <c r="AI104" s="27" t="n"/>
      <c r="AJ104" s="14" t="inlineStr">
        <is>
          <t>Pending</t>
        </is>
      </c>
      <c r="AK104" s="27" t="n"/>
      <c r="AL104" s="14" t="inlineStr">
        <is>
          <t>Pending</t>
        </is>
      </c>
      <c r="AM104" s="27" t="n"/>
      <c r="AN104" s="14" t="inlineStr">
        <is>
          <t>Object detection</t>
        </is>
      </c>
      <c r="AO104" s="27" t="n"/>
      <c r="AP104" s="14" t="inlineStr">
        <is>
          <t>930672a382fd1595efea309633e81d73166f1369</t>
        </is>
      </c>
      <c r="AQ104" s="27" t="n"/>
      <c r="AR104" s="14" t="inlineStr">
        <is>
          <t>HF exposes 437 image-classification rows in train/validation/test and pothole/no-pothole labels, with pinned per-image paths. No substantive card or license is present. Object-detection boxes and independent split grouping are not established.</t>
        </is>
      </c>
      <c r="AS104" s="27" t="n"/>
      <c r="AT104" s="14" t="inlineStr">
        <is>
          <t>https://huggingface.co/datasets/taroii/pothole-detection</t>
        </is>
      </c>
      <c r="AU104" s="27" t="n"/>
      <c r="AV104" s="14" t="inlineStr">
        <is>
          <t>2026-09-07</t>
        </is>
      </c>
      <c r="AW104" s="27" t="n"/>
      <c r="AX104" s="27" t="n"/>
      <c r="AY104" s="14">
        <f>SUMIF(MCDM_Checks!$A$2:$A$1417,$A104,MCDM_Checks!$AR$2:$AR$1417)</f>
        <v/>
      </c>
      <c r="AZ104" s="14" t="inlineStr">
        <is>
          <t>G1: chosen release identity. G2: evaluator target/task not yet fixed. G3: no sample opened; rights may be unresolved. G4: no payload/ancestry leakage audit executed. All four gates must Pass for Eligible.</t>
        </is>
      </c>
    </row>
    <row r="105" ht="112" customHeight="1">
      <c r="A105" s="14" t="inlineStr">
        <is>
          <t>DS-104</t>
        </is>
      </c>
      <c r="B105" s="14" t="inlineStr">
        <is>
          <t>Unified Road Defect Dataset</t>
        </is>
      </c>
      <c r="C105" s="14">
        <f>IF(I105=0,"Unrated",IF(I105=1,"Resolved","Provisional"))</f>
        <v/>
      </c>
      <c r="D105" s="26">
        <f>IF(K105=0,"",IF(AY105&lt;8,"Incomplete/invalid",IF(J105=0,"Unrated",IF(J105=1,"Resolved","Provisional"))))</f>
        <v/>
      </c>
      <c r="E105" s="57">
        <f>SUMIF(MCDM_Checks!$A$2:$A$1417,$A105,MCDM_Checks!$AB$2:$AB$1417)</f>
        <v/>
      </c>
      <c r="F105" s="58">
        <f>IF(AY105=8,SUMIF(MCDM_Checks!$A$2:$A$1417,$A105,MCDM_Checks!$AC$2:$AC$1417),"")</f>
        <v/>
      </c>
      <c r="G105" s="57">
        <f>SUMIF(MCDM_Checks!$A$2:$A$1417,$A105,MCDM_Checks!$AD$2:$AD$1417)</f>
        <v/>
      </c>
      <c r="H105" s="58">
        <f>IF(AY105=8,SUMIF(MCDM_Checks!$A$2:$A$1417,$A105,MCDM_Checks!$AE$2:$AE$1417),"")</f>
        <v/>
      </c>
      <c r="I105" s="55">
        <f>SUMIF(MCDM_Checks!$A$2:$A$1417,$A105,MCDM_Checks!$AF$2:$AF$1417)/100</f>
        <v/>
      </c>
      <c r="J105" s="56">
        <f>IF(AY105=8,SUMIF(MCDM_Checks!$A$2:$A$1417,$A105,MCDM_Checks!$AG$2:$AG$1417)/100,"")</f>
        <v/>
      </c>
      <c r="K105" s="56">
        <f>SUMIF(MCDM_Checks!$A$2:$A$1417,$A105,MCDM_Checks!$AS$2:$AS$1417)/40</f>
        <v/>
      </c>
      <c r="L105" s="59">
        <f>IF(AY105=8,F105-E105,"")</f>
        <v/>
      </c>
      <c r="M105" s="56">
        <f>IF(K105=0,"",SUMIF(MCDM_Checks!$A$2:$A$1417,$A105,MCDM_Checks!$AT$2:$AT$1417)/SUMIF(MCDM_Checks!$A$2:$A$1417,$A105,MCDM_Checks!$AS$2:$AS$1417))</f>
        <v/>
      </c>
      <c r="N105" s="14">
        <f>IFERROR(INDEX(MCDM_Checks!$T$2:$T$1417,MATCH($A105&amp;"|A",MCDM_Checks!$AU$2:$AU$1417,0)),"")</f>
        <v/>
      </c>
      <c r="O105" s="26">
        <f>IFERROR(INDEX(MCDM_Checks!$U$2:$U$1417,MATCH($A105&amp;"|A",MCDM_Checks!$AU$2:$AU$1417,0)),"")</f>
        <v/>
      </c>
      <c r="P105" s="14">
        <f>IFERROR(INDEX(MCDM_Checks!$T$2:$T$1417,MATCH($A105&amp;"|L",MCDM_Checks!$AU$2:$AU$1417,0)),"")</f>
        <v/>
      </c>
      <c r="Q105" s="26">
        <f>IFERROR(INDEX(MCDM_Checks!$U$2:$U$1417,MATCH($A105&amp;"|L",MCDM_Checks!$AU$2:$AU$1417,0)),"")</f>
        <v/>
      </c>
      <c r="R105" s="14">
        <f>IFERROR(INDEX(MCDM_Checks!$T$2:$T$1417,MATCH($A105&amp;"|D",MCDM_Checks!$AU$2:$AU$1417,0)),"")</f>
        <v/>
      </c>
      <c r="S105" s="26">
        <f>IFERROR(INDEX(MCDM_Checks!$U$2:$U$1417,MATCH($A105&amp;"|D",MCDM_Checks!$AU$2:$AU$1417,0)),"")</f>
        <v/>
      </c>
      <c r="T105" s="14">
        <f>IFERROR(INDEX(MCDM_Checks!$T$2:$T$1417,MATCH($A105&amp;"|C",MCDM_Checks!$AU$2:$AU$1417,0)),"")</f>
        <v/>
      </c>
      <c r="U105" s="26">
        <f>IFERROR(INDEX(MCDM_Checks!$U$2:$U$1417,MATCH($A105&amp;"|C",MCDM_Checks!$AU$2:$AU$1417,0)),"")</f>
        <v/>
      </c>
      <c r="V105" s="14">
        <f>IFERROR(INDEX(MCDM_Checks!$T$2:$T$1417,MATCH($A105&amp;"|R",MCDM_Checks!$AU$2:$AU$1417,0)),"")</f>
        <v/>
      </c>
      <c r="W105" s="26">
        <f>IFERROR(INDEX(MCDM_Checks!$U$2:$U$1417,MATCH($A105&amp;"|R",MCDM_Checks!$AU$2:$AU$1417,0)),"")</f>
        <v/>
      </c>
      <c r="X105" s="14">
        <f>IFERROR(INDEX(MCDM_Checks!$T$2:$T$1417,MATCH($A105&amp;"|M",MCDM_Checks!$AU$2:$AU$1417,0)),"")</f>
        <v/>
      </c>
      <c r="Y105" s="26">
        <f>IFERROR(INDEX(MCDM_Checks!$U$2:$U$1417,MATCH($A105&amp;"|M",MCDM_Checks!$AU$2:$AU$1417,0)),"")</f>
        <v/>
      </c>
      <c r="Z105" s="14">
        <f>IFERROR(INDEX(MCDM_Checks!$T$2:$T$1417,MATCH($A105&amp;"|V",MCDM_Checks!$AU$2:$AU$1417,0)),"")</f>
        <v/>
      </c>
      <c r="AA105" s="26">
        <f>IFERROR(INDEX(MCDM_Checks!$U$2:$U$1417,MATCH($A105&amp;"|V",MCDM_Checks!$AU$2:$AU$1417,0)),"")</f>
        <v/>
      </c>
      <c r="AB105" s="14">
        <f>IFERROR(INDEX(MCDM_Checks!$T$2:$T$1417,MATCH($A105&amp;"|E",MCDM_Checks!$AU$2:$AU$1417,0)),"")</f>
        <v/>
      </c>
      <c r="AC105" s="26">
        <f>IFERROR(INDEX(MCDM_Checks!$U$2:$U$1417,MATCH($A105&amp;"|E",MCDM_Checks!$AU$2:$AU$1417,0)),"")</f>
        <v/>
      </c>
      <c r="AD105" s="14">
        <f>IF(SUM(IF(AF105="Fail",1,0),IF(AH105="Fail",1,0),IF(AJ105="Fail",1,0),IF(AL105="Fail",1,0))&gt;0,"Ineligible",IF(SUM(IF(AF105="Pass",1,0),IF(AH105="Pass",1,0),IF(AJ105="Pass",1,0),IF(AL105="Pass",1,0))=4,"Eligible","Pending"))</f>
        <v/>
      </c>
      <c r="AE105" s="26">
        <f>IF(COUNTA(AG105,AI105,AK105,AM105)=0,"",IF(SUM(IF(AG105="Fail",1,0),IF(AI105="Fail",1,0),IF(AK105="Fail",1,0),IF(AM105="Fail",1,0))&gt;0,"Ineligible",IF(SUM(IF(AG105="Pass",1,0),IF(AI105="Pass",1,0),IF(AK105="Pass",1,0),IF(AM105="Pass",1,0))=4,"Eligible","Pending")))</f>
        <v/>
      </c>
      <c r="AF105" s="14" t="inlineStr">
        <is>
          <t>Pass</t>
        </is>
      </c>
      <c r="AG105" s="27" t="n"/>
      <c r="AH105" s="14" t="inlineStr">
        <is>
          <t>Pending</t>
        </is>
      </c>
      <c r="AI105" s="27" t="n"/>
      <c r="AJ105" s="14" t="inlineStr">
        <is>
          <t>Pending</t>
        </is>
      </c>
      <c r="AK105" s="27" t="n"/>
      <c r="AL105" s="14" t="inlineStr">
        <is>
          <t>Pending</t>
        </is>
      </c>
      <c r="AM105" s="27" t="n"/>
      <c r="AN105" s="14" t="inlineStr">
        <is>
          <t>Four-class road-damage detection; compiled derivative requiring overlap and rights resolution.</t>
        </is>
      </c>
      <c r="AO105" s="27" t="n"/>
      <c r="AP105" s="14" t="inlineStr">
        <is>
          <t>7ba2309c243f989d72a6e9a8a9aca902871232ce</t>
        </is>
      </c>
      <c r="AQ105" s="27" t="n"/>
      <c r="AR105" s="14" t="inlineStr">
        <is>
          <t>Retain the Unified Road Defect worked-example assignments in rubric v2.0. Current HF card again confirms mixed-source rights, source prefixes and derivative status; complete license and leakage audits remain pending. The card reports 30,186 images and 75,765 instances from RDD2022, UAV-PDD2023 and RoadDamageVision. It uses four classes and source-prefixed filenames. Class/source statistics support C2; provenance, source lineage, limitations and locatable documentation support D2–D5. Mapping/filtering descriptions support M5, but do not establish full annotation guidelines or reliability. A repository revision plus file listing supports V1. Mixed-source license compatibility and overlap with parent datasets remain unresolved. Viewer image/label rows are not an independent image count.</t>
        </is>
      </c>
      <c r="AS105" s="27" t="n"/>
      <c r="AT105" s="14" t="inlineStr">
        <is>
          <t>https://huggingface.co/datasets/TamAko783/Unified_Road_Defect_Dataset</t>
        </is>
      </c>
      <c r="AU105" s="27" t="n"/>
      <c r="AV105" s="14" t="inlineStr">
        <is>
          <t>2026-09-07</t>
        </is>
      </c>
      <c r="AW105" s="27" t="n"/>
      <c r="AX105" s="27" t="n"/>
      <c r="AY105" s="14">
        <f>SUMIF(MCDM_Checks!$A$2:$A$1417,$A105,MCDM_Checks!$AR$2:$AR$1417)</f>
        <v/>
      </c>
      <c r="AZ105" s="14" t="inlineStr">
        <is>
          <t>G1: chosen release identity. G2: evaluator target/task not yet fixed. G3: no sample opened; rights may be unresolved. G4: no payload/ancestry leakage audit executed. All four gates must Pass for Eligible.</t>
        </is>
      </c>
    </row>
    <row r="106" ht="112" customHeight="1">
      <c r="A106" s="14" t="inlineStr">
        <is>
          <t>DS-105</t>
        </is>
      </c>
      <c r="B106" s="14" t="inlineStr">
        <is>
          <t>Unified_Road_Defect_FRDC_Pseudolabeled_v2</t>
        </is>
      </c>
      <c r="C106" s="14">
        <f>IF(I106=0,"Unrated",IF(I106=1,"Resolved","Provisional"))</f>
        <v/>
      </c>
      <c r="D106" s="26">
        <f>IF(K106=0,"",IF(AY106&lt;8,"Incomplete/invalid",IF(J106=0,"Unrated",IF(J106=1,"Resolved","Provisional"))))</f>
        <v/>
      </c>
      <c r="E106" s="57">
        <f>SUMIF(MCDM_Checks!$A$2:$A$1417,$A106,MCDM_Checks!$AB$2:$AB$1417)</f>
        <v/>
      </c>
      <c r="F106" s="58">
        <f>IF(AY106=8,SUMIF(MCDM_Checks!$A$2:$A$1417,$A106,MCDM_Checks!$AC$2:$AC$1417),"")</f>
        <v/>
      </c>
      <c r="G106" s="57">
        <f>SUMIF(MCDM_Checks!$A$2:$A$1417,$A106,MCDM_Checks!$AD$2:$AD$1417)</f>
        <v/>
      </c>
      <c r="H106" s="58">
        <f>IF(AY106=8,SUMIF(MCDM_Checks!$A$2:$A$1417,$A106,MCDM_Checks!$AE$2:$AE$1417),"")</f>
        <v/>
      </c>
      <c r="I106" s="55">
        <f>SUMIF(MCDM_Checks!$A$2:$A$1417,$A106,MCDM_Checks!$AF$2:$AF$1417)/100</f>
        <v/>
      </c>
      <c r="J106" s="56">
        <f>IF(AY106=8,SUMIF(MCDM_Checks!$A$2:$A$1417,$A106,MCDM_Checks!$AG$2:$AG$1417)/100,"")</f>
        <v/>
      </c>
      <c r="K106" s="56">
        <f>SUMIF(MCDM_Checks!$A$2:$A$1417,$A106,MCDM_Checks!$AS$2:$AS$1417)/40</f>
        <v/>
      </c>
      <c r="L106" s="59">
        <f>IF(AY106=8,F106-E106,"")</f>
        <v/>
      </c>
      <c r="M106" s="56">
        <f>IF(K106=0,"",SUMIF(MCDM_Checks!$A$2:$A$1417,$A106,MCDM_Checks!$AT$2:$AT$1417)/SUMIF(MCDM_Checks!$A$2:$A$1417,$A106,MCDM_Checks!$AS$2:$AS$1417))</f>
        <v/>
      </c>
      <c r="N106" s="14">
        <f>IFERROR(INDEX(MCDM_Checks!$T$2:$T$1417,MATCH($A106&amp;"|A",MCDM_Checks!$AU$2:$AU$1417,0)),"")</f>
        <v/>
      </c>
      <c r="O106" s="26">
        <f>IFERROR(INDEX(MCDM_Checks!$U$2:$U$1417,MATCH($A106&amp;"|A",MCDM_Checks!$AU$2:$AU$1417,0)),"")</f>
        <v/>
      </c>
      <c r="P106" s="14">
        <f>IFERROR(INDEX(MCDM_Checks!$T$2:$T$1417,MATCH($A106&amp;"|L",MCDM_Checks!$AU$2:$AU$1417,0)),"")</f>
        <v/>
      </c>
      <c r="Q106" s="26">
        <f>IFERROR(INDEX(MCDM_Checks!$U$2:$U$1417,MATCH($A106&amp;"|L",MCDM_Checks!$AU$2:$AU$1417,0)),"")</f>
        <v/>
      </c>
      <c r="R106" s="14">
        <f>IFERROR(INDEX(MCDM_Checks!$T$2:$T$1417,MATCH($A106&amp;"|D",MCDM_Checks!$AU$2:$AU$1417,0)),"")</f>
        <v/>
      </c>
      <c r="S106" s="26">
        <f>IFERROR(INDEX(MCDM_Checks!$U$2:$U$1417,MATCH($A106&amp;"|D",MCDM_Checks!$AU$2:$AU$1417,0)),"")</f>
        <v/>
      </c>
      <c r="T106" s="14">
        <f>IFERROR(INDEX(MCDM_Checks!$T$2:$T$1417,MATCH($A106&amp;"|C",MCDM_Checks!$AU$2:$AU$1417,0)),"")</f>
        <v/>
      </c>
      <c r="U106" s="26">
        <f>IFERROR(INDEX(MCDM_Checks!$U$2:$U$1417,MATCH($A106&amp;"|C",MCDM_Checks!$AU$2:$AU$1417,0)),"")</f>
        <v/>
      </c>
      <c r="V106" s="14">
        <f>IFERROR(INDEX(MCDM_Checks!$T$2:$T$1417,MATCH($A106&amp;"|R",MCDM_Checks!$AU$2:$AU$1417,0)),"")</f>
        <v/>
      </c>
      <c r="W106" s="26">
        <f>IFERROR(INDEX(MCDM_Checks!$U$2:$U$1417,MATCH($A106&amp;"|R",MCDM_Checks!$AU$2:$AU$1417,0)),"")</f>
        <v/>
      </c>
      <c r="X106" s="14">
        <f>IFERROR(INDEX(MCDM_Checks!$T$2:$T$1417,MATCH($A106&amp;"|M",MCDM_Checks!$AU$2:$AU$1417,0)),"")</f>
        <v/>
      </c>
      <c r="Y106" s="26">
        <f>IFERROR(INDEX(MCDM_Checks!$U$2:$U$1417,MATCH($A106&amp;"|M",MCDM_Checks!$AU$2:$AU$1417,0)),"")</f>
        <v/>
      </c>
      <c r="Z106" s="14">
        <f>IFERROR(INDEX(MCDM_Checks!$T$2:$T$1417,MATCH($A106&amp;"|V",MCDM_Checks!$AU$2:$AU$1417,0)),"")</f>
        <v/>
      </c>
      <c r="AA106" s="26">
        <f>IFERROR(INDEX(MCDM_Checks!$U$2:$U$1417,MATCH($A106&amp;"|V",MCDM_Checks!$AU$2:$AU$1417,0)),"")</f>
        <v/>
      </c>
      <c r="AB106" s="14">
        <f>IFERROR(INDEX(MCDM_Checks!$T$2:$T$1417,MATCH($A106&amp;"|E",MCDM_Checks!$AU$2:$AU$1417,0)),"")</f>
        <v/>
      </c>
      <c r="AC106" s="26">
        <f>IFERROR(INDEX(MCDM_Checks!$U$2:$U$1417,MATCH($A106&amp;"|E",MCDM_Checks!$AU$2:$AU$1417,0)),"")</f>
        <v/>
      </c>
      <c r="AD106" s="14">
        <f>IF(SUM(IF(AF106="Fail",1,0),IF(AH106="Fail",1,0),IF(AJ106="Fail",1,0),IF(AL106="Fail",1,0))&gt;0,"Ineligible",IF(SUM(IF(AF106="Pass",1,0),IF(AH106="Pass",1,0),IF(AJ106="Pass",1,0),IF(AL106="Pass",1,0))=4,"Eligible","Pending"))</f>
        <v/>
      </c>
      <c r="AE106" s="26">
        <f>IF(COUNTA(AG106,AI106,AK106,AM106)=0,"",IF(SUM(IF(AG106="Fail",1,0),IF(AI106="Fail",1,0),IF(AK106="Fail",1,0),IF(AM106="Fail",1,0))&gt;0,"Ineligible",IF(SUM(IF(AG106="Pass",1,0),IF(AI106="Pass",1,0),IF(AK106="Pass",1,0),IF(AM106="Pass",1,0))=4,"Eligible","Pending")))</f>
        <v/>
      </c>
      <c r="AF106" s="14" t="inlineStr">
        <is>
          <t>Pass</t>
        </is>
      </c>
      <c r="AG106" s="27" t="n"/>
      <c r="AH106" s="14" t="inlineStr">
        <is>
          <t>Pending</t>
        </is>
      </c>
      <c r="AI106" s="27" t="n"/>
      <c r="AJ106" s="14" t="inlineStr">
        <is>
          <t>Pending</t>
        </is>
      </c>
      <c r="AK106" s="27" t="n"/>
      <c r="AL106" s="14" t="inlineStr">
        <is>
          <t>Pending</t>
        </is>
      </c>
      <c r="AM106" s="27" t="n"/>
      <c r="AN106" s="14" t="inlineStr">
        <is>
          <t>Object_Detection; Pseudo_Labeling</t>
        </is>
      </c>
      <c r="AO106" s="27" t="n"/>
      <c r="AP106" s="14" t="inlineStr">
        <is>
          <t>72994d74193e7dbb6d5f066bf0e96d4e53ac8bc6</t>
        </is>
      </c>
      <c r="AQ106" s="27" t="n"/>
      <c r="AR106" s="14" t="inlineStr">
        <is>
          <t>FRDC Pseudolabeled v2 explicitly adds teacher-labeled RDD2022 test images to training while keeping its own validation set. It must not be evaluated on those original RDD test images. Teacher consensus is not a human reliability audit; this task's split gate remains Pending.</t>
        </is>
      </c>
      <c r="AS106" s="27" t="n"/>
      <c r="AT106" s="14" t="inlineStr">
        <is>
          <t>https://huggingface.co/datasets/TamAko783/Unified_Road_Defect_FRDC_Pseudolabeled_v2</t>
        </is>
      </c>
      <c r="AU106" s="27" t="n"/>
      <c r="AV106" s="14" t="inlineStr">
        <is>
          <t>2026-09-07</t>
        </is>
      </c>
      <c r="AW106" s="27" t="n"/>
      <c r="AX106" s="27" t="n"/>
      <c r="AY106" s="14">
        <f>SUMIF(MCDM_Checks!$A$2:$A$1417,$A106,MCDM_Checks!$AR$2:$AR$1417)</f>
        <v/>
      </c>
      <c r="AZ106" s="14" t="inlineStr">
        <is>
          <t>G1: chosen release identity. G2: evaluator target/task not yet fixed. G3: no sample opened; rights may be unresolved. G4: no payload/ancestry leakage audit executed. All four gates must Pass for Eligible.</t>
        </is>
      </c>
    </row>
    <row r="107" ht="112" customHeight="1">
      <c r="A107" s="14" t="inlineStr">
        <is>
          <t>DS-106</t>
        </is>
      </c>
      <c r="B107" s="14" t="inlineStr">
        <is>
          <t>varcoder/crack-segmentation-dataset</t>
        </is>
      </c>
      <c r="C107" s="14">
        <f>IF(I107=0,"Unrated",IF(I107=1,"Resolved","Provisional"))</f>
        <v/>
      </c>
      <c r="D107" s="26">
        <f>IF(K107=0,"",IF(AY107&lt;8,"Incomplete/invalid",IF(J107=0,"Unrated",IF(J107=1,"Resolved","Provisional"))))</f>
        <v/>
      </c>
      <c r="E107" s="57">
        <f>SUMIF(MCDM_Checks!$A$2:$A$1417,$A107,MCDM_Checks!$AB$2:$AB$1417)</f>
        <v/>
      </c>
      <c r="F107" s="58">
        <f>IF(AY107=8,SUMIF(MCDM_Checks!$A$2:$A$1417,$A107,MCDM_Checks!$AC$2:$AC$1417),"")</f>
        <v/>
      </c>
      <c r="G107" s="57">
        <f>SUMIF(MCDM_Checks!$A$2:$A$1417,$A107,MCDM_Checks!$AD$2:$AD$1417)</f>
        <v/>
      </c>
      <c r="H107" s="58">
        <f>IF(AY107=8,SUMIF(MCDM_Checks!$A$2:$A$1417,$A107,MCDM_Checks!$AE$2:$AE$1417),"")</f>
        <v/>
      </c>
      <c r="I107" s="55">
        <f>SUMIF(MCDM_Checks!$A$2:$A$1417,$A107,MCDM_Checks!$AF$2:$AF$1417)/100</f>
        <v/>
      </c>
      <c r="J107" s="56">
        <f>IF(AY107=8,SUMIF(MCDM_Checks!$A$2:$A$1417,$A107,MCDM_Checks!$AG$2:$AG$1417)/100,"")</f>
        <v/>
      </c>
      <c r="K107" s="56">
        <f>SUMIF(MCDM_Checks!$A$2:$A$1417,$A107,MCDM_Checks!$AS$2:$AS$1417)/40</f>
        <v/>
      </c>
      <c r="L107" s="59">
        <f>IF(AY107=8,F107-E107,"")</f>
        <v/>
      </c>
      <c r="M107" s="56">
        <f>IF(K107=0,"",SUMIF(MCDM_Checks!$A$2:$A$1417,$A107,MCDM_Checks!$AT$2:$AT$1417)/SUMIF(MCDM_Checks!$A$2:$A$1417,$A107,MCDM_Checks!$AS$2:$AS$1417))</f>
        <v/>
      </c>
      <c r="N107" s="14">
        <f>IFERROR(INDEX(MCDM_Checks!$T$2:$T$1417,MATCH($A107&amp;"|A",MCDM_Checks!$AU$2:$AU$1417,0)),"")</f>
        <v/>
      </c>
      <c r="O107" s="26">
        <f>IFERROR(INDEX(MCDM_Checks!$U$2:$U$1417,MATCH($A107&amp;"|A",MCDM_Checks!$AU$2:$AU$1417,0)),"")</f>
        <v/>
      </c>
      <c r="P107" s="14">
        <f>IFERROR(INDEX(MCDM_Checks!$T$2:$T$1417,MATCH($A107&amp;"|L",MCDM_Checks!$AU$2:$AU$1417,0)),"")</f>
        <v/>
      </c>
      <c r="Q107" s="26">
        <f>IFERROR(INDEX(MCDM_Checks!$U$2:$U$1417,MATCH($A107&amp;"|L",MCDM_Checks!$AU$2:$AU$1417,0)),"")</f>
        <v/>
      </c>
      <c r="R107" s="14">
        <f>IFERROR(INDEX(MCDM_Checks!$T$2:$T$1417,MATCH($A107&amp;"|D",MCDM_Checks!$AU$2:$AU$1417,0)),"")</f>
        <v/>
      </c>
      <c r="S107" s="26">
        <f>IFERROR(INDEX(MCDM_Checks!$U$2:$U$1417,MATCH($A107&amp;"|D",MCDM_Checks!$AU$2:$AU$1417,0)),"")</f>
        <v/>
      </c>
      <c r="T107" s="14">
        <f>IFERROR(INDEX(MCDM_Checks!$T$2:$T$1417,MATCH($A107&amp;"|C",MCDM_Checks!$AU$2:$AU$1417,0)),"")</f>
        <v/>
      </c>
      <c r="U107" s="26">
        <f>IFERROR(INDEX(MCDM_Checks!$U$2:$U$1417,MATCH($A107&amp;"|C",MCDM_Checks!$AU$2:$AU$1417,0)),"")</f>
        <v/>
      </c>
      <c r="V107" s="14">
        <f>IFERROR(INDEX(MCDM_Checks!$T$2:$T$1417,MATCH($A107&amp;"|R",MCDM_Checks!$AU$2:$AU$1417,0)),"")</f>
        <v/>
      </c>
      <c r="W107" s="26">
        <f>IFERROR(INDEX(MCDM_Checks!$U$2:$U$1417,MATCH($A107&amp;"|R",MCDM_Checks!$AU$2:$AU$1417,0)),"")</f>
        <v/>
      </c>
      <c r="X107" s="14">
        <f>IFERROR(INDEX(MCDM_Checks!$T$2:$T$1417,MATCH($A107&amp;"|M",MCDM_Checks!$AU$2:$AU$1417,0)),"")</f>
        <v/>
      </c>
      <c r="Y107" s="26">
        <f>IFERROR(INDEX(MCDM_Checks!$U$2:$U$1417,MATCH($A107&amp;"|M",MCDM_Checks!$AU$2:$AU$1417,0)),"")</f>
        <v/>
      </c>
      <c r="Z107" s="14">
        <f>IFERROR(INDEX(MCDM_Checks!$T$2:$T$1417,MATCH($A107&amp;"|V",MCDM_Checks!$AU$2:$AU$1417,0)),"")</f>
        <v/>
      </c>
      <c r="AA107" s="26">
        <f>IFERROR(INDEX(MCDM_Checks!$U$2:$U$1417,MATCH($A107&amp;"|V",MCDM_Checks!$AU$2:$AU$1417,0)),"")</f>
        <v/>
      </c>
      <c r="AB107" s="14">
        <f>IFERROR(INDEX(MCDM_Checks!$T$2:$T$1417,MATCH($A107&amp;"|E",MCDM_Checks!$AU$2:$AU$1417,0)),"")</f>
        <v/>
      </c>
      <c r="AC107" s="26">
        <f>IFERROR(INDEX(MCDM_Checks!$U$2:$U$1417,MATCH($A107&amp;"|E",MCDM_Checks!$AU$2:$AU$1417,0)),"")</f>
        <v/>
      </c>
      <c r="AD107" s="14">
        <f>IF(SUM(IF(AF107="Fail",1,0),IF(AH107="Fail",1,0),IF(AJ107="Fail",1,0),IF(AL107="Fail",1,0))&gt;0,"Ineligible",IF(SUM(IF(AF107="Pass",1,0),IF(AH107="Pass",1,0),IF(AJ107="Pass",1,0),IF(AL107="Pass",1,0))=4,"Eligible","Pending"))</f>
        <v/>
      </c>
      <c r="AE107" s="26">
        <f>IF(COUNTA(AG107,AI107,AK107,AM107)=0,"",IF(SUM(IF(AG107="Fail",1,0),IF(AI107="Fail",1,0),IF(AK107="Fail",1,0),IF(AM107="Fail",1,0))&gt;0,"Ineligible",IF(SUM(IF(AG107="Pass",1,0),IF(AI107="Pass",1,0),IF(AK107="Pass",1,0),IF(AM107="Pass",1,0))=4,"Eligible","Pending")))</f>
        <v/>
      </c>
      <c r="AF107" s="14" t="inlineStr">
        <is>
          <t>Pass</t>
        </is>
      </c>
      <c r="AG107" s="27" t="n"/>
      <c r="AH107" s="14" t="inlineStr">
        <is>
          <t>Pending</t>
        </is>
      </c>
      <c r="AI107" s="27" t="n"/>
      <c r="AJ107" s="14" t="inlineStr">
        <is>
          <t>Pending</t>
        </is>
      </c>
      <c r="AK107" s="27" t="n"/>
      <c r="AL107" s="14" t="inlineStr">
        <is>
          <t>Pending</t>
        </is>
      </c>
      <c r="AM107" s="27" t="n"/>
      <c r="AN107" s="14" t="inlineStr">
        <is>
          <t>Semantic segmentation</t>
        </is>
      </c>
      <c r="AO107" s="27" t="n"/>
      <c r="AP107" s="14" t="inlineStr">
        <is>
          <t>70fafe2ec3c70f48ba5f76c6f10ae2f539bcc44b</t>
        </is>
      </c>
      <c r="AQ107" s="27" t="n"/>
      <c r="AR107" s="14" t="inlineStr">
        <is>
          <t>A pinned HF parquet package reports image/image features and 9,603 train plus 1,695 test records, but the card is a placeholder. Parent sources, license, mask semantics and independent capture units remain unknown.</t>
        </is>
      </c>
      <c r="AS107" s="27" t="n"/>
      <c r="AT107" s="14" t="inlineStr">
        <is>
          <t>https://huggingface.co/datasets/varcoder/crack-segmentation-dataset</t>
        </is>
      </c>
      <c r="AU107" s="27" t="n"/>
      <c r="AV107" s="14" t="inlineStr">
        <is>
          <t>2026-09-07</t>
        </is>
      </c>
      <c r="AW107" s="27" t="n"/>
      <c r="AX107" s="27" t="n"/>
      <c r="AY107" s="14">
        <f>SUMIF(MCDM_Checks!$A$2:$A$1417,$A107,MCDM_Checks!$AR$2:$AR$1417)</f>
        <v/>
      </c>
      <c r="AZ107" s="14" t="inlineStr">
        <is>
          <t>G1: chosen release identity. G2: evaluator target/task not yet fixed. G3: no sample opened; rights may be unresolved. G4: no payload/ancestry leakage audit executed. All four gates must Pass for Eligible.</t>
        </is>
      </c>
    </row>
    <row r="108" ht="112" customHeight="1">
      <c r="A108" s="14" t="inlineStr">
        <is>
          <t>DS-107</t>
        </is>
      </c>
      <c r="B108" s="14" t="inlineStr">
        <is>
          <t>A test data used in A Unified 3D Visualization of Surface and Subsurface Pavement Distress by Fusing Video and Ground-Penetrating Radar Data</t>
        </is>
      </c>
      <c r="C108" s="14">
        <f>IF(I108=0,"Unrated",IF(I108=1,"Resolved","Provisional"))</f>
        <v/>
      </c>
      <c r="D108" s="26">
        <f>IF(K108=0,"",IF(AY108&lt;8,"Incomplete/invalid",IF(J108=0,"Unrated",IF(J108=1,"Resolved","Provisional"))))</f>
        <v/>
      </c>
      <c r="E108" s="57">
        <f>SUMIF(MCDM_Checks!$A$2:$A$1417,$A108,MCDM_Checks!$AB$2:$AB$1417)</f>
        <v/>
      </c>
      <c r="F108" s="58">
        <f>IF(AY108=8,SUMIF(MCDM_Checks!$A$2:$A$1417,$A108,MCDM_Checks!$AC$2:$AC$1417),"")</f>
        <v/>
      </c>
      <c r="G108" s="57">
        <f>SUMIF(MCDM_Checks!$A$2:$A$1417,$A108,MCDM_Checks!$AD$2:$AD$1417)</f>
        <v/>
      </c>
      <c r="H108" s="58">
        <f>IF(AY108=8,SUMIF(MCDM_Checks!$A$2:$A$1417,$A108,MCDM_Checks!$AE$2:$AE$1417),"")</f>
        <v/>
      </c>
      <c r="I108" s="55">
        <f>SUMIF(MCDM_Checks!$A$2:$A$1417,$A108,MCDM_Checks!$AF$2:$AF$1417)/100</f>
        <v/>
      </c>
      <c r="J108" s="56">
        <f>IF(AY108=8,SUMIF(MCDM_Checks!$A$2:$A$1417,$A108,MCDM_Checks!$AG$2:$AG$1417)/100,"")</f>
        <v/>
      </c>
      <c r="K108" s="56">
        <f>SUMIF(MCDM_Checks!$A$2:$A$1417,$A108,MCDM_Checks!$AS$2:$AS$1417)/40</f>
        <v/>
      </c>
      <c r="L108" s="59">
        <f>IF(AY108=8,F108-E108,"")</f>
        <v/>
      </c>
      <c r="M108" s="56">
        <f>IF(K108=0,"",SUMIF(MCDM_Checks!$A$2:$A$1417,$A108,MCDM_Checks!$AT$2:$AT$1417)/SUMIF(MCDM_Checks!$A$2:$A$1417,$A108,MCDM_Checks!$AS$2:$AS$1417))</f>
        <v/>
      </c>
      <c r="N108" s="14">
        <f>IFERROR(INDEX(MCDM_Checks!$T$2:$T$1417,MATCH($A108&amp;"|A",MCDM_Checks!$AU$2:$AU$1417,0)),"")</f>
        <v/>
      </c>
      <c r="O108" s="26">
        <f>IFERROR(INDEX(MCDM_Checks!$U$2:$U$1417,MATCH($A108&amp;"|A",MCDM_Checks!$AU$2:$AU$1417,0)),"")</f>
        <v/>
      </c>
      <c r="P108" s="14">
        <f>IFERROR(INDEX(MCDM_Checks!$T$2:$T$1417,MATCH($A108&amp;"|L",MCDM_Checks!$AU$2:$AU$1417,0)),"")</f>
        <v/>
      </c>
      <c r="Q108" s="26">
        <f>IFERROR(INDEX(MCDM_Checks!$U$2:$U$1417,MATCH($A108&amp;"|L",MCDM_Checks!$AU$2:$AU$1417,0)),"")</f>
        <v/>
      </c>
      <c r="R108" s="14">
        <f>IFERROR(INDEX(MCDM_Checks!$T$2:$T$1417,MATCH($A108&amp;"|D",MCDM_Checks!$AU$2:$AU$1417,0)),"")</f>
        <v/>
      </c>
      <c r="S108" s="26">
        <f>IFERROR(INDEX(MCDM_Checks!$U$2:$U$1417,MATCH($A108&amp;"|D",MCDM_Checks!$AU$2:$AU$1417,0)),"")</f>
        <v/>
      </c>
      <c r="T108" s="14">
        <f>IFERROR(INDEX(MCDM_Checks!$T$2:$T$1417,MATCH($A108&amp;"|C",MCDM_Checks!$AU$2:$AU$1417,0)),"")</f>
        <v/>
      </c>
      <c r="U108" s="26">
        <f>IFERROR(INDEX(MCDM_Checks!$U$2:$U$1417,MATCH($A108&amp;"|C",MCDM_Checks!$AU$2:$AU$1417,0)),"")</f>
        <v/>
      </c>
      <c r="V108" s="14">
        <f>IFERROR(INDEX(MCDM_Checks!$T$2:$T$1417,MATCH($A108&amp;"|R",MCDM_Checks!$AU$2:$AU$1417,0)),"")</f>
        <v/>
      </c>
      <c r="W108" s="26">
        <f>IFERROR(INDEX(MCDM_Checks!$U$2:$U$1417,MATCH($A108&amp;"|R",MCDM_Checks!$AU$2:$AU$1417,0)),"")</f>
        <v/>
      </c>
      <c r="X108" s="14">
        <f>IFERROR(INDEX(MCDM_Checks!$T$2:$T$1417,MATCH($A108&amp;"|M",MCDM_Checks!$AU$2:$AU$1417,0)),"")</f>
        <v/>
      </c>
      <c r="Y108" s="26">
        <f>IFERROR(INDEX(MCDM_Checks!$U$2:$U$1417,MATCH($A108&amp;"|M",MCDM_Checks!$AU$2:$AU$1417,0)),"")</f>
        <v/>
      </c>
      <c r="Z108" s="14">
        <f>IFERROR(INDEX(MCDM_Checks!$T$2:$T$1417,MATCH($A108&amp;"|V",MCDM_Checks!$AU$2:$AU$1417,0)),"")</f>
        <v/>
      </c>
      <c r="AA108" s="26">
        <f>IFERROR(INDEX(MCDM_Checks!$U$2:$U$1417,MATCH($A108&amp;"|V",MCDM_Checks!$AU$2:$AU$1417,0)),"")</f>
        <v/>
      </c>
      <c r="AB108" s="14">
        <f>IFERROR(INDEX(MCDM_Checks!$T$2:$T$1417,MATCH($A108&amp;"|E",MCDM_Checks!$AU$2:$AU$1417,0)),"")</f>
        <v/>
      </c>
      <c r="AC108" s="26">
        <f>IFERROR(INDEX(MCDM_Checks!$U$2:$U$1417,MATCH($A108&amp;"|E",MCDM_Checks!$AU$2:$AU$1417,0)),"")</f>
        <v/>
      </c>
      <c r="AD108" s="14">
        <f>IF(SUM(IF(AF108="Fail",1,0),IF(AH108="Fail",1,0),IF(AJ108="Fail",1,0),IF(AL108="Fail",1,0))&gt;0,"Ineligible",IF(SUM(IF(AF108="Pass",1,0),IF(AH108="Pass",1,0),IF(AJ108="Pass",1,0),IF(AL108="Pass",1,0))=4,"Eligible","Pending"))</f>
        <v/>
      </c>
      <c r="AE108" s="26">
        <f>IF(COUNTA(AG108,AI108,AK108,AM108)=0,"",IF(SUM(IF(AG108="Fail",1,0),IF(AI108="Fail",1,0),IF(AK108="Fail",1,0),IF(AM108="Fail",1,0))&gt;0,"Ineligible",IF(SUM(IF(AG108="Pass",1,0),IF(AI108="Pass",1,0),IF(AK108="Pass",1,0),IF(AM108="Pass",1,0))=4,"Eligible","Pending")))</f>
        <v/>
      </c>
      <c r="AF108" s="14" t="inlineStr">
        <is>
          <t>Pass</t>
        </is>
      </c>
      <c r="AG108" s="27" t="n"/>
      <c r="AH108" s="14" t="inlineStr">
        <is>
          <t>Pending</t>
        </is>
      </c>
      <c r="AI108" s="27" t="n"/>
      <c r="AJ108" s="14" t="inlineStr">
        <is>
          <t>Pending</t>
        </is>
      </c>
      <c r="AK108" s="27" t="n"/>
      <c r="AL108" s="14" t="inlineStr">
        <is>
          <t>Pending</t>
        </is>
      </c>
      <c r="AM108" s="27" t="n"/>
      <c r="AN108" s="14" t="inlineStr">
        <is>
          <t>Multimodal_Fusion;3D_Visualization</t>
        </is>
      </c>
      <c r="AO108" s="27" t="n"/>
      <c r="AP108" s="14" t="inlineStr">
        <is>
          <t>10.5281/zenodo.18241476</t>
        </is>
      </c>
      <c r="AQ108" s="27" t="n"/>
      <c r="AR108" s="14" t="inlineStr">
        <is>
          <t>Zenodo API identifies an open CC BY release with checksummed GPR/video-processing demonstration files, but its description is empty. Filename/title hints do not verify pavement labels, alignment or engineering measurements.</t>
        </is>
      </c>
      <c r="AS108" s="27" t="n"/>
      <c r="AT108" s="14" t="inlineStr">
        <is>
          <t>https://zenodo.org/records/18241476</t>
        </is>
      </c>
      <c r="AU108" s="27" t="n"/>
      <c r="AV108" s="14" t="inlineStr">
        <is>
          <t>2026-09-07</t>
        </is>
      </c>
      <c r="AW108" s="27" t="n"/>
      <c r="AX108" s="27" t="n"/>
      <c r="AY108" s="14">
        <f>SUMIF(MCDM_Checks!$A$2:$A$1417,$A108,MCDM_Checks!$AR$2:$AR$1417)</f>
        <v/>
      </c>
      <c r="AZ108" s="14" t="inlineStr">
        <is>
          <t>G1: chosen release identity. G2: evaluator target/task not yet fixed. G3: no sample opened; rights may be unresolved. G4: no payload/ancestry leakage audit executed. All four gates must Pass for Eligible.</t>
        </is>
      </c>
    </row>
    <row r="109" ht="112" customHeight="1">
      <c r="A109" s="14" t="inlineStr">
        <is>
          <t>DS-108</t>
        </is>
      </c>
      <c r="B109" s="14" t="inlineStr">
        <is>
          <t>Asphalt Pavement Crack Segmentation Dataset for Mobile Road Distress Assessment</t>
        </is>
      </c>
      <c r="C109" s="14">
        <f>IF(I109=0,"Unrated",IF(I109=1,"Resolved","Provisional"))</f>
        <v/>
      </c>
      <c r="D109" s="26">
        <f>IF(K109=0,"",IF(AY109&lt;8,"Incomplete/invalid",IF(J109=0,"Unrated",IF(J109=1,"Resolved","Provisional"))))</f>
        <v/>
      </c>
      <c r="E109" s="57">
        <f>SUMIF(MCDM_Checks!$A$2:$A$1417,$A109,MCDM_Checks!$AB$2:$AB$1417)</f>
        <v/>
      </c>
      <c r="F109" s="58">
        <f>IF(AY109=8,SUMIF(MCDM_Checks!$A$2:$A$1417,$A109,MCDM_Checks!$AC$2:$AC$1417),"")</f>
        <v/>
      </c>
      <c r="G109" s="57">
        <f>SUMIF(MCDM_Checks!$A$2:$A$1417,$A109,MCDM_Checks!$AD$2:$AD$1417)</f>
        <v/>
      </c>
      <c r="H109" s="58">
        <f>IF(AY109=8,SUMIF(MCDM_Checks!$A$2:$A$1417,$A109,MCDM_Checks!$AE$2:$AE$1417),"")</f>
        <v/>
      </c>
      <c r="I109" s="55">
        <f>SUMIF(MCDM_Checks!$A$2:$A$1417,$A109,MCDM_Checks!$AF$2:$AF$1417)/100</f>
        <v/>
      </c>
      <c r="J109" s="56">
        <f>IF(AY109=8,SUMIF(MCDM_Checks!$A$2:$A$1417,$A109,MCDM_Checks!$AG$2:$AG$1417)/100,"")</f>
        <v/>
      </c>
      <c r="K109" s="56">
        <f>SUMIF(MCDM_Checks!$A$2:$A$1417,$A109,MCDM_Checks!$AS$2:$AS$1417)/40</f>
        <v/>
      </c>
      <c r="L109" s="59">
        <f>IF(AY109=8,F109-E109,"")</f>
        <v/>
      </c>
      <c r="M109" s="56">
        <f>IF(K109=0,"",SUMIF(MCDM_Checks!$A$2:$A$1417,$A109,MCDM_Checks!$AT$2:$AT$1417)/SUMIF(MCDM_Checks!$A$2:$A$1417,$A109,MCDM_Checks!$AS$2:$AS$1417))</f>
        <v/>
      </c>
      <c r="N109" s="14">
        <f>IFERROR(INDEX(MCDM_Checks!$T$2:$T$1417,MATCH($A109&amp;"|A",MCDM_Checks!$AU$2:$AU$1417,0)),"")</f>
        <v/>
      </c>
      <c r="O109" s="26">
        <f>IFERROR(INDEX(MCDM_Checks!$U$2:$U$1417,MATCH($A109&amp;"|A",MCDM_Checks!$AU$2:$AU$1417,0)),"")</f>
        <v/>
      </c>
      <c r="P109" s="14">
        <f>IFERROR(INDEX(MCDM_Checks!$T$2:$T$1417,MATCH($A109&amp;"|L",MCDM_Checks!$AU$2:$AU$1417,0)),"")</f>
        <v/>
      </c>
      <c r="Q109" s="26">
        <f>IFERROR(INDEX(MCDM_Checks!$U$2:$U$1417,MATCH($A109&amp;"|L",MCDM_Checks!$AU$2:$AU$1417,0)),"")</f>
        <v/>
      </c>
      <c r="R109" s="14">
        <f>IFERROR(INDEX(MCDM_Checks!$T$2:$T$1417,MATCH($A109&amp;"|D",MCDM_Checks!$AU$2:$AU$1417,0)),"")</f>
        <v/>
      </c>
      <c r="S109" s="26">
        <f>IFERROR(INDEX(MCDM_Checks!$U$2:$U$1417,MATCH($A109&amp;"|D",MCDM_Checks!$AU$2:$AU$1417,0)),"")</f>
        <v/>
      </c>
      <c r="T109" s="14">
        <f>IFERROR(INDEX(MCDM_Checks!$T$2:$T$1417,MATCH($A109&amp;"|C",MCDM_Checks!$AU$2:$AU$1417,0)),"")</f>
        <v/>
      </c>
      <c r="U109" s="26">
        <f>IFERROR(INDEX(MCDM_Checks!$U$2:$U$1417,MATCH($A109&amp;"|C",MCDM_Checks!$AU$2:$AU$1417,0)),"")</f>
        <v/>
      </c>
      <c r="V109" s="14">
        <f>IFERROR(INDEX(MCDM_Checks!$T$2:$T$1417,MATCH($A109&amp;"|R",MCDM_Checks!$AU$2:$AU$1417,0)),"")</f>
        <v/>
      </c>
      <c r="W109" s="26">
        <f>IFERROR(INDEX(MCDM_Checks!$U$2:$U$1417,MATCH($A109&amp;"|R",MCDM_Checks!$AU$2:$AU$1417,0)),"")</f>
        <v/>
      </c>
      <c r="X109" s="14">
        <f>IFERROR(INDEX(MCDM_Checks!$T$2:$T$1417,MATCH($A109&amp;"|M",MCDM_Checks!$AU$2:$AU$1417,0)),"")</f>
        <v/>
      </c>
      <c r="Y109" s="26">
        <f>IFERROR(INDEX(MCDM_Checks!$U$2:$U$1417,MATCH($A109&amp;"|M",MCDM_Checks!$AU$2:$AU$1417,0)),"")</f>
        <v/>
      </c>
      <c r="Z109" s="14">
        <f>IFERROR(INDEX(MCDM_Checks!$T$2:$T$1417,MATCH($A109&amp;"|V",MCDM_Checks!$AU$2:$AU$1417,0)),"")</f>
        <v/>
      </c>
      <c r="AA109" s="26">
        <f>IFERROR(INDEX(MCDM_Checks!$U$2:$U$1417,MATCH($A109&amp;"|V",MCDM_Checks!$AU$2:$AU$1417,0)),"")</f>
        <v/>
      </c>
      <c r="AB109" s="14">
        <f>IFERROR(INDEX(MCDM_Checks!$T$2:$T$1417,MATCH($A109&amp;"|E",MCDM_Checks!$AU$2:$AU$1417,0)),"")</f>
        <v/>
      </c>
      <c r="AC109" s="26">
        <f>IFERROR(INDEX(MCDM_Checks!$U$2:$U$1417,MATCH($A109&amp;"|E",MCDM_Checks!$AU$2:$AU$1417,0)),"")</f>
        <v/>
      </c>
      <c r="AD109" s="14">
        <f>IF(SUM(IF(AF109="Fail",1,0),IF(AH109="Fail",1,0),IF(AJ109="Fail",1,0),IF(AL109="Fail",1,0))&gt;0,"Ineligible",IF(SUM(IF(AF109="Pass",1,0),IF(AH109="Pass",1,0),IF(AJ109="Pass",1,0),IF(AL109="Pass",1,0))=4,"Eligible","Pending"))</f>
        <v/>
      </c>
      <c r="AE109" s="26">
        <f>IF(COUNTA(AG109,AI109,AK109,AM109)=0,"",IF(SUM(IF(AG109="Fail",1,0),IF(AI109="Fail",1,0),IF(AK109="Fail",1,0),IF(AM109="Fail",1,0))&gt;0,"Ineligible",IF(SUM(IF(AG109="Pass",1,0),IF(AI109="Pass",1,0),IF(AK109="Pass",1,0),IF(AM109="Pass",1,0))=4,"Eligible","Pending")))</f>
        <v/>
      </c>
      <c r="AF109" s="14" t="inlineStr">
        <is>
          <t>Pass</t>
        </is>
      </c>
      <c r="AG109" s="27" t="n"/>
      <c r="AH109" s="14" t="inlineStr">
        <is>
          <t>Pending</t>
        </is>
      </c>
      <c r="AI109" s="27" t="n"/>
      <c r="AJ109" s="14" t="inlineStr">
        <is>
          <t>Pending</t>
        </is>
      </c>
      <c r="AK109" s="27" t="n"/>
      <c r="AL109" s="14" t="inlineStr">
        <is>
          <t>Pending</t>
        </is>
      </c>
      <c r="AM109" s="27" t="n"/>
      <c r="AN109" s="14" t="inlineStr">
        <is>
          <t>Semantic_Segmentation;Edge_Deployment</t>
        </is>
      </c>
      <c r="AO109" s="27" t="n"/>
      <c r="AP109" s="14" t="inlineStr">
        <is>
          <t>10.5281/zenodo.20040434</t>
        </is>
      </c>
      <c r="AQ109" s="27" t="n"/>
      <c r="AR109" s="14" t="inlineStr">
        <is>
          <t>The checksummed Zenodo release describes 2,209 binary image-mask pairs and handheld/vehicle capture mixed with other sources. It supplies split counts; complete source identities, rights and independent sample grouping remain unresolved.</t>
        </is>
      </c>
      <c r="AS109" s="27" t="n"/>
      <c r="AT109" s="14" t="inlineStr">
        <is>
          <t>https://zenodo.org/records/20040434</t>
        </is>
      </c>
      <c r="AU109" s="27" t="n"/>
      <c r="AV109" s="14" t="inlineStr">
        <is>
          <t>2026-09-07</t>
        </is>
      </c>
      <c r="AW109" s="27" t="n"/>
      <c r="AX109" s="27" t="n"/>
      <c r="AY109" s="14">
        <f>SUMIF(MCDM_Checks!$A$2:$A$1417,$A109,MCDM_Checks!$AR$2:$AR$1417)</f>
        <v/>
      </c>
      <c r="AZ109" s="14" t="inlineStr">
        <is>
          <t>G1: chosen release identity. G2: evaluator target/task not yet fixed. G3: no sample opened; rights may be unresolved. G4: no payload/ancestry leakage audit executed. All four gates must Pass for Eligible.</t>
        </is>
      </c>
    </row>
    <row r="110" ht="112" customHeight="1">
      <c r="A110" s="14" t="inlineStr">
        <is>
          <t>DS-109</t>
        </is>
      </c>
      <c r="B110" s="14" t="inlineStr">
        <is>
          <t>BD-PaveSurface: Multi-Weather Pavement Surface Image Dataset (Bangladesh)</t>
        </is>
      </c>
      <c r="C110" s="14">
        <f>IF(I110=0,"Unrated",IF(I110=1,"Resolved","Provisional"))</f>
        <v/>
      </c>
      <c r="D110" s="26">
        <f>IF(K110=0,"",IF(AY110&lt;8,"Incomplete/invalid",IF(J110=0,"Unrated",IF(J110=1,"Resolved","Provisional"))))</f>
        <v/>
      </c>
      <c r="E110" s="57">
        <f>SUMIF(MCDM_Checks!$A$2:$A$1417,$A110,MCDM_Checks!$AB$2:$AB$1417)</f>
        <v/>
      </c>
      <c r="F110" s="58">
        <f>IF(AY110=8,SUMIF(MCDM_Checks!$A$2:$A$1417,$A110,MCDM_Checks!$AC$2:$AC$1417),"")</f>
        <v/>
      </c>
      <c r="G110" s="57">
        <f>SUMIF(MCDM_Checks!$A$2:$A$1417,$A110,MCDM_Checks!$AD$2:$AD$1417)</f>
        <v/>
      </c>
      <c r="H110" s="58">
        <f>IF(AY110=8,SUMIF(MCDM_Checks!$A$2:$A$1417,$A110,MCDM_Checks!$AE$2:$AE$1417),"")</f>
        <v/>
      </c>
      <c r="I110" s="55">
        <f>SUMIF(MCDM_Checks!$A$2:$A$1417,$A110,MCDM_Checks!$AF$2:$AF$1417)/100</f>
        <v/>
      </c>
      <c r="J110" s="56">
        <f>IF(AY110=8,SUMIF(MCDM_Checks!$A$2:$A$1417,$A110,MCDM_Checks!$AG$2:$AG$1417)/100,"")</f>
        <v/>
      </c>
      <c r="K110" s="56">
        <f>SUMIF(MCDM_Checks!$A$2:$A$1417,$A110,MCDM_Checks!$AS$2:$AS$1417)/40</f>
        <v/>
      </c>
      <c r="L110" s="59">
        <f>IF(AY110=8,F110-E110,"")</f>
        <v/>
      </c>
      <c r="M110" s="56">
        <f>IF(K110=0,"",SUMIF(MCDM_Checks!$A$2:$A$1417,$A110,MCDM_Checks!$AT$2:$AT$1417)/SUMIF(MCDM_Checks!$A$2:$A$1417,$A110,MCDM_Checks!$AS$2:$AS$1417))</f>
        <v/>
      </c>
      <c r="N110" s="14">
        <f>IFERROR(INDEX(MCDM_Checks!$T$2:$T$1417,MATCH($A110&amp;"|A",MCDM_Checks!$AU$2:$AU$1417,0)),"")</f>
        <v/>
      </c>
      <c r="O110" s="26">
        <f>IFERROR(INDEX(MCDM_Checks!$U$2:$U$1417,MATCH($A110&amp;"|A",MCDM_Checks!$AU$2:$AU$1417,0)),"")</f>
        <v/>
      </c>
      <c r="P110" s="14">
        <f>IFERROR(INDEX(MCDM_Checks!$T$2:$T$1417,MATCH($A110&amp;"|L",MCDM_Checks!$AU$2:$AU$1417,0)),"")</f>
        <v/>
      </c>
      <c r="Q110" s="26">
        <f>IFERROR(INDEX(MCDM_Checks!$U$2:$U$1417,MATCH($A110&amp;"|L",MCDM_Checks!$AU$2:$AU$1417,0)),"")</f>
        <v/>
      </c>
      <c r="R110" s="14">
        <f>IFERROR(INDEX(MCDM_Checks!$T$2:$T$1417,MATCH($A110&amp;"|D",MCDM_Checks!$AU$2:$AU$1417,0)),"")</f>
        <v/>
      </c>
      <c r="S110" s="26">
        <f>IFERROR(INDEX(MCDM_Checks!$U$2:$U$1417,MATCH($A110&amp;"|D",MCDM_Checks!$AU$2:$AU$1417,0)),"")</f>
        <v/>
      </c>
      <c r="T110" s="14">
        <f>IFERROR(INDEX(MCDM_Checks!$T$2:$T$1417,MATCH($A110&amp;"|C",MCDM_Checks!$AU$2:$AU$1417,0)),"")</f>
        <v/>
      </c>
      <c r="U110" s="26">
        <f>IFERROR(INDEX(MCDM_Checks!$U$2:$U$1417,MATCH($A110&amp;"|C",MCDM_Checks!$AU$2:$AU$1417,0)),"")</f>
        <v/>
      </c>
      <c r="V110" s="14">
        <f>IFERROR(INDEX(MCDM_Checks!$T$2:$T$1417,MATCH($A110&amp;"|R",MCDM_Checks!$AU$2:$AU$1417,0)),"")</f>
        <v/>
      </c>
      <c r="W110" s="26">
        <f>IFERROR(INDEX(MCDM_Checks!$U$2:$U$1417,MATCH($A110&amp;"|R",MCDM_Checks!$AU$2:$AU$1417,0)),"")</f>
        <v/>
      </c>
      <c r="X110" s="14">
        <f>IFERROR(INDEX(MCDM_Checks!$T$2:$T$1417,MATCH($A110&amp;"|M",MCDM_Checks!$AU$2:$AU$1417,0)),"")</f>
        <v/>
      </c>
      <c r="Y110" s="26">
        <f>IFERROR(INDEX(MCDM_Checks!$U$2:$U$1417,MATCH($A110&amp;"|M",MCDM_Checks!$AU$2:$AU$1417,0)),"")</f>
        <v/>
      </c>
      <c r="Z110" s="14">
        <f>IFERROR(INDEX(MCDM_Checks!$T$2:$T$1417,MATCH($A110&amp;"|V",MCDM_Checks!$AU$2:$AU$1417,0)),"")</f>
        <v/>
      </c>
      <c r="AA110" s="26">
        <f>IFERROR(INDEX(MCDM_Checks!$U$2:$U$1417,MATCH($A110&amp;"|V",MCDM_Checks!$AU$2:$AU$1417,0)),"")</f>
        <v/>
      </c>
      <c r="AB110" s="14">
        <f>IFERROR(INDEX(MCDM_Checks!$T$2:$T$1417,MATCH($A110&amp;"|E",MCDM_Checks!$AU$2:$AU$1417,0)),"")</f>
        <v/>
      </c>
      <c r="AC110" s="26">
        <f>IFERROR(INDEX(MCDM_Checks!$U$2:$U$1417,MATCH($A110&amp;"|E",MCDM_Checks!$AU$2:$AU$1417,0)),"")</f>
        <v/>
      </c>
      <c r="AD110" s="14">
        <f>IF(SUM(IF(AF110="Fail",1,0),IF(AH110="Fail",1,0),IF(AJ110="Fail",1,0),IF(AL110="Fail",1,0))&gt;0,"Ineligible",IF(SUM(IF(AF110="Pass",1,0),IF(AH110="Pass",1,0),IF(AJ110="Pass",1,0),IF(AL110="Pass",1,0))=4,"Eligible","Pending"))</f>
        <v/>
      </c>
      <c r="AE110" s="26">
        <f>IF(COUNTA(AG110,AI110,AK110,AM110)=0,"",IF(SUM(IF(AG110="Fail",1,0),IF(AI110="Fail",1,0),IF(AK110="Fail",1,0),IF(AM110="Fail",1,0))&gt;0,"Ineligible",IF(SUM(IF(AG110="Pass",1,0),IF(AI110="Pass",1,0),IF(AK110="Pass",1,0),IF(AM110="Pass",1,0))=4,"Eligible","Pending")))</f>
        <v/>
      </c>
      <c r="AF110" s="14" t="inlineStr">
        <is>
          <t>Pass</t>
        </is>
      </c>
      <c r="AG110" s="27" t="n"/>
      <c r="AH110" s="14" t="inlineStr">
        <is>
          <t>Pending</t>
        </is>
      </c>
      <c r="AI110" s="27" t="n"/>
      <c r="AJ110" s="14" t="inlineStr">
        <is>
          <t>Pending</t>
        </is>
      </c>
      <c r="AK110" s="27" t="n"/>
      <c r="AL110" s="14" t="inlineStr">
        <is>
          <t>Pending</t>
        </is>
      </c>
      <c r="AM110" s="27" t="n"/>
      <c r="AN110" s="14" t="inlineStr">
        <is>
          <t>Image_Classification [Claude] | Classification;Pavement condition assessment [GPT]</t>
        </is>
      </c>
      <c r="AO110" s="27" t="n"/>
      <c r="AP110" s="14" t="inlineStr">
        <is>
          <t>10.5281/zenodo.18735883</t>
        </is>
      </c>
      <c r="AQ110" s="27" t="n"/>
      <c r="AR110" s="14" t="inlineStr">
        <is>
          <t>BD-PaveSurface v1 separates 9,000 raw from 12,000 augmented images, with equal class counts and N5/N6 Bangladesh seasonal phone acquisition. Augmentation operators, split membership and parent-aware leakage checks remain to be inspected.</t>
        </is>
      </c>
      <c r="AS110" s="27" t="n"/>
      <c r="AT110" s="14" t="inlineStr">
        <is>
          <t>https://zenodo.org/records/18735883</t>
        </is>
      </c>
      <c r="AU110" s="27" t="n"/>
      <c r="AV110" s="14" t="inlineStr">
        <is>
          <t>2026-09-07</t>
        </is>
      </c>
      <c r="AW110" s="27" t="n"/>
      <c r="AX110" s="27" t="n"/>
      <c r="AY110" s="14">
        <f>SUMIF(MCDM_Checks!$A$2:$A$1417,$A110,MCDM_Checks!$AR$2:$AR$1417)</f>
        <v/>
      </c>
      <c r="AZ110" s="14" t="inlineStr">
        <is>
          <t>G1: chosen release identity. G2: evaluator target/task not yet fixed. G3: no sample opened; rights may be unresolved. G4: no payload/ancestry leakage audit executed. All four gates must Pass for Eligible.</t>
        </is>
      </c>
    </row>
    <row r="111" ht="112" customHeight="1">
      <c r="A111" s="14" t="inlineStr">
        <is>
          <t>DS-110</t>
        </is>
      </c>
      <c r="B111" s="14" t="inlineStr">
        <is>
          <t>BR-AsPavDam - Brazilian Asphalt Pavement Damage Dataset</t>
        </is>
      </c>
      <c r="C111" s="14">
        <f>IF(I111=0,"Unrated",IF(I111=1,"Resolved","Provisional"))</f>
        <v/>
      </c>
      <c r="D111" s="26">
        <f>IF(K111=0,"",IF(AY111&lt;8,"Incomplete/invalid",IF(J111=0,"Unrated",IF(J111=1,"Resolved","Provisional"))))</f>
        <v/>
      </c>
      <c r="E111" s="57">
        <f>SUMIF(MCDM_Checks!$A$2:$A$1417,$A111,MCDM_Checks!$AB$2:$AB$1417)</f>
        <v/>
      </c>
      <c r="F111" s="58">
        <f>IF(AY111=8,SUMIF(MCDM_Checks!$A$2:$A$1417,$A111,MCDM_Checks!$AC$2:$AC$1417),"")</f>
        <v/>
      </c>
      <c r="G111" s="57">
        <f>SUMIF(MCDM_Checks!$A$2:$A$1417,$A111,MCDM_Checks!$AD$2:$AD$1417)</f>
        <v/>
      </c>
      <c r="H111" s="58">
        <f>IF(AY111=8,SUMIF(MCDM_Checks!$A$2:$A$1417,$A111,MCDM_Checks!$AE$2:$AE$1417),"")</f>
        <v/>
      </c>
      <c r="I111" s="55">
        <f>SUMIF(MCDM_Checks!$A$2:$A$1417,$A111,MCDM_Checks!$AF$2:$AF$1417)/100</f>
        <v/>
      </c>
      <c r="J111" s="56">
        <f>IF(AY111=8,SUMIF(MCDM_Checks!$A$2:$A$1417,$A111,MCDM_Checks!$AG$2:$AG$1417)/100,"")</f>
        <v/>
      </c>
      <c r="K111" s="56">
        <f>SUMIF(MCDM_Checks!$A$2:$A$1417,$A111,MCDM_Checks!$AS$2:$AS$1417)/40</f>
        <v/>
      </c>
      <c r="L111" s="59">
        <f>IF(AY111=8,F111-E111,"")</f>
        <v/>
      </c>
      <c r="M111" s="56">
        <f>IF(K111=0,"",SUMIF(MCDM_Checks!$A$2:$A$1417,$A111,MCDM_Checks!$AT$2:$AT$1417)/SUMIF(MCDM_Checks!$A$2:$A$1417,$A111,MCDM_Checks!$AS$2:$AS$1417))</f>
        <v/>
      </c>
      <c r="N111" s="14">
        <f>IFERROR(INDEX(MCDM_Checks!$T$2:$T$1417,MATCH($A111&amp;"|A",MCDM_Checks!$AU$2:$AU$1417,0)),"")</f>
        <v/>
      </c>
      <c r="O111" s="26">
        <f>IFERROR(INDEX(MCDM_Checks!$U$2:$U$1417,MATCH($A111&amp;"|A",MCDM_Checks!$AU$2:$AU$1417,0)),"")</f>
        <v/>
      </c>
      <c r="P111" s="14">
        <f>IFERROR(INDEX(MCDM_Checks!$T$2:$T$1417,MATCH($A111&amp;"|L",MCDM_Checks!$AU$2:$AU$1417,0)),"")</f>
        <v/>
      </c>
      <c r="Q111" s="26">
        <f>IFERROR(INDEX(MCDM_Checks!$U$2:$U$1417,MATCH($A111&amp;"|L",MCDM_Checks!$AU$2:$AU$1417,0)),"")</f>
        <v/>
      </c>
      <c r="R111" s="14">
        <f>IFERROR(INDEX(MCDM_Checks!$T$2:$T$1417,MATCH($A111&amp;"|D",MCDM_Checks!$AU$2:$AU$1417,0)),"")</f>
        <v/>
      </c>
      <c r="S111" s="26">
        <f>IFERROR(INDEX(MCDM_Checks!$U$2:$U$1417,MATCH($A111&amp;"|D",MCDM_Checks!$AU$2:$AU$1417,0)),"")</f>
        <v/>
      </c>
      <c r="T111" s="14">
        <f>IFERROR(INDEX(MCDM_Checks!$T$2:$T$1417,MATCH($A111&amp;"|C",MCDM_Checks!$AU$2:$AU$1417,0)),"")</f>
        <v/>
      </c>
      <c r="U111" s="26">
        <f>IFERROR(INDEX(MCDM_Checks!$U$2:$U$1417,MATCH($A111&amp;"|C",MCDM_Checks!$AU$2:$AU$1417,0)),"")</f>
        <v/>
      </c>
      <c r="V111" s="14">
        <f>IFERROR(INDEX(MCDM_Checks!$T$2:$T$1417,MATCH($A111&amp;"|R",MCDM_Checks!$AU$2:$AU$1417,0)),"")</f>
        <v/>
      </c>
      <c r="W111" s="26">
        <f>IFERROR(INDEX(MCDM_Checks!$U$2:$U$1417,MATCH($A111&amp;"|R",MCDM_Checks!$AU$2:$AU$1417,0)),"")</f>
        <v/>
      </c>
      <c r="X111" s="14">
        <f>IFERROR(INDEX(MCDM_Checks!$T$2:$T$1417,MATCH($A111&amp;"|M",MCDM_Checks!$AU$2:$AU$1417,0)),"")</f>
        <v/>
      </c>
      <c r="Y111" s="26">
        <f>IFERROR(INDEX(MCDM_Checks!$U$2:$U$1417,MATCH($A111&amp;"|M",MCDM_Checks!$AU$2:$AU$1417,0)),"")</f>
        <v/>
      </c>
      <c r="Z111" s="14">
        <f>IFERROR(INDEX(MCDM_Checks!$T$2:$T$1417,MATCH($A111&amp;"|V",MCDM_Checks!$AU$2:$AU$1417,0)),"")</f>
        <v/>
      </c>
      <c r="AA111" s="26">
        <f>IFERROR(INDEX(MCDM_Checks!$U$2:$U$1417,MATCH($A111&amp;"|V",MCDM_Checks!$AU$2:$AU$1417,0)),"")</f>
        <v/>
      </c>
      <c r="AB111" s="14">
        <f>IFERROR(INDEX(MCDM_Checks!$T$2:$T$1417,MATCH($A111&amp;"|E",MCDM_Checks!$AU$2:$AU$1417,0)),"")</f>
        <v/>
      </c>
      <c r="AC111" s="26">
        <f>IFERROR(INDEX(MCDM_Checks!$U$2:$U$1417,MATCH($A111&amp;"|E",MCDM_Checks!$AU$2:$AU$1417,0)),"")</f>
        <v/>
      </c>
      <c r="AD111" s="14">
        <f>IF(SUM(IF(AF111="Fail",1,0),IF(AH111="Fail",1,0),IF(AJ111="Fail",1,0),IF(AL111="Fail",1,0))&gt;0,"Ineligible",IF(SUM(IF(AF111="Pass",1,0),IF(AH111="Pass",1,0),IF(AJ111="Pass",1,0),IF(AL111="Pass",1,0))=4,"Eligible","Pending"))</f>
        <v/>
      </c>
      <c r="AE111" s="26">
        <f>IF(COUNTA(AG111,AI111,AK111,AM111)=0,"",IF(SUM(IF(AG111="Fail",1,0),IF(AI111="Fail",1,0),IF(AK111="Fail",1,0),IF(AM111="Fail",1,0))&gt;0,"Ineligible",IF(SUM(IF(AG111="Pass",1,0),IF(AI111="Pass",1,0),IF(AK111="Pass",1,0),IF(AM111="Pass",1,0))=4,"Eligible","Pending")))</f>
        <v/>
      </c>
      <c r="AF111" s="14" t="inlineStr">
        <is>
          <t>Pass</t>
        </is>
      </c>
      <c r="AG111" s="27" t="n"/>
      <c r="AH111" s="14" t="inlineStr">
        <is>
          <t>Pending</t>
        </is>
      </c>
      <c r="AI111" s="27" t="n"/>
      <c r="AJ111" s="14" t="inlineStr">
        <is>
          <t>Pending</t>
        </is>
      </c>
      <c r="AK111" s="27" t="n"/>
      <c r="AL111" s="14" t="inlineStr">
        <is>
          <t>Pending</t>
        </is>
      </c>
      <c r="AM111" s="27" t="n"/>
      <c r="AN111" s="14" t="inlineStr">
        <is>
          <t>Object_Detection</t>
        </is>
      </c>
      <c r="AO111" s="27" t="n"/>
      <c r="AP111" s="14" t="inlineStr">
        <is>
          <t>10.5281/zenodo.16291115</t>
        </is>
      </c>
      <c r="AQ111" s="27" t="n"/>
      <c r="AR111" s="14" t="inlineStr">
        <is>
          <t>BR-AsPavDam's Zenodo source describes five DNIT-based classes, technical committee consensus, iPhone bumper capture, normalized YOLO schema, processing and class/weather/location bias. A benchmark mAP alone does not provide uncertainty or prove runnable reproduction; actual condition measurements remain unresolved.</t>
        </is>
      </c>
      <c r="AS111" s="27" t="n"/>
      <c r="AT111" s="14" t="inlineStr">
        <is>
          <t>https://zenodo.org/records/16291115</t>
        </is>
      </c>
      <c r="AU111" s="27" t="n"/>
      <c r="AV111" s="14" t="inlineStr">
        <is>
          <t>2026-09-07</t>
        </is>
      </c>
      <c r="AW111" s="27" t="n"/>
      <c r="AX111" s="27" t="n"/>
      <c r="AY111" s="14">
        <f>SUMIF(MCDM_Checks!$A$2:$A$1417,$A111,MCDM_Checks!$AR$2:$AR$1417)</f>
        <v/>
      </c>
      <c r="AZ111" s="14" t="inlineStr">
        <is>
          <t>G1: chosen release identity. G2: evaluator target/task not yet fixed. G3: no sample opened; rights may be unresolved. G4: no payload/ancestry leakage audit executed. All four gates must Pass for Eligible.</t>
        </is>
      </c>
    </row>
    <row r="112" ht="112" customHeight="1">
      <c r="A112" s="14" t="inlineStr">
        <is>
          <t>DS-111</t>
        </is>
      </c>
      <c r="B112" s="14" t="inlineStr">
        <is>
          <t>CAMBER Dataset - Road Survey Video / Road Monitoring Route Series (67 Zenodo records)</t>
        </is>
      </c>
      <c r="C112" s="14">
        <f>IF(I112=0,"Unrated",IF(I112=1,"Resolved","Provisional"))</f>
        <v/>
      </c>
      <c r="D112" s="26">
        <f>IF(K112=0,"",IF(AY112&lt;8,"Incomplete/invalid",IF(J112=0,"Unrated",IF(J112=1,"Resolved","Provisional"))))</f>
        <v/>
      </c>
      <c r="E112" s="57">
        <f>SUMIF(MCDM_Checks!$A$2:$A$1417,$A112,MCDM_Checks!$AB$2:$AB$1417)</f>
        <v/>
      </c>
      <c r="F112" s="58">
        <f>IF(AY112=8,SUMIF(MCDM_Checks!$A$2:$A$1417,$A112,MCDM_Checks!$AC$2:$AC$1417),"")</f>
        <v/>
      </c>
      <c r="G112" s="57">
        <f>SUMIF(MCDM_Checks!$A$2:$A$1417,$A112,MCDM_Checks!$AD$2:$AD$1417)</f>
        <v/>
      </c>
      <c r="H112" s="58">
        <f>IF(AY112=8,SUMIF(MCDM_Checks!$A$2:$A$1417,$A112,MCDM_Checks!$AE$2:$AE$1417),"")</f>
        <v/>
      </c>
      <c r="I112" s="55">
        <f>SUMIF(MCDM_Checks!$A$2:$A$1417,$A112,MCDM_Checks!$AF$2:$AF$1417)/100</f>
        <v/>
      </c>
      <c r="J112" s="56">
        <f>IF(AY112=8,SUMIF(MCDM_Checks!$A$2:$A$1417,$A112,MCDM_Checks!$AG$2:$AG$1417)/100,"")</f>
        <v/>
      </c>
      <c r="K112" s="56">
        <f>SUMIF(MCDM_Checks!$A$2:$A$1417,$A112,MCDM_Checks!$AS$2:$AS$1417)/40</f>
        <v/>
      </c>
      <c r="L112" s="59">
        <f>IF(AY112=8,F112-E112,"")</f>
        <v/>
      </c>
      <c r="M112" s="56">
        <f>IF(K112=0,"",SUMIF(MCDM_Checks!$A$2:$A$1417,$A112,MCDM_Checks!$AT$2:$AT$1417)/SUMIF(MCDM_Checks!$A$2:$A$1417,$A112,MCDM_Checks!$AS$2:$AS$1417))</f>
        <v/>
      </c>
      <c r="N112" s="14">
        <f>IFERROR(INDEX(MCDM_Checks!$T$2:$T$1417,MATCH($A112&amp;"|A",MCDM_Checks!$AU$2:$AU$1417,0)),"")</f>
        <v/>
      </c>
      <c r="O112" s="26">
        <f>IFERROR(INDEX(MCDM_Checks!$U$2:$U$1417,MATCH($A112&amp;"|A",MCDM_Checks!$AU$2:$AU$1417,0)),"")</f>
        <v/>
      </c>
      <c r="P112" s="14">
        <f>IFERROR(INDEX(MCDM_Checks!$T$2:$T$1417,MATCH($A112&amp;"|L",MCDM_Checks!$AU$2:$AU$1417,0)),"")</f>
        <v/>
      </c>
      <c r="Q112" s="26">
        <f>IFERROR(INDEX(MCDM_Checks!$U$2:$U$1417,MATCH($A112&amp;"|L",MCDM_Checks!$AU$2:$AU$1417,0)),"")</f>
        <v/>
      </c>
      <c r="R112" s="14">
        <f>IFERROR(INDEX(MCDM_Checks!$T$2:$T$1417,MATCH($A112&amp;"|D",MCDM_Checks!$AU$2:$AU$1417,0)),"")</f>
        <v/>
      </c>
      <c r="S112" s="26">
        <f>IFERROR(INDEX(MCDM_Checks!$U$2:$U$1417,MATCH($A112&amp;"|D",MCDM_Checks!$AU$2:$AU$1417,0)),"")</f>
        <v/>
      </c>
      <c r="T112" s="14">
        <f>IFERROR(INDEX(MCDM_Checks!$T$2:$T$1417,MATCH($A112&amp;"|C",MCDM_Checks!$AU$2:$AU$1417,0)),"")</f>
        <v/>
      </c>
      <c r="U112" s="26">
        <f>IFERROR(INDEX(MCDM_Checks!$U$2:$U$1417,MATCH($A112&amp;"|C",MCDM_Checks!$AU$2:$AU$1417,0)),"")</f>
        <v/>
      </c>
      <c r="V112" s="14">
        <f>IFERROR(INDEX(MCDM_Checks!$T$2:$T$1417,MATCH($A112&amp;"|R",MCDM_Checks!$AU$2:$AU$1417,0)),"")</f>
        <v/>
      </c>
      <c r="W112" s="26">
        <f>IFERROR(INDEX(MCDM_Checks!$U$2:$U$1417,MATCH($A112&amp;"|R",MCDM_Checks!$AU$2:$AU$1417,0)),"")</f>
        <v/>
      </c>
      <c r="X112" s="14">
        <f>IFERROR(INDEX(MCDM_Checks!$T$2:$T$1417,MATCH($A112&amp;"|M",MCDM_Checks!$AU$2:$AU$1417,0)),"")</f>
        <v/>
      </c>
      <c r="Y112" s="26">
        <f>IFERROR(INDEX(MCDM_Checks!$U$2:$U$1417,MATCH($A112&amp;"|M",MCDM_Checks!$AU$2:$AU$1417,0)),"")</f>
        <v/>
      </c>
      <c r="Z112" s="14">
        <f>IFERROR(INDEX(MCDM_Checks!$T$2:$T$1417,MATCH($A112&amp;"|V",MCDM_Checks!$AU$2:$AU$1417,0)),"")</f>
        <v/>
      </c>
      <c r="AA112" s="26">
        <f>IFERROR(INDEX(MCDM_Checks!$U$2:$U$1417,MATCH($A112&amp;"|V",MCDM_Checks!$AU$2:$AU$1417,0)),"")</f>
        <v/>
      </c>
      <c r="AB112" s="14">
        <f>IFERROR(INDEX(MCDM_Checks!$T$2:$T$1417,MATCH($A112&amp;"|E",MCDM_Checks!$AU$2:$AU$1417,0)),"")</f>
        <v/>
      </c>
      <c r="AC112" s="26">
        <f>IFERROR(INDEX(MCDM_Checks!$U$2:$U$1417,MATCH($A112&amp;"|E",MCDM_Checks!$AU$2:$AU$1417,0)),"")</f>
        <v/>
      </c>
      <c r="AD112" s="14">
        <f>IF(SUM(IF(AF112="Fail",1,0),IF(AH112="Fail",1,0),IF(AJ112="Fail",1,0),IF(AL112="Fail",1,0))&gt;0,"Ineligible",IF(SUM(IF(AF112="Pass",1,0),IF(AH112="Pass",1,0),IF(AJ112="Pass",1,0),IF(AL112="Pass",1,0))=4,"Eligible","Pending"))</f>
        <v/>
      </c>
      <c r="AE112" s="26">
        <f>IF(COUNTA(AG112,AI112,AK112,AM112)=0,"",IF(SUM(IF(AG112="Fail",1,0),IF(AI112="Fail",1,0),IF(AK112="Fail",1,0),IF(AM112="Fail",1,0))&gt;0,"Ineligible",IF(SUM(IF(AG112="Pass",1,0),IF(AI112="Pass",1,0),IF(AK112="Pass",1,0),IF(AM112="Pass",1,0))=4,"Eligible","Pending")))</f>
        <v/>
      </c>
      <c r="AF112" s="14" t="inlineStr">
        <is>
          <t>Pending</t>
        </is>
      </c>
      <c r="AG112" s="27" t="n"/>
      <c r="AH112" s="14" t="inlineStr">
        <is>
          <t>Pending</t>
        </is>
      </c>
      <c r="AI112" s="27" t="n"/>
      <c r="AJ112" s="14" t="inlineStr">
        <is>
          <t>Pending</t>
        </is>
      </c>
      <c r="AK112" s="27" t="n"/>
      <c r="AL112" s="14" t="inlineStr">
        <is>
          <t>Pending</t>
        </is>
      </c>
      <c r="AM112" s="27" t="n"/>
      <c r="AN112" s="14" t="inlineStr">
        <is>
          <t>Object_Detection;Geo_Referenced_Defect_Mapping [Claude] | Object detection; GPS-based mapping [CodeX]</t>
        </is>
      </c>
      <c r="AO112" s="27" t="n"/>
      <c r="AP112" s="14" t="inlineStr">
        <is>
          <t>10.5281/zenodo.18704114</t>
        </is>
      </c>
      <c r="AQ112" s="27" t="n"/>
      <c r="AR112" s="14" t="inlineStr">
        <is>
          <t>CAMBER canonical record covers Video 1 only, while the inventory row aggregates 67 records. Zenodo stores metadata; linked payload URLs expire and request-based access is described. No series-wide manifest/license or actual retrieval was verified. YOLO outputs are pseudo-labels; do not extrapolate this route's score to all 67 releases.</t>
        </is>
      </c>
      <c r="AS112" s="27" t="n"/>
      <c r="AT112" s="14" t="inlineStr">
        <is>
          <t>https://zenodo.org/records/18704114</t>
        </is>
      </c>
      <c r="AU112" s="27" t="n"/>
      <c r="AV112" s="14" t="inlineStr">
        <is>
          <t>2026-09-07</t>
        </is>
      </c>
      <c r="AW112" s="27" t="n"/>
      <c r="AX112" s="27" t="n"/>
      <c r="AY112" s="14">
        <f>SUMIF(MCDM_Checks!$A$2:$A$1417,$A112,MCDM_Checks!$AR$2:$AR$1417)</f>
        <v/>
      </c>
      <c r="AZ112" s="14" t="inlineStr">
        <is>
          <t>G1: chosen release identity. G2: evaluator target/task not yet fixed. G3: no sample opened; rights may be unresolved. G4: no payload/ancestry leakage audit executed. All four gates must Pass for Eligible.</t>
        </is>
      </c>
    </row>
    <row r="113" ht="112" customHeight="1">
      <c r="A113" s="14" t="inlineStr">
        <is>
          <t>DS-112</t>
        </is>
      </c>
      <c r="B113" s="14" t="inlineStr">
        <is>
          <t>CUPAC - The Coventry University Public Road Data Set for Automated Cars</t>
        </is>
      </c>
      <c r="C113" s="14">
        <f>IF(I113=0,"Unrated",IF(I113=1,"Resolved","Provisional"))</f>
        <v/>
      </c>
      <c r="D113" s="26">
        <f>IF(K113=0,"",IF(AY113&lt;8,"Incomplete/invalid",IF(J113=0,"Unrated",IF(J113=1,"Resolved","Provisional"))))</f>
        <v/>
      </c>
      <c r="E113" s="57">
        <f>SUMIF(MCDM_Checks!$A$2:$A$1417,$A113,MCDM_Checks!$AB$2:$AB$1417)</f>
        <v/>
      </c>
      <c r="F113" s="58">
        <f>IF(AY113=8,SUMIF(MCDM_Checks!$A$2:$A$1417,$A113,MCDM_Checks!$AC$2:$AC$1417),"")</f>
        <v/>
      </c>
      <c r="G113" s="57">
        <f>SUMIF(MCDM_Checks!$A$2:$A$1417,$A113,MCDM_Checks!$AD$2:$AD$1417)</f>
        <v/>
      </c>
      <c r="H113" s="58">
        <f>IF(AY113=8,SUMIF(MCDM_Checks!$A$2:$A$1417,$A113,MCDM_Checks!$AE$2:$AE$1417),"")</f>
        <v/>
      </c>
      <c r="I113" s="55">
        <f>SUMIF(MCDM_Checks!$A$2:$A$1417,$A113,MCDM_Checks!$AF$2:$AF$1417)/100</f>
        <v/>
      </c>
      <c r="J113" s="56">
        <f>IF(AY113=8,SUMIF(MCDM_Checks!$A$2:$A$1417,$A113,MCDM_Checks!$AG$2:$AG$1417)/100,"")</f>
        <v/>
      </c>
      <c r="K113" s="56">
        <f>SUMIF(MCDM_Checks!$A$2:$A$1417,$A113,MCDM_Checks!$AS$2:$AS$1417)/40</f>
        <v/>
      </c>
      <c r="L113" s="59">
        <f>IF(AY113=8,F113-E113,"")</f>
        <v/>
      </c>
      <c r="M113" s="56">
        <f>IF(K113=0,"",SUMIF(MCDM_Checks!$A$2:$A$1417,$A113,MCDM_Checks!$AT$2:$AT$1417)/SUMIF(MCDM_Checks!$A$2:$A$1417,$A113,MCDM_Checks!$AS$2:$AS$1417))</f>
        <v/>
      </c>
      <c r="N113" s="14">
        <f>IFERROR(INDEX(MCDM_Checks!$T$2:$T$1417,MATCH($A113&amp;"|A",MCDM_Checks!$AU$2:$AU$1417,0)),"")</f>
        <v/>
      </c>
      <c r="O113" s="26">
        <f>IFERROR(INDEX(MCDM_Checks!$U$2:$U$1417,MATCH($A113&amp;"|A",MCDM_Checks!$AU$2:$AU$1417,0)),"")</f>
        <v/>
      </c>
      <c r="P113" s="14">
        <f>IFERROR(INDEX(MCDM_Checks!$T$2:$T$1417,MATCH($A113&amp;"|L",MCDM_Checks!$AU$2:$AU$1417,0)),"")</f>
        <v/>
      </c>
      <c r="Q113" s="26">
        <f>IFERROR(INDEX(MCDM_Checks!$U$2:$U$1417,MATCH($A113&amp;"|L",MCDM_Checks!$AU$2:$AU$1417,0)),"")</f>
        <v/>
      </c>
      <c r="R113" s="14">
        <f>IFERROR(INDEX(MCDM_Checks!$T$2:$T$1417,MATCH($A113&amp;"|D",MCDM_Checks!$AU$2:$AU$1417,0)),"")</f>
        <v/>
      </c>
      <c r="S113" s="26">
        <f>IFERROR(INDEX(MCDM_Checks!$U$2:$U$1417,MATCH($A113&amp;"|D",MCDM_Checks!$AU$2:$AU$1417,0)),"")</f>
        <v/>
      </c>
      <c r="T113" s="14">
        <f>IFERROR(INDEX(MCDM_Checks!$T$2:$T$1417,MATCH($A113&amp;"|C",MCDM_Checks!$AU$2:$AU$1417,0)),"")</f>
        <v/>
      </c>
      <c r="U113" s="26">
        <f>IFERROR(INDEX(MCDM_Checks!$U$2:$U$1417,MATCH($A113&amp;"|C",MCDM_Checks!$AU$2:$AU$1417,0)),"")</f>
        <v/>
      </c>
      <c r="V113" s="14">
        <f>IFERROR(INDEX(MCDM_Checks!$T$2:$T$1417,MATCH($A113&amp;"|R",MCDM_Checks!$AU$2:$AU$1417,0)),"")</f>
        <v/>
      </c>
      <c r="W113" s="26">
        <f>IFERROR(INDEX(MCDM_Checks!$U$2:$U$1417,MATCH($A113&amp;"|R",MCDM_Checks!$AU$2:$AU$1417,0)),"")</f>
        <v/>
      </c>
      <c r="X113" s="14">
        <f>IFERROR(INDEX(MCDM_Checks!$T$2:$T$1417,MATCH($A113&amp;"|M",MCDM_Checks!$AU$2:$AU$1417,0)),"")</f>
        <v/>
      </c>
      <c r="Y113" s="26">
        <f>IFERROR(INDEX(MCDM_Checks!$U$2:$U$1417,MATCH($A113&amp;"|M",MCDM_Checks!$AU$2:$AU$1417,0)),"")</f>
        <v/>
      </c>
      <c r="Z113" s="14">
        <f>IFERROR(INDEX(MCDM_Checks!$T$2:$T$1417,MATCH($A113&amp;"|V",MCDM_Checks!$AU$2:$AU$1417,0)),"")</f>
        <v/>
      </c>
      <c r="AA113" s="26">
        <f>IFERROR(INDEX(MCDM_Checks!$U$2:$U$1417,MATCH($A113&amp;"|V",MCDM_Checks!$AU$2:$AU$1417,0)),"")</f>
        <v/>
      </c>
      <c r="AB113" s="14">
        <f>IFERROR(INDEX(MCDM_Checks!$T$2:$T$1417,MATCH($A113&amp;"|E",MCDM_Checks!$AU$2:$AU$1417,0)),"")</f>
        <v/>
      </c>
      <c r="AC113" s="26">
        <f>IFERROR(INDEX(MCDM_Checks!$U$2:$U$1417,MATCH($A113&amp;"|E",MCDM_Checks!$AU$2:$AU$1417,0)),"")</f>
        <v/>
      </c>
      <c r="AD113" s="14">
        <f>IF(SUM(IF(AF113="Fail",1,0),IF(AH113="Fail",1,0),IF(AJ113="Fail",1,0),IF(AL113="Fail",1,0))&gt;0,"Ineligible",IF(SUM(IF(AF113="Pass",1,0),IF(AH113="Pass",1,0),IF(AJ113="Pass",1,0),IF(AL113="Pass",1,0))=4,"Eligible","Pending"))</f>
        <v/>
      </c>
      <c r="AE113" s="26">
        <f>IF(COUNTA(AG113,AI113,AK113,AM113)=0,"",IF(SUM(IF(AG113="Fail",1,0),IF(AI113="Fail",1,0),IF(AK113="Fail",1,0),IF(AM113="Fail",1,0))&gt;0,"Ineligible",IF(SUM(IF(AG113="Pass",1,0),IF(AI113="Pass",1,0),IF(AK113="Pass",1,0),IF(AM113="Pass",1,0))=4,"Eligible","Pending")))</f>
        <v/>
      </c>
      <c r="AF113" s="14" t="inlineStr">
        <is>
          <t>Pass</t>
        </is>
      </c>
      <c r="AG113" s="27" t="n"/>
      <c r="AH113" s="14" t="inlineStr">
        <is>
          <t>Pending</t>
        </is>
      </c>
      <c r="AI113" s="27" t="n"/>
      <c r="AJ113" s="14" t="inlineStr">
        <is>
          <t>Pending</t>
        </is>
      </c>
      <c r="AK113" s="27" t="n"/>
      <c r="AL113" s="14" t="inlineStr">
        <is>
          <t>Pending</t>
        </is>
      </c>
      <c r="AM113" s="27" t="n"/>
      <c r="AN113" s="14" t="inlineStr">
        <is>
          <t>Perception;Sensor_Fusion;Automated_Driving_Validation</t>
        </is>
      </c>
      <c r="AO113" s="27" t="n"/>
      <c r="AP113" s="14" t="inlineStr">
        <is>
          <t>10.5281/zenodo.3383693</t>
        </is>
      </c>
      <c r="AQ113" s="27" t="n"/>
      <c r="AR113" s="14" t="inlineStr">
        <is>
          <t>CUPAC's checksummed archives contain Coventry vehicle sensing under day/night and varied weather. The landing page does not establish pavement distress targets; autonomous-driving context alone cannot earn label or engineering-outcome points.</t>
        </is>
      </c>
      <c r="AS113" s="27" t="n"/>
      <c r="AT113" s="14" t="inlineStr">
        <is>
          <t>https://zenodo.org/records/3383693</t>
        </is>
      </c>
      <c r="AU113" s="27" t="n"/>
      <c r="AV113" s="14" t="inlineStr">
        <is>
          <t>2026-09-07</t>
        </is>
      </c>
      <c r="AW113" s="27" t="n"/>
      <c r="AX113" s="27" t="n"/>
      <c r="AY113" s="14">
        <f>SUMIF(MCDM_Checks!$A$2:$A$1417,$A113,MCDM_Checks!$AR$2:$AR$1417)</f>
        <v/>
      </c>
      <c r="AZ113" s="14" t="inlineStr">
        <is>
          <t>G1: chosen release identity. G2: evaluator target/task not yet fixed. G3: no sample opened; rights may be unresolved. G4: no payload/ancestry leakage audit executed. All four gates must Pass for Eligible.</t>
        </is>
      </c>
    </row>
    <row r="114" ht="112" customHeight="1">
      <c r="A114" s="14" t="inlineStr">
        <is>
          <t>DS-113</t>
        </is>
      </c>
      <c r="B114" s="14" t="inlineStr">
        <is>
          <t>Dataset for: Asphalt pavement fatigue crack severity classification by infrared thermography and deep learning</t>
        </is>
      </c>
      <c r="C114" s="14">
        <f>IF(I114=0,"Unrated",IF(I114=1,"Resolved","Provisional"))</f>
        <v/>
      </c>
      <c r="D114" s="26">
        <f>IF(K114=0,"",IF(AY114&lt;8,"Incomplete/invalid",IF(J114=0,"Unrated",IF(J114=1,"Resolved","Provisional"))))</f>
        <v/>
      </c>
      <c r="E114" s="57">
        <f>SUMIF(MCDM_Checks!$A$2:$A$1417,$A114,MCDM_Checks!$AB$2:$AB$1417)</f>
        <v/>
      </c>
      <c r="F114" s="58">
        <f>IF(AY114=8,SUMIF(MCDM_Checks!$A$2:$A$1417,$A114,MCDM_Checks!$AC$2:$AC$1417),"")</f>
        <v/>
      </c>
      <c r="G114" s="57">
        <f>SUMIF(MCDM_Checks!$A$2:$A$1417,$A114,MCDM_Checks!$AD$2:$AD$1417)</f>
        <v/>
      </c>
      <c r="H114" s="58">
        <f>IF(AY114=8,SUMIF(MCDM_Checks!$A$2:$A$1417,$A114,MCDM_Checks!$AE$2:$AE$1417),"")</f>
        <v/>
      </c>
      <c r="I114" s="55">
        <f>SUMIF(MCDM_Checks!$A$2:$A$1417,$A114,MCDM_Checks!$AF$2:$AF$1417)/100</f>
        <v/>
      </c>
      <c r="J114" s="56">
        <f>IF(AY114=8,SUMIF(MCDM_Checks!$A$2:$A$1417,$A114,MCDM_Checks!$AG$2:$AG$1417)/100,"")</f>
        <v/>
      </c>
      <c r="K114" s="56">
        <f>SUMIF(MCDM_Checks!$A$2:$A$1417,$A114,MCDM_Checks!$AS$2:$AS$1417)/40</f>
        <v/>
      </c>
      <c r="L114" s="59">
        <f>IF(AY114=8,F114-E114,"")</f>
        <v/>
      </c>
      <c r="M114" s="56">
        <f>IF(K114=0,"",SUMIF(MCDM_Checks!$A$2:$A$1417,$A114,MCDM_Checks!$AT$2:$AT$1417)/SUMIF(MCDM_Checks!$A$2:$A$1417,$A114,MCDM_Checks!$AS$2:$AS$1417))</f>
        <v/>
      </c>
      <c r="N114" s="14">
        <f>IFERROR(INDEX(MCDM_Checks!$T$2:$T$1417,MATCH($A114&amp;"|A",MCDM_Checks!$AU$2:$AU$1417,0)),"")</f>
        <v/>
      </c>
      <c r="O114" s="26">
        <f>IFERROR(INDEX(MCDM_Checks!$U$2:$U$1417,MATCH($A114&amp;"|A",MCDM_Checks!$AU$2:$AU$1417,0)),"")</f>
        <v/>
      </c>
      <c r="P114" s="14">
        <f>IFERROR(INDEX(MCDM_Checks!$T$2:$T$1417,MATCH($A114&amp;"|L",MCDM_Checks!$AU$2:$AU$1417,0)),"")</f>
        <v/>
      </c>
      <c r="Q114" s="26">
        <f>IFERROR(INDEX(MCDM_Checks!$U$2:$U$1417,MATCH($A114&amp;"|L",MCDM_Checks!$AU$2:$AU$1417,0)),"")</f>
        <v/>
      </c>
      <c r="R114" s="14">
        <f>IFERROR(INDEX(MCDM_Checks!$T$2:$T$1417,MATCH($A114&amp;"|D",MCDM_Checks!$AU$2:$AU$1417,0)),"")</f>
        <v/>
      </c>
      <c r="S114" s="26">
        <f>IFERROR(INDEX(MCDM_Checks!$U$2:$U$1417,MATCH($A114&amp;"|D",MCDM_Checks!$AU$2:$AU$1417,0)),"")</f>
        <v/>
      </c>
      <c r="T114" s="14">
        <f>IFERROR(INDEX(MCDM_Checks!$T$2:$T$1417,MATCH($A114&amp;"|C",MCDM_Checks!$AU$2:$AU$1417,0)),"")</f>
        <v/>
      </c>
      <c r="U114" s="26">
        <f>IFERROR(INDEX(MCDM_Checks!$U$2:$U$1417,MATCH($A114&amp;"|C",MCDM_Checks!$AU$2:$AU$1417,0)),"")</f>
        <v/>
      </c>
      <c r="V114" s="14">
        <f>IFERROR(INDEX(MCDM_Checks!$T$2:$T$1417,MATCH($A114&amp;"|R",MCDM_Checks!$AU$2:$AU$1417,0)),"")</f>
        <v/>
      </c>
      <c r="W114" s="26">
        <f>IFERROR(INDEX(MCDM_Checks!$U$2:$U$1417,MATCH($A114&amp;"|R",MCDM_Checks!$AU$2:$AU$1417,0)),"")</f>
        <v/>
      </c>
      <c r="X114" s="14">
        <f>IFERROR(INDEX(MCDM_Checks!$T$2:$T$1417,MATCH($A114&amp;"|M",MCDM_Checks!$AU$2:$AU$1417,0)),"")</f>
        <v/>
      </c>
      <c r="Y114" s="26">
        <f>IFERROR(INDEX(MCDM_Checks!$U$2:$U$1417,MATCH($A114&amp;"|M",MCDM_Checks!$AU$2:$AU$1417,0)),"")</f>
        <v/>
      </c>
      <c r="Z114" s="14">
        <f>IFERROR(INDEX(MCDM_Checks!$T$2:$T$1417,MATCH($A114&amp;"|V",MCDM_Checks!$AU$2:$AU$1417,0)),"")</f>
        <v/>
      </c>
      <c r="AA114" s="26">
        <f>IFERROR(INDEX(MCDM_Checks!$U$2:$U$1417,MATCH($A114&amp;"|V",MCDM_Checks!$AU$2:$AU$1417,0)),"")</f>
        <v/>
      </c>
      <c r="AB114" s="14">
        <f>IFERROR(INDEX(MCDM_Checks!$T$2:$T$1417,MATCH($A114&amp;"|E",MCDM_Checks!$AU$2:$AU$1417,0)),"")</f>
        <v/>
      </c>
      <c r="AC114" s="26">
        <f>IFERROR(INDEX(MCDM_Checks!$U$2:$U$1417,MATCH($A114&amp;"|E",MCDM_Checks!$AU$2:$AU$1417,0)),"")</f>
        <v/>
      </c>
      <c r="AD114" s="14">
        <f>IF(SUM(IF(AF114="Fail",1,0),IF(AH114="Fail",1,0),IF(AJ114="Fail",1,0),IF(AL114="Fail",1,0))&gt;0,"Ineligible",IF(SUM(IF(AF114="Pass",1,0),IF(AH114="Pass",1,0),IF(AJ114="Pass",1,0),IF(AL114="Pass",1,0))=4,"Eligible","Pending"))</f>
        <v/>
      </c>
      <c r="AE114" s="26">
        <f>IF(COUNTA(AG114,AI114,AK114,AM114)=0,"",IF(SUM(IF(AG114="Fail",1,0),IF(AI114="Fail",1,0),IF(AK114="Fail",1,0),IF(AM114="Fail",1,0))&gt;0,"Ineligible",IF(SUM(IF(AG114="Pass",1,0),IF(AI114="Pass",1,0),IF(AK114="Pass",1,0),IF(AM114="Pass",1,0))=4,"Eligible","Pending")))</f>
        <v/>
      </c>
      <c r="AF114" s="14" t="inlineStr">
        <is>
          <t>Pass</t>
        </is>
      </c>
      <c r="AG114" s="27" t="n"/>
      <c r="AH114" s="14" t="inlineStr">
        <is>
          <t>Pending</t>
        </is>
      </c>
      <c r="AI114" s="27" t="n"/>
      <c r="AJ114" s="14" t="inlineStr">
        <is>
          <t>Pending</t>
        </is>
      </c>
      <c r="AK114" s="27" t="n"/>
      <c r="AL114" s="14" t="inlineStr">
        <is>
          <t>Pending</t>
        </is>
      </c>
      <c r="AM114" s="27" t="n"/>
      <c r="AN114" s="14" t="inlineStr">
        <is>
          <t>Image_Classification;Severity_Assessment;Multimodal_Fusion</t>
        </is>
      </c>
      <c r="AO114" s="27" t="n"/>
      <c r="AP114" s="14" t="inlineStr">
        <is>
          <t>10.5281/zenodo.11625865</t>
        </is>
      </c>
      <c r="AQ114" s="27" t="n"/>
      <c r="AR114" s="14" t="inlineStr">
        <is>
          <t>The fatigue-severity release identifies visible/infrared/fused folders and image-to-severity TXT lists. Fusion is 50/50; actual severity thresholds, measurement operators, calibration and spatial linkage are not established by the file descriptions.</t>
        </is>
      </c>
      <c r="AS114" s="27" t="n"/>
      <c r="AT114" s="14" t="inlineStr">
        <is>
          <t>https://zenodo.org/records/11625865</t>
        </is>
      </c>
      <c r="AU114" s="27" t="n"/>
      <c r="AV114" s="14" t="inlineStr">
        <is>
          <t>2026-09-07</t>
        </is>
      </c>
      <c r="AW114" s="27" t="n"/>
      <c r="AX114" s="27" t="n"/>
      <c r="AY114" s="14">
        <f>SUMIF(MCDM_Checks!$A$2:$A$1417,$A114,MCDM_Checks!$AR$2:$AR$1417)</f>
        <v/>
      </c>
      <c r="AZ114" s="14" t="inlineStr">
        <is>
          <t>G1: chosen release identity. G2: evaluator target/task not yet fixed. G3: no sample opened; rights may be unresolved. G4: no payload/ancestry leakage audit executed. All four gates must Pass for Eligible.</t>
        </is>
      </c>
    </row>
    <row r="115" ht="112" customHeight="1">
      <c r="A115" s="14" t="inlineStr">
        <is>
          <t>DS-114</t>
        </is>
      </c>
      <c r="B115" s="14" t="inlineStr">
        <is>
          <t>Dataset for: Deep learning and infrared thermography for asphalt pavement crack severity classification</t>
        </is>
      </c>
      <c r="C115" s="14">
        <f>IF(I115=0,"Unrated",IF(I115=1,"Resolved","Provisional"))</f>
        <v/>
      </c>
      <c r="D115" s="26">
        <f>IF(K115=0,"",IF(AY115&lt;8,"Incomplete/invalid",IF(J115=0,"Unrated",IF(J115=1,"Resolved","Provisional"))))</f>
        <v/>
      </c>
      <c r="E115" s="57">
        <f>SUMIF(MCDM_Checks!$A$2:$A$1417,$A115,MCDM_Checks!$AB$2:$AB$1417)</f>
        <v/>
      </c>
      <c r="F115" s="58">
        <f>IF(AY115=8,SUMIF(MCDM_Checks!$A$2:$A$1417,$A115,MCDM_Checks!$AC$2:$AC$1417),"")</f>
        <v/>
      </c>
      <c r="G115" s="57">
        <f>SUMIF(MCDM_Checks!$A$2:$A$1417,$A115,MCDM_Checks!$AD$2:$AD$1417)</f>
        <v/>
      </c>
      <c r="H115" s="58">
        <f>IF(AY115=8,SUMIF(MCDM_Checks!$A$2:$A$1417,$A115,MCDM_Checks!$AE$2:$AE$1417),"")</f>
        <v/>
      </c>
      <c r="I115" s="55">
        <f>SUMIF(MCDM_Checks!$A$2:$A$1417,$A115,MCDM_Checks!$AF$2:$AF$1417)/100</f>
        <v/>
      </c>
      <c r="J115" s="56">
        <f>IF(AY115=8,SUMIF(MCDM_Checks!$A$2:$A$1417,$A115,MCDM_Checks!$AG$2:$AG$1417)/100,"")</f>
        <v/>
      </c>
      <c r="K115" s="56">
        <f>SUMIF(MCDM_Checks!$A$2:$A$1417,$A115,MCDM_Checks!$AS$2:$AS$1417)/40</f>
        <v/>
      </c>
      <c r="L115" s="59">
        <f>IF(AY115=8,F115-E115,"")</f>
        <v/>
      </c>
      <c r="M115" s="56">
        <f>IF(K115=0,"",SUMIF(MCDM_Checks!$A$2:$A$1417,$A115,MCDM_Checks!$AT$2:$AT$1417)/SUMIF(MCDM_Checks!$A$2:$A$1417,$A115,MCDM_Checks!$AS$2:$AS$1417))</f>
        <v/>
      </c>
      <c r="N115" s="14">
        <f>IFERROR(INDEX(MCDM_Checks!$T$2:$T$1417,MATCH($A115&amp;"|A",MCDM_Checks!$AU$2:$AU$1417,0)),"")</f>
        <v/>
      </c>
      <c r="O115" s="26">
        <f>IFERROR(INDEX(MCDM_Checks!$U$2:$U$1417,MATCH($A115&amp;"|A",MCDM_Checks!$AU$2:$AU$1417,0)),"")</f>
        <v/>
      </c>
      <c r="P115" s="14">
        <f>IFERROR(INDEX(MCDM_Checks!$T$2:$T$1417,MATCH($A115&amp;"|L",MCDM_Checks!$AU$2:$AU$1417,0)),"")</f>
        <v/>
      </c>
      <c r="Q115" s="26">
        <f>IFERROR(INDEX(MCDM_Checks!$U$2:$U$1417,MATCH($A115&amp;"|L",MCDM_Checks!$AU$2:$AU$1417,0)),"")</f>
        <v/>
      </c>
      <c r="R115" s="14">
        <f>IFERROR(INDEX(MCDM_Checks!$T$2:$T$1417,MATCH($A115&amp;"|D",MCDM_Checks!$AU$2:$AU$1417,0)),"")</f>
        <v/>
      </c>
      <c r="S115" s="26">
        <f>IFERROR(INDEX(MCDM_Checks!$U$2:$U$1417,MATCH($A115&amp;"|D",MCDM_Checks!$AU$2:$AU$1417,0)),"")</f>
        <v/>
      </c>
      <c r="T115" s="14">
        <f>IFERROR(INDEX(MCDM_Checks!$T$2:$T$1417,MATCH($A115&amp;"|C",MCDM_Checks!$AU$2:$AU$1417,0)),"")</f>
        <v/>
      </c>
      <c r="U115" s="26">
        <f>IFERROR(INDEX(MCDM_Checks!$U$2:$U$1417,MATCH($A115&amp;"|C",MCDM_Checks!$AU$2:$AU$1417,0)),"")</f>
        <v/>
      </c>
      <c r="V115" s="14">
        <f>IFERROR(INDEX(MCDM_Checks!$T$2:$T$1417,MATCH($A115&amp;"|R",MCDM_Checks!$AU$2:$AU$1417,0)),"")</f>
        <v/>
      </c>
      <c r="W115" s="26">
        <f>IFERROR(INDEX(MCDM_Checks!$U$2:$U$1417,MATCH($A115&amp;"|R",MCDM_Checks!$AU$2:$AU$1417,0)),"")</f>
        <v/>
      </c>
      <c r="X115" s="14">
        <f>IFERROR(INDEX(MCDM_Checks!$T$2:$T$1417,MATCH($A115&amp;"|M",MCDM_Checks!$AU$2:$AU$1417,0)),"")</f>
        <v/>
      </c>
      <c r="Y115" s="26">
        <f>IFERROR(INDEX(MCDM_Checks!$U$2:$U$1417,MATCH($A115&amp;"|M",MCDM_Checks!$AU$2:$AU$1417,0)),"")</f>
        <v/>
      </c>
      <c r="Z115" s="14">
        <f>IFERROR(INDEX(MCDM_Checks!$T$2:$T$1417,MATCH($A115&amp;"|V",MCDM_Checks!$AU$2:$AU$1417,0)),"")</f>
        <v/>
      </c>
      <c r="AA115" s="26">
        <f>IFERROR(INDEX(MCDM_Checks!$U$2:$U$1417,MATCH($A115&amp;"|V",MCDM_Checks!$AU$2:$AU$1417,0)),"")</f>
        <v/>
      </c>
      <c r="AB115" s="14">
        <f>IFERROR(INDEX(MCDM_Checks!$T$2:$T$1417,MATCH($A115&amp;"|E",MCDM_Checks!$AU$2:$AU$1417,0)),"")</f>
        <v/>
      </c>
      <c r="AC115" s="26">
        <f>IFERROR(INDEX(MCDM_Checks!$U$2:$U$1417,MATCH($A115&amp;"|E",MCDM_Checks!$AU$2:$AU$1417,0)),"")</f>
        <v/>
      </c>
      <c r="AD115" s="14">
        <f>IF(SUM(IF(AF115="Fail",1,0),IF(AH115="Fail",1,0),IF(AJ115="Fail",1,0),IF(AL115="Fail",1,0))&gt;0,"Ineligible",IF(SUM(IF(AF115="Pass",1,0),IF(AH115="Pass",1,0),IF(AJ115="Pass",1,0),IF(AL115="Pass",1,0))=4,"Eligible","Pending"))</f>
        <v/>
      </c>
      <c r="AE115" s="26">
        <f>IF(COUNTA(AG115,AI115,AK115,AM115)=0,"",IF(SUM(IF(AG115="Fail",1,0),IF(AI115="Fail",1,0),IF(AK115="Fail",1,0),IF(AM115="Fail",1,0))&gt;0,"Ineligible",IF(SUM(IF(AG115="Pass",1,0),IF(AI115="Pass",1,0),IF(AK115="Pass",1,0),IF(AM115="Pass",1,0))=4,"Eligible","Pending")))</f>
        <v/>
      </c>
      <c r="AF115" s="14" t="inlineStr">
        <is>
          <t>Pass</t>
        </is>
      </c>
      <c r="AG115" s="27" t="n"/>
      <c r="AH115" s="14" t="inlineStr">
        <is>
          <t>Pending</t>
        </is>
      </c>
      <c r="AI115" s="27" t="n"/>
      <c r="AJ115" s="14" t="inlineStr">
        <is>
          <t>Pending</t>
        </is>
      </c>
      <c r="AK115" s="27" t="n"/>
      <c r="AL115" s="14" t="inlineStr">
        <is>
          <t>Pending</t>
        </is>
      </c>
      <c r="AM115" s="27" t="n"/>
      <c r="AN115" s="14" t="inlineStr">
        <is>
          <t>Image_Classification;Severity_Assessment;Multimodal_Fusion</t>
        </is>
      </c>
      <c r="AO115" s="27" t="n"/>
      <c r="AP115" s="14" t="inlineStr">
        <is>
          <t>Documentation snapshot; payload release not fully pinned</t>
        </is>
      </c>
      <c r="AQ115" s="27" t="n"/>
      <c r="AR115" s="14" t="inlineStr">
        <is>
          <t>The crack-severity release describes four ordinal labels, visible/IR/fused inputs and ground-truth/split lists. Labels without measurement definitions do not earn Engineering Value. Potential overlap with DS-113 needs a parent-image audit.</t>
        </is>
      </c>
      <c r="AS115" s="27" t="n"/>
      <c r="AT115" s="14" t="inlineStr">
        <is>
          <t>https://zenodo.org/records/11625820</t>
        </is>
      </c>
      <c r="AU115" s="27" t="n"/>
      <c r="AV115" s="14" t="inlineStr">
        <is>
          <t>2026-09-07</t>
        </is>
      </c>
      <c r="AW115" s="27" t="n"/>
      <c r="AX115" s="27" t="n"/>
      <c r="AY115" s="14">
        <f>SUMIF(MCDM_Checks!$A$2:$A$1417,$A115,MCDM_Checks!$AR$2:$AR$1417)</f>
        <v/>
      </c>
      <c r="AZ115" s="14" t="inlineStr">
        <is>
          <t>G1: chosen release identity. G2: evaluator target/task not yet fixed. G3: no sample opened; rights may be unresolved. G4: no payload/ancestry leakage audit executed. All four gates must Pass for Eligible.</t>
        </is>
      </c>
    </row>
    <row r="116" ht="112" customHeight="1">
      <c r="A116" s="14" t="inlineStr">
        <is>
          <t>DS-115</t>
        </is>
      </c>
      <c r="B116" s="14" t="inlineStr">
        <is>
          <t>Ecuador Pavement Damage Dataset (EPDD)</t>
        </is>
      </c>
      <c r="C116" s="14">
        <f>IF(I116=0,"Unrated",IF(I116=1,"Resolved","Provisional"))</f>
        <v/>
      </c>
      <c r="D116" s="26">
        <f>IF(K116=0,"",IF(AY116&lt;8,"Incomplete/invalid",IF(J116=0,"Unrated",IF(J116=1,"Resolved","Provisional"))))</f>
        <v/>
      </c>
      <c r="E116" s="57">
        <f>SUMIF(MCDM_Checks!$A$2:$A$1417,$A116,MCDM_Checks!$AB$2:$AB$1417)</f>
        <v/>
      </c>
      <c r="F116" s="58">
        <f>IF(AY116=8,SUMIF(MCDM_Checks!$A$2:$A$1417,$A116,MCDM_Checks!$AC$2:$AC$1417),"")</f>
        <v/>
      </c>
      <c r="G116" s="57">
        <f>SUMIF(MCDM_Checks!$A$2:$A$1417,$A116,MCDM_Checks!$AD$2:$AD$1417)</f>
        <v/>
      </c>
      <c r="H116" s="58">
        <f>IF(AY116=8,SUMIF(MCDM_Checks!$A$2:$A$1417,$A116,MCDM_Checks!$AE$2:$AE$1417),"")</f>
        <v/>
      </c>
      <c r="I116" s="55">
        <f>SUMIF(MCDM_Checks!$A$2:$A$1417,$A116,MCDM_Checks!$AF$2:$AF$1417)/100</f>
        <v/>
      </c>
      <c r="J116" s="56">
        <f>IF(AY116=8,SUMIF(MCDM_Checks!$A$2:$A$1417,$A116,MCDM_Checks!$AG$2:$AG$1417)/100,"")</f>
        <v/>
      </c>
      <c r="K116" s="56">
        <f>SUMIF(MCDM_Checks!$A$2:$A$1417,$A116,MCDM_Checks!$AS$2:$AS$1417)/40</f>
        <v/>
      </c>
      <c r="L116" s="59">
        <f>IF(AY116=8,F116-E116,"")</f>
        <v/>
      </c>
      <c r="M116" s="56">
        <f>IF(K116=0,"",SUMIF(MCDM_Checks!$A$2:$A$1417,$A116,MCDM_Checks!$AT$2:$AT$1417)/SUMIF(MCDM_Checks!$A$2:$A$1417,$A116,MCDM_Checks!$AS$2:$AS$1417))</f>
        <v/>
      </c>
      <c r="N116" s="14">
        <f>IFERROR(INDEX(MCDM_Checks!$T$2:$T$1417,MATCH($A116&amp;"|A",MCDM_Checks!$AU$2:$AU$1417,0)),"")</f>
        <v/>
      </c>
      <c r="O116" s="26">
        <f>IFERROR(INDEX(MCDM_Checks!$U$2:$U$1417,MATCH($A116&amp;"|A",MCDM_Checks!$AU$2:$AU$1417,0)),"")</f>
        <v/>
      </c>
      <c r="P116" s="14">
        <f>IFERROR(INDEX(MCDM_Checks!$T$2:$T$1417,MATCH($A116&amp;"|L",MCDM_Checks!$AU$2:$AU$1417,0)),"")</f>
        <v/>
      </c>
      <c r="Q116" s="26">
        <f>IFERROR(INDEX(MCDM_Checks!$U$2:$U$1417,MATCH($A116&amp;"|L",MCDM_Checks!$AU$2:$AU$1417,0)),"")</f>
        <v/>
      </c>
      <c r="R116" s="14">
        <f>IFERROR(INDEX(MCDM_Checks!$T$2:$T$1417,MATCH($A116&amp;"|D",MCDM_Checks!$AU$2:$AU$1417,0)),"")</f>
        <v/>
      </c>
      <c r="S116" s="26">
        <f>IFERROR(INDEX(MCDM_Checks!$U$2:$U$1417,MATCH($A116&amp;"|D",MCDM_Checks!$AU$2:$AU$1417,0)),"")</f>
        <v/>
      </c>
      <c r="T116" s="14">
        <f>IFERROR(INDEX(MCDM_Checks!$T$2:$T$1417,MATCH($A116&amp;"|C",MCDM_Checks!$AU$2:$AU$1417,0)),"")</f>
        <v/>
      </c>
      <c r="U116" s="26">
        <f>IFERROR(INDEX(MCDM_Checks!$U$2:$U$1417,MATCH($A116&amp;"|C",MCDM_Checks!$AU$2:$AU$1417,0)),"")</f>
        <v/>
      </c>
      <c r="V116" s="14">
        <f>IFERROR(INDEX(MCDM_Checks!$T$2:$T$1417,MATCH($A116&amp;"|R",MCDM_Checks!$AU$2:$AU$1417,0)),"")</f>
        <v/>
      </c>
      <c r="W116" s="26">
        <f>IFERROR(INDEX(MCDM_Checks!$U$2:$U$1417,MATCH($A116&amp;"|R",MCDM_Checks!$AU$2:$AU$1417,0)),"")</f>
        <v/>
      </c>
      <c r="X116" s="14">
        <f>IFERROR(INDEX(MCDM_Checks!$T$2:$T$1417,MATCH($A116&amp;"|M",MCDM_Checks!$AU$2:$AU$1417,0)),"")</f>
        <v/>
      </c>
      <c r="Y116" s="26">
        <f>IFERROR(INDEX(MCDM_Checks!$U$2:$U$1417,MATCH($A116&amp;"|M",MCDM_Checks!$AU$2:$AU$1417,0)),"")</f>
        <v/>
      </c>
      <c r="Z116" s="14">
        <f>IFERROR(INDEX(MCDM_Checks!$T$2:$T$1417,MATCH($A116&amp;"|V",MCDM_Checks!$AU$2:$AU$1417,0)),"")</f>
        <v/>
      </c>
      <c r="AA116" s="26">
        <f>IFERROR(INDEX(MCDM_Checks!$U$2:$U$1417,MATCH($A116&amp;"|V",MCDM_Checks!$AU$2:$AU$1417,0)),"")</f>
        <v/>
      </c>
      <c r="AB116" s="14">
        <f>IFERROR(INDEX(MCDM_Checks!$T$2:$T$1417,MATCH($A116&amp;"|E",MCDM_Checks!$AU$2:$AU$1417,0)),"")</f>
        <v/>
      </c>
      <c r="AC116" s="26">
        <f>IFERROR(INDEX(MCDM_Checks!$U$2:$U$1417,MATCH($A116&amp;"|E",MCDM_Checks!$AU$2:$AU$1417,0)),"")</f>
        <v/>
      </c>
      <c r="AD116" s="14">
        <f>IF(SUM(IF(AF116="Fail",1,0),IF(AH116="Fail",1,0),IF(AJ116="Fail",1,0),IF(AL116="Fail",1,0))&gt;0,"Ineligible",IF(SUM(IF(AF116="Pass",1,0),IF(AH116="Pass",1,0),IF(AJ116="Pass",1,0),IF(AL116="Pass",1,0))=4,"Eligible","Pending"))</f>
        <v/>
      </c>
      <c r="AE116" s="26">
        <f>IF(COUNTA(AG116,AI116,AK116,AM116)=0,"",IF(SUM(IF(AG116="Fail",1,0),IF(AI116="Fail",1,0),IF(AK116="Fail",1,0),IF(AM116="Fail",1,0))&gt;0,"Ineligible",IF(SUM(IF(AG116="Pass",1,0),IF(AI116="Pass",1,0),IF(AK116="Pass",1,0),IF(AM116="Pass",1,0))=4,"Eligible","Pending")))</f>
        <v/>
      </c>
      <c r="AF116" s="14" t="inlineStr">
        <is>
          <t>Pending</t>
        </is>
      </c>
      <c r="AG116" s="27" t="n"/>
      <c r="AH116" s="14" t="inlineStr">
        <is>
          <t>Pending</t>
        </is>
      </c>
      <c r="AI116" s="27" t="n"/>
      <c r="AJ116" s="14" t="inlineStr">
        <is>
          <t>Pending</t>
        </is>
      </c>
      <c r="AK116" s="27" t="n"/>
      <c r="AL116" s="14" t="inlineStr">
        <is>
          <t>Pending</t>
        </is>
      </c>
      <c r="AM116" s="27" t="n"/>
      <c r="AN116" s="14" t="inlineStr">
        <is>
          <t>Object_Detection;Transfer_Learning</t>
        </is>
      </c>
      <c r="AO116" s="27" t="n"/>
      <c r="AP116" s="14" t="inlineStr">
        <is>
          <t>Documentation snapshot; payload release not fully pinned</t>
        </is>
      </c>
      <c r="AQ116" s="27" t="n"/>
      <c r="AR116" s="14" t="inlineStr">
        <is>
          <t>EPDD primary evidence remained inaccessible through direct fetch and web fallback. Keep inventory claims unverified and all checks unresolved until an exact release and documentation can be inspected.</t>
        </is>
      </c>
      <c r="AS116" s="27" t="n"/>
      <c r="AT116" s="14" t="inlineStr">
        <is>
          <t>https://zenodo.org/records/20454801</t>
        </is>
      </c>
      <c r="AU116" s="27" t="n"/>
      <c r="AV116" s="14" t="inlineStr">
        <is>
          <t>2026-09-07</t>
        </is>
      </c>
      <c r="AW116" s="27" t="n"/>
      <c r="AX116" s="27" t="n"/>
      <c r="AY116" s="14">
        <f>SUMIF(MCDM_Checks!$A$2:$A$1417,$A116,MCDM_Checks!$AR$2:$AR$1417)</f>
        <v/>
      </c>
      <c r="AZ116" s="14" t="inlineStr">
        <is>
          <t>G1: chosen release identity. G2: evaluator target/task not yet fixed. G3: no sample opened; rights may be unresolved. G4: no payload/ancestry leakage audit executed. All four gates must Pass for Eligible.</t>
        </is>
      </c>
    </row>
    <row r="117" ht="112" customHeight="1">
      <c r="A117" s="14" t="inlineStr">
        <is>
          <t>DS-116</t>
        </is>
      </c>
      <c r="B117" s="14" t="inlineStr">
        <is>
          <t>Flexible Pavement Distress Image Dataset Featuring Alligator Cracks and Edge Failures from National Highway N6, Bangladesh Part 1</t>
        </is>
      </c>
      <c r="C117" s="14">
        <f>IF(I117=0,"Unrated",IF(I117=1,"Resolved","Provisional"))</f>
        <v/>
      </c>
      <c r="D117" s="26">
        <f>IF(K117=0,"",IF(AY117&lt;8,"Incomplete/invalid",IF(J117=0,"Unrated",IF(J117=1,"Resolved","Provisional"))))</f>
        <v/>
      </c>
      <c r="E117" s="57">
        <f>SUMIF(MCDM_Checks!$A$2:$A$1417,$A117,MCDM_Checks!$AB$2:$AB$1417)</f>
        <v/>
      </c>
      <c r="F117" s="58">
        <f>IF(AY117=8,SUMIF(MCDM_Checks!$A$2:$A$1417,$A117,MCDM_Checks!$AC$2:$AC$1417),"")</f>
        <v/>
      </c>
      <c r="G117" s="57">
        <f>SUMIF(MCDM_Checks!$A$2:$A$1417,$A117,MCDM_Checks!$AD$2:$AD$1417)</f>
        <v/>
      </c>
      <c r="H117" s="58">
        <f>IF(AY117=8,SUMIF(MCDM_Checks!$A$2:$A$1417,$A117,MCDM_Checks!$AE$2:$AE$1417),"")</f>
        <v/>
      </c>
      <c r="I117" s="55">
        <f>SUMIF(MCDM_Checks!$A$2:$A$1417,$A117,MCDM_Checks!$AF$2:$AF$1417)/100</f>
        <v/>
      </c>
      <c r="J117" s="56">
        <f>IF(AY117=8,SUMIF(MCDM_Checks!$A$2:$A$1417,$A117,MCDM_Checks!$AG$2:$AG$1417)/100,"")</f>
        <v/>
      </c>
      <c r="K117" s="56">
        <f>SUMIF(MCDM_Checks!$A$2:$A$1417,$A117,MCDM_Checks!$AS$2:$AS$1417)/40</f>
        <v/>
      </c>
      <c r="L117" s="59">
        <f>IF(AY117=8,F117-E117,"")</f>
        <v/>
      </c>
      <c r="M117" s="56">
        <f>IF(K117=0,"",SUMIF(MCDM_Checks!$A$2:$A$1417,$A117,MCDM_Checks!$AT$2:$AT$1417)/SUMIF(MCDM_Checks!$A$2:$A$1417,$A117,MCDM_Checks!$AS$2:$AS$1417))</f>
        <v/>
      </c>
      <c r="N117" s="14">
        <f>IFERROR(INDEX(MCDM_Checks!$T$2:$T$1417,MATCH($A117&amp;"|A",MCDM_Checks!$AU$2:$AU$1417,0)),"")</f>
        <v/>
      </c>
      <c r="O117" s="26">
        <f>IFERROR(INDEX(MCDM_Checks!$U$2:$U$1417,MATCH($A117&amp;"|A",MCDM_Checks!$AU$2:$AU$1417,0)),"")</f>
        <v/>
      </c>
      <c r="P117" s="14">
        <f>IFERROR(INDEX(MCDM_Checks!$T$2:$T$1417,MATCH($A117&amp;"|L",MCDM_Checks!$AU$2:$AU$1417,0)),"")</f>
        <v/>
      </c>
      <c r="Q117" s="26">
        <f>IFERROR(INDEX(MCDM_Checks!$U$2:$U$1417,MATCH($A117&amp;"|L",MCDM_Checks!$AU$2:$AU$1417,0)),"")</f>
        <v/>
      </c>
      <c r="R117" s="14">
        <f>IFERROR(INDEX(MCDM_Checks!$T$2:$T$1417,MATCH($A117&amp;"|D",MCDM_Checks!$AU$2:$AU$1417,0)),"")</f>
        <v/>
      </c>
      <c r="S117" s="26">
        <f>IFERROR(INDEX(MCDM_Checks!$U$2:$U$1417,MATCH($A117&amp;"|D",MCDM_Checks!$AU$2:$AU$1417,0)),"")</f>
        <v/>
      </c>
      <c r="T117" s="14">
        <f>IFERROR(INDEX(MCDM_Checks!$T$2:$T$1417,MATCH($A117&amp;"|C",MCDM_Checks!$AU$2:$AU$1417,0)),"")</f>
        <v/>
      </c>
      <c r="U117" s="26">
        <f>IFERROR(INDEX(MCDM_Checks!$U$2:$U$1417,MATCH($A117&amp;"|C",MCDM_Checks!$AU$2:$AU$1417,0)),"")</f>
        <v/>
      </c>
      <c r="V117" s="14">
        <f>IFERROR(INDEX(MCDM_Checks!$T$2:$T$1417,MATCH($A117&amp;"|R",MCDM_Checks!$AU$2:$AU$1417,0)),"")</f>
        <v/>
      </c>
      <c r="W117" s="26">
        <f>IFERROR(INDEX(MCDM_Checks!$U$2:$U$1417,MATCH($A117&amp;"|R",MCDM_Checks!$AU$2:$AU$1417,0)),"")</f>
        <v/>
      </c>
      <c r="X117" s="14">
        <f>IFERROR(INDEX(MCDM_Checks!$T$2:$T$1417,MATCH($A117&amp;"|M",MCDM_Checks!$AU$2:$AU$1417,0)),"")</f>
        <v/>
      </c>
      <c r="Y117" s="26">
        <f>IFERROR(INDEX(MCDM_Checks!$U$2:$U$1417,MATCH($A117&amp;"|M",MCDM_Checks!$AU$2:$AU$1417,0)),"")</f>
        <v/>
      </c>
      <c r="Z117" s="14">
        <f>IFERROR(INDEX(MCDM_Checks!$T$2:$T$1417,MATCH($A117&amp;"|V",MCDM_Checks!$AU$2:$AU$1417,0)),"")</f>
        <v/>
      </c>
      <c r="AA117" s="26">
        <f>IFERROR(INDEX(MCDM_Checks!$U$2:$U$1417,MATCH($A117&amp;"|V",MCDM_Checks!$AU$2:$AU$1417,0)),"")</f>
        <v/>
      </c>
      <c r="AB117" s="14">
        <f>IFERROR(INDEX(MCDM_Checks!$T$2:$T$1417,MATCH($A117&amp;"|E",MCDM_Checks!$AU$2:$AU$1417,0)),"")</f>
        <v/>
      </c>
      <c r="AC117" s="26">
        <f>IFERROR(INDEX(MCDM_Checks!$U$2:$U$1417,MATCH($A117&amp;"|E",MCDM_Checks!$AU$2:$AU$1417,0)),"")</f>
        <v/>
      </c>
      <c r="AD117" s="14">
        <f>IF(SUM(IF(AF117="Fail",1,0),IF(AH117="Fail",1,0),IF(AJ117="Fail",1,0),IF(AL117="Fail",1,0))&gt;0,"Ineligible",IF(SUM(IF(AF117="Pass",1,0),IF(AH117="Pass",1,0),IF(AJ117="Pass",1,0),IF(AL117="Pass",1,0))=4,"Eligible","Pending"))</f>
        <v/>
      </c>
      <c r="AE117" s="26">
        <f>IF(COUNTA(AG117,AI117,AK117,AM117)=0,"",IF(SUM(IF(AG117="Fail",1,0),IF(AI117="Fail",1,0),IF(AK117="Fail",1,0),IF(AM117="Fail",1,0))&gt;0,"Ineligible",IF(SUM(IF(AG117="Pass",1,0),IF(AI117="Pass",1,0),IF(AK117="Pass",1,0),IF(AM117="Pass",1,0))=4,"Eligible","Pending")))</f>
        <v/>
      </c>
      <c r="AF117" s="14" t="inlineStr">
        <is>
          <t>Pass</t>
        </is>
      </c>
      <c r="AG117" s="27" t="n"/>
      <c r="AH117" s="14" t="inlineStr">
        <is>
          <t>Pending</t>
        </is>
      </c>
      <c r="AI117" s="27" t="n"/>
      <c r="AJ117" s="14" t="inlineStr">
        <is>
          <t>Pending</t>
        </is>
      </c>
      <c r="AK117" s="27" t="n"/>
      <c r="AL117" s="14" t="inlineStr">
        <is>
          <t>Pending</t>
        </is>
      </c>
      <c r="AM117" s="27" t="n"/>
      <c r="AN117" s="14" t="inlineStr">
        <is>
          <t>Image_Classification</t>
        </is>
      </c>
      <c r="AO117" s="27" t="n"/>
      <c r="AP117" s="14" t="inlineStr">
        <is>
          <t>10.5281/zenodo.18072573</t>
        </is>
      </c>
      <c r="AQ117" s="27" t="n"/>
      <c r="AR117" s="14" t="inlineStr">
        <is>
          <t>N6 Part 1 reports 12,000 raw plus 12,000 augmented images. Part 2 repeats the same totals and description without explaining allocation, so counts for this exact part are conflicted. Both parts have distinct archive checksums; inspect before pooling.</t>
        </is>
      </c>
      <c r="AS117" s="27" t="n"/>
      <c r="AT117" s="14" t="inlineStr">
        <is>
          <t>https://zenodo.org/records/18072573</t>
        </is>
      </c>
      <c r="AU117" s="27" t="n"/>
      <c r="AV117" s="14" t="inlineStr">
        <is>
          <t>2026-09-07</t>
        </is>
      </c>
      <c r="AW117" s="27" t="n"/>
      <c r="AX117" s="27" t="n"/>
      <c r="AY117" s="14">
        <f>SUMIF(MCDM_Checks!$A$2:$A$1417,$A117,MCDM_Checks!$AR$2:$AR$1417)</f>
        <v/>
      </c>
      <c r="AZ117" s="14" t="inlineStr">
        <is>
          <t>G1: chosen release identity. G2: evaluator target/task not yet fixed. G3: no sample opened; rights may be unresolved. G4: no payload/ancestry leakage audit executed. All four gates must Pass for Eligible.</t>
        </is>
      </c>
    </row>
    <row r="118" ht="112" customHeight="1">
      <c r="A118" s="14" t="inlineStr">
        <is>
          <t>DS-117</t>
        </is>
      </c>
      <c r="B118" s="14" t="inlineStr">
        <is>
          <t>Flexible Pavement Distress Image Dataset Featuring Alligator Cracks and Edge Failures from National Highway N6, Bangladesh Part 2</t>
        </is>
      </c>
      <c r="C118" s="14">
        <f>IF(I118=0,"Unrated",IF(I118=1,"Resolved","Provisional"))</f>
        <v/>
      </c>
      <c r="D118" s="26">
        <f>IF(K118=0,"",IF(AY118&lt;8,"Incomplete/invalid",IF(J118=0,"Unrated",IF(J118=1,"Resolved","Provisional"))))</f>
        <v/>
      </c>
      <c r="E118" s="57">
        <f>SUMIF(MCDM_Checks!$A$2:$A$1417,$A118,MCDM_Checks!$AB$2:$AB$1417)</f>
        <v/>
      </c>
      <c r="F118" s="58">
        <f>IF(AY118=8,SUMIF(MCDM_Checks!$A$2:$A$1417,$A118,MCDM_Checks!$AC$2:$AC$1417),"")</f>
        <v/>
      </c>
      <c r="G118" s="57">
        <f>SUMIF(MCDM_Checks!$A$2:$A$1417,$A118,MCDM_Checks!$AD$2:$AD$1417)</f>
        <v/>
      </c>
      <c r="H118" s="58">
        <f>IF(AY118=8,SUMIF(MCDM_Checks!$A$2:$A$1417,$A118,MCDM_Checks!$AE$2:$AE$1417),"")</f>
        <v/>
      </c>
      <c r="I118" s="55">
        <f>SUMIF(MCDM_Checks!$A$2:$A$1417,$A118,MCDM_Checks!$AF$2:$AF$1417)/100</f>
        <v/>
      </c>
      <c r="J118" s="56">
        <f>IF(AY118=8,SUMIF(MCDM_Checks!$A$2:$A$1417,$A118,MCDM_Checks!$AG$2:$AG$1417)/100,"")</f>
        <v/>
      </c>
      <c r="K118" s="56">
        <f>SUMIF(MCDM_Checks!$A$2:$A$1417,$A118,MCDM_Checks!$AS$2:$AS$1417)/40</f>
        <v/>
      </c>
      <c r="L118" s="59">
        <f>IF(AY118=8,F118-E118,"")</f>
        <v/>
      </c>
      <c r="M118" s="56">
        <f>IF(K118=0,"",SUMIF(MCDM_Checks!$A$2:$A$1417,$A118,MCDM_Checks!$AT$2:$AT$1417)/SUMIF(MCDM_Checks!$A$2:$A$1417,$A118,MCDM_Checks!$AS$2:$AS$1417))</f>
        <v/>
      </c>
      <c r="N118" s="14">
        <f>IFERROR(INDEX(MCDM_Checks!$T$2:$T$1417,MATCH($A118&amp;"|A",MCDM_Checks!$AU$2:$AU$1417,0)),"")</f>
        <v/>
      </c>
      <c r="O118" s="26">
        <f>IFERROR(INDEX(MCDM_Checks!$U$2:$U$1417,MATCH($A118&amp;"|A",MCDM_Checks!$AU$2:$AU$1417,0)),"")</f>
        <v/>
      </c>
      <c r="P118" s="14">
        <f>IFERROR(INDEX(MCDM_Checks!$T$2:$T$1417,MATCH($A118&amp;"|L",MCDM_Checks!$AU$2:$AU$1417,0)),"")</f>
        <v/>
      </c>
      <c r="Q118" s="26">
        <f>IFERROR(INDEX(MCDM_Checks!$U$2:$U$1417,MATCH($A118&amp;"|L",MCDM_Checks!$AU$2:$AU$1417,0)),"")</f>
        <v/>
      </c>
      <c r="R118" s="14">
        <f>IFERROR(INDEX(MCDM_Checks!$T$2:$T$1417,MATCH($A118&amp;"|D",MCDM_Checks!$AU$2:$AU$1417,0)),"")</f>
        <v/>
      </c>
      <c r="S118" s="26">
        <f>IFERROR(INDEX(MCDM_Checks!$U$2:$U$1417,MATCH($A118&amp;"|D",MCDM_Checks!$AU$2:$AU$1417,0)),"")</f>
        <v/>
      </c>
      <c r="T118" s="14">
        <f>IFERROR(INDEX(MCDM_Checks!$T$2:$T$1417,MATCH($A118&amp;"|C",MCDM_Checks!$AU$2:$AU$1417,0)),"")</f>
        <v/>
      </c>
      <c r="U118" s="26">
        <f>IFERROR(INDEX(MCDM_Checks!$U$2:$U$1417,MATCH($A118&amp;"|C",MCDM_Checks!$AU$2:$AU$1417,0)),"")</f>
        <v/>
      </c>
      <c r="V118" s="14">
        <f>IFERROR(INDEX(MCDM_Checks!$T$2:$T$1417,MATCH($A118&amp;"|R",MCDM_Checks!$AU$2:$AU$1417,0)),"")</f>
        <v/>
      </c>
      <c r="W118" s="26">
        <f>IFERROR(INDEX(MCDM_Checks!$U$2:$U$1417,MATCH($A118&amp;"|R",MCDM_Checks!$AU$2:$AU$1417,0)),"")</f>
        <v/>
      </c>
      <c r="X118" s="14">
        <f>IFERROR(INDEX(MCDM_Checks!$T$2:$T$1417,MATCH($A118&amp;"|M",MCDM_Checks!$AU$2:$AU$1417,0)),"")</f>
        <v/>
      </c>
      <c r="Y118" s="26">
        <f>IFERROR(INDEX(MCDM_Checks!$U$2:$U$1417,MATCH($A118&amp;"|M",MCDM_Checks!$AU$2:$AU$1417,0)),"")</f>
        <v/>
      </c>
      <c r="Z118" s="14">
        <f>IFERROR(INDEX(MCDM_Checks!$T$2:$T$1417,MATCH($A118&amp;"|V",MCDM_Checks!$AU$2:$AU$1417,0)),"")</f>
        <v/>
      </c>
      <c r="AA118" s="26">
        <f>IFERROR(INDEX(MCDM_Checks!$U$2:$U$1417,MATCH($A118&amp;"|V",MCDM_Checks!$AU$2:$AU$1417,0)),"")</f>
        <v/>
      </c>
      <c r="AB118" s="14">
        <f>IFERROR(INDEX(MCDM_Checks!$T$2:$T$1417,MATCH($A118&amp;"|E",MCDM_Checks!$AU$2:$AU$1417,0)),"")</f>
        <v/>
      </c>
      <c r="AC118" s="26">
        <f>IFERROR(INDEX(MCDM_Checks!$U$2:$U$1417,MATCH($A118&amp;"|E",MCDM_Checks!$AU$2:$AU$1417,0)),"")</f>
        <v/>
      </c>
      <c r="AD118" s="14">
        <f>IF(SUM(IF(AF118="Fail",1,0),IF(AH118="Fail",1,0),IF(AJ118="Fail",1,0),IF(AL118="Fail",1,0))&gt;0,"Ineligible",IF(SUM(IF(AF118="Pass",1,0),IF(AH118="Pass",1,0),IF(AJ118="Pass",1,0),IF(AL118="Pass",1,0))=4,"Eligible","Pending"))</f>
        <v/>
      </c>
      <c r="AE118" s="26">
        <f>IF(COUNTA(AG118,AI118,AK118,AM118)=0,"",IF(SUM(IF(AG118="Fail",1,0),IF(AI118="Fail",1,0),IF(AK118="Fail",1,0),IF(AM118="Fail",1,0))&gt;0,"Ineligible",IF(SUM(IF(AG118="Pass",1,0),IF(AI118="Pass",1,0),IF(AK118="Pass",1,0),IF(AM118="Pass",1,0))=4,"Eligible","Pending")))</f>
        <v/>
      </c>
      <c r="AF118" s="14" t="inlineStr">
        <is>
          <t>Pass</t>
        </is>
      </c>
      <c r="AG118" s="27" t="n"/>
      <c r="AH118" s="14" t="inlineStr">
        <is>
          <t>Pending</t>
        </is>
      </c>
      <c r="AI118" s="27" t="n"/>
      <c r="AJ118" s="14" t="inlineStr">
        <is>
          <t>Pending</t>
        </is>
      </c>
      <c r="AK118" s="27" t="n"/>
      <c r="AL118" s="14" t="inlineStr">
        <is>
          <t>Pending</t>
        </is>
      </c>
      <c r="AM118" s="27" t="n"/>
      <c r="AN118" s="14" t="inlineStr">
        <is>
          <t>Image_Classification</t>
        </is>
      </c>
      <c r="AO118" s="27" t="n"/>
      <c r="AP118" s="14" t="inlineStr">
        <is>
          <t>Documentation snapshot; payload release not fully pinned</t>
        </is>
      </c>
      <c r="AQ118" s="27" t="n"/>
      <c r="AR118" s="14" t="inlineStr">
        <is>
          <t>N6 Part 2 repeats Part 1's 24,000-image description despite a different archive. Raw-versus-augmented totals for this individual part are unresolved; do not sum the two descriptions as independent captures.</t>
        </is>
      </c>
      <c r="AS118" s="27" t="n"/>
      <c r="AT118" s="14" t="inlineStr">
        <is>
          <t>https://zenodo.org/records/18114226</t>
        </is>
      </c>
      <c r="AU118" s="27" t="n"/>
      <c r="AV118" s="14" t="inlineStr">
        <is>
          <t>2026-09-07</t>
        </is>
      </c>
      <c r="AW118" s="27" t="n"/>
      <c r="AX118" s="27" t="n"/>
      <c r="AY118" s="14">
        <f>SUMIF(MCDM_Checks!$A$2:$A$1417,$A118,MCDM_Checks!$AR$2:$AR$1417)</f>
        <v/>
      </c>
      <c r="AZ118" s="14" t="inlineStr">
        <is>
          <t>G1: chosen release identity. G2: evaluator target/task not yet fixed. G3: no sample opened; rights may be unresolved. G4: no payload/ancestry leakage audit executed. All four gates must Pass for Eligible.</t>
        </is>
      </c>
    </row>
    <row r="119" ht="112" customHeight="1">
      <c r="A119" s="14" t="inlineStr">
        <is>
          <t>DS-118</t>
        </is>
      </c>
      <c r="B119" s="14" t="inlineStr">
        <is>
          <t>Forest Roads Rindbach</t>
        </is>
      </c>
      <c r="C119" s="14">
        <f>IF(I119=0,"Unrated",IF(I119=1,"Resolved","Provisional"))</f>
        <v/>
      </c>
      <c r="D119" s="26">
        <f>IF(K119=0,"",IF(AY119&lt;8,"Incomplete/invalid",IF(J119=0,"Unrated",IF(J119=1,"Resolved","Provisional"))))</f>
        <v/>
      </c>
      <c r="E119" s="57">
        <f>SUMIF(MCDM_Checks!$A$2:$A$1417,$A119,MCDM_Checks!$AB$2:$AB$1417)</f>
        <v/>
      </c>
      <c r="F119" s="58">
        <f>IF(AY119=8,SUMIF(MCDM_Checks!$A$2:$A$1417,$A119,MCDM_Checks!$AC$2:$AC$1417),"")</f>
        <v/>
      </c>
      <c r="G119" s="57">
        <f>SUMIF(MCDM_Checks!$A$2:$A$1417,$A119,MCDM_Checks!$AD$2:$AD$1417)</f>
        <v/>
      </c>
      <c r="H119" s="58">
        <f>IF(AY119=8,SUMIF(MCDM_Checks!$A$2:$A$1417,$A119,MCDM_Checks!$AE$2:$AE$1417),"")</f>
        <v/>
      </c>
      <c r="I119" s="55">
        <f>SUMIF(MCDM_Checks!$A$2:$A$1417,$A119,MCDM_Checks!$AF$2:$AF$1417)/100</f>
        <v/>
      </c>
      <c r="J119" s="56">
        <f>IF(AY119=8,SUMIF(MCDM_Checks!$A$2:$A$1417,$A119,MCDM_Checks!$AG$2:$AG$1417)/100,"")</f>
        <v/>
      </c>
      <c r="K119" s="56">
        <f>SUMIF(MCDM_Checks!$A$2:$A$1417,$A119,MCDM_Checks!$AS$2:$AS$1417)/40</f>
        <v/>
      </c>
      <c r="L119" s="59">
        <f>IF(AY119=8,F119-E119,"")</f>
        <v/>
      </c>
      <c r="M119" s="56">
        <f>IF(K119=0,"",SUMIF(MCDM_Checks!$A$2:$A$1417,$A119,MCDM_Checks!$AT$2:$AT$1417)/SUMIF(MCDM_Checks!$A$2:$A$1417,$A119,MCDM_Checks!$AS$2:$AS$1417))</f>
        <v/>
      </c>
      <c r="N119" s="14">
        <f>IFERROR(INDEX(MCDM_Checks!$T$2:$T$1417,MATCH($A119&amp;"|A",MCDM_Checks!$AU$2:$AU$1417,0)),"")</f>
        <v/>
      </c>
      <c r="O119" s="26">
        <f>IFERROR(INDEX(MCDM_Checks!$U$2:$U$1417,MATCH($A119&amp;"|A",MCDM_Checks!$AU$2:$AU$1417,0)),"")</f>
        <v/>
      </c>
      <c r="P119" s="14">
        <f>IFERROR(INDEX(MCDM_Checks!$T$2:$T$1417,MATCH($A119&amp;"|L",MCDM_Checks!$AU$2:$AU$1417,0)),"")</f>
        <v/>
      </c>
      <c r="Q119" s="26">
        <f>IFERROR(INDEX(MCDM_Checks!$U$2:$U$1417,MATCH($A119&amp;"|L",MCDM_Checks!$AU$2:$AU$1417,0)),"")</f>
        <v/>
      </c>
      <c r="R119" s="14">
        <f>IFERROR(INDEX(MCDM_Checks!$T$2:$T$1417,MATCH($A119&amp;"|D",MCDM_Checks!$AU$2:$AU$1417,0)),"")</f>
        <v/>
      </c>
      <c r="S119" s="26">
        <f>IFERROR(INDEX(MCDM_Checks!$U$2:$U$1417,MATCH($A119&amp;"|D",MCDM_Checks!$AU$2:$AU$1417,0)),"")</f>
        <v/>
      </c>
      <c r="T119" s="14">
        <f>IFERROR(INDEX(MCDM_Checks!$T$2:$T$1417,MATCH($A119&amp;"|C",MCDM_Checks!$AU$2:$AU$1417,0)),"")</f>
        <v/>
      </c>
      <c r="U119" s="26">
        <f>IFERROR(INDEX(MCDM_Checks!$U$2:$U$1417,MATCH($A119&amp;"|C",MCDM_Checks!$AU$2:$AU$1417,0)),"")</f>
        <v/>
      </c>
      <c r="V119" s="14">
        <f>IFERROR(INDEX(MCDM_Checks!$T$2:$T$1417,MATCH($A119&amp;"|R",MCDM_Checks!$AU$2:$AU$1417,0)),"")</f>
        <v/>
      </c>
      <c r="W119" s="26">
        <f>IFERROR(INDEX(MCDM_Checks!$U$2:$U$1417,MATCH($A119&amp;"|R",MCDM_Checks!$AU$2:$AU$1417,0)),"")</f>
        <v/>
      </c>
      <c r="X119" s="14">
        <f>IFERROR(INDEX(MCDM_Checks!$T$2:$T$1417,MATCH($A119&amp;"|M",MCDM_Checks!$AU$2:$AU$1417,0)),"")</f>
        <v/>
      </c>
      <c r="Y119" s="26">
        <f>IFERROR(INDEX(MCDM_Checks!$U$2:$U$1417,MATCH($A119&amp;"|M",MCDM_Checks!$AU$2:$AU$1417,0)),"")</f>
        <v/>
      </c>
      <c r="Z119" s="14">
        <f>IFERROR(INDEX(MCDM_Checks!$T$2:$T$1417,MATCH($A119&amp;"|V",MCDM_Checks!$AU$2:$AU$1417,0)),"")</f>
        <v/>
      </c>
      <c r="AA119" s="26">
        <f>IFERROR(INDEX(MCDM_Checks!$U$2:$U$1417,MATCH($A119&amp;"|V",MCDM_Checks!$AU$2:$AU$1417,0)),"")</f>
        <v/>
      </c>
      <c r="AB119" s="14">
        <f>IFERROR(INDEX(MCDM_Checks!$T$2:$T$1417,MATCH($A119&amp;"|E",MCDM_Checks!$AU$2:$AU$1417,0)),"")</f>
        <v/>
      </c>
      <c r="AC119" s="26">
        <f>IFERROR(INDEX(MCDM_Checks!$U$2:$U$1417,MATCH($A119&amp;"|E",MCDM_Checks!$AU$2:$AU$1417,0)),"")</f>
        <v/>
      </c>
      <c r="AD119" s="14">
        <f>IF(SUM(IF(AF119="Fail",1,0),IF(AH119="Fail",1,0),IF(AJ119="Fail",1,0),IF(AL119="Fail",1,0))&gt;0,"Ineligible",IF(SUM(IF(AF119="Pass",1,0),IF(AH119="Pass",1,0),IF(AJ119="Pass",1,0),IF(AL119="Pass",1,0))=4,"Eligible","Pending"))</f>
        <v/>
      </c>
      <c r="AE119" s="26">
        <f>IF(COUNTA(AG119,AI119,AK119,AM119)=0,"",IF(SUM(IF(AG119="Fail",1,0),IF(AI119="Fail",1,0),IF(AK119="Fail",1,0),IF(AM119="Fail",1,0))&gt;0,"Ineligible",IF(SUM(IF(AG119="Pass",1,0),IF(AI119="Pass",1,0),IF(AK119="Pass",1,0),IF(AM119="Pass",1,0))=4,"Eligible","Pending")))</f>
        <v/>
      </c>
      <c r="AF119" s="14" t="inlineStr">
        <is>
          <t>Pass</t>
        </is>
      </c>
      <c r="AG119" s="27" t="n"/>
      <c r="AH119" s="14" t="inlineStr">
        <is>
          <t>Pending</t>
        </is>
      </c>
      <c r="AI119" s="27" t="n"/>
      <c r="AJ119" s="14" t="inlineStr">
        <is>
          <t>Pending</t>
        </is>
      </c>
      <c r="AK119" s="27" t="n"/>
      <c r="AL119" s="14" t="inlineStr">
        <is>
          <t>Pending</t>
        </is>
      </c>
      <c r="AM119" s="27" t="n"/>
      <c r="AN119" s="14" t="inlineStr">
        <is>
          <t>Condition_Indicator_Extraction;Trafficability_Analysis</t>
        </is>
      </c>
      <c r="AO119" s="27" t="n"/>
      <c r="AP119" s="14" t="inlineStr">
        <is>
          <t>Zenodo 17189667 v1; forest_roads.zip MD5 88b1fb9d6306032efcfa18deb0f64ff0</t>
        </is>
      </c>
      <c r="AQ119" s="27" t="n"/>
      <c r="AR119" s="14" t="inlineStr">
        <is>
          <t>Web fallback verifies Forest Roads Rindbach v1: linked road-section surveys, bearing-capacity tables, geospatial files, scripts and supplementary photogrammetry. GNSS is unprocessed and archive coverage is partial. Rights and precise outcome units/linkage need README review; this is a forest-road task, not a highway crack benchmark.</t>
        </is>
      </c>
      <c r="AS119" s="27" t="n"/>
      <c r="AT119" s="14" t="inlineStr">
        <is>
          <t>https://zenodo.org/records/17189667</t>
        </is>
      </c>
      <c r="AU119" s="27" t="n"/>
      <c r="AV119" s="14" t="inlineStr">
        <is>
          <t>2026-09-07</t>
        </is>
      </c>
      <c r="AW119" s="27" t="n"/>
      <c r="AX119" s="27" t="n"/>
      <c r="AY119" s="14">
        <f>SUMIF(MCDM_Checks!$A$2:$A$1417,$A119,MCDM_Checks!$AR$2:$AR$1417)</f>
        <v/>
      </c>
      <c r="AZ119" s="14" t="inlineStr">
        <is>
          <t>G1: chosen release identity. G2: evaluator target/task not yet fixed. G3: no sample opened; rights may be unresolved. G4: no payload/ancestry leakage audit executed. All four gates must Pass for Eligible.</t>
        </is>
      </c>
    </row>
    <row r="120" ht="112" customHeight="1">
      <c r="A120" s="14" t="inlineStr">
        <is>
          <t>DS-119</t>
        </is>
      </c>
      <c r="B120" s="14" t="inlineStr">
        <is>
          <t>Fused Image dataset for convolutional neural Network-based crack Detection (FIND)</t>
        </is>
      </c>
      <c r="C120" s="14">
        <f>IF(I120=0,"Unrated",IF(I120=1,"Resolved","Provisional"))</f>
        <v/>
      </c>
      <c r="D120" s="26">
        <f>IF(K120=0,"",IF(AY120&lt;8,"Incomplete/invalid",IF(J120=0,"Unrated",IF(J120=1,"Resolved","Provisional"))))</f>
        <v/>
      </c>
      <c r="E120" s="57">
        <f>SUMIF(MCDM_Checks!$A$2:$A$1417,$A120,MCDM_Checks!$AB$2:$AB$1417)</f>
        <v/>
      </c>
      <c r="F120" s="58">
        <f>IF(AY120=8,SUMIF(MCDM_Checks!$A$2:$A$1417,$A120,MCDM_Checks!$AC$2:$AC$1417),"")</f>
        <v/>
      </c>
      <c r="G120" s="57">
        <f>SUMIF(MCDM_Checks!$A$2:$A$1417,$A120,MCDM_Checks!$AD$2:$AD$1417)</f>
        <v/>
      </c>
      <c r="H120" s="58">
        <f>IF(AY120=8,SUMIF(MCDM_Checks!$A$2:$A$1417,$A120,MCDM_Checks!$AE$2:$AE$1417),"")</f>
        <v/>
      </c>
      <c r="I120" s="55">
        <f>SUMIF(MCDM_Checks!$A$2:$A$1417,$A120,MCDM_Checks!$AF$2:$AF$1417)/100</f>
        <v/>
      </c>
      <c r="J120" s="56">
        <f>IF(AY120=8,SUMIF(MCDM_Checks!$A$2:$A$1417,$A120,MCDM_Checks!$AG$2:$AG$1417)/100,"")</f>
        <v/>
      </c>
      <c r="K120" s="56">
        <f>SUMIF(MCDM_Checks!$A$2:$A$1417,$A120,MCDM_Checks!$AS$2:$AS$1417)/40</f>
        <v/>
      </c>
      <c r="L120" s="59">
        <f>IF(AY120=8,F120-E120,"")</f>
        <v/>
      </c>
      <c r="M120" s="56">
        <f>IF(K120=0,"",SUMIF(MCDM_Checks!$A$2:$A$1417,$A120,MCDM_Checks!$AT$2:$AT$1417)/SUMIF(MCDM_Checks!$A$2:$A$1417,$A120,MCDM_Checks!$AS$2:$AS$1417))</f>
        <v/>
      </c>
      <c r="N120" s="14">
        <f>IFERROR(INDEX(MCDM_Checks!$T$2:$T$1417,MATCH($A120&amp;"|A",MCDM_Checks!$AU$2:$AU$1417,0)),"")</f>
        <v/>
      </c>
      <c r="O120" s="26">
        <f>IFERROR(INDEX(MCDM_Checks!$U$2:$U$1417,MATCH($A120&amp;"|A",MCDM_Checks!$AU$2:$AU$1417,0)),"")</f>
        <v/>
      </c>
      <c r="P120" s="14">
        <f>IFERROR(INDEX(MCDM_Checks!$T$2:$T$1417,MATCH($A120&amp;"|L",MCDM_Checks!$AU$2:$AU$1417,0)),"")</f>
        <v/>
      </c>
      <c r="Q120" s="26">
        <f>IFERROR(INDEX(MCDM_Checks!$U$2:$U$1417,MATCH($A120&amp;"|L",MCDM_Checks!$AU$2:$AU$1417,0)),"")</f>
        <v/>
      </c>
      <c r="R120" s="14">
        <f>IFERROR(INDEX(MCDM_Checks!$T$2:$T$1417,MATCH($A120&amp;"|D",MCDM_Checks!$AU$2:$AU$1417,0)),"")</f>
        <v/>
      </c>
      <c r="S120" s="26">
        <f>IFERROR(INDEX(MCDM_Checks!$U$2:$U$1417,MATCH($A120&amp;"|D",MCDM_Checks!$AU$2:$AU$1417,0)),"")</f>
        <v/>
      </c>
      <c r="T120" s="14">
        <f>IFERROR(INDEX(MCDM_Checks!$T$2:$T$1417,MATCH($A120&amp;"|C",MCDM_Checks!$AU$2:$AU$1417,0)),"")</f>
        <v/>
      </c>
      <c r="U120" s="26">
        <f>IFERROR(INDEX(MCDM_Checks!$U$2:$U$1417,MATCH($A120&amp;"|C",MCDM_Checks!$AU$2:$AU$1417,0)),"")</f>
        <v/>
      </c>
      <c r="V120" s="14">
        <f>IFERROR(INDEX(MCDM_Checks!$T$2:$T$1417,MATCH($A120&amp;"|R",MCDM_Checks!$AU$2:$AU$1417,0)),"")</f>
        <v/>
      </c>
      <c r="W120" s="26">
        <f>IFERROR(INDEX(MCDM_Checks!$U$2:$U$1417,MATCH($A120&amp;"|R",MCDM_Checks!$AU$2:$AU$1417,0)),"")</f>
        <v/>
      </c>
      <c r="X120" s="14">
        <f>IFERROR(INDEX(MCDM_Checks!$T$2:$T$1417,MATCH($A120&amp;"|M",MCDM_Checks!$AU$2:$AU$1417,0)),"")</f>
        <v/>
      </c>
      <c r="Y120" s="26">
        <f>IFERROR(INDEX(MCDM_Checks!$U$2:$U$1417,MATCH($A120&amp;"|M",MCDM_Checks!$AU$2:$AU$1417,0)),"")</f>
        <v/>
      </c>
      <c r="Z120" s="14">
        <f>IFERROR(INDEX(MCDM_Checks!$T$2:$T$1417,MATCH($A120&amp;"|V",MCDM_Checks!$AU$2:$AU$1417,0)),"")</f>
        <v/>
      </c>
      <c r="AA120" s="26">
        <f>IFERROR(INDEX(MCDM_Checks!$U$2:$U$1417,MATCH($A120&amp;"|V",MCDM_Checks!$AU$2:$AU$1417,0)),"")</f>
        <v/>
      </c>
      <c r="AB120" s="14">
        <f>IFERROR(INDEX(MCDM_Checks!$T$2:$T$1417,MATCH($A120&amp;"|E",MCDM_Checks!$AU$2:$AU$1417,0)),"")</f>
        <v/>
      </c>
      <c r="AC120" s="26">
        <f>IFERROR(INDEX(MCDM_Checks!$U$2:$U$1417,MATCH($A120&amp;"|E",MCDM_Checks!$AU$2:$AU$1417,0)),"")</f>
        <v/>
      </c>
      <c r="AD120" s="14">
        <f>IF(SUM(IF(AF120="Fail",1,0),IF(AH120="Fail",1,0),IF(AJ120="Fail",1,0),IF(AL120="Fail",1,0))&gt;0,"Ineligible",IF(SUM(IF(AF120="Pass",1,0),IF(AH120="Pass",1,0),IF(AJ120="Pass",1,0),IF(AL120="Pass",1,0))=4,"Eligible","Pending"))</f>
        <v/>
      </c>
      <c r="AE120" s="26">
        <f>IF(COUNTA(AG120,AI120,AK120,AM120)=0,"",IF(SUM(IF(AG120="Fail",1,0),IF(AI120="Fail",1,0),IF(AK120="Fail",1,0),IF(AM120="Fail",1,0))&gt;0,"Ineligible",IF(SUM(IF(AG120="Pass",1,0),IF(AI120="Pass",1,0),IF(AK120="Pass",1,0),IF(AM120="Pass",1,0))=4,"Eligible","Pending")))</f>
        <v/>
      </c>
      <c r="AF120" s="14" t="inlineStr">
        <is>
          <t>Pass</t>
        </is>
      </c>
      <c r="AG120" s="27" t="n"/>
      <c r="AH120" s="14" t="inlineStr">
        <is>
          <t>Pending</t>
        </is>
      </c>
      <c r="AI120" s="27" t="n"/>
      <c r="AJ120" s="14" t="inlineStr">
        <is>
          <t>Pending</t>
        </is>
      </c>
      <c r="AK120" s="27" t="n"/>
      <c r="AL120" s="14" t="inlineStr">
        <is>
          <t>Pending</t>
        </is>
      </c>
      <c r="AM120" s="27" t="n"/>
      <c r="AN120" s="14" t="inlineStr">
        <is>
          <t>Crack segmentation with paired intensity/range image forms; task-specific roadway subset may be needed.</t>
        </is>
      </c>
      <c r="AO120" s="27" t="n"/>
      <c r="AP120" s="14" t="inlineStr">
        <is>
          <t>Zenodo record 6383044, released 24 March 2022</t>
        </is>
      </c>
      <c r="AQ120" s="27" t="n"/>
      <c r="AR120" s="14" t="inlineStr">
        <is>
          <t>Retain FIND primary-documentation assignments from the rubric v2.0 worked example. The current direct retrieval failed; no new sample download or label/leakage validation is claimed. The deposit provides 2,500 256 × 256 patches with masks in four paired forms: intensity, raw range, filtered range and fusion. CC BY 4.0 resolves the atlas’s missing license field for this record. Laser acquisition, pixel correspondence and filtering/fusion support M1/M4/M5. The 2,500 patches are not independently verified source scans, and four forms are not 10,000 independent scenes. Provenance and locatable deposit documentation support D2/D5. Exact acquisition-group counts, annotation reliability, independent splits and measured engineering links remain U.</t>
        </is>
      </c>
      <c r="AS120" s="27" t="n"/>
      <c r="AT120" s="14" t="inlineStr">
        <is>
          <t>https://doi.org/10.5281/zenodo.6383044</t>
        </is>
      </c>
      <c r="AU120" s="27" t="n"/>
      <c r="AV120" s="14" t="inlineStr">
        <is>
          <t>2026-09-07</t>
        </is>
      </c>
      <c r="AW120" s="27" t="n"/>
      <c r="AX120" s="27" t="n"/>
      <c r="AY120" s="14">
        <f>SUMIF(MCDM_Checks!$A$2:$A$1417,$A120,MCDM_Checks!$AR$2:$AR$1417)</f>
        <v/>
      </c>
      <c r="AZ120" s="14" t="inlineStr">
        <is>
          <t>G1: chosen release identity. G2: evaluator target/task not yet fixed. G3: no sample opened; rights may be unresolved. G4: no payload/ancestry leakage audit executed. All four gates must Pass for Eligible.</t>
        </is>
      </c>
    </row>
    <row r="121" ht="112" customHeight="1">
      <c r="A121" s="14" t="inlineStr">
        <is>
          <t>DS-120</t>
        </is>
      </c>
      <c r="B121" s="14" t="inlineStr">
        <is>
          <t>High-Resolution Pavement Rutting Dataset (HPRD): Transverse Profiles, Lane Edges, and Multi-Algorithm Rut Depths for Asphalt Roads</t>
        </is>
      </c>
      <c r="C121" s="14">
        <f>IF(I121=0,"Unrated",IF(I121=1,"Resolved","Provisional"))</f>
        <v/>
      </c>
      <c r="D121" s="26">
        <f>IF(K121=0,"",IF(AY121&lt;8,"Incomplete/invalid",IF(J121=0,"Unrated",IF(J121=1,"Resolved","Provisional"))))</f>
        <v/>
      </c>
      <c r="E121" s="57">
        <f>SUMIF(MCDM_Checks!$A$2:$A$1417,$A121,MCDM_Checks!$AB$2:$AB$1417)</f>
        <v/>
      </c>
      <c r="F121" s="58">
        <f>IF(AY121=8,SUMIF(MCDM_Checks!$A$2:$A$1417,$A121,MCDM_Checks!$AC$2:$AC$1417),"")</f>
        <v/>
      </c>
      <c r="G121" s="57">
        <f>SUMIF(MCDM_Checks!$A$2:$A$1417,$A121,MCDM_Checks!$AD$2:$AD$1417)</f>
        <v/>
      </c>
      <c r="H121" s="58">
        <f>IF(AY121=8,SUMIF(MCDM_Checks!$A$2:$A$1417,$A121,MCDM_Checks!$AE$2:$AE$1417),"")</f>
        <v/>
      </c>
      <c r="I121" s="55">
        <f>SUMIF(MCDM_Checks!$A$2:$A$1417,$A121,MCDM_Checks!$AF$2:$AF$1417)/100</f>
        <v/>
      </c>
      <c r="J121" s="56">
        <f>IF(AY121=8,SUMIF(MCDM_Checks!$A$2:$A$1417,$A121,MCDM_Checks!$AG$2:$AG$1417)/100,"")</f>
        <v/>
      </c>
      <c r="K121" s="56">
        <f>SUMIF(MCDM_Checks!$A$2:$A$1417,$A121,MCDM_Checks!$AS$2:$AS$1417)/40</f>
        <v/>
      </c>
      <c r="L121" s="59">
        <f>IF(AY121=8,F121-E121,"")</f>
        <v/>
      </c>
      <c r="M121" s="56">
        <f>IF(K121=0,"",SUMIF(MCDM_Checks!$A$2:$A$1417,$A121,MCDM_Checks!$AT$2:$AT$1417)/SUMIF(MCDM_Checks!$A$2:$A$1417,$A121,MCDM_Checks!$AS$2:$AS$1417))</f>
        <v/>
      </c>
      <c r="N121" s="14">
        <f>IFERROR(INDEX(MCDM_Checks!$T$2:$T$1417,MATCH($A121&amp;"|A",MCDM_Checks!$AU$2:$AU$1417,0)),"")</f>
        <v/>
      </c>
      <c r="O121" s="26">
        <f>IFERROR(INDEX(MCDM_Checks!$U$2:$U$1417,MATCH($A121&amp;"|A",MCDM_Checks!$AU$2:$AU$1417,0)),"")</f>
        <v/>
      </c>
      <c r="P121" s="14">
        <f>IFERROR(INDEX(MCDM_Checks!$T$2:$T$1417,MATCH($A121&amp;"|L",MCDM_Checks!$AU$2:$AU$1417,0)),"")</f>
        <v/>
      </c>
      <c r="Q121" s="26">
        <f>IFERROR(INDEX(MCDM_Checks!$U$2:$U$1417,MATCH($A121&amp;"|L",MCDM_Checks!$AU$2:$AU$1417,0)),"")</f>
        <v/>
      </c>
      <c r="R121" s="14">
        <f>IFERROR(INDEX(MCDM_Checks!$T$2:$T$1417,MATCH($A121&amp;"|D",MCDM_Checks!$AU$2:$AU$1417,0)),"")</f>
        <v/>
      </c>
      <c r="S121" s="26">
        <f>IFERROR(INDEX(MCDM_Checks!$U$2:$U$1417,MATCH($A121&amp;"|D",MCDM_Checks!$AU$2:$AU$1417,0)),"")</f>
        <v/>
      </c>
      <c r="T121" s="14">
        <f>IFERROR(INDEX(MCDM_Checks!$T$2:$T$1417,MATCH($A121&amp;"|C",MCDM_Checks!$AU$2:$AU$1417,0)),"")</f>
        <v/>
      </c>
      <c r="U121" s="26">
        <f>IFERROR(INDEX(MCDM_Checks!$U$2:$U$1417,MATCH($A121&amp;"|C",MCDM_Checks!$AU$2:$AU$1417,0)),"")</f>
        <v/>
      </c>
      <c r="V121" s="14">
        <f>IFERROR(INDEX(MCDM_Checks!$T$2:$T$1417,MATCH($A121&amp;"|R",MCDM_Checks!$AU$2:$AU$1417,0)),"")</f>
        <v/>
      </c>
      <c r="W121" s="26">
        <f>IFERROR(INDEX(MCDM_Checks!$U$2:$U$1417,MATCH($A121&amp;"|R",MCDM_Checks!$AU$2:$AU$1417,0)),"")</f>
        <v/>
      </c>
      <c r="X121" s="14">
        <f>IFERROR(INDEX(MCDM_Checks!$T$2:$T$1417,MATCH($A121&amp;"|M",MCDM_Checks!$AU$2:$AU$1417,0)),"")</f>
        <v/>
      </c>
      <c r="Y121" s="26">
        <f>IFERROR(INDEX(MCDM_Checks!$U$2:$U$1417,MATCH($A121&amp;"|M",MCDM_Checks!$AU$2:$AU$1417,0)),"")</f>
        <v/>
      </c>
      <c r="Z121" s="14">
        <f>IFERROR(INDEX(MCDM_Checks!$T$2:$T$1417,MATCH($A121&amp;"|V",MCDM_Checks!$AU$2:$AU$1417,0)),"")</f>
        <v/>
      </c>
      <c r="AA121" s="26">
        <f>IFERROR(INDEX(MCDM_Checks!$U$2:$U$1417,MATCH($A121&amp;"|V",MCDM_Checks!$AU$2:$AU$1417,0)),"")</f>
        <v/>
      </c>
      <c r="AB121" s="14">
        <f>IFERROR(INDEX(MCDM_Checks!$T$2:$T$1417,MATCH($A121&amp;"|E",MCDM_Checks!$AU$2:$AU$1417,0)),"")</f>
        <v/>
      </c>
      <c r="AC121" s="26">
        <f>IFERROR(INDEX(MCDM_Checks!$U$2:$U$1417,MATCH($A121&amp;"|E",MCDM_Checks!$AU$2:$AU$1417,0)),"")</f>
        <v/>
      </c>
      <c r="AD121" s="14">
        <f>IF(SUM(IF(AF121="Fail",1,0),IF(AH121="Fail",1,0),IF(AJ121="Fail",1,0),IF(AL121="Fail",1,0))&gt;0,"Ineligible",IF(SUM(IF(AF121="Pass",1,0),IF(AH121="Pass",1,0),IF(AJ121="Pass",1,0),IF(AL121="Pass",1,0))=4,"Eligible","Pending"))</f>
        <v/>
      </c>
      <c r="AE121" s="26">
        <f>IF(COUNTA(AG121,AI121,AK121,AM121)=0,"",IF(SUM(IF(AG121="Fail",1,0),IF(AI121="Fail",1,0),IF(AK121="Fail",1,0),IF(AM121="Fail",1,0))&gt;0,"Ineligible",IF(SUM(IF(AG121="Pass",1,0),IF(AI121="Pass",1,0),IF(AK121="Pass",1,0),IF(AM121="Pass",1,0))=4,"Eligible","Pending")))</f>
        <v/>
      </c>
      <c r="AF121" s="14" t="inlineStr">
        <is>
          <t>Pending</t>
        </is>
      </c>
      <c r="AG121" s="27" t="n"/>
      <c r="AH121" s="14" t="inlineStr">
        <is>
          <t>Pending</t>
        </is>
      </c>
      <c r="AI121" s="27" t="n"/>
      <c r="AJ121" s="14" t="inlineStr">
        <is>
          <t>Pending</t>
        </is>
      </c>
      <c r="AK121" s="27" t="n"/>
      <c r="AL121" s="14" t="inlineStr">
        <is>
          <t>Pending</t>
        </is>
      </c>
      <c r="AM121" s="27" t="n"/>
      <c r="AN121" s="14" t="inlineStr">
        <is>
          <t>Regression;Rut_Depth_Estimation;Algorithm_Benchmarking</t>
        </is>
      </c>
      <c r="AO121" s="27" t="n"/>
      <c r="AP121" s="14" t="inlineStr">
        <is>
          <t>Documentation snapshot; payload release not fully pinned</t>
        </is>
      </c>
      <c r="AQ121" s="27" t="n"/>
      <c r="AR121" s="14" t="inlineStr">
        <is>
          <t>HPRD primary page/API and web fallback were unavailable. The engineering-rich title and inventory description do not establish released measurements or access. All 40 checks remain unresolved.</t>
        </is>
      </c>
      <c r="AS121" s="27" t="n"/>
      <c r="AT121" s="14" t="inlineStr">
        <is>
          <t>https://zenodo.org/records/20727180</t>
        </is>
      </c>
      <c r="AU121" s="27" t="n"/>
      <c r="AV121" s="14" t="inlineStr">
        <is>
          <t>2026-09-07</t>
        </is>
      </c>
      <c r="AW121" s="27" t="n"/>
      <c r="AX121" s="27" t="n"/>
      <c r="AY121" s="14">
        <f>SUMIF(MCDM_Checks!$A$2:$A$1417,$A121,MCDM_Checks!$AR$2:$AR$1417)</f>
        <v/>
      </c>
      <c r="AZ121" s="14" t="inlineStr">
        <is>
          <t>G1: chosen release identity. G2: evaluator target/task not yet fixed. G3: no sample opened; rights may be unresolved. G4: no payload/ancestry leakage audit executed. All four gates must Pass for Eligible.</t>
        </is>
      </c>
    </row>
    <row r="122" ht="112" customHeight="1">
      <c r="A122" s="14" t="inlineStr">
        <is>
          <t>DS-121</t>
        </is>
      </c>
      <c r="B122" s="14" t="inlineStr">
        <is>
          <t>IRD-Dataset</t>
        </is>
      </c>
      <c r="C122" s="14">
        <f>IF(I122=0,"Unrated",IF(I122=1,"Resolved","Provisional"))</f>
        <v/>
      </c>
      <c r="D122" s="26">
        <f>IF(K122=0,"",IF(AY122&lt;8,"Incomplete/invalid",IF(J122=0,"Unrated",IF(J122=1,"Resolved","Provisional"))))</f>
        <v/>
      </c>
      <c r="E122" s="57">
        <f>SUMIF(MCDM_Checks!$A$2:$A$1417,$A122,MCDM_Checks!$AB$2:$AB$1417)</f>
        <v/>
      </c>
      <c r="F122" s="58">
        <f>IF(AY122=8,SUMIF(MCDM_Checks!$A$2:$A$1417,$A122,MCDM_Checks!$AC$2:$AC$1417),"")</f>
        <v/>
      </c>
      <c r="G122" s="57">
        <f>SUMIF(MCDM_Checks!$A$2:$A$1417,$A122,MCDM_Checks!$AD$2:$AD$1417)</f>
        <v/>
      </c>
      <c r="H122" s="58">
        <f>IF(AY122=8,SUMIF(MCDM_Checks!$A$2:$A$1417,$A122,MCDM_Checks!$AE$2:$AE$1417),"")</f>
        <v/>
      </c>
      <c r="I122" s="55">
        <f>SUMIF(MCDM_Checks!$A$2:$A$1417,$A122,MCDM_Checks!$AF$2:$AF$1417)/100</f>
        <v/>
      </c>
      <c r="J122" s="56">
        <f>IF(AY122=8,SUMIF(MCDM_Checks!$A$2:$A$1417,$A122,MCDM_Checks!$AG$2:$AG$1417)/100,"")</f>
        <v/>
      </c>
      <c r="K122" s="56">
        <f>SUMIF(MCDM_Checks!$A$2:$A$1417,$A122,MCDM_Checks!$AS$2:$AS$1417)/40</f>
        <v/>
      </c>
      <c r="L122" s="59">
        <f>IF(AY122=8,F122-E122,"")</f>
        <v/>
      </c>
      <c r="M122" s="56">
        <f>IF(K122=0,"",SUMIF(MCDM_Checks!$A$2:$A$1417,$A122,MCDM_Checks!$AT$2:$AT$1417)/SUMIF(MCDM_Checks!$A$2:$A$1417,$A122,MCDM_Checks!$AS$2:$AS$1417))</f>
        <v/>
      </c>
      <c r="N122" s="14">
        <f>IFERROR(INDEX(MCDM_Checks!$T$2:$T$1417,MATCH($A122&amp;"|A",MCDM_Checks!$AU$2:$AU$1417,0)),"")</f>
        <v/>
      </c>
      <c r="O122" s="26">
        <f>IFERROR(INDEX(MCDM_Checks!$U$2:$U$1417,MATCH($A122&amp;"|A",MCDM_Checks!$AU$2:$AU$1417,0)),"")</f>
        <v/>
      </c>
      <c r="P122" s="14">
        <f>IFERROR(INDEX(MCDM_Checks!$T$2:$T$1417,MATCH($A122&amp;"|L",MCDM_Checks!$AU$2:$AU$1417,0)),"")</f>
        <v/>
      </c>
      <c r="Q122" s="26">
        <f>IFERROR(INDEX(MCDM_Checks!$U$2:$U$1417,MATCH($A122&amp;"|L",MCDM_Checks!$AU$2:$AU$1417,0)),"")</f>
        <v/>
      </c>
      <c r="R122" s="14">
        <f>IFERROR(INDEX(MCDM_Checks!$T$2:$T$1417,MATCH($A122&amp;"|D",MCDM_Checks!$AU$2:$AU$1417,0)),"")</f>
        <v/>
      </c>
      <c r="S122" s="26">
        <f>IFERROR(INDEX(MCDM_Checks!$U$2:$U$1417,MATCH($A122&amp;"|D",MCDM_Checks!$AU$2:$AU$1417,0)),"")</f>
        <v/>
      </c>
      <c r="T122" s="14">
        <f>IFERROR(INDEX(MCDM_Checks!$T$2:$T$1417,MATCH($A122&amp;"|C",MCDM_Checks!$AU$2:$AU$1417,0)),"")</f>
        <v/>
      </c>
      <c r="U122" s="26">
        <f>IFERROR(INDEX(MCDM_Checks!$U$2:$U$1417,MATCH($A122&amp;"|C",MCDM_Checks!$AU$2:$AU$1417,0)),"")</f>
        <v/>
      </c>
      <c r="V122" s="14">
        <f>IFERROR(INDEX(MCDM_Checks!$T$2:$T$1417,MATCH($A122&amp;"|R",MCDM_Checks!$AU$2:$AU$1417,0)),"")</f>
        <v/>
      </c>
      <c r="W122" s="26">
        <f>IFERROR(INDEX(MCDM_Checks!$U$2:$U$1417,MATCH($A122&amp;"|R",MCDM_Checks!$AU$2:$AU$1417,0)),"")</f>
        <v/>
      </c>
      <c r="X122" s="14">
        <f>IFERROR(INDEX(MCDM_Checks!$T$2:$T$1417,MATCH($A122&amp;"|M",MCDM_Checks!$AU$2:$AU$1417,0)),"")</f>
        <v/>
      </c>
      <c r="Y122" s="26">
        <f>IFERROR(INDEX(MCDM_Checks!$U$2:$U$1417,MATCH($A122&amp;"|M",MCDM_Checks!$AU$2:$AU$1417,0)),"")</f>
        <v/>
      </c>
      <c r="Z122" s="14">
        <f>IFERROR(INDEX(MCDM_Checks!$T$2:$T$1417,MATCH($A122&amp;"|V",MCDM_Checks!$AU$2:$AU$1417,0)),"")</f>
        <v/>
      </c>
      <c r="AA122" s="26">
        <f>IFERROR(INDEX(MCDM_Checks!$U$2:$U$1417,MATCH($A122&amp;"|V",MCDM_Checks!$AU$2:$AU$1417,0)),"")</f>
        <v/>
      </c>
      <c r="AB122" s="14">
        <f>IFERROR(INDEX(MCDM_Checks!$T$2:$T$1417,MATCH($A122&amp;"|E",MCDM_Checks!$AU$2:$AU$1417,0)),"")</f>
        <v/>
      </c>
      <c r="AC122" s="26">
        <f>IFERROR(INDEX(MCDM_Checks!$U$2:$U$1417,MATCH($A122&amp;"|E",MCDM_Checks!$AU$2:$AU$1417,0)),"")</f>
        <v/>
      </c>
      <c r="AD122" s="14">
        <f>IF(SUM(IF(AF122="Fail",1,0),IF(AH122="Fail",1,0),IF(AJ122="Fail",1,0),IF(AL122="Fail",1,0))&gt;0,"Ineligible",IF(SUM(IF(AF122="Pass",1,0),IF(AH122="Pass",1,0),IF(AJ122="Pass",1,0),IF(AL122="Pass",1,0))=4,"Eligible","Pending"))</f>
        <v/>
      </c>
      <c r="AE122" s="26">
        <f>IF(COUNTA(AG122,AI122,AK122,AM122)=0,"",IF(SUM(IF(AG122="Fail",1,0),IF(AI122="Fail",1,0),IF(AK122="Fail",1,0),IF(AM122="Fail",1,0))&gt;0,"Ineligible",IF(SUM(IF(AG122="Pass",1,0),IF(AI122="Pass",1,0),IF(AK122="Pass",1,0),IF(AM122="Pass",1,0))=4,"Eligible","Pending")))</f>
        <v/>
      </c>
      <c r="AF122" s="14" t="inlineStr">
        <is>
          <t>Pass</t>
        </is>
      </c>
      <c r="AG122" s="27" t="n"/>
      <c r="AH122" s="14" t="inlineStr">
        <is>
          <t>Pending</t>
        </is>
      </c>
      <c r="AI122" s="27" t="n"/>
      <c r="AJ122" s="14" t="inlineStr">
        <is>
          <t>Pending</t>
        </is>
      </c>
      <c r="AK122" s="27" t="n"/>
      <c r="AL122" s="14" t="inlineStr">
        <is>
          <t>Pending</t>
        </is>
      </c>
      <c r="AM122" s="27" t="n"/>
      <c r="AN122" s="14" t="inlineStr">
        <is>
          <t>Object_Detection;Instance_Segmentation;Semantic_Segmentation;Image_Classification;GPS_Based_Road_Mapping</t>
        </is>
      </c>
      <c r="AO122" s="27" t="n"/>
      <c r="AP122" s="14" t="inlineStr">
        <is>
          <t>Documentation snapshot; payload release not fully pinned</t>
        </is>
      </c>
      <c r="AQ122" s="27" t="n"/>
      <c r="AR122" s="14" t="inlineStr">
        <is>
          <t>IRD v1.0.0 identifies Baghdad dashcam/drone/mobile images, multiple annotation encodings, GPS metadata and per-file checksums. Public anonymized is stated without a detailed privacy procedure. Full five-class semantics, independent capture counts and split rules need README inspection.</t>
        </is>
      </c>
      <c r="AS122" s="27" t="n"/>
      <c r="AT122" s="14" t="inlineStr">
        <is>
          <t>https://zenodo.org/records/21370736</t>
        </is>
      </c>
      <c r="AU122" s="27" t="n"/>
      <c r="AV122" s="14" t="inlineStr">
        <is>
          <t>2026-09-07</t>
        </is>
      </c>
      <c r="AW122" s="27" t="n"/>
      <c r="AX122" s="27" t="n"/>
      <c r="AY122" s="14">
        <f>SUMIF(MCDM_Checks!$A$2:$A$1417,$A122,MCDM_Checks!$AR$2:$AR$1417)</f>
        <v/>
      </c>
      <c r="AZ122" s="14" t="inlineStr">
        <is>
          <t>G1: chosen release identity. G2: evaluator target/task not yet fixed. G3: no sample opened; rights may be unresolved. G4: no payload/ancestry leakage audit executed. All four gates must Pass for Eligible.</t>
        </is>
      </c>
    </row>
    <row r="123" ht="112" customHeight="1">
      <c r="A123" s="14" t="inlineStr">
        <is>
          <t>DS-122</t>
        </is>
      </c>
      <c r="B123" s="14" t="inlineStr">
        <is>
          <t>IRDD: Iraqi Road Damage Dataset for Deep Learning-Based Road Damage Detection</t>
        </is>
      </c>
      <c r="C123" s="14">
        <f>IF(I123=0,"Unrated",IF(I123=1,"Resolved","Provisional"))</f>
        <v/>
      </c>
      <c r="D123" s="26">
        <f>IF(K123=0,"",IF(AY123&lt;8,"Incomplete/invalid",IF(J123=0,"Unrated",IF(J123=1,"Resolved","Provisional"))))</f>
        <v/>
      </c>
      <c r="E123" s="57">
        <f>SUMIF(MCDM_Checks!$A$2:$A$1417,$A123,MCDM_Checks!$AB$2:$AB$1417)</f>
        <v/>
      </c>
      <c r="F123" s="58">
        <f>IF(AY123=8,SUMIF(MCDM_Checks!$A$2:$A$1417,$A123,MCDM_Checks!$AC$2:$AC$1417),"")</f>
        <v/>
      </c>
      <c r="G123" s="57">
        <f>SUMIF(MCDM_Checks!$A$2:$A$1417,$A123,MCDM_Checks!$AD$2:$AD$1417)</f>
        <v/>
      </c>
      <c r="H123" s="58">
        <f>IF(AY123=8,SUMIF(MCDM_Checks!$A$2:$A$1417,$A123,MCDM_Checks!$AE$2:$AE$1417),"")</f>
        <v/>
      </c>
      <c r="I123" s="55">
        <f>SUMIF(MCDM_Checks!$A$2:$A$1417,$A123,MCDM_Checks!$AF$2:$AF$1417)/100</f>
        <v/>
      </c>
      <c r="J123" s="56">
        <f>IF(AY123=8,SUMIF(MCDM_Checks!$A$2:$A$1417,$A123,MCDM_Checks!$AG$2:$AG$1417)/100,"")</f>
        <v/>
      </c>
      <c r="K123" s="56">
        <f>SUMIF(MCDM_Checks!$A$2:$A$1417,$A123,MCDM_Checks!$AS$2:$AS$1417)/40</f>
        <v/>
      </c>
      <c r="L123" s="59">
        <f>IF(AY123=8,F123-E123,"")</f>
        <v/>
      </c>
      <c r="M123" s="56">
        <f>IF(K123=0,"",SUMIF(MCDM_Checks!$A$2:$A$1417,$A123,MCDM_Checks!$AT$2:$AT$1417)/SUMIF(MCDM_Checks!$A$2:$A$1417,$A123,MCDM_Checks!$AS$2:$AS$1417))</f>
        <v/>
      </c>
      <c r="N123" s="14">
        <f>IFERROR(INDEX(MCDM_Checks!$T$2:$T$1417,MATCH($A123&amp;"|A",MCDM_Checks!$AU$2:$AU$1417,0)),"")</f>
        <v/>
      </c>
      <c r="O123" s="26">
        <f>IFERROR(INDEX(MCDM_Checks!$U$2:$U$1417,MATCH($A123&amp;"|A",MCDM_Checks!$AU$2:$AU$1417,0)),"")</f>
        <v/>
      </c>
      <c r="P123" s="14">
        <f>IFERROR(INDEX(MCDM_Checks!$T$2:$T$1417,MATCH($A123&amp;"|L",MCDM_Checks!$AU$2:$AU$1417,0)),"")</f>
        <v/>
      </c>
      <c r="Q123" s="26">
        <f>IFERROR(INDEX(MCDM_Checks!$U$2:$U$1417,MATCH($A123&amp;"|L",MCDM_Checks!$AU$2:$AU$1417,0)),"")</f>
        <v/>
      </c>
      <c r="R123" s="14">
        <f>IFERROR(INDEX(MCDM_Checks!$T$2:$T$1417,MATCH($A123&amp;"|D",MCDM_Checks!$AU$2:$AU$1417,0)),"")</f>
        <v/>
      </c>
      <c r="S123" s="26">
        <f>IFERROR(INDEX(MCDM_Checks!$U$2:$U$1417,MATCH($A123&amp;"|D",MCDM_Checks!$AU$2:$AU$1417,0)),"")</f>
        <v/>
      </c>
      <c r="T123" s="14">
        <f>IFERROR(INDEX(MCDM_Checks!$T$2:$T$1417,MATCH($A123&amp;"|C",MCDM_Checks!$AU$2:$AU$1417,0)),"")</f>
        <v/>
      </c>
      <c r="U123" s="26">
        <f>IFERROR(INDEX(MCDM_Checks!$U$2:$U$1417,MATCH($A123&amp;"|C",MCDM_Checks!$AU$2:$AU$1417,0)),"")</f>
        <v/>
      </c>
      <c r="V123" s="14">
        <f>IFERROR(INDEX(MCDM_Checks!$T$2:$T$1417,MATCH($A123&amp;"|R",MCDM_Checks!$AU$2:$AU$1417,0)),"")</f>
        <v/>
      </c>
      <c r="W123" s="26">
        <f>IFERROR(INDEX(MCDM_Checks!$U$2:$U$1417,MATCH($A123&amp;"|R",MCDM_Checks!$AU$2:$AU$1417,0)),"")</f>
        <v/>
      </c>
      <c r="X123" s="14">
        <f>IFERROR(INDEX(MCDM_Checks!$T$2:$T$1417,MATCH($A123&amp;"|M",MCDM_Checks!$AU$2:$AU$1417,0)),"")</f>
        <v/>
      </c>
      <c r="Y123" s="26">
        <f>IFERROR(INDEX(MCDM_Checks!$U$2:$U$1417,MATCH($A123&amp;"|M",MCDM_Checks!$AU$2:$AU$1417,0)),"")</f>
        <v/>
      </c>
      <c r="Z123" s="14">
        <f>IFERROR(INDEX(MCDM_Checks!$T$2:$T$1417,MATCH($A123&amp;"|V",MCDM_Checks!$AU$2:$AU$1417,0)),"")</f>
        <v/>
      </c>
      <c r="AA123" s="26">
        <f>IFERROR(INDEX(MCDM_Checks!$U$2:$U$1417,MATCH($A123&amp;"|V",MCDM_Checks!$AU$2:$AU$1417,0)),"")</f>
        <v/>
      </c>
      <c r="AB123" s="14">
        <f>IFERROR(INDEX(MCDM_Checks!$T$2:$T$1417,MATCH($A123&amp;"|E",MCDM_Checks!$AU$2:$AU$1417,0)),"")</f>
        <v/>
      </c>
      <c r="AC123" s="26">
        <f>IFERROR(INDEX(MCDM_Checks!$U$2:$U$1417,MATCH($A123&amp;"|E",MCDM_Checks!$AU$2:$AU$1417,0)),"")</f>
        <v/>
      </c>
      <c r="AD123" s="14">
        <f>IF(SUM(IF(AF123="Fail",1,0),IF(AH123="Fail",1,0),IF(AJ123="Fail",1,0),IF(AL123="Fail",1,0))&gt;0,"Ineligible",IF(SUM(IF(AF123="Pass",1,0),IF(AH123="Pass",1,0),IF(AJ123="Pass",1,0),IF(AL123="Pass",1,0))=4,"Eligible","Pending"))</f>
        <v/>
      </c>
      <c r="AE123" s="26">
        <f>IF(COUNTA(AG123,AI123,AK123,AM123)=0,"",IF(SUM(IF(AG123="Fail",1,0),IF(AI123="Fail",1,0),IF(AK123="Fail",1,0),IF(AM123="Fail",1,0))&gt;0,"Ineligible",IF(SUM(IF(AG123="Pass",1,0),IF(AI123="Pass",1,0),IF(AK123="Pass",1,0),IF(AM123="Pass",1,0))=4,"Eligible","Pending")))</f>
        <v/>
      </c>
      <c r="AF123" s="14" t="inlineStr">
        <is>
          <t>Pass</t>
        </is>
      </c>
      <c r="AG123" s="27" t="n"/>
      <c r="AH123" s="14" t="inlineStr">
        <is>
          <t>Pending</t>
        </is>
      </c>
      <c r="AI123" s="27" t="n"/>
      <c r="AJ123" s="14" t="inlineStr">
        <is>
          <t>Pending</t>
        </is>
      </c>
      <c r="AK123" s="27" t="n"/>
      <c r="AL123" s="14" t="inlineStr">
        <is>
          <t>Pending</t>
        </is>
      </c>
      <c r="AM123" s="27" t="n"/>
      <c r="AN123" s="14" t="inlineStr">
        <is>
          <t>Object_Detection;Domain_Adaptation</t>
        </is>
      </c>
      <c r="AO123" s="27" t="n"/>
      <c r="AP123" s="14" t="inlineStr">
        <is>
          <t>Documentation snapshot; payload release not fully pinned</t>
        </is>
      </c>
      <c r="AQ123" s="27" t="n"/>
      <c r="AR123" s="14" t="inlineStr">
        <is>
          <t>IRDD defines four normalized OBB classes and automated integrity/coordinate checks with stratified splits. Total 8,479 differs from split sum 8,478; independent capture count is unknown. Syntax validation is not semantic label reliability, and stratification alone does not prove leakage prevention.</t>
        </is>
      </c>
      <c r="AS123" s="27" t="n"/>
      <c r="AT123" s="14" t="inlineStr">
        <is>
          <t>https://zenodo.org/records/21167531</t>
        </is>
      </c>
      <c r="AU123" s="27" t="n"/>
      <c r="AV123" s="14" t="inlineStr">
        <is>
          <t>2026-09-07</t>
        </is>
      </c>
      <c r="AW123" s="27" t="n"/>
      <c r="AX123" s="27" t="n"/>
      <c r="AY123" s="14">
        <f>SUMIF(MCDM_Checks!$A$2:$A$1417,$A123,MCDM_Checks!$AR$2:$AR$1417)</f>
        <v/>
      </c>
      <c r="AZ123" s="14" t="inlineStr">
        <is>
          <t>G1: chosen release identity. G2: evaluator target/task not yet fixed. G3: no sample opened; rights may be unresolved. G4: no payload/ancestry leakage audit executed. All four gates must Pass for Eligible.</t>
        </is>
      </c>
    </row>
    <row r="124" ht="112" customHeight="1">
      <c r="A124" s="14" t="inlineStr">
        <is>
          <t>DS-123</t>
        </is>
      </c>
      <c r="B124" s="14" t="inlineStr">
        <is>
          <t>Major South African highway binary crack dataset</t>
        </is>
      </c>
      <c r="C124" s="14">
        <f>IF(I124=0,"Unrated",IF(I124=1,"Resolved","Provisional"))</f>
        <v/>
      </c>
      <c r="D124" s="26">
        <f>IF(K124=0,"",IF(AY124&lt;8,"Incomplete/invalid",IF(J124=0,"Unrated",IF(J124=1,"Resolved","Provisional"))))</f>
        <v/>
      </c>
      <c r="E124" s="57">
        <f>SUMIF(MCDM_Checks!$A$2:$A$1417,$A124,MCDM_Checks!$AB$2:$AB$1417)</f>
        <v/>
      </c>
      <c r="F124" s="58">
        <f>IF(AY124=8,SUMIF(MCDM_Checks!$A$2:$A$1417,$A124,MCDM_Checks!$AC$2:$AC$1417),"")</f>
        <v/>
      </c>
      <c r="G124" s="57">
        <f>SUMIF(MCDM_Checks!$A$2:$A$1417,$A124,MCDM_Checks!$AD$2:$AD$1417)</f>
        <v/>
      </c>
      <c r="H124" s="58">
        <f>IF(AY124=8,SUMIF(MCDM_Checks!$A$2:$A$1417,$A124,MCDM_Checks!$AE$2:$AE$1417),"")</f>
        <v/>
      </c>
      <c r="I124" s="55">
        <f>SUMIF(MCDM_Checks!$A$2:$A$1417,$A124,MCDM_Checks!$AF$2:$AF$1417)/100</f>
        <v/>
      </c>
      <c r="J124" s="56">
        <f>IF(AY124=8,SUMIF(MCDM_Checks!$A$2:$A$1417,$A124,MCDM_Checks!$AG$2:$AG$1417)/100,"")</f>
        <v/>
      </c>
      <c r="K124" s="56">
        <f>SUMIF(MCDM_Checks!$A$2:$A$1417,$A124,MCDM_Checks!$AS$2:$AS$1417)/40</f>
        <v/>
      </c>
      <c r="L124" s="59">
        <f>IF(AY124=8,F124-E124,"")</f>
        <v/>
      </c>
      <c r="M124" s="56">
        <f>IF(K124=0,"",SUMIF(MCDM_Checks!$A$2:$A$1417,$A124,MCDM_Checks!$AT$2:$AT$1417)/SUMIF(MCDM_Checks!$A$2:$A$1417,$A124,MCDM_Checks!$AS$2:$AS$1417))</f>
        <v/>
      </c>
      <c r="N124" s="14">
        <f>IFERROR(INDEX(MCDM_Checks!$T$2:$T$1417,MATCH($A124&amp;"|A",MCDM_Checks!$AU$2:$AU$1417,0)),"")</f>
        <v/>
      </c>
      <c r="O124" s="26">
        <f>IFERROR(INDEX(MCDM_Checks!$U$2:$U$1417,MATCH($A124&amp;"|A",MCDM_Checks!$AU$2:$AU$1417,0)),"")</f>
        <v/>
      </c>
      <c r="P124" s="14">
        <f>IFERROR(INDEX(MCDM_Checks!$T$2:$T$1417,MATCH($A124&amp;"|L",MCDM_Checks!$AU$2:$AU$1417,0)),"")</f>
        <v/>
      </c>
      <c r="Q124" s="26">
        <f>IFERROR(INDEX(MCDM_Checks!$U$2:$U$1417,MATCH($A124&amp;"|L",MCDM_Checks!$AU$2:$AU$1417,0)),"")</f>
        <v/>
      </c>
      <c r="R124" s="14">
        <f>IFERROR(INDEX(MCDM_Checks!$T$2:$T$1417,MATCH($A124&amp;"|D",MCDM_Checks!$AU$2:$AU$1417,0)),"")</f>
        <v/>
      </c>
      <c r="S124" s="26">
        <f>IFERROR(INDEX(MCDM_Checks!$U$2:$U$1417,MATCH($A124&amp;"|D",MCDM_Checks!$AU$2:$AU$1417,0)),"")</f>
        <v/>
      </c>
      <c r="T124" s="14">
        <f>IFERROR(INDEX(MCDM_Checks!$T$2:$T$1417,MATCH($A124&amp;"|C",MCDM_Checks!$AU$2:$AU$1417,0)),"")</f>
        <v/>
      </c>
      <c r="U124" s="26">
        <f>IFERROR(INDEX(MCDM_Checks!$U$2:$U$1417,MATCH($A124&amp;"|C",MCDM_Checks!$AU$2:$AU$1417,0)),"")</f>
        <v/>
      </c>
      <c r="V124" s="14">
        <f>IFERROR(INDEX(MCDM_Checks!$T$2:$T$1417,MATCH($A124&amp;"|R",MCDM_Checks!$AU$2:$AU$1417,0)),"")</f>
        <v/>
      </c>
      <c r="W124" s="26">
        <f>IFERROR(INDEX(MCDM_Checks!$U$2:$U$1417,MATCH($A124&amp;"|R",MCDM_Checks!$AU$2:$AU$1417,0)),"")</f>
        <v/>
      </c>
      <c r="X124" s="14">
        <f>IFERROR(INDEX(MCDM_Checks!$T$2:$T$1417,MATCH($A124&amp;"|M",MCDM_Checks!$AU$2:$AU$1417,0)),"")</f>
        <v/>
      </c>
      <c r="Y124" s="26">
        <f>IFERROR(INDEX(MCDM_Checks!$U$2:$U$1417,MATCH($A124&amp;"|M",MCDM_Checks!$AU$2:$AU$1417,0)),"")</f>
        <v/>
      </c>
      <c r="Z124" s="14">
        <f>IFERROR(INDEX(MCDM_Checks!$T$2:$T$1417,MATCH($A124&amp;"|V",MCDM_Checks!$AU$2:$AU$1417,0)),"")</f>
        <v/>
      </c>
      <c r="AA124" s="26">
        <f>IFERROR(INDEX(MCDM_Checks!$U$2:$U$1417,MATCH($A124&amp;"|V",MCDM_Checks!$AU$2:$AU$1417,0)),"")</f>
        <v/>
      </c>
      <c r="AB124" s="14">
        <f>IFERROR(INDEX(MCDM_Checks!$T$2:$T$1417,MATCH($A124&amp;"|E",MCDM_Checks!$AU$2:$AU$1417,0)),"")</f>
        <v/>
      </c>
      <c r="AC124" s="26">
        <f>IFERROR(INDEX(MCDM_Checks!$U$2:$U$1417,MATCH($A124&amp;"|E",MCDM_Checks!$AU$2:$AU$1417,0)),"")</f>
        <v/>
      </c>
      <c r="AD124" s="14">
        <f>IF(SUM(IF(AF124="Fail",1,0),IF(AH124="Fail",1,0),IF(AJ124="Fail",1,0),IF(AL124="Fail",1,0))&gt;0,"Ineligible",IF(SUM(IF(AF124="Pass",1,0),IF(AH124="Pass",1,0),IF(AJ124="Pass",1,0),IF(AL124="Pass",1,0))=4,"Eligible","Pending"))</f>
        <v/>
      </c>
      <c r="AE124" s="26">
        <f>IF(COUNTA(AG124,AI124,AK124,AM124)=0,"",IF(SUM(IF(AG124="Fail",1,0),IF(AI124="Fail",1,0),IF(AK124="Fail",1,0),IF(AM124="Fail",1,0))&gt;0,"Ineligible",IF(SUM(IF(AG124="Pass",1,0),IF(AI124="Pass",1,0),IF(AK124="Pass",1,0),IF(AM124="Pass",1,0))=4,"Eligible","Pending")))</f>
        <v/>
      </c>
      <c r="AF124" s="14" t="inlineStr">
        <is>
          <t>Pass</t>
        </is>
      </c>
      <c r="AG124" s="27" t="n"/>
      <c r="AH124" s="14" t="inlineStr">
        <is>
          <t>Pending</t>
        </is>
      </c>
      <c r="AI124" s="27" t="n"/>
      <c r="AJ124" s="14" t="inlineStr">
        <is>
          <t>Pending</t>
        </is>
      </c>
      <c r="AK124" s="27" t="n"/>
      <c r="AL124" s="14" t="inlineStr">
        <is>
          <t>Pending</t>
        </is>
      </c>
      <c r="AM124" s="27" t="n"/>
      <c r="AN124" s="14" t="inlineStr">
        <is>
          <t>Binary classification;Transfer learning</t>
        </is>
      </c>
      <c r="AO124" s="27" t="n"/>
      <c r="AP124" s="14" t="inlineStr">
        <is>
          <t>10.5281/zenodo.7795975</t>
        </is>
      </c>
      <c r="AQ124" s="27" t="n"/>
      <c r="AR124" s="14" t="inlineStr">
        <is>
          <t>The South African highway release states binary crack targets on flexible pavement and supplies an archive checksum. Exact route, capture equipment, count and annotation review remain unknown.</t>
        </is>
      </c>
      <c r="AS124" s="27" t="n"/>
      <c r="AT124" s="14" t="inlineStr">
        <is>
          <t>https://zenodo.org/records/7795975</t>
        </is>
      </c>
      <c r="AU124" s="27" t="n"/>
      <c r="AV124" s="14" t="inlineStr">
        <is>
          <t>2026-09-07</t>
        </is>
      </c>
      <c r="AW124" s="27" t="n"/>
      <c r="AX124" s="27" t="n"/>
      <c r="AY124" s="14">
        <f>SUMIF(MCDM_Checks!$A$2:$A$1417,$A124,MCDM_Checks!$AR$2:$AR$1417)</f>
        <v/>
      </c>
      <c r="AZ124" s="14" t="inlineStr">
        <is>
          <t>G1: chosen release identity. G2: evaluator target/task not yet fixed. G3: no sample opened; rights may be unresolved. G4: no payload/ancestry leakage audit executed. All four gates must Pass for Eligible.</t>
        </is>
      </c>
    </row>
    <row r="125" ht="112" customHeight="1">
      <c r="A125" s="14" t="inlineStr">
        <is>
          <t>DS-124</t>
        </is>
      </c>
      <c r="B125" s="14" t="inlineStr">
        <is>
          <t>Mobile Laser Scanning for Road Pavement Distress Detection, Dataset</t>
        </is>
      </c>
      <c r="C125" s="14">
        <f>IF(I125=0,"Unrated",IF(I125=1,"Resolved","Provisional"))</f>
        <v/>
      </c>
      <c r="D125" s="26">
        <f>IF(K125=0,"",IF(AY125&lt;8,"Incomplete/invalid",IF(J125=0,"Unrated",IF(J125=1,"Resolved","Provisional"))))</f>
        <v/>
      </c>
      <c r="E125" s="57">
        <f>SUMIF(MCDM_Checks!$A$2:$A$1417,$A125,MCDM_Checks!$AB$2:$AB$1417)</f>
        <v/>
      </c>
      <c r="F125" s="58">
        <f>IF(AY125=8,SUMIF(MCDM_Checks!$A$2:$A$1417,$A125,MCDM_Checks!$AC$2:$AC$1417),"")</f>
        <v/>
      </c>
      <c r="G125" s="57">
        <f>SUMIF(MCDM_Checks!$A$2:$A$1417,$A125,MCDM_Checks!$AD$2:$AD$1417)</f>
        <v/>
      </c>
      <c r="H125" s="58">
        <f>IF(AY125=8,SUMIF(MCDM_Checks!$A$2:$A$1417,$A125,MCDM_Checks!$AE$2:$AE$1417),"")</f>
        <v/>
      </c>
      <c r="I125" s="55">
        <f>SUMIF(MCDM_Checks!$A$2:$A$1417,$A125,MCDM_Checks!$AF$2:$AF$1417)/100</f>
        <v/>
      </c>
      <c r="J125" s="56">
        <f>IF(AY125=8,SUMIF(MCDM_Checks!$A$2:$A$1417,$A125,MCDM_Checks!$AG$2:$AG$1417)/100,"")</f>
        <v/>
      </c>
      <c r="K125" s="56">
        <f>SUMIF(MCDM_Checks!$A$2:$A$1417,$A125,MCDM_Checks!$AS$2:$AS$1417)/40</f>
        <v/>
      </c>
      <c r="L125" s="59">
        <f>IF(AY125=8,F125-E125,"")</f>
        <v/>
      </c>
      <c r="M125" s="56">
        <f>IF(K125=0,"",SUMIF(MCDM_Checks!$A$2:$A$1417,$A125,MCDM_Checks!$AT$2:$AT$1417)/SUMIF(MCDM_Checks!$A$2:$A$1417,$A125,MCDM_Checks!$AS$2:$AS$1417))</f>
        <v/>
      </c>
      <c r="N125" s="14">
        <f>IFERROR(INDEX(MCDM_Checks!$T$2:$T$1417,MATCH($A125&amp;"|A",MCDM_Checks!$AU$2:$AU$1417,0)),"")</f>
        <v/>
      </c>
      <c r="O125" s="26">
        <f>IFERROR(INDEX(MCDM_Checks!$U$2:$U$1417,MATCH($A125&amp;"|A",MCDM_Checks!$AU$2:$AU$1417,0)),"")</f>
        <v/>
      </c>
      <c r="P125" s="14">
        <f>IFERROR(INDEX(MCDM_Checks!$T$2:$T$1417,MATCH($A125&amp;"|L",MCDM_Checks!$AU$2:$AU$1417,0)),"")</f>
        <v/>
      </c>
      <c r="Q125" s="26">
        <f>IFERROR(INDEX(MCDM_Checks!$U$2:$U$1417,MATCH($A125&amp;"|L",MCDM_Checks!$AU$2:$AU$1417,0)),"")</f>
        <v/>
      </c>
      <c r="R125" s="14">
        <f>IFERROR(INDEX(MCDM_Checks!$T$2:$T$1417,MATCH($A125&amp;"|D",MCDM_Checks!$AU$2:$AU$1417,0)),"")</f>
        <v/>
      </c>
      <c r="S125" s="26">
        <f>IFERROR(INDEX(MCDM_Checks!$U$2:$U$1417,MATCH($A125&amp;"|D",MCDM_Checks!$AU$2:$AU$1417,0)),"")</f>
        <v/>
      </c>
      <c r="T125" s="14">
        <f>IFERROR(INDEX(MCDM_Checks!$T$2:$T$1417,MATCH($A125&amp;"|C",MCDM_Checks!$AU$2:$AU$1417,0)),"")</f>
        <v/>
      </c>
      <c r="U125" s="26">
        <f>IFERROR(INDEX(MCDM_Checks!$U$2:$U$1417,MATCH($A125&amp;"|C",MCDM_Checks!$AU$2:$AU$1417,0)),"")</f>
        <v/>
      </c>
      <c r="V125" s="14">
        <f>IFERROR(INDEX(MCDM_Checks!$T$2:$T$1417,MATCH($A125&amp;"|R",MCDM_Checks!$AU$2:$AU$1417,0)),"")</f>
        <v/>
      </c>
      <c r="W125" s="26">
        <f>IFERROR(INDEX(MCDM_Checks!$U$2:$U$1417,MATCH($A125&amp;"|R",MCDM_Checks!$AU$2:$AU$1417,0)),"")</f>
        <v/>
      </c>
      <c r="X125" s="14">
        <f>IFERROR(INDEX(MCDM_Checks!$T$2:$T$1417,MATCH($A125&amp;"|M",MCDM_Checks!$AU$2:$AU$1417,0)),"")</f>
        <v/>
      </c>
      <c r="Y125" s="26">
        <f>IFERROR(INDEX(MCDM_Checks!$U$2:$U$1417,MATCH($A125&amp;"|M",MCDM_Checks!$AU$2:$AU$1417,0)),"")</f>
        <v/>
      </c>
      <c r="Z125" s="14">
        <f>IFERROR(INDEX(MCDM_Checks!$T$2:$T$1417,MATCH($A125&amp;"|V",MCDM_Checks!$AU$2:$AU$1417,0)),"")</f>
        <v/>
      </c>
      <c r="AA125" s="26">
        <f>IFERROR(INDEX(MCDM_Checks!$U$2:$U$1417,MATCH($A125&amp;"|V",MCDM_Checks!$AU$2:$AU$1417,0)),"")</f>
        <v/>
      </c>
      <c r="AB125" s="14">
        <f>IFERROR(INDEX(MCDM_Checks!$T$2:$T$1417,MATCH($A125&amp;"|E",MCDM_Checks!$AU$2:$AU$1417,0)),"")</f>
        <v/>
      </c>
      <c r="AC125" s="26">
        <f>IFERROR(INDEX(MCDM_Checks!$U$2:$U$1417,MATCH($A125&amp;"|E",MCDM_Checks!$AU$2:$AU$1417,0)),"")</f>
        <v/>
      </c>
      <c r="AD125" s="14">
        <f>IF(SUM(IF(AF125="Fail",1,0),IF(AH125="Fail",1,0),IF(AJ125="Fail",1,0),IF(AL125="Fail",1,0))&gt;0,"Ineligible",IF(SUM(IF(AF125="Pass",1,0),IF(AH125="Pass",1,0),IF(AJ125="Pass",1,0),IF(AL125="Pass",1,0))=4,"Eligible","Pending"))</f>
        <v/>
      </c>
      <c r="AE125" s="26">
        <f>IF(COUNTA(AG125,AI125,AK125,AM125)=0,"",IF(SUM(IF(AG125="Fail",1,0),IF(AI125="Fail",1,0),IF(AK125="Fail",1,0),IF(AM125="Fail",1,0))&gt;0,"Ineligible",IF(SUM(IF(AG125="Pass",1,0),IF(AI125="Pass",1,0),IF(AK125="Pass",1,0),IF(AM125="Pass",1,0))=4,"Eligible","Pending")))</f>
        <v/>
      </c>
      <c r="AF125" s="14" t="inlineStr">
        <is>
          <t>Pass</t>
        </is>
      </c>
      <c r="AG125" s="27" t="n"/>
      <c r="AH125" s="14" t="inlineStr">
        <is>
          <t>Pending</t>
        </is>
      </c>
      <c r="AI125" s="27" t="n"/>
      <c r="AJ125" s="14" t="inlineStr">
        <is>
          <t>Pending</t>
        </is>
      </c>
      <c r="AK125" s="27" t="n"/>
      <c r="AL125" s="14" t="inlineStr">
        <is>
          <t>Pending</t>
        </is>
      </c>
      <c r="AM125" s="27" t="n"/>
      <c r="AN125" s="14" t="inlineStr">
        <is>
          <t>Point_Cloud_Segmentation;Distress_Detection</t>
        </is>
      </c>
      <c r="AO125" s="27" t="n"/>
      <c r="AP125" s="14" t="inlineStr">
        <is>
          <t>10.5281/zenodo.19267189</t>
        </is>
      </c>
      <c r="AQ125" s="27" t="n"/>
      <c r="AR125" s="14" t="inlineStr">
        <is>
          <t>MLS v1 identifies Finland 2019, paired reference/conventional scanners, five 10 m validation sections and twenty 10 m continuity sections. These are section units, not 25 independent road sites. Class 3 meaning, precision and engineering outcome units require README/paper inspection; point-cloud use must match the selected task.</t>
        </is>
      </c>
      <c r="AS125" s="27" t="n"/>
      <c r="AT125" s="14" t="inlineStr">
        <is>
          <t>https://zenodo.org/records/19267189</t>
        </is>
      </c>
      <c r="AU125" s="27" t="n"/>
      <c r="AV125" s="14" t="inlineStr">
        <is>
          <t>2026-09-07</t>
        </is>
      </c>
      <c r="AW125" s="27" t="n"/>
      <c r="AX125" s="27" t="n"/>
      <c r="AY125" s="14">
        <f>SUMIF(MCDM_Checks!$A$2:$A$1417,$A125,MCDM_Checks!$AR$2:$AR$1417)</f>
        <v/>
      </c>
      <c r="AZ125" s="14" t="inlineStr">
        <is>
          <t>G1: chosen release identity. G2: evaluator target/task not yet fixed. G3: no sample opened; rights may be unresolved. G4: no payload/ancestry leakage audit executed. All four gates must Pass for Eligible.</t>
        </is>
      </c>
    </row>
    <row r="126" ht="112" customHeight="1">
      <c r="A126" s="14" t="inlineStr">
        <is>
          <t>DS-125</t>
        </is>
      </c>
      <c r="B126" s="14" t="inlineStr">
        <is>
          <t>Multilevel classification of road pavement</t>
        </is>
      </c>
      <c r="C126" s="14">
        <f>IF(I126=0,"Unrated",IF(I126=1,"Resolved","Provisional"))</f>
        <v/>
      </c>
      <c r="D126" s="26">
        <f>IF(K126=0,"",IF(AY126&lt;8,"Incomplete/invalid",IF(J126=0,"Unrated",IF(J126=1,"Resolved","Provisional"))))</f>
        <v/>
      </c>
      <c r="E126" s="57">
        <f>SUMIF(MCDM_Checks!$A$2:$A$1417,$A126,MCDM_Checks!$AB$2:$AB$1417)</f>
        <v/>
      </c>
      <c r="F126" s="58">
        <f>IF(AY126=8,SUMIF(MCDM_Checks!$A$2:$A$1417,$A126,MCDM_Checks!$AC$2:$AC$1417),"")</f>
        <v/>
      </c>
      <c r="G126" s="57">
        <f>SUMIF(MCDM_Checks!$A$2:$A$1417,$A126,MCDM_Checks!$AD$2:$AD$1417)</f>
        <v/>
      </c>
      <c r="H126" s="58">
        <f>IF(AY126=8,SUMIF(MCDM_Checks!$A$2:$A$1417,$A126,MCDM_Checks!$AE$2:$AE$1417),"")</f>
        <v/>
      </c>
      <c r="I126" s="55">
        <f>SUMIF(MCDM_Checks!$A$2:$A$1417,$A126,MCDM_Checks!$AF$2:$AF$1417)/100</f>
        <v/>
      </c>
      <c r="J126" s="56">
        <f>IF(AY126=8,SUMIF(MCDM_Checks!$A$2:$A$1417,$A126,MCDM_Checks!$AG$2:$AG$1417)/100,"")</f>
        <v/>
      </c>
      <c r="K126" s="56">
        <f>SUMIF(MCDM_Checks!$A$2:$A$1417,$A126,MCDM_Checks!$AS$2:$AS$1417)/40</f>
        <v/>
      </c>
      <c r="L126" s="59">
        <f>IF(AY126=8,F126-E126,"")</f>
        <v/>
      </c>
      <c r="M126" s="56">
        <f>IF(K126=0,"",SUMIF(MCDM_Checks!$A$2:$A$1417,$A126,MCDM_Checks!$AT$2:$AT$1417)/SUMIF(MCDM_Checks!$A$2:$A$1417,$A126,MCDM_Checks!$AS$2:$AS$1417))</f>
        <v/>
      </c>
      <c r="N126" s="14">
        <f>IFERROR(INDEX(MCDM_Checks!$T$2:$T$1417,MATCH($A126&amp;"|A",MCDM_Checks!$AU$2:$AU$1417,0)),"")</f>
        <v/>
      </c>
      <c r="O126" s="26">
        <f>IFERROR(INDEX(MCDM_Checks!$U$2:$U$1417,MATCH($A126&amp;"|A",MCDM_Checks!$AU$2:$AU$1417,0)),"")</f>
        <v/>
      </c>
      <c r="P126" s="14">
        <f>IFERROR(INDEX(MCDM_Checks!$T$2:$T$1417,MATCH($A126&amp;"|L",MCDM_Checks!$AU$2:$AU$1417,0)),"")</f>
        <v/>
      </c>
      <c r="Q126" s="26">
        <f>IFERROR(INDEX(MCDM_Checks!$U$2:$U$1417,MATCH($A126&amp;"|L",MCDM_Checks!$AU$2:$AU$1417,0)),"")</f>
        <v/>
      </c>
      <c r="R126" s="14">
        <f>IFERROR(INDEX(MCDM_Checks!$T$2:$T$1417,MATCH($A126&amp;"|D",MCDM_Checks!$AU$2:$AU$1417,0)),"")</f>
        <v/>
      </c>
      <c r="S126" s="26">
        <f>IFERROR(INDEX(MCDM_Checks!$U$2:$U$1417,MATCH($A126&amp;"|D",MCDM_Checks!$AU$2:$AU$1417,0)),"")</f>
        <v/>
      </c>
      <c r="T126" s="14">
        <f>IFERROR(INDEX(MCDM_Checks!$T$2:$T$1417,MATCH($A126&amp;"|C",MCDM_Checks!$AU$2:$AU$1417,0)),"")</f>
        <v/>
      </c>
      <c r="U126" s="26">
        <f>IFERROR(INDEX(MCDM_Checks!$U$2:$U$1417,MATCH($A126&amp;"|C",MCDM_Checks!$AU$2:$AU$1417,0)),"")</f>
        <v/>
      </c>
      <c r="V126" s="14">
        <f>IFERROR(INDEX(MCDM_Checks!$T$2:$T$1417,MATCH($A126&amp;"|R",MCDM_Checks!$AU$2:$AU$1417,0)),"")</f>
        <v/>
      </c>
      <c r="W126" s="26">
        <f>IFERROR(INDEX(MCDM_Checks!$U$2:$U$1417,MATCH($A126&amp;"|R",MCDM_Checks!$AU$2:$AU$1417,0)),"")</f>
        <v/>
      </c>
      <c r="X126" s="14">
        <f>IFERROR(INDEX(MCDM_Checks!$T$2:$T$1417,MATCH($A126&amp;"|M",MCDM_Checks!$AU$2:$AU$1417,0)),"")</f>
        <v/>
      </c>
      <c r="Y126" s="26">
        <f>IFERROR(INDEX(MCDM_Checks!$U$2:$U$1417,MATCH($A126&amp;"|M",MCDM_Checks!$AU$2:$AU$1417,0)),"")</f>
        <v/>
      </c>
      <c r="Z126" s="14">
        <f>IFERROR(INDEX(MCDM_Checks!$T$2:$T$1417,MATCH($A126&amp;"|V",MCDM_Checks!$AU$2:$AU$1417,0)),"")</f>
        <v/>
      </c>
      <c r="AA126" s="26">
        <f>IFERROR(INDEX(MCDM_Checks!$U$2:$U$1417,MATCH($A126&amp;"|V",MCDM_Checks!$AU$2:$AU$1417,0)),"")</f>
        <v/>
      </c>
      <c r="AB126" s="14">
        <f>IFERROR(INDEX(MCDM_Checks!$T$2:$T$1417,MATCH($A126&amp;"|E",MCDM_Checks!$AU$2:$AU$1417,0)),"")</f>
        <v/>
      </c>
      <c r="AC126" s="26">
        <f>IFERROR(INDEX(MCDM_Checks!$U$2:$U$1417,MATCH($A126&amp;"|E",MCDM_Checks!$AU$2:$AU$1417,0)),"")</f>
        <v/>
      </c>
      <c r="AD126" s="14">
        <f>IF(SUM(IF(AF126="Fail",1,0),IF(AH126="Fail",1,0),IF(AJ126="Fail",1,0),IF(AL126="Fail",1,0))&gt;0,"Ineligible",IF(SUM(IF(AF126="Pass",1,0),IF(AH126="Pass",1,0),IF(AJ126="Pass",1,0),IF(AL126="Pass",1,0))=4,"Eligible","Pending"))</f>
        <v/>
      </c>
      <c r="AE126" s="26">
        <f>IF(COUNTA(AG126,AI126,AK126,AM126)=0,"",IF(SUM(IF(AG126="Fail",1,0),IF(AI126="Fail",1,0),IF(AK126="Fail",1,0),IF(AM126="Fail",1,0))&gt;0,"Ineligible",IF(SUM(IF(AG126="Pass",1,0),IF(AI126="Pass",1,0),IF(AK126="Pass",1,0),IF(AM126="Pass",1,0))=4,"Eligible","Pending")))</f>
        <v/>
      </c>
      <c r="AF126" s="14" t="inlineStr">
        <is>
          <t>Pass</t>
        </is>
      </c>
      <c r="AG126" s="27" t="n"/>
      <c r="AH126" s="14" t="inlineStr">
        <is>
          <t>Pending</t>
        </is>
      </c>
      <c r="AI126" s="27" t="n"/>
      <c r="AJ126" s="14" t="inlineStr">
        <is>
          <t>Pending</t>
        </is>
      </c>
      <c r="AK126" s="27" t="n"/>
      <c r="AL126" s="14" t="inlineStr">
        <is>
          <t>Pending</t>
        </is>
      </c>
      <c r="AM126" s="27" t="n"/>
      <c r="AN126" s="14" t="inlineStr">
        <is>
          <t>Classification</t>
        </is>
      </c>
      <c r="AO126" s="27" t="n"/>
      <c r="AP126" s="14" t="inlineStr">
        <is>
          <t>10.5281/zenodo.15229291</t>
        </is>
      </c>
      <c r="AQ126" s="27" t="n"/>
      <c r="AR126" s="14" t="inlineStr">
        <is>
          <t>Zenodo API confirms a restricted CC BY deposit, but the description is only its title and no files are exposed. A working access/request route, labels and release contents remain unverified.</t>
        </is>
      </c>
      <c r="AS126" s="27" t="n"/>
      <c r="AT126" s="14" t="inlineStr">
        <is>
          <t>https://zenodo.org/records/15229291</t>
        </is>
      </c>
      <c r="AU126" s="27" t="n"/>
      <c r="AV126" s="14" t="inlineStr">
        <is>
          <t>2026-09-07</t>
        </is>
      </c>
      <c r="AW126" s="27" t="n"/>
      <c r="AX126" s="27" t="n"/>
      <c r="AY126" s="14">
        <f>SUMIF(MCDM_Checks!$A$2:$A$1417,$A126,MCDM_Checks!$AR$2:$AR$1417)</f>
        <v/>
      </c>
      <c r="AZ126" s="14" t="inlineStr">
        <is>
          <t>G1: chosen release identity. G2: evaluator target/task not yet fixed. G3: no sample opened; rights may be unresolved. G4: no payload/ancestry leakage audit executed. All four gates must Pass for Eligible.</t>
        </is>
      </c>
    </row>
    <row r="127" ht="112" customHeight="1">
      <c r="A127" s="14" t="inlineStr">
        <is>
          <t>DS-126</t>
        </is>
      </c>
      <c r="B127" s="14" t="inlineStr">
        <is>
          <t>Pavdistress: Selected Images for Detection and Recognition of Asphalt Pavement Distresses (Morocco)</t>
        </is>
      </c>
      <c r="C127" s="14">
        <f>IF(I127=0,"Unrated",IF(I127=1,"Resolved","Provisional"))</f>
        <v/>
      </c>
      <c r="D127" s="26">
        <f>IF(K127=0,"",IF(AY127&lt;8,"Incomplete/invalid",IF(J127=0,"Unrated",IF(J127=1,"Resolved","Provisional"))))</f>
        <v/>
      </c>
      <c r="E127" s="57">
        <f>SUMIF(MCDM_Checks!$A$2:$A$1417,$A127,MCDM_Checks!$AB$2:$AB$1417)</f>
        <v/>
      </c>
      <c r="F127" s="58">
        <f>IF(AY127=8,SUMIF(MCDM_Checks!$A$2:$A$1417,$A127,MCDM_Checks!$AC$2:$AC$1417),"")</f>
        <v/>
      </c>
      <c r="G127" s="57">
        <f>SUMIF(MCDM_Checks!$A$2:$A$1417,$A127,MCDM_Checks!$AD$2:$AD$1417)</f>
        <v/>
      </c>
      <c r="H127" s="58">
        <f>IF(AY127=8,SUMIF(MCDM_Checks!$A$2:$A$1417,$A127,MCDM_Checks!$AE$2:$AE$1417),"")</f>
        <v/>
      </c>
      <c r="I127" s="55">
        <f>SUMIF(MCDM_Checks!$A$2:$A$1417,$A127,MCDM_Checks!$AF$2:$AF$1417)/100</f>
        <v/>
      </c>
      <c r="J127" s="56">
        <f>IF(AY127=8,SUMIF(MCDM_Checks!$A$2:$A$1417,$A127,MCDM_Checks!$AG$2:$AG$1417)/100,"")</f>
        <v/>
      </c>
      <c r="K127" s="56">
        <f>SUMIF(MCDM_Checks!$A$2:$A$1417,$A127,MCDM_Checks!$AS$2:$AS$1417)/40</f>
        <v/>
      </c>
      <c r="L127" s="59">
        <f>IF(AY127=8,F127-E127,"")</f>
        <v/>
      </c>
      <c r="M127" s="56">
        <f>IF(K127=0,"",SUMIF(MCDM_Checks!$A$2:$A$1417,$A127,MCDM_Checks!$AT$2:$AT$1417)/SUMIF(MCDM_Checks!$A$2:$A$1417,$A127,MCDM_Checks!$AS$2:$AS$1417))</f>
        <v/>
      </c>
      <c r="N127" s="14">
        <f>IFERROR(INDEX(MCDM_Checks!$T$2:$T$1417,MATCH($A127&amp;"|A",MCDM_Checks!$AU$2:$AU$1417,0)),"")</f>
        <v/>
      </c>
      <c r="O127" s="26">
        <f>IFERROR(INDEX(MCDM_Checks!$U$2:$U$1417,MATCH($A127&amp;"|A",MCDM_Checks!$AU$2:$AU$1417,0)),"")</f>
        <v/>
      </c>
      <c r="P127" s="14">
        <f>IFERROR(INDEX(MCDM_Checks!$T$2:$T$1417,MATCH($A127&amp;"|L",MCDM_Checks!$AU$2:$AU$1417,0)),"")</f>
        <v/>
      </c>
      <c r="Q127" s="26">
        <f>IFERROR(INDEX(MCDM_Checks!$U$2:$U$1417,MATCH($A127&amp;"|L",MCDM_Checks!$AU$2:$AU$1417,0)),"")</f>
        <v/>
      </c>
      <c r="R127" s="14">
        <f>IFERROR(INDEX(MCDM_Checks!$T$2:$T$1417,MATCH($A127&amp;"|D",MCDM_Checks!$AU$2:$AU$1417,0)),"")</f>
        <v/>
      </c>
      <c r="S127" s="26">
        <f>IFERROR(INDEX(MCDM_Checks!$U$2:$U$1417,MATCH($A127&amp;"|D",MCDM_Checks!$AU$2:$AU$1417,0)),"")</f>
        <v/>
      </c>
      <c r="T127" s="14">
        <f>IFERROR(INDEX(MCDM_Checks!$T$2:$T$1417,MATCH($A127&amp;"|C",MCDM_Checks!$AU$2:$AU$1417,0)),"")</f>
        <v/>
      </c>
      <c r="U127" s="26">
        <f>IFERROR(INDEX(MCDM_Checks!$U$2:$U$1417,MATCH($A127&amp;"|C",MCDM_Checks!$AU$2:$AU$1417,0)),"")</f>
        <v/>
      </c>
      <c r="V127" s="14">
        <f>IFERROR(INDEX(MCDM_Checks!$T$2:$T$1417,MATCH($A127&amp;"|R",MCDM_Checks!$AU$2:$AU$1417,0)),"")</f>
        <v/>
      </c>
      <c r="W127" s="26">
        <f>IFERROR(INDEX(MCDM_Checks!$U$2:$U$1417,MATCH($A127&amp;"|R",MCDM_Checks!$AU$2:$AU$1417,0)),"")</f>
        <v/>
      </c>
      <c r="X127" s="14">
        <f>IFERROR(INDEX(MCDM_Checks!$T$2:$T$1417,MATCH($A127&amp;"|M",MCDM_Checks!$AU$2:$AU$1417,0)),"")</f>
        <v/>
      </c>
      <c r="Y127" s="26">
        <f>IFERROR(INDEX(MCDM_Checks!$U$2:$U$1417,MATCH($A127&amp;"|M",MCDM_Checks!$AU$2:$AU$1417,0)),"")</f>
        <v/>
      </c>
      <c r="Z127" s="14">
        <f>IFERROR(INDEX(MCDM_Checks!$T$2:$T$1417,MATCH($A127&amp;"|V",MCDM_Checks!$AU$2:$AU$1417,0)),"")</f>
        <v/>
      </c>
      <c r="AA127" s="26">
        <f>IFERROR(INDEX(MCDM_Checks!$U$2:$U$1417,MATCH($A127&amp;"|V",MCDM_Checks!$AU$2:$AU$1417,0)),"")</f>
        <v/>
      </c>
      <c r="AB127" s="14">
        <f>IFERROR(INDEX(MCDM_Checks!$T$2:$T$1417,MATCH($A127&amp;"|E",MCDM_Checks!$AU$2:$AU$1417,0)),"")</f>
        <v/>
      </c>
      <c r="AC127" s="26">
        <f>IFERROR(INDEX(MCDM_Checks!$U$2:$U$1417,MATCH($A127&amp;"|E",MCDM_Checks!$AU$2:$AU$1417,0)),"")</f>
        <v/>
      </c>
      <c r="AD127" s="14">
        <f>IF(SUM(IF(AF127="Fail",1,0),IF(AH127="Fail",1,0),IF(AJ127="Fail",1,0),IF(AL127="Fail",1,0))&gt;0,"Ineligible",IF(SUM(IF(AF127="Pass",1,0),IF(AH127="Pass",1,0),IF(AJ127="Pass",1,0),IF(AL127="Pass",1,0))=4,"Eligible","Pending"))</f>
        <v/>
      </c>
      <c r="AE127" s="26">
        <f>IF(COUNTA(AG127,AI127,AK127,AM127)=0,"",IF(SUM(IF(AG127="Fail",1,0),IF(AI127="Fail",1,0),IF(AK127="Fail",1,0),IF(AM127="Fail",1,0))&gt;0,"Ineligible",IF(SUM(IF(AG127="Pass",1,0),IF(AI127="Pass",1,0),IF(AK127="Pass",1,0),IF(AM127="Pass",1,0))=4,"Eligible","Pending")))</f>
        <v/>
      </c>
      <c r="AF127" s="14" t="inlineStr">
        <is>
          <t>Pass</t>
        </is>
      </c>
      <c r="AG127" s="27" t="n"/>
      <c r="AH127" s="14" t="inlineStr">
        <is>
          <t>Pending</t>
        </is>
      </c>
      <c r="AI127" s="27" t="n"/>
      <c r="AJ127" s="14" t="inlineStr">
        <is>
          <t>Pending</t>
        </is>
      </c>
      <c r="AK127" s="27" t="n"/>
      <c r="AL127" s="14" t="inlineStr">
        <is>
          <t>Pending</t>
        </is>
      </c>
      <c r="AM127" s="27" t="n"/>
      <c r="AN127" s="14" t="inlineStr">
        <is>
          <t>Image_Classification;Object_Detection [Claude] | Object detection; Image classification [CodeX]</t>
        </is>
      </c>
      <c r="AO127" s="27" t="n"/>
      <c r="AP127" s="14" t="inlineStr">
        <is>
          <t>10.5281/zenodo.18208073</t>
        </is>
      </c>
      <c r="AQ127" s="27" t="n"/>
      <c r="AR127" s="14" t="inlineStr">
        <is>
          <t>Morocco Pavdistress describes 8,696 images from an inspection vehicle and five target classes; the API supplies an archive checksum, correcting the legacy no-checksum claim. Independent units and labeling protocol remain unresolved.</t>
        </is>
      </c>
      <c r="AS127" s="27" t="n"/>
      <c r="AT127" s="14" t="inlineStr">
        <is>
          <t>https://zenodo.org/records/18208073</t>
        </is>
      </c>
      <c r="AU127" s="27" t="n"/>
      <c r="AV127" s="14" t="inlineStr">
        <is>
          <t>2026-09-07</t>
        </is>
      </c>
      <c r="AW127" s="27" t="n"/>
      <c r="AX127" s="27" t="n"/>
      <c r="AY127" s="14">
        <f>SUMIF(MCDM_Checks!$A$2:$A$1417,$A127,MCDM_Checks!$AR$2:$AR$1417)</f>
        <v/>
      </c>
      <c r="AZ127" s="14" t="inlineStr">
        <is>
          <t>G1: chosen release identity. G2: evaluator target/task not yet fixed. G3: no sample opened; rights may be unresolved. G4: no payload/ancestry leakage audit executed. All four gates must Pass for Eligible.</t>
        </is>
      </c>
    </row>
    <row r="128" ht="112" customHeight="1">
      <c r="A128" s="14" t="inlineStr">
        <is>
          <t>DS-127</t>
        </is>
      </c>
      <c r="B128" s="14" t="inlineStr">
        <is>
          <t>PavSurface: A reference dataset for the recognition of asphalt pavement distress by an intelligent vehicle</t>
        </is>
      </c>
      <c r="C128" s="14">
        <f>IF(I128=0,"Unrated",IF(I128=1,"Resolved","Provisional"))</f>
        <v/>
      </c>
      <c r="D128" s="26">
        <f>IF(K128=0,"",IF(AY128&lt;8,"Incomplete/invalid",IF(J128=0,"Unrated",IF(J128=1,"Resolved","Provisional"))))</f>
        <v/>
      </c>
      <c r="E128" s="57">
        <f>SUMIF(MCDM_Checks!$A$2:$A$1417,$A128,MCDM_Checks!$AB$2:$AB$1417)</f>
        <v/>
      </c>
      <c r="F128" s="58">
        <f>IF(AY128=8,SUMIF(MCDM_Checks!$A$2:$A$1417,$A128,MCDM_Checks!$AC$2:$AC$1417),"")</f>
        <v/>
      </c>
      <c r="G128" s="57">
        <f>SUMIF(MCDM_Checks!$A$2:$A$1417,$A128,MCDM_Checks!$AD$2:$AD$1417)</f>
        <v/>
      </c>
      <c r="H128" s="58">
        <f>IF(AY128=8,SUMIF(MCDM_Checks!$A$2:$A$1417,$A128,MCDM_Checks!$AE$2:$AE$1417),"")</f>
        <v/>
      </c>
      <c r="I128" s="55">
        <f>SUMIF(MCDM_Checks!$A$2:$A$1417,$A128,MCDM_Checks!$AF$2:$AF$1417)/100</f>
        <v/>
      </c>
      <c r="J128" s="56">
        <f>IF(AY128=8,SUMIF(MCDM_Checks!$A$2:$A$1417,$A128,MCDM_Checks!$AG$2:$AG$1417)/100,"")</f>
        <v/>
      </c>
      <c r="K128" s="56">
        <f>SUMIF(MCDM_Checks!$A$2:$A$1417,$A128,MCDM_Checks!$AS$2:$AS$1417)/40</f>
        <v/>
      </c>
      <c r="L128" s="59">
        <f>IF(AY128=8,F128-E128,"")</f>
        <v/>
      </c>
      <c r="M128" s="56">
        <f>IF(K128=0,"",SUMIF(MCDM_Checks!$A$2:$A$1417,$A128,MCDM_Checks!$AT$2:$AT$1417)/SUMIF(MCDM_Checks!$A$2:$A$1417,$A128,MCDM_Checks!$AS$2:$AS$1417))</f>
        <v/>
      </c>
      <c r="N128" s="14">
        <f>IFERROR(INDEX(MCDM_Checks!$T$2:$T$1417,MATCH($A128&amp;"|A",MCDM_Checks!$AU$2:$AU$1417,0)),"")</f>
        <v/>
      </c>
      <c r="O128" s="26">
        <f>IFERROR(INDEX(MCDM_Checks!$U$2:$U$1417,MATCH($A128&amp;"|A",MCDM_Checks!$AU$2:$AU$1417,0)),"")</f>
        <v/>
      </c>
      <c r="P128" s="14">
        <f>IFERROR(INDEX(MCDM_Checks!$T$2:$T$1417,MATCH($A128&amp;"|L",MCDM_Checks!$AU$2:$AU$1417,0)),"")</f>
        <v/>
      </c>
      <c r="Q128" s="26">
        <f>IFERROR(INDEX(MCDM_Checks!$U$2:$U$1417,MATCH($A128&amp;"|L",MCDM_Checks!$AU$2:$AU$1417,0)),"")</f>
        <v/>
      </c>
      <c r="R128" s="14">
        <f>IFERROR(INDEX(MCDM_Checks!$T$2:$T$1417,MATCH($A128&amp;"|D",MCDM_Checks!$AU$2:$AU$1417,0)),"")</f>
        <v/>
      </c>
      <c r="S128" s="26">
        <f>IFERROR(INDEX(MCDM_Checks!$U$2:$U$1417,MATCH($A128&amp;"|D",MCDM_Checks!$AU$2:$AU$1417,0)),"")</f>
        <v/>
      </c>
      <c r="T128" s="14">
        <f>IFERROR(INDEX(MCDM_Checks!$T$2:$T$1417,MATCH($A128&amp;"|C",MCDM_Checks!$AU$2:$AU$1417,0)),"")</f>
        <v/>
      </c>
      <c r="U128" s="26">
        <f>IFERROR(INDEX(MCDM_Checks!$U$2:$U$1417,MATCH($A128&amp;"|C",MCDM_Checks!$AU$2:$AU$1417,0)),"")</f>
        <v/>
      </c>
      <c r="V128" s="14">
        <f>IFERROR(INDEX(MCDM_Checks!$T$2:$T$1417,MATCH($A128&amp;"|R",MCDM_Checks!$AU$2:$AU$1417,0)),"")</f>
        <v/>
      </c>
      <c r="W128" s="26">
        <f>IFERROR(INDEX(MCDM_Checks!$U$2:$U$1417,MATCH($A128&amp;"|R",MCDM_Checks!$AU$2:$AU$1417,0)),"")</f>
        <v/>
      </c>
      <c r="X128" s="14">
        <f>IFERROR(INDEX(MCDM_Checks!$T$2:$T$1417,MATCH($A128&amp;"|M",MCDM_Checks!$AU$2:$AU$1417,0)),"")</f>
        <v/>
      </c>
      <c r="Y128" s="26">
        <f>IFERROR(INDEX(MCDM_Checks!$U$2:$U$1417,MATCH($A128&amp;"|M",MCDM_Checks!$AU$2:$AU$1417,0)),"")</f>
        <v/>
      </c>
      <c r="Z128" s="14">
        <f>IFERROR(INDEX(MCDM_Checks!$T$2:$T$1417,MATCH($A128&amp;"|V",MCDM_Checks!$AU$2:$AU$1417,0)),"")</f>
        <v/>
      </c>
      <c r="AA128" s="26">
        <f>IFERROR(INDEX(MCDM_Checks!$U$2:$U$1417,MATCH($A128&amp;"|V",MCDM_Checks!$AU$2:$AU$1417,0)),"")</f>
        <v/>
      </c>
      <c r="AB128" s="14">
        <f>IFERROR(INDEX(MCDM_Checks!$T$2:$T$1417,MATCH($A128&amp;"|E",MCDM_Checks!$AU$2:$AU$1417,0)),"")</f>
        <v/>
      </c>
      <c r="AC128" s="26">
        <f>IFERROR(INDEX(MCDM_Checks!$U$2:$U$1417,MATCH($A128&amp;"|E",MCDM_Checks!$AU$2:$AU$1417,0)),"")</f>
        <v/>
      </c>
      <c r="AD128" s="14">
        <f>IF(SUM(IF(AF128="Fail",1,0),IF(AH128="Fail",1,0),IF(AJ128="Fail",1,0),IF(AL128="Fail",1,0))&gt;0,"Ineligible",IF(SUM(IF(AF128="Pass",1,0),IF(AH128="Pass",1,0),IF(AJ128="Pass",1,0),IF(AL128="Pass",1,0))=4,"Eligible","Pending"))</f>
        <v/>
      </c>
      <c r="AE128" s="26">
        <f>IF(COUNTA(AG128,AI128,AK128,AM128)=0,"",IF(SUM(IF(AG128="Fail",1,0),IF(AI128="Fail",1,0),IF(AK128="Fail",1,0),IF(AM128="Fail",1,0))&gt;0,"Ineligible",IF(SUM(IF(AG128="Pass",1,0),IF(AI128="Pass",1,0),IF(AK128="Pass",1,0),IF(AM128="Pass",1,0))=4,"Eligible","Pending")))</f>
        <v/>
      </c>
      <c r="AF128" s="14" t="inlineStr">
        <is>
          <t>Pass</t>
        </is>
      </c>
      <c r="AG128" s="27" t="n"/>
      <c r="AH128" s="14" t="inlineStr">
        <is>
          <t>Pending</t>
        </is>
      </c>
      <c r="AI128" s="27" t="n"/>
      <c r="AJ128" s="14" t="inlineStr">
        <is>
          <t>Pending</t>
        </is>
      </c>
      <c r="AK128" s="27" t="n"/>
      <c r="AL128" s="14" t="inlineStr">
        <is>
          <t>Pending</t>
        </is>
      </c>
      <c r="AM128" s="27" t="n"/>
      <c r="AN128" s="14" t="inlineStr">
        <is>
          <t>Image_Classification;Object_Detection</t>
        </is>
      </c>
      <c r="AO128" s="27" t="n"/>
      <c r="AP128" s="14" t="inlineStr">
        <is>
          <t>10.5281/zenodo.20581123</t>
        </is>
      </c>
      <c r="AQ128" s="27" t="n"/>
      <c r="AR128" s="14" t="inlineStr">
        <is>
          <t>PavSurface v1 describes 10,000 images, six distress categories and an onboard camera/strobe system; the archive is checksummed. Country, independent capture units, precise label schema and actual PMS measurements are not established.</t>
        </is>
      </c>
      <c r="AS128" s="27" t="n"/>
      <c r="AT128" s="14" t="inlineStr">
        <is>
          <t>https://zenodo.org/records/20581123</t>
        </is>
      </c>
      <c r="AU128" s="27" t="n"/>
      <c r="AV128" s="14" t="inlineStr">
        <is>
          <t>2026-09-07</t>
        </is>
      </c>
      <c r="AW128" s="27" t="n"/>
      <c r="AX128" s="27" t="n"/>
      <c r="AY128" s="14">
        <f>SUMIF(MCDM_Checks!$A$2:$A$1417,$A128,MCDM_Checks!$AR$2:$AR$1417)</f>
        <v/>
      </c>
      <c r="AZ128" s="14" t="inlineStr">
        <is>
          <t>G1: chosen release identity. G2: evaluator target/task not yet fixed. G3: no sample opened; rights may be unresolved. G4: no payload/ancestry leakage audit executed. All four gates must Pass for Eligible.</t>
        </is>
      </c>
    </row>
    <row r="129" ht="112" customHeight="1">
      <c r="A129" s="14" t="inlineStr">
        <is>
          <t>DS-128</t>
        </is>
      </c>
      <c r="B129" s="14" t="inlineStr">
        <is>
          <t>Road Condition Image Dataset</t>
        </is>
      </c>
      <c r="C129" s="14">
        <f>IF(I129=0,"Unrated",IF(I129=1,"Resolved","Provisional"))</f>
        <v/>
      </c>
      <c r="D129" s="26">
        <f>IF(K129=0,"",IF(AY129&lt;8,"Incomplete/invalid",IF(J129=0,"Unrated",IF(J129=1,"Resolved","Provisional"))))</f>
        <v/>
      </c>
      <c r="E129" s="57">
        <f>SUMIF(MCDM_Checks!$A$2:$A$1417,$A129,MCDM_Checks!$AB$2:$AB$1417)</f>
        <v/>
      </c>
      <c r="F129" s="58">
        <f>IF(AY129=8,SUMIF(MCDM_Checks!$A$2:$A$1417,$A129,MCDM_Checks!$AC$2:$AC$1417),"")</f>
        <v/>
      </c>
      <c r="G129" s="57">
        <f>SUMIF(MCDM_Checks!$A$2:$A$1417,$A129,MCDM_Checks!$AD$2:$AD$1417)</f>
        <v/>
      </c>
      <c r="H129" s="58">
        <f>IF(AY129=8,SUMIF(MCDM_Checks!$A$2:$A$1417,$A129,MCDM_Checks!$AE$2:$AE$1417),"")</f>
        <v/>
      </c>
      <c r="I129" s="55">
        <f>SUMIF(MCDM_Checks!$A$2:$A$1417,$A129,MCDM_Checks!$AF$2:$AF$1417)/100</f>
        <v/>
      </c>
      <c r="J129" s="56">
        <f>IF(AY129=8,SUMIF(MCDM_Checks!$A$2:$A$1417,$A129,MCDM_Checks!$AG$2:$AG$1417)/100,"")</f>
        <v/>
      </c>
      <c r="K129" s="56">
        <f>SUMIF(MCDM_Checks!$A$2:$A$1417,$A129,MCDM_Checks!$AS$2:$AS$1417)/40</f>
        <v/>
      </c>
      <c r="L129" s="59">
        <f>IF(AY129=8,F129-E129,"")</f>
        <v/>
      </c>
      <c r="M129" s="56">
        <f>IF(K129=0,"",SUMIF(MCDM_Checks!$A$2:$A$1417,$A129,MCDM_Checks!$AT$2:$AT$1417)/SUMIF(MCDM_Checks!$A$2:$A$1417,$A129,MCDM_Checks!$AS$2:$AS$1417))</f>
        <v/>
      </c>
      <c r="N129" s="14">
        <f>IFERROR(INDEX(MCDM_Checks!$T$2:$T$1417,MATCH($A129&amp;"|A",MCDM_Checks!$AU$2:$AU$1417,0)),"")</f>
        <v/>
      </c>
      <c r="O129" s="26">
        <f>IFERROR(INDEX(MCDM_Checks!$U$2:$U$1417,MATCH($A129&amp;"|A",MCDM_Checks!$AU$2:$AU$1417,0)),"")</f>
        <v/>
      </c>
      <c r="P129" s="14">
        <f>IFERROR(INDEX(MCDM_Checks!$T$2:$T$1417,MATCH($A129&amp;"|L",MCDM_Checks!$AU$2:$AU$1417,0)),"")</f>
        <v/>
      </c>
      <c r="Q129" s="26">
        <f>IFERROR(INDEX(MCDM_Checks!$U$2:$U$1417,MATCH($A129&amp;"|L",MCDM_Checks!$AU$2:$AU$1417,0)),"")</f>
        <v/>
      </c>
      <c r="R129" s="14">
        <f>IFERROR(INDEX(MCDM_Checks!$T$2:$T$1417,MATCH($A129&amp;"|D",MCDM_Checks!$AU$2:$AU$1417,0)),"")</f>
        <v/>
      </c>
      <c r="S129" s="26">
        <f>IFERROR(INDEX(MCDM_Checks!$U$2:$U$1417,MATCH($A129&amp;"|D",MCDM_Checks!$AU$2:$AU$1417,0)),"")</f>
        <v/>
      </c>
      <c r="T129" s="14">
        <f>IFERROR(INDEX(MCDM_Checks!$T$2:$T$1417,MATCH($A129&amp;"|C",MCDM_Checks!$AU$2:$AU$1417,0)),"")</f>
        <v/>
      </c>
      <c r="U129" s="26">
        <f>IFERROR(INDEX(MCDM_Checks!$U$2:$U$1417,MATCH($A129&amp;"|C",MCDM_Checks!$AU$2:$AU$1417,0)),"")</f>
        <v/>
      </c>
      <c r="V129" s="14">
        <f>IFERROR(INDEX(MCDM_Checks!$T$2:$T$1417,MATCH($A129&amp;"|R",MCDM_Checks!$AU$2:$AU$1417,0)),"")</f>
        <v/>
      </c>
      <c r="W129" s="26">
        <f>IFERROR(INDEX(MCDM_Checks!$U$2:$U$1417,MATCH($A129&amp;"|R",MCDM_Checks!$AU$2:$AU$1417,0)),"")</f>
        <v/>
      </c>
      <c r="X129" s="14">
        <f>IFERROR(INDEX(MCDM_Checks!$T$2:$T$1417,MATCH($A129&amp;"|M",MCDM_Checks!$AU$2:$AU$1417,0)),"")</f>
        <v/>
      </c>
      <c r="Y129" s="26">
        <f>IFERROR(INDEX(MCDM_Checks!$U$2:$U$1417,MATCH($A129&amp;"|M",MCDM_Checks!$AU$2:$AU$1417,0)),"")</f>
        <v/>
      </c>
      <c r="Z129" s="14">
        <f>IFERROR(INDEX(MCDM_Checks!$T$2:$T$1417,MATCH($A129&amp;"|V",MCDM_Checks!$AU$2:$AU$1417,0)),"")</f>
        <v/>
      </c>
      <c r="AA129" s="26">
        <f>IFERROR(INDEX(MCDM_Checks!$U$2:$U$1417,MATCH($A129&amp;"|V",MCDM_Checks!$AU$2:$AU$1417,0)),"")</f>
        <v/>
      </c>
      <c r="AB129" s="14">
        <f>IFERROR(INDEX(MCDM_Checks!$T$2:$T$1417,MATCH($A129&amp;"|E",MCDM_Checks!$AU$2:$AU$1417,0)),"")</f>
        <v/>
      </c>
      <c r="AC129" s="26">
        <f>IFERROR(INDEX(MCDM_Checks!$U$2:$U$1417,MATCH($A129&amp;"|E",MCDM_Checks!$AU$2:$AU$1417,0)),"")</f>
        <v/>
      </c>
      <c r="AD129" s="14">
        <f>IF(SUM(IF(AF129="Fail",1,0),IF(AH129="Fail",1,0),IF(AJ129="Fail",1,0),IF(AL129="Fail",1,0))&gt;0,"Ineligible",IF(SUM(IF(AF129="Pass",1,0),IF(AH129="Pass",1,0),IF(AJ129="Pass",1,0),IF(AL129="Pass",1,0))=4,"Eligible","Pending"))</f>
        <v/>
      </c>
      <c r="AE129" s="26">
        <f>IF(COUNTA(AG129,AI129,AK129,AM129)=0,"",IF(SUM(IF(AG129="Fail",1,0),IF(AI129="Fail",1,0),IF(AK129="Fail",1,0),IF(AM129="Fail",1,0))&gt;0,"Ineligible",IF(SUM(IF(AG129="Pass",1,0),IF(AI129="Pass",1,0),IF(AK129="Pass",1,0),IF(AM129="Pass",1,0))=4,"Eligible","Pending")))</f>
        <v/>
      </c>
      <c r="AF129" s="14" t="inlineStr">
        <is>
          <t>Pass</t>
        </is>
      </c>
      <c r="AG129" s="27" t="n"/>
      <c r="AH129" s="14" t="inlineStr">
        <is>
          <t>Pending</t>
        </is>
      </c>
      <c r="AI129" s="27" t="n"/>
      <c r="AJ129" s="14" t="inlineStr">
        <is>
          <t>Pending</t>
        </is>
      </c>
      <c r="AK129" s="27" t="n"/>
      <c r="AL129" s="14" t="inlineStr">
        <is>
          <t>Pending</t>
        </is>
      </c>
      <c r="AM129" s="27" t="n"/>
      <c r="AN129" s="14" t="inlineStr">
        <is>
          <t>Anomaly_Detection</t>
        </is>
      </c>
      <c r="AO129" s="27" t="n"/>
      <c r="AP129" s="14" t="inlineStr">
        <is>
          <t>10.5281/zenodo.7681876</t>
        </is>
      </c>
      <c r="AQ129" s="27" t="n"/>
      <c r="AR129" s="14" t="inlineStr">
        <is>
          <t>Road Condition Image Dataset provides checksummed image archives, with camera captures and LiDAR-rendered images from a mapping vehicle. No license or pavement target schema is established; the linked code needs review before test-readiness credit.</t>
        </is>
      </c>
      <c r="AS129" s="27" t="n"/>
      <c r="AT129" s="14" t="inlineStr">
        <is>
          <t>https://zenodo.org/records/7681876</t>
        </is>
      </c>
      <c r="AU129" s="27" t="n"/>
      <c r="AV129" s="14" t="inlineStr">
        <is>
          <t>2026-09-07</t>
        </is>
      </c>
      <c r="AW129" s="27" t="n"/>
      <c r="AX129" s="27" t="n"/>
      <c r="AY129" s="14">
        <f>SUMIF(MCDM_Checks!$A$2:$A$1417,$A129,MCDM_Checks!$AR$2:$AR$1417)</f>
        <v/>
      </c>
      <c r="AZ129" s="14" t="inlineStr">
        <is>
          <t>G1: chosen release identity. G2: evaluator target/task not yet fixed. G3: no sample opened; rights may be unresolved. G4: no payload/ancestry leakage audit executed. All four gates must Pass for Eligible.</t>
        </is>
      </c>
    </row>
    <row r="130" ht="112" customHeight="1">
      <c r="A130" s="14" t="inlineStr">
        <is>
          <t>DS-129</t>
        </is>
      </c>
      <c r="B130" s="14" t="inlineStr">
        <is>
          <t>Road Damage Dataset: Potholes, Cracks and Manholes (Arcioni)</t>
        </is>
      </c>
      <c r="C130" s="14">
        <f>IF(I130=0,"Unrated",IF(I130=1,"Resolved","Provisional"))</f>
        <v/>
      </c>
      <c r="D130" s="26">
        <f>IF(K130=0,"",IF(AY130&lt;8,"Incomplete/invalid",IF(J130=0,"Unrated",IF(J130=1,"Resolved","Provisional"))))</f>
        <v/>
      </c>
      <c r="E130" s="57">
        <f>SUMIF(MCDM_Checks!$A$2:$A$1417,$A130,MCDM_Checks!$AB$2:$AB$1417)</f>
        <v/>
      </c>
      <c r="F130" s="58">
        <f>IF(AY130=8,SUMIF(MCDM_Checks!$A$2:$A$1417,$A130,MCDM_Checks!$AC$2:$AC$1417),"")</f>
        <v/>
      </c>
      <c r="G130" s="57">
        <f>SUMIF(MCDM_Checks!$A$2:$A$1417,$A130,MCDM_Checks!$AD$2:$AD$1417)</f>
        <v/>
      </c>
      <c r="H130" s="58">
        <f>IF(AY130=8,SUMIF(MCDM_Checks!$A$2:$A$1417,$A130,MCDM_Checks!$AE$2:$AE$1417),"")</f>
        <v/>
      </c>
      <c r="I130" s="55">
        <f>SUMIF(MCDM_Checks!$A$2:$A$1417,$A130,MCDM_Checks!$AF$2:$AF$1417)/100</f>
        <v/>
      </c>
      <c r="J130" s="56">
        <f>IF(AY130=8,SUMIF(MCDM_Checks!$A$2:$A$1417,$A130,MCDM_Checks!$AG$2:$AG$1417)/100,"")</f>
        <v/>
      </c>
      <c r="K130" s="56">
        <f>SUMIF(MCDM_Checks!$A$2:$A$1417,$A130,MCDM_Checks!$AS$2:$AS$1417)/40</f>
        <v/>
      </c>
      <c r="L130" s="59">
        <f>IF(AY130=8,F130-E130,"")</f>
        <v/>
      </c>
      <c r="M130" s="56">
        <f>IF(K130=0,"",SUMIF(MCDM_Checks!$A$2:$A$1417,$A130,MCDM_Checks!$AT$2:$AT$1417)/SUMIF(MCDM_Checks!$A$2:$A$1417,$A130,MCDM_Checks!$AS$2:$AS$1417))</f>
        <v/>
      </c>
      <c r="N130" s="14">
        <f>IFERROR(INDEX(MCDM_Checks!$T$2:$T$1417,MATCH($A130&amp;"|A",MCDM_Checks!$AU$2:$AU$1417,0)),"")</f>
        <v/>
      </c>
      <c r="O130" s="26">
        <f>IFERROR(INDEX(MCDM_Checks!$U$2:$U$1417,MATCH($A130&amp;"|A",MCDM_Checks!$AU$2:$AU$1417,0)),"")</f>
        <v/>
      </c>
      <c r="P130" s="14">
        <f>IFERROR(INDEX(MCDM_Checks!$T$2:$T$1417,MATCH($A130&amp;"|L",MCDM_Checks!$AU$2:$AU$1417,0)),"")</f>
        <v/>
      </c>
      <c r="Q130" s="26">
        <f>IFERROR(INDEX(MCDM_Checks!$U$2:$U$1417,MATCH($A130&amp;"|L",MCDM_Checks!$AU$2:$AU$1417,0)),"")</f>
        <v/>
      </c>
      <c r="R130" s="14">
        <f>IFERROR(INDEX(MCDM_Checks!$T$2:$T$1417,MATCH($A130&amp;"|D",MCDM_Checks!$AU$2:$AU$1417,0)),"")</f>
        <v/>
      </c>
      <c r="S130" s="26">
        <f>IFERROR(INDEX(MCDM_Checks!$U$2:$U$1417,MATCH($A130&amp;"|D",MCDM_Checks!$AU$2:$AU$1417,0)),"")</f>
        <v/>
      </c>
      <c r="T130" s="14">
        <f>IFERROR(INDEX(MCDM_Checks!$T$2:$T$1417,MATCH($A130&amp;"|C",MCDM_Checks!$AU$2:$AU$1417,0)),"")</f>
        <v/>
      </c>
      <c r="U130" s="26">
        <f>IFERROR(INDEX(MCDM_Checks!$U$2:$U$1417,MATCH($A130&amp;"|C",MCDM_Checks!$AU$2:$AU$1417,0)),"")</f>
        <v/>
      </c>
      <c r="V130" s="14">
        <f>IFERROR(INDEX(MCDM_Checks!$T$2:$T$1417,MATCH($A130&amp;"|R",MCDM_Checks!$AU$2:$AU$1417,0)),"")</f>
        <v/>
      </c>
      <c r="W130" s="26">
        <f>IFERROR(INDEX(MCDM_Checks!$U$2:$U$1417,MATCH($A130&amp;"|R",MCDM_Checks!$AU$2:$AU$1417,0)),"")</f>
        <v/>
      </c>
      <c r="X130" s="14">
        <f>IFERROR(INDEX(MCDM_Checks!$T$2:$T$1417,MATCH($A130&amp;"|M",MCDM_Checks!$AU$2:$AU$1417,0)),"")</f>
        <v/>
      </c>
      <c r="Y130" s="26">
        <f>IFERROR(INDEX(MCDM_Checks!$U$2:$U$1417,MATCH($A130&amp;"|M",MCDM_Checks!$AU$2:$AU$1417,0)),"")</f>
        <v/>
      </c>
      <c r="Z130" s="14">
        <f>IFERROR(INDEX(MCDM_Checks!$T$2:$T$1417,MATCH($A130&amp;"|V",MCDM_Checks!$AU$2:$AU$1417,0)),"")</f>
        <v/>
      </c>
      <c r="AA130" s="26">
        <f>IFERROR(INDEX(MCDM_Checks!$U$2:$U$1417,MATCH($A130&amp;"|V",MCDM_Checks!$AU$2:$AU$1417,0)),"")</f>
        <v/>
      </c>
      <c r="AB130" s="14">
        <f>IFERROR(INDEX(MCDM_Checks!$T$2:$T$1417,MATCH($A130&amp;"|E",MCDM_Checks!$AU$2:$AU$1417,0)),"")</f>
        <v/>
      </c>
      <c r="AC130" s="26">
        <f>IFERROR(INDEX(MCDM_Checks!$U$2:$U$1417,MATCH($A130&amp;"|E",MCDM_Checks!$AU$2:$AU$1417,0)),"")</f>
        <v/>
      </c>
      <c r="AD130" s="14">
        <f>IF(SUM(IF(AF130="Fail",1,0),IF(AH130="Fail",1,0),IF(AJ130="Fail",1,0),IF(AL130="Fail",1,0))&gt;0,"Ineligible",IF(SUM(IF(AF130="Pass",1,0),IF(AH130="Pass",1,0),IF(AJ130="Pass",1,0),IF(AL130="Pass",1,0))=4,"Eligible","Pending"))</f>
        <v/>
      </c>
      <c r="AE130" s="26">
        <f>IF(COUNTA(AG130,AI130,AK130,AM130)=0,"",IF(SUM(IF(AG130="Fail",1,0),IF(AI130="Fail",1,0),IF(AK130="Fail",1,0),IF(AM130="Fail",1,0))&gt;0,"Ineligible",IF(SUM(IF(AG130="Pass",1,0),IF(AI130="Pass",1,0),IF(AK130="Pass",1,0),IF(AM130="Pass",1,0))=4,"Eligible","Pending")))</f>
        <v/>
      </c>
      <c r="AF130" s="14" t="inlineStr">
        <is>
          <t>Pass</t>
        </is>
      </c>
      <c r="AG130" s="27" t="n"/>
      <c r="AH130" s="14" t="inlineStr">
        <is>
          <t>Pending</t>
        </is>
      </c>
      <c r="AI130" s="27" t="n"/>
      <c r="AJ130" s="14" t="inlineStr">
        <is>
          <t>Pending</t>
        </is>
      </c>
      <c r="AK130" s="27" t="n"/>
      <c r="AL130" s="14" t="inlineStr">
        <is>
          <t>Pending</t>
        </is>
      </c>
      <c r="AM130" s="27" t="n"/>
      <c r="AN130" s="14" t="inlineStr">
        <is>
          <t>Object_Detection;Instance_Segmentation;Oriented_Bounding_Box_Detection [Claude] | Object detection;Cross-device generalisation [Claude] | Object detection;Benchmarking [GPT]</t>
        </is>
      </c>
      <c r="AO130" s="27" t="n"/>
      <c r="AP130" s="14" t="inlineStr">
        <is>
          <t>10.5281/zenodo.18528034</t>
        </is>
      </c>
      <c r="AQ130" s="27" t="n"/>
      <c r="AR130" s="14" t="inlineStr">
        <is>
          <t>Arcioni's Zenodo release specifies three classes, polygon/YOLO/COCO coordinates, conversion scripts and Italian GoPro/phone capture. Use canonical CC BY rather than the conflicting mirror MIT assertion. Counts, QA and fixed group splits remain unresolved.</t>
        </is>
      </c>
      <c r="AS130" s="27" t="n"/>
      <c r="AT130" s="14" t="inlineStr">
        <is>
          <t>https://zenodo.org/records/18528034</t>
        </is>
      </c>
      <c r="AU130" s="27" t="n"/>
      <c r="AV130" s="14" t="inlineStr">
        <is>
          <t>2026-09-07</t>
        </is>
      </c>
      <c r="AW130" s="27" t="n"/>
      <c r="AX130" s="27" t="n"/>
      <c r="AY130" s="14">
        <f>SUMIF(MCDM_Checks!$A$2:$A$1417,$A130,MCDM_Checks!$AR$2:$AR$1417)</f>
        <v/>
      </c>
      <c r="AZ130" s="14" t="inlineStr">
        <is>
          <t>G1: chosen release identity. G2: evaluator target/task not yet fixed. G3: no sample opened; rights may be unresolved. G4: no payload/ancestry leakage audit executed. All four gates must Pass for Eligible.</t>
        </is>
      </c>
    </row>
    <row r="131" ht="112" customHeight="1">
      <c r="A131" s="14" t="inlineStr">
        <is>
          <t>DS-130</t>
        </is>
      </c>
      <c r="B131" s="14" t="inlineStr">
        <is>
          <t>RoadAb-India 2026: A Multi-Layer Road Abnormality Dataset with Object Annotations, Severity Labels, and Geospatial Context</t>
        </is>
      </c>
      <c r="C131" s="14">
        <f>IF(I131=0,"Unrated",IF(I131=1,"Resolved","Provisional"))</f>
        <v/>
      </c>
      <c r="D131" s="26">
        <f>IF(K131=0,"",IF(AY131&lt;8,"Incomplete/invalid",IF(J131=0,"Unrated",IF(J131=1,"Resolved","Provisional"))))</f>
        <v/>
      </c>
      <c r="E131" s="57">
        <f>SUMIF(MCDM_Checks!$A$2:$A$1417,$A131,MCDM_Checks!$AB$2:$AB$1417)</f>
        <v/>
      </c>
      <c r="F131" s="58">
        <f>IF(AY131=8,SUMIF(MCDM_Checks!$A$2:$A$1417,$A131,MCDM_Checks!$AC$2:$AC$1417),"")</f>
        <v/>
      </c>
      <c r="G131" s="57">
        <f>SUMIF(MCDM_Checks!$A$2:$A$1417,$A131,MCDM_Checks!$AD$2:$AD$1417)</f>
        <v/>
      </c>
      <c r="H131" s="58">
        <f>IF(AY131=8,SUMIF(MCDM_Checks!$A$2:$A$1417,$A131,MCDM_Checks!$AE$2:$AE$1417),"")</f>
        <v/>
      </c>
      <c r="I131" s="55">
        <f>SUMIF(MCDM_Checks!$A$2:$A$1417,$A131,MCDM_Checks!$AF$2:$AF$1417)/100</f>
        <v/>
      </c>
      <c r="J131" s="56">
        <f>IF(AY131=8,SUMIF(MCDM_Checks!$A$2:$A$1417,$A131,MCDM_Checks!$AG$2:$AG$1417)/100,"")</f>
        <v/>
      </c>
      <c r="K131" s="56">
        <f>SUMIF(MCDM_Checks!$A$2:$A$1417,$A131,MCDM_Checks!$AS$2:$AS$1417)/40</f>
        <v/>
      </c>
      <c r="L131" s="59">
        <f>IF(AY131=8,F131-E131,"")</f>
        <v/>
      </c>
      <c r="M131" s="56">
        <f>IF(K131=0,"",SUMIF(MCDM_Checks!$A$2:$A$1417,$A131,MCDM_Checks!$AT$2:$AT$1417)/SUMIF(MCDM_Checks!$A$2:$A$1417,$A131,MCDM_Checks!$AS$2:$AS$1417))</f>
        <v/>
      </c>
      <c r="N131" s="14">
        <f>IFERROR(INDEX(MCDM_Checks!$T$2:$T$1417,MATCH($A131&amp;"|A",MCDM_Checks!$AU$2:$AU$1417,0)),"")</f>
        <v/>
      </c>
      <c r="O131" s="26">
        <f>IFERROR(INDEX(MCDM_Checks!$U$2:$U$1417,MATCH($A131&amp;"|A",MCDM_Checks!$AU$2:$AU$1417,0)),"")</f>
        <v/>
      </c>
      <c r="P131" s="14">
        <f>IFERROR(INDEX(MCDM_Checks!$T$2:$T$1417,MATCH($A131&amp;"|L",MCDM_Checks!$AU$2:$AU$1417,0)),"")</f>
        <v/>
      </c>
      <c r="Q131" s="26">
        <f>IFERROR(INDEX(MCDM_Checks!$U$2:$U$1417,MATCH($A131&amp;"|L",MCDM_Checks!$AU$2:$AU$1417,0)),"")</f>
        <v/>
      </c>
      <c r="R131" s="14">
        <f>IFERROR(INDEX(MCDM_Checks!$T$2:$T$1417,MATCH($A131&amp;"|D",MCDM_Checks!$AU$2:$AU$1417,0)),"")</f>
        <v/>
      </c>
      <c r="S131" s="26">
        <f>IFERROR(INDEX(MCDM_Checks!$U$2:$U$1417,MATCH($A131&amp;"|D",MCDM_Checks!$AU$2:$AU$1417,0)),"")</f>
        <v/>
      </c>
      <c r="T131" s="14">
        <f>IFERROR(INDEX(MCDM_Checks!$T$2:$T$1417,MATCH($A131&amp;"|C",MCDM_Checks!$AU$2:$AU$1417,0)),"")</f>
        <v/>
      </c>
      <c r="U131" s="26">
        <f>IFERROR(INDEX(MCDM_Checks!$U$2:$U$1417,MATCH($A131&amp;"|C",MCDM_Checks!$AU$2:$AU$1417,0)),"")</f>
        <v/>
      </c>
      <c r="V131" s="14">
        <f>IFERROR(INDEX(MCDM_Checks!$T$2:$T$1417,MATCH($A131&amp;"|R",MCDM_Checks!$AU$2:$AU$1417,0)),"")</f>
        <v/>
      </c>
      <c r="W131" s="26">
        <f>IFERROR(INDEX(MCDM_Checks!$U$2:$U$1417,MATCH($A131&amp;"|R",MCDM_Checks!$AU$2:$AU$1417,0)),"")</f>
        <v/>
      </c>
      <c r="X131" s="14">
        <f>IFERROR(INDEX(MCDM_Checks!$T$2:$T$1417,MATCH($A131&amp;"|M",MCDM_Checks!$AU$2:$AU$1417,0)),"")</f>
        <v/>
      </c>
      <c r="Y131" s="26">
        <f>IFERROR(INDEX(MCDM_Checks!$U$2:$U$1417,MATCH($A131&amp;"|M",MCDM_Checks!$AU$2:$AU$1417,0)),"")</f>
        <v/>
      </c>
      <c r="Z131" s="14">
        <f>IFERROR(INDEX(MCDM_Checks!$T$2:$T$1417,MATCH($A131&amp;"|V",MCDM_Checks!$AU$2:$AU$1417,0)),"")</f>
        <v/>
      </c>
      <c r="AA131" s="26">
        <f>IFERROR(INDEX(MCDM_Checks!$U$2:$U$1417,MATCH($A131&amp;"|V",MCDM_Checks!$AU$2:$AU$1417,0)),"")</f>
        <v/>
      </c>
      <c r="AB131" s="14">
        <f>IFERROR(INDEX(MCDM_Checks!$T$2:$T$1417,MATCH($A131&amp;"|E",MCDM_Checks!$AU$2:$AU$1417,0)),"")</f>
        <v/>
      </c>
      <c r="AC131" s="26">
        <f>IFERROR(INDEX(MCDM_Checks!$U$2:$U$1417,MATCH($A131&amp;"|E",MCDM_Checks!$AU$2:$AU$1417,0)),"")</f>
        <v/>
      </c>
      <c r="AD131" s="14">
        <f>IF(SUM(IF(AF131="Fail",1,0),IF(AH131="Fail",1,0),IF(AJ131="Fail",1,0),IF(AL131="Fail",1,0))&gt;0,"Ineligible",IF(SUM(IF(AF131="Pass",1,0),IF(AH131="Pass",1,0),IF(AJ131="Pass",1,0),IF(AL131="Pass",1,0))=4,"Eligible","Pending"))</f>
        <v/>
      </c>
      <c r="AE131" s="26">
        <f>IF(COUNTA(AG131,AI131,AK131,AM131)=0,"",IF(SUM(IF(AG131="Fail",1,0),IF(AI131="Fail",1,0),IF(AK131="Fail",1,0),IF(AM131="Fail",1,0))&gt;0,"Ineligible",IF(SUM(IF(AG131="Pass",1,0),IF(AI131="Pass",1,0),IF(AK131="Pass",1,0),IF(AM131="Pass",1,0))=4,"Eligible","Pending")))</f>
        <v/>
      </c>
      <c r="AF131" s="14" t="inlineStr">
        <is>
          <t>Pass</t>
        </is>
      </c>
      <c r="AG131" s="27" t="n"/>
      <c r="AH131" s="14" t="inlineStr">
        <is>
          <t>Pending</t>
        </is>
      </c>
      <c r="AI131" s="27" t="n"/>
      <c r="AJ131" s="14" t="inlineStr">
        <is>
          <t>Pending</t>
        </is>
      </c>
      <c r="AK131" s="27" t="n"/>
      <c r="AL131" s="14" t="inlineStr">
        <is>
          <t>Pending</t>
        </is>
      </c>
      <c r="AM131" s="27" t="n"/>
      <c r="AN131" s="14" t="inlineStr">
        <is>
          <t>Object_Detection;Multi_Label_Classification;Severity_Prediction;Metadata_Aware_Learning</t>
        </is>
      </c>
      <c r="AO131" s="27" t="n"/>
      <c r="AP131" s="14" t="inlineStr">
        <is>
          <t>10.5281/zenodo.21701636</t>
        </is>
      </c>
      <c r="AQ131" s="27" t="n"/>
      <c r="AR131" s="14" t="inlineStr">
        <is>
          <t>RoadAb-India v1.0.0 describes four linked metadata layers, six abnormality classes, negatives and repeated-view grouping. Files are restricted with no usable request route shown. Documentation assertions do not prove payload availability, fixed membership or successful leakage checks; qualitative severity lacks a verified engineering measurement method.</t>
        </is>
      </c>
      <c r="AS131" s="27" t="n"/>
      <c r="AT131" s="14" t="inlineStr">
        <is>
          <t>https://zenodo.org/records/21701636</t>
        </is>
      </c>
      <c r="AU131" s="27" t="n"/>
      <c r="AV131" s="14" t="inlineStr">
        <is>
          <t>2026-09-07</t>
        </is>
      </c>
      <c r="AW131" s="27" t="n"/>
      <c r="AX131" s="27" t="n"/>
      <c r="AY131" s="14">
        <f>SUMIF(MCDM_Checks!$A$2:$A$1417,$A131,MCDM_Checks!$AR$2:$AR$1417)</f>
        <v/>
      </c>
      <c r="AZ131" s="14" t="inlineStr">
        <is>
          <t>G1: chosen release identity. G2: evaluator target/task not yet fixed. G3: no sample opened; rights may be unresolved. G4: no payload/ancestry leakage audit executed. All four gates must Pass for Eligible.</t>
        </is>
      </c>
    </row>
    <row r="132" ht="112" customHeight="1">
      <c r="A132" s="14" t="inlineStr">
        <is>
          <t>DS-131</t>
        </is>
      </c>
      <c r="B132" s="14" t="inlineStr">
        <is>
          <t>RoadDefects-ISeg: Dataset for Instance Segmentation of Road Surface Defects</t>
        </is>
      </c>
      <c r="C132" s="14">
        <f>IF(I132=0,"Unrated",IF(I132=1,"Resolved","Provisional"))</f>
        <v/>
      </c>
      <c r="D132" s="26">
        <f>IF(K132=0,"",IF(AY132&lt;8,"Incomplete/invalid",IF(J132=0,"Unrated",IF(J132=1,"Resolved","Provisional"))))</f>
        <v/>
      </c>
      <c r="E132" s="57">
        <f>SUMIF(MCDM_Checks!$A$2:$A$1417,$A132,MCDM_Checks!$AB$2:$AB$1417)</f>
        <v/>
      </c>
      <c r="F132" s="58">
        <f>IF(AY132=8,SUMIF(MCDM_Checks!$A$2:$A$1417,$A132,MCDM_Checks!$AC$2:$AC$1417),"")</f>
        <v/>
      </c>
      <c r="G132" s="57">
        <f>SUMIF(MCDM_Checks!$A$2:$A$1417,$A132,MCDM_Checks!$AD$2:$AD$1417)</f>
        <v/>
      </c>
      <c r="H132" s="58">
        <f>IF(AY132=8,SUMIF(MCDM_Checks!$A$2:$A$1417,$A132,MCDM_Checks!$AE$2:$AE$1417),"")</f>
        <v/>
      </c>
      <c r="I132" s="55">
        <f>SUMIF(MCDM_Checks!$A$2:$A$1417,$A132,MCDM_Checks!$AF$2:$AF$1417)/100</f>
        <v/>
      </c>
      <c r="J132" s="56">
        <f>IF(AY132=8,SUMIF(MCDM_Checks!$A$2:$A$1417,$A132,MCDM_Checks!$AG$2:$AG$1417)/100,"")</f>
        <v/>
      </c>
      <c r="K132" s="56">
        <f>SUMIF(MCDM_Checks!$A$2:$A$1417,$A132,MCDM_Checks!$AS$2:$AS$1417)/40</f>
        <v/>
      </c>
      <c r="L132" s="59">
        <f>IF(AY132=8,F132-E132,"")</f>
        <v/>
      </c>
      <c r="M132" s="56">
        <f>IF(K132=0,"",SUMIF(MCDM_Checks!$A$2:$A$1417,$A132,MCDM_Checks!$AT$2:$AT$1417)/SUMIF(MCDM_Checks!$A$2:$A$1417,$A132,MCDM_Checks!$AS$2:$AS$1417))</f>
        <v/>
      </c>
      <c r="N132" s="14">
        <f>IFERROR(INDEX(MCDM_Checks!$T$2:$T$1417,MATCH($A132&amp;"|A",MCDM_Checks!$AU$2:$AU$1417,0)),"")</f>
        <v/>
      </c>
      <c r="O132" s="26">
        <f>IFERROR(INDEX(MCDM_Checks!$U$2:$U$1417,MATCH($A132&amp;"|A",MCDM_Checks!$AU$2:$AU$1417,0)),"")</f>
        <v/>
      </c>
      <c r="P132" s="14">
        <f>IFERROR(INDEX(MCDM_Checks!$T$2:$T$1417,MATCH($A132&amp;"|L",MCDM_Checks!$AU$2:$AU$1417,0)),"")</f>
        <v/>
      </c>
      <c r="Q132" s="26">
        <f>IFERROR(INDEX(MCDM_Checks!$U$2:$U$1417,MATCH($A132&amp;"|L",MCDM_Checks!$AU$2:$AU$1417,0)),"")</f>
        <v/>
      </c>
      <c r="R132" s="14">
        <f>IFERROR(INDEX(MCDM_Checks!$T$2:$T$1417,MATCH($A132&amp;"|D",MCDM_Checks!$AU$2:$AU$1417,0)),"")</f>
        <v/>
      </c>
      <c r="S132" s="26">
        <f>IFERROR(INDEX(MCDM_Checks!$U$2:$U$1417,MATCH($A132&amp;"|D",MCDM_Checks!$AU$2:$AU$1417,0)),"")</f>
        <v/>
      </c>
      <c r="T132" s="14">
        <f>IFERROR(INDEX(MCDM_Checks!$T$2:$T$1417,MATCH($A132&amp;"|C",MCDM_Checks!$AU$2:$AU$1417,0)),"")</f>
        <v/>
      </c>
      <c r="U132" s="26">
        <f>IFERROR(INDEX(MCDM_Checks!$U$2:$U$1417,MATCH($A132&amp;"|C",MCDM_Checks!$AU$2:$AU$1417,0)),"")</f>
        <v/>
      </c>
      <c r="V132" s="14">
        <f>IFERROR(INDEX(MCDM_Checks!$T$2:$T$1417,MATCH($A132&amp;"|R",MCDM_Checks!$AU$2:$AU$1417,0)),"")</f>
        <v/>
      </c>
      <c r="W132" s="26">
        <f>IFERROR(INDEX(MCDM_Checks!$U$2:$U$1417,MATCH($A132&amp;"|R",MCDM_Checks!$AU$2:$AU$1417,0)),"")</f>
        <v/>
      </c>
      <c r="X132" s="14">
        <f>IFERROR(INDEX(MCDM_Checks!$T$2:$T$1417,MATCH($A132&amp;"|M",MCDM_Checks!$AU$2:$AU$1417,0)),"")</f>
        <v/>
      </c>
      <c r="Y132" s="26">
        <f>IFERROR(INDEX(MCDM_Checks!$U$2:$U$1417,MATCH($A132&amp;"|M",MCDM_Checks!$AU$2:$AU$1417,0)),"")</f>
        <v/>
      </c>
      <c r="Z132" s="14">
        <f>IFERROR(INDEX(MCDM_Checks!$T$2:$T$1417,MATCH($A132&amp;"|V",MCDM_Checks!$AU$2:$AU$1417,0)),"")</f>
        <v/>
      </c>
      <c r="AA132" s="26">
        <f>IFERROR(INDEX(MCDM_Checks!$U$2:$U$1417,MATCH($A132&amp;"|V",MCDM_Checks!$AU$2:$AU$1417,0)),"")</f>
        <v/>
      </c>
      <c r="AB132" s="14">
        <f>IFERROR(INDEX(MCDM_Checks!$T$2:$T$1417,MATCH($A132&amp;"|E",MCDM_Checks!$AU$2:$AU$1417,0)),"")</f>
        <v/>
      </c>
      <c r="AC132" s="26">
        <f>IFERROR(INDEX(MCDM_Checks!$U$2:$U$1417,MATCH($A132&amp;"|E",MCDM_Checks!$AU$2:$AU$1417,0)),"")</f>
        <v/>
      </c>
      <c r="AD132" s="14">
        <f>IF(SUM(IF(AF132="Fail",1,0),IF(AH132="Fail",1,0),IF(AJ132="Fail",1,0),IF(AL132="Fail",1,0))&gt;0,"Ineligible",IF(SUM(IF(AF132="Pass",1,0),IF(AH132="Pass",1,0),IF(AJ132="Pass",1,0),IF(AL132="Pass",1,0))=4,"Eligible","Pending"))</f>
        <v/>
      </c>
      <c r="AE132" s="26">
        <f>IF(COUNTA(AG132,AI132,AK132,AM132)=0,"",IF(SUM(IF(AG132="Fail",1,0),IF(AI132="Fail",1,0),IF(AK132="Fail",1,0),IF(AM132="Fail",1,0))&gt;0,"Ineligible",IF(SUM(IF(AG132="Pass",1,0),IF(AI132="Pass",1,0),IF(AK132="Pass",1,0),IF(AM132="Pass",1,0))=4,"Eligible","Pending")))</f>
        <v/>
      </c>
      <c r="AF132" s="14" t="inlineStr">
        <is>
          <t>Pass</t>
        </is>
      </c>
      <c r="AG132" s="27" t="n"/>
      <c r="AH132" s="14" t="inlineStr">
        <is>
          <t>Pending</t>
        </is>
      </c>
      <c r="AI132" s="27" t="n"/>
      <c r="AJ132" s="14" t="inlineStr">
        <is>
          <t>Pending</t>
        </is>
      </c>
      <c r="AK132" s="27" t="n"/>
      <c r="AL132" s="14" t="inlineStr">
        <is>
          <t>Pending</t>
        </is>
      </c>
      <c r="AM132" s="27" t="n"/>
      <c r="AN132" s="14" t="inlineStr">
        <is>
          <t>Instance_Segmentation [Claude] | Instance segmentation;Object detection [GPT]</t>
        </is>
      </c>
      <c r="AO132" s="27" t="n"/>
      <c r="AP132" s="14" t="inlineStr">
        <is>
          <t>10.5281/zenodo.17194814</t>
        </is>
      </c>
      <c r="AQ132" s="27" t="n"/>
      <c r="AR132" s="14" t="inlineStr">
        <is>
          <t>RoadDefects-ISeg manually reannotates four named parent datasets, 250 images per class, into segmentation. CC BY terms conflict with research-only wording; original component licenses need verification. Lane and speed-breaker targets are not distress measurements.</t>
        </is>
      </c>
      <c r="AS132" s="27" t="n"/>
      <c r="AT132" s="14" t="inlineStr">
        <is>
          <t>https://zenodo.org/records/17194814</t>
        </is>
      </c>
      <c r="AU132" s="27" t="n"/>
      <c r="AV132" s="14" t="inlineStr">
        <is>
          <t>2026-09-07</t>
        </is>
      </c>
      <c r="AW132" s="27" t="n"/>
      <c r="AX132" s="27" t="n"/>
      <c r="AY132" s="14">
        <f>SUMIF(MCDM_Checks!$A$2:$A$1417,$A132,MCDM_Checks!$AR$2:$AR$1417)</f>
        <v/>
      </c>
      <c r="AZ132" s="14" t="inlineStr">
        <is>
          <t>G1: chosen release identity. G2: evaluator target/task not yet fixed. G3: no sample opened; rights may be unresolved. G4: no payload/ancestry leakage audit executed. All four gates must Pass for Eligible.</t>
        </is>
      </c>
    </row>
    <row r="133" ht="112" customHeight="1">
      <c r="A133" s="14" t="inlineStr">
        <is>
          <t>DS-132</t>
        </is>
      </c>
      <c r="B133" s="14" t="inlineStr">
        <is>
          <t>UAV Road Defect Segmentation Dataset (RDD2022-derived)</t>
        </is>
      </c>
      <c r="C133" s="14">
        <f>IF(I133=0,"Unrated",IF(I133=1,"Resolved","Provisional"))</f>
        <v/>
      </c>
      <c r="D133" s="26">
        <f>IF(K133=0,"",IF(AY133&lt;8,"Incomplete/invalid",IF(J133=0,"Unrated",IF(J133=1,"Resolved","Provisional"))))</f>
        <v/>
      </c>
      <c r="E133" s="57">
        <f>SUMIF(MCDM_Checks!$A$2:$A$1417,$A133,MCDM_Checks!$AB$2:$AB$1417)</f>
        <v/>
      </c>
      <c r="F133" s="58">
        <f>IF(AY133=8,SUMIF(MCDM_Checks!$A$2:$A$1417,$A133,MCDM_Checks!$AC$2:$AC$1417),"")</f>
        <v/>
      </c>
      <c r="G133" s="57">
        <f>SUMIF(MCDM_Checks!$A$2:$A$1417,$A133,MCDM_Checks!$AD$2:$AD$1417)</f>
        <v/>
      </c>
      <c r="H133" s="58">
        <f>IF(AY133=8,SUMIF(MCDM_Checks!$A$2:$A$1417,$A133,MCDM_Checks!$AE$2:$AE$1417),"")</f>
        <v/>
      </c>
      <c r="I133" s="55">
        <f>SUMIF(MCDM_Checks!$A$2:$A$1417,$A133,MCDM_Checks!$AF$2:$AF$1417)/100</f>
        <v/>
      </c>
      <c r="J133" s="56">
        <f>IF(AY133=8,SUMIF(MCDM_Checks!$A$2:$A$1417,$A133,MCDM_Checks!$AG$2:$AG$1417)/100,"")</f>
        <v/>
      </c>
      <c r="K133" s="56">
        <f>SUMIF(MCDM_Checks!$A$2:$A$1417,$A133,MCDM_Checks!$AS$2:$AS$1417)/40</f>
        <v/>
      </c>
      <c r="L133" s="59">
        <f>IF(AY133=8,F133-E133,"")</f>
        <v/>
      </c>
      <c r="M133" s="56">
        <f>IF(K133=0,"",SUMIF(MCDM_Checks!$A$2:$A$1417,$A133,MCDM_Checks!$AT$2:$AT$1417)/SUMIF(MCDM_Checks!$A$2:$A$1417,$A133,MCDM_Checks!$AS$2:$AS$1417))</f>
        <v/>
      </c>
      <c r="N133" s="14">
        <f>IFERROR(INDEX(MCDM_Checks!$T$2:$T$1417,MATCH($A133&amp;"|A",MCDM_Checks!$AU$2:$AU$1417,0)),"")</f>
        <v/>
      </c>
      <c r="O133" s="26">
        <f>IFERROR(INDEX(MCDM_Checks!$U$2:$U$1417,MATCH($A133&amp;"|A",MCDM_Checks!$AU$2:$AU$1417,0)),"")</f>
        <v/>
      </c>
      <c r="P133" s="14">
        <f>IFERROR(INDEX(MCDM_Checks!$T$2:$T$1417,MATCH($A133&amp;"|L",MCDM_Checks!$AU$2:$AU$1417,0)),"")</f>
        <v/>
      </c>
      <c r="Q133" s="26">
        <f>IFERROR(INDEX(MCDM_Checks!$U$2:$U$1417,MATCH($A133&amp;"|L",MCDM_Checks!$AU$2:$AU$1417,0)),"")</f>
        <v/>
      </c>
      <c r="R133" s="14">
        <f>IFERROR(INDEX(MCDM_Checks!$T$2:$T$1417,MATCH($A133&amp;"|D",MCDM_Checks!$AU$2:$AU$1417,0)),"")</f>
        <v/>
      </c>
      <c r="S133" s="26">
        <f>IFERROR(INDEX(MCDM_Checks!$U$2:$U$1417,MATCH($A133&amp;"|D",MCDM_Checks!$AU$2:$AU$1417,0)),"")</f>
        <v/>
      </c>
      <c r="T133" s="14">
        <f>IFERROR(INDEX(MCDM_Checks!$T$2:$T$1417,MATCH($A133&amp;"|C",MCDM_Checks!$AU$2:$AU$1417,0)),"")</f>
        <v/>
      </c>
      <c r="U133" s="26">
        <f>IFERROR(INDEX(MCDM_Checks!$U$2:$U$1417,MATCH($A133&amp;"|C",MCDM_Checks!$AU$2:$AU$1417,0)),"")</f>
        <v/>
      </c>
      <c r="V133" s="14">
        <f>IFERROR(INDEX(MCDM_Checks!$T$2:$T$1417,MATCH($A133&amp;"|R",MCDM_Checks!$AU$2:$AU$1417,0)),"")</f>
        <v/>
      </c>
      <c r="W133" s="26">
        <f>IFERROR(INDEX(MCDM_Checks!$U$2:$U$1417,MATCH($A133&amp;"|R",MCDM_Checks!$AU$2:$AU$1417,0)),"")</f>
        <v/>
      </c>
      <c r="X133" s="14">
        <f>IFERROR(INDEX(MCDM_Checks!$T$2:$T$1417,MATCH($A133&amp;"|M",MCDM_Checks!$AU$2:$AU$1417,0)),"")</f>
        <v/>
      </c>
      <c r="Y133" s="26">
        <f>IFERROR(INDEX(MCDM_Checks!$U$2:$U$1417,MATCH($A133&amp;"|M",MCDM_Checks!$AU$2:$AU$1417,0)),"")</f>
        <v/>
      </c>
      <c r="Z133" s="14">
        <f>IFERROR(INDEX(MCDM_Checks!$T$2:$T$1417,MATCH($A133&amp;"|V",MCDM_Checks!$AU$2:$AU$1417,0)),"")</f>
        <v/>
      </c>
      <c r="AA133" s="26">
        <f>IFERROR(INDEX(MCDM_Checks!$U$2:$U$1417,MATCH($A133&amp;"|V",MCDM_Checks!$AU$2:$AU$1417,0)),"")</f>
        <v/>
      </c>
      <c r="AB133" s="14">
        <f>IFERROR(INDEX(MCDM_Checks!$T$2:$T$1417,MATCH($A133&amp;"|E",MCDM_Checks!$AU$2:$AU$1417,0)),"")</f>
        <v/>
      </c>
      <c r="AC133" s="26">
        <f>IFERROR(INDEX(MCDM_Checks!$U$2:$U$1417,MATCH($A133&amp;"|E",MCDM_Checks!$AU$2:$AU$1417,0)),"")</f>
        <v/>
      </c>
      <c r="AD133" s="14">
        <f>IF(SUM(IF(AF133="Fail",1,0),IF(AH133="Fail",1,0),IF(AJ133="Fail",1,0),IF(AL133="Fail",1,0))&gt;0,"Ineligible",IF(SUM(IF(AF133="Pass",1,0),IF(AH133="Pass",1,0),IF(AJ133="Pass",1,0),IF(AL133="Pass",1,0))=4,"Eligible","Pending"))</f>
        <v/>
      </c>
      <c r="AE133" s="26">
        <f>IF(COUNTA(AG133,AI133,AK133,AM133)=0,"",IF(SUM(IF(AG133="Fail",1,0),IF(AI133="Fail",1,0),IF(AK133="Fail",1,0),IF(AM133="Fail",1,0))&gt;0,"Ineligible",IF(SUM(IF(AG133="Pass",1,0),IF(AI133="Pass",1,0),IF(AK133="Pass",1,0),IF(AM133="Pass",1,0))=4,"Eligible","Pending")))</f>
        <v/>
      </c>
      <c r="AF133" s="14" t="inlineStr">
        <is>
          <t>Pass</t>
        </is>
      </c>
      <c r="AG133" s="27" t="n"/>
      <c r="AH133" s="14" t="inlineStr">
        <is>
          <t>Pending</t>
        </is>
      </c>
      <c r="AI133" s="27" t="n"/>
      <c r="AJ133" s="14" t="inlineStr">
        <is>
          <t>Pending</t>
        </is>
      </c>
      <c r="AK133" s="27" t="n"/>
      <c r="AL133" s="14" t="inlineStr">
        <is>
          <t>Pending</t>
        </is>
      </c>
      <c r="AM133" s="27" t="n"/>
      <c r="AN133" s="14" t="inlineStr">
        <is>
          <t>Semantic_Segmentation;Contour_Extraction [Claude] | Semantic segmentation [GPT] | Semantic segmentation; Contour extraction; downstream geospatial road inspection workflows using UAV imagery [CodeX]</t>
        </is>
      </c>
      <c r="AO133" s="27" t="n"/>
      <c r="AP133" s="14" t="inlineStr">
        <is>
          <t>10.5281/zenodo.17952339</t>
        </is>
      </c>
      <c r="AQ133" s="27" t="n"/>
      <c r="AR133" s="14" t="inlineStr">
        <is>
          <t>The 400-image RDD2022 derivative provides binary JPG/PNG pairs and a fixed-seed 320/60/20 split. Seed value and exact membership were not inspected. UAV provenance is unconfirmed; RDD2022 includes aerial imagery, so derivation alone is not a contradiction.</t>
        </is>
      </c>
      <c r="AS133" s="27" t="n"/>
      <c r="AT133" s="14" t="inlineStr">
        <is>
          <t>https://zenodo.org/records/17952339</t>
        </is>
      </c>
      <c r="AU133" s="27" t="n"/>
      <c r="AV133" s="14" t="inlineStr">
        <is>
          <t>2026-09-07</t>
        </is>
      </c>
      <c r="AW133" s="27" t="n"/>
      <c r="AX133" s="27" t="n"/>
      <c r="AY133" s="14">
        <f>SUMIF(MCDM_Checks!$A$2:$A$1417,$A133,MCDM_Checks!$AR$2:$AR$1417)</f>
        <v/>
      </c>
      <c r="AZ133" s="14" t="inlineStr">
        <is>
          <t>G1: chosen release identity. G2: evaluator target/task not yet fixed. G3: no sample opened; rights may be unresolved. G4: no payload/ancestry leakage audit executed. All four gates must Pass for Eligible.</t>
        </is>
      </c>
    </row>
    <row r="134" ht="112" customHeight="1">
      <c r="A134" s="14" t="inlineStr">
        <is>
          <t>DS-133</t>
        </is>
      </c>
      <c r="B134" s="14" t="inlineStr">
        <is>
          <t>UAV-7Band-Road-Site-Orthomosaics</t>
        </is>
      </c>
      <c r="C134" s="14">
        <f>IF(I134=0,"Unrated",IF(I134=1,"Resolved","Provisional"))</f>
        <v/>
      </c>
      <c r="D134" s="26">
        <f>IF(K134=0,"",IF(AY134&lt;8,"Incomplete/invalid",IF(J134=0,"Unrated",IF(J134=1,"Resolved","Provisional"))))</f>
        <v/>
      </c>
      <c r="E134" s="57">
        <f>SUMIF(MCDM_Checks!$A$2:$A$1417,$A134,MCDM_Checks!$AB$2:$AB$1417)</f>
        <v/>
      </c>
      <c r="F134" s="58">
        <f>IF(AY134=8,SUMIF(MCDM_Checks!$A$2:$A$1417,$A134,MCDM_Checks!$AC$2:$AC$1417),"")</f>
        <v/>
      </c>
      <c r="G134" s="57">
        <f>SUMIF(MCDM_Checks!$A$2:$A$1417,$A134,MCDM_Checks!$AD$2:$AD$1417)</f>
        <v/>
      </c>
      <c r="H134" s="58">
        <f>IF(AY134=8,SUMIF(MCDM_Checks!$A$2:$A$1417,$A134,MCDM_Checks!$AE$2:$AE$1417),"")</f>
        <v/>
      </c>
      <c r="I134" s="55">
        <f>SUMIF(MCDM_Checks!$A$2:$A$1417,$A134,MCDM_Checks!$AF$2:$AF$1417)/100</f>
        <v/>
      </c>
      <c r="J134" s="56">
        <f>IF(AY134=8,SUMIF(MCDM_Checks!$A$2:$A$1417,$A134,MCDM_Checks!$AG$2:$AG$1417)/100,"")</f>
        <v/>
      </c>
      <c r="K134" s="56">
        <f>SUMIF(MCDM_Checks!$A$2:$A$1417,$A134,MCDM_Checks!$AS$2:$AS$1417)/40</f>
        <v/>
      </c>
      <c r="L134" s="59">
        <f>IF(AY134=8,F134-E134,"")</f>
        <v/>
      </c>
      <c r="M134" s="56">
        <f>IF(K134=0,"",SUMIF(MCDM_Checks!$A$2:$A$1417,$A134,MCDM_Checks!$AT$2:$AT$1417)/SUMIF(MCDM_Checks!$A$2:$A$1417,$A134,MCDM_Checks!$AS$2:$AS$1417))</f>
        <v/>
      </c>
      <c r="N134" s="14">
        <f>IFERROR(INDEX(MCDM_Checks!$T$2:$T$1417,MATCH($A134&amp;"|A",MCDM_Checks!$AU$2:$AU$1417,0)),"")</f>
        <v/>
      </c>
      <c r="O134" s="26">
        <f>IFERROR(INDEX(MCDM_Checks!$U$2:$U$1417,MATCH($A134&amp;"|A",MCDM_Checks!$AU$2:$AU$1417,0)),"")</f>
        <v/>
      </c>
      <c r="P134" s="14">
        <f>IFERROR(INDEX(MCDM_Checks!$T$2:$T$1417,MATCH($A134&amp;"|L",MCDM_Checks!$AU$2:$AU$1417,0)),"")</f>
        <v/>
      </c>
      <c r="Q134" s="26">
        <f>IFERROR(INDEX(MCDM_Checks!$U$2:$U$1417,MATCH($A134&amp;"|L",MCDM_Checks!$AU$2:$AU$1417,0)),"")</f>
        <v/>
      </c>
      <c r="R134" s="14">
        <f>IFERROR(INDEX(MCDM_Checks!$T$2:$T$1417,MATCH($A134&amp;"|D",MCDM_Checks!$AU$2:$AU$1417,0)),"")</f>
        <v/>
      </c>
      <c r="S134" s="26">
        <f>IFERROR(INDEX(MCDM_Checks!$U$2:$U$1417,MATCH($A134&amp;"|D",MCDM_Checks!$AU$2:$AU$1417,0)),"")</f>
        <v/>
      </c>
      <c r="T134" s="14">
        <f>IFERROR(INDEX(MCDM_Checks!$T$2:$T$1417,MATCH($A134&amp;"|C",MCDM_Checks!$AU$2:$AU$1417,0)),"")</f>
        <v/>
      </c>
      <c r="U134" s="26">
        <f>IFERROR(INDEX(MCDM_Checks!$U$2:$U$1417,MATCH($A134&amp;"|C",MCDM_Checks!$AU$2:$AU$1417,0)),"")</f>
        <v/>
      </c>
      <c r="V134" s="14">
        <f>IFERROR(INDEX(MCDM_Checks!$T$2:$T$1417,MATCH($A134&amp;"|R",MCDM_Checks!$AU$2:$AU$1417,0)),"")</f>
        <v/>
      </c>
      <c r="W134" s="26">
        <f>IFERROR(INDEX(MCDM_Checks!$U$2:$U$1417,MATCH($A134&amp;"|R",MCDM_Checks!$AU$2:$AU$1417,0)),"")</f>
        <v/>
      </c>
      <c r="X134" s="14">
        <f>IFERROR(INDEX(MCDM_Checks!$T$2:$T$1417,MATCH($A134&amp;"|M",MCDM_Checks!$AU$2:$AU$1417,0)),"")</f>
        <v/>
      </c>
      <c r="Y134" s="26">
        <f>IFERROR(INDEX(MCDM_Checks!$U$2:$U$1417,MATCH($A134&amp;"|M",MCDM_Checks!$AU$2:$AU$1417,0)),"")</f>
        <v/>
      </c>
      <c r="Z134" s="14">
        <f>IFERROR(INDEX(MCDM_Checks!$T$2:$T$1417,MATCH($A134&amp;"|V",MCDM_Checks!$AU$2:$AU$1417,0)),"")</f>
        <v/>
      </c>
      <c r="AA134" s="26">
        <f>IFERROR(INDEX(MCDM_Checks!$U$2:$U$1417,MATCH($A134&amp;"|V",MCDM_Checks!$AU$2:$AU$1417,0)),"")</f>
        <v/>
      </c>
      <c r="AB134" s="14">
        <f>IFERROR(INDEX(MCDM_Checks!$T$2:$T$1417,MATCH($A134&amp;"|E",MCDM_Checks!$AU$2:$AU$1417,0)),"")</f>
        <v/>
      </c>
      <c r="AC134" s="26">
        <f>IFERROR(INDEX(MCDM_Checks!$U$2:$U$1417,MATCH($A134&amp;"|E",MCDM_Checks!$AU$2:$AU$1417,0)),"")</f>
        <v/>
      </c>
      <c r="AD134" s="14">
        <f>IF(SUM(IF(AF134="Fail",1,0),IF(AH134="Fail",1,0),IF(AJ134="Fail",1,0),IF(AL134="Fail",1,0))&gt;0,"Ineligible",IF(SUM(IF(AF134="Pass",1,0),IF(AH134="Pass",1,0),IF(AJ134="Pass",1,0),IF(AL134="Pass",1,0))=4,"Eligible","Pending"))</f>
        <v/>
      </c>
      <c r="AE134" s="26">
        <f>IF(COUNTA(AG134,AI134,AK134,AM134)=0,"",IF(SUM(IF(AG134="Fail",1,0),IF(AI134="Fail",1,0),IF(AK134="Fail",1,0),IF(AM134="Fail",1,0))&gt;0,"Ineligible",IF(SUM(IF(AG134="Pass",1,0),IF(AI134="Pass",1,0),IF(AK134="Pass",1,0),IF(AM134="Pass",1,0))=4,"Eligible","Pending")))</f>
        <v/>
      </c>
      <c r="AF134" s="14" t="inlineStr">
        <is>
          <t>Pass</t>
        </is>
      </c>
      <c r="AG134" s="27" t="n"/>
      <c r="AH134" s="14" t="inlineStr">
        <is>
          <t>Pending</t>
        </is>
      </c>
      <c r="AI134" s="27" t="n"/>
      <c r="AJ134" s="14" t="inlineStr">
        <is>
          <t>Pending</t>
        </is>
      </c>
      <c r="AK134" s="27" t="n"/>
      <c r="AL134" s="14" t="inlineStr">
        <is>
          <t>Pending</t>
        </is>
      </c>
      <c r="AM134" s="27" t="n"/>
      <c r="AN134" s="14" t="inlineStr">
        <is>
          <t>Material_Classification;Spectral_Feature_Analysis</t>
        </is>
      </c>
      <c r="AO134" s="27" t="n"/>
      <c r="AP134" s="14" t="inlineStr">
        <is>
          <t>10.5281/zenodo.20687211</t>
        </is>
      </c>
      <c r="AQ134" s="27" t="n"/>
      <c r="AR134" s="14" t="inlineStr">
        <is>
          <t>Six georeferenced orthomosaics have explicit material/whole-site condition labels and spectral bands. Count sites once, not bands or pixels. They do not provide per-distress labels or calibrated condition indices.</t>
        </is>
      </c>
      <c r="AS134" s="27" t="n"/>
      <c r="AT134" s="14" t="inlineStr">
        <is>
          <t>https://zenodo.org/records/20687211</t>
        </is>
      </c>
      <c r="AU134" s="27" t="n"/>
      <c r="AV134" s="14" t="inlineStr">
        <is>
          <t>2026-09-07</t>
        </is>
      </c>
      <c r="AW134" s="27" t="n"/>
      <c r="AX134" s="27" t="n"/>
      <c r="AY134" s="14">
        <f>SUMIF(MCDM_Checks!$A$2:$A$1417,$A134,MCDM_Checks!$AR$2:$AR$1417)</f>
        <v/>
      </c>
      <c r="AZ134" s="14" t="inlineStr">
        <is>
          <t>G1: chosen release identity. G2: evaluator target/task not yet fixed. G3: no sample opened; rights may be unresolved. G4: no payload/ancestry leakage audit executed. All four gates must Pass for Eligible.</t>
        </is>
      </c>
    </row>
    <row r="135" ht="112" customHeight="1">
      <c r="A135" s="14" t="inlineStr">
        <is>
          <t>DS-134</t>
        </is>
      </c>
      <c r="B135" s="14" t="inlineStr">
        <is>
          <t>UAV-Based Imagery for Road Damage Detection (Poland)</t>
        </is>
      </c>
      <c r="C135" s="14">
        <f>IF(I135=0,"Unrated",IF(I135=1,"Resolved","Provisional"))</f>
        <v/>
      </c>
      <c r="D135" s="26">
        <f>IF(K135=0,"",IF(AY135&lt;8,"Incomplete/invalid",IF(J135=0,"Unrated",IF(J135=1,"Resolved","Provisional"))))</f>
        <v/>
      </c>
      <c r="E135" s="57">
        <f>SUMIF(MCDM_Checks!$A$2:$A$1417,$A135,MCDM_Checks!$AB$2:$AB$1417)</f>
        <v/>
      </c>
      <c r="F135" s="58">
        <f>IF(AY135=8,SUMIF(MCDM_Checks!$A$2:$A$1417,$A135,MCDM_Checks!$AC$2:$AC$1417),"")</f>
        <v/>
      </c>
      <c r="G135" s="57">
        <f>SUMIF(MCDM_Checks!$A$2:$A$1417,$A135,MCDM_Checks!$AD$2:$AD$1417)</f>
        <v/>
      </c>
      <c r="H135" s="58">
        <f>IF(AY135=8,SUMIF(MCDM_Checks!$A$2:$A$1417,$A135,MCDM_Checks!$AE$2:$AE$1417),"")</f>
        <v/>
      </c>
      <c r="I135" s="55">
        <f>SUMIF(MCDM_Checks!$A$2:$A$1417,$A135,MCDM_Checks!$AF$2:$AF$1417)/100</f>
        <v/>
      </c>
      <c r="J135" s="56">
        <f>IF(AY135=8,SUMIF(MCDM_Checks!$A$2:$A$1417,$A135,MCDM_Checks!$AG$2:$AG$1417)/100,"")</f>
        <v/>
      </c>
      <c r="K135" s="56">
        <f>SUMIF(MCDM_Checks!$A$2:$A$1417,$A135,MCDM_Checks!$AS$2:$AS$1417)/40</f>
        <v/>
      </c>
      <c r="L135" s="59">
        <f>IF(AY135=8,F135-E135,"")</f>
        <v/>
      </c>
      <c r="M135" s="56">
        <f>IF(K135=0,"",SUMIF(MCDM_Checks!$A$2:$A$1417,$A135,MCDM_Checks!$AT$2:$AT$1417)/SUMIF(MCDM_Checks!$A$2:$A$1417,$A135,MCDM_Checks!$AS$2:$AS$1417))</f>
        <v/>
      </c>
      <c r="N135" s="14">
        <f>IFERROR(INDEX(MCDM_Checks!$T$2:$T$1417,MATCH($A135&amp;"|A",MCDM_Checks!$AU$2:$AU$1417,0)),"")</f>
        <v/>
      </c>
      <c r="O135" s="26">
        <f>IFERROR(INDEX(MCDM_Checks!$U$2:$U$1417,MATCH($A135&amp;"|A",MCDM_Checks!$AU$2:$AU$1417,0)),"")</f>
        <v/>
      </c>
      <c r="P135" s="14">
        <f>IFERROR(INDEX(MCDM_Checks!$T$2:$T$1417,MATCH($A135&amp;"|L",MCDM_Checks!$AU$2:$AU$1417,0)),"")</f>
        <v/>
      </c>
      <c r="Q135" s="26">
        <f>IFERROR(INDEX(MCDM_Checks!$U$2:$U$1417,MATCH($A135&amp;"|L",MCDM_Checks!$AU$2:$AU$1417,0)),"")</f>
        <v/>
      </c>
      <c r="R135" s="14">
        <f>IFERROR(INDEX(MCDM_Checks!$T$2:$T$1417,MATCH($A135&amp;"|D",MCDM_Checks!$AU$2:$AU$1417,0)),"")</f>
        <v/>
      </c>
      <c r="S135" s="26">
        <f>IFERROR(INDEX(MCDM_Checks!$U$2:$U$1417,MATCH($A135&amp;"|D",MCDM_Checks!$AU$2:$AU$1417,0)),"")</f>
        <v/>
      </c>
      <c r="T135" s="14">
        <f>IFERROR(INDEX(MCDM_Checks!$T$2:$T$1417,MATCH($A135&amp;"|C",MCDM_Checks!$AU$2:$AU$1417,0)),"")</f>
        <v/>
      </c>
      <c r="U135" s="26">
        <f>IFERROR(INDEX(MCDM_Checks!$U$2:$U$1417,MATCH($A135&amp;"|C",MCDM_Checks!$AU$2:$AU$1417,0)),"")</f>
        <v/>
      </c>
      <c r="V135" s="14">
        <f>IFERROR(INDEX(MCDM_Checks!$T$2:$T$1417,MATCH($A135&amp;"|R",MCDM_Checks!$AU$2:$AU$1417,0)),"")</f>
        <v/>
      </c>
      <c r="W135" s="26">
        <f>IFERROR(INDEX(MCDM_Checks!$U$2:$U$1417,MATCH($A135&amp;"|R",MCDM_Checks!$AU$2:$AU$1417,0)),"")</f>
        <v/>
      </c>
      <c r="X135" s="14">
        <f>IFERROR(INDEX(MCDM_Checks!$T$2:$T$1417,MATCH($A135&amp;"|M",MCDM_Checks!$AU$2:$AU$1417,0)),"")</f>
        <v/>
      </c>
      <c r="Y135" s="26">
        <f>IFERROR(INDEX(MCDM_Checks!$U$2:$U$1417,MATCH($A135&amp;"|M",MCDM_Checks!$AU$2:$AU$1417,0)),"")</f>
        <v/>
      </c>
      <c r="Z135" s="14">
        <f>IFERROR(INDEX(MCDM_Checks!$T$2:$T$1417,MATCH($A135&amp;"|V",MCDM_Checks!$AU$2:$AU$1417,0)),"")</f>
        <v/>
      </c>
      <c r="AA135" s="26">
        <f>IFERROR(INDEX(MCDM_Checks!$U$2:$U$1417,MATCH($A135&amp;"|V",MCDM_Checks!$AU$2:$AU$1417,0)),"")</f>
        <v/>
      </c>
      <c r="AB135" s="14">
        <f>IFERROR(INDEX(MCDM_Checks!$T$2:$T$1417,MATCH($A135&amp;"|E",MCDM_Checks!$AU$2:$AU$1417,0)),"")</f>
        <v/>
      </c>
      <c r="AC135" s="26">
        <f>IFERROR(INDEX(MCDM_Checks!$U$2:$U$1417,MATCH($A135&amp;"|E",MCDM_Checks!$AU$2:$AU$1417,0)),"")</f>
        <v/>
      </c>
      <c r="AD135" s="14">
        <f>IF(SUM(IF(AF135="Fail",1,0),IF(AH135="Fail",1,0),IF(AJ135="Fail",1,0),IF(AL135="Fail",1,0))&gt;0,"Ineligible",IF(SUM(IF(AF135="Pass",1,0),IF(AH135="Pass",1,0),IF(AJ135="Pass",1,0),IF(AL135="Pass",1,0))=4,"Eligible","Pending"))</f>
        <v/>
      </c>
      <c r="AE135" s="26">
        <f>IF(COUNTA(AG135,AI135,AK135,AM135)=0,"",IF(SUM(IF(AG135="Fail",1,0),IF(AI135="Fail",1,0),IF(AK135="Fail",1,0),IF(AM135="Fail",1,0))&gt;0,"Ineligible",IF(SUM(IF(AG135="Pass",1,0),IF(AI135="Pass",1,0),IF(AK135="Pass",1,0),IF(AM135="Pass",1,0))=4,"Eligible","Pending")))</f>
        <v/>
      </c>
      <c r="AF135" s="14" t="inlineStr">
        <is>
          <t>Pass</t>
        </is>
      </c>
      <c r="AG135" s="27" t="n"/>
      <c r="AH135" s="14" t="inlineStr">
        <is>
          <t>Pending</t>
        </is>
      </c>
      <c r="AI135" s="27" t="n"/>
      <c r="AJ135" s="14" t="inlineStr">
        <is>
          <t>Pending</t>
        </is>
      </c>
      <c r="AK135" s="27" t="n"/>
      <c r="AL135" s="14" t="inlineStr">
        <is>
          <t>Pending</t>
        </is>
      </c>
      <c r="AM135" s="27" t="n"/>
      <c r="AN135" s="14" t="inlineStr">
        <is>
          <t>Object_Detection [Claude] | Object detection;Holdout evaluation [GPT] | Object detection [CodeX]</t>
        </is>
      </c>
      <c r="AO135" s="27" t="n"/>
      <c r="AP135" s="14" t="inlineStr">
        <is>
          <t>10.5281/zenodo.11473582</t>
        </is>
      </c>
      <c r="AQ135" s="27" t="n"/>
      <c r="AR135" s="14" t="inlineStr">
        <is>
          <t>The Poland holdout provides three road orthomosaics and 99 derived patches, 2.54 cm/pixel scale and selection exclusions. UAPD is named as label source but the exact released class list needs inspection. Holdout use alone does not meet a preset generalization tolerance.</t>
        </is>
      </c>
      <c r="AS135" s="27" t="n"/>
      <c r="AT135" s="14" t="inlineStr">
        <is>
          <t>https://zenodo.org/records/11473582</t>
        </is>
      </c>
      <c r="AU135" s="27" t="n"/>
      <c r="AV135" s="14" t="inlineStr">
        <is>
          <t>2026-09-07</t>
        </is>
      </c>
      <c r="AW135" s="27" t="n"/>
      <c r="AX135" s="27" t="n"/>
      <c r="AY135" s="14">
        <f>SUMIF(MCDM_Checks!$A$2:$A$1417,$A135,MCDM_Checks!$AR$2:$AR$1417)</f>
        <v/>
      </c>
      <c r="AZ135" s="14" t="inlineStr">
        <is>
          <t>G1: chosen release identity. G2: evaluator target/task not yet fixed. G3: no sample opened; rights may be unresolved. G4: no payload/ancestry leakage audit executed. All four gates must Pass for Eligible.</t>
        </is>
      </c>
    </row>
    <row r="136" ht="112" customHeight="1">
      <c r="A136" s="14" t="inlineStr">
        <is>
          <t>DS-135</t>
        </is>
      </c>
      <c r="B136" s="14" t="inlineStr">
        <is>
          <t>UAV-PDD2023: Benchmark Dataset for Pavement Distress Detection Based on UAV Images</t>
        </is>
      </c>
      <c r="C136" s="14">
        <f>IF(I136=0,"Unrated",IF(I136=1,"Resolved","Provisional"))</f>
        <v/>
      </c>
      <c r="D136" s="26">
        <f>IF(K136=0,"",IF(AY136&lt;8,"Incomplete/invalid",IF(J136=0,"Unrated",IF(J136=1,"Resolved","Provisional"))))</f>
        <v/>
      </c>
      <c r="E136" s="57">
        <f>SUMIF(MCDM_Checks!$A$2:$A$1417,$A136,MCDM_Checks!$AB$2:$AB$1417)</f>
        <v/>
      </c>
      <c r="F136" s="58">
        <f>IF(AY136=8,SUMIF(MCDM_Checks!$A$2:$A$1417,$A136,MCDM_Checks!$AC$2:$AC$1417),"")</f>
        <v/>
      </c>
      <c r="G136" s="57">
        <f>SUMIF(MCDM_Checks!$A$2:$A$1417,$A136,MCDM_Checks!$AD$2:$AD$1417)</f>
        <v/>
      </c>
      <c r="H136" s="58">
        <f>IF(AY136=8,SUMIF(MCDM_Checks!$A$2:$A$1417,$A136,MCDM_Checks!$AE$2:$AE$1417),"")</f>
        <v/>
      </c>
      <c r="I136" s="55">
        <f>SUMIF(MCDM_Checks!$A$2:$A$1417,$A136,MCDM_Checks!$AF$2:$AF$1417)/100</f>
        <v/>
      </c>
      <c r="J136" s="56">
        <f>IF(AY136=8,SUMIF(MCDM_Checks!$A$2:$A$1417,$A136,MCDM_Checks!$AG$2:$AG$1417)/100,"")</f>
        <v/>
      </c>
      <c r="K136" s="56">
        <f>SUMIF(MCDM_Checks!$A$2:$A$1417,$A136,MCDM_Checks!$AS$2:$AS$1417)/40</f>
        <v/>
      </c>
      <c r="L136" s="59">
        <f>IF(AY136=8,F136-E136,"")</f>
        <v/>
      </c>
      <c r="M136" s="56">
        <f>IF(K136=0,"",SUMIF(MCDM_Checks!$A$2:$A$1417,$A136,MCDM_Checks!$AT$2:$AT$1417)/SUMIF(MCDM_Checks!$A$2:$A$1417,$A136,MCDM_Checks!$AS$2:$AS$1417))</f>
        <v/>
      </c>
      <c r="N136" s="14">
        <f>IFERROR(INDEX(MCDM_Checks!$T$2:$T$1417,MATCH($A136&amp;"|A",MCDM_Checks!$AU$2:$AU$1417,0)),"")</f>
        <v/>
      </c>
      <c r="O136" s="26">
        <f>IFERROR(INDEX(MCDM_Checks!$U$2:$U$1417,MATCH($A136&amp;"|A",MCDM_Checks!$AU$2:$AU$1417,0)),"")</f>
        <v/>
      </c>
      <c r="P136" s="14">
        <f>IFERROR(INDEX(MCDM_Checks!$T$2:$T$1417,MATCH($A136&amp;"|L",MCDM_Checks!$AU$2:$AU$1417,0)),"")</f>
        <v/>
      </c>
      <c r="Q136" s="26">
        <f>IFERROR(INDEX(MCDM_Checks!$U$2:$U$1417,MATCH($A136&amp;"|L",MCDM_Checks!$AU$2:$AU$1417,0)),"")</f>
        <v/>
      </c>
      <c r="R136" s="14">
        <f>IFERROR(INDEX(MCDM_Checks!$T$2:$T$1417,MATCH($A136&amp;"|D",MCDM_Checks!$AU$2:$AU$1417,0)),"")</f>
        <v/>
      </c>
      <c r="S136" s="26">
        <f>IFERROR(INDEX(MCDM_Checks!$U$2:$U$1417,MATCH($A136&amp;"|D",MCDM_Checks!$AU$2:$AU$1417,0)),"")</f>
        <v/>
      </c>
      <c r="T136" s="14">
        <f>IFERROR(INDEX(MCDM_Checks!$T$2:$T$1417,MATCH($A136&amp;"|C",MCDM_Checks!$AU$2:$AU$1417,0)),"")</f>
        <v/>
      </c>
      <c r="U136" s="26">
        <f>IFERROR(INDEX(MCDM_Checks!$U$2:$U$1417,MATCH($A136&amp;"|C",MCDM_Checks!$AU$2:$AU$1417,0)),"")</f>
        <v/>
      </c>
      <c r="V136" s="14">
        <f>IFERROR(INDEX(MCDM_Checks!$T$2:$T$1417,MATCH($A136&amp;"|R",MCDM_Checks!$AU$2:$AU$1417,0)),"")</f>
        <v/>
      </c>
      <c r="W136" s="26">
        <f>IFERROR(INDEX(MCDM_Checks!$U$2:$U$1417,MATCH($A136&amp;"|R",MCDM_Checks!$AU$2:$AU$1417,0)),"")</f>
        <v/>
      </c>
      <c r="X136" s="14">
        <f>IFERROR(INDEX(MCDM_Checks!$T$2:$T$1417,MATCH($A136&amp;"|M",MCDM_Checks!$AU$2:$AU$1417,0)),"")</f>
        <v/>
      </c>
      <c r="Y136" s="26">
        <f>IFERROR(INDEX(MCDM_Checks!$U$2:$U$1417,MATCH($A136&amp;"|M",MCDM_Checks!$AU$2:$AU$1417,0)),"")</f>
        <v/>
      </c>
      <c r="Z136" s="14">
        <f>IFERROR(INDEX(MCDM_Checks!$T$2:$T$1417,MATCH($A136&amp;"|V",MCDM_Checks!$AU$2:$AU$1417,0)),"")</f>
        <v/>
      </c>
      <c r="AA136" s="26">
        <f>IFERROR(INDEX(MCDM_Checks!$U$2:$U$1417,MATCH($A136&amp;"|V",MCDM_Checks!$AU$2:$AU$1417,0)),"")</f>
        <v/>
      </c>
      <c r="AB136" s="14">
        <f>IFERROR(INDEX(MCDM_Checks!$T$2:$T$1417,MATCH($A136&amp;"|E",MCDM_Checks!$AU$2:$AU$1417,0)),"")</f>
        <v/>
      </c>
      <c r="AC136" s="26">
        <f>IFERROR(INDEX(MCDM_Checks!$U$2:$U$1417,MATCH($A136&amp;"|E",MCDM_Checks!$AU$2:$AU$1417,0)),"")</f>
        <v/>
      </c>
      <c r="AD136" s="14">
        <f>IF(SUM(IF(AF136="Fail",1,0),IF(AH136="Fail",1,0),IF(AJ136="Fail",1,0),IF(AL136="Fail",1,0))&gt;0,"Ineligible",IF(SUM(IF(AF136="Pass",1,0),IF(AH136="Pass",1,0),IF(AJ136="Pass",1,0),IF(AL136="Pass",1,0))=4,"Eligible","Pending"))</f>
        <v/>
      </c>
      <c r="AE136" s="26">
        <f>IF(COUNTA(AG136,AI136,AK136,AM136)=0,"",IF(SUM(IF(AG136="Fail",1,0),IF(AI136="Fail",1,0),IF(AK136="Fail",1,0),IF(AM136="Fail",1,0))&gt;0,"Ineligible",IF(SUM(IF(AG136="Pass",1,0),IF(AI136="Pass",1,0),IF(AK136="Pass",1,0),IF(AM136="Pass",1,0))=4,"Eligible","Pending")))</f>
        <v/>
      </c>
      <c r="AF136" s="14" t="inlineStr">
        <is>
          <t>Pass</t>
        </is>
      </c>
      <c r="AG136" s="27" t="n"/>
      <c r="AH136" s="14" t="inlineStr">
        <is>
          <t>Pending</t>
        </is>
      </c>
      <c r="AI136" s="27" t="n"/>
      <c r="AJ136" s="14" t="inlineStr">
        <is>
          <t>Pending</t>
        </is>
      </c>
      <c r="AK136" s="27" t="n"/>
      <c r="AL136" s="14" t="inlineStr">
        <is>
          <t>Pending</t>
        </is>
      </c>
      <c r="AM136" s="27" t="n"/>
      <c r="AN136" s="14" t="inlineStr">
        <is>
          <t>Object_Detection;Image_Classification [Claude] | Object detection;Classification;Benchmarking [GPT] | Object detection; Image classification [CodeX] | object detection [Test_Batch]</t>
        </is>
      </c>
      <c r="AO136" s="27" t="n"/>
      <c r="AP136" s="14" t="inlineStr">
        <is>
          <t>10.5281/zenodo.8429208</t>
        </is>
      </c>
      <c r="AQ136" s="27" t="n"/>
      <c r="AR136" s="14" t="inlineStr">
        <is>
          <t>The selected UAV-PDD2023 Zenodo record reports 2,440 images/11,158 boxes and six classes at 30 m altitude. It differs from the older 2,439-image record; keep the record DOI fixed. Annotation quality, capture location and independent groups remain unverified.</t>
        </is>
      </c>
      <c r="AS136" s="27" t="n"/>
      <c r="AT136" s="14" t="inlineStr">
        <is>
          <t>https://zenodo.org/records/8429208</t>
        </is>
      </c>
      <c r="AU136" s="27" t="n"/>
      <c r="AV136" s="14" t="inlineStr">
        <is>
          <t>2026-09-07</t>
        </is>
      </c>
      <c r="AW136" s="27" t="n"/>
      <c r="AX136" s="27" t="n"/>
      <c r="AY136" s="14">
        <f>SUMIF(MCDM_Checks!$A$2:$A$1417,$A136,MCDM_Checks!$AR$2:$AR$1417)</f>
        <v/>
      </c>
      <c r="AZ136" s="14" t="inlineStr">
        <is>
          <t>G1: chosen release identity. G2: evaluator target/task not yet fixed. G3: no sample opened; rights may be unresolved. G4: no payload/ancestry leakage audit executed. All four gates must Pass for Eligible.</t>
        </is>
      </c>
    </row>
    <row r="137" ht="112" customHeight="1">
      <c r="A137" s="14" t="inlineStr">
        <is>
          <t>DS-136</t>
        </is>
      </c>
      <c r="B137" s="14" t="inlineStr">
        <is>
          <t>Weakly-Supervised Crack Detection Dataset</t>
        </is>
      </c>
      <c r="C137" s="14">
        <f>IF(I137=0,"Unrated",IF(I137=1,"Resolved","Provisional"))</f>
        <v/>
      </c>
      <c r="D137" s="26">
        <f>IF(K137=0,"",IF(AY137&lt;8,"Incomplete/invalid",IF(J137=0,"Unrated",IF(J137=1,"Resolved","Provisional"))))</f>
        <v/>
      </c>
      <c r="E137" s="57">
        <f>SUMIF(MCDM_Checks!$A$2:$A$1417,$A137,MCDM_Checks!$AB$2:$AB$1417)</f>
        <v/>
      </c>
      <c r="F137" s="58">
        <f>IF(AY137=8,SUMIF(MCDM_Checks!$A$2:$A$1417,$A137,MCDM_Checks!$AC$2:$AC$1417),"")</f>
        <v/>
      </c>
      <c r="G137" s="57">
        <f>SUMIF(MCDM_Checks!$A$2:$A$1417,$A137,MCDM_Checks!$AD$2:$AD$1417)</f>
        <v/>
      </c>
      <c r="H137" s="58">
        <f>IF(AY137=8,SUMIF(MCDM_Checks!$A$2:$A$1417,$A137,MCDM_Checks!$AE$2:$AE$1417),"")</f>
        <v/>
      </c>
      <c r="I137" s="55">
        <f>SUMIF(MCDM_Checks!$A$2:$A$1417,$A137,MCDM_Checks!$AF$2:$AF$1417)/100</f>
        <v/>
      </c>
      <c r="J137" s="56">
        <f>IF(AY137=8,SUMIF(MCDM_Checks!$A$2:$A$1417,$A137,MCDM_Checks!$AG$2:$AG$1417)/100,"")</f>
        <v/>
      </c>
      <c r="K137" s="56">
        <f>SUMIF(MCDM_Checks!$A$2:$A$1417,$A137,MCDM_Checks!$AS$2:$AS$1417)/40</f>
        <v/>
      </c>
      <c r="L137" s="59">
        <f>IF(AY137=8,F137-E137,"")</f>
        <v/>
      </c>
      <c r="M137" s="56">
        <f>IF(K137=0,"",SUMIF(MCDM_Checks!$A$2:$A$1417,$A137,MCDM_Checks!$AT$2:$AT$1417)/SUMIF(MCDM_Checks!$A$2:$A$1417,$A137,MCDM_Checks!$AS$2:$AS$1417))</f>
        <v/>
      </c>
      <c r="N137" s="14">
        <f>IFERROR(INDEX(MCDM_Checks!$T$2:$T$1417,MATCH($A137&amp;"|A",MCDM_Checks!$AU$2:$AU$1417,0)),"")</f>
        <v/>
      </c>
      <c r="O137" s="26">
        <f>IFERROR(INDEX(MCDM_Checks!$U$2:$U$1417,MATCH($A137&amp;"|A",MCDM_Checks!$AU$2:$AU$1417,0)),"")</f>
        <v/>
      </c>
      <c r="P137" s="14">
        <f>IFERROR(INDEX(MCDM_Checks!$T$2:$T$1417,MATCH($A137&amp;"|L",MCDM_Checks!$AU$2:$AU$1417,0)),"")</f>
        <v/>
      </c>
      <c r="Q137" s="26">
        <f>IFERROR(INDEX(MCDM_Checks!$U$2:$U$1417,MATCH($A137&amp;"|L",MCDM_Checks!$AU$2:$AU$1417,0)),"")</f>
        <v/>
      </c>
      <c r="R137" s="14">
        <f>IFERROR(INDEX(MCDM_Checks!$T$2:$T$1417,MATCH($A137&amp;"|D",MCDM_Checks!$AU$2:$AU$1417,0)),"")</f>
        <v/>
      </c>
      <c r="S137" s="26">
        <f>IFERROR(INDEX(MCDM_Checks!$U$2:$U$1417,MATCH($A137&amp;"|D",MCDM_Checks!$AU$2:$AU$1417,0)),"")</f>
        <v/>
      </c>
      <c r="T137" s="14">
        <f>IFERROR(INDEX(MCDM_Checks!$T$2:$T$1417,MATCH($A137&amp;"|C",MCDM_Checks!$AU$2:$AU$1417,0)),"")</f>
        <v/>
      </c>
      <c r="U137" s="26">
        <f>IFERROR(INDEX(MCDM_Checks!$U$2:$U$1417,MATCH($A137&amp;"|C",MCDM_Checks!$AU$2:$AU$1417,0)),"")</f>
        <v/>
      </c>
      <c r="V137" s="14">
        <f>IFERROR(INDEX(MCDM_Checks!$T$2:$T$1417,MATCH($A137&amp;"|R",MCDM_Checks!$AU$2:$AU$1417,0)),"")</f>
        <v/>
      </c>
      <c r="W137" s="26">
        <f>IFERROR(INDEX(MCDM_Checks!$U$2:$U$1417,MATCH($A137&amp;"|R",MCDM_Checks!$AU$2:$AU$1417,0)),"")</f>
        <v/>
      </c>
      <c r="X137" s="14">
        <f>IFERROR(INDEX(MCDM_Checks!$T$2:$T$1417,MATCH($A137&amp;"|M",MCDM_Checks!$AU$2:$AU$1417,0)),"")</f>
        <v/>
      </c>
      <c r="Y137" s="26">
        <f>IFERROR(INDEX(MCDM_Checks!$U$2:$U$1417,MATCH($A137&amp;"|M",MCDM_Checks!$AU$2:$AU$1417,0)),"")</f>
        <v/>
      </c>
      <c r="Z137" s="14">
        <f>IFERROR(INDEX(MCDM_Checks!$T$2:$T$1417,MATCH($A137&amp;"|V",MCDM_Checks!$AU$2:$AU$1417,0)),"")</f>
        <v/>
      </c>
      <c r="AA137" s="26">
        <f>IFERROR(INDEX(MCDM_Checks!$U$2:$U$1417,MATCH($A137&amp;"|V",MCDM_Checks!$AU$2:$AU$1417,0)),"")</f>
        <v/>
      </c>
      <c r="AB137" s="14">
        <f>IFERROR(INDEX(MCDM_Checks!$T$2:$T$1417,MATCH($A137&amp;"|E",MCDM_Checks!$AU$2:$AU$1417,0)),"")</f>
        <v/>
      </c>
      <c r="AC137" s="26">
        <f>IFERROR(INDEX(MCDM_Checks!$U$2:$U$1417,MATCH($A137&amp;"|E",MCDM_Checks!$AU$2:$AU$1417,0)),"")</f>
        <v/>
      </c>
      <c r="AD137" s="14">
        <f>IF(SUM(IF(AF137="Fail",1,0),IF(AH137="Fail",1,0),IF(AJ137="Fail",1,0),IF(AL137="Fail",1,0))&gt;0,"Ineligible",IF(SUM(IF(AF137="Pass",1,0),IF(AH137="Pass",1,0),IF(AJ137="Pass",1,0),IF(AL137="Pass",1,0))=4,"Eligible","Pending"))</f>
        <v/>
      </c>
      <c r="AE137" s="26">
        <f>IF(COUNTA(AG137,AI137,AK137,AM137)=0,"",IF(SUM(IF(AG137="Fail",1,0),IF(AI137="Fail",1,0),IF(AK137="Fail",1,0),IF(AM137="Fail",1,0))&gt;0,"Ineligible",IF(SUM(IF(AG137="Pass",1,0),IF(AI137="Pass",1,0),IF(AK137="Pass",1,0),IF(AM137="Pass",1,0))=4,"Eligible","Pending")))</f>
        <v/>
      </c>
      <c r="AF137" s="14" t="inlineStr">
        <is>
          <t>Pass</t>
        </is>
      </c>
      <c r="AG137" s="27" t="n"/>
      <c r="AH137" s="14" t="inlineStr">
        <is>
          <t>Pending</t>
        </is>
      </c>
      <c r="AI137" s="27" t="n"/>
      <c r="AJ137" s="14" t="inlineStr">
        <is>
          <t>Pending</t>
        </is>
      </c>
      <c r="AK137" s="27" t="n"/>
      <c r="AL137" s="14" t="inlineStr">
        <is>
          <t>Pending</t>
        </is>
      </c>
      <c r="AM137" s="27" t="n"/>
      <c r="AN137" s="14" t="inlineStr">
        <is>
          <t>Weakly supervised crack detection;Semantic segmentation</t>
        </is>
      </c>
      <c r="AO137" s="27" t="n"/>
      <c r="AP137" s="14" t="inlineStr">
        <is>
          <t>10.5281/zenodo.4244084</t>
        </is>
      </c>
      <c r="AQ137" s="27" t="n"/>
      <c r="AR137" s="14" t="inlineStr">
        <is>
          <t>Hitachi weak-supervision package supplies rough/dilated masks for Aigle, CFD and DeepCrack plus a pretrained model. It is an annotation derivative; complete image-source terms and parent-aware evaluation must be checked. Rough labels suit its stated training task.</t>
        </is>
      </c>
      <c r="AS137" s="27" t="n"/>
      <c r="AT137" s="14" t="inlineStr">
        <is>
          <t>https://zenodo.org/records/4244084</t>
        </is>
      </c>
      <c r="AU137" s="27" t="n"/>
      <c r="AV137" s="14" t="inlineStr">
        <is>
          <t>2026-09-07</t>
        </is>
      </c>
      <c r="AW137" s="27" t="n"/>
      <c r="AX137" s="27" t="n"/>
      <c r="AY137" s="14">
        <f>SUMIF(MCDM_Checks!$A$2:$A$1417,$A137,MCDM_Checks!$AR$2:$AR$1417)</f>
        <v/>
      </c>
      <c r="AZ137" s="14" t="inlineStr">
        <is>
          <t>G1: chosen release identity. G2: evaluator target/task not yet fixed. G3: no sample opened; rights may be unresolved. G4: no payload/ancestry leakage audit executed. All four gates must Pass for Eligible.</t>
        </is>
      </c>
    </row>
    <row r="138" ht="112" customHeight="1">
      <c r="A138" s="14" t="inlineStr">
        <is>
          <t>DS-137</t>
        </is>
      </c>
      <c r="B138" s="14" t="inlineStr">
        <is>
          <t>Weather Adverse Road Defect Semantic Segmentation</t>
        </is>
      </c>
      <c r="C138" s="14">
        <f>IF(I138=0,"Unrated",IF(I138=1,"Resolved","Provisional"))</f>
        <v/>
      </c>
      <c r="D138" s="26">
        <f>IF(K138=0,"",IF(AY138&lt;8,"Incomplete/invalid",IF(J138=0,"Unrated",IF(J138=1,"Resolved","Provisional"))))</f>
        <v/>
      </c>
      <c r="E138" s="57">
        <f>SUMIF(MCDM_Checks!$A$2:$A$1417,$A138,MCDM_Checks!$AB$2:$AB$1417)</f>
        <v/>
      </c>
      <c r="F138" s="58">
        <f>IF(AY138=8,SUMIF(MCDM_Checks!$A$2:$A$1417,$A138,MCDM_Checks!$AC$2:$AC$1417),"")</f>
        <v/>
      </c>
      <c r="G138" s="57">
        <f>SUMIF(MCDM_Checks!$A$2:$A$1417,$A138,MCDM_Checks!$AD$2:$AD$1417)</f>
        <v/>
      </c>
      <c r="H138" s="58">
        <f>IF(AY138=8,SUMIF(MCDM_Checks!$A$2:$A$1417,$A138,MCDM_Checks!$AE$2:$AE$1417),"")</f>
        <v/>
      </c>
      <c r="I138" s="55">
        <f>SUMIF(MCDM_Checks!$A$2:$A$1417,$A138,MCDM_Checks!$AF$2:$AF$1417)/100</f>
        <v/>
      </c>
      <c r="J138" s="56">
        <f>IF(AY138=8,SUMIF(MCDM_Checks!$A$2:$A$1417,$A138,MCDM_Checks!$AG$2:$AG$1417)/100,"")</f>
        <v/>
      </c>
      <c r="K138" s="56">
        <f>SUMIF(MCDM_Checks!$A$2:$A$1417,$A138,MCDM_Checks!$AS$2:$AS$1417)/40</f>
        <v/>
      </c>
      <c r="L138" s="59">
        <f>IF(AY138=8,F138-E138,"")</f>
        <v/>
      </c>
      <c r="M138" s="56">
        <f>IF(K138=0,"",SUMIF(MCDM_Checks!$A$2:$A$1417,$A138,MCDM_Checks!$AT$2:$AT$1417)/SUMIF(MCDM_Checks!$A$2:$A$1417,$A138,MCDM_Checks!$AS$2:$AS$1417))</f>
        <v/>
      </c>
      <c r="N138" s="14">
        <f>IFERROR(INDEX(MCDM_Checks!$T$2:$T$1417,MATCH($A138&amp;"|A",MCDM_Checks!$AU$2:$AU$1417,0)),"")</f>
        <v/>
      </c>
      <c r="O138" s="26">
        <f>IFERROR(INDEX(MCDM_Checks!$U$2:$U$1417,MATCH($A138&amp;"|A",MCDM_Checks!$AU$2:$AU$1417,0)),"")</f>
        <v/>
      </c>
      <c r="P138" s="14">
        <f>IFERROR(INDEX(MCDM_Checks!$T$2:$T$1417,MATCH($A138&amp;"|L",MCDM_Checks!$AU$2:$AU$1417,0)),"")</f>
        <v/>
      </c>
      <c r="Q138" s="26">
        <f>IFERROR(INDEX(MCDM_Checks!$U$2:$U$1417,MATCH($A138&amp;"|L",MCDM_Checks!$AU$2:$AU$1417,0)),"")</f>
        <v/>
      </c>
      <c r="R138" s="14">
        <f>IFERROR(INDEX(MCDM_Checks!$T$2:$T$1417,MATCH($A138&amp;"|D",MCDM_Checks!$AU$2:$AU$1417,0)),"")</f>
        <v/>
      </c>
      <c r="S138" s="26">
        <f>IFERROR(INDEX(MCDM_Checks!$U$2:$U$1417,MATCH($A138&amp;"|D",MCDM_Checks!$AU$2:$AU$1417,0)),"")</f>
        <v/>
      </c>
      <c r="T138" s="14">
        <f>IFERROR(INDEX(MCDM_Checks!$T$2:$T$1417,MATCH($A138&amp;"|C",MCDM_Checks!$AU$2:$AU$1417,0)),"")</f>
        <v/>
      </c>
      <c r="U138" s="26">
        <f>IFERROR(INDEX(MCDM_Checks!$U$2:$U$1417,MATCH($A138&amp;"|C",MCDM_Checks!$AU$2:$AU$1417,0)),"")</f>
        <v/>
      </c>
      <c r="V138" s="14">
        <f>IFERROR(INDEX(MCDM_Checks!$T$2:$T$1417,MATCH($A138&amp;"|R",MCDM_Checks!$AU$2:$AU$1417,0)),"")</f>
        <v/>
      </c>
      <c r="W138" s="26">
        <f>IFERROR(INDEX(MCDM_Checks!$U$2:$U$1417,MATCH($A138&amp;"|R",MCDM_Checks!$AU$2:$AU$1417,0)),"")</f>
        <v/>
      </c>
      <c r="X138" s="14">
        <f>IFERROR(INDEX(MCDM_Checks!$T$2:$T$1417,MATCH($A138&amp;"|M",MCDM_Checks!$AU$2:$AU$1417,0)),"")</f>
        <v/>
      </c>
      <c r="Y138" s="26">
        <f>IFERROR(INDEX(MCDM_Checks!$U$2:$U$1417,MATCH($A138&amp;"|M",MCDM_Checks!$AU$2:$AU$1417,0)),"")</f>
        <v/>
      </c>
      <c r="Z138" s="14">
        <f>IFERROR(INDEX(MCDM_Checks!$T$2:$T$1417,MATCH($A138&amp;"|V",MCDM_Checks!$AU$2:$AU$1417,0)),"")</f>
        <v/>
      </c>
      <c r="AA138" s="26">
        <f>IFERROR(INDEX(MCDM_Checks!$U$2:$U$1417,MATCH($A138&amp;"|V",MCDM_Checks!$AU$2:$AU$1417,0)),"")</f>
        <v/>
      </c>
      <c r="AB138" s="14">
        <f>IFERROR(INDEX(MCDM_Checks!$T$2:$T$1417,MATCH($A138&amp;"|E",MCDM_Checks!$AU$2:$AU$1417,0)),"")</f>
        <v/>
      </c>
      <c r="AC138" s="26">
        <f>IFERROR(INDEX(MCDM_Checks!$U$2:$U$1417,MATCH($A138&amp;"|E",MCDM_Checks!$AU$2:$AU$1417,0)),"")</f>
        <v/>
      </c>
      <c r="AD138" s="14">
        <f>IF(SUM(IF(AF138="Fail",1,0),IF(AH138="Fail",1,0),IF(AJ138="Fail",1,0),IF(AL138="Fail",1,0))&gt;0,"Ineligible",IF(SUM(IF(AF138="Pass",1,0),IF(AH138="Pass",1,0),IF(AJ138="Pass",1,0),IF(AL138="Pass",1,0))=4,"Eligible","Pending"))</f>
        <v/>
      </c>
      <c r="AE138" s="26">
        <f>IF(COUNTA(AG138,AI138,AK138,AM138)=0,"",IF(SUM(IF(AG138="Fail",1,0),IF(AI138="Fail",1,0),IF(AK138="Fail",1,0),IF(AM138="Fail",1,0))&gt;0,"Ineligible",IF(SUM(IF(AG138="Pass",1,0),IF(AI138="Pass",1,0),IF(AK138="Pass",1,0),IF(AM138="Pass",1,0))=4,"Eligible","Pending")))</f>
        <v/>
      </c>
      <c r="AF138" s="14" t="inlineStr">
        <is>
          <t>Pass</t>
        </is>
      </c>
      <c r="AG138" s="27" t="n"/>
      <c r="AH138" s="14" t="inlineStr">
        <is>
          <t>Pending</t>
        </is>
      </c>
      <c r="AI138" s="27" t="n"/>
      <c r="AJ138" s="14" t="inlineStr">
        <is>
          <t>Pending</t>
        </is>
      </c>
      <c r="AK138" s="27" t="n"/>
      <c r="AL138" s="14" t="inlineStr">
        <is>
          <t>Pending</t>
        </is>
      </c>
      <c r="AM138" s="27" t="n"/>
      <c r="AN138" s="14" t="inlineStr">
        <is>
          <t>Semantic_Segmentation;Instance_Segmentation;Robustness_Benchmarking [Claude] | Semantic segmentation;Instance segmentation;Robustness benchmarking [Claude]</t>
        </is>
      </c>
      <c r="AO138" s="27" t="n"/>
      <c r="AP138" s="14" t="inlineStr">
        <is>
          <t>10.5281/zenodo.20365503</t>
        </is>
      </c>
      <c r="AQ138" s="27" t="n"/>
      <c r="AR138" s="14" t="inlineStr">
        <is>
          <t>The adverse-weather release defines mask values, instance IDs, nine classes and metadata sequence IDs across dry/wet/mixed frames. Anonymization is asserted but no full privacy process is supplied. Sequence IDs enable an audit; they do not demonstrate that one was performed.</t>
        </is>
      </c>
      <c r="AS138" s="27" t="n"/>
      <c r="AT138" s="14" t="inlineStr">
        <is>
          <t>https://zenodo.org/records/20365503</t>
        </is>
      </c>
      <c r="AU138" s="27" t="n"/>
      <c r="AV138" s="14" t="inlineStr">
        <is>
          <t>2026-09-07</t>
        </is>
      </c>
      <c r="AW138" s="27" t="n"/>
      <c r="AX138" s="27" t="n"/>
      <c r="AY138" s="14">
        <f>SUMIF(MCDM_Checks!$A$2:$A$1417,$A138,MCDM_Checks!$AR$2:$AR$1417)</f>
        <v/>
      </c>
      <c r="AZ138" s="14" t="inlineStr">
        <is>
          <t>G1: chosen release identity. G2: evaluator target/task not yet fixed. G3: no sample opened; rights may be unresolved. G4: no payload/ancestry leakage audit executed. All four gates must Pass for Eligible.</t>
        </is>
      </c>
    </row>
    <row r="139" ht="112" customHeight="1">
      <c r="A139" s="14" t="inlineStr">
        <is>
          <t>DS-138</t>
        </is>
      </c>
      <c r="B139" s="14" t="inlineStr">
        <is>
          <t>Annotated Potholes Image Dataset</t>
        </is>
      </c>
      <c r="C139" s="14">
        <f>IF(I139=0,"Unrated",IF(I139=1,"Resolved","Provisional"))</f>
        <v/>
      </c>
      <c r="D139" s="26">
        <f>IF(K139=0,"",IF(AY139&lt;8,"Incomplete/invalid",IF(J139=0,"Unrated",IF(J139=1,"Resolved","Provisional"))))</f>
        <v/>
      </c>
      <c r="E139" s="57">
        <f>SUMIF(MCDM_Checks!$A$2:$A$1417,$A139,MCDM_Checks!$AB$2:$AB$1417)</f>
        <v/>
      </c>
      <c r="F139" s="58">
        <f>IF(AY139=8,SUMIF(MCDM_Checks!$A$2:$A$1417,$A139,MCDM_Checks!$AC$2:$AC$1417),"")</f>
        <v/>
      </c>
      <c r="G139" s="57">
        <f>SUMIF(MCDM_Checks!$A$2:$A$1417,$A139,MCDM_Checks!$AD$2:$AD$1417)</f>
        <v/>
      </c>
      <c r="H139" s="58">
        <f>IF(AY139=8,SUMIF(MCDM_Checks!$A$2:$A$1417,$A139,MCDM_Checks!$AE$2:$AE$1417),"")</f>
        <v/>
      </c>
      <c r="I139" s="55">
        <f>SUMIF(MCDM_Checks!$A$2:$A$1417,$A139,MCDM_Checks!$AF$2:$AF$1417)/100</f>
        <v/>
      </c>
      <c r="J139" s="56">
        <f>IF(AY139=8,SUMIF(MCDM_Checks!$A$2:$A$1417,$A139,MCDM_Checks!$AG$2:$AG$1417)/100,"")</f>
        <v/>
      </c>
      <c r="K139" s="56">
        <f>SUMIF(MCDM_Checks!$A$2:$A$1417,$A139,MCDM_Checks!$AS$2:$AS$1417)/40</f>
        <v/>
      </c>
      <c r="L139" s="59">
        <f>IF(AY139=8,F139-E139,"")</f>
        <v/>
      </c>
      <c r="M139" s="56">
        <f>IF(K139=0,"",SUMIF(MCDM_Checks!$A$2:$A$1417,$A139,MCDM_Checks!$AT$2:$AT$1417)/SUMIF(MCDM_Checks!$A$2:$A$1417,$A139,MCDM_Checks!$AS$2:$AS$1417))</f>
        <v/>
      </c>
      <c r="N139" s="14">
        <f>IFERROR(INDEX(MCDM_Checks!$T$2:$T$1417,MATCH($A139&amp;"|A",MCDM_Checks!$AU$2:$AU$1417,0)),"")</f>
        <v/>
      </c>
      <c r="O139" s="26">
        <f>IFERROR(INDEX(MCDM_Checks!$U$2:$U$1417,MATCH($A139&amp;"|A",MCDM_Checks!$AU$2:$AU$1417,0)),"")</f>
        <v/>
      </c>
      <c r="P139" s="14">
        <f>IFERROR(INDEX(MCDM_Checks!$T$2:$T$1417,MATCH($A139&amp;"|L",MCDM_Checks!$AU$2:$AU$1417,0)),"")</f>
        <v/>
      </c>
      <c r="Q139" s="26">
        <f>IFERROR(INDEX(MCDM_Checks!$U$2:$U$1417,MATCH($A139&amp;"|L",MCDM_Checks!$AU$2:$AU$1417,0)),"")</f>
        <v/>
      </c>
      <c r="R139" s="14">
        <f>IFERROR(INDEX(MCDM_Checks!$T$2:$T$1417,MATCH($A139&amp;"|D",MCDM_Checks!$AU$2:$AU$1417,0)),"")</f>
        <v/>
      </c>
      <c r="S139" s="26">
        <f>IFERROR(INDEX(MCDM_Checks!$U$2:$U$1417,MATCH($A139&amp;"|D",MCDM_Checks!$AU$2:$AU$1417,0)),"")</f>
        <v/>
      </c>
      <c r="T139" s="14">
        <f>IFERROR(INDEX(MCDM_Checks!$T$2:$T$1417,MATCH($A139&amp;"|C",MCDM_Checks!$AU$2:$AU$1417,0)),"")</f>
        <v/>
      </c>
      <c r="U139" s="26">
        <f>IFERROR(INDEX(MCDM_Checks!$U$2:$U$1417,MATCH($A139&amp;"|C",MCDM_Checks!$AU$2:$AU$1417,0)),"")</f>
        <v/>
      </c>
      <c r="V139" s="14">
        <f>IFERROR(INDEX(MCDM_Checks!$T$2:$T$1417,MATCH($A139&amp;"|R",MCDM_Checks!$AU$2:$AU$1417,0)),"")</f>
        <v/>
      </c>
      <c r="W139" s="26">
        <f>IFERROR(INDEX(MCDM_Checks!$U$2:$U$1417,MATCH($A139&amp;"|R",MCDM_Checks!$AU$2:$AU$1417,0)),"")</f>
        <v/>
      </c>
      <c r="X139" s="14">
        <f>IFERROR(INDEX(MCDM_Checks!$T$2:$T$1417,MATCH($A139&amp;"|M",MCDM_Checks!$AU$2:$AU$1417,0)),"")</f>
        <v/>
      </c>
      <c r="Y139" s="26">
        <f>IFERROR(INDEX(MCDM_Checks!$U$2:$U$1417,MATCH($A139&amp;"|M",MCDM_Checks!$AU$2:$AU$1417,0)),"")</f>
        <v/>
      </c>
      <c r="Z139" s="14">
        <f>IFERROR(INDEX(MCDM_Checks!$T$2:$T$1417,MATCH($A139&amp;"|V",MCDM_Checks!$AU$2:$AU$1417,0)),"")</f>
        <v/>
      </c>
      <c r="AA139" s="26">
        <f>IFERROR(INDEX(MCDM_Checks!$U$2:$U$1417,MATCH($A139&amp;"|V",MCDM_Checks!$AU$2:$AU$1417,0)),"")</f>
        <v/>
      </c>
      <c r="AB139" s="14">
        <f>IFERROR(INDEX(MCDM_Checks!$T$2:$T$1417,MATCH($A139&amp;"|E",MCDM_Checks!$AU$2:$AU$1417,0)),"")</f>
        <v/>
      </c>
      <c r="AC139" s="26">
        <f>IFERROR(INDEX(MCDM_Checks!$U$2:$U$1417,MATCH($A139&amp;"|E",MCDM_Checks!$AU$2:$AU$1417,0)),"")</f>
        <v/>
      </c>
      <c r="AD139" s="14">
        <f>IF(SUM(IF(AF139="Fail",1,0),IF(AH139="Fail",1,0),IF(AJ139="Fail",1,0),IF(AL139="Fail",1,0))&gt;0,"Ineligible",IF(SUM(IF(AF139="Pass",1,0),IF(AH139="Pass",1,0),IF(AJ139="Pass",1,0),IF(AL139="Pass",1,0))=4,"Eligible","Pending"))</f>
        <v/>
      </c>
      <c r="AE139" s="26">
        <f>IF(COUNTA(AG139,AI139,AK139,AM139)=0,"",IF(SUM(IF(AG139="Fail",1,0),IF(AI139="Fail",1,0),IF(AK139="Fail",1,0),IF(AM139="Fail",1,0))&gt;0,"Ineligible",IF(SUM(IF(AG139="Pass",1,0),IF(AI139="Pass",1,0),IF(AK139="Pass",1,0),IF(AM139="Pass",1,0))=4,"Eligible","Pending")))</f>
        <v/>
      </c>
      <c r="AF139" s="14" t="inlineStr">
        <is>
          <t>Pass</t>
        </is>
      </c>
      <c r="AG139" s="27" t="n"/>
      <c r="AH139" s="14" t="inlineStr">
        <is>
          <t>Pending</t>
        </is>
      </c>
      <c r="AI139" s="27" t="n"/>
      <c r="AJ139" s="14" t="inlineStr">
        <is>
          <t>Pending</t>
        </is>
      </c>
      <c r="AK139" s="27" t="n"/>
      <c r="AL139" s="14" t="inlineStr">
        <is>
          <t>Pending</t>
        </is>
      </c>
      <c r="AM139" s="27" t="n"/>
      <c r="AN139" s="14" t="inlineStr">
        <is>
          <t>Object detection</t>
        </is>
      </c>
      <c r="AO139" s="27" t="n"/>
      <c r="AP139" s="14" t="inlineStr">
        <is>
          <t>Kaggle dataset 531821 v1</t>
        </is>
      </c>
      <c r="AQ139" s="27" t="n"/>
      <c r="AR139" s="14" t="inlineStr">
        <is>
          <t>Kaggle v1 provides pothole XML annotation paths and a split filename list. Pixel box-area categories after 300-pixel resizing are not physical severity. ODbL/DbCL terms are identified in API metadata; independent source rights and split-generation rule remain unresolved.</t>
        </is>
      </c>
      <c r="AS139" s="27" t="n"/>
      <c r="AT139" s="14" t="inlineStr">
        <is>
          <t>https://www.kaggle.com/datasets/chitholian/annotated-potholes-dataset</t>
        </is>
      </c>
      <c r="AU139" s="27" t="n"/>
      <c r="AV139" s="14" t="inlineStr">
        <is>
          <t>2026-09-07</t>
        </is>
      </c>
      <c r="AW139" s="27" t="n"/>
      <c r="AX139" s="27" t="n"/>
      <c r="AY139" s="14">
        <f>SUMIF(MCDM_Checks!$A$2:$A$1417,$A139,MCDM_Checks!$AR$2:$AR$1417)</f>
        <v/>
      </c>
      <c r="AZ139" s="14" t="inlineStr">
        <is>
          <t>G1: chosen release identity. G2: evaluator target/task not yet fixed. G3: no sample opened; rights may be unresolved. G4: no payload/ancestry leakage audit executed. All four gates must Pass for Eligible.</t>
        </is>
      </c>
    </row>
    <row r="140" ht="112" customHeight="1">
      <c r="A140" s="14" t="inlineStr">
        <is>
          <t>DS-139</t>
        </is>
      </c>
      <c r="B140" s="14" t="inlineStr">
        <is>
          <t>Annotated Potholes with Severity Levels</t>
        </is>
      </c>
      <c r="C140" s="14">
        <f>IF(I140=0,"Unrated",IF(I140=1,"Resolved","Provisional"))</f>
        <v/>
      </c>
      <c r="D140" s="26">
        <f>IF(K140=0,"",IF(AY140&lt;8,"Incomplete/invalid",IF(J140=0,"Unrated",IF(J140=1,"Resolved","Provisional"))))</f>
        <v/>
      </c>
      <c r="E140" s="57">
        <f>SUMIF(MCDM_Checks!$A$2:$A$1417,$A140,MCDM_Checks!$AB$2:$AB$1417)</f>
        <v/>
      </c>
      <c r="F140" s="58">
        <f>IF(AY140=8,SUMIF(MCDM_Checks!$A$2:$A$1417,$A140,MCDM_Checks!$AC$2:$AC$1417),"")</f>
        <v/>
      </c>
      <c r="G140" s="57">
        <f>SUMIF(MCDM_Checks!$A$2:$A$1417,$A140,MCDM_Checks!$AD$2:$AD$1417)</f>
        <v/>
      </c>
      <c r="H140" s="58">
        <f>IF(AY140=8,SUMIF(MCDM_Checks!$A$2:$A$1417,$A140,MCDM_Checks!$AE$2:$AE$1417),"")</f>
        <v/>
      </c>
      <c r="I140" s="55">
        <f>SUMIF(MCDM_Checks!$A$2:$A$1417,$A140,MCDM_Checks!$AF$2:$AF$1417)/100</f>
        <v/>
      </c>
      <c r="J140" s="56">
        <f>IF(AY140=8,SUMIF(MCDM_Checks!$A$2:$A$1417,$A140,MCDM_Checks!$AG$2:$AG$1417)/100,"")</f>
        <v/>
      </c>
      <c r="K140" s="56">
        <f>SUMIF(MCDM_Checks!$A$2:$A$1417,$A140,MCDM_Checks!$AS$2:$AS$1417)/40</f>
        <v/>
      </c>
      <c r="L140" s="59">
        <f>IF(AY140=8,F140-E140,"")</f>
        <v/>
      </c>
      <c r="M140" s="56">
        <f>IF(K140=0,"",SUMIF(MCDM_Checks!$A$2:$A$1417,$A140,MCDM_Checks!$AT$2:$AT$1417)/SUMIF(MCDM_Checks!$A$2:$A$1417,$A140,MCDM_Checks!$AS$2:$AS$1417))</f>
        <v/>
      </c>
      <c r="N140" s="14">
        <f>IFERROR(INDEX(MCDM_Checks!$T$2:$T$1417,MATCH($A140&amp;"|A",MCDM_Checks!$AU$2:$AU$1417,0)),"")</f>
        <v/>
      </c>
      <c r="O140" s="26">
        <f>IFERROR(INDEX(MCDM_Checks!$U$2:$U$1417,MATCH($A140&amp;"|A",MCDM_Checks!$AU$2:$AU$1417,0)),"")</f>
        <v/>
      </c>
      <c r="P140" s="14">
        <f>IFERROR(INDEX(MCDM_Checks!$T$2:$T$1417,MATCH($A140&amp;"|L",MCDM_Checks!$AU$2:$AU$1417,0)),"")</f>
        <v/>
      </c>
      <c r="Q140" s="26">
        <f>IFERROR(INDEX(MCDM_Checks!$U$2:$U$1417,MATCH($A140&amp;"|L",MCDM_Checks!$AU$2:$AU$1417,0)),"")</f>
        <v/>
      </c>
      <c r="R140" s="14">
        <f>IFERROR(INDEX(MCDM_Checks!$T$2:$T$1417,MATCH($A140&amp;"|D",MCDM_Checks!$AU$2:$AU$1417,0)),"")</f>
        <v/>
      </c>
      <c r="S140" s="26">
        <f>IFERROR(INDEX(MCDM_Checks!$U$2:$U$1417,MATCH($A140&amp;"|D",MCDM_Checks!$AU$2:$AU$1417,0)),"")</f>
        <v/>
      </c>
      <c r="T140" s="14">
        <f>IFERROR(INDEX(MCDM_Checks!$T$2:$T$1417,MATCH($A140&amp;"|C",MCDM_Checks!$AU$2:$AU$1417,0)),"")</f>
        <v/>
      </c>
      <c r="U140" s="26">
        <f>IFERROR(INDEX(MCDM_Checks!$U$2:$U$1417,MATCH($A140&amp;"|C",MCDM_Checks!$AU$2:$AU$1417,0)),"")</f>
        <v/>
      </c>
      <c r="V140" s="14">
        <f>IFERROR(INDEX(MCDM_Checks!$T$2:$T$1417,MATCH($A140&amp;"|R",MCDM_Checks!$AU$2:$AU$1417,0)),"")</f>
        <v/>
      </c>
      <c r="W140" s="26">
        <f>IFERROR(INDEX(MCDM_Checks!$U$2:$U$1417,MATCH($A140&amp;"|R",MCDM_Checks!$AU$2:$AU$1417,0)),"")</f>
        <v/>
      </c>
      <c r="X140" s="14">
        <f>IFERROR(INDEX(MCDM_Checks!$T$2:$T$1417,MATCH($A140&amp;"|M",MCDM_Checks!$AU$2:$AU$1417,0)),"")</f>
        <v/>
      </c>
      <c r="Y140" s="26">
        <f>IFERROR(INDEX(MCDM_Checks!$U$2:$U$1417,MATCH($A140&amp;"|M",MCDM_Checks!$AU$2:$AU$1417,0)),"")</f>
        <v/>
      </c>
      <c r="Z140" s="14">
        <f>IFERROR(INDEX(MCDM_Checks!$T$2:$T$1417,MATCH($A140&amp;"|V",MCDM_Checks!$AU$2:$AU$1417,0)),"")</f>
        <v/>
      </c>
      <c r="AA140" s="26">
        <f>IFERROR(INDEX(MCDM_Checks!$U$2:$U$1417,MATCH($A140&amp;"|V",MCDM_Checks!$AU$2:$AU$1417,0)),"")</f>
        <v/>
      </c>
      <c r="AB140" s="14">
        <f>IFERROR(INDEX(MCDM_Checks!$T$2:$T$1417,MATCH($A140&amp;"|E",MCDM_Checks!$AU$2:$AU$1417,0)),"")</f>
        <v/>
      </c>
      <c r="AC140" s="26">
        <f>IFERROR(INDEX(MCDM_Checks!$U$2:$U$1417,MATCH($A140&amp;"|E",MCDM_Checks!$AU$2:$AU$1417,0)),"")</f>
        <v/>
      </c>
      <c r="AD140" s="14">
        <f>IF(SUM(IF(AF140="Fail",1,0),IF(AH140="Fail",1,0),IF(AJ140="Fail",1,0),IF(AL140="Fail",1,0))&gt;0,"Ineligible",IF(SUM(IF(AF140="Pass",1,0),IF(AH140="Pass",1,0),IF(AJ140="Pass",1,0),IF(AL140="Pass",1,0))=4,"Eligible","Pending"))</f>
        <v/>
      </c>
      <c r="AE140" s="26">
        <f>IF(COUNTA(AG140,AI140,AK140,AM140)=0,"",IF(SUM(IF(AG140="Fail",1,0),IF(AI140="Fail",1,0),IF(AK140="Fail",1,0),IF(AM140="Fail",1,0))&gt;0,"Ineligible",IF(SUM(IF(AG140="Pass",1,0),IF(AI140="Pass",1,0),IF(AK140="Pass",1,0),IF(AM140="Pass",1,0))=4,"Eligible","Pending")))</f>
        <v/>
      </c>
      <c r="AF140" s="14" t="inlineStr">
        <is>
          <t>Pass</t>
        </is>
      </c>
      <c r="AG140" s="27" t="n"/>
      <c r="AH140" s="14" t="inlineStr">
        <is>
          <t>Pending</t>
        </is>
      </c>
      <c r="AI140" s="27" t="n"/>
      <c r="AJ140" s="14" t="inlineStr">
        <is>
          <t>Pending</t>
        </is>
      </c>
      <c r="AK140" s="27" t="n"/>
      <c r="AL140" s="14" t="inlineStr">
        <is>
          <t>Pending</t>
        </is>
      </c>
      <c r="AM140" s="27" t="n"/>
      <c r="AN140" s="14" t="inlineStr">
        <is>
          <t>Object detection;Severity classification</t>
        </is>
      </c>
      <c r="AO140" s="27" t="n"/>
      <c r="AP140" s="14" t="inlineStr">
        <is>
          <t>Kaggle dataset 6585548 v1</t>
        </is>
      </c>
      <c r="AQ140" s="27" t="n"/>
      <c r="AR140" s="14" t="inlineStr">
        <is>
          <t>This severity derivative identifies 665 parent plus 52 added images, corrected boxes and class counts. It acknowledges repeated views and potential leakage; severity assignment mixes scripts and manual work. Qualitative threat classes do not establish measured depth or a standard condition survey.</t>
        </is>
      </c>
      <c r="AS140" s="27" t="n"/>
      <c r="AT140" s="14" t="inlineStr">
        <is>
          <t>https://www.kaggle.com/datasets/idanbaru/annotated-potholes-with-severity-levels</t>
        </is>
      </c>
      <c r="AU140" s="27" t="n"/>
      <c r="AV140" s="14" t="inlineStr">
        <is>
          <t>2026-09-07</t>
        </is>
      </c>
      <c r="AW140" s="27" t="n"/>
      <c r="AX140" s="27" t="n"/>
      <c r="AY140" s="14">
        <f>SUMIF(MCDM_Checks!$A$2:$A$1417,$A140,MCDM_Checks!$AR$2:$AR$1417)</f>
        <v/>
      </c>
      <c r="AZ140" s="14" t="inlineStr">
        <is>
          <t>G1: chosen release identity. G2: evaluator target/task not yet fixed. G3: no sample opened; rights may be unresolved. G4: no payload/ancestry leakage audit executed. All four gates must Pass for Eligible.</t>
        </is>
      </c>
    </row>
    <row r="141" ht="112" customHeight="1">
      <c r="A141" s="14" t="inlineStr">
        <is>
          <t>DS-140</t>
        </is>
      </c>
      <c r="B141" s="14" t="inlineStr">
        <is>
          <t>Asphalt Cracks</t>
        </is>
      </c>
      <c r="C141" s="14">
        <f>IF(I141=0,"Unrated",IF(I141=1,"Resolved","Provisional"))</f>
        <v/>
      </c>
      <c r="D141" s="26">
        <f>IF(K141=0,"",IF(AY141&lt;8,"Incomplete/invalid",IF(J141=0,"Unrated",IF(J141=1,"Resolved","Provisional"))))</f>
        <v/>
      </c>
      <c r="E141" s="57">
        <f>SUMIF(MCDM_Checks!$A$2:$A$1417,$A141,MCDM_Checks!$AB$2:$AB$1417)</f>
        <v/>
      </c>
      <c r="F141" s="58">
        <f>IF(AY141=8,SUMIF(MCDM_Checks!$A$2:$A$1417,$A141,MCDM_Checks!$AC$2:$AC$1417),"")</f>
        <v/>
      </c>
      <c r="G141" s="57">
        <f>SUMIF(MCDM_Checks!$A$2:$A$1417,$A141,MCDM_Checks!$AD$2:$AD$1417)</f>
        <v/>
      </c>
      <c r="H141" s="58">
        <f>IF(AY141=8,SUMIF(MCDM_Checks!$A$2:$A$1417,$A141,MCDM_Checks!$AE$2:$AE$1417),"")</f>
        <v/>
      </c>
      <c r="I141" s="55">
        <f>SUMIF(MCDM_Checks!$A$2:$A$1417,$A141,MCDM_Checks!$AF$2:$AF$1417)/100</f>
        <v/>
      </c>
      <c r="J141" s="56">
        <f>IF(AY141=8,SUMIF(MCDM_Checks!$A$2:$A$1417,$A141,MCDM_Checks!$AG$2:$AG$1417)/100,"")</f>
        <v/>
      </c>
      <c r="K141" s="56">
        <f>SUMIF(MCDM_Checks!$A$2:$A$1417,$A141,MCDM_Checks!$AS$2:$AS$1417)/40</f>
        <v/>
      </c>
      <c r="L141" s="59">
        <f>IF(AY141=8,F141-E141,"")</f>
        <v/>
      </c>
      <c r="M141" s="56">
        <f>IF(K141=0,"",SUMIF(MCDM_Checks!$A$2:$A$1417,$A141,MCDM_Checks!$AT$2:$AT$1417)/SUMIF(MCDM_Checks!$A$2:$A$1417,$A141,MCDM_Checks!$AS$2:$AS$1417))</f>
        <v/>
      </c>
      <c r="N141" s="14">
        <f>IFERROR(INDEX(MCDM_Checks!$T$2:$T$1417,MATCH($A141&amp;"|A",MCDM_Checks!$AU$2:$AU$1417,0)),"")</f>
        <v/>
      </c>
      <c r="O141" s="26">
        <f>IFERROR(INDEX(MCDM_Checks!$U$2:$U$1417,MATCH($A141&amp;"|A",MCDM_Checks!$AU$2:$AU$1417,0)),"")</f>
        <v/>
      </c>
      <c r="P141" s="14">
        <f>IFERROR(INDEX(MCDM_Checks!$T$2:$T$1417,MATCH($A141&amp;"|L",MCDM_Checks!$AU$2:$AU$1417,0)),"")</f>
        <v/>
      </c>
      <c r="Q141" s="26">
        <f>IFERROR(INDEX(MCDM_Checks!$U$2:$U$1417,MATCH($A141&amp;"|L",MCDM_Checks!$AU$2:$AU$1417,0)),"")</f>
        <v/>
      </c>
      <c r="R141" s="14">
        <f>IFERROR(INDEX(MCDM_Checks!$T$2:$T$1417,MATCH($A141&amp;"|D",MCDM_Checks!$AU$2:$AU$1417,0)),"")</f>
        <v/>
      </c>
      <c r="S141" s="26">
        <f>IFERROR(INDEX(MCDM_Checks!$U$2:$U$1417,MATCH($A141&amp;"|D",MCDM_Checks!$AU$2:$AU$1417,0)),"")</f>
        <v/>
      </c>
      <c r="T141" s="14">
        <f>IFERROR(INDEX(MCDM_Checks!$T$2:$T$1417,MATCH($A141&amp;"|C",MCDM_Checks!$AU$2:$AU$1417,0)),"")</f>
        <v/>
      </c>
      <c r="U141" s="26">
        <f>IFERROR(INDEX(MCDM_Checks!$U$2:$U$1417,MATCH($A141&amp;"|C",MCDM_Checks!$AU$2:$AU$1417,0)),"")</f>
        <v/>
      </c>
      <c r="V141" s="14">
        <f>IFERROR(INDEX(MCDM_Checks!$T$2:$T$1417,MATCH($A141&amp;"|R",MCDM_Checks!$AU$2:$AU$1417,0)),"")</f>
        <v/>
      </c>
      <c r="W141" s="26">
        <f>IFERROR(INDEX(MCDM_Checks!$U$2:$U$1417,MATCH($A141&amp;"|R",MCDM_Checks!$AU$2:$AU$1417,0)),"")</f>
        <v/>
      </c>
      <c r="X141" s="14">
        <f>IFERROR(INDEX(MCDM_Checks!$T$2:$T$1417,MATCH($A141&amp;"|M",MCDM_Checks!$AU$2:$AU$1417,0)),"")</f>
        <v/>
      </c>
      <c r="Y141" s="26">
        <f>IFERROR(INDEX(MCDM_Checks!$U$2:$U$1417,MATCH($A141&amp;"|M",MCDM_Checks!$AU$2:$AU$1417,0)),"")</f>
        <v/>
      </c>
      <c r="Z141" s="14">
        <f>IFERROR(INDEX(MCDM_Checks!$T$2:$T$1417,MATCH($A141&amp;"|V",MCDM_Checks!$AU$2:$AU$1417,0)),"")</f>
        <v/>
      </c>
      <c r="AA141" s="26">
        <f>IFERROR(INDEX(MCDM_Checks!$U$2:$U$1417,MATCH($A141&amp;"|V",MCDM_Checks!$AU$2:$AU$1417,0)),"")</f>
        <v/>
      </c>
      <c r="AB141" s="14">
        <f>IFERROR(INDEX(MCDM_Checks!$T$2:$T$1417,MATCH($A141&amp;"|E",MCDM_Checks!$AU$2:$AU$1417,0)),"")</f>
        <v/>
      </c>
      <c r="AC141" s="26">
        <f>IFERROR(INDEX(MCDM_Checks!$U$2:$U$1417,MATCH($A141&amp;"|E",MCDM_Checks!$AU$2:$AU$1417,0)),"")</f>
        <v/>
      </c>
      <c r="AD141" s="14">
        <f>IF(SUM(IF(AF141="Fail",1,0),IF(AH141="Fail",1,0),IF(AJ141="Fail",1,0),IF(AL141="Fail",1,0))&gt;0,"Ineligible",IF(SUM(IF(AF141="Pass",1,0),IF(AH141="Pass",1,0),IF(AJ141="Pass",1,0),IF(AL141="Pass",1,0))=4,"Eligible","Pending"))</f>
        <v/>
      </c>
      <c r="AE141" s="26">
        <f>IF(COUNTA(AG141,AI141,AK141,AM141)=0,"",IF(SUM(IF(AG141="Fail",1,0),IF(AI141="Fail",1,0),IF(AK141="Fail",1,0),IF(AM141="Fail",1,0))&gt;0,"Ineligible",IF(SUM(IF(AG141="Pass",1,0),IF(AI141="Pass",1,0),IF(AK141="Pass",1,0),IF(AM141="Pass",1,0))=4,"Eligible","Pending")))</f>
        <v/>
      </c>
      <c r="AF141" s="14" t="inlineStr">
        <is>
          <t>Pass</t>
        </is>
      </c>
      <c r="AG141" s="27" t="n"/>
      <c r="AH141" s="14" t="inlineStr">
        <is>
          <t>Pending</t>
        </is>
      </c>
      <c r="AI141" s="27" t="n"/>
      <c r="AJ141" s="14" t="inlineStr">
        <is>
          <t>Pending</t>
        </is>
      </c>
      <c r="AK141" s="27" t="n"/>
      <c r="AL141" s="14" t="inlineStr">
        <is>
          <t>Pending</t>
        </is>
      </c>
      <c r="AM141" s="27" t="n"/>
      <c r="AN141" s="14" t="inlineStr">
        <is>
          <t>NR</t>
        </is>
      </c>
      <c r="AO141" s="27" t="n"/>
      <c r="AP141" s="14" t="inlineStr">
        <is>
          <t>Kaggle dataset 1811838 v1</t>
        </is>
      </c>
      <c r="AQ141" s="27" t="n"/>
      <c r="AR141" s="14" t="inlineStr">
        <is>
          <t>Kaggle API confirms the Asphalt Cracks v1 record but its description and license are empty/Unknown. The title and archive size do not verify labels, sample count or pavement task eligibility.</t>
        </is>
      </c>
      <c r="AS141" s="27" t="n"/>
      <c r="AT141" s="14" t="inlineStr">
        <is>
          <t>https://www.kaggle.com/datasets/abrahamanderson/asphalt-cracks</t>
        </is>
      </c>
      <c r="AU141" s="27" t="n"/>
      <c r="AV141" s="14" t="inlineStr">
        <is>
          <t>2026-09-07</t>
        </is>
      </c>
      <c r="AW141" s="27" t="n"/>
      <c r="AX141" s="27" t="n"/>
      <c r="AY141" s="14">
        <f>SUMIF(MCDM_Checks!$A$2:$A$1417,$A141,MCDM_Checks!$AR$2:$AR$1417)</f>
        <v/>
      </c>
      <c r="AZ141" s="14" t="inlineStr">
        <is>
          <t>G1: chosen release identity. G2: evaluator target/task not yet fixed. G3: no sample opened; rights may be unresolved. G4: no payload/ancestry leakage audit executed. All four gates must Pass for Eligible.</t>
        </is>
      </c>
    </row>
    <row r="142" ht="112" customHeight="1">
      <c r="A142" s="14" t="inlineStr">
        <is>
          <t>DS-141</t>
        </is>
      </c>
      <c r="B142" s="14" t="inlineStr">
        <is>
          <t>CDAC-DAI Pavement Distress Detection</t>
        </is>
      </c>
      <c r="C142" s="14">
        <f>IF(I142=0,"Unrated",IF(I142=1,"Resolved","Provisional"))</f>
        <v/>
      </c>
      <c r="D142" s="26">
        <f>IF(K142=0,"",IF(AY142&lt;8,"Incomplete/invalid",IF(J142=0,"Unrated",IF(J142=1,"Resolved","Provisional"))))</f>
        <v/>
      </c>
      <c r="E142" s="57">
        <f>SUMIF(MCDM_Checks!$A$2:$A$1417,$A142,MCDM_Checks!$AB$2:$AB$1417)</f>
        <v/>
      </c>
      <c r="F142" s="58">
        <f>IF(AY142=8,SUMIF(MCDM_Checks!$A$2:$A$1417,$A142,MCDM_Checks!$AC$2:$AC$1417),"")</f>
        <v/>
      </c>
      <c r="G142" s="57">
        <f>SUMIF(MCDM_Checks!$A$2:$A$1417,$A142,MCDM_Checks!$AD$2:$AD$1417)</f>
        <v/>
      </c>
      <c r="H142" s="58">
        <f>IF(AY142=8,SUMIF(MCDM_Checks!$A$2:$A$1417,$A142,MCDM_Checks!$AE$2:$AE$1417),"")</f>
        <v/>
      </c>
      <c r="I142" s="55">
        <f>SUMIF(MCDM_Checks!$A$2:$A$1417,$A142,MCDM_Checks!$AF$2:$AF$1417)/100</f>
        <v/>
      </c>
      <c r="J142" s="56">
        <f>IF(AY142=8,SUMIF(MCDM_Checks!$A$2:$A$1417,$A142,MCDM_Checks!$AG$2:$AG$1417)/100,"")</f>
        <v/>
      </c>
      <c r="K142" s="56">
        <f>SUMIF(MCDM_Checks!$A$2:$A$1417,$A142,MCDM_Checks!$AS$2:$AS$1417)/40</f>
        <v/>
      </c>
      <c r="L142" s="59">
        <f>IF(AY142=8,F142-E142,"")</f>
        <v/>
      </c>
      <c r="M142" s="56">
        <f>IF(K142=0,"",SUMIF(MCDM_Checks!$A$2:$A$1417,$A142,MCDM_Checks!$AT$2:$AT$1417)/SUMIF(MCDM_Checks!$A$2:$A$1417,$A142,MCDM_Checks!$AS$2:$AS$1417))</f>
        <v/>
      </c>
      <c r="N142" s="14">
        <f>IFERROR(INDEX(MCDM_Checks!$T$2:$T$1417,MATCH($A142&amp;"|A",MCDM_Checks!$AU$2:$AU$1417,0)),"")</f>
        <v/>
      </c>
      <c r="O142" s="26">
        <f>IFERROR(INDEX(MCDM_Checks!$U$2:$U$1417,MATCH($A142&amp;"|A",MCDM_Checks!$AU$2:$AU$1417,0)),"")</f>
        <v/>
      </c>
      <c r="P142" s="14">
        <f>IFERROR(INDEX(MCDM_Checks!$T$2:$T$1417,MATCH($A142&amp;"|L",MCDM_Checks!$AU$2:$AU$1417,0)),"")</f>
        <v/>
      </c>
      <c r="Q142" s="26">
        <f>IFERROR(INDEX(MCDM_Checks!$U$2:$U$1417,MATCH($A142&amp;"|L",MCDM_Checks!$AU$2:$AU$1417,0)),"")</f>
        <v/>
      </c>
      <c r="R142" s="14">
        <f>IFERROR(INDEX(MCDM_Checks!$T$2:$T$1417,MATCH($A142&amp;"|D",MCDM_Checks!$AU$2:$AU$1417,0)),"")</f>
        <v/>
      </c>
      <c r="S142" s="26">
        <f>IFERROR(INDEX(MCDM_Checks!$U$2:$U$1417,MATCH($A142&amp;"|D",MCDM_Checks!$AU$2:$AU$1417,0)),"")</f>
        <v/>
      </c>
      <c r="T142" s="14">
        <f>IFERROR(INDEX(MCDM_Checks!$T$2:$T$1417,MATCH($A142&amp;"|C",MCDM_Checks!$AU$2:$AU$1417,0)),"")</f>
        <v/>
      </c>
      <c r="U142" s="26">
        <f>IFERROR(INDEX(MCDM_Checks!$U$2:$U$1417,MATCH($A142&amp;"|C",MCDM_Checks!$AU$2:$AU$1417,0)),"")</f>
        <v/>
      </c>
      <c r="V142" s="14">
        <f>IFERROR(INDEX(MCDM_Checks!$T$2:$T$1417,MATCH($A142&amp;"|R",MCDM_Checks!$AU$2:$AU$1417,0)),"")</f>
        <v/>
      </c>
      <c r="W142" s="26">
        <f>IFERROR(INDEX(MCDM_Checks!$U$2:$U$1417,MATCH($A142&amp;"|R",MCDM_Checks!$AU$2:$AU$1417,0)),"")</f>
        <v/>
      </c>
      <c r="X142" s="14">
        <f>IFERROR(INDEX(MCDM_Checks!$T$2:$T$1417,MATCH($A142&amp;"|M",MCDM_Checks!$AU$2:$AU$1417,0)),"")</f>
        <v/>
      </c>
      <c r="Y142" s="26">
        <f>IFERROR(INDEX(MCDM_Checks!$U$2:$U$1417,MATCH($A142&amp;"|M",MCDM_Checks!$AU$2:$AU$1417,0)),"")</f>
        <v/>
      </c>
      <c r="Z142" s="14">
        <f>IFERROR(INDEX(MCDM_Checks!$T$2:$T$1417,MATCH($A142&amp;"|V",MCDM_Checks!$AU$2:$AU$1417,0)),"")</f>
        <v/>
      </c>
      <c r="AA142" s="26">
        <f>IFERROR(INDEX(MCDM_Checks!$U$2:$U$1417,MATCH($A142&amp;"|V",MCDM_Checks!$AU$2:$AU$1417,0)),"")</f>
        <v/>
      </c>
      <c r="AB142" s="14">
        <f>IFERROR(INDEX(MCDM_Checks!$T$2:$T$1417,MATCH($A142&amp;"|E",MCDM_Checks!$AU$2:$AU$1417,0)),"")</f>
        <v/>
      </c>
      <c r="AC142" s="26">
        <f>IFERROR(INDEX(MCDM_Checks!$U$2:$U$1417,MATCH($A142&amp;"|E",MCDM_Checks!$AU$2:$AU$1417,0)),"")</f>
        <v/>
      </c>
      <c r="AD142" s="14">
        <f>IF(SUM(IF(AF142="Fail",1,0),IF(AH142="Fail",1,0),IF(AJ142="Fail",1,0),IF(AL142="Fail",1,0))&gt;0,"Ineligible",IF(SUM(IF(AF142="Pass",1,0),IF(AH142="Pass",1,0),IF(AJ142="Pass",1,0),IF(AL142="Pass",1,0))=4,"Eligible","Pending"))</f>
        <v/>
      </c>
      <c r="AE142" s="26">
        <f>IF(COUNTA(AG142,AI142,AK142,AM142)=0,"",IF(SUM(IF(AG142="Fail",1,0),IF(AI142="Fail",1,0),IF(AK142="Fail",1,0),IF(AM142="Fail",1,0))&gt;0,"Ineligible",IF(SUM(IF(AG142="Pass",1,0),IF(AI142="Pass",1,0),IF(AK142="Pass",1,0),IF(AM142="Pass",1,0))=4,"Eligible","Pending")))</f>
        <v/>
      </c>
      <c r="AF142" s="14" t="inlineStr">
        <is>
          <t>Pass</t>
        </is>
      </c>
      <c r="AG142" s="27" t="n"/>
      <c r="AH142" s="14" t="inlineStr">
        <is>
          <t>Pending</t>
        </is>
      </c>
      <c r="AI142" s="27" t="n"/>
      <c r="AJ142" s="14" t="inlineStr">
        <is>
          <t>Pending</t>
        </is>
      </c>
      <c r="AK142" s="27" t="n"/>
      <c r="AL142" s="14" t="inlineStr">
        <is>
          <t>Pending</t>
        </is>
      </c>
      <c r="AM142" s="27" t="n"/>
      <c r="AN142" s="14" t="inlineStr">
        <is>
          <t>detection</t>
        </is>
      </c>
      <c r="AO142" s="27" t="n"/>
      <c r="AP142" s="14" t="inlineStr">
        <is>
          <t>Kaggle dataset 2945325 v1</t>
        </is>
      </c>
      <c r="AQ142" s="27" t="n"/>
      <c r="AR142" s="14" t="inlineStr">
        <is>
          <t>The CDAC-DAI Kaggle record exists but provides no substantive description or known license. Do not infer image counts from file counts, or a verified institution/annotation scheme from the title.</t>
        </is>
      </c>
      <c r="AS142" s="27" t="n"/>
      <c r="AT142" s="14" t="inlineStr">
        <is>
          <t>https://www.kaggle.com/datasets/shubhamadsul97/cdac-dai-pavement-distress-detection</t>
        </is>
      </c>
      <c r="AU142" s="27" t="n"/>
      <c r="AV142" s="14" t="inlineStr">
        <is>
          <t>2026-09-07</t>
        </is>
      </c>
      <c r="AW142" s="27" t="n"/>
      <c r="AX142" s="27" t="n"/>
      <c r="AY142" s="14">
        <f>SUMIF(MCDM_Checks!$A$2:$A$1417,$A142,MCDM_Checks!$AR$2:$AR$1417)</f>
        <v/>
      </c>
      <c r="AZ142" s="14" t="inlineStr">
        <is>
          <t>G1: chosen release identity. G2: evaluator target/task not yet fixed. G3: no sample opened; rights may be unresolved. G4: no payload/ancestry leakage audit executed. All four gates must Pass for Eligible.</t>
        </is>
      </c>
    </row>
    <row r="143" ht="112" customHeight="1">
      <c r="A143" s="14" t="inlineStr">
        <is>
          <t>DS-142</t>
        </is>
      </c>
      <c r="B143" s="14" t="inlineStr">
        <is>
          <t>CombinedCrack</t>
        </is>
      </c>
      <c r="C143" s="14">
        <f>IF(I143=0,"Unrated",IF(I143=1,"Resolved","Provisional"))</f>
        <v/>
      </c>
      <c r="D143" s="26">
        <f>IF(K143=0,"",IF(AY143&lt;8,"Incomplete/invalid",IF(J143=0,"Unrated",IF(J143=1,"Resolved","Provisional"))))</f>
        <v/>
      </c>
      <c r="E143" s="57">
        <f>SUMIF(MCDM_Checks!$A$2:$A$1417,$A143,MCDM_Checks!$AB$2:$AB$1417)</f>
        <v/>
      </c>
      <c r="F143" s="58">
        <f>IF(AY143=8,SUMIF(MCDM_Checks!$A$2:$A$1417,$A143,MCDM_Checks!$AC$2:$AC$1417),"")</f>
        <v/>
      </c>
      <c r="G143" s="57">
        <f>SUMIF(MCDM_Checks!$A$2:$A$1417,$A143,MCDM_Checks!$AD$2:$AD$1417)</f>
        <v/>
      </c>
      <c r="H143" s="58">
        <f>IF(AY143=8,SUMIF(MCDM_Checks!$A$2:$A$1417,$A143,MCDM_Checks!$AE$2:$AE$1417),"")</f>
        <v/>
      </c>
      <c r="I143" s="55">
        <f>SUMIF(MCDM_Checks!$A$2:$A$1417,$A143,MCDM_Checks!$AF$2:$AF$1417)/100</f>
        <v/>
      </c>
      <c r="J143" s="56">
        <f>IF(AY143=8,SUMIF(MCDM_Checks!$A$2:$A$1417,$A143,MCDM_Checks!$AG$2:$AG$1417)/100,"")</f>
        <v/>
      </c>
      <c r="K143" s="56">
        <f>SUMIF(MCDM_Checks!$A$2:$A$1417,$A143,MCDM_Checks!$AS$2:$AS$1417)/40</f>
        <v/>
      </c>
      <c r="L143" s="59">
        <f>IF(AY143=8,F143-E143,"")</f>
        <v/>
      </c>
      <c r="M143" s="56">
        <f>IF(K143=0,"",SUMIF(MCDM_Checks!$A$2:$A$1417,$A143,MCDM_Checks!$AT$2:$AT$1417)/SUMIF(MCDM_Checks!$A$2:$A$1417,$A143,MCDM_Checks!$AS$2:$AS$1417))</f>
        <v/>
      </c>
      <c r="N143" s="14">
        <f>IFERROR(INDEX(MCDM_Checks!$T$2:$T$1417,MATCH($A143&amp;"|A",MCDM_Checks!$AU$2:$AU$1417,0)),"")</f>
        <v/>
      </c>
      <c r="O143" s="26">
        <f>IFERROR(INDEX(MCDM_Checks!$U$2:$U$1417,MATCH($A143&amp;"|A",MCDM_Checks!$AU$2:$AU$1417,0)),"")</f>
        <v/>
      </c>
      <c r="P143" s="14">
        <f>IFERROR(INDEX(MCDM_Checks!$T$2:$T$1417,MATCH($A143&amp;"|L",MCDM_Checks!$AU$2:$AU$1417,0)),"")</f>
        <v/>
      </c>
      <c r="Q143" s="26">
        <f>IFERROR(INDEX(MCDM_Checks!$U$2:$U$1417,MATCH($A143&amp;"|L",MCDM_Checks!$AU$2:$AU$1417,0)),"")</f>
        <v/>
      </c>
      <c r="R143" s="14">
        <f>IFERROR(INDEX(MCDM_Checks!$T$2:$T$1417,MATCH($A143&amp;"|D",MCDM_Checks!$AU$2:$AU$1417,0)),"")</f>
        <v/>
      </c>
      <c r="S143" s="26">
        <f>IFERROR(INDEX(MCDM_Checks!$U$2:$U$1417,MATCH($A143&amp;"|D",MCDM_Checks!$AU$2:$AU$1417,0)),"")</f>
        <v/>
      </c>
      <c r="T143" s="14">
        <f>IFERROR(INDEX(MCDM_Checks!$T$2:$T$1417,MATCH($A143&amp;"|C",MCDM_Checks!$AU$2:$AU$1417,0)),"")</f>
        <v/>
      </c>
      <c r="U143" s="26">
        <f>IFERROR(INDEX(MCDM_Checks!$U$2:$U$1417,MATCH($A143&amp;"|C",MCDM_Checks!$AU$2:$AU$1417,0)),"")</f>
        <v/>
      </c>
      <c r="V143" s="14">
        <f>IFERROR(INDEX(MCDM_Checks!$T$2:$T$1417,MATCH($A143&amp;"|R",MCDM_Checks!$AU$2:$AU$1417,0)),"")</f>
        <v/>
      </c>
      <c r="W143" s="26">
        <f>IFERROR(INDEX(MCDM_Checks!$U$2:$U$1417,MATCH($A143&amp;"|R",MCDM_Checks!$AU$2:$AU$1417,0)),"")</f>
        <v/>
      </c>
      <c r="X143" s="14">
        <f>IFERROR(INDEX(MCDM_Checks!$T$2:$T$1417,MATCH($A143&amp;"|M",MCDM_Checks!$AU$2:$AU$1417,0)),"")</f>
        <v/>
      </c>
      <c r="Y143" s="26">
        <f>IFERROR(INDEX(MCDM_Checks!$U$2:$U$1417,MATCH($A143&amp;"|M",MCDM_Checks!$AU$2:$AU$1417,0)),"")</f>
        <v/>
      </c>
      <c r="Z143" s="14">
        <f>IFERROR(INDEX(MCDM_Checks!$T$2:$T$1417,MATCH($A143&amp;"|V",MCDM_Checks!$AU$2:$AU$1417,0)),"")</f>
        <v/>
      </c>
      <c r="AA143" s="26">
        <f>IFERROR(INDEX(MCDM_Checks!$U$2:$U$1417,MATCH($A143&amp;"|V",MCDM_Checks!$AU$2:$AU$1417,0)),"")</f>
        <v/>
      </c>
      <c r="AB143" s="14">
        <f>IFERROR(INDEX(MCDM_Checks!$T$2:$T$1417,MATCH($A143&amp;"|E",MCDM_Checks!$AU$2:$AU$1417,0)),"")</f>
        <v/>
      </c>
      <c r="AC143" s="26">
        <f>IFERROR(INDEX(MCDM_Checks!$U$2:$U$1417,MATCH($A143&amp;"|E",MCDM_Checks!$AU$2:$AU$1417,0)),"")</f>
        <v/>
      </c>
      <c r="AD143" s="14">
        <f>IF(SUM(IF(AF143="Fail",1,0),IF(AH143="Fail",1,0),IF(AJ143="Fail",1,0),IF(AL143="Fail",1,0))&gt;0,"Ineligible",IF(SUM(IF(AF143="Pass",1,0),IF(AH143="Pass",1,0),IF(AJ143="Pass",1,0),IF(AL143="Pass",1,0))=4,"Eligible","Pending"))</f>
        <v/>
      </c>
      <c r="AE143" s="26">
        <f>IF(COUNTA(AG143,AI143,AK143,AM143)=0,"",IF(SUM(IF(AG143="Fail",1,0),IF(AI143="Fail",1,0),IF(AK143="Fail",1,0),IF(AM143="Fail",1,0))&gt;0,"Ineligible",IF(SUM(IF(AG143="Pass",1,0),IF(AI143="Pass",1,0),IF(AK143="Pass",1,0),IF(AM143="Pass",1,0))=4,"Eligible","Pending")))</f>
        <v/>
      </c>
      <c r="AF143" s="14" t="inlineStr">
        <is>
          <t>Pass</t>
        </is>
      </c>
      <c r="AG143" s="27" t="n"/>
      <c r="AH143" s="14" t="inlineStr">
        <is>
          <t>Pending</t>
        </is>
      </c>
      <c r="AI143" s="27" t="n"/>
      <c r="AJ143" s="14" t="inlineStr">
        <is>
          <t>Pending</t>
        </is>
      </c>
      <c r="AK143" s="27" t="n"/>
      <c r="AL143" s="14" t="inlineStr">
        <is>
          <t>Pending</t>
        </is>
      </c>
      <c r="AM143" s="27" t="n"/>
      <c r="AN143" s="14" t="inlineStr">
        <is>
          <t>Semantic segmentation</t>
        </is>
      </c>
      <c r="AO143" s="27" t="n"/>
      <c r="AP143" s="14" t="inlineStr">
        <is>
          <t>Kaggle dataset 8380243 v1</t>
        </is>
      </c>
      <c r="AQ143" s="27" t="n"/>
      <c r="AR143" s="14" t="inlineStr">
        <is>
          <t>CombinedCrack names four constituent sources and image/mask folders; MIT metadata does not resolve upstream licenses. Mixed asphalt/tile images and unspecified per-source counts prevent independent-sample and domain-fit confirmation.</t>
        </is>
      </c>
      <c r="AS143" s="27" t="n"/>
      <c r="AT143" s="14" t="inlineStr">
        <is>
          <t>https://www.kaggle.com/datasets/aryanbadiee/combinedcrack</t>
        </is>
      </c>
      <c r="AU143" s="27" t="n"/>
      <c r="AV143" s="14" t="inlineStr">
        <is>
          <t>2026-09-07</t>
        </is>
      </c>
      <c r="AW143" s="27" t="n"/>
      <c r="AX143" s="27" t="n"/>
      <c r="AY143" s="14">
        <f>SUMIF(MCDM_Checks!$A$2:$A$1417,$A143,MCDM_Checks!$AR$2:$AR$1417)</f>
        <v/>
      </c>
      <c r="AZ143" s="14" t="inlineStr">
        <is>
          <t>G1: chosen release identity. G2: evaluator target/task not yet fixed. G3: no sample opened; rights may be unresolved. G4: no payload/ancestry leakage audit executed. All four gates must Pass for Eligible.</t>
        </is>
      </c>
    </row>
    <row r="144" ht="112" customHeight="1">
      <c r="A144" s="14" t="inlineStr">
        <is>
          <t>DS-143</t>
        </is>
      </c>
      <c r="B144" s="14" t="inlineStr">
        <is>
          <t>Custom Multitask Indian Road Dataset (CMIRD)</t>
        </is>
      </c>
      <c r="C144" s="14">
        <f>IF(I144=0,"Unrated",IF(I144=1,"Resolved","Provisional"))</f>
        <v/>
      </c>
      <c r="D144" s="26">
        <f>IF(K144=0,"",IF(AY144&lt;8,"Incomplete/invalid",IF(J144=0,"Unrated",IF(J144=1,"Resolved","Provisional"))))</f>
        <v/>
      </c>
      <c r="E144" s="57">
        <f>SUMIF(MCDM_Checks!$A$2:$A$1417,$A144,MCDM_Checks!$AB$2:$AB$1417)</f>
        <v/>
      </c>
      <c r="F144" s="58">
        <f>IF(AY144=8,SUMIF(MCDM_Checks!$A$2:$A$1417,$A144,MCDM_Checks!$AC$2:$AC$1417),"")</f>
        <v/>
      </c>
      <c r="G144" s="57">
        <f>SUMIF(MCDM_Checks!$A$2:$A$1417,$A144,MCDM_Checks!$AD$2:$AD$1417)</f>
        <v/>
      </c>
      <c r="H144" s="58">
        <f>IF(AY144=8,SUMIF(MCDM_Checks!$A$2:$A$1417,$A144,MCDM_Checks!$AE$2:$AE$1417),"")</f>
        <v/>
      </c>
      <c r="I144" s="55">
        <f>SUMIF(MCDM_Checks!$A$2:$A$1417,$A144,MCDM_Checks!$AF$2:$AF$1417)/100</f>
        <v/>
      </c>
      <c r="J144" s="56">
        <f>IF(AY144=8,SUMIF(MCDM_Checks!$A$2:$A$1417,$A144,MCDM_Checks!$AG$2:$AG$1417)/100,"")</f>
        <v/>
      </c>
      <c r="K144" s="56">
        <f>SUMIF(MCDM_Checks!$A$2:$A$1417,$A144,MCDM_Checks!$AS$2:$AS$1417)/40</f>
        <v/>
      </c>
      <c r="L144" s="59">
        <f>IF(AY144=8,F144-E144,"")</f>
        <v/>
      </c>
      <c r="M144" s="56">
        <f>IF(K144=0,"",SUMIF(MCDM_Checks!$A$2:$A$1417,$A144,MCDM_Checks!$AT$2:$AT$1417)/SUMIF(MCDM_Checks!$A$2:$A$1417,$A144,MCDM_Checks!$AS$2:$AS$1417))</f>
        <v/>
      </c>
      <c r="N144" s="14">
        <f>IFERROR(INDEX(MCDM_Checks!$T$2:$T$1417,MATCH($A144&amp;"|A",MCDM_Checks!$AU$2:$AU$1417,0)),"")</f>
        <v/>
      </c>
      <c r="O144" s="26">
        <f>IFERROR(INDEX(MCDM_Checks!$U$2:$U$1417,MATCH($A144&amp;"|A",MCDM_Checks!$AU$2:$AU$1417,0)),"")</f>
        <v/>
      </c>
      <c r="P144" s="14">
        <f>IFERROR(INDEX(MCDM_Checks!$T$2:$T$1417,MATCH($A144&amp;"|L",MCDM_Checks!$AU$2:$AU$1417,0)),"")</f>
        <v/>
      </c>
      <c r="Q144" s="26">
        <f>IFERROR(INDEX(MCDM_Checks!$U$2:$U$1417,MATCH($A144&amp;"|L",MCDM_Checks!$AU$2:$AU$1417,0)),"")</f>
        <v/>
      </c>
      <c r="R144" s="14">
        <f>IFERROR(INDEX(MCDM_Checks!$T$2:$T$1417,MATCH($A144&amp;"|D",MCDM_Checks!$AU$2:$AU$1417,0)),"")</f>
        <v/>
      </c>
      <c r="S144" s="26">
        <f>IFERROR(INDEX(MCDM_Checks!$U$2:$U$1417,MATCH($A144&amp;"|D",MCDM_Checks!$AU$2:$AU$1417,0)),"")</f>
        <v/>
      </c>
      <c r="T144" s="14">
        <f>IFERROR(INDEX(MCDM_Checks!$T$2:$T$1417,MATCH($A144&amp;"|C",MCDM_Checks!$AU$2:$AU$1417,0)),"")</f>
        <v/>
      </c>
      <c r="U144" s="26">
        <f>IFERROR(INDEX(MCDM_Checks!$U$2:$U$1417,MATCH($A144&amp;"|C",MCDM_Checks!$AU$2:$AU$1417,0)),"")</f>
        <v/>
      </c>
      <c r="V144" s="14">
        <f>IFERROR(INDEX(MCDM_Checks!$T$2:$T$1417,MATCH($A144&amp;"|R",MCDM_Checks!$AU$2:$AU$1417,0)),"")</f>
        <v/>
      </c>
      <c r="W144" s="26">
        <f>IFERROR(INDEX(MCDM_Checks!$U$2:$U$1417,MATCH($A144&amp;"|R",MCDM_Checks!$AU$2:$AU$1417,0)),"")</f>
        <v/>
      </c>
      <c r="X144" s="14">
        <f>IFERROR(INDEX(MCDM_Checks!$T$2:$T$1417,MATCH($A144&amp;"|M",MCDM_Checks!$AU$2:$AU$1417,0)),"")</f>
        <v/>
      </c>
      <c r="Y144" s="26">
        <f>IFERROR(INDEX(MCDM_Checks!$U$2:$U$1417,MATCH($A144&amp;"|M",MCDM_Checks!$AU$2:$AU$1417,0)),"")</f>
        <v/>
      </c>
      <c r="Z144" s="14">
        <f>IFERROR(INDEX(MCDM_Checks!$T$2:$T$1417,MATCH($A144&amp;"|V",MCDM_Checks!$AU$2:$AU$1417,0)),"")</f>
        <v/>
      </c>
      <c r="AA144" s="26">
        <f>IFERROR(INDEX(MCDM_Checks!$U$2:$U$1417,MATCH($A144&amp;"|V",MCDM_Checks!$AU$2:$AU$1417,0)),"")</f>
        <v/>
      </c>
      <c r="AB144" s="14">
        <f>IFERROR(INDEX(MCDM_Checks!$T$2:$T$1417,MATCH($A144&amp;"|E",MCDM_Checks!$AU$2:$AU$1417,0)),"")</f>
        <v/>
      </c>
      <c r="AC144" s="26">
        <f>IFERROR(INDEX(MCDM_Checks!$U$2:$U$1417,MATCH($A144&amp;"|E",MCDM_Checks!$AU$2:$AU$1417,0)),"")</f>
        <v/>
      </c>
      <c r="AD144" s="14">
        <f>IF(SUM(IF(AF144="Fail",1,0),IF(AH144="Fail",1,0),IF(AJ144="Fail",1,0),IF(AL144="Fail",1,0))&gt;0,"Ineligible",IF(SUM(IF(AF144="Pass",1,0),IF(AH144="Pass",1,0),IF(AJ144="Pass",1,0),IF(AL144="Pass",1,0))=4,"Eligible","Pending"))</f>
        <v/>
      </c>
      <c r="AE144" s="26">
        <f>IF(COUNTA(AG144,AI144,AK144,AM144)=0,"",IF(SUM(IF(AG144="Fail",1,0),IF(AI144="Fail",1,0),IF(AK144="Fail",1,0),IF(AM144="Fail",1,0))&gt;0,"Ineligible",IF(SUM(IF(AG144="Pass",1,0),IF(AI144="Pass",1,0),IF(AK144="Pass",1,0),IF(AM144="Pass",1,0))=4,"Eligible","Pending")))</f>
        <v/>
      </c>
      <c r="AF144" s="14" t="inlineStr">
        <is>
          <t>Pass</t>
        </is>
      </c>
      <c r="AG144" s="27" t="n"/>
      <c r="AH144" s="14" t="inlineStr">
        <is>
          <t>Pending</t>
        </is>
      </c>
      <c r="AI144" s="27" t="n"/>
      <c r="AJ144" s="14" t="inlineStr">
        <is>
          <t>Pending</t>
        </is>
      </c>
      <c r="AK144" s="27" t="n"/>
      <c r="AL144" s="14" t="inlineStr">
        <is>
          <t>Pending</t>
        </is>
      </c>
      <c r="AM144" s="27" t="n"/>
      <c r="AN144" s="14" t="inlineStr">
        <is>
          <t>Object detection;Segmentation;Lane understanding</t>
        </is>
      </c>
      <c r="AO144" s="27" t="n"/>
      <c r="AP144" s="14" t="inlineStr">
        <is>
          <t>Kaggle dataset 10772773 v1</t>
        </is>
      </c>
      <c r="AQ144" s="27" t="n"/>
      <c r="AR144" s="14" t="inlineStr">
        <is>
          <t>CMIRD describes 3,350 GoPro frames, three tasks and three trained annotators with repeated cross-checking and consensus on ambiguity. It explicitly lacks formal agreement metrics. CC BY-NC-SA fits the selected academic use; exact groups and external testing remain unresolved.</t>
        </is>
      </c>
      <c r="AS144" s="27" t="n"/>
      <c r="AT144" s="14" t="inlineStr">
        <is>
          <t>https://www.kaggle.com/datasets/ammanaveen/custom-multitask-indian-road-dataset-cmird</t>
        </is>
      </c>
      <c r="AU144" s="27" t="n"/>
      <c r="AV144" s="14" t="inlineStr">
        <is>
          <t>2026-09-07</t>
        </is>
      </c>
      <c r="AW144" s="27" t="n"/>
      <c r="AX144" s="27" t="n"/>
      <c r="AY144" s="14">
        <f>SUMIF(MCDM_Checks!$A$2:$A$1417,$A144,MCDM_Checks!$AR$2:$AR$1417)</f>
        <v/>
      </c>
      <c r="AZ144" s="14" t="inlineStr">
        <is>
          <t>G1: chosen release identity. G2: evaluator target/task not yet fixed. G3: no sample opened; rights may be unresolved. G4: no payload/ancestry leakage audit executed. All four gates must Pass for Eligible.</t>
        </is>
      </c>
    </row>
    <row r="145" ht="112" customHeight="1">
      <c r="A145" s="14" t="inlineStr">
        <is>
          <t>DS-144</t>
        </is>
      </c>
      <c r="B145" s="14" t="inlineStr">
        <is>
          <t>Highway Surface Crack Detection</t>
        </is>
      </c>
      <c r="C145" s="14">
        <f>IF(I145=0,"Unrated",IF(I145=1,"Resolved","Provisional"))</f>
        <v/>
      </c>
      <c r="D145" s="26">
        <f>IF(K145=0,"",IF(AY145&lt;8,"Incomplete/invalid",IF(J145=0,"Unrated",IF(J145=1,"Resolved","Provisional"))))</f>
        <v/>
      </c>
      <c r="E145" s="57">
        <f>SUMIF(MCDM_Checks!$A$2:$A$1417,$A145,MCDM_Checks!$AB$2:$AB$1417)</f>
        <v/>
      </c>
      <c r="F145" s="58">
        <f>IF(AY145=8,SUMIF(MCDM_Checks!$A$2:$A$1417,$A145,MCDM_Checks!$AC$2:$AC$1417),"")</f>
        <v/>
      </c>
      <c r="G145" s="57">
        <f>SUMIF(MCDM_Checks!$A$2:$A$1417,$A145,MCDM_Checks!$AD$2:$AD$1417)</f>
        <v/>
      </c>
      <c r="H145" s="58">
        <f>IF(AY145=8,SUMIF(MCDM_Checks!$A$2:$A$1417,$A145,MCDM_Checks!$AE$2:$AE$1417),"")</f>
        <v/>
      </c>
      <c r="I145" s="55">
        <f>SUMIF(MCDM_Checks!$A$2:$A$1417,$A145,MCDM_Checks!$AF$2:$AF$1417)/100</f>
        <v/>
      </c>
      <c r="J145" s="56">
        <f>IF(AY145=8,SUMIF(MCDM_Checks!$A$2:$A$1417,$A145,MCDM_Checks!$AG$2:$AG$1417)/100,"")</f>
        <v/>
      </c>
      <c r="K145" s="56">
        <f>SUMIF(MCDM_Checks!$A$2:$A$1417,$A145,MCDM_Checks!$AS$2:$AS$1417)/40</f>
        <v/>
      </c>
      <c r="L145" s="59">
        <f>IF(AY145=8,F145-E145,"")</f>
        <v/>
      </c>
      <c r="M145" s="56">
        <f>IF(K145=0,"",SUMIF(MCDM_Checks!$A$2:$A$1417,$A145,MCDM_Checks!$AT$2:$AT$1417)/SUMIF(MCDM_Checks!$A$2:$A$1417,$A145,MCDM_Checks!$AS$2:$AS$1417))</f>
        <v/>
      </c>
      <c r="N145" s="14">
        <f>IFERROR(INDEX(MCDM_Checks!$T$2:$T$1417,MATCH($A145&amp;"|A",MCDM_Checks!$AU$2:$AU$1417,0)),"")</f>
        <v/>
      </c>
      <c r="O145" s="26">
        <f>IFERROR(INDEX(MCDM_Checks!$U$2:$U$1417,MATCH($A145&amp;"|A",MCDM_Checks!$AU$2:$AU$1417,0)),"")</f>
        <v/>
      </c>
      <c r="P145" s="14">
        <f>IFERROR(INDEX(MCDM_Checks!$T$2:$T$1417,MATCH($A145&amp;"|L",MCDM_Checks!$AU$2:$AU$1417,0)),"")</f>
        <v/>
      </c>
      <c r="Q145" s="26">
        <f>IFERROR(INDEX(MCDM_Checks!$U$2:$U$1417,MATCH($A145&amp;"|L",MCDM_Checks!$AU$2:$AU$1417,0)),"")</f>
        <v/>
      </c>
      <c r="R145" s="14">
        <f>IFERROR(INDEX(MCDM_Checks!$T$2:$T$1417,MATCH($A145&amp;"|D",MCDM_Checks!$AU$2:$AU$1417,0)),"")</f>
        <v/>
      </c>
      <c r="S145" s="26">
        <f>IFERROR(INDEX(MCDM_Checks!$U$2:$U$1417,MATCH($A145&amp;"|D",MCDM_Checks!$AU$2:$AU$1417,0)),"")</f>
        <v/>
      </c>
      <c r="T145" s="14">
        <f>IFERROR(INDEX(MCDM_Checks!$T$2:$T$1417,MATCH($A145&amp;"|C",MCDM_Checks!$AU$2:$AU$1417,0)),"")</f>
        <v/>
      </c>
      <c r="U145" s="26">
        <f>IFERROR(INDEX(MCDM_Checks!$U$2:$U$1417,MATCH($A145&amp;"|C",MCDM_Checks!$AU$2:$AU$1417,0)),"")</f>
        <v/>
      </c>
      <c r="V145" s="14">
        <f>IFERROR(INDEX(MCDM_Checks!$T$2:$T$1417,MATCH($A145&amp;"|R",MCDM_Checks!$AU$2:$AU$1417,0)),"")</f>
        <v/>
      </c>
      <c r="W145" s="26">
        <f>IFERROR(INDEX(MCDM_Checks!$U$2:$U$1417,MATCH($A145&amp;"|R",MCDM_Checks!$AU$2:$AU$1417,0)),"")</f>
        <v/>
      </c>
      <c r="X145" s="14">
        <f>IFERROR(INDEX(MCDM_Checks!$T$2:$T$1417,MATCH($A145&amp;"|M",MCDM_Checks!$AU$2:$AU$1417,0)),"")</f>
        <v/>
      </c>
      <c r="Y145" s="26">
        <f>IFERROR(INDEX(MCDM_Checks!$U$2:$U$1417,MATCH($A145&amp;"|M",MCDM_Checks!$AU$2:$AU$1417,0)),"")</f>
        <v/>
      </c>
      <c r="Z145" s="14">
        <f>IFERROR(INDEX(MCDM_Checks!$T$2:$T$1417,MATCH($A145&amp;"|V",MCDM_Checks!$AU$2:$AU$1417,0)),"")</f>
        <v/>
      </c>
      <c r="AA145" s="26">
        <f>IFERROR(INDEX(MCDM_Checks!$U$2:$U$1417,MATCH($A145&amp;"|V",MCDM_Checks!$AU$2:$AU$1417,0)),"")</f>
        <v/>
      </c>
      <c r="AB145" s="14">
        <f>IFERROR(INDEX(MCDM_Checks!$T$2:$T$1417,MATCH($A145&amp;"|E",MCDM_Checks!$AU$2:$AU$1417,0)),"")</f>
        <v/>
      </c>
      <c r="AC145" s="26">
        <f>IFERROR(INDEX(MCDM_Checks!$U$2:$U$1417,MATCH($A145&amp;"|E",MCDM_Checks!$AU$2:$AU$1417,0)),"")</f>
        <v/>
      </c>
      <c r="AD145" s="14">
        <f>IF(SUM(IF(AF145="Fail",1,0),IF(AH145="Fail",1,0),IF(AJ145="Fail",1,0),IF(AL145="Fail",1,0))&gt;0,"Ineligible",IF(SUM(IF(AF145="Pass",1,0),IF(AH145="Pass",1,0),IF(AJ145="Pass",1,0),IF(AL145="Pass",1,0))=4,"Eligible","Pending"))</f>
        <v/>
      </c>
      <c r="AE145" s="26">
        <f>IF(COUNTA(AG145,AI145,AK145,AM145)=0,"",IF(SUM(IF(AG145="Fail",1,0),IF(AI145="Fail",1,0),IF(AK145="Fail",1,0),IF(AM145="Fail",1,0))&gt;0,"Ineligible",IF(SUM(IF(AG145="Pass",1,0),IF(AI145="Pass",1,0),IF(AK145="Pass",1,0),IF(AM145="Pass",1,0))=4,"Eligible","Pending")))</f>
        <v/>
      </c>
      <c r="AF145" s="14" t="inlineStr">
        <is>
          <t>Pass</t>
        </is>
      </c>
      <c r="AG145" s="27" t="n"/>
      <c r="AH145" s="14" t="inlineStr">
        <is>
          <t>Pending</t>
        </is>
      </c>
      <c r="AI145" s="27" t="n"/>
      <c r="AJ145" s="14" t="inlineStr">
        <is>
          <t>Pending</t>
        </is>
      </c>
      <c r="AK145" s="27" t="n"/>
      <c r="AL145" s="14" t="inlineStr">
        <is>
          <t>Pending</t>
        </is>
      </c>
      <c r="AM145" s="27" t="n"/>
      <c r="AN145" s="14" t="inlineStr">
        <is>
          <t>Crack detection;Classification</t>
        </is>
      </c>
      <c r="AO145" s="27" t="n"/>
      <c r="AP145" s="14" t="inlineStr">
        <is>
          <t>Kaggle dataset 6560676 v1</t>
        </is>
      </c>
      <c r="AQ145" s="27" t="n"/>
      <c r="AR145" s="14" t="inlineStr">
        <is>
          <t>Highway Surface Crack Detection v1 gives a general purpose and 80/20 split claim, with CC0 in API metadata. Exact targets, counts, collection origin and fixed membership are not established; task claims do not prove labeled data quality.</t>
        </is>
      </c>
      <c r="AS145" s="27" t="n"/>
      <c r="AT145" s="14" t="inlineStr">
        <is>
          <t>https://www.kaggle.com/datasets/ziya07/highway-surface-crack-detection</t>
        </is>
      </c>
      <c r="AU145" s="27" t="n"/>
      <c r="AV145" s="14" t="inlineStr">
        <is>
          <t>2026-09-07</t>
        </is>
      </c>
      <c r="AW145" s="27" t="n"/>
      <c r="AX145" s="27" t="n"/>
      <c r="AY145" s="14">
        <f>SUMIF(MCDM_Checks!$A$2:$A$1417,$A145,MCDM_Checks!$AR$2:$AR$1417)</f>
        <v/>
      </c>
      <c r="AZ145" s="14" t="inlineStr">
        <is>
          <t>G1: chosen release identity. G2: evaluator target/task not yet fixed. G3: no sample opened; rights may be unresolved. G4: no payload/ancestry leakage audit executed. All four gates must Pass for Eligible.</t>
        </is>
      </c>
    </row>
    <row r="146" ht="112" customHeight="1">
      <c r="A146" s="14" t="inlineStr">
        <is>
          <t>DS-145</t>
        </is>
      </c>
      <c r="B146" s="14" t="inlineStr">
        <is>
          <t>IIT Goa Pothole Detection &amp; Classification Dataset (RoadSense)</t>
        </is>
      </c>
      <c r="C146" s="14">
        <f>IF(I146=0,"Unrated",IF(I146=1,"Resolved","Provisional"))</f>
        <v/>
      </c>
      <c r="D146" s="26">
        <f>IF(K146=0,"",IF(AY146&lt;8,"Incomplete/invalid",IF(J146=0,"Unrated",IF(J146=1,"Resolved","Provisional"))))</f>
        <v/>
      </c>
      <c r="E146" s="57">
        <f>SUMIF(MCDM_Checks!$A$2:$A$1417,$A146,MCDM_Checks!$AB$2:$AB$1417)</f>
        <v/>
      </c>
      <c r="F146" s="58">
        <f>IF(AY146=8,SUMIF(MCDM_Checks!$A$2:$A$1417,$A146,MCDM_Checks!$AC$2:$AC$1417),"")</f>
        <v/>
      </c>
      <c r="G146" s="57">
        <f>SUMIF(MCDM_Checks!$A$2:$A$1417,$A146,MCDM_Checks!$AD$2:$AD$1417)</f>
        <v/>
      </c>
      <c r="H146" s="58">
        <f>IF(AY146=8,SUMIF(MCDM_Checks!$A$2:$A$1417,$A146,MCDM_Checks!$AE$2:$AE$1417),"")</f>
        <v/>
      </c>
      <c r="I146" s="55">
        <f>SUMIF(MCDM_Checks!$A$2:$A$1417,$A146,MCDM_Checks!$AF$2:$AF$1417)/100</f>
        <v/>
      </c>
      <c r="J146" s="56">
        <f>IF(AY146=8,SUMIF(MCDM_Checks!$A$2:$A$1417,$A146,MCDM_Checks!$AG$2:$AG$1417)/100,"")</f>
        <v/>
      </c>
      <c r="K146" s="56">
        <f>SUMIF(MCDM_Checks!$A$2:$A$1417,$A146,MCDM_Checks!$AS$2:$AS$1417)/40</f>
        <v/>
      </c>
      <c r="L146" s="59">
        <f>IF(AY146=8,F146-E146,"")</f>
        <v/>
      </c>
      <c r="M146" s="56">
        <f>IF(K146=0,"",SUMIF(MCDM_Checks!$A$2:$A$1417,$A146,MCDM_Checks!$AT$2:$AT$1417)/SUMIF(MCDM_Checks!$A$2:$A$1417,$A146,MCDM_Checks!$AS$2:$AS$1417))</f>
        <v/>
      </c>
      <c r="N146" s="14">
        <f>IFERROR(INDEX(MCDM_Checks!$T$2:$T$1417,MATCH($A146&amp;"|A",MCDM_Checks!$AU$2:$AU$1417,0)),"")</f>
        <v/>
      </c>
      <c r="O146" s="26">
        <f>IFERROR(INDEX(MCDM_Checks!$U$2:$U$1417,MATCH($A146&amp;"|A",MCDM_Checks!$AU$2:$AU$1417,0)),"")</f>
        <v/>
      </c>
      <c r="P146" s="14">
        <f>IFERROR(INDEX(MCDM_Checks!$T$2:$T$1417,MATCH($A146&amp;"|L",MCDM_Checks!$AU$2:$AU$1417,0)),"")</f>
        <v/>
      </c>
      <c r="Q146" s="26">
        <f>IFERROR(INDEX(MCDM_Checks!$U$2:$U$1417,MATCH($A146&amp;"|L",MCDM_Checks!$AU$2:$AU$1417,0)),"")</f>
        <v/>
      </c>
      <c r="R146" s="14">
        <f>IFERROR(INDEX(MCDM_Checks!$T$2:$T$1417,MATCH($A146&amp;"|D",MCDM_Checks!$AU$2:$AU$1417,0)),"")</f>
        <v/>
      </c>
      <c r="S146" s="26">
        <f>IFERROR(INDEX(MCDM_Checks!$U$2:$U$1417,MATCH($A146&amp;"|D",MCDM_Checks!$AU$2:$AU$1417,0)),"")</f>
        <v/>
      </c>
      <c r="T146" s="14">
        <f>IFERROR(INDEX(MCDM_Checks!$T$2:$T$1417,MATCH($A146&amp;"|C",MCDM_Checks!$AU$2:$AU$1417,0)),"")</f>
        <v/>
      </c>
      <c r="U146" s="26">
        <f>IFERROR(INDEX(MCDM_Checks!$U$2:$U$1417,MATCH($A146&amp;"|C",MCDM_Checks!$AU$2:$AU$1417,0)),"")</f>
        <v/>
      </c>
      <c r="V146" s="14">
        <f>IFERROR(INDEX(MCDM_Checks!$T$2:$T$1417,MATCH($A146&amp;"|R",MCDM_Checks!$AU$2:$AU$1417,0)),"")</f>
        <v/>
      </c>
      <c r="W146" s="26">
        <f>IFERROR(INDEX(MCDM_Checks!$U$2:$U$1417,MATCH($A146&amp;"|R",MCDM_Checks!$AU$2:$AU$1417,0)),"")</f>
        <v/>
      </c>
      <c r="X146" s="14">
        <f>IFERROR(INDEX(MCDM_Checks!$T$2:$T$1417,MATCH($A146&amp;"|M",MCDM_Checks!$AU$2:$AU$1417,0)),"")</f>
        <v/>
      </c>
      <c r="Y146" s="26">
        <f>IFERROR(INDEX(MCDM_Checks!$U$2:$U$1417,MATCH($A146&amp;"|M",MCDM_Checks!$AU$2:$AU$1417,0)),"")</f>
        <v/>
      </c>
      <c r="Z146" s="14">
        <f>IFERROR(INDEX(MCDM_Checks!$T$2:$T$1417,MATCH($A146&amp;"|V",MCDM_Checks!$AU$2:$AU$1417,0)),"")</f>
        <v/>
      </c>
      <c r="AA146" s="26">
        <f>IFERROR(INDEX(MCDM_Checks!$U$2:$U$1417,MATCH($A146&amp;"|V",MCDM_Checks!$AU$2:$AU$1417,0)),"")</f>
        <v/>
      </c>
      <c r="AB146" s="14">
        <f>IFERROR(INDEX(MCDM_Checks!$T$2:$T$1417,MATCH($A146&amp;"|E",MCDM_Checks!$AU$2:$AU$1417,0)),"")</f>
        <v/>
      </c>
      <c r="AC146" s="26">
        <f>IFERROR(INDEX(MCDM_Checks!$U$2:$U$1417,MATCH($A146&amp;"|E",MCDM_Checks!$AU$2:$AU$1417,0)),"")</f>
        <v/>
      </c>
      <c r="AD146" s="14">
        <f>IF(SUM(IF(AF146="Fail",1,0),IF(AH146="Fail",1,0),IF(AJ146="Fail",1,0),IF(AL146="Fail",1,0))&gt;0,"Ineligible",IF(SUM(IF(AF146="Pass",1,0),IF(AH146="Pass",1,0),IF(AJ146="Pass",1,0),IF(AL146="Pass",1,0))=4,"Eligible","Pending"))</f>
        <v/>
      </c>
      <c r="AE146" s="26">
        <f>IF(COUNTA(AG146,AI146,AK146,AM146)=0,"",IF(SUM(IF(AG146="Fail",1,0),IF(AI146="Fail",1,0),IF(AK146="Fail",1,0),IF(AM146="Fail",1,0))&gt;0,"Ineligible",IF(SUM(IF(AG146="Pass",1,0),IF(AI146="Pass",1,0),IF(AK146="Pass",1,0),IF(AM146="Pass",1,0))=4,"Eligible","Pending")))</f>
        <v/>
      </c>
      <c r="AF146" s="14" t="inlineStr">
        <is>
          <t>Pass</t>
        </is>
      </c>
      <c r="AG146" s="27" t="n"/>
      <c r="AH146" s="14" t="inlineStr">
        <is>
          <t>Pending</t>
        </is>
      </c>
      <c r="AI146" s="27" t="n"/>
      <c r="AJ146" s="14" t="inlineStr">
        <is>
          <t>Pending</t>
        </is>
      </c>
      <c r="AK146" s="27" t="n"/>
      <c r="AL146" s="14" t="inlineStr">
        <is>
          <t>Pending</t>
        </is>
      </c>
      <c r="AM146" s="27" t="n"/>
      <c r="AN146" s="14" t="inlineStr">
        <is>
          <t>Image classification;Threat-level assessment</t>
        </is>
      </c>
      <c r="AO146" s="27" t="n"/>
      <c r="AP146" s="14" t="inlineStr">
        <is>
          <t>Kaggle dataset 2306262 v2</t>
        </is>
      </c>
      <c r="AQ146" s="27" t="n"/>
      <c r="AR146" s="14" t="inlineStr">
        <is>
          <t>RoadSense is a 30k-plus compilation claiming CC0 source selection but without an itemized source chain. General refinement statements do not document label-error correction or threat-level thresholds. Do not count the aggregate as independent of its sources.</t>
        </is>
      </c>
      <c r="AS146" s="27" t="n"/>
      <c r="AT146" s="14" t="inlineStr">
        <is>
          <t>https://www.kaggle.com/datasets/srajanchourasia/pothole-dataset</t>
        </is>
      </c>
      <c r="AU146" s="27" t="n"/>
      <c r="AV146" s="14" t="inlineStr">
        <is>
          <t>2026-09-07</t>
        </is>
      </c>
      <c r="AW146" s="27" t="n"/>
      <c r="AX146" s="27" t="n"/>
      <c r="AY146" s="14">
        <f>SUMIF(MCDM_Checks!$A$2:$A$1417,$A146,MCDM_Checks!$AR$2:$AR$1417)</f>
        <v/>
      </c>
      <c r="AZ146" s="14" t="inlineStr">
        <is>
          <t>G1: chosen release identity. G2: evaluator target/task not yet fixed. G3: no sample opened; rights may be unresolved. G4: no payload/ancestry leakage audit executed. All four gates must Pass for Eligible.</t>
        </is>
      </c>
    </row>
    <row r="147" ht="112" customHeight="1">
      <c r="A147" s="14" t="inlineStr">
        <is>
          <t>DS-146</t>
        </is>
      </c>
      <c r="B147" s="14" t="inlineStr">
        <is>
          <t>Intersecting-Crack-Analysis</t>
        </is>
      </c>
      <c r="C147" s="14">
        <f>IF(I147=0,"Unrated",IF(I147=1,"Resolved","Provisional"))</f>
        <v/>
      </c>
      <c r="D147" s="26">
        <f>IF(K147=0,"",IF(AY147&lt;8,"Incomplete/invalid",IF(J147=0,"Unrated",IF(J147=1,"Resolved","Provisional"))))</f>
        <v/>
      </c>
      <c r="E147" s="57">
        <f>SUMIF(MCDM_Checks!$A$2:$A$1417,$A147,MCDM_Checks!$AB$2:$AB$1417)</f>
        <v/>
      </c>
      <c r="F147" s="58">
        <f>IF(AY147=8,SUMIF(MCDM_Checks!$A$2:$A$1417,$A147,MCDM_Checks!$AC$2:$AC$1417),"")</f>
        <v/>
      </c>
      <c r="G147" s="57">
        <f>SUMIF(MCDM_Checks!$A$2:$A$1417,$A147,MCDM_Checks!$AD$2:$AD$1417)</f>
        <v/>
      </c>
      <c r="H147" s="58">
        <f>IF(AY147=8,SUMIF(MCDM_Checks!$A$2:$A$1417,$A147,MCDM_Checks!$AE$2:$AE$1417),"")</f>
        <v/>
      </c>
      <c r="I147" s="55">
        <f>SUMIF(MCDM_Checks!$A$2:$A$1417,$A147,MCDM_Checks!$AF$2:$AF$1417)/100</f>
        <v/>
      </c>
      <c r="J147" s="56">
        <f>IF(AY147=8,SUMIF(MCDM_Checks!$A$2:$A$1417,$A147,MCDM_Checks!$AG$2:$AG$1417)/100,"")</f>
        <v/>
      </c>
      <c r="K147" s="56">
        <f>SUMIF(MCDM_Checks!$A$2:$A$1417,$A147,MCDM_Checks!$AS$2:$AS$1417)/40</f>
        <v/>
      </c>
      <c r="L147" s="59">
        <f>IF(AY147=8,F147-E147,"")</f>
        <v/>
      </c>
      <c r="M147" s="56">
        <f>IF(K147=0,"",SUMIF(MCDM_Checks!$A$2:$A$1417,$A147,MCDM_Checks!$AT$2:$AT$1417)/SUMIF(MCDM_Checks!$A$2:$A$1417,$A147,MCDM_Checks!$AS$2:$AS$1417))</f>
        <v/>
      </c>
      <c r="N147" s="14">
        <f>IFERROR(INDEX(MCDM_Checks!$T$2:$T$1417,MATCH($A147&amp;"|A",MCDM_Checks!$AU$2:$AU$1417,0)),"")</f>
        <v/>
      </c>
      <c r="O147" s="26">
        <f>IFERROR(INDEX(MCDM_Checks!$U$2:$U$1417,MATCH($A147&amp;"|A",MCDM_Checks!$AU$2:$AU$1417,0)),"")</f>
        <v/>
      </c>
      <c r="P147" s="14">
        <f>IFERROR(INDEX(MCDM_Checks!$T$2:$T$1417,MATCH($A147&amp;"|L",MCDM_Checks!$AU$2:$AU$1417,0)),"")</f>
        <v/>
      </c>
      <c r="Q147" s="26">
        <f>IFERROR(INDEX(MCDM_Checks!$U$2:$U$1417,MATCH($A147&amp;"|L",MCDM_Checks!$AU$2:$AU$1417,0)),"")</f>
        <v/>
      </c>
      <c r="R147" s="14">
        <f>IFERROR(INDEX(MCDM_Checks!$T$2:$T$1417,MATCH($A147&amp;"|D",MCDM_Checks!$AU$2:$AU$1417,0)),"")</f>
        <v/>
      </c>
      <c r="S147" s="26">
        <f>IFERROR(INDEX(MCDM_Checks!$U$2:$U$1417,MATCH($A147&amp;"|D",MCDM_Checks!$AU$2:$AU$1417,0)),"")</f>
        <v/>
      </c>
      <c r="T147" s="14">
        <f>IFERROR(INDEX(MCDM_Checks!$T$2:$T$1417,MATCH($A147&amp;"|C",MCDM_Checks!$AU$2:$AU$1417,0)),"")</f>
        <v/>
      </c>
      <c r="U147" s="26">
        <f>IFERROR(INDEX(MCDM_Checks!$U$2:$U$1417,MATCH($A147&amp;"|C",MCDM_Checks!$AU$2:$AU$1417,0)),"")</f>
        <v/>
      </c>
      <c r="V147" s="14">
        <f>IFERROR(INDEX(MCDM_Checks!$T$2:$T$1417,MATCH($A147&amp;"|R",MCDM_Checks!$AU$2:$AU$1417,0)),"")</f>
        <v/>
      </c>
      <c r="W147" s="26">
        <f>IFERROR(INDEX(MCDM_Checks!$U$2:$U$1417,MATCH($A147&amp;"|R",MCDM_Checks!$AU$2:$AU$1417,0)),"")</f>
        <v/>
      </c>
      <c r="X147" s="14">
        <f>IFERROR(INDEX(MCDM_Checks!$T$2:$T$1417,MATCH($A147&amp;"|M",MCDM_Checks!$AU$2:$AU$1417,0)),"")</f>
        <v/>
      </c>
      <c r="Y147" s="26">
        <f>IFERROR(INDEX(MCDM_Checks!$U$2:$U$1417,MATCH($A147&amp;"|M",MCDM_Checks!$AU$2:$AU$1417,0)),"")</f>
        <v/>
      </c>
      <c r="Z147" s="14">
        <f>IFERROR(INDEX(MCDM_Checks!$T$2:$T$1417,MATCH($A147&amp;"|V",MCDM_Checks!$AU$2:$AU$1417,0)),"")</f>
        <v/>
      </c>
      <c r="AA147" s="26">
        <f>IFERROR(INDEX(MCDM_Checks!$U$2:$U$1417,MATCH($A147&amp;"|V",MCDM_Checks!$AU$2:$AU$1417,0)),"")</f>
        <v/>
      </c>
      <c r="AB147" s="14">
        <f>IFERROR(INDEX(MCDM_Checks!$T$2:$T$1417,MATCH($A147&amp;"|E",MCDM_Checks!$AU$2:$AU$1417,0)),"")</f>
        <v/>
      </c>
      <c r="AC147" s="26">
        <f>IFERROR(INDEX(MCDM_Checks!$U$2:$U$1417,MATCH($A147&amp;"|E",MCDM_Checks!$AU$2:$AU$1417,0)),"")</f>
        <v/>
      </c>
      <c r="AD147" s="14">
        <f>IF(SUM(IF(AF147="Fail",1,0),IF(AH147="Fail",1,0),IF(AJ147="Fail",1,0),IF(AL147="Fail",1,0))&gt;0,"Ineligible",IF(SUM(IF(AF147="Pass",1,0),IF(AH147="Pass",1,0),IF(AJ147="Pass",1,0),IF(AL147="Pass",1,0))=4,"Eligible","Pending"))</f>
        <v/>
      </c>
      <c r="AE147" s="26">
        <f>IF(COUNTA(AG147,AI147,AK147,AM147)=0,"",IF(SUM(IF(AG147="Fail",1,0),IF(AI147="Fail",1,0),IF(AK147="Fail",1,0),IF(AM147="Fail",1,0))&gt;0,"Ineligible",IF(SUM(IF(AG147="Pass",1,0),IF(AI147="Pass",1,0),IF(AK147="Pass",1,0),IF(AM147="Pass",1,0))=4,"Eligible","Pending")))</f>
        <v/>
      </c>
      <c r="AF147" s="14" t="inlineStr">
        <is>
          <t>Pass</t>
        </is>
      </c>
      <c r="AG147" s="27" t="n"/>
      <c r="AH147" s="14" t="inlineStr">
        <is>
          <t>Pending</t>
        </is>
      </c>
      <c r="AI147" s="27" t="n"/>
      <c r="AJ147" s="14" t="inlineStr">
        <is>
          <t>Pending</t>
        </is>
      </c>
      <c r="AK147" s="27" t="n"/>
      <c r="AL147" s="14" t="inlineStr">
        <is>
          <t>Pending</t>
        </is>
      </c>
      <c r="AM147" s="27" t="n"/>
      <c r="AN147" s="14" t="inlineStr">
        <is>
          <t>Semantic segmentation;Crack feature extraction</t>
        </is>
      </c>
      <c r="AO147" s="27" t="n"/>
      <c r="AP147" s="14" t="inlineStr">
        <is>
          <t>Kaggle dataset 10207647 v1</t>
        </is>
      </c>
      <c r="AQ147" s="27" t="n"/>
      <c r="AR147" s="14" t="inlineStr">
        <is>
          <t>Intersecting-Crack-Analysis provides a 732-image JSON/TXT task description, paper DOI and Baidu access route; API metadata says CC0. The current description does not reproduce the inventory's alleged license conflict, so no X is assigned without conflicting terms.</t>
        </is>
      </c>
      <c r="AS147" s="27" t="n"/>
      <c r="AT147" s="14" t="inlineStr">
        <is>
          <t>https://www.kaggle.com/datasets/abdukeram/intersecting-crack-analysis</t>
        </is>
      </c>
      <c r="AU147" s="27" t="n"/>
      <c r="AV147" s="14" t="inlineStr">
        <is>
          <t>2026-09-07</t>
        </is>
      </c>
      <c r="AW147" s="27" t="n"/>
      <c r="AX147" s="27" t="n"/>
      <c r="AY147" s="14">
        <f>SUMIF(MCDM_Checks!$A$2:$A$1417,$A147,MCDM_Checks!$AR$2:$AR$1417)</f>
        <v/>
      </c>
      <c r="AZ147" s="14" t="inlineStr">
        <is>
          <t>G1: chosen release identity. G2: evaluator target/task not yet fixed. G3: no sample opened; rights may be unresolved. G4: no payload/ancestry leakage audit executed. All four gates must Pass for Eligible.</t>
        </is>
      </c>
    </row>
    <row r="148" ht="112" customHeight="1">
      <c r="A148" s="14" t="inlineStr">
        <is>
          <t>DS-147</t>
        </is>
      </c>
      <c r="B148" s="14" t="inlineStr">
        <is>
          <t>MIIA Pothole Image Classification Challenge</t>
        </is>
      </c>
      <c r="C148" s="14">
        <f>IF(I148=0,"Unrated",IF(I148=1,"Resolved","Provisional"))</f>
        <v/>
      </c>
      <c r="D148" s="26">
        <f>IF(K148=0,"",IF(AY148&lt;8,"Incomplete/invalid",IF(J148=0,"Unrated",IF(J148=1,"Resolved","Provisional"))))</f>
        <v/>
      </c>
      <c r="E148" s="57">
        <f>SUMIF(MCDM_Checks!$A$2:$A$1417,$A148,MCDM_Checks!$AB$2:$AB$1417)</f>
        <v/>
      </c>
      <c r="F148" s="58">
        <f>IF(AY148=8,SUMIF(MCDM_Checks!$A$2:$A$1417,$A148,MCDM_Checks!$AC$2:$AC$1417),"")</f>
        <v/>
      </c>
      <c r="G148" s="57">
        <f>SUMIF(MCDM_Checks!$A$2:$A$1417,$A148,MCDM_Checks!$AD$2:$AD$1417)</f>
        <v/>
      </c>
      <c r="H148" s="58">
        <f>IF(AY148=8,SUMIF(MCDM_Checks!$A$2:$A$1417,$A148,MCDM_Checks!$AE$2:$AE$1417),"")</f>
        <v/>
      </c>
      <c r="I148" s="55">
        <f>SUMIF(MCDM_Checks!$A$2:$A$1417,$A148,MCDM_Checks!$AF$2:$AF$1417)/100</f>
        <v/>
      </c>
      <c r="J148" s="56">
        <f>IF(AY148=8,SUMIF(MCDM_Checks!$A$2:$A$1417,$A148,MCDM_Checks!$AG$2:$AG$1417)/100,"")</f>
        <v/>
      </c>
      <c r="K148" s="56">
        <f>SUMIF(MCDM_Checks!$A$2:$A$1417,$A148,MCDM_Checks!$AS$2:$AS$1417)/40</f>
        <v/>
      </c>
      <c r="L148" s="59">
        <f>IF(AY148=8,F148-E148,"")</f>
        <v/>
      </c>
      <c r="M148" s="56">
        <f>IF(K148=0,"",SUMIF(MCDM_Checks!$A$2:$A$1417,$A148,MCDM_Checks!$AT$2:$AT$1417)/SUMIF(MCDM_Checks!$A$2:$A$1417,$A148,MCDM_Checks!$AS$2:$AS$1417))</f>
        <v/>
      </c>
      <c r="N148" s="14">
        <f>IFERROR(INDEX(MCDM_Checks!$T$2:$T$1417,MATCH($A148&amp;"|A",MCDM_Checks!$AU$2:$AU$1417,0)),"")</f>
        <v/>
      </c>
      <c r="O148" s="26">
        <f>IFERROR(INDEX(MCDM_Checks!$U$2:$U$1417,MATCH($A148&amp;"|A",MCDM_Checks!$AU$2:$AU$1417,0)),"")</f>
        <v/>
      </c>
      <c r="P148" s="14">
        <f>IFERROR(INDEX(MCDM_Checks!$T$2:$T$1417,MATCH($A148&amp;"|L",MCDM_Checks!$AU$2:$AU$1417,0)),"")</f>
        <v/>
      </c>
      <c r="Q148" s="26">
        <f>IFERROR(INDEX(MCDM_Checks!$U$2:$U$1417,MATCH($A148&amp;"|L",MCDM_Checks!$AU$2:$AU$1417,0)),"")</f>
        <v/>
      </c>
      <c r="R148" s="14">
        <f>IFERROR(INDEX(MCDM_Checks!$T$2:$T$1417,MATCH($A148&amp;"|D",MCDM_Checks!$AU$2:$AU$1417,0)),"")</f>
        <v/>
      </c>
      <c r="S148" s="26">
        <f>IFERROR(INDEX(MCDM_Checks!$U$2:$U$1417,MATCH($A148&amp;"|D",MCDM_Checks!$AU$2:$AU$1417,0)),"")</f>
        <v/>
      </c>
      <c r="T148" s="14">
        <f>IFERROR(INDEX(MCDM_Checks!$T$2:$T$1417,MATCH($A148&amp;"|C",MCDM_Checks!$AU$2:$AU$1417,0)),"")</f>
        <v/>
      </c>
      <c r="U148" s="26">
        <f>IFERROR(INDEX(MCDM_Checks!$U$2:$U$1417,MATCH($A148&amp;"|C",MCDM_Checks!$AU$2:$AU$1417,0)),"")</f>
        <v/>
      </c>
      <c r="V148" s="14">
        <f>IFERROR(INDEX(MCDM_Checks!$T$2:$T$1417,MATCH($A148&amp;"|R",MCDM_Checks!$AU$2:$AU$1417,0)),"")</f>
        <v/>
      </c>
      <c r="W148" s="26">
        <f>IFERROR(INDEX(MCDM_Checks!$U$2:$U$1417,MATCH($A148&amp;"|R",MCDM_Checks!$AU$2:$AU$1417,0)),"")</f>
        <v/>
      </c>
      <c r="X148" s="14">
        <f>IFERROR(INDEX(MCDM_Checks!$T$2:$T$1417,MATCH($A148&amp;"|M",MCDM_Checks!$AU$2:$AU$1417,0)),"")</f>
        <v/>
      </c>
      <c r="Y148" s="26">
        <f>IFERROR(INDEX(MCDM_Checks!$U$2:$U$1417,MATCH($A148&amp;"|M",MCDM_Checks!$AU$2:$AU$1417,0)),"")</f>
        <v/>
      </c>
      <c r="Z148" s="14">
        <f>IFERROR(INDEX(MCDM_Checks!$T$2:$T$1417,MATCH($A148&amp;"|V",MCDM_Checks!$AU$2:$AU$1417,0)),"")</f>
        <v/>
      </c>
      <c r="AA148" s="26">
        <f>IFERROR(INDEX(MCDM_Checks!$U$2:$U$1417,MATCH($A148&amp;"|V",MCDM_Checks!$AU$2:$AU$1417,0)),"")</f>
        <v/>
      </c>
      <c r="AB148" s="14">
        <f>IFERROR(INDEX(MCDM_Checks!$T$2:$T$1417,MATCH($A148&amp;"|E",MCDM_Checks!$AU$2:$AU$1417,0)),"")</f>
        <v/>
      </c>
      <c r="AC148" s="26">
        <f>IFERROR(INDEX(MCDM_Checks!$U$2:$U$1417,MATCH($A148&amp;"|E",MCDM_Checks!$AU$2:$AU$1417,0)),"")</f>
        <v/>
      </c>
      <c r="AD148" s="14">
        <f>IF(SUM(IF(AF148="Fail",1,0),IF(AH148="Fail",1,0),IF(AJ148="Fail",1,0),IF(AL148="Fail",1,0))&gt;0,"Ineligible",IF(SUM(IF(AF148="Pass",1,0),IF(AH148="Pass",1,0),IF(AJ148="Pass",1,0),IF(AL148="Pass",1,0))=4,"Eligible","Pending"))</f>
        <v/>
      </c>
      <c r="AE148" s="26">
        <f>IF(COUNTA(AG148,AI148,AK148,AM148)=0,"",IF(SUM(IF(AG148="Fail",1,0),IF(AI148="Fail",1,0),IF(AK148="Fail",1,0),IF(AM148="Fail",1,0))&gt;0,"Ineligible",IF(SUM(IF(AG148="Pass",1,0),IF(AI148="Pass",1,0),IF(AK148="Pass",1,0),IF(AM148="Pass",1,0))=4,"Eligible","Pending")))</f>
        <v/>
      </c>
      <c r="AF148" s="14" t="inlineStr">
        <is>
          <t>Pass</t>
        </is>
      </c>
      <c r="AG148" s="27" t="n"/>
      <c r="AH148" s="14" t="inlineStr">
        <is>
          <t>Pending</t>
        </is>
      </c>
      <c r="AI148" s="27" t="n"/>
      <c r="AJ148" s="14" t="inlineStr">
        <is>
          <t>Pending</t>
        </is>
      </c>
      <c r="AK148" s="27" t="n"/>
      <c r="AL148" s="14" t="inlineStr">
        <is>
          <t>Pending</t>
        </is>
      </c>
      <c r="AM148" s="27" t="n"/>
      <c r="AN148" s="14" t="inlineStr">
        <is>
          <t>Binary classification;Benchmarking</t>
        </is>
      </c>
      <c r="AO148" s="27" t="n"/>
      <c r="AP148" s="14" t="inlineStr">
        <is>
          <t>Kaggle dataset 1958942 v2</t>
        </is>
      </c>
      <c r="AQ148" s="27" t="n"/>
      <c r="AR148" s="14" t="inlineStr">
        <is>
          <t>MIIA export documents South African pothole/no-pothole labels, 4,026 train and 1,650 unlabeled test images, IDs and CSV fields. Unknown license and source-package identity prevent reuse clearance; challenge packaging does not prove independent splits.</t>
        </is>
      </c>
      <c r="AS148" s="27" t="n"/>
      <c r="AT148" s="14" t="inlineStr">
        <is>
          <t>https://www.kaggle.com/datasets/salimhammadi07/miia-pothole-image-classification-challenge</t>
        </is>
      </c>
      <c r="AU148" s="27" t="n"/>
      <c r="AV148" s="14" t="inlineStr">
        <is>
          <t>2026-09-07</t>
        </is>
      </c>
      <c r="AW148" s="27" t="n"/>
      <c r="AX148" s="27" t="n"/>
      <c r="AY148" s="14">
        <f>SUMIF(MCDM_Checks!$A$2:$A$1417,$A148,MCDM_Checks!$AR$2:$AR$1417)</f>
        <v/>
      </c>
      <c r="AZ148" s="14" t="inlineStr">
        <is>
          <t>G1: chosen release identity. G2: evaluator target/task not yet fixed. G3: no sample opened; rights may be unresolved. G4: no payload/ancestry leakage audit executed. All four gates must Pass for Eligible.</t>
        </is>
      </c>
    </row>
    <row r="149" ht="112" customHeight="1">
      <c r="A149" s="14" t="inlineStr">
        <is>
          <t>DS-148</t>
        </is>
      </c>
      <c r="B149" s="14" t="inlineStr">
        <is>
          <t>Post-Earthquake Asphalt Crack Classification</t>
        </is>
      </c>
      <c r="C149" s="14">
        <f>IF(I149=0,"Unrated",IF(I149=1,"Resolved","Provisional"))</f>
        <v/>
      </c>
      <c r="D149" s="26">
        <f>IF(K149=0,"",IF(AY149&lt;8,"Incomplete/invalid",IF(J149=0,"Unrated",IF(J149=1,"Resolved","Provisional"))))</f>
        <v/>
      </c>
      <c r="E149" s="57">
        <f>SUMIF(MCDM_Checks!$A$2:$A$1417,$A149,MCDM_Checks!$AB$2:$AB$1417)</f>
        <v/>
      </c>
      <c r="F149" s="58">
        <f>IF(AY149=8,SUMIF(MCDM_Checks!$A$2:$A$1417,$A149,MCDM_Checks!$AC$2:$AC$1417),"")</f>
        <v/>
      </c>
      <c r="G149" s="57">
        <f>SUMIF(MCDM_Checks!$A$2:$A$1417,$A149,MCDM_Checks!$AD$2:$AD$1417)</f>
        <v/>
      </c>
      <c r="H149" s="58">
        <f>IF(AY149=8,SUMIF(MCDM_Checks!$A$2:$A$1417,$A149,MCDM_Checks!$AE$2:$AE$1417),"")</f>
        <v/>
      </c>
      <c r="I149" s="55">
        <f>SUMIF(MCDM_Checks!$A$2:$A$1417,$A149,MCDM_Checks!$AF$2:$AF$1417)/100</f>
        <v/>
      </c>
      <c r="J149" s="56">
        <f>IF(AY149=8,SUMIF(MCDM_Checks!$A$2:$A$1417,$A149,MCDM_Checks!$AG$2:$AG$1417)/100,"")</f>
        <v/>
      </c>
      <c r="K149" s="56">
        <f>SUMIF(MCDM_Checks!$A$2:$A$1417,$A149,MCDM_Checks!$AS$2:$AS$1417)/40</f>
        <v/>
      </c>
      <c r="L149" s="59">
        <f>IF(AY149=8,F149-E149,"")</f>
        <v/>
      </c>
      <c r="M149" s="56">
        <f>IF(K149=0,"",SUMIF(MCDM_Checks!$A$2:$A$1417,$A149,MCDM_Checks!$AT$2:$AT$1417)/SUMIF(MCDM_Checks!$A$2:$A$1417,$A149,MCDM_Checks!$AS$2:$AS$1417))</f>
        <v/>
      </c>
      <c r="N149" s="14">
        <f>IFERROR(INDEX(MCDM_Checks!$T$2:$T$1417,MATCH($A149&amp;"|A",MCDM_Checks!$AU$2:$AU$1417,0)),"")</f>
        <v/>
      </c>
      <c r="O149" s="26">
        <f>IFERROR(INDEX(MCDM_Checks!$U$2:$U$1417,MATCH($A149&amp;"|A",MCDM_Checks!$AU$2:$AU$1417,0)),"")</f>
        <v/>
      </c>
      <c r="P149" s="14">
        <f>IFERROR(INDEX(MCDM_Checks!$T$2:$T$1417,MATCH($A149&amp;"|L",MCDM_Checks!$AU$2:$AU$1417,0)),"")</f>
        <v/>
      </c>
      <c r="Q149" s="26">
        <f>IFERROR(INDEX(MCDM_Checks!$U$2:$U$1417,MATCH($A149&amp;"|L",MCDM_Checks!$AU$2:$AU$1417,0)),"")</f>
        <v/>
      </c>
      <c r="R149" s="14">
        <f>IFERROR(INDEX(MCDM_Checks!$T$2:$T$1417,MATCH($A149&amp;"|D",MCDM_Checks!$AU$2:$AU$1417,0)),"")</f>
        <v/>
      </c>
      <c r="S149" s="26">
        <f>IFERROR(INDEX(MCDM_Checks!$U$2:$U$1417,MATCH($A149&amp;"|D",MCDM_Checks!$AU$2:$AU$1417,0)),"")</f>
        <v/>
      </c>
      <c r="T149" s="14">
        <f>IFERROR(INDEX(MCDM_Checks!$T$2:$T$1417,MATCH($A149&amp;"|C",MCDM_Checks!$AU$2:$AU$1417,0)),"")</f>
        <v/>
      </c>
      <c r="U149" s="26">
        <f>IFERROR(INDEX(MCDM_Checks!$U$2:$U$1417,MATCH($A149&amp;"|C",MCDM_Checks!$AU$2:$AU$1417,0)),"")</f>
        <v/>
      </c>
      <c r="V149" s="14">
        <f>IFERROR(INDEX(MCDM_Checks!$T$2:$T$1417,MATCH($A149&amp;"|R",MCDM_Checks!$AU$2:$AU$1417,0)),"")</f>
        <v/>
      </c>
      <c r="W149" s="26">
        <f>IFERROR(INDEX(MCDM_Checks!$U$2:$U$1417,MATCH($A149&amp;"|R",MCDM_Checks!$AU$2:$AU$1417,0)),"")</f>
        <v/>
      </c>
      <c r="X149" s="14">
        <f>IFERROR(INDEX(MCDM_Checks!$T$2:$T$1417,MATCH($A149&amp;"|M",MCDM_Checks!$AU$2:$AU$1417,0)),"")</f>
        <v/>
      </c>
      <c r="Y149" s="26">
        <f>IFERROR(INDEX(MCDM_Checks!$U$2:$U$1417,MATCH($A149&amp;"|M",MCDM_Checks!$AU$2:$AU$1417,0)),"")</f>
        <v/>
      </c>
      <c r="Z149" s="14">
        <f>IFERROR(INDEX(MCDM_Checks!$T$2:$T$1417,MATCH($A149&amp;"|V",MCDM_Checks!$AU$2:$AU$1417,0)),"")</f>
        <v/>
      </c>
      <c r="AA149" s="26">
        <f>IFERROR(INDEX(MCDM_Checks!$U$2:$U$1417,MATCH($A149&amp;"|V",MCDM_Checks!$AU$2:$AU$1417,0)),"")</f>
        <v/>
      </c>
      <c r="AB149" s="14">
        <f>IFERROR(INDEX(MCDM_Checks!$T$2:$T$1417,MATCH($A149&amp;"|E",MCDM_Checks!$AU$2:$AU$1417,0)),"")</f>
        <v/>
      </c>
      <c r="AC149" s="26">
        <f>IFERROR(INDEX(MCDM_Checks!$U$2:$U$1417,MATCH($A149&amp;"|E",MCDM_Checks!$AU$2:$AU$1417,0)),"")</f>
        <v/>
      </c>
      <c r="AD149" s="14">
        <f>IF(SUM(IF(AF149="Fail",1,0),IF(AH149="Fail",1,0),IF(AJ149="Fail",1,0),IF(AL149="Fail",1,0))&gt;0,"Ineligible",IF(SUM(IF(AF149="Pass",1,0),IF(AH149="Pass",1,0),IF(AJ149="Pass",1,0),IF(AL149="Pass",1,0))=4,"Eligible","Pending"))</f>
        <v/>
      </c>
      <c r="AE149" s="26">
        <f>IF(COUNTA(AG149,AI149,AK149,AM149)=0,"",IF(SUM(IF(AG149="Fail",1,0),IF(AI149="Fail",1,0),IF(AK149="Fail",1,0),IF(AM149="Fail",1,0))&gt;0,"Ineligible",IF(SUM(IF(AG149="Pass",1,0),IF(AI149="Pass",1,0),IF(AK149="Pass",1,0),IF(AM149="Pass",1,0))=4,"Eligible","Pending")))</f>
        <v/>
      </c>
      <c r="AF149" s="14" t="inlineStr">
        <is>
          <t>Pass</t>
        </is>
      </c>
      <c r="AG149" s="27" t="n"/>
      <c r="AH149" s="14" t="inlineStr">
        <is>
          <t>Pending</t>
        </is>
      </c>
      <c r="AI149" s="27" t="n"/>
      <c r="AJ149" s="14" t="inlineStr">
        <is>
          <t>Pending</t>
        </is>
      </c>
      <c r="AK149" s="27" t="n"/>
      <c r="AL149" s="14" t="inlineStr">
        <is>
          <t>Pending</t>
        </is>
      </c>
      <c r="AM149" s="27" t="n"/>
      <c r="AN149" s="14" t="inlineStr">
        <is>
          <t>Image classification</t>
        </is>
      </c>
      <c r="AO149" s="27" t="n"/>
      <c r="AP149" s="14" t="inlineStr">
        <is>
          <t>Kaggle dataset 6905421 v1</t>
        </is>
      </c>
      <c r="AQ149" s="27" t="n"/>
      <c r="AR149" s="14" t="inlineStr">
        <is>
          <t>Post-earthquake Turkey dataset separates 528 collected images from 518 retained images and gives 225 major/293 minor labels. Maintenance urgency is qualitative; no objective width/depth/severity thresholds or engineering validation are established.</t>
        </is>
      </c>
      <c r="AS149" s="27" t="n"/>
      <c r="AT149" s="14" t="inlineStr">
        <is>
          <t>https://www.kaggle.com/datasets/bandisr/post-earthquake-asphalt-crack-classification</t>
        </is>
      </c>
      <c r="AU149" s="27" t="n"/>
      <c r="AV149" s="14" t="inlineStr">
        <is>
          <t>2026-09-07</t>
        </is>
      </c>
      <c r="AW149" s="27" t="n"/>
      <c r="AX149" s="27" t="n"/>
      <c r="AY149" s="14">
        <f>SUMIF(MCDM_Checks!$A$2:$A$1417,$A149,MCDM_Checks!$AR$2:$AR$1417)</f>
        <v/>
      </c>
      <c r="AZ149" s="14" t="inlineStr">
        <is>
          <t>G1: chosen release identity. G2: evaluator target/task not yet fixed. G3: no sample opened; rights may be unresolved. G4: no payload/ancestry leakage audit executed. All four gates must Pass for Eligible.</t>
        </is>
      </c>
    </row>
    <row r="150" ht="112" customHeight="1">
      <c r="A150" s="14" t="inlineStr">
        <is>
          <t>DS-149</t>
        </is>
      </c>
      <c r="B150" s="14" t="inlineStr">
        <is>
          <t>Pothole Detection (MakeML potholes mirror)</t>
        </is>
      </c>
      <c r="C150" s="14">
        <f>IF(I150=0,"Unrated",IF(I150=1,"Resolved","Provisional"))</f>
        <v/>
      </c>
      <c r="D150" s="26">
        <f>IF(K150=0,"",IF(AY150&lt;8,"Incomplete/invalid",IF(J150=0,"Unrated",IF(J150=1,"Resolved","Provisional"))))</f>
        <v/>
      </c>
      <c r="E150" s="57">
        <f>SUMIF(MCDM_Checks!$A$2:$A$1417,$A150,MCDM_Checks!$AB$2:$AB$1417)</f>
        <v/>
      </c>
      <c r="F150" s="58">
        <f>IF(AY150=8,SUMIF(MCDM_Checks!$A$2:$A$1417,$A150,MCDM_Checks!$AC$2:$AC$1417),"")</f>
        <v/>
      </c>
      <c r="G150" s="57">
        <f>SUMIF(MCDM_Checks!$A$2:$A$1417,$A150,MCDM_Checks!$AD$2:$AD$1417)</f>
        <v/>
      </c>
      <c r="H150" s="58">
        <f>IF(AY150=8,SUMIF(MCDM_Checks!$A$2:$A$1417,$A150,MCDM_Checks!$AE$2:$AE$1417),"")</f>
        <v/>
      </c>
      <c r="I150" s="55">
        <f>SUMIF(MCDM_Checks!$A$2:$A$1417,$A150,MCDM_Checks!$AF$2:$AF$1417)/100</f>
        <v/>
      </c>
      <c r="J150" s="56">
        <f>IF(AY150=8,SUMIF(MCDM_Checks!$A$2:$A$1417,$A150,MCDM_Checks!$AG$2:$AG$1417)/100,"")</f>
        <v/>
      </c>
      <c r="K150" s="56">
        <f>SUMIF(MCDM_Checks!$A$2:$A$1417,$A150,MCDM_Checks!$AS$2:$AS$1417)/40</f>
        <v/>
      </c>
      <c r="L150" s="59">
        <f>IF(AY150=8,F150-E150,"")</f>
        <v/>
      </c>
      <c r="M150" s="56">
        <f>IF(K150=0,"",SUMIF(MCDM_Checks!$A$2:$A$1417,$A150,MCDM_Checks!$AT$2:$AT$1417)/SUMIF(MCDM_Checks!$A$2:$A$1417,$A150,MCDM_Checks!$AS$2:$AS$1417))</f>
        <v/>
      </c>
      <c r="N150" s="14">
        <f>IFERROR(INDEX(MCDM_Checks!$T$2:$T$1417,MATCH($A150&amp;"|A",MCDM_Checks!$AU$2:$AU$1417,0)),"")</f>
        <v/>
      </c>
      <c r="O150" s="26">
        <f>IFERROR(INDEX(MCDM_Checks!$U$2:$U$1417,MATCH($A150&amp;"|A",MCDM_Checks!$AU$2:$AU$1417,0)),"")</f>
        <v/>
      </c>
      <c r="P150" s="14">
        <f>IFERROR(INDEX(MCDM_Checks!$T$2:$T$1417,MATCH($A150&amp;"|L",MCDM_Checks!$AU$2:$AU$1417,0)),"")</f>
        <v/>
      </c>
      <c r="Q150" s="26">
        <f>IFERROR(INDEX(MCDM_Checks!$U$2:$U$1417,MATCH($A150&amp;"|L",MCDM_Checks!$AU$2:$AU$1417,0)),"")</f>
        <v/>
      </c>
      <c r="R150" s="14">
        <f>IFERROR(INDEX(MCDM_Checks!$T$2:$T$1417,MATCH($A150&amp;"|D",MCDM_Checks!$AU$2:$AU$1417,0)),"")</f>
        <v/>
      </c>
      <c r="S150" s="26">
        <f>IFERROR(INDEX(MCDM_Checks!$U$2:$U$1417,MATCH($A150&amp;"|D",MCDM_Checks!$AU$2:$AU$1417,0)),"")</f>
        <v/>
      </c>
      <c r="T150" s="14">
        <f>IFERROR(INDEX(MCDM_Checks!$T$2:$T$1417,MATCH($A150&amp;"|C",MCDM_Checks!$AU$2:$AU$1417,0)),"")</f>
        <v/>
      </c>
      <c r="U150" s="26">
        <f>IFERROR(INDEX(MCDM_Checks!$U$2:$U$1417,MATCH($A150&amp;"|C",MCDM_Checks!$AU$2:$AU$1417,0)),"")</f>
        <v/>
      </c>
      <c r="V150" s="14">
        <f>IFERROR(INDEX(MCDM_Checks!$T$2:$T$1417,MATCH($A150&amp;"|R",MCDM_Checks!$AU$2:$AU$1417,0)),"")</f>
        <v/>
      </c>
      <c r="W150" s="26">
        <f>IFERROR(INDEX(MCDM_Checks!$U$2:$U$1417,MATCH($A150&amp;"|R",MCDM_Checks!$AU$2:$AU$1417,0)),"")</f>
        <v/>
      </c>
      <c r="X150" s="14">
        <f>IFERROR(INDEX(MCDM_Checks!$T$2:$T$1417,MATCH($A150&amp;"|M",MCDM_Checks!$AU$2:$AU$1417,0)),"")</f>
        <v/>
      </c>
      <c r="Y150" s="26">
        <f>IFERROR(INDEX(MCDM_Checks!$U$2:$U$1417,MATCH($A150&amp;"|M",MCDM_Checks!$AU$2:$AU$1417,0)),"")</f>
        <v/>
      </c>
      <c r="Z150" s="14">
        <f>IFERROR(INDEX(MCDM_Checks!$T$2:$T$1417,MATCH($A150&amp;"|V",MCDM_Checks!$AU$2:$AU$1417,0)),"")</f>
        <v/>
      </c>
      <c r="AA150" s="26">
        <f>IFERROR(INDEX(MCDM_Checks!$U$2:$U$1417,MATCH($A150&amp;"|V",MCDM_Checks!$AU$2:$AU$1417,0)),"")</f>
        <v/>
      </c>
      <c r="AB150" s="14">
        <f>IFERROR(INDEX(MCDM_Checks!$T$2:$T$1417,MATCH($A150&amp;"|E",MCDM_Checks!$AU$2:$AU$1417,0)),"")</f>
        <v/>
      </c>
      <c r="AC150" s="26">
        <f>IFERROR(INDEX(MCDM_Checks!$U$2:$U$1417,MATCH($A150&amp;"|E",MCDM_Checks!$AU$2:$AU$1417,0)),"")</f>
        <v/>
      </c>
      <c r="AD150" s="14">
        <f>IF(SUM(IF(AF150="Fail",1,0),IF(AH150="Fail",1,0),IF(AJ150="Fail",1,0),IF(AL150="Fail",1,0))&gt;0,"Ineligible",IF(SUM(IF(AF150="Pass",1,0),IF(AH150="Pass",1,0),IF(AJ150="Pass",1,0),IF(AL150="Pass",1,0))=4,"Eligible","Pending"))</f>
        <v/>
      </c>
      <c r="AE150" s="26">
        <f>IF(COUNTA(AG150,AI150,AK150,AM150)=0,"",IF(SUM(IF(AG150="Fail",1,0),IF(AI150="Fail",1,0),IF(AK150="Fail",1,0),IF(AM150="Fail",1,0))&gt;0,"Ineligible",IF(SUM(IF(AG150="Pass",1,0),IF(AI150="Pass",1,0),IF(AK150="Pass",1,0),IF(AM150="Pass",1,0))=4,"Eligible","Pending")))</f>
        <v/>
      </c>
      <c r="AF150" s="14" t="inlineStr">
        <is>
          <t>Pass</t>
        </is>
      </c>
      <c r="AG150" s="27" t="n"/>
      <c r="AH150" s="14" t="inlineStr">
        <is>
          <t>Pending</t>
        </is>
      </c>
      <c r="AI150" s="27" t="n"/>
      <c r="AJ150" s="14" t="inlineStr">
        <is>
          <t>Pending</t>
        </is>
      </c>
      <c r="AK150" s="27" t="n"/>
      <c r="AL150" s="14" t="inlineStr">
        <is>
          <t>Pending</t>
        </is>
      </c>
      <c r="AM150" s="27" t="n"/>
      <c r="AN150" s="14" t="inlineStr">
        <is>
          <t>Object detection</t>
        </is>
      </c>
      <c r="AO150" s="27" t="n"/>
      <c r="AP150" s="14" t="inlineStr">
        <is>
          <t>Kaggle dataset 702771 v1</t>
        </is>
      </c>
      <c r="AQ150" s="27" t="n"/>
      <c r="AR150" s="14" t="inlineStr">
        <is>
          <t>MakeML mirror describes 665 pothole VOC images and proof-of-concept use. DbCL is linked, but original image provenance and full rights chain are unresolved. It overlaps the commonly reused 665-image pothole family.</t>
        </is>
      </c>
      <c r="AS150" s="27" t="n"/>
      <c r="AT150" s="14" t="inlineStr">
        <is>
          <t>https://www.kaggle.com/datasets/andrewmvd/pothole-detection</t>
        </is>
      </c>
      <c r="AU150" s="27" t="n"/>
      <c r="AV150" s="14" t="inlineStr">
        <is>
          <t>2026-09-07</t>
        </is>
      </c>
      <c r="AW150" s="27" t="n"/>
      <c r="AX150" s="27" t="n"/>
      <c r="AY150" s="14">
        <f>SUMIF(MCDM_Checks!$A$2:$A$1417,$A150,MCDM_Checks!$AR$2:$AR$1417)</f>
        <v/>
      </c>
      <c r="AZ150" s="14" t="inlineStr">
        <is>
          <t>G1: chosen release identity. G2: evaluator target/task not yet fixed. G3: no sample opened; rights may be unresolved. G4: no payload/ancestry leakage audit executed. All four gates must Pass for Eligible.</t>
        </is>
      </c>
    </row>
    <row r="151" ht="112" customHeight="1">
      <c r="A151" s="14" t="inlineStr">
        <is>
          <t>DS-150</t>
        </is>
      </c>
      <c r="B151" s="14" t="inlineStr">
        <is>
          <t>Pothole Detection Dataset (Kumar)</t>
        </is>
      </c>
      <c r="C151" s="14">
        <f>IF(I151=0,"Unrated",IF(I151=1,"Resolved","Provisional"))</f>
        <v/>
      </c>
      <c r="D151" s="26">
        <f>IF(K151=0,"",IF(AY151&lt;8,"Incomplete/invalid",IF(J151=0,"Unrated",IF(J151=1,"Resolved","Provisional"))))</f>
        <v/>
      </c>
      <c r="E151" s="57">
        <f>SUMIF(MCDM_Checks!$A$2:$A$1417,$A151,MCDM_Checks!$AB$2:$AB$1417)</f>
        <v/>
      </c>
      <c r="F151" s="58">
        <f>IF(AY151=8,SUMIF(MCDM_Checks!$A$2:$A$1417,$A151,MCDM_Checks!$AC$2:$AC$1417),"")</f>
        <v/>
      </c>
      <c r="G151" s="57">
        <f>SUMIF(MCDM_Checks!$A$2:$A$1417,$A151,MCDM_Checks!$AD$2:$AD$1417)</f>
        <v/>
      </c>
      <c r="H151" s="58">
        <f>IF(AY151=8,SUMIF(MCDM_Checks!$A$2:$A$1417,$A151,MCDM_Checks!$AE$2:$AE$1417),"")</f>
        <v/>
      </c>
      <c r="I151" s="55">
        <f>SUMIF(MCDM_Checks!$A$2:$A$1417,$A151,MCDM_Checks!$AF$2:$AF$1417)/100</f>
        <v/>
      </c>
      <c r="J151" s="56">
        <f>IF(AY151=8,SUMIF(MCDM_Checks!$A$2:$A$1417,$A151,MCDM_Checks!$AG$2:$AG$1417)/100,"")</f>
        <v/>
      </c>
      <c r="K151" s="56">
        <f>SUMIF(MCDM_Checks!$A$2:$A$1417,$A151,MCDM_Checks!$AS$2:$AS$1417)/40</f>
        <v/>
      </c>
      <c r="L151" s="59">
        <f>IF(AY151=8,F151-E151,"")</f>
        <v/>
      </c>
      <c r="M151" s="56">
        <f>IF(K151=0,"",SUMIF(MCDM_Checks!$A$2:$A$1417,$A151,MCDM_Checks!$AT$2:$AT$1417)/SUMIF(MCDM_Checks!$A$2:$A$1417,$A151,MCDM_Checks!$AS$2:$AS$1417))</f>
        <v/>
      </c>
      <c r="N151" s="14">
        <f>IFERROR(INDEX(MCDM_Checks!$T$2:$T$1417,MATCH($A151&amp;"|A",MCDM_Checks!$AU$2:$AU$1417,0)),"")</f>
        <v/>
      </c>
      <c r="O151" s="26">
        <f>IFERROR(INDEX(MCDM_Checks!$U$2:$U$1417,MATCH($A151&amp;"|A",MCDM_Checks!$AU$2:$AU$1417,0)),"")</f>
        <v/>
      </c>
      <c r="P151" s="14">
        <f>IFERROR(INDEX(MCDM_Checks!$T$2:$T$1417,MATCH($A151&amp;"|L",MCDM_Checks!$AU$2:$AU$1417,0)),"")</f>
        <v/>
      </c>
      <c r="Q151" s="26">
        <f>IFERROR(INDEX(MCDM_Checks!$U$2:$U$1417,MATCH($A151&amp;"|L",MCDM_Checks!$AU$2:$AU$1417,0)),"")</f>
        <v/>
      </c>
      <c r="R151" s="14">
        <f>IFERROR(INDEX(MCDM_Checks!$T$2:$T$1417,MATCH($A151&amp;"|D",MCDM_Checks!$AU$2:$AU$1417,0)),"")</f>
        <v/>
      </c>
      <c r="S151" s="26">
        <f>IFERROR(INDEX(MCDM_Checks!$U$2:$U$1417,MATCH($A151&amp;"|D",MCDM_Checks!$AU$2:$AU$1417,0)),"")</f>
        <v/>
      </c>
      <c r="T151" s="14">
        <f>IFERROR(INDEX(MCDM_Checks!$T$2:$T$1417,MATCH($A151&amp;"|C",MCDM_Checks!$AU$2:$AU$1417,0)),"")</f>
        <v/>
      </c>
      <c r="U151" s="26">
        <f>IFERROR(INDEX(MCDM_Checks!$U$2:$U$1417,MATCH($A151&amp;"|C",MCDM_Checks!$AU$2:$AU$1417,0)),"")</f>
        <v/>
      </c>
      <c r="V151" s="14">
        <f>IFERROR(INDEX(MCDM_Checks!$T$2:$T$1417,MATCH($A151&amp;"|R",MCDM_Checks!$AU$2:$AU$1417,0)),"")</f>
        <v/>
      </c>
      <c r="W151" s="26">
        <f>IFERROR(INDEX(MCDM_Checks!$U$2:$U$1417,MATCH($A151&amp;"|R",MCDM_Checks!$AU$2:$AU$1417,0)),"")</f>
        <v/>
      </c>
      <c r="X151" s="14">
        <f>IFERROR(INDEX(MCDM_Checks!$T$2:$T$1417,MATCH($A151&amp;"|M",MCDM_Checks!$AU$2:$AU$1417,0)),"")</f>
        <v/>
      </c>
      <c r="Y151" s="26">
        <f>IFERROR(INDEX(MCDM_Checks!$U$2:$U$1417,MATCH($A151&amp;"|M",MCDM_Checks!$AU$2:$AU$1417,0)),"")</f>
        <v/>
      </c>
      <c r="Z151" s="14">
        <f>IFERROR(INDEX(MCDM_Checks!$T$2:$T$1417,MATCH($A151&amp;"|V",MCDM_Checks!$AU$2:$AU$1417,0)),"")</f>
        <v/>
      </c>
      <c r="AA151" s="26">
        <f>IFERROR(INDEX(MCDM_Checks!$U$2:$U$1417,MATCH($A151&amp;"|V",MCDM_Checks!$AU$2:$AU$1417,0)),"")</f>
        <v/>
      </c>
      <c r="AB151" s="14">
        <f>IFERROR(INDEX(MCDM_Checks!$T$2:$T$1417,MATCH($A151&amp;"|E",MCDM_Checks!$AU$2:$AU$1417,0)),"")</f>
        <v/>
      </c>
      <c r="AC151" s="26">
        <f>IFERROR(INDEX(MCDM_Checks!$U$2:$U$1417,MATCH($A151&amp;"|E",MCDM_Checks!$AU$2:$AU$1417,0)),"")</f>
        <v/>
      </c>
      <c r="AD151" s="14">
        <f>IF(SUM(IF(AF151="Fail",1,0),IF(AH151="Fail",1,0),IF(AJ151="Fail",1,0),IF(AL151="Fail",1,0))&gt;0,"Ineligible",IF(SUM(IF(AF151="Pass",1,0),IF(AH151="Pass",1,0),IF(AJ151="Pass",1,0),IF(AL151="Pass",1,0))=4,"Eligible","Pending"))</f>
        <v/>
      </c>
      <c r="AE151" s="26">
        <f>IF(COUNTA(AG151,AI151,AK151,AM151)=0,"",IF(SUM(IF(AG151="Fail",1,0),IF(AI151="Fail",1,0),IF(AK151="Fail",1,0),IF(AM151="Fail",1,0))&gt;0,"Ineligible",IF(SUM(IF(AG151="Pass",1,0),IF(AI151="Pass",1,0),IF(AK151="Pass",1,0),IF(AM151="Pass",1,0))=4,"Eligible","Pending")))</f>
        <v/>
      </c>
      <c r="AF151" s="14" t="inlineStr">
        <is>
          <t>Pass</t>
        </is>
      </c>
      <c r="AG151" s="27" t="n"/>
      <c r="AH151" s="14" t="inlineStr">
        <is>
          <t>Pending</t>
        </is>
      </c>
      <c r="AI151" s="27" t="n"/>
      <c r="AJ151" s="14" t="inlineStr">
        <is>
          <t>Pending</t>
        </is>
      </c>
      <c r="AK151" s="27" t="n"/>
      <c r="AL151" s="14" t="inlineStr">
        <is>
          <t>Pending</t>
        </is>
      </c>
      <c r="AM151" s="27" t="n"/>
      <c r="AN151" s="14" t="inlineStr">
        <is>
          <t>Image classification</t>
        </is>
      </c>
      <c r="AO151" s="27" t="n"/>
      <c r="AP151" s="14" t="inlineStr">
        <is>
          <t>Kaggle dataset 430832 v4</t>
        </is>
      </c>
      <c r="AQ151" s="27" t="n"/>
      <c r="AR151" s="14" t="inlineStr">
        <is>
          <t>Kumar explicitly scraped internet photos for a college project and provides normal/pothole folders. CC0 on this mirror does not settle rights to scraped photographs; source locations, originals and capture groups remain unknown.</t>
        </is>
      </c>
      <c r="AS151" s="27" t="n"/>
      <c r="AT151" s="14" t="inlineStr">
        <is>
          <t>https://www.kaggle.com/datasets/atulyakumar98/pothole-detection-dataset</t>
        </is>
      </c>
      <c r="AU151" s="27" t="n"/>
      <c r="AV151" s="14" t="inlineStr">
        <is>
          <t>2026-09-07</t>
        </is>
      </c>
      <c r="AW151" s="27" t="n"/>
      <c r="AX151" s="27" t="n"/>
      <c r="AY151" s="14">
        <f>SUMIF(MCDM_Checks!$A$2:$A$1417,$A151,MCDM_Checks!$AR$2:$AR$1417)</f>
        <v/>
      </c>
      <c r="AZ151" s="14" t="inlineStr">
        <is>
          <t>G1: chosen release identity. G2: evaluator target/task not yet fixed. G3: no sample opened; rights may be unresolved. G4: no payload/ancestry leakage audit executed. All four gates must Pass for Eligible.</t>
        </is>
      </c>
    </row>
    <row r="152" ht="112" customHeight="1">
      <c r="A152" s="14" t="inlineStr">
        <is>
          <t>DS-151</t>
        </is>
      </c>
      <c r="B152" s="14" t="inlineStr">
        <is>
          <t>Pothole Detection Dataset: YOLOv11 Optimized</t>
        </is>
      </c>
      <c r="C152" s="14">
        <f>IF(I152=0,"Unrated",IF(I152=1,"Resolved","Provisional"))</f>
        <v/>
      </c>
      <c r="D152" s="26">
        <f>IF(K152=0,"",IF(AY152&lt;8,"Incomplete/invalid",IF(J152=0,"Unrated",IF(J152=1,"Resolved","Provisional"))))</f>
        <v/>
      </c>
      <c r="E152" s="57">
        <f>SUMIF(MCDM_Checks!$A$2:$A$1417,$A152,MCDM_Checks!$AB$2:$AB$1417)</f>
        <v/>
      </c>
      <c r="F152" s="58">
        <f>IF(AY152=8,SUMIF(MCDM_Checks!$A$2:$A$1417,$A152,MCDM_Checks!$AC$2:$AC$1417),"")</f>
        <v/>
      </c>
      <c r="G152" s="57">
        <f>SUMIF(MCDM_Checks!$A$2:$A$1417,$A152,MCDM_Checks!$AD$2:$AD$1417)</f>
        <v/>
      </c>
      <c r="H152" s="58">
        <f>IF(AY152=8,SUMIF(MCDM_Checks!$A$2:$A$1417,$A152,MCDM_Checks!$AE$2:$AE$1417),"")</f>
        <v/>
      </c>
      <c r="I152" s="55">
        <f>SUMIF(MCDM_Checks!$A$2:$A$1417,$A152,MCDM_Checks!$AF$2:$AF$1417)/100</f>
        <v/>
      </c>
      <c r="J152" s="56">
        <f>IF(AY152=8,SUMIF(MCDM_Checks!$A$2:$A$1417,$A152,MCDM_Checks!$AG$2:$AG$1417)/100,"")</f>
        <v/>
      </c>
      <c r="K152" s="56">
        <f>SUMIF(MCDM_Checks!$A$2:$A$1417,$A152,MCDM_Checks!$AS$2:$AS$1417)/40</f>
        <v/>
      </c>
      <c r="L152" s="59">
        <f>IF(AY152=8,F152-E152,"")</f>
        <v/>
      </c>
      <c r="M152" s="56">
        <f>IF(K152=0,"",SUMIF(MCDM_Checks!$A$2:$A$1417,$A152,MCDM_Checks!$AT$2:$AT$1417)/SUMIF(MCDM_Checks!$A$2:$A$1417,$A152,MCDM_Checks!$AS$2:$AS$1417))</f>
        <v/>
      </c>
      <c r="N152" s="14">
        <f>IFERROR(INDEX(MCDM_Checks!$T$2:$T$1417,MATCH($A152&amp;"|A",MCDM_Checks!$AU$2:$AU$1417,0)),"")</f>
        <v/>
      </c>
      <c r="O152" s="26">
        <f>IFERROR(INDEX(MCDM_Checks!$U$2:$U$1417,MATCH($A152&amp;"|A",MCDM_Checks!$AU$2:$AU$1417,0)),"")</f>
        <v/>
      </c>
      <c r="P152" s="14">
        <f>IFERROR(INDEX(MCDM_Checks!$T$2:$T$1417,MATCH($A152&amp;"|L",MCDM_Checks!$AU$2:$AU$1417,0)),"")</f>
        <v/>
      </c>
      <c r="Q152" s="26">
        <f>IFERROR(INDEX(MCDM_Checks!$U$2:$U$1417,MATCH($A152&amp;"|L",MCDM_Checks!$AU$2:$AU$1417,0)),"")</f>
        <v/>
      </c>
      <c r="R152" s="14">
        <f>IFERROR(INDEX(MCDM_Checks!$T$2:$T$1417,MATCH($A152&amp;"|D",MCDM_Checks!$AU$2:$AU$1417,0)),"")</f>
        <v/>
      </c>
      <c r="S152" s="26">
        <f>IFERROR(INDEX(MCDM_Checks!$U$2:$U$1417,MATCH($A152&amp;"|D",MCDM_Checks!$AU$2:$AU$1417,0)),"")</f>
        <v/>
      </c>
      <c r="T152" s="14">
        <f>IFERROR(INDEX(MCDM_Checks!$T$2:$T$1417,MATCH($A152&amp;"|C",MCDM_Checks!$AU$2:$AU$1417,0)),"")</f>
        <v/>
      </c>
      <c r="U152" s="26">
        <f>IFERROR(INDEX(MCDM_Checks!$U$2:$U$1417,MATCH($A152&amp;"|C",MCDM_Checks!$AU$2:$AU$1417,0)),"")</f>
        <v/>
      </c>
      <c r="V152" s="14">
        <f>IFERROR(INDEX(MCDM_Checks!$T$2:$T$1417,MATCH($A152&amp;"|R",MCDM_Checks!$AU$2:$AU$1417,0)),"")</f>
        <v/>
      </c>
      <c r="W152" s="26">
        <f>IFERROR(INDEX(MCDM_Checks!$U$2:$U$1417,MATCH($A152&amp;"|R",MCDM_Checks!$AU$2:$AU$1417,0)),"")</f>
        <v/>
      </c>
      <c r="X152" s="14">
        <f>IFERROR(INDEX(MCDM_Checks!$T$2:$T$1417,MATCH($A152&amp;"|M",MCDM_Checks!$AU$2:$AU$1417,0)),"")</f>
        <v/>
      </c>
      <c r="Y152" s="26">
        <f>IFERROR(INDEX(MCDM_Checks!$U$2:$U$1417,MATCH($A152&amp;"|M",MCDM_Checks!$AU$2:$AU$1417,0)),"")</f>
        <v/>
      </c>
      <c r="Z152" s="14">
        <f>IFERROR(INDEX(MCDM_Checks!$T$2:$T$1417,MATCH($A152&amp;"|V",MCDM_Checks!$AU$2:$AU$1417,0)),"")</f>
        <v/>
      </c>
      <c r="AA152" s="26">
        <f>IFERROR(INDEX(MCDM_Checks!$U$2:$U$1417,MATCH($A152&amp;"|V",MCDM_Checks!$AU$2:$AU$1417,0)),"")</f>
        <v/>
      </c>
      <c r="AB152" s="14">
        <f>IFERROR(INDEX(MCDM_Checks!$T$2:$T$1417,MATCH($A152&amp;"|E",MCDM_Checks!$AU$2:$AU$1417,0)),"")</f>
        <v/>
      </c>
      <c r="AC152" s="26">
        <f>IFERROR(INDEX(MCDM_Checks!$U$2:$U$1417,MATCH($A152&amp;"|E",MCDM_Checks!$AU$2:$AU$1417,0)),"")</f>
        <v/>
      </c>
      <c r="AD152" s="14">
        <f>IF(SUM(IF(AF152="Fail",1,0),IF(AH152="Fail",1,0),IF(AJ152="Fail",1,0),IF(AL152="Fail",1,0))&gt;0,"Ineligible",IF(SUM(IF(AF152="Pass",1,0),IF(AH152="Pass",1,0),IF(AJ152="Pass",1,0),IF(AL152="Pass",1,0))=4,"Eligible","Pending"))</f>
        <v/>
      </c>
      <c r="AE152" s="26">
        <f>IF(COUNTA(AG152,AI152,AK152,AM152)=0,"",IF(SUM(IF(AG152="Fail",1,0),IF(AI152="Fail",1,0),IF(AK152="Fail",1,0),IF(AM152="Fail",1,0))&gt;0,"Ineligible",IF(SUM(IF(AG152="Pass",1,0),IF(AI152="Pass",1,0),IF(AK152="Pass",1,0),IF(AM152="Pass",1,0))=4,"Eligible","Pending")))</f>
        <v/>
      </c>
      <c r="AF152" s="14" t="inlineStr">
        <is>
          <t>Pass</t>
        </is>
      </c>
      <c r="AG152" s="27" t="n"/>
      <c r="AH152" s="14" t="inlineStr">
        <is>
          <t>Pending</t>
        </is>
      </c>
      <c r="AI152" s="27" t="n"/>
      <c r="AJ152" s="14" t="inlineStr">
        <is>
          <t>Pending</t>
        </is>
      </c>
      <c r="AK152" s="27" t="n"/>
      <c r="AL152" s="14" t="inlineStr">
        <is>
          <t>Pending</t>
        </is>
      </c>
      <c r="AM152" s="27" t="n"/>
      <c r="AN152" s="14" t="inlineStr">
        <is>
          <t>Object detection</t>
        </is>
      </c>
      <c r="AO152" s="27" t="n"/>
      <c r="AP152" s="14" t="inlineStr">
        <is>
          <t>Kaggle dataset 9190826 v1</t>
        </is>
      </c>
      <c r="AQ152" s="27" t="n"/>
      <c r="AR152" s="14" t="inlineStr">
        <is>
          <t>YOLOv11 Optimized describes a Roboflow-sourced pothole package and three splits without identifying the exact parent project. Published CC BY does not resolve upstream terms. No split rule or annotation audit is demonstrated.</t>
        </is>
      </c>
      <c r="AS152" s="27" t="n"/>
      <c r="AT152" s="14" t="inlineStr">
        <is>
          <t>https://www.kaggle.com/datasets/muskanverma24/pothole-detection-dataset-yolov11-optimized</t>
        </is>
      </c>
      <c r="AU152" s="27" t="n"/>
      <c r="AV152" s="14" t="inlineStr">
        <is>
          <t>2026-09-07</t>
        </is>
      </c>
      <c r="AW152" s="27" t="n"/>
      <c r="AX152" s="27" t="n"/>
      <c r="AY152" s="14">
        <f>SUMIF(MCDM_Checks!$A$2:$A$1417,$A152,MCDM_Checks!$AR$2:$AR$1417)</f>
        <v/>
      </c>
      <c r="AZ152" s="14" t="inlineStr">
        <is>
          <t>G1: chosen release identity. G2: evaluator target/task not yet fixed. G3: no sample opened; rights may be unresolved. G4: no payload/ancestry leakage audit executed. All four gates must Pass for Eligible.</t>
        </is>
      </c>
    </row>
    <row r="153" ht="112" customHeight="1">
      <c r="A153" s="14" t="inlineStr">
        <is>
          <t>DS-152</t>
        </is>
      </c>
      <c r="B153" s="14" t="inlineStr">
        <is>
          <t>Pothole Image Segmentation Dataset (Kesharwani)</t>
        </is>
      </c>
      <c r="C153" s="14">
        <f>IF(I153=0,"Unrated",IF(I153=1,"Resolved","Provisional"))</f>
        <v/>
      </c>
      <c r="D153" s="26">
        <f>IF(K153=0,"",IF(AY153&lt;8,"Incomplete/invalid",IF(J153=0,"Unrated",IF(J153=1,"Resolved","Provisional"))))</f>
        <v/>
      </c>
      <c r="E153" s="57">
        <f>SUMIF(MCDM_Checks!$A$2:$A$1417,$A153,MCDM_Checks!$AB$2:$AB$1417)</f>
        <v/>
      </c>
      <c r="F153" s="58">
        <f>IF(AY153=8,SUMIF(MCDM_Checks!$A$2:$A$1417,$A153,MCDM_Checks!$AC$2:$AC$1417),"")</f>
        <v/>
      </c>
      <c r="G153" s="57">
        <f>SUMIF(MCDM_Checks!$A$2:$A$1417,$A153,MCDM_Checks!$AD$2:$AD$1417)</f>
        <v/>
      </c>
      <c r="H153" s="58">
        <f>IF(AY153=8,SUMIF(MCDM_Checks!$A$2:$A$1417,$A153,MCDM_Checks!$AE$2:$AE$1417),"")</f>
        <v/>
      </c>
      <c r="I153" s="55">
        <f>SUMIF(MCDM_Checks!$A$2:$A$1417,$A153,MCDM_Checks!$AF$2:$AF$1417)/100</f>
        <v/>
      </c>
      <c r="J153" s="56">
        <f>IF(AY153=8,SUMIF(MCDM_Checks!$A$2:$A$1417,$A153,MCDM_Checks!$AG$2:$AG$1417)/100,"")</f>
        <v/>
      </c>
      <c r="K153" s="56">
        <f>SUMIF(MCDM_Checks!$A$2:$A$1417,$A153,MCDM_Checks!$AS$2:$AS$1417)/40</f>
        <v/>
      </c>
      <c r="L153" s="59">
        <f>IF(AY153=8,F153-E153,"")</f>
        <v/>
      </c>
      <c r="M153" s="56">
        <f>IF(K153=0,"",SUMIF(MCDM_Checks!$A$2:$A$1417,$A153,MCDM_Checks!$AT$2:$AT$1417)/SUMIF(MCDM_Checks!$A$2:$A$1417,$A153,MCDM_Checks!$AS$2:$AS$1417))</f>
        <v/>
      </c>
      <c r="N153" s="14">
        <f>IFERROR(INDEX(MCDM_Checks!$T$2:$T$1417,MATCH($A153&amp;"|A",MCDM_Checks!$AU$2:$AU$1417,0)),"")</f>
        <v/>
      </c>
      <c r="O153" s="26">
        <f>IFERROR(INDEX(MCDM_Checks!$U$2:$U$1417,MATCH($A153&amp;"|A",MCDM_Checks!$AU$2:$AU$1417,0)),"")</f>
        <v/>
      </c>
      <c r="P153" s="14">
        <f>IFERROR(INDEX(MCDM_Checks!$T$2:$T$1417,MATCH($A153&amp;"|L",MCDM_Checks!$AU$2:$AU$1417,0)),"")</f>
        <v/>
      </c>
      <c r="Q153" s="26">
        <f>IFERROR(INDEX(MCDM_Checks!$U$2:$U$1417,MATCH($A153&amp;"|L",MCDM_Checks!$AU$2:$AU$1417,0)),"")</f>
        <v/>
      </c>
      <c r="R153" s="14">
        <f>IFERROR(INDEX(MCDM_Checks!$T$2:$T$1417,MATCH($A153&amp;"|D",MCDM_Checks!$AU$2:$AU$1417,0)),"")</f>
        <v/>
      </c>
      <c r="S153" s="26">
        <f>IFERROR(INDEX(MCDM_Checks!$U$2:$U$1417,MATCH($A153&amp;"|D",MCDM_Checks!$AU$2:$AU$1417,0)),"")</f>
        <v/>
      </c>
      <c r="T153" s="14">
        <f>IFERROR(INDEX(MCDM_Checks!$T$2:$T$1417,MATCH($A153&amp;"|C",MCDM_Checks!$AU$2:$AU$1417,0)),"")</f>
        <v/>
      </c>
      <c r="U153" s="26">
        <f>IFERROR(INDEX(MCDM_Checks!$U$2:$U$1417,MATCH($A153&amp;"|C",MCDM_Checks!$AU$2:$AU$1417,0)),"")</f>
        <v/>
      </c>
      <c r="V153" s="14">
        <f>IFERROR(INDEX(MCDM_Checks!$T$2:$T$1417,MATCH($A153&amp;"|R",MCDM_Checks!$AU$2:$AU$1417,0)),"")</f>
        <v/>
      </c>
      <c r="W153" s="26">
        <f>IFERROR(INDEX(MCDM_Checks!$U$2:$U$1417,MATCH($A153&amp;"|R",MCDM_Checks!$AU$2:$AU$1417,0)),"")</f>
        <v/>
      </c>
      <c r="X153" s="14">
        <f>IFERROR(INDEX(MCDM_Checks!$T$2:$T$1417,MATCH($A153&amp;"|M",MCDM_Checks!$AU$2:$AU$1417,0)),"")</f>
        <v/>
      </c>
      <c r="Y153" s="26">
        <f>IFERROR(INDEX(MCDM_Checks!$U$2:$U$1417,MATCH($A153&amp;"|M",MCDM_Checks!$AU$2:$AU$1417,0)),"")</f>
        <v/>
      </c>
      <c r="Z153" s="14">
        <f>IFERROR(INDEX(MCDM_Checks!$T$2:$T$1417,MATCH($A153&amp;"|V",MCDM_Checks!$AU$2:$AU$1417,0)),"")</f>
        <v/>
      </c>
      <c r="AA153" s="26">
        <f>IFERROR(INDEX(MCDM_Checks!$U$2:$U$1417,MATCH($A153&amp;"|V",MCDM_Checks!$AU$2:$AU$1417,0)),"")</f>
        <v/>
      </c>
      <c r="AB153" s="14">
        <f>IFERROR(INDEX(MCDM_Checks!$T$2:$T$1417,MATCH($A153&amp;"|E",MCDM_Checks!$AU$2:$AU$1417,0)),"")</f>
        <v/>
      </c>
      <c r="AC153" s="26">
        <f>IFERROR(INDEX(MCDM_Checks!$U$2:$U$1417,MATCH($A153&amp;"|E",MCDM_Checks!$AU$2:$AU$1417,0)),"")</f>
        <v/>
      </c>
      <c r="AD153" s="14">
        <f>IF(SUM(IF(AF153="Fail",1,0),IF(AH153="Fail",1,0),IF(AJ153="Fail",1,0),IF(AL153="Fail",1,0))&gt;0,"Ineligible",IF(SUM(IF(AF153="Pass",1,0),IF(AH153="Pass",1,0),IF(AJ153="Pass",1,0),IF(AL153="Pass",1,0))=4,"Eligible","Pending"))</f>
        <v/>
      </c>
      <c r="AE153" s="26">
        <f>IF(COUNTA(AG153,AI153,AK153,AM153)=0,"",IF(SUM(IF(AG153="Fail",1,0),IF(AI153="Fail",1,0),IF(AK153="Fail",1,0),IF(AM153="Fail",1,0))&gt;0,"Ineligible",IF(SUM(IF(AG153="Pass",1,0),IF(AI153="Pass",1,0),IF(AK153="Pass",1,0),IF(AM153="Pass",1,0))=4,"Eligible","Pending")))</f>
        <v/>
      </c>
      <c r="AF153" s="14" t="inlineStr">
        <is>
          <t>Pass</t>
        </is>
      </c>
      <c r="AG153" s="27" t="n"/>
      <c r="AH153" s="14" t="inlineStr">
        <is>
          <t>Pending</t>
        </is>
      </c>
      <c r="AI153" s="27" t="n"/>
      <c r="AJ153" s="14" t="inlineStr">
        <is>
          <t>Pending</t>
        </is>
      </c>
      <c r="AK153" s="27" t="n"/>
      <c r="AL153" s="14" t="inlineStr">
        <is>
          <t>Pending</t>
        </is>
      </c>
      <c r="AM153" s="27" t="n"/>
      <c r="AN153" s="14" t="inlineStr">
        <is>
          <t>Instance segmentation</t>
        </is>
      </c>
      <c r="AO153" s="27" t="n"/>
      <c r="AP153" s="14" t="inlineStr">
        <is>
          <t>Kaggle dataset 9379092 v1</t>
        </is>
      </c>
      <c r="AQ153" s="27" t="n"/>
      <c r="AR153" s="14" t="inlineStr">
        <is>
          <t>Kesharwani v1 describes YOLO segmentation, auto-orientation and resizing under Apache 2.0. Claimed total 1,986 differs from train/validation sum 1,971. No originals accounting, source license chain or fixed test set was verified.</t>
        </is>
      </c>
      <c r="AS153" s="27" t="n"/>
      <c r="AT153" s="14" t="inlineStr">
        <is>
          <t>https://www.kaggle.com/datasets/raunakkesharwani/pothole-image-segmentation-dataset</t>
        </is>
      </c>
      <c r="AU153" s="27" t="n"/>
      <c r="AV153" s="14" t="inlineStr">
        <is>
          <t>2026-09-07</t>
        </is>
      </c>
      <c r="AW153" s="27" t="n"/>
      <c r="AX153" s="27" t="n"/>
      <c r="AY153" s="14">
        <f>SUMIF(MCDM_Checks!$A$2:$A$1417,$A153,MCDM_Checks!$AR$2:$AR$1417)</f>
        <v/>
      </c>
      <c r="AZ153" s="14" t="inlineStr">
        <is>
          <t>G1: chosen release identity. G2: evaluator target/task not yet fixed. G3: no sample opened; rights may be unresolved. G4: no payload/ancestry leakage audit executed. All four gates must Pass for Eligible.</t>
        </is>
      </c>
    </row>
    <row r="154" ht="112" customHeight="1">
      <c r="A154" s="14" t="inlineStr">
        <is>
          <t>DS-153</t>
        </is>
      </c>
      <c r="B154" s="14" t="inlineStr">
        <is>
          <t>Pothole Image Segmentation Dataset (Nekouei)</t>
        </is>
      </c>
      <c r="C154" s="14">
        <f>IF(I154=0,"Unrated",IF(I154=1,"Resolved","Provisional"))</f>
        <v/>
      </c>
      <c r="D154" s="26">
        <f>IF(K154=0,"",IF(AY154&lt;8,"Incomplete/invalid",IF(J154=0,"Unrated",IF(J154=1,"Resolved","Provisional"))))</f>
        <v/>
      </c>
      <c r="E154" s="57">
        <f>SUMIF(MCDM_Checks!$A$2:$A$1417,$A154,MCDM_Checks!$AB$2:$AB$1417)</f>
        <v/>
      </c>
      <c r="F154" s="58">
        <f>IF(AY154=8,SUMIF(MCDM_Checks!$A$2:$A$1417,$A154,MCDM_Checks!$AC$2:$AC$1417),"")</f>
        <v/>
      </c>
      <c r="G154" s="57">
        <f>SUMIF(MCDM_Checks!$A$2:$A$1417,$A154,MCDM_Checks!$AD$2:$AD$1417)</f>
        <v/>
      </c>
      <c r="H154" s="58">
        <f>IF(AY154=8,SUMIF(MCDM_Checks!$A$2:$A$1417,$A154,MCDM_Checks!$AE$2:$AE$1417),"")</f>
        <v/>
      </c>
      <c r="I154" s="55">
        <f>SUMIF(MCDM_Checks!$A$2:$A$1417,$A154,MCDM_Checks!$AF$2:$AF$1417)/100</f>
        <v/>
      </c>
      <c r="J154" s="56">
        <f>IF(AY154=8,SUMIF(MCDM_Checks!$A$2:$A$1417,$A154,MCDM_Checks!$AG$2:$AG$1417)/100,"")</f>
        <v/>
      </c>
      <c r="K154" s="56">
        <f>SUMIF(MCDM_Checks!$A$2:$A$1417,$A154,MCDM_Checks!$AS$2:$AS$1417)/40</f>
        <v/>
      </c>
      <c r="L154" s="59">
        <f>IF(AY154=8,F154-E154,"")</f>
        <v/>
      </c>
      <c r="M154" s="56">
        <f>IF(K154=0,"",SUMIF(MCDM_Checks!$A$2:$A$1417,$A154,MCDM_Checks!$AT$2:$AT$1417)/SUMIF(MCDM_Checks!$A$2:$A$1417,$A154,MCDM_Checks!$AS$2:$AS$1417))</f>
        <v/>
      </c>
      <c r="N154" s="14">
        <f>IFERROR(INDEX(MCDM_Checks!$T$2:$T$1417,MATCH($A154&amp;"|A",MCDM_Checks!$AU$2:$AU$1417,0)),"")</f>
        <v/>
      </c>
      <c r="O154" s="26">
        <f>IFERROR(INDEX(MCDM_Checks!$U$2:$U$1417,MATCH($A154&amp;"|A",MCDM_Checks!$AU$2:$AU$1417,0)),"")</f>
        <v/>
      </c>
      <c r="P154" s="14">
        <f>IFERROR(INDEX(MCDM_Checks!$T$2:$T$1417,MATCH($A154&amp;"|L",MCDM_Checks!$AU$2:$AU$1417,0)),"")</f>
        <v/>
      </c>
      <c r="Q154" s="26">
        <f>IFERROR(INDEX(MCDM_Checks!$U$2:$U$1417,MATCH($A154&amp;"|L",MCDM_Checks!$AU$2:$AU$1417,0)),"")</f>
        <v/>
      </c>
      <c r="R154" s="14">
        <f>IFERROR(INDEX(MCDM_Checks!$T$2:$T$1417,MATCH($A154&amp;"|D",MCDM_Checks!$AU$2:$AU$1417,0)),"")</f>
        <v/>
      </c>
      <c r="S154" s="26">
        <f>IFERROR(INDEX(MCDM_Checks!$U$2:$U$1417,MATCH($A154&amp;"|D",MCDM_Checks!$AU$2:$AU$1417,0)),"")</f>
        <v/>
      </c>
      <c r="T154" s="14">
        <f>IFERROR(INDEX(MCDM_Checks!$T$2:$T$1417,MATCH($A154&amp;"|C",MCDM_Checks!$AU$2:$AU$1417,0)),"")</f>
        <v/>
      </c>
      <c r="U154" s="26">
        <f>IFERROR(INDEX(MCDM_Checks!$U$2:$U$1417,MATCH($A154&amp;"|C",MCDM_Checks!$AU$2:$AU$1417,0)),"")</f>
        <v/>
      </c>
      <c r="V154" s="14">
        <f>IFERROR(INDEX(MCDM_Checks!$T$2:$T$1417,MATCH($A154&amp;"|R",MCDM_Checks!$AU$2:$AU$1417,0)),"")</f>
        <v/>
      </c>
      <c r="W154" s="26">
        <f>IFERROR(INDEX(MCDM_Checks!$U$2:$U$1417,MATCH($A154&amp;"|R",MCDM_Checks!$AU$2:$AU$1417,0)),"")</f>
        <v/>
      </c>
      <c r="X154" s="14">
        <f>IFERROR(INDEX(MCDM_Checks!$T$2:$T$1417,MATCH($A154&amp;"|M",MCDM_Checks!$AU$2:$AU$1417,0)),"")</f>
        <v/>
      </c>
      <c r="Y154" s="26">
        <f>IFERROR(INDEX(MCDM_Checks!$U$2:$U$1417,MATCH($A154&amp;"|M",MCDM_Checks!$AU$2:$AU$1417,0)),"")</f>
        <v/>
      </c>
      <c r="Z154" s="14">
        <f>IFERROR(INDEX(MCDM_Checks!$T$2:$T$1417,MATCH($A154&amp;"|V",MCDM_Checks!$AU$2:$AU$1417,0)),"")</f>
        <v/>
      </c>
      <c r="AA154" s="26">
        <f>IFERROR(INDEX(MCDM_Checks!$U$2:$U$1417,MATCH($A154&amp;"|V",MCDM_Checks!$AU$2:$AU$1417,0)),"")</f>
        <v/>
      </c>
      <c r="AB154" s="14">
        <f>IFERROR(INDEX(MCDM_Checks!$T$2:$T$1417,MATCH($A154&amp;"|E",MCDM_Checks!$AU$2:$AU$1417,0)),"")</f>
        <v/>
      </c>
      <c r="AC154" s="26">
        <f>IFERROR(INDEX(MCDM_Checks!$U$2:$U$1417,MATCH($A154&amp;"|E",MCDM_Checks!$AU$2:$AU$1417,0)),"")</f>
        <v/>
      </c>
      <c r="AD154" s="14">
        <f>IF(SUM(IF(AF154="Fail",1,0),IF(AH154="Fail",1,0),IF(AJ154="Fail",1,0),IF(AL154="Fail",1,0))&gt;0,"Ineligible",IF(SUM(IF(AF154="Pass",1,0),IF(AH154="Pass",1,0),IF(AJ154="Pass",1,0),IF(AL154="Pass",1,0))=4,"Eligible","Pending"))</f>
        <v/>
      </c>
      <c r="AE154" s="26">
        <f>IF(COUNTA(AG154,AI154,AK154,AM154)=0,"",IF(SUM(IF(AG154="Fail",1,0),IF(AI154="Fail",1,0),IF(AK154="Fail",1,0),IF(AM154="Fail",1,0))&gt;0,"Ineligible",IF(SUM(IF(AG154="Pass",1,0),IF(AI154="Pass",1,0),IF(AK154="Pass",1,0),IF(AM154="Pass",1,0))=4,"Eligible","Pending")))</f>
        <v/>
      </c>
      <c r="AF154" s="14" t="inlineStr">
        <is>
          <t>Pass</t>
        </is>
      </c>
      <c r="AG154" s="27" t="n"/>
      <c r="AH154" s="14" t="inlineStr">
        <is>
          <t>Pending</t>
        </is>
      </c>
      <c r="AI154" s="27" t="n"/>
      <c r="AJ154" s="14" t="inlineStr">
        <is>
          <t>Pending</t>
        </is>
      </c>
      <c r="AK154" s="27" t="n"/>
      <c r="AL154" s="14" t="inlineStr">
        <is>
          <t>Pending</t>
        </is>
      </c>
      <c r="AM154" s="27" t="n"/>
      <c r="AN154" s="14" t="inlineStr">
        <is>
          <t>Instance segmentation [Claude] | Semantic segmentation;Object detection [GPT]</t>
        </is>
      </c>
      <c r="AO154" s="27" t="n"/>
      <c r="AP154" s="14" t="inlineStr">
        <is>
          <t>Kaggle dataset 3887050 v2</t>
        </is>
      </c>
      <c r="AQ154" s="27" t="n"/>
      <c r="AR154" s="14" t="inlineStr">
        <is>
          <t>Nekouei v2 identifies a Roboflow parent, 780 images and training-only threefold augmentation with listed operators. Do not turn augmented total into independent samples or infer source rights from Apache metadata.</t>
        </is>
      </c>
      <c r="AS154" s="27" t="n"/>
      <c r="AT154" s="14" t="inlineStr">
        <is>
          <t>https://www.kaggle.com/datasets/farzadnekouei/pothole-image-segmentation-dataset</t>
        </is>
      </c>
      <c r="AU154" s="27" t="n"/>
      <c r="AV154" s="14" t="inlineStr">
        <is>
          <t>2026-09-07</t>
        </is>
      </c>
      <c r="AW154" s="27" t="n"/>
      <c r="AX154" s="27" t="n"/>
      <c r="AY154" s="14">
        <f>SUMIF(MCDM_Checks!$A$2:$A$1417,$A154,MCDM_Checks!$AR$2:$AR$1417)</f>
        <v/>
      </c>
      <c r="AZ154" s="14" t="inlineStr">
        <is>
          <t>G1: chosen release identity. G2: evaluator target/task not yet fixed. G3: no sample opened; rights may be unresolved. G4: no payload/ancestry leakage audit executed. All four gates must Pass for Eligible.</t>
        </is>
      </c>
    </row>
    <row r="155" ht="112" customHeight="1">
      <c r="A155" s="14" t="inlineStr">
        <is>
          <t>DS-154</t>
        </is>
      </c>
      <c r="B155" s="14" t="inlineStr">
        <is>
          <t>Pothole Patrol Normalized Dataset (KHADDA MASTER)</t>
        </is>
      </c>
      <c r="C155" s="14">
        <f>IF(I155=0,"Unrated",IF(I155=1,"Resolved","Provisional"))</f>
        <v/>
      </c>
      <c r="D155" s="26">
        <f>IF(K155=0,"",IF(AY155&lt;8,"Incomplete/invalid",IF(J155=0,"Unrated",IF(J155=1,"Resolved","Provisional"))))</f>
        <v/>
      </c>
      <c r="E155" s="57">
        <f>SUMIF(MCDM_Checks!$A$2:$A$1417,$A155,MCDM_Checks!$AB$2:$AB$1417)</f>
        <v/>
      </c>
      <c r="F155" s="58">
        <f>IF(AY155=8,SUMIF(MCDM_Checks!$A$2:$A$1417,$A155,MCDM_Checks!$AC$2:$AC$1417),"")</f>
        <v/>
      </c>
      <c r="G155" s="57">
        <f>SUMIF(MCDM_Checks!$A$2:$A$1417,$A155,MCDM_Checks!$AD$2:$AD$1417)</f>
        <v/>
      </c>
      <c r="H155" s="58">
        <f>IF(AY155=8,SUMIF(MCDM_Checks!$A$2:$A$1417,$A155,MCDM_Checks!$AE$2:$AE$1417),"")</f>
        <v/>
      </c>
      <c r="I155" s="55">
        <f>SUMIF(MCDM_Checks!$A$2:$A$1417,$A155,MCDM_Checks!$AF$2:$AF$1417)/100</f>
        <v/>
      </c>
      <c r="J155" s="56">
        <f>IF(AY155=8,SUMIF(MCDM_Checks!$A$2:$A$1417,$A155,MCDM_Checks!$AG$2:$AG$1417)/100,"")</f>
        <v/>
      </c>
      <c r="K155" s="56">
        <f>SUMIF(MCDM_Checks!$A$2:$A$1417,$A155,MCDM_Checks!$AS$2:$AS$1417)/40</f>
        <v/>
      </c>
      <c r="L155" s="59">
        <f>IF(AY155=8,F155-E155,"")</f>
        <v/>
      </c>
      <c r="M155" s="56">
        <f>IF(K155=0,"",SUMIF(MCDM_Checks!$A$2:$A$1417,$A155,MCDM_Checks!$AT$2:$AT$1417)/SUMIF(MCDM_Checks!$A$2:$A$1417,$A155,MCDM_Checks!$AS$2:$AS$1417))</f>
        <v/>
      </c>
      <c r="N155" s="14">
        <f>IFERROR(INDEX(MCDM_Checks!$T$2:$T$1417,MATCH($A155&amp;"|A",MCDM_Checks!$AU$2:$AU$1417,0)),"")</f>
        <v/>
      </c>
      <c r="O155" s="26">
        <f>IFERROR(INDEX(MCDM_Checks!$U$2:$U$1417,MATCH($A155&amp;"|A",MCDM_Checks!$AU$2:$AU$1417,0)),"")</f>
        <v/>
      </c>
      <c r="P155" s="14">
        <f>IFERROR(INDEX(MCDM_Checks!$T$2:$T$1417,MATCH($A155&amp;"|L",MCDM_Checks!$AU$2:$AU$1417,0)),"")</f>
        <v/>
      </c>
      <c r="Q155" s="26">
        <f>IFERROR(INDEX(MCDM_Checks!$U$2:$U$1417,MATCH($A155&amp;"|L",MCDM_Checks!$AU$2:$AU$1417,0)),"")</f>
        <v/>
      </c>
      <c r="R155" s="14">
        <f>IFERROR(INDEX(MCDM_Checks!$T$2:$T$1417,MATCH($A155&amp;"|D",MCDM_Checks!$AU$2:$AU$1417,0)),"")</f>
        <v/>
      </c>
      <c r="S155" s="26">
        <f>IFERROR(INDEX(MCDM_Checks!$U$2:$U$1417,MATCH($A155&amp;"|D",MCDM_Checks!$AU$2:$AU$1417,0)),"")</f>
        <v/>
      </c>
      <c r="T155" s="14">
        <f>IFERROR(INDEX(MCDM_Checks!$T$2:$T$1417,MATCH($A155&amp;"|C",MCDM_Checks!$AU$2:$AU$1417,0)),"")</f>
        <v/>
      </c>
      <c r="U155" s="26">
        <f>IFERROR(INDEX(MCDM_Checks!$U$2:$U$1417,MATCH($A155&amp;"|C",MCDM_Checks!$AU$2:$AU$1417,0)),"")</f>
        <v/>
      </c>
      <c r="V155" s="14">
        <f>IFERROR(INDEX(MCDM_Checks!$T$2:$T$1417,MATCH($A155&amp;"|R",MCDM_Checks!$AU$2:$AU$1417,0)),"")</f>
        <v/>
      </c>
      <c r="W155" s="26">
        <f>IFERROR(INDEX(MCDM_Checks!$U$2:$U$1417,MATCH($A155&amp;"|R",MCDM_Checks!$AU$2:$AU$1417,0)),"")</f>
        <v/>
      </c>
      <c r="X155" s="14">
        <f>IFERROR(INDEX(MCDM_Checks!$T$2:$T$1417,MATCH($A155&amp;"|M",MCDM_Checks!$AU$2:$AU$1417,0)),"")</f>
        <v/>
      </c>
      <c r="Y155" s="26">
        <f>IFERROR(INDEX(MCDM_Checks!$U$2:$U$1417,MATCH($A155&amp;"|M",MCDM_Checks!$AU$2:$AU$1417,0)),"")</f>
        <v/>
      </c>
      <c r="Z155" s="14">
        <f>IFERROR(INDEX(MCDM_Checks!$T$2:$T$1417,MATCH($A155&amp;"|V",MCDM_Checks!$AU$2:$AU$1417,0)),"")</f>
        <v/>
      </c>
      <c r="AA155" s="26">
        <f>IFERROR(INDEX(MCDM_Checks!$U$2:$U$1417,MATCH($A155&amp;"|V",MCDM_Checks!$AU$2:$AU$1417,0)),"")</f>
        <v/>
      </c>
      <c r="AB155" s="14">
        <f>IFERROR(INDEX(MCDM_Checks!$T$2:$T$1417,MATCH($A155&amp;"|E",MCDM_Checks!$AU$2:$AU$1417,0)),"")</f>
        <v/>
      </c>
      <c r="AC155" s="26">
        <f>IFERROR(INDEX(MCDM_Checks!$U$2:$U$1417,MATCH($A155&amp;"|E",MCDM_Checks!$AU$2:$AU$1417,0)),"")</f>
        <v/>
      </c>
      <c r="AD155" s="14">
        <f>IF(SUM(IF(AF155="Fail",1,0),IF(AH155="Fail",1,0),IF(AJ155="Fail",1,0),IF(AL155="Fail",1,0))&gt;0,"Ineligible",IF(SUM(IF(AF155="Pass",1,0),IF(AH155="Pass",1,0),IF(AJ155="Pass",1,0),IF(AL155="Pass",1,0))=4,"Eligible","Pending"))</f>
        <v/>
      </c>
      <c r="AE155" s="26">
        <f>IF(COUNTA(AG155,AI155,AK155,AM155)=0,"",IF(SUM(IF(AG155="Fail",1,0),IF(AI155="Fail",1,0),IF(AK155="Fail",1,0),IF(AM155="Fail",1,0))&gt;0,"Ineligible",IF(SUM(IF(AG155="Pass",1,0),IF(AI155="Pass",1,0),IF(AK155="Pass",1,0),IF(AM155="Pass",1,0))=4,"Eligible","Pending")))</f>
        <v/>
      </c>
      <c r="AF155" s="14" t="inlineStr">
        <is>
          <t>Pass</t>
        </is>
      </c>
      <c r="AG155" s="27" t="n"/>
      <c r="AH155" s="14" t="inlineStr">
        <is>
          <t>Pending</t>
        </is>
      </c>
      <c r="AI155" s="27" t="n"/>
      <c r="AJ155" s="14" t="inlineStr">
        <is>
          <t>Pending</t>
        </is>
      </c>
      <c r="AK155" s="27" t="n"/>
      <c r="AL155" s="14" t="inlineStr">
        <is>
          <t>Pending</t>
        </is>
      </c>
      <c r="AM155" s="27" t="n"/>
      <c r="AN155" s="14" t="inlineStr">
        <is>
          <t>Instance segmentation;Damage volume estimation</t>
        </is>
      </c>
      <c r="AO155" s="27" t="n"/>
      <c r="AP155" s="14" t="inlineStr">
        <is>
          <t>Kaggle dataset 10400098 v1</t>
        </is>
      </c>
      <c r="AQ155" s="27" t="n"/>
      <c r="AR155" s="14" t="inlineStr">
        <is>
          <t>KHADDA MASTER describes Lahore polygons, 640-pixel resizing and augmentation under MIT. The 87/8/4 percentages do not sum to 100. Claimed repair volume from polygons lacks released physical depth/calibration and earns no Engineering Value points.</t>
        </is>
      </c>
      <c r="AS155" s="27" t="n"/>
      <c r="AT155" s="14" t="inlineStr">
        <is>
          <t>https://www.kaggle.com/datasets/abdulrahmanksaeed/pothole-patrol-normalized-dataset</t>
        </is>
      </c>
      <c r="AU155" s="27" t="n"/>
      <c r="AV155" s="14" t="inlineStr">
        <is>
          <t>2026-09-07</t>
        </is>
      </c>
      <c r="AW155" s="27" t="n"/>
      <c r="AX155" s="27" t="n"/>
      <c r="AY155" s="14">
        <f>SUMIF(MCDM_Checks!$A$2:$A$1417,$A155,MCDM_Checks!$AR$2:$AR$1417)</f>
        <v/>
      </c>
      <c r="AZ155" s="14" t="inlineStr">
        <is>
          <t>G1: chosen release identity. G2: evaluator target/task not yet fixed. G3: no sample opened; rights may be unresolved. G4: no payload/ancestry leakage audit executed. All four gates must Pass for Eligible.</t>
        </is>
      </c>
    </row>
    <row r="156" ht="112" customHeight="1">
      <c r="A156" s="14" t="inlineStr">
        <is>
          <t>DS-155</t>
        </is>
      </c>
      <c r="B156" s="14" t="inlineStr">
        <is>
          <t>Pothole Severity Classification</t>
        </is>
      </c>
      <c r="C156" s="14">
        <f>IF(I156=0,"Unrated",IF(I156=1,"Resolved","Provisional"))</f>
        <v/>
      </c>
      <c r="D156" s="26">
        <f>IF(K156=0,"",IF(AY156&lt;8,"Incomplete/invalid",IF(J156=0,"Unrated",IF(J156=1,"Resolved","Provisional"))))</f>
        <v/>
      </c>
      <c r="E156" s="57">
        <f>SUMIF(MCDM_Checks!$A$2:$A$1417,$A156,MCDM_Checks!$AB$2:$AB$1417)</f>
        <v/>
      </c>
      <c r="F156" s="58">
        <f>IF(AY156=8,SUMIF(MCDM_Checks!$A$2:$A$1417,$A156,MCDM_Checks!$AC$2:$AC$1417),"")</f>
        <v/>
      </c>
      <c r="G156" s="57">
        <f>SUMIF(MCDM_Checks!$A$2:$A$1417,$A156,MCDM_Checks!$AD$2:$AD$1417)</f>
        <v/>
      </c>
      <c r="H156" s="58">
        <f>IF(AY156=8,SUMIF(MCDM_Checks!$A$2:$A$1417,$A156,MCDM_Checks!$AE$2:$AE$1417),"")</f>
        <v/>
      </c>
      <c r="I156" s="55">
        <f>SUMIF(MCDM_Checks!$A$2:$A$1417,$A156,MCDM_Checks!$AF$2:$AF$1417)/100</f>
        <v/>
      </c>
      <c r="J156" s="56">
        <f>IF(AY156=8,SUMIF(MCDM_Checks!$A$2:$A$1417,$A156,MCDM_Checks!$AG$2:$AG$1417)/100,"")</f>
        <v/>
      </c>
      <c r="K156" s="56">
        <f>SUMIF(MCDM_Checks!$A$2:$A$1417,$A156,MCDM_Checks!$AS$2:$AS$1417)/40</f>
        <v/>
      </c>
      <c r="L156" s="59">
        <f>IF(AY156=8,F156-E156,"")</f>
        <v/>
      </c>
      <c r="M156" s="56">
        <f>IF(K156=0,"",SUMIF(MCDM_Checks!$A$2:$A$1417,$A156,MCDM_Checks!$AT$2:$AT$1417)/SUMIF(MCDM_Checks!$A$2:$A$1417,$A156,MCDM_Checks!$AS$2:$AS$1417))</f>
        <v/>
      </c>
      <c r="N156" s="14">
        <f>IFERROR(INDEX(MCDM_Checks!$T$2:$T$1417,MATCH($A156&amp;"|A",MCDM_Checks!$AU$2:$AU$1417,0)),"")</f>
        <v/>
      </c>
      <c r="O156" s="26">
        <f>IFERROR(INDEX(MCDM_Checks!$U$2:$U$1417,MATCH($A156&amp;"|A",MCDM_Checks!$AU$2:$AU$1417,0)),"")</f>
        <v/>
      </c>
      <c r="P156" s="14">
        <f>IFERROR(INDEX(MCDM_Checks!$T$2:$T$1417,MATCH($A156&amp;"|L",MCDM_Checks!$AU$2:$AU$1417,0)),"")</f>
        <v/>
      </c>
      <c r="Q156" s="26">
        <f>IFERROR(INDEX(MCDM_Checks!$U$2:$U$1417,MATCH($A156&amp;"|L",MCDM_Checks!$AU$2:$AU$1417,0)),"")</f>
        <v/>
      </c>
      <c r="R156" s="14">
        <f>IFERROR(INDEX(MCDM_Checks!$T$2:$T$1417,MATCH($A156&amp;"|D",MCDM_Checks!$AU$2:$AU$1417,0)),"")</f>
        <v/>
      </c>
      <c r="S156" s="26">
        <f>IFERROR(INDEX(MCDM_Checks!$U$2:$U$1417,MATCH($A156&amp;"|D",MCDM_Checks!$AU$2:$AU$1417,0)),"")</f>
        <v/>
      </c>
      <c r="T156" s="14">
        <f>IFERROR(INDEX(MCDM_Checks!$T$2:$T$1417,MATCH($A156&amp;"|C",MCDM_Checks!$AU$2:$AU$1417,0)),"")</f>
        <v/>
      </c>
      <c r="U156" s="26">
        <f>IFERROR(INDEX(MCDM_Checks!$U$2:$U$1417,MATCH($A156&amp;"|C",MCDM_Checks!$AU$2:$AU$1417,0)),"")</f>
        <v/>
      </c>
      <c r="V156" s="14">
        <f>IFERROR(INDEX(MCDM_Checks!$T$2:$T$1417,MATCH($A156&amp;"|R",MCDM_Checks!$AU$2:$AU$1417,0)),"")</f>
        <v/>
      </c>
      <c r="W156" s="26">
        <f>IFERROR(INDEX(MCDM_Checks!$U$2:$U$1417,MATCH($A156&amp;"|R",MCDM_Checks!$AU$2:$AU$1417,0)),"")</f>
        <v/>
      </c>
      <c r="X156" s="14">
        <f>IFERROR(INDEX(MCDM_Checks!$T$2:$T$1417,MATCH($A156&amp;"|M",MCDM_Checks!$AU$2:$AU$1417,0)),"")</f>
        <v/>
      </c>
      <c r="Y156" s="26">
        <f>IFERROR(INDEX(MCDM_Checks!$U$2:$U$1417,MATCH($A156&amp;"|M",MCDM_Checks!$AU$2:$AU$1417,0)),"")</f>
        <v/>
      </c>
      <c r="Z156" s="14">
        <f>IFERROR(INDEX(MCDM_Checks!$T$2:$T$1417,MATCH($A156&amp;"|V",MCDM_Checks!$AU$2:$AU$1417,0)),"")</f>
        <v/>
      </c>
      <c r="AA156" s="26">
        <f>IFERROR(INDEX(MCDM_Checks!$U$2:$U$1417,MATCH($A156&amp;"|V",MCDM_Checks!$AU$2:$AU$1417,0)),"")</f>
        <v/>
      </c>
      <c r="AB156" s="14">
        <f>IFERROR(INDEX(MCDM_Checks!$T$2:$T$1417,MATCH($A156&amp;"|E",MCDM_Checks!$AU$2:$AU$1417,0)),"")</f>
        <v/>
      </c>
      <c r="AC156" s="26">
        <f>IFERROR(INDEX(MCDM_Checks!$U$2:$U$1417,MATCH($A156&amp;"|E",MCDM_Checks!$AU$2:$AU$1417,0)),"")</f>
        <v/>
      </c>
      <c r="AD156" s="14">
        <f>IF(SUM(IF(AF156="Fail",1,0),IF(AH156="Fail",1,0),IF(AJ156="Fail",1,0),IF(AL156="Fail",1,0))&gt;0,"Ineligible",IF(SUM(IF(AF156="Pass",1,0),IF(AH156="Pass",1,0),IF(AJ156="Pass",1,0),IF(AL156="Pass",1,0))=4,"Eligible","Pending"))</f>
        <v/>
      </c>
      <c r="AE156" s="26">
        <f>IF(COUNTA(AG156,AI156,AK156,AM156)=0,"",IF(SUM(IF(AG156="Fail",1,0),IF(AI156="Fail",1,0),IF(AK156="Fail",1,0),IF(AM156="Fail",1,0))&gt;0,"Ineligible",IF(SUM(IF(AG156="Pass",1,0),IF(AI156="Pass",1,0),IF(AK156="Pass",1,0),IF(AM156="Pass",1,0))=4,"Eligible","Pending")))</f>
        <v/>
      </c>
      <c r="AF156" s="14" t="inlineStr">
        <is>
          <t>Pass</t>
        </is>
      </c>
      <c r="AG156" s="27" t="n"/>
      <c r="AH156" s="14" t="inlineStr">
        <is>
          <t>Pending</t>
        </is>
      </c>
      <c r="AI156" s="27" t="n"/>
      <c r="AJ156" s="14" t="inlineStr">
        <is>
          <t>Pending</t>
        </is>
      </c>
      <c r="AK156" s="27" t="n"/>
      <c r="AL156" s="14" t="inlineStr">
        <is>
          <t>Pending</t>
        </is>
      </c>
      <c r="AM156" s="27" t="n"/>
      <c r="AN156" s="14" t="inlineStr">
        <is>
          <t>classification; detection</t>
        </is>
      </c>
      <c r="AO156" s="27" t="n"/>
      <c r="AP156" s="14" t="inlineStr">
        <is>
          <t>Kaggle dataset 2796171 v1</t>
        </is>
      </c>
      <c r="AQ156" s="27" t="n"/>
      <c r="AR156" s="14" t="inlineStr">
        <is>
          <t>The severity collection cites a hackathon and describes possible 2D/3D approaches. It does not document delivered classes, measured depths, sensors or license; conceptual methods are not verified dataset features.</t>
        </is>
      </c>
      <c r="AS156" s="27" t="n"/>
      <c r="AT156" s="14" t="inlineStr">
        <is>
          <t>https://www.kaggle.com/datasets/gracehephzibahm/pothole-severity-classification</t>
        </is>
      </c>
      <c r="AU156" s="27" t="n"/>
      <c r="AV156" s="14" t="inlineStr">
        <is>
          <t>2026-09-07</t>
        </is>
      </c>
      <c r="AW156" s="27" t="n"/>
      <c r="AX156" s="27" t="n"/>
      <c r="AY156" s="14">
        <f>SUMIF(MCDM_Checks!$A$2:$A$1417,$A156,MCDM_Checks!$AR$2:$AR$1417)</f>
        <v/>
      </c>
      <c r="AZ156" s="14" t="inlineStr">
        <is>
          <t>G1: chosen release identity. G2: evaluator target/task not yet fixed. G3: no sample opened; rights may be unresolved. G4: no payload/ancestry leakage audit executed. All four gates must Pass for Eligible.</t>
        </is>
      </c>
    </row>
    <row r="157" ht="112" customHeight="1">
      <c r="A157" s="14" t="inlineStr">
        <is>
          <t>DS-156</t>
        </is>
      </c>
      <c r="B157" s="14" t="inlineStr">
        <is>
          <t>Pothole, Cracks and Open Manhole</t>
        </is>
      </c>
      <c r="C157" s="14">
        <f>IF(I157=0,"Unrated",IF(I157=1,"Resolved","Provisional"))</f>
        <v/>
      </c>
      <c r="D157" s="26">
        <f>IF(K157=0,"",IF(AY157&lt;8,"Incomplete/invalid",IF(J157=0,"Unrated",IF(J157=1,"Resolved","Provisional"))))</f>
        <v/>
      </c>
      <c r="E157" s="57">
        <f>SUMIF(MCDM_Checks!$A$2:$A$1417,$A157,MCDM_Checks!$AB$2:$AB$1417)</f>
        <v/>
      </c>
      <c r="F157" s="58">
        <f>IF(AY157=8,SUMIF(MCDM_Checks!$A$2:$A$1417,$A157,MCDM_Checks!$AC$2:$AC$1417),"")</f>
        <v/>
      </c>
      <c r="G157" s="57">
        <f>SUMIF(MCDM_Checks!$A$2:$A$1417,$A157,MCDM_Checks!$AD$2:$AD$1417)</f>
        <v/>
      </c>
      <c r="H157" s="58">
        <f>IF(AY157=8,SUMIF(MCDM_Checks!$A$2:$A$1417,$A157,MCDM_Checks!$AE$2:$AE$1417),"")</f>
        <v/>
      </c>
      <c r="I157" s="55">
        <f>SUMIF(MCDM_Checks!$A$2:$A$1417,$A157,MCDM_Checks!$AF$2:$AF$1417)/100</f>
        <v/>
      </c>
      <c r="J157" s="56">
        <f>IF(AY157=8,SUMIF(MCDM_Checks!$A$2:$A$1417,$A157,MCDM_Checks!$AG$2:$AG$1417)/100,"")</f>
        <v/>
      </c>
      <c r="K157" s="56">
        <f>SUMIF(MCDM_Checks!$A$2:$A$1417,$A157,MCDM_Checks!$AS$2:$AS$1417)/40</f>
        <v/>
      </c>
      <c r="L157" s="59">
        <f>IF(AY157=8,F157-E157,"")</f>
        <v/>
      </c>
      <c r="M157" s="56">
        <f>IF(K157=0,"",SUMIF(MCDM_Checks!$A$2:$A$1417,$A157,MCDM_Checks!$AT$2:$AT$1417)/SUMIF(MCDM_Checks!$A$2:$A$1417,$A157,MCDM_Checks!$AS$2:$AS$1417))</f>
        <v/>
      </c>
      <c r="N157" s="14">
        <f>IFERROR(INDEX(MCDM_Checks!$T$2:$T$1417,MATCH($A157&amp;"|A",MCDM_Checks!$AU$2:$AU$1417,0)),"")</f>
        <v/>
      </c>
      <c r="O157" s="26">
        <f>IFERROR(INDEX(MCDM_Checks!$U$2:$U$1417,MATCH($A157&amp;"|A",MCDM_Checks!$AU$2:$AU$1417,0)),"")</f>
        <v/>
      </c>
      <c r="P157" s="14">
        <f>IFERROR(INDEX(MCDM_Checks!$T$2:$T$1417,MATCH($A157&amp;"|L",MCDM_Checks!$AU$2:$AU$1417,0)),"")</f>
        <v/>
      </c>
      <c r="Q157" s="26">
        <f>IFERROR(INDEX(MCDM_Checks!$U$2:$U$1417,MATCH($A157&amp;"|L",MCDM_Checks!$AU$2:$AU$1417,0)),"")</f>
        <v/>
      </c>
      <c r="R157" s="14">
        <f>IFERROR(INDEX(MCDM_Checks!$T$2:$T$1417,MATCH($A157&amp;"|D",MCDM_Checks!$AU$2:$AU$1417,0)),"")</f>
        <v/>
      </c>
      <c r="S157" s="26">
        <f>IFERROR(INDEX(MCDM_Checks!$U$2:$U$1417,MATCH($A157&amp;"|D",MCDM_Checks!$AU$2:$AU$1417,0)),"")</f>
        <v/>
      </c>
      <c r="T157" s="14">
        <f>IFERROR(INDEX(MCDM_Checks!$T$2:$T$1417,MATCH($A157&amp;"|C",MCDM_Checks!$AU$2:$AU$1417,0)),"")</f>
        <v/>
      </c>
      <c r="U157" s="26">
        <f>IFERROR(INDEX(MCDM_Checks!$U$2:$U$1417,MATCH($A157&amp;"|C",MCDM_Checks!$AU$2:$AU$1417,0)),"")</f>
        <v/>
      </c>
      <c r="V157" s="14">
        <f>IFERROR(INDEX(MCDM_Checks!$T$2:$T$1417,MATCH($A157&amp;"|R",MCDM_Checks!$AU$2:$AU$1417,0)),"")</f>
        <v/>
      </c>
      <c r="W157" s="26">
        <f>IFERROR(INDEX(MCDM_Checks!$U$2:$U$1417,MATCH($A157&amp;"|R",MCDM_Checks!$AU$2:$AU$1417,0)),"")</f>
        <v/>
      </c>
      <c r="X157" s="14">
        <f>IFERROR(INDEX(MCDM_Checks!$T$2:$T$1417,MATCH($A157&amp;"|M",MCDM_Checks!$AU$2:$AU$1417,0)),"")</f>
        <v/>
      </c>
      <c r="Y157" s="26">
        <f>IFERROR(INDEX(MCDM_Checks!$U$2:$U$1417,MATCH($A157&amp;"|M",MCDM_Checks!$AU$2:$AU$1417,0)),"")</f>
        <v/>
      </c>
      <c r="Z157" s="14">
        <f>IFERROR(INDEX(MCDM_Checks!$T$2:$T$1417,MATCH($A157&amp;"|V",MCDM_Checks!$AU$2:$AU$1417,0)),"")</f>
        <v/>
      </c>
      <c r="AA157" s="26">
        <f>IFERROR(INDEX(MCDM_Checks!$U$2:$U$1417,MATCH($A157&amp;"|V",MCDM_Checks!$AU$2:$AU$1417,0)),"")</f>
        <v/>
      </c>
      <c r="AB157" s="14">
        <f>IFERROR(INDEX(MCDM_Checks!$T$2:$T$1417,MATCH($A157&amp;"|E",MCDM_Checks!$AU$2:$AU$1417,0)),"")</f>
        <v/>
      </c>
      <c r="AC157" s="26">
        <f>IFERROR(INDEX(MCDM_Checks!$U$2:$U$1417,MATCH($A157&amp;"|E",MCDM_Checks!$AU$2:$AU$1417,0)),"")</f>
        <v/>
      </c>
      <c r="AD157" s="14">
        <f>IF(SUM(IF(AF157="Fail",1,0),IF(AH157="Fail",1,0),IF(AJ157="Fail",1,0),IF(AL157="Fail",1,0))&gt;0,"Ineligible",IF(SUM(IF(AF157="Pass",1,0),IF(AH157="Pass",1,0),IF(AJ157="Pass",1,0),IF(AL157="Pass",1,0))=4,"Eligible","Pending"))</f>
        <v/>
      </c>
      <c r="AE157" s="26">
        <f>IF(COUNTA(AG157,AI157,AK157,AM157)=0,"",IF(SUM(IF(AG157="Fail",1,0),IF(AI157="Fail",1,0),IF(AK157="Fail",1,0),IF(AM157="Fail",1,0))&gt;0,"Ineligible",IF(SUM(IF(AG157="Pass",1,0),IF(AI157="Pass",1,0),IF(AK157="Pass",1,0),IF(AM157="Pass",1,0))=4,"Eligible","Pending")))</f>
        <v/>
      </c>
      <c r="AF157" s="14" t="inlineStr">
        <is>
          <t>Pass</t>
        </is>
      </c>
      <c r="AG157" s="27" t="n"/>
      <c r="AH157" s="14" t="inlineStr">
        <is>
          <t>Pending</t>
        </is>
      </c>
      <c r="AI157" s="27" t="n"/>
      <c r="AJ157" s="14" t="inlineStr">
        <is>
          <t>Pending</t>
        </is>
      </c>
      <c r="AK157" s="27" t="n"/>
      <c r="AL157" s="14" t="inlineStr">
        <is>
          <t>Pending</t>
        </is>
      </c>
      <c r="AM157" s="27" t="n"/>
      <c r="AN157" s="14" t="inlineStr">
        <is>
          <t>Object detection</t>
        </is>
      </c>
      <c r="AO157" s="27" t="n"/>
      <c r="AP157" s="14" t="inlineStr">
        <is>
          <t>Kaggle dataset 6641319 v2</t>
        </is>
      </c>
      <c r="AQ157" s="27" t="n"/>
      <c r="AR157" s="14" t="inlineStr">
        <is>
          <t>The v2 card lists pothole/crack/open-manhole boxes, YOLO/COCO formats and 2,700 augmented images with CC BY-NC-SA metadata. Original counts, actual augmentation operators, origin and label QA remain unresolved.</t>
        </is>
      </c>
      <c r="AS157" s="27" t="n"/>
      <c r="AT157" s="14" t="inlineStr">
        <is>
          <t>https://www.kaggle.com/datasets/sabidrahman/pothole-cracks-and-openmanhole</t>
        </is>
      </c>
      <c r="AU157" s="27" t="n"/>
      <c r="AV157" s="14" t="inlineStr">
        <is>
          <t>2026-09-07</t>
        </is>
      </c>
      <c r="AW157" s="27" t="n"/>
      <c r="AX157" s="27" t="n"/>
      <c r="AY157" s="14">
        <f>SUMIF(MCDM_Checks!$A$2:$A$1417,$A157,MCDM_Checks!$AR$2:$AR$1417)</f>
        <v/>
      </c>
      <c r="AZ157" s="14" t="inlineStr">
        <is>
          <t>G1: chosen release identity. G2: evaluator target/task not yet fixed. G3: no sample opened; rights may be unresolved. G4: no payload/ancestry leakage audit executed. All four gates must Pass for Eligible.</t>
        </is>
      </c>
    </row>
    <row r="158" ht="112" customHeight="1">
      <c r="A158" s="14" t="inlineStr">
        <is>
          <t>DS-157</t>
        </is>
      </c>
      <c r="B158" s="14" t="inlineStr">
        <is>
          <t>Pothole-600</t>
        </is>
      </c>
      <c r="C158" s="14">
        <f>IF(I158=0,"Unrated",IF(I158=1,"Resolved","Provisional"))</f>
        <v/>
      </c>
      <c r="D158" s="26">
        <f>IF(K158=0,"",IF(AY158&lt;8,"Incomplete/invalid",IF(J158=0,"Unrated",IF(J158=1,"Resolved","Provisional"))))</f>
        <v/>
      </c>
      <c r="E158" s="57">
        <f>SUMIF(MCDM_Checks!$A$2:$A$1417,$A158,MCDM_Checks!$AB$2:$AB$1417)</f>
        <v/>
      </c>
      <c r="F158" s="58">
        <f>IF(AY158=8,SUMIF(MCDM_Checks!$A$2:$A$1417,$A158,MCDM_Checks!$AC$2:$AC$1417),"")</f>
        <v/>
      </c>
      <c r="G158" s="57">
        <f>SUMIF(MCDM_Checks!$A$2:$A$1417,$A158,MCDM_Checks!$AD$2:$AD$1417)</f>
        <v/>
      </c>
      <c r="H158" s="58">
        <f>IF(AY158=8,SUMIF(MCDM_Checks!$A$2:$A$1417,$A158,MCDM_Checks!$AE$2:$AE$1417),"")</f>
        <v/>
      </c>
      <c r="I158" s="55">
        <f>SUMIF(MCDM_Checks!$A$2:$A$1417,$A158,MCDM_Checks!$AF$2:$AF$1417)/100</f>
        <v/>
      </c>
      <c r="J158" s="56">
        <f>IF(AY158=8,SUMIF(MCDM_Checks!$A$2:$A$1417,$A158,MCDM_Checks!$AG$2:$AG$1417)/100,"")</f>
        <v/>
      </c>
      <c r="K158" s="56">
        <f>SUMIF(MCDM_Checks!$A$2:$A$1417,$A158,MCDM_Checks!$AS$2:$AS$1417)/40</f>
        <v/>
      </c>
      <c r="L158" s="59">
        <f>IF(AY158=8,F158-E158,"")</f>
        <v/>
      </c>
      <c r="M158" s="56">
        <f>IF(K158=0,"",SUMIF(MCDM_Checks!$A$2:$A$1417,$A158,MCDM_Checks!$AT$2:$AT$1417)/SUMIF(MCDM_Checks!$A$2:$A$1417,$A158,MCDM_Checks!$AS$2:$AS$1417))</f>
        <v/>
      </c>
      <c r="N158" s="14">
        <f>IFERROR(INDEX(MCDM_Checks!$T$2:$T$1417,MATCH($A158&amp;"|A",MCDM_Checks!$AU$2:$AU$1417,0)),"")</f>
        <v/>
      </c>
      <c r="O158" s="26">
        <f>IFERROR(INDEX(MCDM_Checks!$U$2:$U$1417,MATCH($A158&amp;"|A",MCDM_Checks!$AU$2:$AU$1417,0)),"")</f>
        <v/>
      </c>
      <c r="P158" s="14">
        <f>IFERROR(INDEX(MCDM_Checks!$T$2:$T$1417,MATCH($A158&amp;"|L",MCDM_Checks!$AU$2:$AU$1417,0)),"")</f>
        <v/>
      </c>
      <c r="Q158" s="26">
        <f>IFERROR(INDEX(MCDM_Checks!$U$2:$U$1417,MATCH($A158&amp;"|L",MCDM_Checks!$AU$2:$AU$1417,0)),"")</f>
        <v/>
      </c>
      <c r="R158" s="14">
        <f>IFERROR(INDEX(MCDM_Checks!$T$2:$T$1417,MATCH($A158&amp;"|D",MCDM_Checks!$AU$2:$AU$1417,0)),"")</f>
        <v/>
      </c>
      <c r="S158" s="26">
        <f>IFERROR(INDEX(MCDM_Checks!$U$2:$U$1417,MATCH($A158&amp;"|D",MCDM_Checks!$AU$2:$AU$1417,0)),"")</f>
        <v/>
      </c>
      <c r="T158" s="14">
        <f>IFERROR(INDEX(MCDM_Checks!$T$2:$T$1417,MATCH($A158&amp;"|C",MCDM_Checks!$AU$2:$AU$1417,0)),"")</f>
        <v/>
      </c>
      <c r="U158" s="26">
        <f>IFERROR(INDEX(MCDM_Checks!$U$2:$U$1417,MATCH($A158&amp;"|C",MCDM_Checks!$AU$2:$AU$1417,0)),"")</f>
        <v/>
      </c>
      <c r="V158" s="14">
        <f>IFERROR(INDEX(MCDM_Checks!$T$2:$T$1417,MATCH($A158&amp;"|R",MCDM_Checks!$AU$2:$AU$1417,0)),"")</f>
        <v/>
      </c>
      <c r="W158" s="26">
        <f>IFERROR(INDEX(MCDM_Checks!$U$2:$U$1417,MATCH($A158&amp;"|R",MCDM_Checks!$AU$2:$AU$1417,0)),"")</f>
        <v/>
      </c>
      <c r="X158" s="14">
        <f>IFERROR(INDEX(MCDM_Checks!$T$2:$T$1417,MATCH($A158&amp;"|M",MCDM_Checks!$AU$2:$AU$1417,0)),"")</f>
        <v/>
      </c>
      <c r="Y158" s="26">
        <f>IFERROR(INDEX(MCDM_Checks!$U$2:$U$1417,MATCH($A158&amp;"|M",MCDM_Checks!$AU$2:$AU$1417,0)),"")</f>
        <v/>
      </c>
      <c r="Z158" s="14">
        <f>IFERROR(INDEX(MCDM_Checks!$T$2:$T$1417,MATCH($A158&amp;"|V",MCDM_Checks!$AU$2:$AU$1417,0)),"")</f>
        <v/>
      </c>
      <c r="AA158" s="26">
        <f>IFERROR(INDEX(MCDM_Checks!$U$2:$U$1417,MATCH($A158&amp;"|V",MCDM_Checks!$AU$2:$AU$1417,0)),"")</f>
        <v/>
      </c>
      <c r="AB158" s="14">
        <f>IFERROR(INDEX(MCDM_Checks!$T$2:$T$1417,MATCH($A158&amp;"|E",MCDM_Checks!$AU$2:$AU$1417,0)),"")</f>
        <v/>
      </c>
      <c r="AC158" s="26">
        <f>IFERROR(INDEX(MCDM_Checks!$U$2:$U$1417,MATCH($A158&amp;"|E",MCDM_Checks!$AU$2:$AU$1417,0)),"")</f>
        <v/>
      </c>
      <c r="AD158" s="14">
        <f>IF(SUM(IF(AF158="Fail",1,0),IF(AH158="Fail",1,0),IF(AJ158="Fail",1,0),IF(AL158="Fail",1,0))&gt;0,"Ineligible",IF(SUM(IF(AF158="Pass",1,0),IF(AH158="Pass",1,0),IF(AJ158="Pass",1,0),IF(AL158="Pass",1,0))=4,"Eligible","Pending"))</f>
        <v/>
      </c>
      <c r="AE158" s="26">
        <f>IF(COUNTA(AG158,AI158,AK158,AM158)=0,"",IF(SUM(IF(AG158="Fail",1,0),IF(AI158="Fail",1,0),IF(AK158="Fail",1,0),IF(AM158="Fail",1,0))&gt;0,"Ineligible",IF(SUM(IF(AG158="Pass",1,0),IF(AI158="Pass",1,0),IF(AK158="Pass",1,0),IF(AM158="Pass",1,0))=4,"Eligible","Pending")))</f>
        <v/>
      </c>
      <c r="AF158" s="14" t="inlineStr">
        <is>
          <t>Pass</t>
        </is>
      </c>
      <c r="AG158" s="27" t="n"/>
      <c r="AH158" s="14" t="inlineStr">
        <is>
          <t>Pending</t>
        </is>
      </c>
      <c r="AI158" s="27" t="n"/>
      <c r="AJ158" s="14" t="inlineStr">
        <is>
          <t>Pending</t>
        </is>
      </c>
      <c r="AK158" s="27" t="n"/>
      <c r="AL158" s="14" t="inlineStr">
        <is>
          <t>Pending</t>
        </is>
      </c>
      <c r="AM158" s="27" t="n"/>
      <c r="AN158" s="14" t="inlineStr">
        <is>
          <t>Pothole detection;Road surface modelling;Disparity-based segmentation</t>
        </is>
      </c>
      <c r="AO158" s="27" t="n"/>
      <c r="AP158" s="14" t="inlineStr">
        <is>
          <t>Kaggle dataset 5947093 v1</t>
        </is>
      </c>
      <c r="AQ158" s="27" t="n"/>
      <c r="AR158" s="14" t="inlineStr">
        <is>
          <t>Pothole-600's author card describes ZED stereo capture and cited disparity processing; MIT is in API metadata. The name does not prove 600 independent potholes, mask labels, numerical depth units or measurement accuracy.</t>
        </is>
      </c>
      <c r="AS158" s="27" t="n"/>
      <c r="AT158" s="14" t="inlineStr">
        <is>
          <t>https://www.kaggle.com/datasets/rangerfan/pothole-600</t>
        </is>
      </c>
      <c r="AU158" s="27" t="n"/>
      <c r="AV158" s="14" t="inlineStr">
        <is>
          <t>2026-09-07</t>
        </is>
      </c>
      <c r="AW158" s="27" t="n"/>
      <c r="AX158" s="27" t="n"/>
      <c r="AY158" s="14">
        <f>SUMIF(MCDM_Checks!$A$2:$A$1417,$A158,MCDM_Checks!$AR$2:$AR$1417)</f>
        <v/>
      </c>
      <c r="AZ158" s="14" t="inlineStr">
        <is>
          <t>G1: chosen release identity. G2: evaluator target/task not yet fixed. G3: no sample opened; rights may be unresolved. G4: no payload/ancestry leakage audit executed. All four gates must Pass for Eligible.</t>
        </is>
      </c>
    </row>
    <row r="159" ht="112" customHeight="1">
      <c r="A159" s="14" t="inlineStr">
        <is>
          <t>DS-158</t>
        </is>
      </c>
      <c r="B159" s="14" t="inlineStr">
        <is>
          <t>Potholes or Cracks on Road Image Dataset</t>
        </is>
      </c>
      <c r="C159" s="14">
        <f>IF(I159=0,"Unrated",IF(I159=1,"Resolved","Provisional"))</f>
        <v/>
      </c>
      <c r="D159" s="26">
        <f>IF(K159=0,"",IF(AY159&lt;8,"Incomplete/invalid",IF(J159=0,"Unrated",IF(J159=1,"Resolved","Provisional"))))</f>
        <v/>
      </c>
      <c r="E159" s="57">
        <f>SUMIF(MCDM_Checks!$A$2:$A$1417,$A159,MCDM_Checks!$AB$2:$AB$1417)</f>
        <v/>
      </c>
      <c r="F159" s="58">
        <f>IF(AY159=8,SUMIF(MCDM_Checks!$A$2:$A$1417,$A159,MCDM_Checks!$AC$2:$AC$1417),"")</f>
        <v/>
      </c>
      <c r="G159" s="57">
        <f>SUMIF(MCDM_Checks!$A$2:$A$1417,$A159,MCDM_Checks!$AD$2:$AD$1417)</f>
        <v/>
      </c>
      <c r="H159" s="58">
        <f>IF(AY159=8,SUMIF(MCDM_Checks!$A$2:$A$1417,$A159,MCDM_Checks!$AE$2:$AE$1417),"")</f>
        <v/>
      </c>
      <c r="I159" s="55">
        <f>SUMIF(MCDM_Checks!$A$2:$A$1417,$A159,MCDM_Checks!$AF$2:$AF$1417)/100</f>
        <v/>
      </c>
      <c r="J159" s="56">
        <f>IF(AY159=8,SUMIF(MCDM_Checks!$A$2:$A$1417,$A159,MCDM_Checks!$AG$2:$AG$1417)/100,"")</f>
        <v/>
      </c>
      <c r="K159" s="56">
        <f>SUMIF(MCDM_Checks!$A$2:$A$1417,$A159,MCDM_Checks!$AS$2:$AS$1417)/40</f>
        <v/>
      </c>
      <c r="L159" s="59">
        <f>IF(AY159=8,F159-E159,"")</f>
        <v/>
      </c>
      <c r="M159" s="56">
        <f>IF(K159=0,"",SUMIF(MCDM_Checks!$A$2:$A$1417,$A159,MCDM_Checks!$AT$2:$AT$1417)/SUMIF(MCDM_Checks!$A$2:$A$1417,$A159,MCDM_Checks!$AS$2:$AS$1417))</f>
        <v/>
      </c>
      <c r="N159" s="14">
        <f>IFERROR(INDEX(MCDM_Checks!$T$2:$T$1417,MATCH($A159&amp;"|A",MCDM_Checks!$AU$2:$AU$1417,0)),"")</f>
        <v/>
      </c>
      <c r="O159" s="26">
        <f>IFERROR(INDEX(MCDM_Checks!$U$2:$U$1417,MATCH($A159&amp;"|A",MCDM_Checks!$AU$2:$AU$1417,0)),"")</f>
        <v/>
      </c>
      <c r="P159" s="14">
        <f>IFERROR(INDEX(MCDM_Checks!$T$2:$T$1417,MATCH($A159&amp;"|L",MCDM_Checks!$AU$2:$AU$1417,0)),"")</f>
        <v/>
      </c>
      <c r="Q159" s="26">
        <f>IFERROR(INDEX(MCDM_Checks!$U$2:$U$1417,MATCH($A159&amp;"|L",MCDM_Checks!$AU$2:$AU$1417,0)),"")</f>
        <v/>
      </c>
      <c r="R159" s="14">
        <f>IFERROR(INDEX(MCDM_Checks!$T$2:$T$1417,MATCH($A159&amp;"|D",MCDM_Checks!$AU$2:$AU$1417,0)),"")</f>
        <v/>
      </c>
      <c r="S159" s="26">
        <f>IFERROR(INDEX(MCDM_Checks!$U$2:$U$1417,MATCH($A159&amp;"|D",MCDM_Checks!$AU$2:$AU$1417,0)),"")</f>
        <v/>
      </c>
      <c r="T159" s="14">
        <f>IFERROR(INDEX(MCDM_Checks!$T$2:$T$1417,MATCH($A159&amp;"|C",MCDM_Checks!$AU$2:$AU$1417,0)),"")</f>
        <v/>
      </c>
      <c r="U159" s="26">
        <f>IFERROR(INDEX(MCDM_Checks!$U$2:$U$1417,MATCH($A159&amp;"|C",MCDM_Checks!$AU$2:$AU$1417,0)),"")</f>
        <v/>
      </c>
      <c r="V159" s="14">
        <f>IFERROR(INDEX(MCDM_Checks!$T$2:$T$1417,MATCH($A159&amp;"|R",MCDM_Checks!$AU$2:$AU$1417,0)),"")</f>
        <v/>
      </c>
      <c r="W159" s="26">
        <f>IFERROR(INDEX(MCDM_Checks!$U$2:$U$1417,MATCH($A159&amp;"|R",MCDM_Checks!$AU$2:$AU$1417,0)),"")</f>
        <v/>
      </c>
      <c r="X159" s="14">
        <f>IFERROR(INDEX(MCDM_Checks!$T$2:$T$1417,MATCH($A159&amp;"|M",MCDM_Checks!$AU$2:$AU$1417,0)),"")</f>
        <v/>
      </c>
      <c r="Y159" s="26">
        <f>IFERROR(INDEX(MCDM_Checks!$U$2:$U$1417,MATCH($A159&amp;"|M",MCDM_Checks!$AU$2:$AU$1417,0)),"")</f>
        <v/>
      </c>
      <c r="Z159" s="14">
        <f>IFERROR(INDEX(MCDM_Checks!$T$2:$T$1417,MATCH($A159&amp;"|V",MCDM_Checks!$AU$2:$AU$1417,0)),"")</f>
        <v/>
      </c>
      <c r="AA159" s="26">
        <f>IFERROR(INDEX(MCDM_Checks!$U$2:$U$1417,MATCH($A159&amp;"|V",MCDM_Checks!$AU$2:$AU$1417,0)),"")</f>
        <v/>
      </c>
      <c r="AB159" s="14">
        <f>IFERROR(INDEX(MCDM_Checks!$T$2:$T$1417,MATCH($A159&amp;"|E",MCDM_Checks!$AU$2:$AU$1417,0)),"")</f>
        <v/>
      </c>
      <c r="AC159" s="26">
        <f>IFERROR(INDEX(MCDM_Checks!$U$2:$U$1417,MATCH($A159&amp;"|E",MCDM_Checks!$AU$2:$AU$1417,0)),"")</f>
        <v/>
      </c>
      <c r="AD159" s="14">
        <f>IF(SUM(IF(AF159="Fail",1,0),IF(AH159="Fail",1,0),IF(AJ159="Fail",1,0),IF(AL159="Fail",1,0))&gt;0,"Ineligible",IF(SUM(IF(AF159="Pass",1,0),IF(AH159="Pass",1,0),IF(AJ159="Pass",1,0),IF(AL159="Pass",1,0))=4,"Eligible","Pending"))</f>
        <v/>
      </c>
      <c r="AE159" s="26">
        <f>IF(COUNTA(AG159,AI159,AK159,AM159)=0,"",IF(SUM(IF(AG159="Fail",1,0),IF(AI159="Fail",1,0),IF(AK159="Fail",1,0),IF(AM159="Fail",1,0))&gt;0,"Ineligible",IF(SUM(IF(AG159="Pass",1,0),IF(AI159="Pass",1,0),IF(AK159="Pass",1,0),IF(AM159="Pass",1,0))=4,"Eligible","Pending")))</f>
        <v/>
      </c>
      <c r="AF159" s="14" t="inlineStr">
        <is>
          <t>Pass</t>
        </is>
      </c>
      <c r="AG159" s="27" t="n"/>
      <c r="AH159" s="14" t="inlineStr">
        <is>
          <t>Pending</t>
        </is>
      </c>
      <c r="AI159" s="27" t="n"/>
      <c r="AJ159" s="14" t="inlineStr">
        <is>
          <t>Pending</t>
        </is>
      </c>
      <c r="AK159" s="27" t="n"/>
      <c r="AL159" s="14" t="inlineStr">
        <is>
          <t>Pending</t>
        </is>
      </c>
      <c r="AM159" s="27" t="n"/>
      <c r="AN159" s="14" t="inlineStr">
        <is>
          <t>Object detection;Classification</t>
        </is>
      </c>
      <c r="AO159" s="27" t="n"/>
      <c r="AP159" s="14" t="inlineStr">
        <is>
          <t>Kaggle dataset 2502654 v2</t>
        </is>
      </c>
      <c r="AQ159" s="27" t="n"/>
      <c r="AR159" s="14" t="inlineStr">
        <is>
          <t>DataCluster supplies only a public sample and a sales route for a larger licensed set. CC0 metadata conflicts with exclusive-ownership/purchase language for broader access. Professionals review images, but exact release size, class schema and rights scope require clarification.</t>
        </is>
      </c>
      <c r="AS159" s="27" t="n"/>
      <c r="AT159" s="14" t="inlineStr">
        <is>
          <t>https://www.kaggle.com/datasets/dataclusterlabs/potholes-or-cracks-on-road-image-dataset</t>
        </is>
      </c>
      <c r="AU159" s="27" t="n"/>
      <c r="AV159" s="14" t="inlineStr">
        <is>
          <t>2026-09-07</t>
        </is>
      </c>
      <c r="AW159" s="27" t="n"/>
      <c r="AX159" s="27" t="n"/>
      <c r="AY159" s="14">
        <f>SUMIF(MCDM_Checks!$A$2:$A$1417,$A159,MCDM_Checks!$AR$2:$AR$1417)</f>
        <v/>
      </c>
      <c r="AZ159" s="14" t="inlineStr">
        <is>
          <t>G1: chosen release identity. G2: evaluator target/task not yet fixed. G3: no sample opened; rights may be unresolved. G4: no payload/ancestry leakage audit executed. All four gates must Pass for Eligible.</t>
        </is>
      </c>
    </row>
    <row r="160" ht="112" customHeight="1">
      <c r="A160" s="14" t="inlineStr">
        <is>
          <t>DS-159</t>
        </is>
      </c>
      <c r="B160" s="14" t="inlineStr">
        <is>
          <t>PothRGBD: RGB and Depth Images of Potholes</t>
        </is>
      </c>
      <c r="C160" s="14">
        <f>IF(I160=0,"Unrated",IF(I160=1,"Resolved","Provisional"))</f>
        <v/>
      </c>
      <c r="D160" s="26">
        <f>IF(K160=0,"",IF(AY160&lt;8,"Incomplete/invalid",IF(J160=0,"Unrated",IF(J160=1,"Resolved","Provisional"))))</f>
        <v/>
      </c>
      <c r="E160" s="57">
        <f>SUMIF(MCDM_Checks!$A$2:$A$1417,$A160,MCDM_Checks!$AB$2:$AB$1417)</f>
        <v/>
      </c>
      <c r="F160" s="58">
        <f>IF(AY160=8,SUMIF(MCDM_Checks!$A$2:$A$1417,$A160,MCDM_Checks!$AC$2:$AC$1417),"")</f>
        <v/>
      </c>
      <c r="G160" s="57">
        <f>SUMIF(MCDM_Checks!$A$2:$A$1417,$A160,MCDM_Checks!$AD$2:$AD$1417)</f>
        <v/>
      </c>
      <c r="H160" s="58">
        <f>IF(AY160=8,SUMIF(MCDM_Checks!$A$2:$A$1417,$A160,MCDM_Checks!$AE$2:$AE$1417),"")</f>
        <v/>
      </c>
      <c r="I160" s="55">
        <f>SUMIF(MCDM_Checks!$A$2:$A$1417,$A160,MCDM_Checks!$AF$2:$AF$1417)/100</f>
        <v/>
      </c>
      <c r="J160" s="56">
        <f>IF(AY160=8,SUMIF(MCDM_Checks!$A$2:$A$1417,$A160,MCDM_Checks!$AG$2:$AG$1417)/100,"")</f>
        <v/>
      </c>
      <c r="K160" s="56">
        <f>SUMIF(MCDM_Checks!$A$2:$A$1417,$A160,MCDM_Checks!$AS$2:$AS$1417)/40</f>
        <v/>
      </c>
      <c r="L160" s="59">
        <f>IF(AY160=8,F160-E160,"")</f>
        <v/>
      </c>
      <c r="M160" s="56">
        <f>IF(K160=0,"",SUMIF(MCDM_Checks!$A$2:$A$1417,$A160,MCDM_Checks!$AT$2:$AT$1417)/SUMIF(MCDM_Checks!$A$2:$A$1417,$A160,MCDM_Checks!$AS$2:$AS$1417))</f>
        <v/>
      </c>
      <c r="N160" s="14">
        <f>IFERROR(INDEX(MCDM_Checks!$T$2:$T$1417,MATCH($A160&amp;"|A",MCDM_Checks!$AU$2:$AU$1417,0)),"")</f>
        <v/>
      </c>
      <c r="O160" s="26">
        <f>IFERROR(INDEX(MCDM_Checks!$U$2:$U$1417,MATCH($A160&amp;"|A",MCDM_Checks!$AU$2:$AU$1417,0)),"")</f>
        <v/>
      </c>
      <c r="P160" s="14">
        <f>IFERROR(INDEX(MCDM_Checks!$T$2:$T$1417,MATCH($A160&amp;"|L",MCDM_Checks!$AU$2:$AU$1417,0)),"")</f>
        <v/>
      </c>
      <c r="Q160" s="26">
        <f>IFERROR(INDEX(MCDM_Checks!$U$2:$U$1417,MATCH($A160&amp;"|L",MCDM_Checks!$AU$2:$AU$1417,0)),"")</f>
        <v/>
      </c>
      <c r="R160" s="14">
        <f>IFERROR(INDEX(MCDM_Checks!$T$2:$T$1417,MATCH($A160&amp;"|D",MCDM_Checks!$AU$2:$AU$1417,0)),"")</f>
        <v/>
      </c>
      <c r="S160" s="26">
        <f>IFERROR(INDEX(MCDM_Checks!$U$2:$U$1417,MATCH($A160&amp;"|D",MCDM_Checks!$AU$2:$AU$1417,0)),"")</f>
        <v/>
      </c>
      <c r="T160" s="14">
        <f>IFERROR(INDEX(MCDM_Checks!$T$2:$T$1417,MATCH($A160&amp;"|C",MCDM_Checks!$AU$2:$AU$1417,0)),"")</f>
        <v/>
      </c>
      <c r="U160" s="26">
        <f>IFERROR(INDEX(MCDM_Checks!$U$2:$U$1417,MATCH($A160&amp;"|C",MCDM_Checks!$AU$2:$AU$1417,0)),"")</f>
        <v/>
      </c>
      <c r="V160" s="14">
        <f>IFERROR(INDEX(MCDM_Checks!$T$2:$T$1417,MATCH($A160&amp;"|R",MCDM_Checks!$AU$2:$AU$1417,0)),"")</f>
        <v/>
      </c>
      <c r="W160" s="26">
        <f>IFERROR(INDEX(MCDM_Checks!$U$2:$U$1417,MATCH($A160&amp;"|R",MCDM_Checks!$AU$2:$AU$1417,0)),"")</f>
        <v/>
      </c>
      <c r="X160" s="14">
        <f>IFERROR(INDEX(MCDM_Checks!$T$2:$T$1417,MATCH($A160&amp;"|M",MCDM_Checks!$AU$2:$AU$1417,0)),"")</f>
        <v/>
      </c>
      <c r="Y160" s="26">
        <f>IFERROR(INDEX(MCDM_Checks!$U$2:$U$1417,MATCH($A160&amp;"|M",MCDM_Checks!$AU$2:$AU$1417,0)),"")</f>
        <v/>
      </c>
      <c r="Z160" s="14">
        <f>IFERROR(INDEX(MCDM_Checks!$T$2:$T$1417,MATCH($A160&amp;"|V",MCDM_Checks!$AU$2:$AU$1417,0)),"")</f>
        <v/>
      </c>
      <c r="AA160" s="26">
        <f>IFERROR(INDEX(MCDM_Checks!$U$2:$U$1417,MATCH($A160&amp;"|V",MCDM_Checks!$AU$2:$AU$1417,0)),"")</f>
        <v/>
      </c>
      <c r="AB160" s="14">
        <f>IFERROR(INDEX(MCDM_Checks!$T$2:$T$1417,MATCH($A160&amp;"|E",MCDM_Checks!$AU$2:$AU$1417,0)),"")</f>
        <v/>
      </c>
      <c r="AC160" s="26">
        <f>IFERROR(INDEX(MCDM_Checks!$U$2:$U$1417,MATCH($A160&amp;"|E",MCDM_Checks!$AU$2:$AU$1417,0)),"")</f>
        <v/>
      </c>
      <c r="AD160" s="14">
        <f>IF(SUM(IF(AF160="Fail",1,0),IF(AH160="Fail",1,0),IF(AJ160="Fail",1,0),IF(AL160="Fail",1,0))&gt;0,"Ineligible",IF(SUM(IF(AF160="Pass",1,0),IF(AH160="Pass",1,0),IF(AJ160="Pass",1,0),IF(AL160="Pass",1,0))=4,"Eligible","Pending"))</f>
        <v/>
      </c>
      <c r="AE160" s="26">
        <f>IF(COUNTA(AG160,AI160,AK160,AM160)=0,"",IF(SUM(IF(AG160="Fail",1,0),IF(AI160="Fail",1,0),IF(AK160="Fail",1,0),IF(AM160="Fail",1,0))&gt;0,"Ineligible",IF(SUM(IF(AG160="Pass",1,0),IF(AI160="Pass",1,0),IF(AK160="Pass",1,0),IF(AM160="Pass",1,0))=4,"Eligible","Pending")))</f>
        <v/>
      </c>
      <c r="AF160" s="14" t="inlineStr">
        <is>
          <t>Pass</t>
        </is>
      </c>
      <c r="AG160" s="27" t="n"/>
      <c r="AH160" s="14" t="inlineStr">
        <is>
          <t>Pending</t>
        </is>
      </c>
      <c r="AI160" s="27" t="n"/>
      <c r="AJ160" s="14" t="inlineStr">
        <is>
          <t>Pending</t>
        </is>
      </c>
      <c r="AK160" s="27" t="n"/>
      <c r="AL160" s="14" t="inlineStr">
        <is>
          <t>Pending</t>
        </is>
      </c>
      <c r="AM160" s="27" t="n"/>
      <c r="AN160" s="14" t="inlineStr">
        <is>
          <t>Instance segmentation;Depth-aware measurement;Real-time embedded detection;Model benchmarking</t>
        </is>
      </c>
      <c r="AO160" s="27" t="n"/>
      <c r="AP160" s="14" t="inlineStr">
        <is>
          <t>Kaggle dataset 7366793 v1</t>
        </is>
      </c>
      <c r="AQ160" s="27" t="n"/>
      <c r="AR160" s="14" t="inlineStr">
        <is>
          <t>PothRGBD describes 1,000 paired RGB/depth records, RealSense D415 and YOLO segmentation, with MIT metadata. Pair count does not establish independent scenes. Physical depth units, calibration and actual engineering outcome linkage require payload/paper inspection.</t>
        </is>
      </c>
      <c r="AS160" s="27" t="n"/>
      <c r="AT160" s="14" t="inlineStr">
        <is>
          <t>https://www.kaggle.com/datasets/mahyeks/pothrgbd-rgb-and-depth-images-of-potholes</t>
        </is>
      </c>
      <c r="AU160" s="27" t="n"/>
      <c r="AV160" s="14" t="inlineStr">
        <is>
          <t>2026-09-07</t>
        </is>
      </c>
      <c r="AW160" s="27" t="n"/>
      <c r="AX160" s="27" t="n"/>
      <c r="AY160" s="14">
        <f>SUMIF(MCDM_Checks!$A$2:$A$1417,$A160,MCDM_Checks!$AR$2:$AR$1417)</f>
        <v/>
      </c>
      <c r="AZ160" s="14" t="inlineStr">
        <is>
          <t>G1: chosen release identity. G2: evaluator target/task not yet fixed. G3: no sample opened; rights may be unresolved. G4: no payload/ancestry leakage audit executed. All four gates must Pass for Eligible.</t>
        </is>
      </c>
    </row>
    <row r="161" ht="112" customHeight="1">
      <c r="A161" s="14" t="inlineStr">
        <is>
          <t>DS-160</t>
        </is>
      </c>
      <c r="B161" s="14" t="inlineStr">
        <is>
          <t>PVS - Passive Vehicular Sensors Datasets</t>
        </is>
      </c>
      <c r="C161" s="14">
        <f>IF(I161=0,"Unrated",IF(I161=1,"Resolved","Provisional"))</f>
        <v/>
      </c>
      <c r="D161" s="26">
        <f>IF(K161=0,"",IF(AY161&lt;8,"Incomplete/invalid",IF(J161=0,"Unrated",IF(J161=1,"Resolved","Provisional"))))</f>
        <v/>
      </c>
      <c r="E161" s="57">
        <f>SUMIF(MCDM_Checks!$A$2:$A$1417,$A161,MCDM_Checks!$AB$2:$AB$1417)</f>
        <v/>
      </c>
      <c r="F161" s="58">
        <f>IF(AY161=8,SUMIF(MCDM_Checks!$A$2:$A$1417,$A161,MCDM_Checks!$AC$2:$AC$1417),"")</f>
        <v/>
      </c>
      <c r="G161" s="57">
        <f>SUMIF(MCDM_Checks!$A$2:$A$1417,$A161,MCDM_Checks!$AD$2:$AD$1417)</f>
        <v/>
      </c>
      <c r="H161" s="58">
        <f>IF(AY161=8,SUMIF(MCDM_Checks!$A$2:$A$1417,$A161,MCDM_Checks!$AE$2:$AE$1417),"")</f>
        <v/>
      </c>
      <c r="I161" s="55">
        <f>SUMIF(MCDM_Checks!$A$2:$A$1417,$A161,MCDM_Checks!$AF$2:$AF$1417)/100</f>
        <v/>
      </c>
      <c r="J161" s="56">
        <f>IF(AY161=8,SUMIF(MCDM_Checks!$A$2:$A$1417,$A161,MCDM_Checks!$AG$2:$AG$1417)/100,"")</f>
        <v/>
      </c>
      <c r="K161" s="56">
        <f>SUMIF(MCDM_Checks!$A$2:$A$1417,$A161,MCDM_Checks!$AS$2:$AS$1417)/40</f>
        <v/>
      </c>
      <c r="L161" s="59">
        <f>IF(AY161=8,F161-E161,"")</f>
        <v/>
      </c>
      <c r="M161" s="56">
        <f>IF(K161=0,"",SUMIF(MCDM_Checks!$A$2:$A$1417,$A161,MCDM_Checks!$AT$2:$AT$1417)/SUMIF(MCDM_Checks!$A$2:$A$1417,$A161,MCDM_Checks!$AS$2:$AS$1417))</f>
        <v/>
      </c>
      <c r="N161" s="14">
        <f>IFERROR(INDEX(MCDM_Checks!$T$2:$T$1417,MATCH($A161&amp;"|A",MCDM_Checks!$AU$2:$AU$1417,0)),"")</f>
        <v/>
      </c>
      <c r="O161" s="26">
        <f>IFERROR(INDEX(MCDM_Checks!$U$2:$U$1417,MATCH($A161&amp;"|A",MCDM_Checks!$AU$2:$AU$1417,0)),"")</f>
        <v/>
      </c>
      <c r="P161" s="14">
        <f>IFERROR(INDEX(MCDM_Checks!$T$2:$T$1417,MATCH($A161&amp;"|L",MCDM_Checks!$AU$2:$AU$1417,0)),"")</f>
        <v/>
      </c>
      <c r="Q161" s="26">
        <f>IFERROR(INDEX(MCDM_Checks!$U$2:$U$1417,MATCH($A161&amp;"|L",MCDM_Checks!$AU$2:$AU$1417,0)),"")</f>
        <v/>
      </c>
      <c r="R161" s="14">
        <f>IFERROR(INDEX(MCDM_Checks!$T$2:$T$1417,MATCH($A161&amp;"|D",MCDM_Checks!$AU$2:$AU$1417,0)),"")</f>
        <v/>
      </c>
      <c r="S161" s="26">
        <f>IFERROR(INDEX(MCDM_Checks!$U$2:$U$1417,MATCH($A161&amp;"|D",MCDM_Checks!$AU$2:$AU$1417,0)),"")</f>
        <v/>
      </c>
      <c r="T161" s="14">
        <f>IFERROR(INDEX(MCDM_Checks!$T$2:$T$1417,MATCH($A161&amp;"|C",MCDM_Checks!$AU$2:$AU$1417,0)),"")</f>
        <v/>
      </c>
      <c r="U161" s="26">
        <f>IFERROR(INDEX(MCDM_Checks!$U$2:$U$1417,MATCH($A161&amp;"|C",MCDM_Checks!$AU$2:$AU$1417,0)),"")</f>
        <v/>
      </c>
      <c r="V161" s="14">
        <f>IFERROR(INDEX(MCDM_Checks!$T$2:$T$1417,MATCH($A161&amp;"|R",MCDM_Checks!$AU$2:$AU$1417,0)),"")</f>
        <v/>
      </c>
      <c r="W161" s="26">
        <f>IFERROR(INDEX(MCDM_Checks!$U$2:$U$1417,MATCH($A161&amp;"|R",MCDM_Checks!$AU$2:$AU$1417,0)),"")</f>
        <v/>
      </c>
      <c r="X161" s="14">
        <f>IFERROR(INDEX(MCDM_Checks!$T$2:$T$1417,MATCH($A161&amp;"|M",MCDM_Checks!$AU$2:$AU$1417,0)),"")</f>
        <v/>
      </c>
      <c r="Y161" s="26">
        <f>IFERROR(INDEX(MCDM_Checks!$U$2:$U$1417,MATCH($A161&amp;"|M",MCDM_Checks!$AU$2:$AU$1417,0)),"")</f>
        <v/>
      </c>
      <c r="Z161" s="14">
        <f>IFERROR(INDEX(MCDM_Checks!$T$2:$T$1417,MATCH($A161&amp;"|V",MCDM_Checks!$AU$2:$AU$1417,0)),"")</f>
        <v/>
      </c>
      <c r="AA161" s="26">
        <f>IFERROR(INDEX(MCDM_Checks!$U$2:$U$1417,MATCH($A161&amp;"|V",MCDM_Checks!$AU$2:$AU$1417,0)),"")</f>
        <v/>
      </c>
      <c r="AB161" s="14">
        <f>IFERROR(INDEX(MCDM_Checks!$T$2:$T$1417,MATCH($A161&amp;"|E",MCDM_Checks!$AU$2:$AU$1417,0)),"")</f>
        <v/>
      </c>
      <c r="AC161" s="26">
        <f>IFERROR(INDEX(MCDM_Checks!$U$2:$U$1417,MATCH($A161&amp;"|E",MCDM_Checks!$AU$2:$AU$1417,0)),"")</f>
        <v/>
      </c>
      <c r="AD161" s="14">
        <f>IF(SUM(IF(AF161="Fail",1,0),IF(AH161="Fail",1,0),IF(AJ161="Fail",1,0),IF(AL161="Fail",1,0))&gt;0,"Ineligible",IF(SUM(IF(AF161="Pass",1,0),IF(AH161="Pass",1,0),IF(AJ161="Pass",1,0),IF(AL161="Pass",1,0))=4,"Eligible","Pending"))</f>
        <v/>
      </c>
      <c r="AE161" s="26">
        <f>IF(COUNTA(AG161,AI161,AK161,AM161)=0,"",IF(SUM(IF(AG161="Fail",1,0),IF(AI161="Fail",1,0),IF(AK161="Fail",1,0),IF(AM161="Fail",1,0))&gt;0,"Ineligible",IF(SUM(IF(AG161="Pass",1,0),IF(AI161="Pass",1,0),IF(AK161="Pass",1,0),IF(AM161="Pass",1,0))=4,"Eligible","Pending")))</f>
        <v/>
      </c>
      <c r="AF161" s="14" t="inlineStr">
        <is>
          <t>Pass</t>
        </is>
      </c>
      <c r="AG161" s="27" t="n"/>
      <c r="AH161" s="14" t="inlineStr">
        <is>
          <t>Pending</t>
        </is>
      </c>
      <c r="AI161" s="27" t="n"/>
      <c r="AJ161" s="14" t="inlineStr">
        <is>
          <t>Pending</t>
        </is>
      </c>
      <c r="AK161" s="27" t="n"/>
      <c r="AL161" s="14" t="inlineStr">
        <is>
          <t>Pending</t>
        </is>
      </c>
      <c r="AM161" s="27" t="n"/>
      <c r="AN161" s="14" t="inlineStr">
        <is>
          <t>Sensor-based surface/roughness classification; ineligible for a ready-made image-distress localization comparison.</t>
        </is>
      </c>
      <c r="AO161" s="27" t="n"/>
      <c r="AP161" s="14" t="inlineStr">
        <is>
          <t>54b5ca19984e9c2a8aae2985ee147f3176871a86</t>
        </is>
      </c>
      <c r="AQ161" s="27" t="n"/>
      <c r="AR161" s="14" t="inlineStr">
        <is>
          <t>Retain PVS worked-example evidence assignments from rubric v2.0, including unresolved data-license/code-license distinctions. Nine contextual recordings do not establish arbitrary independent frame counts or engineering condition indices. Nine acquisition runs combine three vehicles/drivers with three scenarios, with route lengths reported. Distinguishing runs from frames supports C1/C3. Named task/context supports R1/R2. Camera 720p/30 Hz, GPS 1 Hz and inertial sensors 100 Hz, placements and processing support M1/M2/M3/M5. Roughness categories are not calibrated IRI. CC BY-NC-ND terms are stated, but compatibility with the exact intended processing/distribution remains U. Code/notebook links alone do not prove a reproducible baseline satisfying every V4 clause. Driver and vehicle factors are paired.</t>
        </is>
      </c>
      <c r="AS161" s="27" t="n"/>
      <c r="AT161" s="14" t="inlineStr">
        <is>
          <t>https://github.com/jefmenegazzo/Intelligent-Vehicle-Perception-Based-on-Inertial-Sensing-and-Artificial-Intelligence</t>
        </is>
      </c>
      <c r="AU161" s="27" t="n"/>
      <c r="AV161" s="14" t="inlineStr">
        <is>
          <t>2026-09-07</t>
        </is>
      </c>
      <c r="AW161" s="27" t="n"/>
      <c r="AX161" s="27" t="n"/>
      <c r="AY161" s="14">
        <f>SUMIF(MCDM_Checks!$A$2:$A$1417,$A161,MCDM_Checks!$AR$2:$AR$1417)</f>
        <v/>
      </c>
      <c r="AZ161" s="14" t="inlineStr">
        <is>
          <t>G1: chosen release identity. G2: evaluator target/task not yet fixed. G3: no sample opened; rights may be unresolved. G4: no payload/ancestry leakage audit executed. All four gates must Pass for Eligible.</t>
        </is>
      </c>
    </row>
    <row r="162" ht="112" customHeight="1">
      <c r="A162" s="14" t="inlineStr">
        <is>
          <t>DS-161</t>
        </is>
      </c>
      <c r="B162" s="14" t="inlineStr">
        <is>
          <t>RAD (Road Anomaly Detection)</t>
        </is>
      </c>
      <c r="C162" s="14">
        <f>IF(I162=0,"Unrated",IF(I162=1,"Resolved","Provisional"))</f>
        <v/>
      </c>
      <c r="D162" s="26">
        <f>IF(K162=0,"",IF(AY162&lt;8,"Incomplete/invalid",IF(J162=0,"Unrated",IF(J162=1,"Resolved","Provisional"))))</f>
        <v/>
      </c>
      <c r="E162" s="57">
        <f>SUMIF(MCDM_Checks!$A$2:$A$1417,$A162,MCDM_Checks!$AB$2:$AB$1417)</f>
        <v/>
      </c>
      <c r="F162" s="58">
        <f>IF(AY162=8,SUMIF(MCDM_Checks!$A$2:$A$1417,$A162,MCDM_Checks!$AC$2:$AC$1417),"")</f>
        <v/>
      </c>
      <c r="G162" s="57">
        <f>SUMIF(MCDM_Checks!$A$2:$A$1417,$A162,MCDM_Checks!$AD$2:$AD$1417)</f>
        <v/>
      </c>
      <c r="H162" s="58">
        <f>IF(AY162=8,SUMIF(MCDM_Checks!$A$2:$A$1417,$A162,MCDM_Checks!$AE$2:$AE$1417),"")</f>
        <v/>
      </c>
      <c r="I162" s="55">
        <f>SUMIF(MCDM_Checks!$A$2:$A$1417,$A162,MCDM_Checks!$AF$2:$AF$1417)/100</f>
        <v/>
      </c>
      <c r="J162" s="56">
        <f>IF(AY162=8,SUMIF(MCDM_Checks!$A$2:$A$1417,$A162,MCDM_Checks!$AG$2:$AG$1417)/100,"")</f>
        <v/>
      </c>
      <c r="K162" s="56">
        <f>SUMIF(MCDM_Checks!$A$2:$A$1417,$A162,MCDM_Checks!$AS$2:$AS$1417)/40</f>
        <v/>
      </c>
      <c r="L162" s="59">
        <f>IF(AY162=8,F162-E162,"")</f>
        <v/>
      </c>
      <c r="M162" s="56">
        <f>IF(K162=0,"",SUMIF(MCDM_Checks!$A$2:$A$1417,$A162,MCDM_Checks!$AT$2:$AT$1417)/SUMIF(MCDM_Checks!$A$2:$A$1417,$A162,MCDM_Checks!$AS$2:$AS$1417))</f>
        <v/>
      </c>
      <c r="N162" s="14">
        <f>IFERROR(INDEX(MCDM_Checks!$T$2:$T$1417,MATCH($A162&amp;"|A",MCDM_Checks!$AU$2:$AU$1417,0)),"")</f>
        <v/>
      </c>
      <c r="O162" s="26">
        <f>IFERROR(INDEX(MCDM_Checks!$U$2:$U$1417,MATCH($A162&amp;"|A",MCDM_Checks!$AU$2:$AU$1417,0)),"")</f>
        <v/>
      </c>
      <c r="P162" s="14">
        <f>IFERROR(INDEX(MCDM_Checks!$T$2:$T$1417,MATCH($A162&amp;"|L",MCDM_Checks!$AU$2:$AU$1417,0)),"")</f>
        <v/>
      </c>
      <c r="Q162" s="26">
        <f>IFERROR(INDEX(MCDM_Checks!$U$2:$U$1417,MATCH($A162&amp;"|L",MCDM_Checks!$AU$2:$AU$1417,0)),"")</f>
        <v/>
      </c>
      <c r="R162" s="14">
        <f>IFERROR(INDEX(MCDM_Checks!$T$2:$T$1417,MATCH($A162&amp;"|D",MCDM_Checks!$AU$2:$AU$1417,0)),"")</f>
        <v/>
      </c>
      <c r="S162" s="26">
        <f>IFERROR(INDEX(MCDM_Checks!$U$2:$U$1417,MATCH($A162&amp;"|D",MCDM_Checks!$AU$2:$AU$1417,0)),"")</f>
        <v/>
      </c>
      <c r="T162" s="14">
        <f>IFERROR(INDEX(MCDM_Checks!$T$2:$T$1417,MATCH($A162&amp;"|C",MCDM_Checks!$AU$2:$AU$1417,0)),"")</f>
        <v/>
      </c>
      <c r="U162" s="26">
        <f>IFERROR(INDEX(MCDM_Checks!$U$2:$U$1417,MATCH($A162&amp;"|C",MCDM_Checks!$AU$2:$AU$1417,0)),"")</f>
        <v/>
      </c>
      <c r="V162" s="14">
        <f>IFERROR(INDEX(MCDM_Checks!$T$2:$T$1417,MATCH($A162&amp;"|R",MCDM_Checks!$AU$2:$AU$1417,0)),"")</f>
        <v/>
      </c>
      <c r="W162" s="26">
        <f>IFERROR(INDEX(MCDM_Checks!$U$2:$U$1417,MATCH($A162&amp;"|R",MCDM_Checks!$AU$2:$AU$1417,0)),"")</f>
        <v/>
      </c>
      <c r="X162" s="14">
        <f>IFERROR(INDEX(MCDM_Checks!$T$2:$T$1417,MATCH($A162&amp;"|M",MCDM_Checks!$AU$2:$AU$1417,0)),"")</f>
        <v/>
      </c>
      <c r="Y162" s="26">
        <f>IFERROR(INDEX(MCDM_Checks!$U$2:$U$1417,MATCH($A162&amp;"|M",MCDM_Checks!$AU$2:$AU$1417,0)),"")</f>
        <v/>
      </c>
      <c r="Z162" s="14">
        <f>IFERROR(INDEX(MCDM_Checks!$T$2:$T$1417,MATCH($A162&amp;"|V",MCDM_Checks!$AU$2:$AU$1417,0)),"")</f>
        <v/>
      </c>
      <c r="AA162" s="26">
        <f>IFERROR(INDEX(MCDM_Checks!$U$2:$U$1417,MATCH($A162&amp;"|V",MCDM_Checks!$AU$2:$AU$1417,0)),"")</f>
        <v/>
      </c>
      <c r="AB162" s="14">
        <f>IFERROR(INDEX(MCDM_Checks!$T$2:$T$1417,MATCH($A162&amp;"|E",MCDM_Checks!$AU$2:$AU$1417,0)),"")</f>
        <v/>
      </c>
      <c r="AC162" s="26">
        <f>IFERROR(INDEX(MCDM_Checks!$U$2:$U$1417,MATCH($A162&amp;"|E",MCDM_Checks!$AU$2:$AU$1417,0)),"")</f>
        <v/>
      </c>
      <c r="AD162" s="14">
        <f>IF(SUM(IF(AF162="Fail",1,0),IF(AH162="Fail",1,0),IF(AJ162="Fail",1,0),IF(AL162="Fail",1,0))&gt;0,"Ineligible",IF(SUM(IF(AF162="Pass",1,0),IF(AH162="Pass",1,0),IF(AJ162="Pass",1,0),IF(AL162="Pass",1,0))=4,"Eligible","Pending"))</f>
        <v/>
      </c>
      <c r="AE162" s="26">
        <f>IF(COUNTA(AG162,AI162,AK162,AM162)=0,"",IF(SUM(IF(AG162="Fail",1,0),IF(AI162="Fail",1,0),IF(AK162="Fail",1,0),IF(AM162="Fail",1,0))&gt;0,"Ineligible",IF(SUM(IF(AG162="Pass",1,0),IF(AI162="Pass",1,0),IF(AK162="Pass",1,0),IF(AM162="Pass",1,0))=4,"Eligible","Pending")))</f>
        <v/>
      </c>
      <c r="AF162" s="14" t="inlineStr">
        <is>
          <t>Pass</t>
        </is>
      </c>
      <c r="AG162" s="27" t="n"/>
      <c r="AH162" s="14" t="inlineStr">
        <is>
          <t>Pending</t>
        </is>
      </c>
      <c r="AI162" s="27" t="n"/>
      <c r="AJ162" s="14" t="inlineStr">
        <is>
          <t>Pending</t>
        </is>
      </c>
      <c r="AK162" s="27" t="n"/>
      <c r="AL162" s="14" t="inlineStr">
        <is>
          <t>Pending</t>
        </is>
      </c>
      <c r="AM162" s="27" t="n"/>
      <c r="AN162" s="14" t="inlineStr">
        <is>
          <t>Object detection;Road anomaly detection</t>
        </is>
      </c>
      <c r="AO162" s="27" t="n"/>
      <c r="AP162" s="14" t="inlineStr">
        <is>
          <t>Kaggle dataset 4006021 v3</t>
        </is>
      </c>
      <c r="AQ162" s="27" t="n"/>
      <c r="AR162" s="14" t="inlineStr">
        <is>
          <t>RAD v3 distinguishes 371 recorded road scenarios from 11,800 images and defines six broad classes under MIT. Distresses are merged into one road-damages class; per-scenario counts, exact membership and annotation QA remain unresolved.</t>
        </is>
      </c>
      <c r="AS162" s="27" t="n"/>
      <c r="AT162" s="14" t="inlineStr">
        <is>
          <t>https://www.kaggle.com/datasets/rohitsuresh15/radroad-anomaly-detection</t>
        </is>
      </c>
      <c r="AU162" s="27" t="n"/>
      <c r="AV162" s="14" t="inlineStr">
        <is>
          <t>2026-09-07</t>
        </is>
      </c>
      <c r="AW162" s="27" t="n"/>
      <c r="AX162" s="27" t="n"/>
      <c r="AY162" s="14">
        <f>SUMIF(MCDM_Checks!$A$2:$A$1417,$A162,MCDM_Checks!$AR$2:$AR$1417)</f>
        <v/>
      </c>
      <c r="AZ162" s="14" t="inlineStr">
        <is>
          <t>G1: chosen release identity. G2: evaluator target/task not yet fixed. G3: no sample opened; rights may be unresolved. G4: no payload/ancestry leakage audit executed. All four gates must Pass for Eligible.</t>
        </is>
      </c>
    </row>
    <row r="163" ht="112" customHeight="1">
      <c r="A163" s="14" t="inlineStr">
        <is>
          <t>DS-162</t>
        </is>
      </c>
      <c r="B163" s="14" t="inlineStr">
        <is>
          <t>RDD2022ES (RDD2022 Extended Severity)</t>
        </is>
      </c>
      <c r="C163" s="14">
        <f>IF(I163=0,"Unrated",IF(I163=1,"Resolved","Provisional"))</f>
        <v/>
      </c>
      <c r="D163" s="26">
        <f>IF(K163=0,"",IF(AY163&lt;8,"Incomplete/invalid",IF(J163=0,"Unrated",IF(J163=1,"Resolved","Provisional"))))</f>
        <v/>
      </c>
      <c r="E163" s="57">
        <f>SUMIF(MCDM_Checks!$A$2:$A$1417,$A163,MCDM_Checks!$AB$2:$AB$1417)</f>
        <v/>
      </c>
      <c r="F163" s="58">
        <f>IF(AY163=8,SUMIF(MCDM_Checks!$A$2:$A$1417,$A163,MCDM_Checks!$AC$2:$AC$1417),"")</f>
        <v/>
      </c>
      <c r="G163" s="57">
        <f>SUMIF(MCDM_Checks!$A$2:$A$1417,$A163,MCDM_Checks!$AD$2:$AD$1417)</f>
        <v/>
      </c>
      <c r="H163" s="58">
        <f>IF(AY163=8,SUMIF(MCDM_Checks!$A$2:$A$1417,$A163,MCDM_Checks!$AE$2:$AE$1417),"")</f>
        <v/>
      </c>
      <c r="I163" s="55">
        <f>SUMIF(MCDM_Checks!$A$2:$A$1417,$A163,MCDM_Checks!$AF$2:$AF$1417)/100</f>
        <v/>
      </c>
      <c r="J163" s="56">
        <f>IF(AY163=8,SUMIF(MCDM_Checks!$A$2:$A$1417,$A163,MCDM_Checks!$AG$2:$AG$1417)/100,"")</f>
        <v/>
      </c>
      <c r="K163" s="56">
        <f>SUMIF(MCDM_Checks!$A$2:$A$1417,$A163,MCDM_Checks!$AS$2:$AS$1417)/40</f>
        <v/>
      </c>
      <c r="L163" s="59">
        <f>IF(AY163=8,F163-E163,"")</f>
        <v/>
      </c>
      <c r="M163" s="56">
        <f>IF(K163=0,"",SUMIF(MCDM_Checks!$A$2:$A$1417,$A163,MCDM_Checks!$AT$2:$AT$1417)/SUMIF(MCDM_Checks!$A$2:$A$1417,$A163,MCDM_Checks!$AS$2:$AS$1417))</f>
        <v/>
      </c>
      <c r="N163" s="14">
        <f>IFERROR(INDEX(MCDM_Checks!$T$2:$T$1417,MATCH($A163&amp;"|A",MCDM_Checks!$AU$2:$AU$1417,0)),"")</f>
        <v/>
      </c>
      <c r="O163" s="26">
        <f>IFERROR(INDEX(MCDM_Checks!$U$2:$U$1417,MATCH($A163&amp;"|A",MCDM_Checks!$AU$2:$AU$1417,0)),"")</f>
        <v/>
      </c>
      <c r="P163" s="14">
        <f>IFERROR(INDEX(MCDM_Checks!$T$2:$T$1417,MATCH($A163&amp;"|L",MCDM_Checks!$AU$2:$AU$1417,0)),"")</f>
        <v/>
      </c>
      <c r="Q163" s="26">
        <f>IFERROR(INDEX(MCDM_Checks!$U$2:$U$1417,MATCH($A163&amp;"|L",MCDM_Checks!$AU$2:$AU$1417,0)),"")</f>
        <v/>
      </c>
      <c r="R163" s="14">
        <f>IFERROR(INDEX(MCDM_Checks!$T$2:$T$1417,MATCH($A163&amp;"|D",MCDM_Checks!$AU$2:$AU$1417,0)),"")</f>
        <v/>
      </c>
      <c r="S163" s="26">
        <f>IFERROR(INDEX(MCDM_Checks!$U$2:$U$1417,MATCH($A163&amp;"|D",MCDM_Checks!$AU$2:$AU$1417,0)),"")</f>
        <v/>
      </c>
      <c r="T163" s="14">
        <f>IFERROR(INDEX(MCDM_Checks!$T$2:$T$1417,MATCH($A163&amp;"|C",MCDM_Checks!$AU$2:$AU$1417,0)),"")</f>
        <v/>
      </c>
      <c r="U163" s="26">
        <f>IFERROR(INDEX(MCDM_Checks!$U$2:$U$1417,MATCH($A163&amp;"|C",MCDM_Checks!$AU$2:$AU$1417,0)),"")</f>
        <v/>
      </c>
      <c r="V163" s="14">
        <f>IFERROR(INDEX(MCDM_Checks!$T$2:$T$1417,MATCH($A163&amp;"|R",MCDM_Checks!$AU$2:$AU$1417,0)),"")</f>
        <v/>
      </c>
      <c r="W163" s="26">
        <f>IFERROR(INDEX(MCDM_Checks!$U$2:$U$1417,MATCH($A163&amp;"|R",MCDM_Checks!$AU$2:$AU$1417,0)),"")</f>
        <v/>
      </c>
      <c r="X163" s="14">
        <f>IFERROR(INDEX(MCDM_Checks!$T$2:$T$1417,MATCH($A163&amp;"|M",MCDM_Checks!$AU$2:$AU$1417,0)),"")</f>
        <v/>
      </c>
      <c r="Y163" s="26">
        <f>IFERROR(INDEX(MCDM_Checks!$U$2:$U$1417,MATCH($A163&amp;"|M",MCDM_Checks!$AU$2:$AU$1417,0)),"")</f>
        <v/>
      </c>
      <c r="Z163" s="14">
        <f>IFERROR(INDEX(MCDM_Checks!$T$2:$T$1417,MATCH($A163&amp;"|V",MCDM_Checks!$AU$2:$AU$1417,0)),"")</f>
        <v/>
      </c>
      <c r="AA163" s="26">
        <f>IFERROR(INDEX(MCDM_Checks!$U$2:$U$1417,MATCH($A163&amp;"|V",MCDM_Checks!$AU$2:$AU$1417,0)),"")</f>
        <v/>
      </c>
      <c r="AB163" s="14">
        <f>IFERROR(INDEX(MCDM_Checks!$T$2:$T$1417,MATCH($A163&amp;"|E",MCDM_Checks!$AU$2:$AU$1417,0)),"")</f>
        <v/>
      </c>
      <c r="AC163" s="26">
        <f>IFERROR(INDEX(MCDM_Checks!$U$2:$U$1417,MATCH($A163&amp;"|E",MCDM_Checks!$AU$2:$AU$1417,0)),"")</f>
        <v/>
      </c>
      <c r="AD163" s="14">
        <f>IF(SUM(IF(AF163="Fail",1,0),IF(AH163="Fail",1,0),IF(AJ163="Fail",1,0),IF(AL163="Fail",1,0))&gt;0,"Ineligible",IF(SUM(IF(AF163="Pass",1,0),IF(AH163="Pass",1,0),IF(AJ163="Pass",1,0),IF(AL163="Pass",1,0))=4,"Eligible","Pending"))</f>
        <v/>
      </c>
      <c r="AE163" s="26">
        <f>IF(COUNTA(AG163,AI163,AK163,AM163)=0,"",IF(SUM(IF(AG163="Fail",1,0),IF(AI163="Fail",1,0),IF(AK163="Fail",1,0),IF(AM163="Fail",1,0))&gt;0,"Ineligible",IF(SUM(IF(AG163="Pass",1,0),IF(AI163="Pass",1,0),IF(AK163="Pass",1,0),IF(AM163="Pass",1,0))=4,"Eligible","Pending")))</f>
        <v/>
      </c>
      <c r="AF163" s="14" t="inlineStr">
        <is>
          <t>Pass</t>
        </is>
      </c>
      <c r="AG163" s="27" t="n"/>
      <c r="AH163" s="14" t="inlineStr">
        <is>
          <t>Pending</t>
        </is>
      </c>
      <c r="AI163" s="27" t="n"/>
      <c r="AJ163" s="14" t="inlineStr">
        <is>
          <t>Pending</t>
        </is>
      </c>
      <c r="AK163" s="27" t="n"/>
      <c r="AL163" s="14" t="inlineStr">
        <is>
          <t>Pending</t>
        </is>
      </c>
      <c r="AM163" s="27" t="n"/>
      <c r="AN163" s="14" t="inlineStr">
        <is>
          <t>Object detection;Severity classification</t>
        </is>
      </c>
      <c r="AO163" s="27" t="n"/>
      <c r="AP163" s="14" t="inlineStr">
        <is>
          <t>Kaggle dataset 7353702 v1</t>
        </is>
      </c>
      <c r="AQ163" s="27" t="n"/>
      <c r="AR163" s="14" t="inlineStr">
        <is>
          <t>RDD2022ES expands four targets into eight severity classes and corrects labels; approximately half of 25k images are mirrors. Description says CC BY-SA but API says CC BY-NC-SA; reconcile terms. Wide/deep/sunken categories lack quantitative severity thresholds.</t>
        </is>
      </c>
      <c r="AS163" s="27" t="n"/>
      <c r="AT163" s="14" t="inlineStr">
        <is>
          <t>https://www.kaggle.com/datasets/juusos/rdd2022es</t>
        </is>
      </c>
      <c r="AU163" s="27" t="n"/>
      <c r="AV163" s="14" t="inlineStr">
        <is>
          <t>2026-09-07</t>
        </is>
      </c>
      <c r="AW163" s="27" t="n"/>
      <c r="AX163" s="27" t="n"/>
      <c r="AY163" s="14">
        <f>SUMIF(MCDM_Checks!$A$2:$A$1417,$A163,MCDM_Checks!$AR$2:$AR$1417)</f>
        <v/>
      </c>
      <c r="AZ163" s="14" t="inlineStr">
        <is>
          <t>G1: chosen release identity. G2: evaluator target/task not yet fixed. G3: no sample opened; rights may be unresolved. G4: no payload/ancestry leakage audit executed. All four gates must Pass for Eligible.</t>
        </is>
      </c>
    </row>
    <row r="164" ht="112" customHeight="1">
      <c r="A164" s="14" t="inlineStr">
        <is>
          <t>DS-163</t>
        </is>
      </c>
      <c r="B164" s="14" t="inlineStr">
        <is>
          <t>Road Crack Dataset (Aydin)</t>
        </is>
      </c>
      <c r="C164" s="14">
        <f>IF(I164=0,"Unrated",IF(I164=1,"Resolved","Provisional"))</f>
        <v/>
      </c>
      <c r="D164" s="26">
        <f>IF(K164=0,"",IF(AY164&lt;8,"Incomplete/invalid",IF(J164=0,"Unrated",IF(J164=1,"Resolved","Provisional"))))</f>
        <v/>
      </c>
      <c r="E164" s="57">
        <f>SUMIF(MCDM_Checks!$A$2:$A$1417,$A164,MCDM_Checks!$AB$2:$AB$1417)</f>
        <v/>
      </c>
      <c r="F164" s="58">
        <f>IF(AY164=8,SUMIF(MCDM_Checks!$A$2:$A$1417,$A164,MCDM_Checks!$AC$2:$AC$1417),"")</f>
        <v/>
      </c>
      <c r="G164" s="57">
        <f>SUMIF(MCDM_Checks!$A$2:$A$1417,$A164,MCDM_Checks!$AD$2:$AD$1417)</f>
        <v/>
      </c>
      <c r="H164" s="58">
        <f>IF(AY164=8,SUMIF(MCDM_Checks!$A$2:$A$1417,$A164,MCDM_Checks!$AE$2:$AE$1417),"")</f>
        <v/>
      </c>
      <c r="I164" s="55">
        <f>SUMIF(MCDM_Checks!$A$2:$A$1417,$A164,MCDM_Checks!$AF$2:$AF$1417)/100</f>
        <v/>
      </c>
      <c r="J164" s="56">
        <f>IF(AY164=8,SUMIF(MCDM_Checks!$A$2:$A$1417,$A164,MCDM_Checks!$AG$2:$AG$1417)/100,"")</f>
        <v/>
      </c>
      <c r="K164" s="56">
        <f>SUMIF(MCDM_Checks!$A$2:$A$1417,$A164,MCDM_Checks!$AS$2:$AS$1417)/40</f>
        <v/>
      </c>
      <c r="L164" s="59">
        <f>IF(AY164=8,F164-E164,"")</f>
        <v/>
      </c>
      <c r="M164" s="56">
        <f>IF(K164=0,"",SUMIF(MCDM_Checks!$A$2:$A$1417,$A164,MCDM_Checks!$AT$2:$AT$1417)/SUMIF(MCDM_Checks!$A$2:$A$1417,$A164,MCDM_Checks!$AS$2:$AS$1417))</f>
        <v/>
      </c>
      <c r="N164" s="14">
        <f>IFERROR(INDEX(MCDM_Checks!$T$2:$T$1417,MATCH($A164&amp;"|A",MCDM_Checks!$AU$2:$AU$1417,0)),"")</f>
        <v/>
      </c>
      <c r="O164" s="26">
        <f>IFERROR(INDEX(MCDM_Checks!$U$2:$U$1417,MATCH($A164&amp;"|A",MCDM_Checks!$AU$2:$AU$1417,0)),"")</f>
        <v/>
      </c>
      <c r="P164" s="14">
        <f>IFERROR(INDEX(MCDM_Checks!$T$2:$T$1417,MATCH($A164&amp;"|L",MCDM_Checks!$AU$2:$AU$1417,0)),"")</f>
        <v/>
      </c>
      <c r="Q164" s="26">
        <f>IFERROR(INDEX(MCDM_Checks!$U$2:$U$1417,MATCH($A164&amp;"|L",MCDM_Checks!$AU$2:$AU$1417,0)),"")</f>
        <v/>
      </c>
      <c r="R164" s="14">
        <f>IFERROR(INDEX(MCDM_Checks!$T$2:$T$1417,MATCH($A164&amp;"|D",MCDM_Checks!$AU$2:$AU$1417,0)),"")</f>
        <v/>
      </c>
      <c r="S164" s="26">
        <f>IFERROR(INDEX(MCDM_Checks!$U$2:$U$1417,MATCH($A164&amp;"|D",MCDM_Checks!$AU$2:$AU$1417,0)),"")</f>
        <v/>
      </c>
      <c r="T164" s="14">
        <f>IFERROR(INDEX(MCDM_Checks!$T$2:$T$1417,MATCH($A164&amp;"|C",MCDM_Checks!$AU$2:$AU$1417,0)),"")</f>
        <v/>
      </c>
      <c r="U164" s="26">
        <f>IFERROR(INDEX(MCDM_Checks!$U$2:$U$1417,MATCH($A164&amp;"|C",MCDM_Checks!$AU$2:$AU$1417,0)),"")</f>
        <v/>
      </c>
      <c r="V164" s="14">
        <f>IFERROR(INDEX(MCDM_Checks!$T$2:$T$1417,MATCH($A164&amp;"|R",MCDM_Checks!$AU$2:$AU$1417,0)),"")</f>
        <v/>
      </c>
      <c r="W164" s="26">
        <f>IFERROR(INDEX(MCDM_Checks!$U$2:$U$1417,MATCH($A164&amp;"|R",MCDM_Checks!$AU$2:$AU$1417,0)),"")</f>
        <v/>
      </c>
      <c r="X164" s="14">
        <f>IFERROR(INDEX(MCDM_Checks!$T$2:$T$1417,MATCH($A164&amp;"|M",MCDM_Checks!$AU$2:$AU$1417,0)),"")</f>
        <v/>
      </c>
      <c r="Y164" s="26">
        <f>IFERROR(INDEX(MCDM_Checks!$U$2:$U$1417,MATCH($A164&amp;"|M",MCDM_Checks!$AU$2:$AU$1417,0)),"")</f>
        <v/>
      </c>
      <c r="Z164" s="14">
        <f>IFERROR(INDEX(MCDM_Checks!$T$2:$T$1417,MATCH($A164&amp;"|V",MCDM_Checks!$AU$2:$AU$1417,0)),"")</f>
        <v/>
      </c>
      <c r="AA164" s="26">
        <f>IFERROR(INDEX(MCDM_Checks!$U$2:$U$1417,MATCH($A164&amp;"|V",MCDM_Checks!$AU$2:$AU$1417,0)),"")</f>
        <v/>
      </c>
      <c r="AB164" s="14">
        <f>IFERROR(INDEX(MCDM_Checks!$T$2:$T$1417,MATCH($A164&amp;"|E",MCDM_Checks!$AU$2:$AU$1417,0)),"")</f>
        <v/>
      </c>
      <c r="AC164" s="26">
        <f>IFERROR(INDEX(MCDM_Checks!$U$2:$U$1417,MATCH($A164&amp;"|E",MCDM_Checks!$AU$2:$AU$1417,0)),"")</f>
        <v/>
      </c>
      <c r="AD164" s="14">
        <f>IF(SUM(IF(AF164="Fail",1,0),IF(AH164="Fail",1,0),IF(AJ164="Fail",1,0),IF(AL164="Fail",1,0))&gt;0,"Ineligible",IF(SUM(IF(AF164="Pass",1,0),IF(AH164="Pass",1,0),IF(AJ164="Pass",1,0),IF(AL164="Pass",1,0))=4,"Eligible","Pending"))</f>
        <v/>
      </c>
      <c r="AE164" s="26">
        <f>IF(COUNTA(AG164,AI164,AK164,AM164)=0,"",IF(SUM(IF(AG164="Fail",1,0),IF(AI164="Fail",1,0),IF(AK164="Fail",1,0),IF(AM164="Fail",1,0))&gt;0,"Ineligible",IF(SUM(IF(AG164="Pass",1,0),IF(AI164="Pass",1,0),IF(AK164="Pass",1,0),IF(AM164="Pass",1,0))=4,"Eligible","Pending")))</f>
        <v/>
      </c>
      <c r="AF164" s="14" t="inlineStr">
        <is>
          <t>Pass</t>
        </is>
      </c>
      <c r="AG164" s="27" t="n"/>
      <c r="AH164" s="14" t="inlineStr">
        <is>
          <t>Pending</t>
        </is>
      </c>
      <c r="AI164" s="27" t="n"/>
      <c r="AJ164" s="14" t="inlineStr">
        <is>
          <t>Pending</t>
        </is>
      </c>
      <c r="AK164" s="27" t="n"/>
      <c r="AL164" s="14" t="inlineStr">
        <is>
          <t>Pending</t>
        </is>
      </c>
      <c r="AM164" s="27" t="n"/>
      <c r="AN164" s="14" t="inlineStr">
        <is>
          <t>Semantic segmentation;Road damage detection;Infrastructure inspection</t>
        </is>
      </c>
      <c r="AO164" s="27" t="n"/>
      <c r="AP164" s="14" t="inlineStr">
        <is>
          <t>Kaggle dataset 10554460 v3</t>
        </is>
      </c>
      <c r="AQ164" s="27" t="n"/>
      <c r="AR164" s="14" t="inlineStr">
        <is>
          <t>Aydin lists concrete-crack, construction-joint and drilling segmentation but does not identify the original dataset. A redistribution statement and CC BY metadata cannot resolve ancestry/rights alone; non-distress features must remain distinguished.</t>
        </is>
      </c>
      <c r="AS164" s="27" t="n"/>
      <c r="AT164" s="14" t="inlineStr">
        <is>
          <t>https://www.kaggle.com/datasets/rukiyeaydn/road-crack-dataset</t>
        </is>
      </c>
      <c r="AU164" s="27" t="n"/>
      <c r="AV164" s="14" t="inlineStr">
        <is>
          <t>2026-09-07</t>
        </is>
      </c>
      <c r="AW164" s="27" t="n"/>
      <c r="AX164" s="27" t="n"/>
      <c r="AY164" s="14">
        <f>SUMIF(MCDM_Checks!$A$2:$A$1417,$A164,MCDM_Checks!$AR$2:$AR$1417)</f>
        <v/>
      </c>
      <c r="AZ164" s="14" t="inlineStr">
        <is>
          <t>G1: chosen release identity. G2: evaluator target/task not yet fixed. G3: no sample opened; rights may be unresolved. G4: no payload/ancestry leakage audit executed. All four gates must Pass for Eligible.</t>
        </is>
      </c>
    </row>
    <row r="165" ht="112" customHeight="1">
      <c r="A165" s="14" t="inlineStr">
        <is>
          <t>DS-164</t>
        </is>
      </c>
      <c r="B165" s="14" t="inlineStr">
        <is>
          <t>Road Damage</t>
        </is>
      </c>
      <c r="C165" s="14">
        <f>IF(I165=0,"Unrated",IF(I165=1,"Resolved","Provisional"))</f>
        <v/>
      </c>
      <c r="D165" s="26">
        <f>IF(K165=0,"",IF(AY165&lt;8,"Incomplete/invalid",IF(J165=0,"Unrated",IF(J165=1,"Resolved","Provisional"))))</f>
        <v/>
      </c>
      <c r="E165" s="57">
        <f>SUMIF(MCDM_Checks!$A$2:$A$1417,$A165,MCDM_Checks!$AB$2:$AB$1417)</f>
        <v/>
      </c>
      <c r="F165" s="58">
        <f>IF(AY165=8,SUMIF(MCDM_Checks!$A$2:$A$1417,$A165,MCDM_Checks!$AC$2:$AC$1417),"")</f>
        <v/>
      </c>
      <c r="G165" s="57">
        <f>SUMIF(MCDM_Checks!$A$2:$A$1417,$A165,MCDM_Checks!$AD$2:$AD$1417)</f>
        <v/>
      </c>
      <c r="H165" s="58">
        <f>IF(AY165=8,SUMIF(MCDM_Checks!$A$2:$A$1417,$A165,MCDM_Checks!$AE$2:$AE$1417),"")</f>
        <v/>
      </c>
      <c r="I165" s="55">
        <f>SUMIF(MCDM_Checks!$A$2:$A$1417,$A165,MCDM_Checks!$AF$2:$AF$1417)/100</f>
        <v/>
      </c>
      <c r="J165" s="56">
        <f>IF(AY165=8,SUMIF(MCDM_Checks!$A$2:$A$1417,$A165,MCDM_Checks!$AG$2:$AG$1417)/100,"")</f>
        <v/>
      </c>
      <c r="K165" s="56">
        <f>SUMIF(MCDM_Checks!$A$2:$A$1417,$A165,MCDM_Checks!$AS$2:$AS$1417)/40</f>
        <v/>
      </c>
      <c r="L165" s="59">
        <f>IF(AY165=8,F165-E165,"")</f>
        <v/>
      </c>
      <c r="M165" s="56">
        <f>IF(K165=0,"",SUMIF(MCDM_Checks!$A$2:$A$1417,$A165,MCDM_Checks!$AT$2:$AT$1417)/SUMIF(MCDM_Checks!$A$2:$A$1417,$A165,MCDM_Checks!$AS$2:$AS$1417))</f>
        <v/>
      </c>
      <c r="N165" s="14">
        <f>IFERROR(INDEX(MCDM_Checks!$T$2:$T$1417,MATCH($A165&amp;"|A",MCDM_Checks!$AU$2:$AU$1417,0)),"")</f>
        <v/>
      </c>
      <c r="O165" s="26">
        <f>IFERROR(INDEX(MCDM_Checks!$U$2:$U$1417,MATCH($A165&amp;"|A",MCDM_Checks!$AU$2:$AU$1417,0)),"")</f>
        <v/>
      </c>
      <c r="P165" s="14">
        <f>IFERROR(INDEX(MCDM_Checks!$T$2:$T$1417,MATCH($A165&amp;"|L",MCDM_Checks!$AU$2:$AU$1417,0)),"")</f>
        <v/>
      </c>
      <c r="Q165" s="26">
        <f>IFERROR(INDEX(MCDM_Checks!$U$2:$U$1417,MATCH($A165&amp;"|L",MCDM_Checks!$AU$2:$AU$1417,0)),"")</f>
        <v/>
      </c>
      <c r="R165" s="14">
        <f>IFERROR(INDEX(MCDM_Checks!$T$2:$T$1417,MATCH($A165&amp;"|D",MCDM_Checks!$AU$2:$AU$1417,0)),"")</f>
        <v/>
      </c>
      <c r="S165" s="26">
        <f>IFERROR(INDEX(MCDM_Checks!$U$2:$U$1417,MATCH($A165&amp;"|D",MCDM_Checks!$AU$2:$AU$1417,0)),"")</f>
        <v/>
      </c>
      <c r="T165" s="14">
        <f>IFERROR(INDEX(MCDM_Checks!$T$2:$T$1417,MATCH($A165&amp;"|C",MCDM_Checks!$AU$2:$AU$1417,0)),"")</f>
        <v/>
      </c>
      <c r="U165" s="26">
        <f>IFERROR(INDEX(MCDM_Checks!$U$2:$U$1417,MATCH($A165&amp;"|C",MCDM_Checks!$AU$2:$AU$1417,0)),"")</f>
        <v/>
      </c>
      <c r="V165" s="14">
        <f>IFERROR(INDEX(MCDM_Checks!$T$2:$T$1417,MATCH($A165&amp;"|R",MCDM_Checks!$AU$2:$AU$1417,0)),"")</f>
        <v/>
      </c>
      <c r="W165" s="26">
        <f>IFERROR(INDEX(MCDM_Checks!$U$2:$U$1417,MATCH($A165&amp;"|R",MCDM_Checks!$AU$2:$AU$1417,0)),"")</f>
        <v/>
      </c>
      <c r="X165" s="14">
        <f>IFERROR(INDEX(MCDM_Checks!$T$2:$T$1417,MATCH($A165&amp;"|M",MCDM_Checks!$AU$2:$AU$1417,0)),"")</f>
        <v/>
      </c>
      <c r="Y165" s="26">
        <f>IFERROR(INDEX(MCDM_Checks!$U$2:$U$1417,MATCH($A165&amp;"|M",MCDM_Checks!$AU$2:$AU$1417,0)),"")</f>
        <v/>
      </c>
      <c r="Z165" s="14">
        <f>IFERROR(INDEX(MCDM_Checks!$T$2:$T$1417,MATCH($A165&amp;"|V",MCDM_Checks!$AU$2:$AU$1417,0)),"")</f>
        <v/>
      </c>
      <c r="AA165" s="26">
        <f>IFERROR(INDEX(MCDM_Checks!$U$2:$U$1417,MATCH($A165&amp;"|V",MCDM_Checks!$AU$2:$AU$1417,0)),"")</f>
        <v/>
      </c>
      <c r="AB165" s="14">
        <f>IFERROR(INDEX(MCDM_Checks!$T$2:$T$1417,MATCH($A165&amp;"|E",MCDM_Checks!$AU$2:$AU$1417,0)),"")</f>
        <v/>
      </c>
      <c r="AC165" s="26">
        <f>IFERROR(INDEX(MCDM_Checks!$U$2:$U$1417,MATCH($A165&amp;"|E",MCDM_Checks!$AU$2:$AU$1417,0)),"")</f>
        <v/>
      </c>
      <c r="AD165" s="14">
        <f>IF(SUM(IF(AF165="Fail",1,0),IF(AH165="Fail",1,0),IF(AJ165="Fail",1,0),IF(AL165="Fail",1,0))&gt;0,"Ineligible",IF(SUM(IF(AF165="Pass",1,0),IF(AH165="Pass",1,0),IF(AJ165="Pass",1,0),IF(AL165="Pass",1,0))=4,"Eligible","Pending"))</f>
        <v/>
      </c>
      <c r="AE165" s="26">
        <f>IF(COUNTA(AG165,AI165,AK165,AM165)=0,"",IF(SUM(IF(AG165="Fail",1,0),IF(AI165="Fail",1,0),IF(AK165="Fail",1,0),IF(AM165="Fail",1,0))&gt;0,"Ineligible",IF(SUM(IF(AG165="Pass",1,0),IF(AI165="Pass",1,0),IF(AK165="Pass",1,0),IF(AM165="Pass",1,0))=4,"Eligible","Pending")))</f>
        <v/>
      </c>
      <c r="AF165" s="14" t="inlineStr">
        <is>
          <t>Pass</t>
        </is>
      </c>
      <c r="AG165" s="27" t="n"/>
      <c r="AH165" s="14" t="inlineStr">
        <is>
          <t>Pending</t>
        </is>
      </c>
      <c r="AI165" s="27" t="n"/>
      <c r="AJ165" s="14" t="inlineStr">
        <is>
          <t>Pending</t>
        </is>
      </c>
      <c r="AK165" s="27" t="n"/>
      <c r="AL165" s="14" t="inlineStr">
        <is>
          <t>Pending</t>
        </is>
      </c>
      <c r="AM165" s="27" t="n"/>
      <c r="AN165" s="14" t="inlineStr">
        <is>
          <t>Object detection;Classification</t>
        </is>
      </c>
      <c r="AO165" s="27" t="n"/>
      <c r="AP165" s="14" t="inlineStr">
        <is>
          <t>Kaggle dataset 838400 v1</t>
        </is>
      </c>
      <c r="AQ165" s="27" t="n"/>
      <c r="AR165" s="14" t="inlineStr">
        <is>
          <t>Road Damage v1 documents Redmi Note 8 capture and YOLOv3 image/annotation pairs, with CC0 metadata. Retrieved text does not establish the actual class mapping or coordinate schema; geography and QA remain unknown.</t>
        </is>
      </c>
      <c r="AS165" s="27" t="n"/>
      <c r="AT165" s="14" t="inlineStr">
        <is>
          <t>https://www.kaggle.com/datasets/alvarobasily/road-damage</t>
        </is>
      </c>
      <c r="AU165" s="27" t="n"/>
      <c r="AV165" s="14" t="inlineStr">
        <is>
          <t>2026-09-07</t>
        </is>
      </c>
      <c r="AW165" s="27" t="n"/>
      <c r="AX165" s="27" t="n"/>
      <c r="AY165" s="14">
        <f>SUMIF(MCDM_Checks!$A$2:$A$1417,$A165,MCDM_Checks!$AR$2:$AR$1417)</f>
        <v/>
      </c>
      <c r="AZ165" s="14" t="inlineStr">
        <is>
          <t>G1: chosen release identity. G2: evaluator target/task not yet fixed. G3: no sample opened; rights may be unresolved. G4: no payload/ancestry leakage audit executed. All four gates must Pass for Eligible.</t>
        </is>
      </c>
    </row>
    <row r="166" ht="112" customHeight="1">
      <c r="A166" s="14" t="inlineStr">
        <is>
          <t>DS-165</t>
        </is>
      </c>
      <c r="B166" s="14" t="inlineStr">
        <is>
          <t>Road Defect Classification Dataset</t>
        </is>
      </c>
      <c r="C166" s="14">
        <f>IF(I166=0,"Unrated",IF(I166=1,"Resolved","Provisional"))</f>
        <v/>
      </c>
      <c r="D166" s="26">
        <f>IF(K166=0,"",IF(AY166&lt;8,"Incomplete/invalid",IF(J166=0,"Unrated",IF(J166=1,"Resolved","Provisional"))))</f>
        <v/>
      </c>
      <c r="E166" s="57">
        <f>SUMIF(MCDM_Checks!$A$2:$A$1417,$A166,MCDM_Checks!$AB$2:$AB$1417)</f>
        <v/>
      </c>
      <c r="F166" s="58">
        <f>IF(AY166=8,SUMIF(MCDM_Checks!$A$2:$A$1417,$A166,MCDM_Checks!$AC$2:$AC$1417),"")</f>
        <v/>
      </c>
      <c r="G166" s="57">
        <f>SUMIF(MCDM_Checks!$A$2:$A$1417,$A166,MCDM_Checks!$AD$2:$AD$1417)</f>
        <v/>
      </c>
      <c r="H166" s="58">
        <f>IF(AY166=8,SUMIF(MCDM_Checks!$A$2:$A$1417,$A166,MCDM_Checks!$AE$2:$AE$1417),"")</f>
        <v/>
      </c>
      <c r="I166" s="55">
        <f>SUMIF(MCDM_Checks!$A$2:$A$1417,$A166,MCDM_Checks!$AF$2:$AF$1417)/100</f>
        <v/>
      </c>
      <c r="J166" s="56">
        <f>IF(AY166=8,SUMIF(MCDM_Checks!$A$2:$A$1417,$A166,MCDM_Checks!$AG$2:$AG$1417)/100,"")</f>
        <v/>
      </c>
      <c r="K166" s="56">
        <f>SUMIF(MCDM_Checks!$A$2:$A$1417,$A166,MCDM_Checks!$AS$2:$AS$1417)/40</f>
        <v/>
      </c>
      <c r="L166" s="59">
        <f>IF(AY166=8,F166-E166,"")</f>
        <v/>
      </c>
      <c r="M166" s="56">
        <f>IF(K166=0,"",SUMIF(MCDM_Checks!$A$2:$A$1417,$A166,MCDM_Checks!$AT$2:$AT$1417)/SUMIF(MCDM_Checks!$A$2:$A$1417,$A166,MCDM_Checks!$AS$2:$AS$1417))</f>
        <v/>
      </c>
      <c r="N166" s="14">
        <f>IFERROR(INDEX(MCDM_Checks!$T$2:$T$1417,MATCH($A166&amp;"|A",MCDM_Checks!$AU$2:$AU$1417,0)),"")</f>
        <v/>
      </c>
      <c r="O166" s="26">
        <f>IFERROR(INDEX(MCDM_Checks!$U$2:$U$1417,MATCH($A166&amp;"|A",MCDM_Checks!$AU$2:$AU$1417,0)),"")</f>
        <v/>
      </c>
      <c r="P166" s="14">
        <f>IFERROR(INDEX(MCDM_Checks!$T$2:$T$1417,MATCH($A166&amp;"|L",MCDM_Checks!$AU$2:$AU$1417,0)),"")</f>
        <v/>
      </c>
      <c r="Q166" s="26">
        <f>IFERROR(INDEX(MCDM_Checks!$U$2:$U$1417,MATCH($A166&amp;"|L",MCDM_Checks!$AU$2:$AU$1417,0)),"")</f>
        <v/>
      </c>
      <c r="R166" s="14">
        <f>IFERROR(INDEX(MCDM_Checks!$T$2:$T$1417,MATCH($A166&amp;"|D",MCDM_Checks!$AU$2:$AU$1417,0)),"")</f>
        <v/>
      </c>
      <c r="S166" s="26">
        <f>IFERROR(INDEX(MCDM_Checks!$U$2:$U$1417,MATCH($A166&amp;"|D",MCDM_Checks!$AU$2:$AU$1417,0)),"")</f>
        <v/>
      </c>
      <c r="T166" s="14">
        <f>IFERROR(INDEX(MCDM_Checks!$T$2:$T$1417,MATCH($A166&amp;"|C",MCDM_Checks!$AU$2:$AU$1417,0)),"")</f>
        <v/>
      </c>
      <c r="U166" s="26">
        <f>IFERROR(INDEX(MCDM_Checks!$U$2:$U$1417,MATCH($A166&amp;"|C",MCDM_Checks!$AU$2:$AU$1417,0)),"")</f>
        <v/>
      </c>
      <c r="V166" s="14">
        <f>IFERROR(INDEX(MCDM_Checks!$T$2:$T$1417,MATCH($A166&amp;"|R",MCDM_Checks!$AU$2:$AU$1417,0)),"")</f>
        <v/>
      </c>
      <c r="W166" s="26">
        <f>IFERROR(INDEX(MCDM_Checks!$U$2:$U$1417,MATCH($A166&amp;"|R",MCDM_Checks!$AU$2:$AU$1417,0)),"")</f>
        <v/>
      </c>
      <c r="X166" s="14">
        <f>IFERROR(INDEX(MCDM_Checks!$T$2:$T$1417,MATCH($A166&amp;"|M",MCDM_Checks!$AU$2:$AU$1417,0)),"")</f>
        <v/>
      </c>
      <c r="Y166" s="26">
        <f>IFERROR(INDEX(MCDM_Checks!$U$2:$U$1417,MATCH($A166&amp;"|M",MCDM_Checks!$AU$2:$AU$1417,0)),"")</f>
        <v/>
      </c>
      <c r="Z166" s="14">
        <f>IFERROR(INDEX(MCDM_Checks!$T$2:$T$1417,MATCH($A166&amp;"|V",MCDM_Checks!$AU$2:$AU$1417,0)),"")</f>
        <v/>
      </c>
      <c r="AA166" s="26">
        <f>IFERROR(INDEX(MCDM_Checks!$U$2:$U$1417,MATCH($A166&amp;"|V",MCDM_Checks!$AU$2:$AU$1417,0)),"")</f>
        <v/>
      </c>
      <c r="AB166" s="14">
        <f>IFERROR(INDEX(MCDM_Checks!$T$2:$T$1417,MATCH($A166&amp;"|E",MCDM_Checks!$AU$2:$AU$1417,0)),"")</f>
        <v/>
      </c>
      <c r="AC166" s="26">
        <f>IFERROR(INDEX(MCDM_Checks!$U$2:$U$1417,MATCH($A166&amp;"|E",MCDM_Checks!$AU$2:$AU$1417,0)),"")</f>
        <v/>
      </c>
      <c r="AD166" s="14">
        <f>IF(SUM(IF(AF166="Fail",1,0),IF(AH166="Fail",1,0),IF(AJ166="Fail",1,0),IF(AL166="Fail",1,0))&gt;0,"Ineligible",IF(SUM(IF(AF166="Pass",1,0),IF(AH166="Pass",1,0),IF(AJ166="Pass",1,0),IF(AL166="Pass",1,0))=4,"Eligible","Pending"))</f>
        <v/>
      </c>
      <c r="AE166" s="26">
        <f>IF(COUNTA(AG166,AI166,AK166,AM166)=0,"",IF(SUM(IF(AG166="Fail",1,0),IF(AI166="Fail",1,0),IF(AK166="Fail",1,0),IF(AM166="Fail",1,0))&gt;0,"Ineligible",IF(SUM(IF(AG166="Pass",1,0),IF(AI166="Pass",1,0),IF(AK166="Pass",1,0),IF(AM166="Pass",1,0))=4,"Eligible","Pending")))</f>
        <v/>
      </c>
      <c r="AF166" s="14" t="inlineStr">
        <is>
          <t>Pass</t>
        </is>
      </c>
      <c r="AG166" s="27" t="n"/>
      <c r="AH166" s="14" t="inlineStr">
        <is>
          <t>Pending</t>
        </is>
      </c>
      <c r="AI166" s="27" t="n"/>
      <c r="AJ166" s="14" t="inlineStr">
        <is>
          <t>Pending</t>
        </is>
      </c>
      <c r="AK166" s="27" t="n"/>
      <c r="AL166" s="14" t="inlineStr">
        <is>
          <t>Pending</t>
        </is>
      </c>
      <c r="AM166" s="27" t="n"/>
      <c r="AN166" s="14" t="inlineStr">
        <is>
          <t>Image classification</t>
        </is>
      </c>
      <c r="AO166" s="27" t="n"/>
      <c r="AP166" s="14" t="inlineStr">
        <is>
          <t>Kaggle dataset 7665240 v1</t>
        </is>
      </c>
      <c r="AQ166" s="27" t="n"/>
      <c r="AR166" s="14" t="inlineStr">
        <is>
          <t>Road Defect Classification v1 has ODbL/DbCL metadata but no substantive description. Dataset targets, source and schema remain unknown; A3 concerns the attached terms only and does not clear A4 or retrieval eligibility.</t>
        </is>
      </c>
      <c r="AS166" s="27" t="n"/>
      <c r="AT166" s="14" t="inlineStr">
        <is>
          <t>https://www.kaggle.com/datasets/yuzhang0211/road-defect-classification-dataset</t>
        </is>
      </c>
      <c r="AU166" s="27" t="n"/>
      <c r="AV166" s="14" t="inlineStr">
        <is>
          <t>2026-09-07</t>
        </is>
      </c>
      <c r="AW166" s="27" t="n"/>
      <c r="AX166" s="27" t="n"/>
      <c r="AY166" s="14">
        <f>SUMIF(MCDM_Checks!$A$2:$A$1417,$A166,MCDM_Checks!$AR$2:$AR$1417)</f>
        <v/>
      </c>
      <c r="AZ166" s="14" t="inlineStr">
        <is>
          <t>G1: chosen release identity. G2: evaluator target/task not yet fixed. G3: no sample opened; rights may be unresolved. G4: no payload/ancestry leakage audit executed. All four gates must Pass for Eligible.</t>
        </is>
      </c>
    </row>
    <row r="167" ht="112" customHeight="1">
      <c r="A167" s="14" t="inlineStr">
        <is>
          <t>DS-166</t>
        </is>
      </c>
      <c r="B167" s="14" t="inlineStr">
        <is>
          <t>Road Defects Images</t>
        </is>
      </c>
      <c r="C167" s="14">
        <f>IF(I167=0,"Unrated",IF(I167=1,"Resolved","Provisional"))</f>
        <v/>
      </c>
      <c r="D167" s="26">
        <f>IF(K167=0,"",IF(AY167&lt;8,"Incomplete/invalid",IF(J167=0,"Unrated",IF(J167=1,"Resolved","Provisional"))))</f>
        <v/>
      </c>
      <c r="E167" s="57">
        <f>SUMIF(MCDM_Checks!$A$2:$A$1417,$A167,MCDM_Checks!$AB$2:$AB$1417)</f>
        <v/>
      </c>
      <c r="F167" s="58">
        <f>IF(AY167=8,SUMIF(MCDM_Checks!$A$2:$A$1417,$A167,MCDM_Checks!$AC$2:$AC$1417),"")</f>
        <v/>
      </c>
      <c r="G167" s="57">
        <f>SUMIF(MCDM_Checks!$A$2:$A$1417,$A167,MCDM_Checks!$AD$2:$AD$1417)</f>
        <v/>
      </c>
      <c r="H167" s="58">
        <f>IF(AY167=8,SUMIF(MCDM_Checks!$A$2:$A$1417,$A167,MCDM_Checks!$AE$2:$AE$1417),"")</f>
        <v/>
      </c>
      <c r="I167" s="55">
        <f>SUMIF(MCDM_Checks!$A$2:$A$1417,$A167,MCDM_Checks!$AF$2:$AF$1417)/100</f>
        <v/>
      </c>
      <c r="J167" s="56">
        <f>IF(AY167=8,SUMIF(MCDM_Checks!$A$2:$A$1417,$A167,MCDM_Checks!$AG$2:$AG$1417)/100,"")</f>
        <v/>
      </c>
      <c r="K167" s="56">
        <f>SUMIF(MCDM_Checks!$A$2:$A$1417,$A167,MCDM_Checks!$AS$2:$AS$1417)/40</f>
        <v/>
      </c>
      <c r="L167" s="59">
        <f>IF(AY167=8,F167-E167,"")</f>
        <v/>
      </c>
      <c r="M167" s="56">
        <f>IF(K167=0,"",SUMIF(MCDM_Checks!$A$2:$A$1417,$A167,MCDM_Checks!$AT$2:$AT$1417)/SUMIF(MCDM_Checks!$A$2:$A$1417,$A167,MCDM_Checks!$AS$2:$AS$1417))</f>
        <v/>
      </c>
      <c r="N167" s="14">
        <f>IFERROR(INDEX(MCDM_Checks!$T$2:$T$1417,MATCH($A167&amp;"|A",MCDM_Checks!$AU$2:$AU$1417,0)),"")</f>
        <v/>
      </c>
      <c r="O167" s="26">
        <f>IFERROR(INDEX(MCDM_Checks!$U$2:$U$1417,MATCH($A167&amp;"|A",MCDM_Checks!$AU$2:$AU$1417,0)),"")</f>
        <v/>
      </c>
      <c r="P167" s="14">
        <f>IFERROR(INDEX(MCDM_Checks!$T$2:$T$1417,MATCH($A167&amp;"|L",MCDM_Checks!$AU$2:$AU$1417,0)),"")</f>
        <v/>
      </c>
      <c r="Q167" s="26">
        <f>IFERROR(INDEX(MCDM_Checks!$U$2:$U$1417,MATCH($A167&amp;"|L",MCDM_Checks!$AU$2:$AU$1417,0)),"")</f>
        <v/>
      </c>
      <c r="R167" s="14">
        <f>IFERROR(INDEX(MCDM_Checks!$T$2:$T$1417,MATCH($A167&amp;"|D",MCDM_Checks!$AU$2:$AU$1417,0)),"")</f>
        <v/>
      </c>
      <c r="S167" s="26">
        <f>IFERROR(INDEX(MCDM_Checks!$U$2:$U$1417,MATCH($A167&amp;"|D",MCDM_Checks!$AU$2:$AU$1417,0)),"")</f>
        <v/>
      </c>
      <c r="T167" s="14">
        <f>IFERROR(INDEX(MCDM_Checks!$T$2:$T$1417,MATCH($A167&amp;"|C",MCDM_Checks!$AU$2:$AU$1417,0)),"")</f>
        <v/>
      </c>
      <c r="U167" s="26">
        <f>IFERROR(INDEX(MCDM_Checks!$U$2:$U$1417,MATCH($A167&amp;"|C",MCDM_Checks!$AU$2:$AU$1417,0)),"")</f>
        <v/>
      </c>
      <c r="V167" s="14">
        <f>IFERROR(INDEX(MCDM_Checks!$T$2:$T$1417,MATCH($A167&amp;"|R",MCDM_Checks!$AU$2:$AU$1417,0)),"")</f>
        <v/>
      </c>
      <c r="W167" s="26">
        <f>IFERROR(INDEX(MCDM_Checks!$U$2:$U$1417,MATCH($A167&amp;"|R",MCDM_Checks!$AU$2:$AU$1417,0)),"")</f>
        <v/>
      </c>
      <c r="X167" s="14">
        <f>IFERROR(INDEX(MCDM_Checks!$T$2:$T$1417,MATCH($A167&amp;"|M",MCDM_Checks!$AU$2:$AU$1417,0)),"")</f>
        <v/>
      </c>
      <c r="Y167" s="26">
        <f>IFERROR(INDEX(MCDM_Checks!$U$2:$U$1417,MATCH($A167&amp;"|M",MCDM_Checks!$AU$2:$AU$1417,0)),"")</f>
        <v/>
      </c>
      <c r="Z167" s="14">
        <f>IFERROR(INDEX(MCDM_Checks!$T$2:$T$1417,MATCH($A167&amp;"|V",MCDM_Checks!$AU$2:$AU$1417,0)),"")</f>
        <v/>
      </c>
      <c r="AA167" s="26">
        <f>IFERROR(INDEX(MCDM_Checks!$U$2:$U$1417,MATCH($A167&amp;"|V",MCDM_Checks!$AU$2:$AU$1417,0)),"")</f>
        <v/>
      </c>
      <c r="AB167" s="14">
        <f>IFERROR(INDEX(MCDM_Checks!$T$2:$T$1417,MATCH($A167&amp;"|E",MCDM_Checks!$AU$2:$AU$1417,0)),"")</f>
        <v/>
      </c>
      <c r="AC167" s="26">
        <f>IFERROR(INDEX(MCDM_Checks!$U$2:$U$1417,MATCH($A167&amp;"|E",MCDM_Checks!$AU$2:$AU$1417,0)),"")</f>
        <v/>
      </c>
      <c r="AD167" s="14">
        <f>IF(SUM(IF(AF167="Fail",1,0),IF(AH167="Fail",1,0),IF(AJ167="Fail",1,0),IF(AL167="Fail",1,0))&gt;0,"Ineligible",IF(SUM(IF(AF167="Pass",1,0),IF(AH167="Pass",1,0),IF(AJ167="Pass",1,0),IF(AL167="Pass",1,0))=4,"Eligible","Pending"))</f>
        <v/>
      </c>
      <c r="AE167" s="26">
        <f>IF(COUNTA(AG167,AI167,AK167,AM167)=0,"",IF(SUM(IF(AG167="Fail",1,0),IF(AI167="Fail",1,0),IF(AK167="Fail",1,0),IF(AM167="Fail",1,0))&gt;0,"Ineligible",IF(SUM(IF(AG167="Pass",1,0),IF(AI167="Pass",1,0),IF(AK167="Pass",1,0),IF(AM167="Pass",1,0))=4,"Eligible","Pending")))</f>
        <v/>
      </c>
      <c r="AF167" s="14" t="inlineStr">
        <is>
          <t>Pass</t>
        </is>
      </c>
      <c r="AG167" s="27" t="n"/>
      <c r="AH167" s="14" t="inlineStr">
        <is>
          <t>Pending</t>
        </is>
      </c>
      <c r="AI167" s="27" t="n"/>
      <c r="AJ167" s="14" t="inlineStr">
        <is>
          <t>Pending</t>
        </is>
      </c>
      <c r="AK167" s="27" t="n"/>
      <c r="AL167" s="14" t="inlineStr">
        <is>
          <t>Pending</t>
        </is>
      </c>
      <c r="AM167" s="27" t="n"/>
      <c r="AN167" s="14" t="inlineStr">
        <is>
          <t>Crack detection</t>
        </is>
      </c>
      <c r="AO167" s="27" t="n"/>
      <c r="AP167" s="14" t="inlineStr">
        <is>
          <t>Kaggle dataset 1231784 v1</t>
        </is>
      </c>
      <c r="AQ167" s="27" t="n"/>
      <c r="AR167" s="14" t="inlineStr">
        <is>
          <t>The page claims four groups of 100 images but elsewhere describes binary crack/non-crack categories. These conflicting target/count conventions need file inspection. It mixes roads, walls and other structures; MIT metadata does not verify all original image rights.</t>
        </is>
      </c>
      <c r="AS167" s="27" t="n"/>
      <c r="AT167" s="14" t="inlineStr">
        <is>
          <t>https://www.kaggle.com/datasets/patelmihir/road-defects-nonaugmented</t>
        </is>
      </c>
      <c r="AU167" s="27" t="n"/>
      <c r="AV167" s="14" t="inlineStr">
        <is>
          <t>2026-09-07</t>
        </is>
      </c>
      <c r="AW167" s="27" t="n"/>
      <c r="AX167" s="27" t="n"/>
      <c r="AY167" s="14">
        <f>SUMIF(MCDM_Checks!$A$2:$A$1417,$A167,MCDM_Checks!$AR$2:$AR$1417)</f>
        <v/>
      </c>
      <c r="AZ167" s="14" t="inlineStr">
        <is>
          <t>G1: chosen release identity. G2: evaluator target/task not yet fixed. G3: no sample opened; rights may be unresolved. G4: no payload/ancestry leakage audit executed. All four gates must Pass for Eligible.</t>
        </is>
      </c>
    </row>
    <row r="168" ht="112" customHeight="1">
      <c r="A168" s="14" t="inlineStr">
        <is>
          <t>DS-167</t>
        </is>
      </c>
      <c r="B168" s="14" t="inlineStr">
        <is>
          <t>Road Pothole Images for Pothole detection</t>
        </is>
      </c>
      <c r="C168" s="14">
        <f>IF(I168=0,"Unrated",IF(I168=1,"Resolved","Provisional"))</f>
        <v/>
      </c>
      <c r="D168" s="26">
        <f>IF(K168=0,"",IF(AY168&lt;8,"Incomplete/invalid",IF(J168=0,"Unrated",IF(J168=1,"Resolved","Provisional"))))</f>
        <v/>
      </c>
      <c r="E168" s="57">
        <f>SUMIF(MCDM_Checks!$A$2:$A$1417,$A168,MCDM_Checks!$AB$2:$AB$1417)</f>
        <v/>
      </c>
      <c r="F168" s="58">
        <f>IF(AY168=8,SUMIF(MCDM_Checks!$A$2:$A$1417,$A168,MCDM_Checks!$AC$2:$AC$1417),"")</f>
        <v/>
      </c>
      <c r="G168" s="57">
        <f>SUMIF(MCDM_Checks!$A$2:$A$1417,$A168,MCDM_Checks!$AD$2:$AD$1417)</f>
        <v/>
      </c>
      <c r="H168" s="58">
        <f>IF(AY168=8,SUMIF(MCDM_Checks!$A$2:$A$1417,$A168,MCDM_Checks!$AE$2:$AE$1417),"")</f>
        <v/>
      </c>
      <c r="I168" s="55">
        <f>SUMIF(MCDM_Checks!$A$2:$A$1417,$A168,MCDM_Checks!$AF$2:$AF$1417)/100</f>
        <v/>
      </c>
      <c r="J168" s="56">
        <f>IF(AY168=8,SUMIF(MCDM_Checks!$A$2:$A$1417,$A168,MCDM_Checks!$AG$2:$AG$1417)/100,"")</f>
        <v/>
      </c>
      <c r="K168" s="56">
        <f>SUMIF(MCDM_Checks!$A$2:$A$1417,$A168,MCDM_Checks!$AS$2:$AS$1417)/40</f>
        <v/>
      </c>
      <c r="L168" s="59">
        <f>IF(AY168=8,F168-E168,"")</f>
        <v/>
      </c>
      <c r="M168" s="56">
        <f>IF(K168=0,"",SUMIF(MCDM_Checks!$A$2:$A$1417,$A168,MCDM_Checks!$AT$2:$AT$1417)/SUMIF(MCDM_Checks!$A$2:$A$1417,$A168,MCDM_Checks!$AS$2:$AS$1417))</f>
        <v/>
      </c>
      <c r="N168" s="14">
        <f>IFERROR(INDEX(MCDM_Checks!$T$2:$T$1417,MATCH($A168&amp;"|A",MCDM_Checks!$AU$2:$AU$1417,0)),"")</f>
        <v/>
      </c>
      <c r="O168" s="26">
        <f>IFERROR(INDEX(MCDM_Checks!$U$2:$U$1417,MATCH($A168&amp;"|A",MCDM_Checks!$AU$2:$AU$1417,0)),"")</f>
        <v/>
      </c>
      <c r="P168" s="14">
        <f>IFERROR(INDEX(MCDM_Checks!$T$2:$T$1417,MATCH($A168&amp;"|L",MCDM_Checks!$AU$2:$AU$1417,0)),"")</f>
        <v/>
      </c>
      <c r="Q168" s="26">
        <f>IFERROR(INDEX(MCDM_Checks!$U$2:$U$1417,MATCH($A168&amp;"|L",MCDM_Checks!$AU$2:$AU$1417,0)),"")</f>
        <v/>
      </c>
      <c r="R168" s="14">
        <f>IFERROR(INDEX(MCDM_Checks!$T$2:$T$1417,MATCH($A168&amp;"|D",MCDM_Checks!$AU$2:$AU$1417,0)),"")</f>
        <v/>
      </c>
      <c r="S168" s="26">
        <f>IFERROR(INDEX(MCDM_Checks!$U$2:$U$1417,MATCH($A168&amp;"|D",MCDM_Checks!$AU$2:$AU$1417,0)),"")</f>
        <v/>
      </c>
      <c r="T168" s="14">
        <f>IFERROR(INDEX(MCDM_Checks!$T$2:$T$1417,MATCH($A168&amp;"|C",MCDM_Checks!$AU$2:$AU$1417,0)),"")</f>
        <v/>
      </c>
      <c r="U168" s="26">
        <f>IFERROR(INDEX(MCDM_Checks!$U$2:$U$1417,MATCH($A168&amp;"|C",MCDM_Checks!$AU$2:$AU$1417,0)),"")</f>
        <v/>
      </c>
      <c r="V168" s="14">
        <f>IFERROR(INDEX(MCDM_Checks!$T$2:$T$1417,MATCH($A168&amp;"|R",MCDM_Checks!$AU$2:$AU$1417,0)),"")</f>
        <v/>
      </c>
      <c r="W168" s="26">
        <f>IFERROR(INDEX(MCDM_Checks!$U$2:$U$1417,MATCH($A168&amp;"|R",MCDM_Checks!$AU$2:$AU$1417,0)),"")</f>
        <v/>
      </c>
      <c r="X168" s="14">
        <f>IFERROR(INDEX(MCDM_Checks!$T$2:$T$1417,MATCH($A168&amp;"|M",MCDM_Checks!$AU$2:$AU$1417,0)),"")</f>
        <v/>
      </c>
      <c r="Y168" s="26">
        <f>IFERROR(INDEX(MCDM_Checks!$U$2:$U$1417,MATCH($A168&amp;"|M",MCDM_Checks!$AU$2:$AU$1417,0)),"")</f>
        <v/>
      </c>
      <c r="Z168" s="14">
        <f>IFERROR(INDEX(MCDM_Checks!$T$2:$T$1417,MATCH($A168&amp;"|V",MCDM_Checks!$AU$2:$AU$1417,0)),"")</f>
        <v/>
      </c>
      <c r="AA168" s="26">
        <f>IFERROR(INDEX(MCDM_Checks!$U$2:$U$1417,MATCH($A168&amp;"|V",MCDM_Checks!$AU$2:$AU$1417,0)),"")</f>
        <v/>
      </c>
      <c r="AB168" s="14">
        <f>IFERROR(INDEX(MCDM_Checks!$T$2:$T$1417,MATCH($A168&amp;"|E",MCDM_Checks!$AU$2:$AU$1417,0)),"")</f>
        <v/>
      </c>
      <c r="AC168" s="26">
        <f>IFERROR(INDEX(MCDM_Checks!$U$2:$U$1417,MATCH($A168&amp;"|E",MCDM_Checks!$AU$2:$AU$1417,0)),"")</f>
        <v/>
      </c>
      <c r="AD168" s="14">
        <f>IF(SUM(IF(AF168="Fail",1,0),IF(AH168="Fail",1,0),IF(AJ168="Fail",1,0),IF(AL168="Fail",1,0))&gt;0,"Ineligible",IF(SUM(IF(AF168="Pass",1,0),IF(AH168="Pass",1,0),IF(AJ168="Pass",1,0),IF(AL168="Pass",1,0))=4,"Eligible","Pending"))</f>
        <v/>
      </c>
      <c r="AE168" s="26">
        <f>IF(COUNTA(AG168,AI168,AK168,AM168)=0,"",IF(SUM(IF(AG168="Fail",1,0),IF(AI168="Fail",1,0),IF(AK168="Fail",1,0),IF(AM168="Fail",1,0))&gt;0,"Ineligible",IF(SUM(IF(AG168="Pass",1,0),IF(AI168="Pass",1,0),IF(AK168="Pass",1,0),IF(AM168="Pass",1,0))=4,"Eligible","Pending")))</f>
        <v/>
      </c>
      <c r="AF168" s="14" t="inlineStr">
        <is>
          <t>Pass</t>
        </is>
      </c>
      <c r="AG168" s="27" t="n"/>
      <c r="AH168" s="14" t="inlineStr">
        <is>
          <t>Pending</t>
        </is>
      </c>
      <c r="AI168" s="27" t="n"/>
      <c r="AJ168" s="14" t="inlineStr">
        <is>
          <t>Pending</t>
        </is>
      </c>
      <c r="AK168" s="27" t="n"/>
      <c r="AL168" s="14" t="inlineStr">
        <is>
          <t>Pending</t>
        </is>
      </c>
      <c r="AM168" s="27" t="n"/>
      <c r="AN168" s="14" t="inlineStr">
        <is>
          <t>Object detection</t>
        </is>
      </c>
      <c r="AO168" s="27" t="n"/>
      <c r="AP168" s="14" t="inlineStr">
        <is>
          <t>Kaggle dataset 877652 v2</t>
        </is>
      </c>
      <c r="AQ168" s="27" t="n"/>
      <c r="AR168" s="14" t="inlineStr">
        <is>
          <t>Nienaber-derived mirror defines CSV image IDs and box coordinates and cites the 2015 source. CC0 in mirror metadata does not confirm source image terms. Data collection predates the re-release and must not be treated as new independent acquisition.</t>
        </is>
      </c>
      <c r="AS168" s="27" t="n"/>
      <c r="AT168" s="14" t="inlineStr">
        <is>
          <t>https://www.kaggle.com/datasets/sovitrath/road-pothole-images-for-pothole-detection</t>
        </is>
      </c>
      <c r="AU168" s="27" t="n"/>
      <c r="AV168" s="14" t="inlineStr">
        <is>
          <t>2026-09-07</t>
        </is>
      </c>
      <c r="AW168" s="27" t="n"/>
      <c r="AX168" s="27" t="n"/>
      <c r="AY168" s="14">
        <f>SUMIF(MCDM_Checks!$A$2:$A$1417,$A168,MCDM_Checks!$AR$2:$AR$1417)</f>
        <v/>
      </c>
      <c r="AZ168" s="14" t="inlineStr">
        <is>
          <t>G1: chosen release identity. G2: evaluator target/task not yet fixed. G3: no sample opened; rights may be unresolved. G4: no payload/ancestry leakage audit executed. All four gates must Pass for Eligible.</t>
        </is>
      </c>
    </row>
    <row r="169" ht="112" customHeight="1">
      <c r="A169" s="14" t="inlineStr">
        <is>
          <t>DS-168</t>
        </is>
      </c>
      <c r="B169" s="14" t="inlineStr">
        <is>
          <t>Road Quality Dataset</t>
        </is>
      </c>
      <c r="C169" s="14">
        <f>IF(I169=0,"Unrated",IF(I169=1,"Resolved","Provisional"))</f>
        <v/>
      </c>
      <c r="D169" s="26">
        <f>IF(K169=0,"",IF(AY169&lt;8,"Incomplete/invalid",IF(J169=0,"Unrated",IF(J169=1,"Resolved","Provisional"))))</f>
        <v/>
      </c>
      <c r="E169" s="57">
        <f>SUMIF(MCDM_Checks!$A$2:$A$1417,$A169,MCDM_Checks!$AB$2:$AB$1417)</f>
        <v/>
      </c>
      <c r="F169" s="58">
        <f>IF(AY169=8,SUMIF(MCDM_Checks!$A$2:$A$1417,$A169,MCDM_Checks!$AC$2:$AC$1417),"")</f>
        <v/>
      </c>
      <c r="G169" s="57">
        <f>SUMIF(MCDM_Checks!$A$2:$A$1417,$A169,MCDM_Checks!$AD$2:$AD$1417)</f>
        <v/>
      </c>
      <c r="H169" s="58">
        <f>IF(AY169=8,SUMIF(MCDM_Checks!$A$2:$A$1417,$A169,MCDM_Checks!$AE$2:$AE$1417),"")</f>
        <v/>
      </c>
      <c r="I169" s="55">
        <f>SUMIF(MCDM_Checks!$A$2:$A$1417,$A169,MCDM_Checks!$AF$2:$AF$1417)/100</f>
        <v/>
      </c>
      <c r="J169" s="56">
        <f>IF(AY169=8,SUMIF(MCDM_Checks!$A$2:$A$1417,$A169,MCDM_Checks!$AG$2:$AG$1417)/100,"")</f>
        <v/>
      </c>
      <c r="K169" s="56">
        <f>SUMIF(MCDM_Checks!$A$2:$A$1417,$A169,MCDM_Checks!$AS$2:$AS$1417)/40</f>
        <v/>
      </c>
      <c r="L169" s="59">
        <f>IF(AY169=8,F169-E169,"")</f>
        <v/>
      </c>
      <c r="M169" s="56">
        <f>IF(K169=0,"",SUMIF(MCDM_Checks!$A$2:$A$1417,$A169,MCDM_Checks!$AT$2:$AT$1417)/SUMIF(MCDM_Checks!$A$2:$A$1417,$A169,MCDM_Checks!$AS$2:$AS$1417))</f>
        <v/>
      </c>
      <c r="N169" s="14">
        <f>IFERROR(INDEX(MCDM_Checks!$T$2:$T$1417,MATCH($A169&amp;"|A",MCDM_Checks!$AU$2:$AU$1417,0)),"")</f>
        <v/>
      </c>
      <c r="O169" s="26">
        <f>IFERROR(INDEX(MCDM_Checks!$U$2:$U$1417,MATCH($A169&amp;"|A",MCDM_Checks!$AU$2:$AU$1417,0)),"")</f>
        <v/>
      </c>
      <c r="P169" s="14">
        <f>IFERROR(INDEX(MCDM_Checks!$T$2:$T$1417,MATCH($A169&amp;"|L",MCDM_Checks!$AU$2:$AU$1417,0)),"")</f>
        <v/>
      </c>
      <c r="Q169" s="26">
        <f>IFERROR(INDEX(MCDM_Checks!$U$2:$U$1417,MATCH($A169&amp;"|L",MCDM_Checks!$AU$2:$AU$1417,0)),"")</f>
        <v/>
      </c>
      <c r="R169" s="14">
        <f>IFERROR(INDEX(MCDM_Checks!$T$2:$T$1417,MATCH($A169&amp;"|D",MCDM_Checks!$AU$2:$AU$1417,0)),"")</f>
        <v/>
      </c>
      <c r="S169" s="26">
        <f>IFERROR(INDEX(MCDM_Checks!$U$2:$U$1417,MATCH($A169&amp;"|D",MCDM_Checks!$AU$2:$AU$1417,0)),"")</f>
        <v/>
      </c>
      <c r="T169" s="14">
        <f>IFERROR(INDEX(MCDM_Checks!$T$2:$T$1417,MATCH($A169&amp;"|C",MCDM_Checks!$AU$2:$AU$1417,0)),"")</f>
        <v/>
      </c>
      <c r="U169" s="26">
        <f>IFERROR(INDEX(MCDM_Checks!$U$2:$U$1417,MATCH($A169&amp;"|C",MCDM_Checks!$AU$2:$AU$1417,0)),"")</f>
        <v/>
      </c>
      <c r="V169" s="14">
        <f>IFERROR(INDEX(MCDM_Checks!$T$2:$T$1417,MATCH($A169&amp;"|R",MCDM_Checks!$AU$2:$AU$1417,0)),"")</f>
        <v/>
      </c>
      <c r="W169" s="26">
        <f>IFERROR(INDEX(MCDM_Checks!$U$2:$U$1417,MATCH($A169&amp;"|R",MCDM_Checks!$AU$2:$AU$1417,0)),"")</f>
        <v/>
      </c>
      <c r="X169" s="14">
        <f>IFERROR(INDEX(MCDM_Checks!$T$2:$T$1417,MATCH($A169&amp;"|M",MCDM_Checks!$AU$2:$AU$1417,0)),"")</f>
        <v/>
      </c>
      <c r="Y169" s="26">
        <f>IFERROR(INDEX(MCDM_Checks!$U$2:$U$1417,MATCH($A169&amp;"|M",MCDM_Checks!$AU$2:$AU$1417,0)),"")</f>
        <v/>
      </c>
      <c r="Z169" s="14">
        <f>IFERROR(INDEX(MCDM_Checks!$T$2:$T$1417,MATCH($A169&amp;"|V",MCDM_Checks!$AU$2:$AU$1417,0)),"")</f>
        <v/>
      </c>
      <c r="AA169" s="26">
        <f>IFERROR(INDEX(MCDM_Checks!$U$2:$U$1417,MATCH($A169&amp;"|V",MCDM_Checks!$AU$2:$AU$1417,0)),"")</f>
        <v/>
      </c>
      <c r="AB169" s="14">
        <f>IFERROR(INDEX(MCDM_Checks!$T$2:$T$1417,MATCH($A169&amp;"|E",MCDM_Checks!$AU$2:$AU$1417,0)),"")</f>
        <v/>
      </c>
      <c r="AC169" s="26">
        <f>IFERROR(INDEX(MCDM_Checks!$U$2:$U$1417,MATCH($A169&amp;"|E",MCDM_Checks!$AU$2:$AU$1417,0)),"")</f>
        <v/>
      </c>
      <c r="AD169" s="14">
        <f>IF(SUM(IF(AF169="Fail",1,0),IF(AH169="Fail",1,0),IF(AJ169="Fail",1,0),IF(AL169="Fail",1,0))&gt;0,"Ineligible",IF(SUM(IF(AF169="Pass",1,0),IF(AH169="Pass",1,0),IF(AJ169="Pass",1,0),IF(AL169="Pass",1,0))=4,"Eligible","Pending"))</f>
        <v/>
      </c>
      <c r="AE169" s="26">
        <f>IF(COUNTA(AG169,AI169,AK169,AM169)=0,"",IF(SUM(IF(AG169="Fail",1,0),IF(AI169="Fail",1,0),IF(AK169="Fail",1,0),IF(AM169="Fail",1,0))&gt;0,"Ineligible",IF(SUM(IF(AG169="Pass",1,0),IF(AI169="Pass",1,0),IF(AK169="Pass",1,0),IF(AM169="Pass",1,0))=4,"Eligible","Pending")))</f>
        <v/>
      </c>
      <c r="AF169" s="14" t="inlineStr">
        <is>
          <t>Pass</t>
        </is>
      </c>
      <c r="AG169" s="27" t="n"/>
      <c r="AH169" s="14" t="inlineStr">
        <is>
          <t>Pending</t>
        </is>
      </c>
      <c r="AI169" s="27" t="n"/>
      <c r="AJ169" s="14" t="inlineStr">
        <is>
          <t>Pending</t>
        </is>
      </c>
      <c r="AK169" s="27" t="n"/>
      <c r="AL169" s="14" t="inlineStr">
        <is>
          <t>Pending</t>
        </is>
      </c>
      <c r="AM169" s="27" t="n"/>
      <c r="AN169" s="14" t="inlineStr">
        <is>
          <t>Multimodal classification;Anomaly detection;Severity assessment</t>
        </is>
      </c>
      <c r="AO169" s="27" t="n"/>
      <c r="AP169" s="14" t="inlineStr">
        <is>
          <t>Kaggle dataset 5211954 v2</t>
        </is>
      </c>
      <c r="AQ169" s="27" t="n"/>
      <c r="AR169" s="14" t="inlineStr">
        <is>
          <t>Road Quality card describes dashboard camera, IMU at 100 Hz and GPS at 5 Hz with oriented axes. A stated axis convention does not establish measurement precision; actual target labels, units, aligned schema and road-condition survey values need further review.</t>
        </is>
      </c>
      <c r="AS169" s="27" t="n"/>
      <c r="AT169" s="14" t="inlineStr">
        <is>
          <t>https://www.kaggle.com/datasets/nickkotarelas/road-quality-dataset</t>
        </is>
      </c>
      <c r="AU169" s="27" t="n"/>
      <c r="AV169" s="14" t="inlineStr">
        <is>
          <t>2026-09-07</t>
        </is>
      </c>
      <c r="AW169" s="27" t="n"/>
      <c r="AX169" s="27" t="n"/>
      <c r="AY169" s="14">
        <f>SUMIF(MCDM_Checks!$A$2:$A$1417,$A169,MCDM_Checks!$AR$2:$AR$1417)</f>
        <v/>
      </c>
      <c r="AZ169" s="14" t="inlineStr">
        <is>
          <t>G1: chosen release identity. G2: evaluator target/task not yet fixed. G3: no sample opened; rights may be unresolved. G4: no payload/ancestry leakage audit executed. All four gates must Pass for Eligible.</t>
        </is>
      </c>
    </row>
    <row r="170" ht="112" customHeight="1">
      <c r="A170" s="14" t="inlineStr">
        <is>
          <t>DS-169</t>
        </is>
      </c>
      <c r="B170" s="14" t="inlineStr">
        <is>
          <t>Road Surface Dataset (DatasetJalan)</t>
        </is>
      </c>
      <c r="C170" s="14">
        <f>IF(I170=0,"Unrated",IF(I170=1,"Resolved","Provisional"))</f>
        <v/>
      </c>
      <c r="D170" s="26">
        <f>IF(K170=0,"",IF(AY170&lt;8,"Incomplete/invalid",IF(J170=0,"Unrated",IF(J170=1,"Resolved","Provisional"))))</f>
        <v/>
      </c>
      <c r="E170" s="57">
        <f>SUMIF(MCDM_Checks!$A$2:$A$1417,$A170,MCDM_Checks!$AB$2:$AB$1417)</f>
        <v/>
      </c>
      <c r="F170" s="58">
        <f>IF(AY170=8,SUMIF(MCDM_Checks!$A$2:$A$1417,$A170,MCDM_Checks!$AC$2:$AC$1417),"")</f>
        <v/>
      </c>
      <c r="G170" s="57">
        <f>SUMIF(MCDM_Checks!$A$2:$A$1417,$A170,MCDM_Checks!$AD$2:$AD$1417)</f>
        <v/>
      </c>
      <c r="H170" s="58">
        <f>IF(AY170=8,SUMIF(MCDM_Checks!$A$2:$A$1417,$A170,MCDM_Checks!$AE$2:$AE$1417),"")</f>
        <v/>
      </c>
      <c r="I170" s="55">
        <f>SUMIF(MCDM_Checks!$A$2:$A$1417,$A170,MCDM_Checks!$AF$2:$AF$1417)/100</f>
        <v/>
      </c>
      <c r="J170" s="56">
        <f>IF(AY170=8,SUMIF(MCDM_Checks!$A$2:$A$1417,$A170,MCDM_Checks!$AG$2:$AG$1417)/100,"")</f>
        <v/>
      </c>
      <c r="K170" s="56">
        <f>SUMIF(MCDM_Checks!$A$2:$A$1417,$A170,MCDM_Checks!$AS$2:$AS$1417)/40</f>
        <v/>
      </c>
      <c r="L170" s="59">
        <f>IF(AY170=8,F170-E170,"")</f>
        <v/>
      </c>
      <c r="M170" s="56">
        <f>IF(K170=0,"",SUMIF(MCDM_Checks!$A$2:$A$1417,$A170,MCDM_Checks!$AT$2:$AT$1417)/SUMIF(MCDM_Checks!$A$2:$A$1417,$A170,MCDM_Checks!$AS$2:$AS$1417))</f>
        <v/>
      </c>
      <c r="N170" s="14">
        <f>IFERROR(INDEX(MCDM_Checks!$T$2:$T$1417,MATCH($A170&amp;"|A",MCDM_Checks!$AU$2:$AU$1417,0)),"")</f>
        <v/>
      </c>
      <c r="O170" s="26">
        <f>IFERROR(INDEX(MCDM_Checks!$U$2:$U$1417,MATCH($A170&amp;"|A",MCDM_Checks!$AU$2:$AU$1417,0)),"")</f>
        <v/>
      </c>
      <c r="P170" s="14">
        <f>IFERROR(INDEX(MCDM_Checks!$T$2:$T$1417,MATCH($A170&amp;"|L",MCDM_Checks!$AU$2:$AU$1417,0)),"")</f>
        <v/>
      </c>
      <c r="Q170" s="26">
        <f>IFERROR(INDEX(MCDM_Checks!$U$2:$U$1417,MATCH($A170&amp;"|L",MCDM_Checks!$AU$2:$AU$1417,0)),"")</f>
        <v/>
      </c>
      <c r="R170" s="14">
        <f>IFERROR(INDEX(MCDM_Checks!$T$2:$T$1417,MATCH($A170&amp;"|D",MCDM_Checks!$AU$2:$AU$1417,0)),"")</f>
        <v/>
      </c>
      <c r="S170" s="26">
        <f>IFERROR(INDEX(MCDM_Checks!$U$2:$U$1417,MATCH($A170&amp;"|D",MCDM_Checks!$AU$2:$AU$1417,0)),"")</f>
        <v/>
      </c>
      <c r="T170" s="14">
        <f>IFERROR(INDEX(MCDM_Checks!$T$2:$T$1417,MATCH($A170&amp;"|C",MCDM_Checks!$AU$2:$AU$1417,0)),"")</f>
        <v/>
      </c>
      <c r="U170" s="26">
        <f>IFERROR(INDEX(MCDM_Checks!$U$2:$U$1417,MATCH($A170&amp;"|C",MCDM_Checks!$AU$2:$AU$1417,0)),"")</f>
        <v/>
      </c>
      <c r="V170" s="14">
        <f>IFERROR(INDEX(MCDM_Checks!$T$2:$T$1417,MATCH($A170&amp;"|R",MCDM_Checks!$AU$2:$AU$1417,0)),"")</f>
        <v/>
      </c>
      <c r="W170" s="26">
        <f>IFERROR(INDEX(MCDM_Checks!$U$2:$U$1417,MATCH($A170&amp;"|R",MCDM_Checks!$AU$2:$AU$1417,0)),"")</f>
        <v/>
      </c>
      <c r="X170" s="14">
        <f>IFERROR(INDEX(MCDM_Checks!$T$2:$T$1417,MATCH($A170&amp;"|M",MCDM_Checks!$AU$2:$AU$1417,0)),"")</f>
        <v/>
      </c>
      <c r="Y170" s="26">
        <f>IFERROR(INDEX(MCDM_Checks!$U$2:$U$1417,MATCH($A170&amp;"|M",MCDM_Checks!$AU$2:$AU$1417,0)),"")</f>
        <v/>
      </c>
      <c r="Z170" s="14">
        <f>IFERROR(INDEX(MCDM_Checks!$T$2:$T$1417,MATCH($A170&amp;"|V",MCDM_Checks!$AU$2:$AU$1417,0)),"")</f>
        <v/>
      </c>
      <c r="AA170" s="26">
        <f>IFERROR(INDEX(MCDM_Checks!$U$2:$U$1417,MATCH($A170&amp;"|V",MCDM_Checks!$AU$2:$AU$1417,0)),"")</f>
        <v/>
      </c>
      <c r="AB170" s="14">
        <f>IFERROR(INDEX(MCDM_Checks!$T$2:$T$1417,MATCH($A170&amp;"|E",MCDM_Checks!$AU$2:$AU$1417,0)),"")</f>
        <v/>
      </c>
      <c r="AC170" s="26">
        <f>IFERROR(INDEX(MCDM_Checks!$U$2:$U$1417,MATCH($A170&amp;"|E",MCDM_Checks!$AU$2:$AU$1417,0)),"")</f>
        <v/>
      </c>
      <c r="AD170" s="14">
        <f>IF(SUM(IF(AF170="Fail",1,0),IF(AH170="Fail",1,0),IF(AJ170="Fail",1,0),IF(AL170="Fail",1,0))&gt;0,"Ineligible",IF(SUM(IF(AF170="Pass",1,0),IF(AH170="Pass",1,0),IF(AJ170="Pass",1,0),IF(AL170="Pass",1,0))=4,"Eligible","Pending"))</f>
        <v/>
      </c>
      <c r="AE170" s="26">
        <f>IF(COUNTA(AG170,AI170,AK170,AM170)=0,"",IF(SUM(IF(AG170="Fail",1,0),IF(AI170="Fail",1,0),IF(AK170="Fail",1,0),IF(AM170="Fail",1,0))&gt;0,"Ineligible",IF(SUM(IF(AG170="Pass",1,0),IF(AI170="Pass",1,0),IF(AK170="Pass",1,0),IF(AM170="Pass",1,0))=4,"Eligible","Pending")))</f>
        <v/>
      </c>
      <c r="AF170" s="14" t="inlineStr">
        <is>
          <t>Pass</t>
        </is>
      </c>
      <c r="AG170" s="27" t="n"/>
      <c r="AH170" s="14" t="inlineStr">
        <is>
          <t>Pending</t>
        </is>
      </c>
      <c r="AI170" s="27" t="n"/>
      <c r="AJ170" s="14" t="inlineStr">
        <is>
          <t>Pending</t>
        </is>
      </c>
      <c r="AK170" s="27" t="n"/>
      <c r="AL170" s="14" t="inlineStr">
        <is>
          <t>Pending</t>
        </is>
      </c>
      <c r="AM170" s="27" t="n"/>
      <c r="AN170" s="14" t="inlineStr">
        <is>
          <t>Image classification</t>
        </is>
      </c>
      <c r="AO170" s="27" t="n"/>
      <c r="AP170" s="14" t="inlineStr">
        <is>
          <t>Kaggle dataset 8182952 v1</t>
        </is>
      </c>
      <c r="AQ170" s="27" t="n"/>
      <c r="AR170" s="14" t="inlineStr">
        <is>
          <t>DatasetJalan is a student classification project in Airmadidi with CC0 metadata. The source does not define the class list, camera or counts; a use-case description alone does not establish pavement condition labels.</t>
        </is>
      </c>
      <c r="AS170" s="27" t="n"/>
      <c r="AT170" s="14" t="inlineStr">
        <is>
          <t>https://www.kaggle.com/datasets/angelikafarahmanoppo/road-surface-dataset-datasetjalan</t>
        </is>
      </c>
      <c r="AU170" s="27" t="n"/>
      <c r="AV170" s="14" t="inlineStr">
        <is>
          <t>2026-09-07</t>
        </is>
      </c>
      <c r="AW170" s="27" t="n"/>
      <c r="AX170" s="27" t="n"/>
      <c r="AY170" s="14">
        <f>SUMIF(MCDM_Checks!$A$2:$A$1417,$A170,MCDM_Checks!$AR$2:$AR$1417)</f>
        <v/>
      </c>
      <c r="AZ170" s="14" t="inlineStr">
        <is>
          <t>G1: chosen release identity. G2: evaluator target/task not yet fixed. G3: no sample opened; rights may be unresolved. G4: no payload/ancestry leakage audit executed. All four gates must Pass for Eligible.</t>
        </is>
      </c>
    </row>
    <row r="171" ht="112" customHeight="1">
      <c r="A171" s="14" t="inlineStr">
        <is>
          <t>DS-170</t>
        </is>
      </c>
      <c r="B171" s="14" t="inlineStr">
        <is>
          <t>Road Surface Recognition Dataset</t>
        </is>
      </c>
      <c r="C171" s="14">
        <f>IF(I171=0,"Unrated",IF(I171=1,"Resolved","Provisional"))</f>
        <v/>
      </c>
      <c r="D171" s="26">
        <f>IF(K171=0,"",IF(AY171&lt;8,"Incomplete/invalid",IF(J171=0,"Unrated",IF(J171=1,"Resolved","Provisional"))))</f>
        <v/>
      </c>
      <c r="E171" s="57">
        <f>SUMIF(MCDM_Checks!$A$2:$A$1417,$A171,MCDM_Checks!$AB$2:$AB$1417)</f>
        <v/>
      </c>
      <c r="F171" s="58">
        <f>IF(AY171=8,SUMIF(MCDM_Checks!$A$2:$A$1417,$A171,MCDM_Checks!$AC$2:$AC$1417),"")</f>
        <v/>
      </c>
      <c r="G171" s="57">
        <f>SUMIF(MCDM_Checks!$A$2:$A$1417,$A171,MCDM_Checks!$AD$2:$AD$1417)</f>
        <v/>
      </c>
      <c r="H171" s="58">
        <f>IF(AY171=8,SUMIF(MCDM_Checks!$A$2:$A$1417,$A171,MCDM_Checks!$AE$2:$AE$1417),"")</f>
        <v/>
      </c>
      <c r="I171" s="55">
        <f>SUMIF(MCDM_Checks!$A$2:$A$1417,$A171,MCDM_Checks!$AF$2:$AF$1417)/100</f>
        <v/>
      </c>
      <c r="J171" s="56">
        <f>IF(AY171=8,SUMIF(MCDM_Checks!$A$2:$A$1417,$A171,MCDM_Checks!$AG$2:$AG$1417)/100,"")</f>
        <v/>
      </c>
      <c r="K171" s="56">
        <f>SUMIF(MCDM_Checks!$A$2:$A$1417,$A171,MCDM_Checks!$AS$2:$AS$1417)/40</f>
        <v/>
      </c>
      <c r="L171" s="59">
        <f>IF(AY171=8,F171-E171,"")</f>
        <v/>
      </c>
      <c r="M171" s="56">
        <f>IF(K171=0,"",SUMIF(MCDM_Checks!$A$2:$A$1417,$A171,MCDM_Checks!$AT$2:$AT$1417)/SUMIF(MCDM_Checks!$A$2:$A$1417,$A171,MCDM_Checks!$AS$2:$AS$1417))</f>
        <v/>
      </c>
      <c r="N171" s="14">
        <f>IFERROR(INDEX(MCDM_Checks!$T$2:$T$1417,MATCH($A171&amp;"|A",MCDM_Checks!$AU$2:$AU$1417,0)),"")</f>
        <v/>
      </c>
      <c r="O171" s="26">
        <f>IFERROR(INDEX(MCDM_Checks!$U$2:$U$1417,MATCH($A171&amp;"|A",MCDM_Checks!$AU$2:$AU$1417,0)),"")</f>
        <v/>
      </c>
      <c r="P171" s="14">
        <f>IFERROR(INDEX(MCDM_Checks!$T$2:$T$1417,MATCH($A171&amp;"|L",MCDM_Checks!$AU$2:$AU$1417,0)),"")</f>
        <v/>
      </c>
      <c r="Q171" s="26">
        <f>IFERROR(INDEX(MCDM_Checks!$U$2:$U$1417,MATCH($A171&amp;"|L",MCDM_Checks!$AU$2:$AU$1417,0)),"")</f>
        <v/>
      </c>
      <c r="R171" s="14">
        <f>IFERROR(INDEX(MCDM_Checks!$T$2:$T$1417,MATCH($A171&amp;"|D",MCDM_Checks!$AU$2:$AU$1417,0)),"")</f>
        <v/>
      </c>
      <c r="S171" s="26">
        <f>IFERROR(INDEX(MCDM_Checks!$U$2:$U$1417,MATCH($A171&amp;"|D",MCDM_Checks!$AU$2:$AU$1417,0)),"")</f>
        <v/>
      </c>
      <c r="T171" s="14">
        <f>IFERROR(INDEX(MCDM_Checks!$T$2:$T$1417,MATCH($A171&amp;"|C",MCDM_Checks!$AU$2:$AU$1417,0)),"")</f>
        <v/>
      </c>
      <c r="U171" s="26">
        <f>IFERROR(INDEX(MCDM_Checks!$U$2:$U$1417,MATCH($A171&amp;"|C",MCDM_Checks!$AU$2:$AU$1417,0)),"")</f>
        <v/>
      </c>
      <c r="V171" s="14">
        <f>IFERROR(INDEX(MCDM_Checks!$T$2:$T$1417,MATCH($A171&amp;"|R",MCDM_Checks!$AU$2:$AU$1417,0)),"")</f>
        <v/>
      </c>
      <c r="W171" s="26">
        <f>IFERROR(INDEX(MCDM_Checks!$U$2:$U$1417,MATCH($A171&amp;"|R",MCDM_Checks!$AU$2:$AU$1417,0)),"")</f>
        <v/>
      </c>
      <c r="X171" s="14">
        <f>IFERROR(INDEX(MCDM_Checks!$T$2:$T$1417,MATCH($A171&amp;"|M",MCDM_Checks!$AU$2:$AU$1417,0)),"")</f>
        <v/>
      </c>
      <c r="Y171" s="26">
        <f>IFERROR(INDEX(MCDM_Checks!$U$2:$U$1417,MATCH($A171&amp;"|M",MCDM_Checks!$AU$2:$AU$1417,0)),"")</f>
        <v/>
      </c>
      <c r="Z171" s="14">
        <f>IFERROR(INDEX(MCDM_Checks!$T$2:$T$1417,MATCH($A171&amp;"|V",MCDM_Checks!$AU$2:$AU$1417,0)),"")</f>
        <v/>
      </c>
      <c r="AA171" s="26">
        <f>IFERROR(INDEX(MCDM_Checks!$U$2:$U$1417,MATCH($A171&amp;"|V",MCDM_Checks!$AU$2:$AU$1417,0)),"")</f>
        <v/>
      </c>
      <c r="AB171" s="14">
        <f>IFERROR(INDEX(MCDM_Checks!$T$2:$T$1417,MATCH($A171&amp;"|E",MCDM_Checks!$AU$2:$AU$1417,0)),"")</f>
        <v/>
      </c>
      <c r="AC171" s="26">
        <f>IFERROR(INDEX(MCDM_Checks!$U$2:$U$1417,MATCH($A171&amp;"|E",MCDM_Checks!$AU$2:$AU$1417,0)),"")</f>
        <v/>
      </c>
      <c r="AD171" s="14">
        <f>IF(SUM(IF(AF171="Fail",1,0),IF(AH171="Fail",1,0),IF(AJ171="Fail",1,0),IF(AL171="Fail",1,0))&gt;0,"Ineligible",IF(SUM(IF(AF171="Pass",1,0),IF(AH171="Pass",1,0),IF(AJ171="Pass",1,0),IF(AL171="Pass",1,0))=4,"Eligible","Pending"))</f>
        <v/>
      </c>
      <c r="AE171" s="26">
        <f>IF(COUNTA(AG171,AI171,AK171,AM171)=0,"",IF(SUM(IF(AG171="Fail",1,0),IF(AI171="Fail",1,0),IF(AK171="Fail",1,0),IF(AM171="Fail",1,0))&gt;0,"Ineligible",IF(SUM(IF(AG171="Pass",1,0),IF(AI171="Pass",1,0),IF(AK171="Pass",1,0),IF(AM171="Pass",1,0))=4,"Eligible","Pending")))</f>
        <v/>
      </c>
      <c r="AF171" s="14" t="inlineStr">
        <is>
          <t>Pass</t>
        </is>
      </c>
      <c r="AG171" s="27" t="n"/>
      <c r="AH171" s="14" t="inlineStr">
        <is>
          <t>Pending</t>
        </is>
      </c>
      <c r="AI171" s="27" t="n"/>
      <c r="AJ171" s="14" t="inlineStr">
        <is>
          <t>Pending</t>
        </is>
      </c>
      <c r="AK171" s="27" t="n"/>
      <c r="AL171" s="14" t="inlineStr">
        <is>
          <t>Pending</t>
        </is>
      </c>
      <c r="AM171" s="27" t="n"/>
      <c r="AN171" s="14" t="inlineStr">
        <is>
          <t>Object detection;Road condition assessment</t>
        </is>
      </c>
      <c r="AO171" s="27" t="n"/>
      <c r="AP171" s="14" t="inlineStr">
        <is>
          <t>Kaggle dataset 8859490 v1</t>
        </is>
      </c>
      <c r="AQ171" s="27" t="n"/>
      <c r="AR171" s="14" t="inlineStr">
        <is>
          <t>Road Surface Recognition defines pothole/crack/manhole targets and action-camera/phone capture under CC0. Its description closely resembles Arcioni but supplies no attribution; source identity, original rights and duplicate-image status remain unresolved.</t>
        </is>
      </c>
      <c r="AS171" s="27" t="n"/>
      <c r="AT171" s="14" t="inlineStr">
        <is>
          <t>https://www.kaggle.com/datasets/zara2099/road-surface-recognition-dataset</t>
        </is>
      </c>
      <c r="AU171" s="27" t="n"/>
      <c r="AV171" s="14" t="inlineStr">
        <is>
          <t>2026-09-07</t>
        </is>
      </c>
      <c r="AW171" s="27" t="n"/>
      <c r="AX171" s="27" t="n"/>
      <c r="AY171" s="14">
        <f>SUMIF(MCDM_Checks!$A$2:$A$1417,$A171,MCDM_Checks!$AR$2:$AR$1417)</f>
        <v/>
      </c>
      <c r="AZ171" s="14" t="inlineStr">
        <is>
          <t>G1: chosen release identity. G2: evaluator target/task not yet fixed. G3: no sample opened; rights may be unresolved. G4: no payload/ancestry leakage audit executed. All four gates must Pass for Eligible.</t>
        </is>
      </c>
    </row>
    <row r="172" ht="112" customHeight="1">
      <c r="A172" s="14" t="inlineStr">
        <is>
          <t>DS-171</t>
        </is>
      </c>
      <c r="B172" s="14" t="inlineStr">
        <is>
          <t>Road_Condition/Alert_Dataset</t>
        </is>
      </c>
      <c r="C172" s="14">
        <f>IF(I172=0,"Unrated",IF(I172=1,"Resolved","Provisional"))</f>
        <v/>
      </c>
      <c r="D172" s="26">
        <f>IF(K172=0,"",IF(AY172&lt;8,"Incomplete/invalid",IF(J172=0,"Unrated",IF(J172=1,"Resolved","Provisional"))))</f>
        <v/>
      </c>
      <c r="E172" s="57">
        <f>SUMIF(MCDM_Checks!$A$2:$A$1417,$A172,MCDM_Checks!$AB$2:$AB$1417)</f>
        <v/>
      </c>
      <c r="F172" s="58">
        <f>IF(AY172=8,SUMIF(MCDM_Checks!$A$2:$A$1417,$A172,MCDM_Checks!$AC$2:$AC$1417),"")</f>
        <v/>
      </c>
      <c r="G172" s="57">
        <f>SUMIF(MCDM_Checks!$A$2:$A$1417,$A172,MCDM_Checks!$AD$2:$AD$1417)</f>
        <v/>
      </c>
      <c r="H172" s="58">
        <f>IF(AY172=8,SUMIF(MCDM_Checks!$A$2:$A$1417,$A172,MCDM_Checks!$AE$2:$AE$1417),"")</f>
        <v/>
      </c>
      <c r="I172" s="55">
        <f>SUMIF(MCDM_Checks!$A$2:$A$1417,$A172,MCDM_Checks!$AF$2:$AF$1417)/100</f>
        <v/>
      </c>
      <c r="J172" s="56">
        <f>IF(AY172=8,SUMIF(MCDM_Checks!$A$2:$A$1417,$A172,MCDM_Checks!$AG$2:$AG$1417)/100,"")</f>
        <v/>
      </c>
      <c r="K172" s="56">
        <f>SUMIF(MCDM_Checks!$A$2:$A$1417,$A172,MCDM_Checks!$AS$2:$AS$1417)/40</f>
        <v/>
      </c>
      <c r="L172" s="59">
        <f>IF(AY172=8,F172-E172,"")</f>
        <v/>
      </c>
      <c r="M172" s="56">
        <f>IF(K172=0,"",SUMIF(MCDM_Checks!$A$2:$A$1417,$A172,MCDM_Checks!$AT$2:$AT$1417)/SUMIF(MCDM_Checks!$A$2:$A$1417,$A172,MCDM_Checks!$AS$2:$AS$1417))</f>
        <v/>
      </c>
      <c r="N172" s="14">
        <f>IFERROR(INDEX(MCDM_Checks!$T$2:$T$1417,MATCH($A172&amp;"|A",MCDM_Checks!$AU$2:$AU$1417,0)),"")</f>
        <v/>
      </c>
      <c r="O172" s="26">
        <f>IFERROR(INDEX(MCDM_Checks!$U$2:$U$1417,MATCH($A172&amp;"|A",MCDM_Checks!$AU$2:$AU$1417,0)),"")</f>
        <v/>
      </c>
      <c r="P172" s="14">
        <f>IFERROR(INDEX(MCDM_Checks!$T$2:$T$1417,MATCH($A172&amp;"|L",MCDM_Checks!$AU$2:$AU$1417,0)),"")</f>
        <v/>
      </c>
      <c r="Q172" s="26">
        <f>IFERROR(INDEX(MCDM_Checks!$U$2:$U$1417,MATCH($A172&amp;"|L",MCDM_Checks!$AU$2:$AU$1417,0)),"")</f>
        <v/>
      </c>
      <c r="R172" s="14">
        <f>IFERROR(INDEX(MCDM_Checks!$T$2:$T$1417,MATCH($A172&amp;"|D",MCDM_Checks!$AU$2:$AU$1417,0)),"")</f>
        <v/>
      </c>
      <c r="S172" s="26">
        <f>IFERROR(INDEX(MCDM_Checks!$U$2:$U$1417,MATCH($A172&amp;"|D",MCDM_Checks!$AU$2:$AU$1417,0)),"")</f>
        <v/>
      </c>
      <c r="T172" s="14">
        <f>IFERROR(INDEX(MCDM_Checks!$T$2:$T$1417,MATCH($A172&amp;"|C",MCDM_Checks!$AU$2:$AU$1417,0)),"")</f>
        <v/>
      </c>
      <c r="U172" s="26">
        <f>IFERROR(INDEX(MCDM_Checks!$U$2:$U$1417,MATCH($A172&amp;"|C",MCDM_Checks!$AU$2:$AU$1417,0)),"")</f>
        <v/>
      </c>
      <c r="V172" s="14">
        <f>IFERROR(INDEX(MCDM_Checks!$T$2:$T$1417,MATCH($A172&amp;"|R",MCDM_Checks!$AU$2:$AU$1417,0)),"")</f>
        <v/>
      </c>
      <c r="W172" s="26">
        <f>IFERROR(INDEX(MCDM_Checks!$U$2:$U$1417,MATCH($A172&amp;"|R",MCDM_Checks!$AU$2:$AU$1417,0)),"")</f>
        <v/>
      </c>
      <c r="X172" s="14">
        <f>IFERROR(INDEX(MCDM_Checks!$T$2:$T$1417,MATCH($A172&amp;"|M",MCDM_Checks!$AU$2:$AU$1417,0)),"")</f>
        <v/>
      </c>
      <c r="Y172" s="26">
        <f>IFERROR(INDEX(MCDM_Checks!$U$2:$U$1417,MATCH($A172&amp;"|M",MCDM_Checks!$AU$2:$AU$1417,0)),"")</f>
        <v/>
      </c>
      <c r="Z172" s="14">
        <f>IFERROR(INDEX(MCDM_Checks!$T$2:$T$1417,MATCH($A172&amp;"|V",MCDM_Checks!$AU$2:$AU$1417,0)),"")</f>
        <v/>
      </c>
      <c r="AA172" s="26">
        <f>IFERROR(INDEX(MCDM_Checks!$U$2:$U$1417,MATCH($A172&amp;"|V",MCDM_Checks!$AU$2:$AU$1417,0)),"")</f>
        <v/>
      </c>
      <c r="AB172" s="14">
        <f>IFERROR(INDEX(MCDM_Checks!$T$2:$T$1417,MATCH($A172&amp;"|E",MCDM_Checks!$AU$2:$AU$1417,0)),"")</f>
        <v/>
      </c>
      <c r="AC172" s="26">
        <f>IFERROR(INDEX(MCDM_Checks!$U$2:$U$1417,MATCH($A172&amp;"|E",MCDM_Checks!$AU$2:$AU$1417,0)),"")</f>
        <v/>
      </c>
      <c r="AD172" s="14">
        <f>IF(SUM(IF(AF172="Fail",1,0),IF(AH172="Fail",1,0),IF(AJ172="Fail",1,0),IF(AL172="Fail",1,0))&gt;0,"Ineligible",IF(SUM(IF(AF172="Pass",1,0),IF(AH172="Pass",1,0),IF(AJ172="Pass",1,0),IF(AL172="Pass",1,0))=4,"Eligible","Pending"))</f>
        <v/>
      </c>
      <c r="AE172" s="26">
        <f>IF(COUNTA(AG172,AI172,AK172,AM172)=0,"",IF(SUM(IF(AG172="Fail",1,0),IF(AI172="Fail",1,0),IF(AK172="Fail",1,0),IF(AM172="Fail",1,0))&gt;0,"Ineligible",IF(SUM(IF(AG172="Pass",1,0),IF(AI172="Pass",1,0),IF(AK172="Pass",1,0),IF(AM172="Pass",1,0))=4,"Eligible","Pending")))</f>
        <v/>
      </c>
      <c r="AF172" s="14" t="inlineStr">
        <is>
          <t>Pass</t>
        </is>
      </c>
      <c r="AG172" s="27" t="n"/>
      <c r="AH172" s="14" t="inlineStr">
        <is>
          <t>Pending</t>
        </is>
      </c>
      <c r="AI172" s="27" t="n"/>
      <c r="AJ172" s="14" t="inlineStr">
        <is>
          <t>Pending</t>
        </is>
      </c>
      <c r="AK172" s="27" t="n"/>
      <c r="AL172" s="14" t="inlineStr">
        <is>
          <t>Pending</t>
        </is>
      </c>
      <c r="AM172" s="27" t="n"/>
      <c r="AN172" s="14" t="inlineStr">
        <is>
          <t>Image classification;Road condition and alert classification</t>
        </is>
      </c>
      <c r="AO172" s="27" t="n"/>
      <c r="AP172" s="14" t="inlineStr">
        <is>
          <t>Kaggle dataset 9286843 v1</t>
        </is>
      </c>
      <c r="AQ172" s="27" t="n"/>
      <c r="AR172" s="14" t="inlineStr">
        <is>
          <t>Road Alert uses SerpAPI web-scraped images, five road/traffic classes and augmentation. Apache metadata does not resolve scraped-photo rights. Clean/smooth class ambiguity and mixed traffic/condition targets need an evaluator-defined task.</t>
        </is>
      </c>
      <c r="AS172" s="27" t="n"/>
      <c r="AT172" s="14" t="inlineStr">
        <is>
          <t>https://www.kaggle.com/datasets/saadkhan0/road-conditionalert-dataset</t>
        </is>
      </c>
      <c r="AU172" s="27" t="n"/>
      <c r="AV172" s="14" t="inlineStr">
        <is>
          <t>2026-09-07</t>
        </is>
      </c>
      <c r="AW172" s="27" t="n"/>
      <c r="AX172" s="27" t="n"/>
      <c r="AY172" s="14">
        <f>SUMIF(MCDM_Checks!$A$2:$A$1417,$A172,MCDM_Checks!$AR$2:$AR$1417)</f>
        <v/>
      </c>
      <c r="AZ172" s="14" t="inlineStr">
        <is>
          <t>G1: chosen release identity. G2: evaluator target/task not yet fixed. G3: no sample opened; rights may be unresolved. G4: no payload/ancestry leakage audit executed. All four gates must Pass for Eligible.</t>
        </is>
      </c>
    </row>
    <row r="173" ht="112" customHeight="1">
      <c r="A173" s="14" t="inlineStr">
        <is>
          <t>DS-172</t>
        </is>
      </c>
      <c r="B173" s="14" t="inlineStr">
        <is>
          <t>Roads and Bridges Cracks (YOLOv8 Format)</t>
        </is>
      </c>
      <c r="C173" s="14">
        <f>IF(I173=0,"Unrated",IF(I173=1,"Resolved","Provisional"))</f>
        <v/>
      </c>
      <c r="D173" s="26">
        <f>IF(K173=0,"",IF(AY173&lt;8,"Incomplete/invalid",IF(J173=0,"Unrated",IF(J173=1,"Resolved","Provisional"))))</f>
        <v/>
      </c>
      <c r="E173" s="57">
        <f>SUMIF(MCDM_Checks!$A$2:$A$1417,$A173,MCDM_Checks!$AB$2:$AB$1417)</f>
        <v/>
      </c>
      <c r="F173" s="58">
        <f>IF(AY173=8,SUMIF(MCDM_Checks!$A$2:$A$1417,$A173,MCDM_Checks!$AC$2:$AC$1417),"")</f>
        <v/>
      </c>
      <c r="G173" s="57">
        <f>SUMIF(MCDM_Checks!$A$2:$A$1417,$A173,MCDM_Checks!$AD$2:$AD$1417)</f>
        <v/>
      </c>
      <c r="H173" s="58">
        <f>IF(AY173=8,SUMIF(MCDM_Checks!$A$2:$A$1417,$A173,MCDM_Checks!$AE$2:$AE$1417),"")</f>
        <v/>
      </c>
      <c r="I173" s="55">
        <f>SUMIF(MCDM_Checks!$A$2:$A$1417,$A173,MCDM_Checks!$AF$2:$AF$1417)/100</f>
        <v/>
      </c>
      <c r="J173" s="56">
        <f>IF(AY173=8,SUMIF(MCDM_Checks!$A$2:$A$1417,$A173,MCDM_Checks!$AG$2:$AG$1417)/100,"")</f>
        <v/>
      </c>
      <c r="K173" s="56">
        <f>SUMIF(MCDM_Checks!$A$2:$A$1417,$A173,MCDM_Checks!$AS$2:$AS$1417)/40</f>
        <v/>
      </c>
      <c r="L173" s="59">
        <f>IF(AY173=8,F173-E173,"")</f>
        <v/>
      </c>
      <c r="M173" s="56">
        <f>IF(K173=0,"",SUMIF(MCDM_Checks!$A$2:$A$1417,$A173,MCDM_Checks!$AT$2:$AT$1417)/SUMIF(MCDM_Checks!$A$2:$A$1417,$A173,MCDM_Checks!$AS$2:$AS$1417))</f>
        <v/>
      </c>
      <c r="N173" s="14">
        <f>IFERROR(INDEX(MCDM_Checks!$T$2:$T$1417,MATCH($A173&amp;"|A",MCDM_Checks!$AU$2:$AU$1417,0)),"")</f>
        <v/>
      </c>
      <c r="O173" s="26">
        <f>IFERROR(INDEX(MCDM_Checks!$U$2:$U$1417,MATCH($A173&amp;"|A",MCDM_Checks!$AU$2:$AU$1417,0)),"")</f>
        <v/>
      </c>
      <c r="P173" s="14">
        <f>IFERROR(INDEX(MCDM_Checks!$T$2:$T$1417,MATCH($A173&amp;"|L",MCDM_Checks!$AU$2:$AU$1417,0)),"")</f>
        <v/>
      </c>
      <c r="Q173" s="26">
        <f>IFERROR(INDEX(MCDM_Checks!$U$2:$U$1417,MATCH($A173&amp;"|L",MCDM_Checks!$AU$2:$AU$1417,0)),"")</f>
        <v/>
      </c>
      <c r="R173" s="14">
        <f>IFERROR(INDEX(MCDM_Checks!$T$2:$T$1417,MATCH($A173&amp;"|D",MCDM_Checks!$AU$2:$AU$1417,0)),"")</f>
        <v/>
      </c>
      <c r="S173" s="26">
        <f>IFERROR(INDEX(MCDM_Checks!$U$2:$U$1417,MATCH($A173&amp;"|D",MCDM_Checks!$AU$2:$AU$1417,0)),"")</f>
        <v/>
      </c>
      <c r="T173" s="14">
        <f>IFERROR(INDEX(MCDM_Checks!$T$2:$T$1417,MATCH($A173&amp;"|C",MCDM_Checks!$AU$2:$AU$1417,0)),"")</f>
        <v/>
      </c>
      <c r="U173" s="26">
        <f>IFERROR(INDEX(MCDM_Checks!$U$2:$U$1417,MATCH($A173&amp;"|C",MCDM_Checks!$AU$2:$AU$1417,0)),"")</f>
        <v/>
      </c>
      <c r="V173" s="14">
        <f>IFERROR(INDEX(MCDM_Checks!$T$2:$T$1417,MATCH($A173&amp;"|R",MCDM_Checks!$AU$2:$AU$1417,0)),"")</f>
        <v/>
      </c>
      <c r="W173" s="26">
        <f>IFERROR(INDEX(MCDM_Checks!$U$2:$U$1417,MATCH($A173&amp;"|R",MCDM_Checks!$AU$2:$AU$1417,0)),"")</f>
        <v/>
      </c>
      <c r="X173" s="14">
        <f>IFERROR(INDEX(MCDM_Checks!$T$2:$T$1417,MATCH($A173&amp;"|M",MCDM_Checks!$AU$2:$AU$1417,0)),"")</f>
        <v/>
      </c>
      <c r="Y173" s="26">
        <f>IFERROR(INDEX(MCDM_Checks!$U$2:$U$1417,MATCH($A173&amp;"|M",MCDM_Checks!$AU$2:$AU$1417,0)),"")</f>
        <v/>
      </c>
      <c r="Z173" s="14">
        <f>IFERROR(INDEX(MCDM_Checks!$T$2:$T$1417,MATCH($A173&amp;"|V",MCDM_Checks!$AU$2:$AU$1417,0)),"")</f>
        <v/>
      </c>
      <c r="AA173" s="26">
        <f>IFERROR(INDEX(MCDM_Checks!$U$2:$U$1417,MATCH($A173&amp;"|V",MCDM_Checks!$AU$2:$AU$1417,0)),"")</f>
        <v/>
      </c>
      <c r="AB173" s="14">
        <f>IFERROR(INDEX(MCDM_Checks!$T$2:$T$1417,MATCH($A173&amp;"|E",MCDM_Checks!$AU$2:$AU$1417,0)),"")</f>
        <v/>
      </c>
      <c r="AC173" s="26">
        <f>IFERROR(INDEX(MCDM_Checks!$U$2:$U$1417,MATCH($A173&amp;"|E",MCDM_Checks!$AU$2:$AU$1417,0)),"")</f>
        <v/>
      </c>
      <c r="AD173" s="14">
        <f>IF(SUM(IF(AF173="Fail",1,0),IF(AH173="Fail",1,0),IF(AJ173="Fail",1,0),IF(AL173="Fail",1,0))&gt;0,"Ineligible",IF(SUM(IF(AF173="Pass",1,0),IF(AH173="Pass",1,0),IF(AJ173="Pass",1,0),IF(AL173="Pass",1,0))=4,"Eligible","Pending"))</f>
        <v/>
      </c>
      <c r="AE173" s="26">
        <f>IF(COUNTA(AG173,AI173,AK173,AM173)=0,"",IF(SUM(IF(AG173="Fail",1,0),IF(AI173="Fail",1,0),IF(AK173="Fail",1,0),IF(AM173="Fail",1,0))&gt;0,"Ineligible",IF(SUM(IF(AG173="Pass",1,0),IF(AI173="Pass",1,0),IF(AK173="Pass",1,0),IF(AM173="Pass",1,0))=4,"Eligible","Pending")))</f>
        <v/>
      </c>
      <c r="AF173" s="14" t="inlineStr">
        <is>
          <t>Pass</t>
        </is>
      </c>
      <c r="AG173" s="27" t="n"/>
      <c r="AH173" s="14" t="inlineStr">
        <is>
          <t>Pending</t>
        </is>
      </c>
      <c r="AI173" s="27" t="n"/>
      <c r="AJ173" s="14" t="inlineStr">
        <is>
          <t>Pending</t>
        </is>
      </c>
      <c r="AK173" s="27" t="n"/>
      <c r="AL173" s="14" t="inlineStr">
        <is>
          <t>Pending</t>
        </is>
      </c>
      <c r="AM173" s="27" t="n"/>
      <c r="AN173" s="14" t="inlineStr">
        <is>
          <t>Object detection;Infrastructure health monitoring</t>
        </is>
      </c>
      <c r="AO173" s="27" t="n"/>
      <c r="AP173" s="14" t="inlineStr">
        <is>
          <t>Kaggle dataset 7098255 v1</t>
        </is>
      </c>
      <c r="AQ173" s="27" t="n"/>
      <c r="AR173" s="14" t="inlineStr">
        <is>
          <t>Roads and Bridges Cracks describes YOLOv8 crack detection across mixed structures with MIT metadata. Specific distress taxonomy, pavement fraction, capture units and original photo rights are not established.</t>
        </is>
      </c>
      <c r="AS173" s="27" t="n"/>
      <c r="AT173" s="14" t="inlineStr">
        <is>
          <t>https://www.kaggle.com/datasets/danishghaffar786/roads-and-bridges-cracks-yolov8-format</t>
        </is>
      </c>
      <c r="AU173" s="27" t="n"/>
      <c r="AV173" s="14" t="inlineStr">
        <is>
          <t>2026-09-07</t>
        </is>
      </c>
      <c r="AW173" s="27" t="n"/>
      <c r="AX173" s="27" t="n"/>
      <c r="AY173" s="14">
        <f>SUMIF(MCDM_Checks!$A$2:$A$1417,$A173,MCDM_Checks!$AR$2:$AR$1417)</f>
        <v/>
      </c>
      <c r="AZ173" s="14" t="inlineStr">
        <is>
          <t>G1: chosen release identity. G2: evaluator target/task not yet fixed. G3: no sample opened; rights may be unresolved. G4: no payload/ancestry leakage audit executed. All four gates must Pass for Eligible.</t>
        </is>
      </c>
    </row>
    <row r="174" ht="112" customHeight="1">
      <c r="A174" s="14" t="inlineStr">
        <is>
          <t>DS-173</t>
        </is>
      </c>
      <c r="B174" s="14" t="inlineStr">
        <is>
          <t>RoadScan-MA (Moroccan Road Damage Dataset, Meknes)</t>
        </is>
      </c>
      <c r="C174" s="14">
        <f>IF(I174=0,"Unrated",IF(I174=1,"Resolved","Provisional"))</f>
        <v/>
      </c>
      <c r="D174" s="26">
        <f>IF(K174=0,"",IF(AY174&lt;8,"Incomplete/invalid",IF(J174=0,"Unrated",IF(J174=1,"Resolved","Provisional"))))</f>
        <v/>
      </c>
      <c r="E174" s="57">
        <f>SUMIF(MCDM_Checks!$A$2:$A$1417,$A174,MCDM_Checks!$AB$2:$AB$1417)</f>
        <v/>
      </c>
      <c r="F174" s="58">
        <f>IF(AY174=8,SUMIF(MCDM_Checks!$A$2:$A$1417,$A174,MCDM_Checks!$AC$2:$AC$1417),"")</f>
        <v/>
      </c>
      <c r="G174" s="57">
        <f>SUMIF(MCDM_Checks!$A$2:$A$1417,$A174,MCDM_Checks!$AD$2:$AD$1417)</f>
        <v/>
      </c>
      <c r="H174" s="58">
        <f>IF(AY174=8,SUMIF(MCDM_Checks!$A$2:$A$1417,$A174,MCDM_Checks!$AE$2:$AE$1417),"")</f>
        <v/>
      </c>
      <c r="I174" s="55">
        <f>SUMIF(MCDM_Checks!$A$2:$A$1417,$A174,MCDM_Checks!$AF$2:$AF$1417)/100</f>
        <v/>
      </c>
      <c r="J174" s="56">
        <f>IF(AY174=8,SUMIF(MCDM_Checks!$A$2:$A$1417,$A174,MCDM_Checks!$AG$2:$AG$1417)/100,"")</f>
        <v/>
      </c>
      <c r="K174" s="56">
        <f>SUMIF(MCDM_Checks!$A$2:$A$1417,$A174,MCDM_Checks!$AS$2:$AS$1417)/40</f>
        <v/>
      </c>
      <c r="L174" s="59">
        <f>IF(AY174=8,F174-E174,"")</f>
        <v/>
      </c>
      <c r="M174" s="56">
        <f>IF(K174=0,"",SUMIF(MCDM_Checks!$A$2:$A$1417,$A174,MCDM_Checks!$AT$2:$AT$1417)/SUMIF(MCDM_Checks!$A$2:$A$1417,$A174,MCDM_Checks!$AS$2:$AS$1417))</f>
        <v/>
      </c>
      <c r="N174" s="14">
        <f>IFERROR(INDEX(MCDM_Checks!$T$2:$T$1417,MATCH($A174&amp;"|A",MCDM_Checks!$AU$2:$AU$1417,0)),"")</f>
        <v/>
      </c>
      <c r="O174" s="26">
        <f>IFERROR(INDEX(MCDM_Checks!$U$2:$U$1417,MATCH($A174&amp;"|A",MCDM_Checks!$AU$2:$AU$1417,0)),"")</f>
        <v/>
      </c>
      <c r="P174" s="14">
        <f>IFERROR(INDEX(MCDM_Checks!$T$2:$T$1417,MATCH($A174&amp;"|L",MCDM_Checks!$AU$2:$AU$1417,0)),"")</f>
        <v/>
      </c>
      <c r="Q174" s="26">
        <f>IFERROR(INDEX(MCDM_Checks!$U$2:$U$1417,MATCH($A174&amp;"|L",MCDM_Checks!$AU$2:$AU$1417,0)),"")</f>
        <v/>
      </c>
      <c r="R174" s="14">
        <f>IFERROR(INDEX(MCDM_Checks!$T$2:$T$1417,MATCH($A174&amp;"|D",MCDM_Checks!$AU$2:$AU$1417,0)),"")</f>
        <v/>
      </c>
      <c r="S174" s="26">
        <f>IFERROR(INDEX(MCDM_Checks!$U$2:$U$1417,MATCH($A174&amp;"|D",MCDM_Checks!$AU$2:$AU$1417,0)),"")</f>
        <v/>
      </c>
      <c r="T174" s="14">
        <f>IFERROR(INDEX(MCDM_Checks!$T$2:$T$1417,MATCH($A174&amp;"|C",MCDM_Checks!$AU$2:$AU$1417,0)),"")</f>
        <v/>
      </c>
      <c r="U174" s="26">
        <f>IFERROR(INDEX(MCDM_Checks!$U$2:$U$1417,MATCH($A174&amp;"|C",MCDM_Checks!$AU$2:$AU$1417,0)),"")</f>
        <v/>
      </c>
      <c r="V174" s="14">
        <f>IFERROR(INDEX(MCDM_Checks!$T$2:$T$1417,MATCH($A174&amp;"|R",MCDM_Checks!$AU$2:$AU$1417,0)),"")</f>
        <v/>
      </c>
      <c r="W174" s="26">
        <f>IFERROR(INDEX(MCDM_Checks!$U$2:$U$1417,MATCH($A174&amp;"|R",MCDM_Checks!$AU$2:$AU$1417,0)),"")</f>
        <v/>
      </c>
      <c r="X174" s="14">
        <f>IFERROR(INDEX(MCDM_Checks!$T$2:$T$1417,MATCH($A174&amp;"|M",MCDM_Checks!$AU$2:$AU$1417,0)),"")</f>
        <v/>
      </c>
      <c r="Y174" s="26">
        <f>IFERROR(INDEX(MCDM_Checks!$U$2:$U$1417,MATCH($A174&amp;"|M",MCDM_Checks!$AU$2:$AU$1417,0)),"")</f>
        <v/>
      </c>
      <c r="Z174" s="14">
        <f>IFERROR(INDEX(MCDM_Checks!$T$2:$T$1417,MATCH($A174&amp;"|V",MCDM_Checks!$AU$2:$AU$1417,0)),"")</f>
        <v/>
      </c>
      <c r="AA174" s="26">
        <f>IFERROR(INDEX(MCDM_Checks!$U$2:$U$1417,MATCH($A174&amp;"|V",MCDM_Checks!$AU$2:$AU$1417,0)),"")</f>
        <v/>
      </c>
      <c r="AB174" s="14">
        <f>IFERROR(INDEX(MCDM_Checks!$T$2:$T$1417,MATCH($A174&amp;"|E",MCDM_Checks!$AU$2:$AU$1417,0)),"")</f>
        <v/>
      </c>
      <c r="AC174" s="26">
        <f>IFERROR(INDEX(MCDM_Checks!$U$2:$U$1417,MATCH($A174&amp;"|E",MCDM_Checks!$AU$2:$AU$1417,0)),"")</f>
        <v/>
      </c>
      <c r="AD174" s="14">
        <f>IF(SUM(IF(AF174="Fail",1,0),IF(AH174="Fail",1,0),IF(AJ174="Fail",1,0),IF(AL174="Fail",1,0))&gt;0,"Ineligible",IF(SUM(IF(AF174="Pass",1,0),IF(AH174="Pass",1,0),IF(AJ174="Pass",1,0),IF(AL174="Pass",1,0))=4,"Eligible","Pending"))</f>
        <v/>
      </c>
      <c r="AE174" s="26">
        <f>IF(COUNTA(AG174,AI174,AK174,AM174)=0,"",IF(SUM(IF(AG174="Fail",1,0),IF(AI174="Fail",1,0),IF(AK174="Fail",1,0),IF(AM174="Fail",1,0))&gt;0,"Ineligible",IF(SUM(IF(AG174="Pass",1,0),IF(AI174="Pass",1,0),IF(AK174="Pass",1,0),IF(AM174="Pass",1,0))=4,"Eligible","Pending")))</f>
        <v/>
      </c>
      <c r="AF174" s="14" t="inlineStr">
        <is>
          <t>Pass</t>
        </is>
      </c>
      <c r="AG174" s="27" t="n"/>
      <c r="AH174" s="14" t="inlineStr">
        <is>
          <t>Pending</t>
        </is>
      </c>
      <c r="AI174" s="27" t="n"/>
      <c r="AJ174" s="14" t="inlineStr">
        <is>
          <t>Pending</t>
        </is>
      </c>
      <c r="AK174" s="27" t="n"/>
      <c r="AL174" s="14" t="inlineStr">
        <is>
          <t>Pending</t>
        </is>
      </c>
      <c r="AM174" s="27" t="n"/>
      <c r="AN174" s="14" t="inlineStr">
        <is>
          <t>Object detection;Severity classification</t>
        </is>
      </c>
      <c r="AO174" s="27" t="n"/>
      <c r="AP174" s="14" t="inlineStr">
        <is>
          <t>Kaggle dataset 10595142 v1</t>
        </is>
      </c>
      <c r="AQ174" s="27" t="n"/>
      <c r="AR174" s="14" t="inlineStr">
        <is>
          <t>RoadScan-MA describes Meknes dashcam capture, five crack/pothole severity labels and CLAHE processing. The source description explicitly states CC BY while API says Unknown; absence is not a contradiction. The 200-500 image range and severity thresholds remain unresolved.</t>
        </is>
      </c>
      <c r="AS174" s="27" t="n"/>
      <c r="AT174" s="14" t="inlineStr">
        <is>
          <t>https://www.kaggle.com/datasets/mohamedaminebelasri7/roadscan-dataset</t>
        </is>
      </c>
      <c r="AU174" s="27" t="n"/>
      <c r="AV174" s="14" t="inlineStr">
        <is>
          <t>2026-09-07</t>
        </is>
      </c>
      <c r="AW174" s="27" t="n"/>
      <c r="AX174" s="27" t="n"/>
      <c r="AY174" s="14">
        <f>SUMIF(MCDM_Checks!$A$2:$A$1417,$A174,MCDM_Checks!$AR$2:$AR$1417)</f>
        <v/>
      </c>
      <c r="AZ174" s="14" t="inlineStr">
        <is>
          <t>G1: chosen release identity. G2: evaluator target/task not yet fixed. G3: no sample opened; rights may be unresolved. G4: no payload/ancestry leakage audit executed. All four gates must Pass for Eligible.</t>
        </is>
      </c>
    </row>
    <row r="175" ht="112" customHeight="1">
      <c r="A175" s="14" t="inlineStr">
        <is>
          <t>DS-174</t>
        </is>
      </c>
      <c r="B175" s="14" t="inlineStr">
        <is>
          <t>STU_CamCrack792</t>
        </is>
      </c>
      <c r="C175" s="14">
        <f>IF(I175=0,"Unrated",IF(I175=1,"Resolved","Provisional"))</f>
        <v/>
      </c>
      <c r="D175" s="26">
        <f>IF(K175=0,"",IF(AY175&lt;8,"Incomplete/invalid",IF(J175=0,"Unrated",IF(J175=1,"Resolved","Provisional"))))</f>
        <v/>
      </c>
      <c r="E175" s="57">
        <f>SUMIF(MCDM_Checks!$A$2:$A$1417,$A175,MCDM_Checks!$AB$2:$AB$1417)</f>
        <v/>
      </c>
      <c r="F175" s="58">
        <f>IF(AY175=8,SUMIF(MCDM_Checks!$A$2:$A$1417,$A175,MCDM_Checks!$AC$2:$AC$1417),"")</f>
        <v/>
      </c>
      <c r="G175" s="57">
        <f>SUMIF(MCDM_Checks!$A$2:$A$1417,$A175,MCDM_Checks!$AD$2:$AD$1417)</f>
        <v/>
      </c>
      <c r="H175" s="58">
        <f>IF(AY175=8,SUMIF(MCDM_Checks!$A$2:$A$1417,$A175,MCDM_Checks!$AE$2:$AE$1417),"")</f>
        <v/>
      </c>
      <c r="I175" s="55">
        <f>SUMIF(MCDM_Checks!$A$2:$A$1417,$A175,MCDM_Checks!$AF$2:$AF$1417)/100</f>
        <v/>
      </c>
      <c r="J175" s="56">
        <f>IF(AY175=8,SUMIF(MCDM_Checks!$A$2:$A$1417,$A175,MCDM_Checks!$AG$2:$AG$1417)/100,"")</f>
        <v/>
      </c>
      <c r="K175" s="56">
        <f>SUMIF(MCDM_Checks!$A$2:$A$1417,$A175,MCDM_Checks!$AS$2:$AS$1417)/40</f>
        <v/>
      </c>
      <c r="L175" s="59">
        <f>IF(AY175=8,F175-E175,"")</f>
        <v/>
      </c>
      <c r="M175" s="56">
        <f>IF(K175=0,"",SUMIF(MCDM_Checks!$A$2:$A$1417,$A175,MCDM_Checks!$AT$2:$AT$1417)/SUMIF(MCDM_Checks!$A$2:$A$1417,$A175,MCDM_Checks!$AS$2:$AS$1417))</f>
        <v/>
      </c>
      <c r="N175" s="14">
        <f>IFERROR(INDEX(MCDM_Checks!$T$2:$T$1417,MATCH($A175&amp;"|A",MCDM_Checks!$AU$2:$AU$1417,0)),"")</f>
        <v/>
      </c>
      <c r="O175" s="26">
        <f>IFERROR(INDEX(MCDM_Checks!$U$2:$U$1417,MATCH($A175&amp;"|A",MCDM_Checks!$AU$2:$AU$1417,0)),"")</f>
        <v/>
      </c>
      <c r="P175" s="14">
        <f>IFERROR(INDEX(MCDM_Checks!$T$2:$T$1417,MATCH($A175&amp;"|L",MCDM_Checks!$AU$2:$AU$1417,0)),"")</f>
        <v/>
      </c>
      <c r="Q175" s="26">
        <f>IFERROR(INDEX(MCDM_Checks!$U$2:$U$1417,MATCH($A175&amp;"|L",MCDM_Checks!$AU$2:$AU$1417,0)),"")</f>
        <v/>
      </c>
      <c r="R175" s="14">
        <f>IFERROR(INDEX(MCDM_Checks!$T$2:$T$1417,MATCH($A175&amp;"|D",MCDM_Checks!$AU$2:$AU$1417,0)),"")</f>
        <v/>
      </c>
      <c r="S175" s="26">
        <f>IFERROR(INDEX(MCDM_Checks!$U$2:$U$1417,MATCH($A175&amp;"|D",MCDM_Checks!$AU$2:$AU$1417,0)),"")</f>
        <v/>
      </c>
      <c r="T175" s="14">
        <f>IFERROR(INDEX(MCDM_Checks!$T$2:$T$1417,MATCH($A175&amp;"|C",MCDM_Checks!$AU$2:$AU$1417,0)),"")</f>
        <v/>
      </c>
      <c r="U175" s="26">
        <f>IFERROR(INDEX(MCDM_Checks!$U$2:$U$1417,MATCH($A175&amp;"|C",MCDM_Checks!$AU$2:$AU$1417,0)),"")</f>
        <v/>
      </c>
      <c r="V175" s="14">
        <f>IFERROR(INDEX(MCDM_Checks!$T$2:$T$1417,MATCH($A175&amp;"|R",MCDM_Checks!$AU$2:$AU$1417,0)),"")</f>
        <v/>
      </c>
      <c r="W175" s="26">
        <f>IFERROR(INDEX(MCDM_Checks!$U$2:$U$1417,MATCH($A175&amp;"|R",MCDM_Checks!$AU$2:$AU$1417,0)),"")</f>
        <v/>
      </c>
      <c r="X175" s="14">
        <f>IFERROR(INDEX(MCDM_Checks!$T$2:$T$1417,MATCH($A175&amp;"|M",MCDM_Checks!$AU$2:$AU$1417,0)),"")</f>
        <v/>
      </c>
      <c r="Y175" s="26">
        <f>IFERROR(INDEX(MCDM_Checks!$U$2:$U$1417,MATCH($A175&amp;"|M",MCDM_Checks!$AU$2:$AU$1417,0)),"")</f>
        <v/>
      </c>
      <c r="Z175" s="14">
        <f>IFERROR(INDEX(MCDM_Checks!$T$2:$T$1417,MATCH($A175&amp;"|V",MCDM_Checks!$AU$2:$AU$1417,0)),"")</f>
        <v/>
      </c>
      <c r="AA175" s="26">
        <f>IFERROR(INDEX(MCDM_Checks!$U$2:$U$1417,MATCH($A175&amp;"|V",MCDM_Checks!$AU$2:$AU$1417,0)),"")</f>
        <v/>
      </c>
      <c r="AB175" s="14">
        <f>IFERROR(INDEX(MCDM_Checks!$T$2:$T$1417,MATCH($A175&amp;"|E",MCDM_Checks!$AU$2:$AU$1417,0)),"")</f>
        <v/>
      </c>
      <c r="AC175" s="26">
        <f>IFERROR(INDEX(MCDM_Checks!$U$2:$U$1417,MATCH($A175&amp;"|E",MCDM_Checks!$AU$2:$AU$1417,0)),"")</f>
        <v/>
      </c>
      <c r="AD175" s="14">
        <f>IF(SUM(IF(AF175="Fail",1,0),IF(AH175="Fail",1,0),IF(AJ175="Fail",1,0),IF(AL175="Fail",1,0))&gt;0,"Ineligible",IF(SUM(IF(AF175="Pass",1,0),IF(AH175="Pass",1,0),IF(AJ175="Pass",1,0),IF(AL175="Pass",1,0))=4,"Eligible","Pending"))</f>
        <v/>
      </c>
      <c r="AE175" s="26">
        <f>IF(COUNTA(AG175,AI175,AK175,AM175)=0,"",IF(SUM(IF(AG175="Fail",1,0),IF(AI175="Fail",1,0),IF(AK175="Fail",1,0),IF(AM175="Fail",1,0))&gt;0,"Ineligible",IF(SUM(IF(AG175="Pass",1,0),IF(AI175="Pass",1,0),IF(AK175="Pass",1,0),IF(AM175="Pass",1,0))=4,"Eligible","Pending")))</f>
        <v/>
      </c>
      <c r="AF175" s="14" t="inlineStr">
        <is>
          <t>Pass</t>
        </is>
      </c>
      <c r="AG175" s="27" t="n"/>
      <c r="AH175" s="14" t="inlineStr">
        <is>
          <t>Pending</t>
        </is>
      </c>
      <c r="AI175" s="27" t="n"/>
      <c r="AJ175" s="14" t="inlineStr">
        <is>
          <t>Pending</t>
        </is>
      </c>
      <c r="AK175" s="27" t="n"/>
      <c r="AL175" s="14" t="inlineStr">
        <is>
          <t>Pending</t>
        </is>
      </c>
      <c r="AM175" s="27" t="n"/>
      <c r="AN175" s="14" t="inlineStr">
        <is>
          <t>Semantic segmentation;Crack-type-specific evaluation;Domain generalisation</t>
        </is>
      </c>
      <c r="AO175" s="27" t="n"/>
      <c r="AP175" s="14" t="inlineStr">
        <is>
          <t>Kaggle dataset 9629983 v1</t>
        </is>
      </c>
      <c r="AQ175" s="27" t="n"/>
      <c r="AR175" s="14" t="inlineStr">
        <is>
          <t>STU_CamCrack792 defines 792 paired PNG frames, mask values, campus/date range, robot-arm camera and LabelMe conversion under CC BY-NC-SA. Mask/type distinctions and independent source videos must be checked; paired files are not 1,584 independent samples.</t>
        </is>
      </c>
      <c r="AS175" s="27" t="n"/>
      <c r="AT175" s="14" t="inlineStr">
        <is>
          <t>https://www.kaggle.com/datasets/guijiezhu/stu-camcrack792</t>
        </is>
      </c>
      <c r="AU175" s="27" t="n"/>
      <c r="AV175" s="14" t="inlineStr">
        <is>
          <t>2026-09-07</t>
        </is>
      </c>
      <c r="AW175" s="27" t="n"/>
      <c r="AX175" s="27" t="n"/>
      <c r="AY175" s="14">
        <f>SUMIF(MCDM_Checks!$A$2:$A$1417,$A175,MCDM_Checks!$AR$2:$AR$1417)</f>
        <v/>
      </c>
      <c r="AZ175" s="14" t="inlineStr">
        <is>
          <t>G1: chosen release identity. G2: evaluator target/task not yet fixed. G3: no sample opened; rights may be unresolved. G4: no payload/ancestry leakage audit executed. All four gates must Pass for Eligible.</t>
        </is>
      </c>
    </row>
    <row r="176" ht="112" customHeight="1">
      <c r="A176" s="14" t="inlineStr">
        <is>
          <t>DS-175</t>
        </is>
      </c>
      <c r="B176" s="14" t="inlineStr">
        <is>
          <t>UAV-SEG-2025 / Enhanced UAV-PDD (Segmented Pavement Distress Dataset)</t>
        </is>
      </c>
      <c r="C176" s="14">
        <f>IF(I176=0,"Unrated",IF(I176=1,"Resolved","Provisional"))</f>
        <v/>
      </c>
      <c r="D176" s="26">
        <f>IF(K176=0,"",IF(AY176&lt;8,"Incomplete/invalid",IF(J176=0,"Unrated",IF(J176=1,"Resolved","Provisional"))))</f>
        <v/>
      </c>
      <c r="E176" s="57">
        <f>SUMIF(MCDM_Checks!$A$2:$A$1417,$A176,MCDM_Checks!$AB$2:$AB$1417)</f>
        <v/>
      </c>
      <c r="F176" s="58">
        <f>IF(AY176=8,SUMIF(MCDM_Checks!$A$2:$A$1417,$A176,MCDM_Checks!$AC$2:$AC$1417),"")</f>
        <v/>
      </c>
      <c r="G176" s="57">
        <f>SUMIF(MCDM_Checks!$A$2:$A$1417,$A176,MCDM_Checks!$AD$2:$AD$1417)</f>
        <v/>
      </c>
      <c r="H176" s="58">
        <f>IF(AY176=8,SUMIF(MCDM_Checks!$A$2:$A$1417,$A176,MCDM_Checks!$AE$2:$AE$1417),"")</f>
        <v/>
      </c>
      <c r="I176" s="55">
        <f>SUMIF(MCDM_Checks!$A$2:$A$1417,$A176,MCDM_Checks!$AF$2:$AF$1417)/100</f>
        <v/>
      </c>
      <c r="J176" s="56">
        <f>IF(AY176=8,SUMIF(MCDM_Checks!$A$2:$A$1417,$A176,MCDM_Checks!$AG$2:$AG$1417)/100,"")</f>
        <v/>
      </c>
      <c r="K176" s="56">
        <f>SUMIF(MCDM_Checks!$A$2:$A$1417,$A176,MCDM_Checks!$AS$2:$AS$1417)/40</f>
        <v/>
      </c>
      <c r="L176" s="59">
        <f>IF(AY176=8,F176-E176,"")</f>
        <v/>
      </c>
      <c r="M176" s="56">
        <f>IF(K176=0,"",SUMIF(MCDM_Checks!$A$2:$A$1417,$A176,MCDM_Checks!$AT$2:$AT$1417)/SUMIF(MCDM_Checks!$A$2:$A$1417,$A176,MCDM_Checks!$AS$2:$AS$1417))</f>
        <v/>
      </c>
      <c r="N176" s="14">
        <f>IFERROR(INDEX(MCDM_Checks!$T$2:$T$1417,MATCH($A176&amp;"|A",MCDM_Checks!$AU$2:$AU$1417,0)),"")</f>
        <v/>
      </c>
      <c r="O176" s="26">
        <f>IFERROR(INDEX(MCDM_Checks!$U$2:$U$1417,MATCH($A176&amp;"|A",MCDM_Checks!$AU$2:$AU$1417,0)),"")</f>
        <v/>
      </c>
      <c r="P176" s="14">
        <f>IFERROR(INDEX(MCDM_Checks!$T$2:$T$1417,MATCH($A176&amp;"|L",MCDM_Checks!$AU$2:$AU$1417,0)),"")</f>
        <v/>
      </c>
      <c r="Q176" s="26">
        <f>IFERROR(INDEX(MCDM_Checks!$U$2:$U$1417,MATCH($A176&amp;"|L",MCDM_Checks!$AU$2:$AU$1417,0)),"")</f>
        <v/>
      </c>
      <c r="R176" s="14">
        <f>IFERROR(INDEX(MCDM_Checks!$T$2:$T$1417,MATCH($A176&amp;"|D",MCDM_Checks!$AU$2:$AU$1417,0)),"")</f>
        <v/>
      </c>
      <c r="S176" s="26">
        <f>IFERROR(INDEX(MCDM_Checks!$U$2:$U$1417,MATCH($A176&amp;"|D",MCDM_Checks!$AU$2:$AU$1417,0)),"")</f>
        <v/>
      </c>
      <c r="T176" s="14">
        <f>IFERROR(INDEX(MCDM_Checks!$T$2:$T$1417,MATCH($A176&amp;"|C",MCDM_Checks!$AU$2:$AU$1417,0)),"")</f>
        <v/>
      </c>
      <c r="U176" s="26">
        <f>IFERROR(INDEX(MCDM_Checks!$U$2:$U$1417,MATCH($A176&amp;"|C",MCDM_Checks!$AU$2:$AU$1417,0)),"")</f>
        <v/>
      </c>
      <c r="V176" s="14">
        <f>IFERROR(INDEX(MCDM_Checks!$T$2:$T$1417,MATCH($A176&amp;"|R",MCDM_Checks!$AU$2:$AU$1417,0)),"")</f>
        <v/>
      </c>
      <c r="W176" s="26">
        <f>IFERROR(INDEX(MCDM_Checks!$U$2:$U$1417,MATCH($A176&amp;"|R",MCDM_Checks!$AU$2:$AU$1417,0)),"")</f>
        <v/>
      </c>
      <c r="X176" s="14">
        <f>IFERROR(INDEX(MCDM_Checks!$T$2:$T$1417,MATCH($A176&amp;"|M",MCDM_Checks!$AU$2:$AU$1417,0)),"")</f>
        <v/>
      </c>
      <c r="Y176" s="26">
        <f>IFERROR(INDEX(MCDM_Checks!$U$2:$U$1417,MATCH($A176&amp;"|M",MCDM_Checks!$AU$2:$AU$1417,0)),"")</f>
        <v/>
      </c>
      <c r="Z176" s="14">
        <f>IFERROR(INDEX(MCDM_Checks!$T$2:$T$1417,MATCH($A176&amp;"|V",MCDM_Checks!$AU$2:$AU$1417,0)),"")</f>
        <v/>
      </c>
      <c r="AA176" s="26">
        <f>IFERROR(INDEX(MCDM_Checks!$U$2:$U$1417,MATCH($A176&amp;"|V",MCDM_Checks!$AU$2:$AU$1417,0)),"")</f>
        <v/>
      </c>
      <c r="AB176" s="14">
        <f>IFERROR(INDEX(MCDM_Checks!$T$2:$T$1417,MATCH($A176&amp;"|E",MCDM_Checks!$AU$2:$AU$1417,0)),"")</f>
        <v/>
      </c>
      <c r="AC176" s="26">
        <f>IFERROR(INDEX(MCDM_Checks!$U$2:$U$1417,MATCH($A176&amp;"|E",MCDM_Checks!$AU$2:$AU$1417,0)),"")</f>
        <v/>
      </c>
      <c r="AD176" s="14">
        <f>IF(SUM(IF(AF176="Fail",1,0),IF(AH176="Fail",1,0),IF(AJ176="Fail",1,0),IF(AL176="Fail",1,0))&gt;0,"Ineligible",IF(SUM(IF(AF176="Pass",1,0),IF(AH176="Pass",1,0),IF(AJ176="Pass",1,0),IF(AL176="Pass",1,0))=4,"Eligible","Pending"))</f>
        <v/>
      </c>
      <c r="AE176" s="26">
        <f>IF(COUNTA(AG176,AI176,AK176,AM176)=0,"",IF(SUM(IF(AG176="Fail",1,0),IF(AI176="Fail",1,0),IF(AK176="Fail",1,0),IF(AM176="Fail",1,0))&gt;0,"Ineligible",IF(SUM(IF(AG176="Pass",1,0),IF(AI176="Pass",1,0),IF(AK176="Pass",1,0),IF(AM176="Pass",1,0))=4,"Eligible","Pending")))</f>
        <v/>
      </c>
      <c r="AF176" s="14" t="inlineStr">
        <is>
          <t>Pass</t>
        </is>
      </c>
      <c r="AG176" s="27" t="n"/>
      <c r="AH176" s="14" t="inlineStr">
        <is>
          <t>Pending</t>
        </is>
      </c>
      <c r="AI176" s="27" t="n"/>
      <c r="AJ176" s="14" t="inlineStr">
        <is>
          <t>Pending</t>
        </is>
      </c>
      <c r="AK176" s="27" t="n"/>
      <c r="AL176" s="14" t="inlineStr">
        <is>
          <t>Pending</t>
        </is>
      </c>
      <c r="AM176" s="27" t="n"/>
      <c r="AN176" s="14" t="inlineStr">
        <is>
          <t>Semantic segmentation;Distress quantification;Maintenance planning [Claude] | Semantic segmentation;Object detection [GPT] | segmentation; detection [CodeX]</t>
        </is>
      </c>
      <c r="AO176" s="27" t="n"/>
      <c r="AP176" s="14" t="inlineStr">
        <is>
          <t>Kaggle dataset 6762526 v1</t>
        </is>
      </c>
      <c r="AQ176" s="27" t="n"/>
      <c r="AR176" s="14" t="inlineStr">
        <is>
          <t>IDENTITY CORRECTION: inventory preferred Zenodo link is the parent UAV-PDD2023, not this derivative. Assessment instead uses Kaggle enhanced-uav-pdd v1, which explicitly names its parent and claims new pixel-level masks. Parent and derivative both state CC BY. Exact segmentation taxonomy, mask-generation QA and overlap remain unresolved.</t>
        </is>
      </c>
      <c r="AS176" s="27" t="n"/>
      <c r="AT176" s="14" t="inlineStr">
        <is>
          <t>https://www.kaggle.com/datasets/patelravi07/enhanced-uav-pdd</t>
        </is>
      </c>
      <c r="AU176" s="27" t="n"/>
      <c r="AV176" s="14" t="inlineStr">
        <is>
          <t>2026-09-07</t>
        </is>
      </c>
      <c r="AW176" s="27" t="n"/>
      <c r="AX176" s="27" t="n"/>
      <c r="AY176" s="14">
        <f>SUMIF(MCDM_Checks!$A$2:$A$1417,$A176,MCDM_Checks!$AR$2:$AR$1417)</f>
        <v/>
      </c>
      <c r="AZ176" s="14" t="inlineStr">
        <is>
          <t>G1: chosen release identity. G2: evaluator target/task not yet fixed. G3: no sample opened; rights may be unresolved. G4: no payload/ancestry leakage audit executed. All four gates must Pass for Eligible.</t>
        </is>
      </c>
    </row>
    <row r="177" ht="112" customHeight="1">
      <c r="A177" s="14" t="inlineStr">
        <is>
          <t>DS-176</t>
        </is>
      </c>
      <c r="B177" s="14" t="inlineStr">
        <is>
          <t>WARD-dataset (Weather-Aware Road Surface Condition Monitoring Dataset)</t>
        </is>
      </c>
      <c r="C177" s="14">
        <f>IF(I177=0,"Unrated",IF(I177=1,"Resolved","Provisional"))</f>
        <v/>
      </c>
      <c r="D177" s="26">
        <f>IF(K177=0,"",IF(AY177&lt;8,"Incomplete/invalid",IF(J177=0,"Unrated",IF(J177=1,"Resolved","Provisional"))))</f>
        <v/>
      </c>
      <c r="E177" s="57">
        <f>SUMIF(MCDM_Checks!$A$2:$A$1417,$A177,MCDM_Checks!$AB$2:$AB$1417)</f>
        <v/>
      </c>
      <c r="F177" s="58">
        <f>IF(AY177=8,SUMIF(MCDM_Checks!$A$2:$A$1417,$A177,MCDM_Checks!$AC$2:$AC$1417),"")</f>
        <v/>
      </c>
      <c r="G177" s="57">
        <f>SUMIF(MCDM_Checks!$A$2:$A$1417,$A177,MCDM_Checks!$AD$2:$AD$1417)</f>
        <v/>
      </c>
      <c r="H177" s="58">
        <f>IF(AY177=8,SUMIF(MCDM_Checks!$A$2:$A$1417,$A177,MCDM_Checks!$AE$2:$AE$1417),"")</f>
        <v/>
      </c>
      <c r="I177" s="55">
        <f>SUMIF(MCDM_Checks!$A$2:$A$1417,$A177,MCDM_Checks!$AF$2:$AF$1417)/100</f>
        <v/>
      </c>
      <c r="J177" s="56">
        <f>IF(AY177=8,SUMIF(MCDM_Checks!$A$2:$A$1417,$A177,MCDM_Checks!$AG$2:$AG$1417)/100,"")</f>
        <v/>
      </c>
      <c r="K177" s="56">
        <f>SUMIF(MCDM_Checks!$A$2:$A$1417,$A177,MCDM_Checks!$AS$2:$AS$1417)/40</f>
        <v/>
      </c>
      <c r="L177" s="59">
        <f>IF(AY177=8,F177-E177,"")</f>
        <v/>
      </c>
      <c r="M177" s="56">
        <f>IF(K177=0,"",SUMIF(MCDM_Checks!$A$2:$A$1417,$A177,MCDM_Checks!$AT$2:$AT$1417)/SUMIF(MCDM_Checks!$A$2:$A$1417,$A177,MCDM_Checks!$AS$2:$AS$1417))</f>
        <v/>
      </c>
      <c r="N177" s="14">
        <f>IFERROR(INDEX(MCDM_Checks!$T$2:$T$1417,MATCH($A177&amp;"|A",MCDM_Checks!$AU$2:$AU$1417,0)),"")</f>
        <v/>
      </c>
      <c r="O177" s="26">
        <f>IFERROR(INDEX(MCDM_Checks!$U$2:$U$1417,MATCH($A177&amp;"|A",MCDM_Checks!$AU$2:$AU$1417,0)),"")</f>
        <v/>
      </c>
      <c r="P177" s="14">
        <f>IFERROR(INDEX(MCDM_Checks!$T$2:$T$1417,MATCH($A177&amp;"|L",MCDM_Checks!$AU$2:$AU$1417,0)),"")</f>
        <v/>
      </c>
      <c r="Q177" s="26">
        <f>IFERROR(INDEX(MCDM_Checks!$U$2:$U$1417,MATCH($A177&amp;"|L",MCDM_Checks!$AU$2:$AU$1417,0)),"")</f>
        <v/>
      </c>
      <c r="R177" s="14">
        <f>IFERROR(INDEX(MCDM_Checks!$T$2:$T$1417,MATCH($A177&amp;"|D",MCDM_Checks!$AU$2:$AU$1417,0)),"")</f>
        <v/>
      </c>
      <c r="S177" s="26">
        <f>IFERROR(INDEX(MCDM_Checks!$U$2:$U$1417,MATCH($A177&amp;"|D",MCDM_Checks!$AU$2:$AU$1417,0)),"")</f>
        <v/>
      </c>
      <c r="T177" s="14">
        <f>IFERROR(INDEX(MCDM_Checks!$T$2:$T$1417,MATCH($A177&amp;"|C",MCDM_Checks!$AU$2:$AU$1417,0)),"")</f>
        <v/>
      </c>
      <c r="U177" s="26">
        <f>IFERROR(INDEX(MCDM_Checks!$U$2:$U$1417,MATCH($A177&amp;"|C",MCDM_Checks!$AU$2:$AU$1417,0)),"")</f>
        <v/>
      </c>
      <c r="V177" s="14">
        <f>IFERROR(INDEX(MCDM_Checks!$T$2:$T$1417,MATCH($A177&amp;"|R",MCDM_Checks!$AU$2:$AU$1417,0)),"")</f>
        <v/>
      </c>
      <c r="W177" s="26">
        <f>IFERROR(INDEX(MCDM_Checks!$U$2:$U$1417,MATCH($A177&amp;"|R",MCDM_Checks!$AU$2:$AU$1417,0)),"")</f>
        <v/>
      </c>
      <c r="X177" s="14">
        <f>IFERROR(INDEX(MCDM_Checks!$T$2:$T$1417,MATCH($A177&amp;"|M",MCDM_Checks!$AU$2:$AU$1417,0)),"")</f>
        <v/>
      </c>
      <c r="Y177" s="26">
        <f>IFERROR(INDEX(MCDM_Checks!$U$2:$U$1417,MATCH($A177&amp;"|M",MCDM_Checks!$AU$2:$AU$1417,0)),"")</f>
        <v/>
      </c>
      <c r="Z177" s="14">
        <f>IFERROR(INDEX(MCDM_Checks!$T$2:$T$1417,MATCH($A177&amp;"|V",MCDM_Checks!$AU$2:$AU$1417,0)),"")</f>
        <v/>
      </c>
      <c r="AA177" s="26">
        <f>IFERROR(INDEX(MCDM_Checks!$U$2:$U$1417,MATCH($A177&amp;"|V",MCDM_Checks!$AU$2:$AU$1417,0)),"")</f>
        <v/>
      </c>
      <c r="AB177" s="14">
        <f>IFERROR(INDEX(MCDM_Checks!$T$2:$T$1417,MATCH($A177&amp;"|E",MCDM_Checks!$AU$2:$AU$1417,0)),"")</f>
        <v/>
      </c>
      <c r="AC177" s="26">
        <f>IFERROR(INDEX(MCDM_Checks!$U$2:$U$1417,MATCH($A177&amp;"|E",MCDM_Checks!$AU$2:$AU$1417,0)),"")</f>
        <v/>
      </c>
      <c r="AD177" s="14">
        <f>IF(SUM(IF(AF177="Fail",1,0),IF(AH177="Fail",1,0),IF(AJ177="Fail",1,0),IF(AL177="Fail",1,0))&gt;0,"Ineligible",IF(SUM(IF(AF177="Pass",1,0),IF(AH177="Pass",1,0),IF(AJ177="Pass",1,0),IF(AL177="Pass",1,0))=4,"Eligible","Pending"))</f>
        <v/>
      </c>
      <c r="AE177" s="26">
        <f>IF(COUNTA(AG177,AI177,AK177,AM177)=0,"",IF(SUM(IF(AG177="Fail",1,0),IF(AI177="Fail",1,0),IF(AK177="Fail",1,0),IF(AM177="Fail",1,0))&gt;0,"Ineligible",IF(SUM(IF(AG177="Pass",1,0),IF(AI177="Pass",1,0),IF(AK177="Pass",1,0),IF(AM177="Pass",1,0))=4,"Eligible","Pending")))</f>
        <v/>
      </c>
      <c r="AF177" s="14" t="inlineStr">
        <is>
          <t>Pass</t>
        </is>
      </c>
      <c r="AG177" s="27" t="n"/>
      <c r="AH177" s="14" t="inlineStr">
        <is>
          <t>Pending</t>
        </is>
      </c>
      <c r="AI177" s="27" t="n"/>
      <c r="AJ177" s="14" t="inlineStr">
        <is>
          <t>Pending</t>
        </is>
      </c>
      <c r="AK177" s="27" t="n"/>
      <c r="AL177" s="14" t="inlineStr">
        <is>
          <t>Pending</t>
        </is>
      </c>
      <c r="AM177" s="27" t="n"/>
      <c r="AN177" s="14" t="inlineStr">
        <is>
          <t>Image classification;Road surface condition monitoring</t>
        </is>
      </c>
      <c r="AO177" s="27" t="n"/>
      <c r="AP177" s="14" t="inlineStr">
        <is>
          <t>Kaggle dataset 6519912 v1</t>
        </is>
      </c>
      <c r="AQ177" s="27" t="n"/>
      <c r="AR177" s="14" t="inlineStr">
        <is>
          <t>WARD v1 describes dry/snow/wet classes, 66 recordings, 1,854 derived sequences and 54,952 frames, plus drive/context/order filenames and homography/cropping. Gaps are assumed to reduce overlap; actual group-aware splits and domain testing remain unverified.</t>
        </is>
      </c>
      <c r="AS177" s="27" t="n"/>
      <c r="AT177" s="14" t="inlineStr">
        <is>
          <t>https://www.kaggle.com/datasets/adamnovozmsk/ward-weather-aware-road-dataset</t>
        </is>
      </c>
      <c r="AU177" s="27" t="n"/>
      <c r="AV177" s="14" t="inlineStr">
        <is>
          <t>2026-09-07</t>
        </is>
      </c>
      <c r="AW177" s="27" t="n"/>
      <c r="AX177" s="27" t="n"/>
      <c r="AY177" s="14">
        <f>SUMIF(MCDM_Checks!$A$2:$A$1417,$A177,MCDM_Checks!$AR$2:$AR$1417)</f>
        <v/>
      </c>
      <c r="AZ177" s="14" t="inlineStr">
        <is>
          <t>G1: chosen release identity. G2: evaluator target/task not yet fixed. G3: no sample opened; rights may be unresolved. G4: no payload/ancestry leakage audit executed. All four gates must Pass for Eligible.</t>
        </is>
      </c>
    </row>
    <row r="178" ht="112" customHeight="1">
      <c r="A178" s="14" t="inlineStr">
        <is>
          <t>DS-177</t>
        </is>
      </c>
      <c r="B178" s="14" t="inlineStr">
        <is>
          <t>AEL Road Crack Dataset</t>
        </is>
      </c>
      <c r="C178" s="14">
        <f>IF(I178=0,"Unrated",IF(I178=1,"Resolved","Provisional"))</f>
        <v/>
      </c>
      <c r="D178" s="26">
        <f>IF(K178=0,"",IF(AY178&lt;8,"Incomplete/invalid",IF(J178=0,"Unrated",IF(J178=1,"Resolved","Provisional"))))</f>
        <v/>
      </c>
      <c r="E178" s="57">
        <f>SUMIF(MCDM_Checks!$A$2:$A$1417,$A178,MCDM_Checks!$AB$2:$AB$1417)</f>
        <v/>
      </c>
      <c r="F178" s="58">
        <f>IF(AY178=8,SUMIF(MCDM_Checks!$A$2:$A$1417,$A178,MCDM_Checks!$AC$2:$AC$1417),"")</f>
        <v/>
      </c>
      <c r="G178" s="57">
        <f>SUMIF(MCDM_Checks!$A$2:$A$1417,$A178,MCDM_Checks!$AD$2:$AD$1417)</f>
        <v/>
      </c>
      <c r="H178" s="58">
        <f>IF(AY178=8,SUMIF(MCDM_Checks!$A$2:$A$1417,$A178,MCDM_Checks!$AE$2:$AE$1417),"")</f>
        <v/>
      </c>
      <c r="I178" s="55">
        <f>SUMIF(MCDM_Checks!$A$2:$A$1417,$A178,MCDM_Checks!$AF$2:$AF$1417)/100</f>
        <v/>
      </c>
      <c r="J178" s="56">
        <f>IF(AY178=8,SUMIF(MCDM_Checks!$A$2:$A$1417,$A178,MCDM_Checks!$AG$2:$AG$1417)/100,"")</f>
        <v/>
      </c>
      <c r="K178" s="56">
        <f>SUMIF(MCDM_Checks!$A$2:$A$1417,$A178,MCDM_Checks!$AS$2:$AS$1417)/40</f>
        <v/>
      </c>
      <c r="L178" s="59">
        <f>IF(AY178=8,F178-E178,"")</f>
        <v/>
      </c>
      <c r="M178" s="56">
        <f>IF(K178=0,"",SUMIF(MCDM_Checks!$A$2:$A$1417,$A178,MCDM_Checks!$AT$2:$AT$1417)/SUMIF(MCDM_Checks!$A$2:$A$1417,$A178,MCDM_Checks!$AS$2:$AS$1417))</f>
        <v/>
      </c>
      <c r="N178" s="14">
        <f>IFERROR(INDEX(MCDM_Checks!$T$2:$T$1417,MATCH($A178&amp;"|A",MCDM_Checks!$AU$2:$AU$1417,0)),"")</f>
        <v/>
      </c>
      <c r="O178" s="26">
        <f>IFERROR(INDEX(MCDM_Checks!$U$2:$U$1417,MATCH($A178&amp;"|A",MCDM_Checks!$AU$2:$AU$1417,0)),"")</f>
        <v/>
      </c>
      <c r="P178" s="14">
        <f>IFERROR(INDEX(MCDM_Checks!$T$2:$T$1417,MATCH($A178&amp;"|L",MCDM_Checks!$AU$2:$AU$1417,0)),"")</f>
        <v/>
      </c>
      <c r="Q178" s="26">
        <f>IFERROR(INDEX(MCDM_Checks!$U$2:$U$1417,MATCH($A178&amp;"|L",MCDM_Checks!$AU$2:$AU$1417,0)),"")</f>
        <v/>
      </c>
      <c r="R178" s="14">
        <f>IFERROR(INDEX(MCDM_Checks!$T$2:$T$1417,MATCH($A178&amp;"|D",MCDM_Checks!$AU$2:$AU$1417,0)),"")</f>
        <v/>
      </c>
      <c r="S178" s="26">
        <f>IFERROR(INDEX(MCDM_Checks!$U$2:$U$1417,MATCH($A178&amp;"|D",MCDM_Checks!$AU$2:$AU$1417,0)),"")</f>
        <v/>
      </c>
      <c r="T178" s="14">
        <f>IFERROR(INDEX(MCDM_Checks!$T$2:$T$1417,MATCH($A178&amp;"|C",MCDM_Checks!$AU$2:$AU$1417,0)),"")</f>
        <v/>
      </c>
      <c r="U178" s="26">
        <f>IFERROR(INDEX(MCDM_Checks!$U$2:$U$1417,MATCH($A178&amp;"|C",MCDM_Checks!$AU$2:$AU$1417,0)),"")</f>
        <v/>
      </c>
      <c r="V178" s="14">
        <f>IFERROR(INDEX(MCDM_Checks!$T$2:$T$1417,MATCH($A178&amp;"|R",MCDM_Checks!$AU$2:$AU$1417,0)),"")</f>
        <v/>
      </c>
      <c r="W178" s="26">
        <f>IFERROR(INDEX(MCDM_Checks!$U$2:$U$1417,MATCH($A178&amp;"|R",MCDM_Checks!$AU$2:$AU$1417,0)),"")</f>
        <v/>
      </c>
      <c r="X178" s="14">
        <f>IFERROR(INDEX(MCDM_Checks!$T$2:$T$1417,MATCH($A178&amp;"|M",MCDM_Checks!$AU$2:$AU$1417,0)),"")</f>
        <v/>
      </c>
      <c r="Y178" s="26">
        <f>IFERROR(INDEX(MCDM_Checks!$U$2:$U$1417,MATCH($A178&amp;"|M",MCDM_Checks!$AU$2:$AU$1417,0)),"")</f>
        <v/>
      </c>
      <c r="Z178" s="14">
        <f>IFERROR(INDEX(MCDM_Checks!$T$2:$T$1417,MATCH($A178&amp;"|V",MCDM_Checks!$AU$2:$AU$1417,0)),"")</f>
        <v/>
      </c>
      <c r="AA178" s="26">
        <f>IFERROR(INDEX(MCDM_Checks!$U$2:$U$1417,MATCH($A178&amp;"|V",MCDM_Checks!$AU$2:$AU$1417,0)),"")</f>
        <v/>
      </c>
      <c r="AB178" s="14">
        <f>IFERROR(INDEX(MCDM_Checks!$T$2:$T$1417,MATCH($A178&amp;"|E",MCDM_Checks!$AU$2:$AU$1417,0)),"")</f>
        <v/>
      </c>
      <c r="AC178" s="26">
        <f>IFERROR(INDEX(MCDM_Checks!$U$2:$U$1417,MATCH($A178&amp;"|E",MCDM_Checks!$AU$2:$AU$1417,0)),"")</f>
        <v/>
      </c>
      <c r="AD178" s="14">
        <f>IF(SUM(IF(AF178="Fail",1,0),IF(AH178="Fail",1,0),IF(AJ178="Fail",1,0),IF(AL178="Fail",1,0))&gt;0,"Ineligible",IF(SUM(IF(AF178="Pass",1,0),IF(AH178="Pass",1,0),IF(AJ178="Pass",1,0),IF(AL178="Pass",1,0))=4,"Eligible","Pending"))</f>
        <v/>
      </c>
      <c r="AE178" s="26">
        <f>IF(COUNTA(AG178,AI178,AK178,AM178)=0,"",IF(SUM(IF(AG178="Fail",1,0),IF(AI178="Fail",1,0),IF(AK178="Fail",1,0),IF(AM178="Fail",1,0))&gt;0,"Ineligible",IF(SUM(IF(AG178="Pass",1,0),IF(AI178="Pass",1,0),IF(AK178="Pass",1,0),IF(AM178="Pass",1,0))=4,"Eligible","Pending")))</f>
        <v/>
      </c>
      <c r="AF178" s="14" t="inlineStr">
        <is>
          <t>Pending</t>
        </is>
      </c>
      <c r="AG178" s="27" t="n"/>
      <c r="AH178" s="14" t="inlineStr">
        <is>
          <t>Pending</t>
        </is>
      </c>
      <c r="AI178" s="27" t="n"/>
      <c r="AJ178" s="14" t="inlineStr">
        <is>
          <t>Pending</t>
        </is>
      </c>
      <c r="AK178" s="27" t="n"/>
      <c r="AL178" s="14" t="inlineStr">
        <is>
          <t>Pending</t>
        </is>
      </c>
      <c r="AM178" s="27" t="n"/>
      <c r="AN178" s="14" t="inlineStr">
        <is>
          <t>crack detection; segmentation</t>
        </is>
      </c>
      <c r="AO178" s="27" t="n"/>
      <c r="AP178" s="14" t="inlineStr">
        <is>
          <t>Documentation snapshot; payload release not fully pinned</t>
        </is>
      </c>
      <c r="AQ178" s="27" t="n"/>
      <c r="AR178" s="14" t="inlineStr">
        <is>
          <t>The IRIT AEL primary page was unavailable through direct and web retrieval. Legacy inventory descriptions are retained for follow-up but cannot resolve checks without the actual release documentation.</t>
        </is>
      </c>
      <c r="AS178" s="27" t="n"/>
      <c r="AT178" s="14" t="inlineStr">
        <is>
          <t>https://www.irit.fr/~Sylvie.Chambon/Crack_Detection_Database.html</t>
        </is>
      </c>
      <c r="AU178" s="27" t="n"/>
      <c r="AV178" s="14" t="inlineStr">
        <is>
          <t>2026-09-07</t>
        </is>
      </c>
      <c r="AW178" s="27" t="n"/>
      <c r="AX178" s="27" t="n"/>
      <c r="AY178" s="14">
        <f>SUMIF(MCDM_Checks!$A$2:$A$1417,$A178,MCDM_Checks!$AR$2:$AR$1417)</f>
        <v/>
      </c>
      <c r="AZ178" s="14" t="inlineStr">
        <is>
          <t>G1: chosen release identity. G2: evaluator target/task not yet fixed. G3: no sample opened; rights may be unresolved. G4: no payload/ancestry leakage audit executed. All four gates must Pass for Eligible.</t>
        </is>
      </c>
    </row>
  </sheetData>
  <dataValidations count="4">
    <dataValidation sqref="AG2:AG178" showDropDown="0" showInputMessage="0" showErrorMessage="0" allowBlank="0" type="list">
      <formula1>"Pass,Fail,Pending"</formula1>
    </dataValidation>
    <dataValidation sqref="AI2:AI178" showDropDown="0" showInputMessage="0" showErrorMessage="0" allowBlank="0" type="list">
      <formula1>"Pass,Fail,Pending"</formula1>
    </dataValidation>
    <dataValidation sqref="AK2:AK178" showDropDown="0" showInputMessage="0" showErrorMessage="0" allowBlank="0" type="list">
      <formula1>"Pass,Fail,Pending"</formula1>
    </dataValidation>
    <dataValidation sqref="AM2:AM178" showDropDown="0" showInputMessage="0" showErrorMessage="0" allowBlank="0" type="list">
      <formula1>"Pass,Fail,Pending"</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 width="14" customWidth="1" min="3" max="3"/>
  </cols>
  <sheetData>
    <row r="1">
      <c r="A1" s="60" t="inlineStr">
        <is>
          <t>Item</t>
        </is>
      </c>
      <c r="B1" s="60" t="inlineStr">
        <is>
          <t>Description</t>
        </is>
      </c>
      <c r="C1" s="60" t="inlineStr">
        <is>
          <t>Count</t>
        </is>
      </c>
    </row>
    <row r="2">
      <c r="A2" s="61" t="inlineStr">
        <is>
          <t>Purpose</t>
        </is>
      </c>
      <c r="B2" s="61" t="inlineStr">
        <is>
          <t>v5.0 adds a camera viewing-geometry feature to All_Datasets (columns FC-FM) so that users can tell at a glance whether a dataset's photos look straight down at the pavement (nadir / top-down), forward along the road (forward-facing / oblique), or both. The terms follow photogrammetry / remote-sensing usage (nadir = camera axis perpendicular to the surface; oblique = tilted axis) and the road-imaging literature (dash-cam / windshield / dashboard-mounted forward views vs downward-facing pavement-survey cameras).</t>
        </is>
      </c>
    </row>
    <row r="3">
      <c r="A3" s="61" t="inlineStr">
        <is>
          <t>Method</t>
        </is>
      </c>
      <c r="B3" s="61" t="inlineStr">
        <is>
          <t>Each dataset was labelled from, in order of preference: (1) the workbook's acquisition columns (Acquisition_Platform, Camera_Type, Camera_Position, Smartphone_Data, Drone_or_Aerial_Data, Other_Sensors, Key_Limitations, evidence notes); (2) the dataset page / README or the linked publication; (3) the parent dataset for derivatives; (4) published acquisition descriptions of well-known benchmarks (capped at Medium confidence). Every label carries a verbatim evidence quote, its source and a confidence. Labels resting on weaker evidence were re-checked by an independent second review (View_Verification). Nothing was inferred without a quotable source: datasets with no evidence are "Not reported".</t>
        </is>
      </c>
    </row>
    <row r="4">
      <c r="A4" s="62" t="inlineStr">
        <is>
          <t>Columns</t>
        </is>
      </c>
      <c r="B4" s="62" t="inlineStr"/>
    </row>
    <row r="5">
      <c r="A5" s="61" t="inlineStr">
        <is>
          <t>View_Orientation</t>
        </is>
      </c>
      <c r="B5" s="61" t="inlineStr">
        <is>
          <t>Primary camera viewing-geometry label (controlled vocabulary below). Answers: are the photos looking straight down at the pavement (nadir / top-down), forward along the road (forward-facing / oblique), or both?</t>
        </is>
      </c>
    </row>
    <row r="6">
      <c r="A6" s="61" t="inlineStr">
        <is>
          <t>View_Top_Down_Nadir</t>
        </is>
      </c>
      <c r="B6" s="61" t="inlineStr">
        <is>
          <t>Yes / No / Partial / Unknown - does the dataset contain nadir (top-down, downward-facing) pavement imagery? "Partial" = only some images.</t>
        </is>
      </c>
    </row>
    <row r="7">
      <c r="A7" s="61" t="inlineStr">
        <is>
          <t>View_Forward_Facing_Oblique</t>
        </is>
      </c>
      <c r="B7" s="61" t="inlineStr">
        <is>
          <t>Yes / No / Partial / Unknown - does the dataset contain forward-facing (dash-cam, windshield, driver's-perspective, street-level) oblique imagery? "Partial" = only some images.</t>
        </is>
      </c>
    </row>
    <row r="8">
      <c r="A8" s="61" t="inlineStr">
        <is>
          <t>View_Other</t>
        </is>
      </c>
      <c r="B8" s="61" t="inlineStr">
        <is>
          <t>Any additional viewpoint not covered by the two flags (e.g. oblique UAV, 360-degree panoramic, side-facing, stereo depth); blank when none.</t>
        </is>
      </c>
    </row>
    <row r="9">
      <c r="A9" s="61" t="inlineStr">
        <is>
          <t>View_Platform_Mount</t>
        </is>
      </c>
      <c r="B9" s="61" t="inlineStr">
        <is>
          <t>Short standard description of the camera platform and mounting that produced the viewpoint, e.g. "Dashboard-mounted smartphone", "Rear-mounted downward vehicle camera", "Survey vehicle line-scan camera", "Handheld smartphone pointed at the surface", "UAV nadir at 50 m".</t>
        </is>
      </c>
    </row>
    <row r="10">
      <c r="A10" s="61" t="inlineStr">
        <is>
          <t>View_Evidence_Quote</t>
        </is>
      </c>
      <c r="B10" s="61" t="inlineStr">
        <is>
          <t>Verbatim phrase (from the workbook acquisition columns, the dataset page/README, or the publication) that supports the label. Where prior knowledge of a well-known benchmark was used, the citation is given instead.</t>
        </is>
      </c>
    </row>
    <row r="11">
      <c r="A11" s="61" t="inlineStr">
        <is>
          <t>View_Evidence_Source</t>
        </is>
      </c>
      <c r="B11" s="61" t="inlineStr">
        <is>
          <t>Where the evidence came from: Acquisition metadata (workbook) | Dataset page / README | Publication | Parent / source dataset | Known dataset (prior knowledge) | None.</t>
        </is>
      </c>
    </row>
    <row r="12">
      <c r="A12" s="61" t="inlineStr">
        <is>
          <t>View_Evidence_URL</t>
        </is>
      </c>
      <c r="B12" s="61" t="inlineStr">
        <is>
          <t>Page the quote was taken from; blank when the evidence is a workbook cell.</t>
        </is>
      </c>
    </row>
    <row r="13">
      <c r="A13" s="61" t="inlineStr">
        <is>
          <t>View_Label_Confidence</t>
        </is>
      </c>
      <c r="B13" s="61" t="inlineStr">
        <is>
          <t>High / Medium / Low - how well the evidence supports the label. Labels from prior knowledge are capped at Medium.</t>
        </is>
      </c>
    </row>
    <row r="14">
      <c r="A14" s="61" t="inlineStr">
        <is>
          <t>View_Verification</t>
        </is>
      </c>
      <c r="B14" s="61" t="inlineStr">
        <is>
          <t>Independent second review: "Verified - agreed", "Verified - corrected" (the label was changed after review), or "Not independently verified".</t>
        </is>
      </c>
    </row>
    <row r="15">
      <c r="A15" s="61" t="inlineStr">
        <is>
          <t>View_Label_Notes</t>
        </is>
      </c>
      <c r="B15" s="61" t="inlineStr">
        <is>
          <t>Reviewer notes: ambiguities, mixed sources, what was checked, and why a dataset stays "Not reported".</t>
        </is>
      </c>
    </row>
    <row r="16">
      <c r="A16" s="62" t="inlineStr">
        <is>
          <t>View_Orientation vocabulary</t>
        </is>
      </c>
      <c r="B16" s="62" t="inlineStr"/>
    </row>
    <row r="17">
      <c r="A17" s="61" t="inlineStr">
        <is>
          <t>Nadir / top-down</t>
        </is>
      </c>
      <c r="B17" s="61" t="inlineStr">
        <is>
          <t>Camera optical axis (near-)perpendicular to the pavement surface: downward-facing vehicle-mounted pavement imaging (line-scan / area-scan survey cameras, rear- or underbody-mounted downward cameras, 3D laser profilers such as LCMS), handheld phones or cameras pointed straight down at the surface, UAV / aerial nadir imagery and orthomosaics, satellite imagery.</t>
        </is>
      </c>
      <c r="C17" s="63">
        <f>COUNTIF(All_Datasets!$FC$2:$FC$178,A17)</f>
        <v/>
      </c>
    </row>
    <row r="18">
      <c r="A18" s="61" t="inlineStr">
        <is>
          <t>Forward-facing / oblique</t>
        </is>
      </c>
      <c r="B18" s="61" t="inlineStr">
        <is>
          <t>Camera looks along the direction of travel at an oblique (grazing) angle to the pavement: dashboard-, windshield-, bumper-, grille-, roof- or helmet-mounted forward cameras and dash-cams, driver's-perspective smartphone video, street-view / street-level imagery.</t>
        </is>
      </c>
      <c r="C18" s="63">
        <f>COUNTIF(All_Datasets!$FC$2:$FC$178,A18)</f>
        <v/>
      </c>
    </row>
    <row r="19">
      <c r="A19" s="61" t="inlineStr">
        <is>
          <t>Rear-facing / oblique</t>
        </is>
      </c>
      <c r="B19" s="61" t="inlineStr">
        <is>
          <t>Camera mounted at the rear of the vehicle looking backward along the road at an oblique angle (used where a source states the cameras face rearward).</t>
        </is>
      </c>
      <c r="C19" s="63">
        <f>COUNTIF(All_Datasets!$FC$2:$FC$178,A19)</f>
        <v/>
      </c>
    </row>
    <row r="20">
      <c r="A20" s="61" t="inlineStr">
        <is>
          <t>Mixed (nadir + forward-facing)</t>
        </is>
      </c>
      <c r="B20" s="61" t="inlineStr">
        <is>
          <t>The dataset contains both kinds of imagery (compiled datasets, or a vehicle with a forward dashboard camera plus a downward rear camera).</t>
        </is>
      </c>
      <c r="C20" s="63">
        <f>COUNTIF(All_Datasets!$FC$2:$FC$178,A20)</f>
        <v/>
      </c>
    </row>
    <row r="21">
      <c r="A21" s="61" t="inlineStr">
        <is>
          <t>Oblique aerial (UAV)</t>
        </is>
      </c>
      <c r="B21" s="61" t="inlineStr">
        <is>
          <t>UAV / drone imagery captured with a tilted (non-nadir) camera. Nadir UAV imagery is labelled "Nadir / top-down" with the UAV named in View_Platform_Mount.</t>
        </is>
      </c>
      <c r="C21" s="63">
        <f>COUNTIF(All_Datasets!$FC$2:$FC$178,A21)</f>
        <v/>
      </c>
    </row>
    <row r="22">
      <c r="A22" s="61" t="inlineStr">
        <is>
          <t>Side-facing / lateral</t>
        </is>
      </c>
      <c r="B22" s="61" t="inlineStr">
        <is>
          <t>Camera pointed sideways at the road edge or lateral surfaces.</t>
        </is>
      </c>
      <c r="C22" s="63">
        <f>COUNTIF(All_Datasets!$FC$2:$FC$178,A22)</f>
        <v/>
      </c>
    </row>
    <row r="23">
      <c r="A23" s="61" t="inlineStr">
        <is>
          <t>Panoramic (360°)</t>
        </is>
      </c>
      <c r="B23" s="61" t="inlineStr">
        <is>
          <t>Spherical / 360-degree street imagery.</t>
        </is>
      </c>
      <c r="C23" s="63">
        <f>COUNTIF(All_Datasets!$FC$2:$FC$178,A23)</f>
        <v/>
      </c>
    </row>
    <row r="24">
      <c r="A24" s="61" t="inlineStr">
        <is>
          <t>Not applicable (non-imaging)</t>
        </is>
      </c>
      <c r="B24" s="61" t="inlineStr">
        <is>
          <t>No optical viewpoint (ground-penetrating radar, vibration / accelerometer-only, tabular sensor data).</t>
        </is>
      </c>
      <c r="C24" s="63">
        <f>COUNTIF(All_Datasets!$FC$2:$FC$178,A24)</f>
        <v/>
      </c>
    </row>
    <row r="25">
      <c r="A25" s="61" t="inlineStr">
        <is>
          <t>Not reported</t>
        </is>
      </c>
      <c r="B25" s="61" t="inlineStr">
        <is>
          <t>No statement about the viewpoint was found in the workbook, on the dataset page, or in the publication, and the dataset is not a benchmark with a documented acquisition.</t>
        </is>
      </c>
      <c r="C25" s="63">
        <f>COUNTIF(All_Datasets!$FC$2:$FC$178,A25)</f>
        <v/>
      </c>
    </row>
    <row r="26">
      <c r="A26" s="61" t="inlineStr">
        <is>
          <t>Unclear (conflicting evidence)</t>
        </is>
      </c>
      <c r="B26" s="61" t="inlineStr">
        <is>
          <t>Sources contradict each other, or the imagery is web-scraped from unknown viewpoints.</t>
        </is>
      </c>
      <c r="C26" s="63">
        <f>COUNTIF(All_Datasets!$FC$2:$FC$178,A26)</f>
        <v/>
      </c>
    </row>
    <row r="27">
      <c r="A27" s="62" t="inlineStr">
        <is>
          <t>Flag counts</t>
        </is>
      </c>
      <c r="B27" s="62" t="inlineStr"/>
    </row>
    <row r="28">
      <c r="A28" s="61" t="inlineStr">
        <is>
          <t>Datasets with top-down / nadir imagery (Yes or Partial)</t>
        </is>
      </c>
      <c r="B28" s="61" t="inlineStr">
        <is>
          <t>Counts "Yes" + "Partial" in All_Datasets!FD</t>
        </is>
      </c>
      <c r="C28" s="63">
        <f>COUNTIF(All_Datasets!$FD$2:$FD$178,"Yes")+COUNTIF(All_Datasets!$FD$2:$FD$178,"Partial")</f>
        <v/>
      </c>
    </row>
    <row r="29">
      <c r="A29" s="61" t="inlineStr">
        <is>
          <t>Datasets with forward-facing imagery (Yes or Partial)</t>
        </is>
      </c>
      <c r="B29" s="61" t="inlineStr">
        <is>
          <t>Counts "Yes" + "Partial" in All_Datasets!FE</t>
        </is>
      </c>
      <c r="C29" s="63">
        <f>COUNTIF(All_Datasets!$FE$2:$FE$178,"Yes")+COUNTIF(All_Datasets!$FE$2:$FE$178,"Partial")</f>
        <v/>
      </c>
    </row>
    <row r="30">
      <c r="A30" s="61" t="inlineStr">
        <is>
          <t>Note</t>
        </is>
      </c>
      <c r="B30" s="61" t="inlineStr">
        <is>
          <t>Counts are live COUNTIF formulas over All_Datasets and recalculate in Excel. This workbook was written without a spreadsheet engine, so all formula cells (including the pre-existing MCDM formulas) are recalculated by Excel when the file is opened.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2026-09-09T15:00:52Z</dcterms:created>
  <dcterms:modified xmlns:dcterms="http://purl.org/dc/terms/" xmlns:xsi="http://www.w3.org/2001/XMLSchema-instance" xsi:type="dcterms:W3CDTF">2026-09-09T15:00:53Z</dcterms:modified>
</cp:coreProperties>
</file>